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0.83.186.242\担い手総合対策室\100_担い手対策室（共有）\100_検討中（過去ﾌｫﾙﾀﾞ）\12_執行関係\01_要望関係\令和７年度\05_Ｒ７当初+Ｒ６補正（第３回要望）\11_送付版\"/>
    </mc:Choice>
  </mc:AlternateContent>
  <xr:revisionPtr revIDLastSave="0" documentId="13_ncr:1_{28A82289-67B3-4C9A-930E-0F8ED0BB079D}" xr6:coauthVersionLast="47" xr6:coauthVersionMax="47" xr10:uidLastSave="{00000000-0000-0000-0000-000000000000}"/>
  <bookViews>
    <workbookView xWindow="-110" yWindow="-110" windowWidth="19420" windowHeight="10560" tabRatio="657" firstSheet="5" activeTab="6" xr2:uid="{00000000-000D-0000-FFFF-FFFF00000000}"/>
  </bookViews>
  <sheets>
    <sheet name="別紙様式第３号別添１ ①" sheetId="48" state="hidden" r:id="rId1"/>
    <sheet name="別紙様式第３号別添１ ②" sheetId="49" state="hidden" r:id="rId2"/>
    <sheet name="別紙様式第３号別添１ ③" sheetId="50" state="hidden" r:id="rId3"/>
    <sheet name="別紙様式第３号別添１ ④" sheetId="52" state="hidden" r:id="rId4"/>
    <sheet name="別紙様式第３号別添１ ⑤" sheetId="51" state="hidden" r:id="rId5"/>
    <sheet name="総括表 (A表)" sheetId="56" r:id="rId6"/>
    <sheet name="個別表（B表）" sheetId="64" r:id="rId7"/>
    <sheet name="附帯事務費 " sheetId="57" r:id="rId8"/>
    <sheet name="注意事項（４月22日追記）" sheetId="65" r:id="rId9"/>
    <sheet name="整理番号表 （R6時） " sheetId="62" r:id="rId10"/>
  </sheets>
  <externalReferences>
    <externalReference r:id="rId11"/>
    <externalReference r:id="rId12"/>
  </externalReferences>
  <definedNames>
    <definedName name="_xlnm._FilterDatabase" localSheetId="6" hidden="1">'個別表（B表）'!$A$13:$ML$13</definedName>
    <definedName name="_xlnm._FilterDatabase" localSheetId="5" hidden="1">'総括表 (A表)'!$A$11:$AV$541</definedName>
    <definedName name="_xlnm._FilterDatabase" localSheetId="0" hidden="1">'別紙様式第３号別添１ ①'!$A$11:$AA$21</definedName>
    <definedName name="_xlnm._FilterDatabase" localSheetId="1" hidden="1">'別紙様式第３号別添１ ②'!$A$11:$Q$21</definedName>
    <definedName name="_xlnm._FilterDatabase" localSheetId="2" hidden="1">'別紙様式第３号別添１ ③'!$A$11:$AC$21</definedName>
    <definedName name="_xlnm._FilterDatabase" localSheetId="3" hidden="1">'別紙様式第３号別添１ ④'!$A$11:$AF$21</definedName>
    <definedName name="_xlnm._FilterDatabase" localSheetId="4" hidden="1">'別紙様式第３号別添１ ⑤'!$A$11:$U$21</definedName>
    <definedName name="_xlnm.Print_Area" localSheetId="6">'個別表（B表）'!$A$3:$ME$43</definedName>
    <definedName name="_xlnm.Print_Area" localSheetId="9">'整理番号表 （R6時） '!$A$1:$Z$49</definedName>
    <definedName name="_xlnm.Print_Area" localSheetId="5">'総括表 (A表)'!$A$1:$AX$39</definedName>
    <definedName name="_xlnm.Print_Area" localSheetId="8">'注意事項（４月22日追記）'!$A$1:$J$19</definedName>
    <definedName name="_xlnm.Print_Area" localSheetId="7">'附帯事務費 '!$A$1:$H$28</definedName>
    <definedName name="_xlnm.Print_Area" localSheetId="0">'別紙様式第３号別添１ ①'!$A$1:$Z$27</definedName>
    <definedName name="_xlnm.Print_Area" localSheetId="1">'別紙様式第３号別添１ ②'!$A$1:$R$27</definedName>
    <definedName name="_xlnm.Print_Area" localSheetId="2">'別紙様式第３号別添１ ③'!$A$1:$AC$27</definedName>
    <definedName name="_xlnm.Print_Area" localSheetId="3">'別紙様式第３号別添１ ④'!$A$1:$AF$27</definedName>
    <definedName name="_xlnm.Print_Area" localSheetId="4">'別紙様式第３号別添１ ⑤'!$A$1:$T$27</definedName>
    <definedName name="管轄局" localSheetId="6">[1]Sheet1!$B$3:$B$11</definedName>
    <definedName name="管轄局" localSheetId="9">[2]Sheet1!$B$3:$B$11</definedName>
    <definedName name="管轄局" localSheetId="0">[1]Sheet1!$B$3:$B$11</definedName>
    <definedName name="管轄局" localSheetId="1">[1]Sheet1!$B$3:$B$11</definedName>
    <definedName name="管轄局" localSheetId="2">[1]Sheet1!$B$3:$B$11</definedName>
    <definedName name="管轄局" localSheetId="3">[1]Sheet1!$B$3:$B$11</definedName>
    <definedName name="管轄局" localSheetId="4">[1]Sheet1!$B$3:$B$11</definedName>
    <definedName name="管轄局">[1]Sheet1!$B$3:$B$11</definedName>
    <definedName name="政策目的" localSheetId="6">[1]Sheet1!$G$3:$G$5</definedName>
    <definedName name="政策目的" localSheetId="9">[2]Sheet1!$G$3:$G$5</definedName>
    <definedName name="政策目的" localSheetId="0">[1]Sheet1!$G$3:$G$5</definedName>
    <definedName name="政策目的" localSheetId="1">[1]Sheet1!$G$3:$G$5</definedName>
    <definedName name="政策目的" localSheetId="2">[1]Sheet1!$G$3:$G$5</definedName>
    <definedName name="政策目的" localSheetId="3">[1]Sheet1!$G$3:$G$5</definedName>
    <definedName name="政策目的" localSheetId="4">[1]Sheet1!$G$3:$G$5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2" i="56" l="1"/>
  <c r="BA12" i="56"/>
  <c r="Q13" i="56" l="1"/>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Q245" i="56"/>
  <c r="Q246" i="56"/>
  <c r="Q247" i="56"/>
  <c r="Q248" i="56"/>
  <c r="Q249" i="56"/>
  <c r="Q250" i="56"/>
  <c r="Q251" i="56"/>
  <c r="Q252" i="56"/>
  <c r="Q253" i="56"/>
  <c r="Q254" i="56"/>
  <c r="Q255" i="56"/>
  <c r="Q256" i="56"/>
  <c r="Q257" i="56"/>
  <c r="Q258" i="56"/>
  <c r="Q259" i="56"/>
  <c r="Q260" i="56"/>
  <c r="Q261" i="56"/>
  <c r="Q262" i="56"/>
  <c r="Q263" i="56"/>
  <c r="Q264" i="56"/>
  <c r="Q265" i="56"/>
  <c r="Q266" i="56"/>
  <c r="Q267" i="56"/>
  <c r="Q268" i="56"/>
  <c r="Q269" i="56"/>
  <c r="Q270" i="56"/>
  <c r="Q271" i="56"/>
  <c r="Q272" i="56"/>
  <c r="Q273" i="56"/>
  <c r="Q274" i="56"/>
  <c r="Q275" i="56"/>
  <c r="Q276" i="56"/>
  <c r="Q277" i="56"/>
  <c r="Q278" i="56"/>
  <c r="Q279" i="56"/>
  <c r="Q280" i="56"/>
  <c r="Q281" i="56"/>
  <c r="Q282" i="56"/>
  <c r="Q283" i="56"/>
  <c r="Q284" i="56"/>
  <c r="Q285" i="56"/>
  <c r="Q286" i="56"/>
  <c r="Q287" i="56"/>
  <c r="Q288" i="56"/>
  <c r="Q289" i="56"/>
  <c r="Q290" i="56"/>
  <c r="Q291" i="56"/>
  <c r="Q292" i="56"/>
  <c r="Q293" i="56"/>
  <c r="Q294" i="56"/>
  <c r="Q295" i="56"/>
  <c r="Q296" i="56"/>
  <c r="Q297" i="56"/>
  <c r="Q298" i="56"/>
  <c r="Q299" i="56"/>
  <c r="Q300" i="56"/>
  <c r="Q301" i="56"/>
  <c r="Q302" i="56"/>
  <c r="Q303" i="56"/>
  <c r="Q304" i="56"/>
  <c r="Q305" i="56"/>
  <c r="Q306" i="56"/>
  <c r="Q307" i="56"/>
  <c r="Q308" i="56"/>
  <c r="Q309" i="56"/>
  <c r="Q310" i="56"/>
  <c r="Q311" i="56"/>
  <c r="Q312" i="56"/>
  <c r="Q313" i="56"/>
  <c r="Q314" i="56"/>
  <c r="Q315" i="56"/>
  <c r="Q316" i="56"/>
  <c r="Q317" i="56"/>
  <c r="Q318" i="56"/>
  <c r="Q319" i="56"/>
  <c r="Q320" i="56"/>
  <c r="Q321" i="56"/>
  <c r="Q322" i="56"/>
  <c r="Q323" i="56"/>
  <c r="Q324" i="56"/>
  <c r="Q325" i="56"/>
  <c r="Q326" i="56"/>
  <c r="Q327" i="56"/>
  <c r="Q328" i="56"/>
  <c r="Q329" i="56"/>
  <c r="Q330" i="56"/>
  <c r="Q331" i="56"/>
  <c r="Q332" i="56"/>
  <c r="Q333" i="56"/>
  <c r="Q334" i="56"/>
  <c r="Q335" i="56"/>
  <c r="Q336" i="56"/>
  <c r="Q337" i="56"/>
  <c r="Q338" i="56"/>
  <c r="Q339" i="56"/>
  <c r="Q340" i="56"/>
  <c r="Q341" i="56"/>
  <c r="Q342" i="56"/>
  <c r="Q343" i="56"/>
  <c r="Q344" i="56"/>
  <c r="Q345" i="56"/>
  <c r="Q346" i="56"/>
  <c r="Q347" i="56"/>
  <c r="Q348" i="56"/>
  <c r="Q349" i="56"/>
  <c r="Q350" i="56"/>
  <c r="Q351" i="56"/>
  <c r="Q352" i="56"/>
  <c r="Q353" i="56"/>
  <c r="Q354" i="56"/>
  <c r="Q355" i="56"/>
  <c r="Q356" i="56"/>
  <c r="Q357" i="56"/>
  <c r="Q358" i="56"/>
  <c r="Q359" i="56"/>
  <c r="Q360" i="56"/>
  <c r="Q361" i="56"/>
  <c r="Q362" i="56"/>
  <c r="Q363" i="56"/>
  <c r="Q364" i="56"/>
  <c r="Q365" i="56"/>
  <c r="Q366" i="56"/>
  <c r="Q367" i="56"/>
  <c r="Q368" i="56"/>
  <c r="Q369" i="56"/>
  <c r="Q370" i="56"/>
  <c r="Q371" i="56"/>
  <c r="Q372" i="56"/>
  <c r="Q373" i="56"/>
  <c r="Q374" i="56"/>
  <c r="Q375" i="56"/>
  <c r="Q376" i="56"/>
  <c r="Q377" i="56"/>
  <c r="Q378" i="56"/>
  <c r="Q379" i="56"/>
  <c r="Q380" i="56"/>
  <c r="Q381" i="56"/>
  <c r="Q382" i="56"/>
  <c r="Q383" i="56"/>
  <c r="Q384" i="56"/>
  <c r="Q385" i="56"/>
  <c r="Q386" i="56"/>
  <c r="Q387" i="56"/>
  <c r="Q388" i="56"/>
  <c r="Q389" i="56"/>
  <c r="Q390" i="56"/>
  <c r="Q391" i="56"/>
  <c r="Q392" i="56"/>
  <c r="Q393" i="56"/>
  <c r="Q394" i="56"/>
  <c r="Q395" i="56"/>
  <c r="Q396" i="56"/>
  <c r="Q397" i="56"/>
  <c r="Q398" i="56"/>
  <c r="Q399" i="56"/>
  <c r="Q400" i="56"/>
  <c r="Q401" i="56"/>
  <c r="Q402" i="56"/>
  <c r="Q403" i="56"/>
  <c r="Q404" i="56"/>
  <c r="Q405" i="56"/>
  <c r="Q406" i="56"/>
  <c r="Q407" i="56"/>
  <c r="Q408" i="56"/>
  <c r="Q409" i="56"/>
  <c r="Q410" i="56"/>
  <c r="Q411" i="56"/>
  <c r="Q412" i="56"/>
  <c r="Q413" i="56"/>
  <c r="Q414" i="56"/>
  <c r="Q415" i="56"/>
  <c r="Q416" i="56"/>
  <c r="Q417" i="56"/>
  <c r="Q418" i="56"/>
  <c r="Q419" i="56"/>
  <c r="Q420" i="56"/>
  <c r="Q421" i="56"/>
  <c r="Q422" i="56"/>
  <c r="Q423" i="56"/>
  <c r="Q424" i="56"/>
  <c r="Q425" i="56"/>
  <c r="Q426" i="56"/>
  <c r="Q427" i="56"/>
  <c r="Q428" i="56"/>
  <c r="Q429" i="56"/>
  <c r="Q430" i="56"/>
  <c r="Q431" i="56"/>
  <c r="Q432" i="56"/>
  <c r="Q433" i="56"/>
  <c r="Q434" i="56"/>
  <c r="Q435" i="56"/>
  <c r="Q436" i="56"/>
  <c r="Q437" i="56"/>
  <c r="Q438" i="56"/>
  <c r="Q439" i="56"/>
  <c r="Q440" i="56"/>
  <c r="Q441" i="56"/>
  <c r="Q442" i="56"/>
  <c r="Q443" i="56"/>
  <c r="Q444" i="56"/>
  <c r="Q445" i="56"/>
  <c r="Q446" i="56"/>
  <c r="Q447" i="56"/>
  <c r="Q448" i="56"/>
  <c r="Q449" i="56"/>
  <c r="Q450" i="56"/>
  <c r="Q451" i="56"/>
  <c r="Q452" i="56"/>
  <c r="Q453" i="56"/>
  <c r="Q454" i="56"/>
  <c r="Q455" i="56"/>
  <c r="Q456" i="56"/>
  <c r="Q457" i="56"/>
  <c r="Q458" i="56"/>
  <c r="Q459" i="56"/>
  <c r="Q460" i="56"/>
  <c r="Q461" i="56"/>
  <c r="Q462" i="56"/>
  <c r="Q463" i="56"/>
  <c r="Q464" i="56"/>
  <c r="Q465" i="56"/>
  <c r="Q466" i="56"/>
  <c r="Q467" i="56"/>
  <c r="Q468" i="56"/>
  <c r="Q469" i="56"/>
  <c r="Q470" i="56"/>
  <c r="Q471" i="56"/>
  <c r="Q472" i="56"/>
  <c r="Q473" i="56"/>
  <c r="Q474" i="56"/>
  <c r="Q475" i="56"/>
  <c r="Q476" i="56"/>
  <c r="Q477" i="56"/>
  <c r="Q478" i="56"/>
  <c r="Q479" i="56"/>
  <c r="Q480" i="56"/>
  <c r="Q481" i="56"/>
  <c r="Q482" i="56"/>
  <c r="Q483" i="56"/>
  <c r="Q484" i="56"/>
  <c r="Q485" i="56"/>
  <c r="Q486" i="56"/>
  <c r="Q487" i="56"/>
  <c r="Q488" i="56"/>
  <c r="Q489" i="56"/>
  <c r="Q490" i="56"/>
  <c r="Q491" i="56"/>
  <c r="Q492" i="56"/>
  <c r="Q493" i="56"/>
  <c r="Q494" i="56"/>
  <c r="Q495" i="56"/>
  <c r="Q496" i="56"/>
  <c r="Q497" i="56"/>
  <c r="Q498" i="56"/>
  <c r="Q499" i="56"/>
  <c r="Q500" i="56"/>
  <c r="Q501" i="56"/>
  <c r="Q502" i="56"/>
  <c r="Q503" i="56"/>
  <c r="Q504" i="56"/>
  <c r="Q505" i="56"/>
  <c r="Q506" i="56"/>
  <c r="Q507" i="56"/>
  <c r="Q508" i="56"/>
  <c r="Q509" i="56"/>
  <c r="Q510" i="56"/>
  <c r="Q511" i="56"/>
  <c r="Q512" i="56"/>
  <c r="Q513" i="56"/>
  <c r="Q514" i="56"/>
  <c r="Q515" i="56"/>
  <c r="Q516" i="56"/>
  <c r="Q517" i="56"/>
  <c r="Q518" i="56"/>
  <c r="Q519" i="56"/>
  <c r="Q520" i="56"/>
  <c r="Q521" i="56"/>
  <c r="Q522" i="56"/>
  <c r="Q523" i="56"/>
  <c r="Q524" i="56"/>
  <c r="Q525" i="56"/>
  <c r="Q526" i="56"/>
  <c r="Q527" i="56"/>
  <c r="Q528" i="56"/>
  <c r="Q529" i="56"/>
  <c r="Q530" i="56"/>
  <c r="Q531" i="56"/>
  <c r="Q532" i="56"/>
  <c r="Q533" i="56"/>
  <c r="Q534" i="56"/>
  <c r="Q535" i="56"/>
  <c r="Q536" i="56"/>
  <c r="Q537" i="56"/>
  <c r="Q538" i="56"/>
  <c r="Q539" i="56"/>
  <c r="Q540" i="56"/>
  <c r="Q541" i="56"/>
  <c r="Q12" i="56"/>
  <c r="LE15" i="64"/>
  <c r="LE16" i="64"/>
  <c r="LE17" i="64"/>
  <c r="LE18" i="64"/>
  <c r="LE19" i="64"/>
  <c r="LE20" i="64"/>
  <c r="LE21" i="64"/>
  <c r="LE22" i="64"/>
  <c r="LE23" i="64"/>
  <c r="LE24" i="64"/>
  <c r="LE25" i="64"/>
  <c r="LE26" i="64"/>
  <c r="LE27" i="64"/>
  <c r="LE28" i="64"/>
  <c r="LE29" i="64"/>
  <c r="LE30" i="64"/>
  <c r="LE31" i="64"/>
  <c r="LE32" i="64"/>
  <c r="LE33" i="64"/>
  <c r="LE34" i="64"/>
  <c r="LE35" i="64"/>
  <c r="LE36" i="64"/>
  <c r="LE37" i="64"/>
  <c r="LE38" i="64"/>
  <c r="LE39" i="64"/>
  <c r="LE40" i="64"/>
  <c r="LE41" i="64"/>
  <c r="LE42" i="64"/>
  <c r="LE43" i="64"/>
  <c r="LE44" i="64"/>
  <c r="LE45" i="64"/>
  <c r="LE46" i="64"/>
  <c r="LE47" i="64"/>
  <c r="LE48" i="64"/>
  <c r="LE49" i="64"/>
  <c r="LE50" i="64"/>
  <c r="LE51" i="64"/>
  <c r="LE52" i="64"/>
  <c r="LE53" i="64"/>
  <c r="LE54" i="64"/>
  <c r="LE55" i="64"/>
  <c r="LE56" i="64"/>
  <c r="LE57" i="64"/>
  <c r="LE58" i="64"/>
  <c r="LE59" i="64"/>
  <c r="LE60" i="64"/>
  <c r="LE61" i="64"/>
  <c r="LE62" i="64"/>
  <c r="LE63" i="64"/>
  <c r="LE64" i="64"/>
  <c r="LE65" i="64"/>
  <c r="LE66" i="64"/>
  <c r="LE67" i="64"/>
  <c r="LE68" i="64"/>
  <c r="LE69" i="64"/>
  <c r="LE70" i="64"/>
  <c r="LE71" i="64"/>
  <c r="LE72" i="64"/>
  <c r="LE73" i="64"/>
  <c r="LE74" i="64"/>
  <c r="LE75" i="64"/>
  <c r="LE76" i="64"/>
  <c r="LE77" i="64"/>
  <c r="LE78" i="64"/>
  <c r="LE79" i="64"/>
  <c r="LE80" i="64"/>
  <c r="LE81" i="64"/>
  <c r="LE82" i="64"/>
  <c r="LE83" i="64"/>
  <c r="LE84" i="64"/>
  <c r="LE85" i="64"/>
  <c r="LE86" i="64"/>
  <c r="LE87" i="64"/>
  <c r="LE88" i="64"/>
  <c r="LE89" i="64"/>
  <c r="LE90" i="64"/>
  <c r="LE91" i="64"/>
  <c r="LE92" i="64"/>
  <c r="LE93" i="64"/>
  <c r="LE94" i="64"/>
  <c r="LE95" i="64"/>
  <c r="LE96" i="64"/>
  <c r="LE97" i="64"/>
  <c r="LE98" i="64"/>
  <c r="LE99" i="64"/>
  <c r="LE100" i="64"/>
  <c r="LE101" i="64"/>
  <c r="LE102" i="64"/>
  <c r="LE103" i="64"/>
  <c r="LE104" i="64"/>
  <c r="LE105" i="64"/>
  <c r="LE106" i="64"/>
  <c r="LE107" i="64"/>
  <c r="LE108" i="64"/>
  <c r="LE109" i="64"/>
  <c r="LE110" i="64"/>
  <c r="LE111" i="64"/>
  <c r="LE112" i="64"/>
  <c r="LE113" i="64"/>
  <c r="LE114" i="64"/>
  <c r="LE115" i="64"/>
  <c r="LE116" i="64"/>
  <c r="LE117" i="64"/>
  <c r="LE118" i="64"/>
  <c r="LE119" i="64"/>
  <c r="LE120" i="64"/>
  <c r="LE121" i="64"/>
  <c r="LE122" i="64"/>
  <c r="LE123" i="64"/>
  <c r="LE124" i="64"/>
  <c r="LE125" i="64"/>
  <c r="LE126" i="64"/>
  <c r="LE127" i="64"/>
  <c r="LE128" i="64"/>
  <c r="LE129" i="64"/>
  <c r="LE130" i="64"/>
  <c r="LE131" i="64"/>
  <c r="LE132" i="64"/>
  <c r="LE133" i="64"/>
  <c r="LE134" i="64"/>
  <c r="LE135" i="64"/>
  <c r="LE136" i="64"/>
  <c r="LE137" i="64"/>
  <c r="LE138" i="64"/>
  <c r="LE139" i="64"/>
  <c r="LE140" i="64"/>
  <c r="LE141" i="64"/>
  <c r="LE142" i="64"/>
  <c r="LE143" i="64"/>
  <c r="LE144" i="64"/>
  <c r="LE145" i="64"/>
  <c r="LE146" i="64"/>
  <c r="LE147" i="64"/>
  <c r="LE148" i="64"/>
  <c r="LE149" i="64"/>
  <c r="LE150" i="64"/>
  <c r="LE151" i="64"/>
  <c r="LE152" i="64"/>
  <c r="LE153" i="64"/>
  <c r="LE154" i="64"/>
  <c r="LE155" i="64"/>
  <c r="LE156" i="64"/>
  <c r="LE157" i="64"/>
  <c r="LE158" i="64"/>
  <c r="LE159" i="64"/>
  <c r="LE160" i="64"/>
  <c r="LE161" i="64"/>
  <c r="LE162" i="64"/>
  <c r="LE163" i="64"/>
  <c r="LE164" i="64"/>
  <c r="LE165" i="64"/>
  <c r="LE166" i="64"/>
  <c r="LE167" i="64"/>
  <c r="LE168" i="64"/>
  <c r="LE169" i="64"/>
  <c r="LE170" i="64"/>
  <c r="LE171" i="64"/>
  <c r="LE172" i="64"/>
  <c r="LE173" i="64"/>
  <c r="LE174" i="64"/>
  <c r="LE175" i="64"/>
  <c r="LE176" i="64"/>
  <c r="LE177" i="64"/>
  <c r="LE178" i="64"/>
  <c r="LE179" i="64"/>
  <c r="LE180" i="64"/>
  <c r="LE181" i="64"/>
  <c r="LE182" i="64"/>
  <c r="LE183" i="64"/>
  <c r="LE184" i="64"/>
  <c r="LE185" i="64"/>
  <c r="LE186" i="64"/>
  <c r="LE187" i="64"/>
  <c r="LE188" i="64"/>
  <c r="LE189" i="64"/>
  <c r="LE190" i="64"/>
  <c r="LE191" i="64"/>
  <c r="LE192" i="64"/>
  <c r="LE193" i="64"/>
  <c r="LE194" i="64"/>
  <c r="LE195" i="64"/>
  <c r="LE196" i="64"/>
  <c r="LE197" i="64"/>
  <c r="LE198" i="64"/>
  <c r="LE199" i="64"/>
  <c r="LE200" i="64"/>
  <c r="LE201" i="64"/>
  <c r="LE202" i="64"/>
  <c r="LE203" i="64"/>
  <c r="LE204" i="64"/>
  <c r="LE205" i="64"/>
  <c r="LE206" i="64"/>
  <c r="LE207" i="64"/>
  <c r="LE208" i="64"/>
  <c r="LE209" i="64"/>
  <c r="LE210" i="64"/>
  <c r="LE211" i="64"/>
  <c r="LE212" i="64"/>
  <c r="LE213" i="64"/>
  <c r="LE14" i="64"/>
  <c r="BJ15" i="64"/>
  <c r="BK15" i="64"/>
  <c r="BJ16" i="64"/>
  <c r="BK16" i="64"/>
  <c r="BJ17" i="64"/>
  <c r="BK17" i="64"/>
  <c r="BJ18" i="64"/>
  <c r="BK18" i="64"/>
  <c r="BJ19" i="64"/>
  <c r="BK19" i="64"/>
  <c r="BJ20" i="64"/>
  <c r="BK20" i="64"/>
  <c r="BJ21" i="64"/>
  <c r="BK21" i="64"/>
  <c r="BJ22" i="64"/>
  <c r="BK22" i="64"/>
  <c r="BJ23" i="64"/>
  <c r="BK23" i="64"/>
  <c r="BJ24" i="64"/>
  <c r="BK24" i="64"/>
  <c r="BJ25" i="64"/>
  <c r="BK25" i="64"/>
  <c r="BJ26" i="64"/>
  <c r="BK26" i="64"/>
  <c r="BJ27" i="64"/>
  <c r="BK27" i="64"/>
  <c r="BJ28" i="64"/>
  <c r="BK28" i="64"/>
  <c r="BJ29" i="64"/>
  <c r="BK29" i="64"/>
  <c r="BJ30" i="64"/>
  <c r="BK30" i="64"/>
  <c r="BJ31" i="64"/>
  <c r="BK31" i="64"/>
  <c r="BJ32" i="64"/>
  <c r="BK32" i="64"/>
  <c r="BJ33" i="64"/>
  <c r="BK33" i="64"/>
  <c r="BJ34" i="64"/>
  <c r="BK34" i="64"/>
  <c r="BJ35" i="64"/>
  <c r="BK35" i="64"/>
  <c r="BJ36" i="64"/>
  <c r="BK36" i="64"/>
  <c r="BJ37" i="64"/>
  <c r="BK37" i="64"/>
  <c r="BJ38" i="64"/>
  <c r="BK38" i="64"/>
  <c r="BJ39" i="64"/>
  <c r="BK39" i="64"/>
  <c r="BJ40" i="64"/>
  <c r="BK40" i="64"/>
  <c r="BJ41" i="64"/>
  <c r="BK41" i="64"/>
  <c r="BJ42" i="64"/>
  <c r="BK42" i="64"/>
  <c r="BJ43" i="64"/>
  <c r="BK43" i="64"/>
  <c r="BJ44" i="64"/>
  <c r="BK44" i="64"/>
  <c r="BJ45" i="64"/>
  <c r="BK45" i="64"/>
  <c r="BJ46" i="64"/>
  <c r="BK46" i="64"/>
  <c r="BJ47" i="64"/>
  <c r="BK47" i="64"/>
  <c r="BJ48" i="64"/>
  <c r="BK48" i="64"/>
  <c r="BJ49" i="64"/>
  <c r="BK49" i="64"/>
  <c r="BJ50" i="64"/>
  <c r="BK50" i="64"/>
  <c r="BJ51" i="64"/>
  <c r="BK51" i="64"/>
  <c r="BJ52" i="64"/>
  <c r="BK52" i="64"/>
  <c r="BJ53" i="64"/>
  <c r="BK53" i="64"/>
  <c r="BJ54" i="64"/>
  <c r="BK54" i="64"/>
  <c r="BJ55" i="64"/>
  <c r="BK55" i="64"/>
  <c r="BJ56" i="64"/>
  <c r="BK56" i="64"/>
  <c r="BJ57" i="64"/>
  <c r="BK57" i="64"/>
  <c r="BJ58" i="64"/>
  <c r="BK58" i="64"/>
  <c r="BJ59" i="64"/>
  <c r="BK59" i="64"/>
  <c r="BJ60" i="64"/>
  <c r="BK60" i="64"/>
  <c r="BJ61" i="64"/>
  <c r="BK61" i="64"/>
  <c r="BJ62" i="64"/>
  <c r="BK62" i="64"/>
  <c r="BJ63" i="64"/>
  <c r="BK63" i="64"/>
  <c r="BJ64" i="64"/>
  <c r="BK64" i="64"/>
  <c r="BJ65" i="64"/>
  <c r="BK65" i="64"/>
  <c r="BJ66" i="64"/>
  <c r="BK66" i="64"/>
  <c r="BJ67" i="64"/>
  <c r="BK67" i="64"/>
  <c r="BJ68" i="64"/>
  <c r="BK68" i="64"/>
  <c r="BJ69" i="64"/>
  <c r="BK69" i="64"/>
  <c r="BJ70" i="64"/>
  <c r="BK70" i="64"/>
  <c r="BJ71" i="64"/>
  <c r="BK71" i="64"/>
  <c r="BJ72" i="64"/>
  <c r="BK72" i="64"/>
  <c r="BJ73" i="64"/>
  <c r="BK73" i="64"/>
  <c r="BJ74" i="64"/>
  <c r="BK74" i="64"/>
  <c r="BJ75" i="64"/>
  <c r="BK75" i="64"/>
  <c r="BJ76" i="64"/>
  <c r="BK76" i="64"/>
  <c r="BJ77" i="64"/>
  <c r="BK77" i="64"/>
  <c r="BJ78" i="64"/>
  <c r="BK78" i="64"/>
  <c r="BJ79" i="64"/>
  <c r="BK79" i="64"/>
  <c r="BJ80" i="64"/>
  <c r="BK80" i="64"/>
  <c r="BJ81" i="64"/>
  <c r="BK81" i="64"/>
  <c r="BJ82" i="64"/>
  <c r="BK82" i="64"/>
  <c r="BJ83" i="64"/>
  <c r="BK83" i="64"/>
  <c r="BJ84" i="64"/>
  <c r="BK84" i="64"/>
  <c r="BJ85" i="64"/>
  <c r="BK85" i="64"/>
  <c r="BJ86" i="64"/>
  <c r="BK86" i="64"/>
  <c r="BJ87" i="64"/>
  <c r="BK87" i="64"/>
  <c r="BJ88" i="64"/>
  <c r="BK88" i="64"/>
  <c r="BJ89" i="64"/>
  <c r="BK89" i="64"/>
  <c r="BJ90" i="64"/>
  <c r="BK90" i="64"/>
  <c r="BJ91" i="64"/>
  <c r="BK91" i="64"/>
  <c r="BJ92" i="64"/>
  <c r="BK92" i="64"/>
  <c r="BJ93" i="64"/>
  <c r="BK93" i="64"/>
  <c r="BJ94" i="64"/>
  <c r="BK94" i="64"/>
  <c r="BJ95" i="64"/>
  <c r="BK95" i="64"/>
  <c r="BJ96" i="64"/>
  <c r="BK96" i="64"/>
  <c r="BJ97" i="64"/>
  <c r="BK97" i="64"/>
  <c r="BJ98" i="64"/>
  <c r="BK98" i="64"/>
  <c r="BJ99" i="64"/>
  <c r="BK99" i="64"/>
  <c r="BJ100" i="64"/>
  <c r="BK100" i="64"/>
  <c r="BJ101" i="64"/>
  <c r="BK101" i="64"/>
  <c r="BJ102" i="64"/>
  <c r="BK102" i="64"/>
  <c r="BJ103" i="64"/>
  <c r="BK103" i="64"/>
  <c r="BJ104" i="64"/>
  <c r="BK104" i="64"/>
  <c r="BJ105" i="64"/>
  <c r="BK105" i="64"/>
  <c r="BJ106" i="64"/>
  <c r="BK106" i="64"/>
  <c r="BJ107" i="64"/>
  <c r="BK107" i="64"/>
  <c r="BJ108" i="64"/>
  <c r="BK108" i="64"/>
  <c r="BJ109" i="64"/>
  <c r="BK109" i="64"/>
  <c r="BJ110" i="64"/>
  <c r="BK110" i="64"/>
  <c r="BJ111" i="64"/>
  <c r="BK111" i="64"/>
  <c r="BJ112" i="64"/>
  <c r="BK112" i="64"/>
  <c r="BJ113" i="64"/>
  <c r="BK113" i="64"/>
  <c r="BJ114" i="64"/>
  <c r="BK114" i="64"/>
  <c r="BJ115" i="64"/>
  <c r="BK115" i="64"/>
  <c r="BJ116" i="64"/>
  <c r="BK116" i="64"/>
  <c r="BJ117" i="64"/>
  <c r="BK117" i="64"/>
  <c r="BJ118" i="64"/>
  <c r="BK118" i="64"/>
  <c r="BJ119" i="64"/>
  <c r="BK119" i="64"/>
  <c r="BJ120" i="64"/>
  <c r="BK120" i="64"/>
  <c r="BJ121" i="64"/>
  <c r="BK121" i="64"/>
  <c r="BJ122" i="64"/>
  <c r="BK122" i="64"/>
  <c r="BJ123" i="64"/>
  <c r="BK123" i="64"/>
  <c r="BJ124" i="64"/>
  <c r="BK124" i="64"/>
  <c r="BJ125" i="64"/>
  <c r="BK125" i="64"/>
  <c r="BJ126" i="64"/>
  <c r="BK126" i="64"/>
  <c r="BJ127" i="64"/>
  <c r="BK127" i="64"/>
  <c r="BJ128" i="64"/>
  <c r="BK128" i="64"/>
  <c r="BJ129" i="64"/>
  <c r="BK129" i="64"/>
  <c r="BJ130" i="64"/>
  <c r="BK130" i="64"/>
  <c r="BJ131" i="64"/>
  <c r="BK131" i="64"/>
  <c r="BJ132" i="64"/>
  <c r="BK132" i="64"/>
  <c r="BJ133" i="64"/>
  <c r="BK133" i="64"/>
  <c r="BJ134" i="64"/>
  <c r="BK134" i="64"/>
  <c r="BJ135" i="64"/>
  <c r="BK135" i="64"/>
  <c r="BJ136" i="64"/>
  <c r="BK136" i="64"/>
  <c r="BJ137" i="64"/>
  <c r="BK137" i="64"/>
  <c r="BJ138" i="64"/>
  <c r="BK138" i="64"/>
  <c r="BJ139" i="64"/>
  <c r="BK139" i="64"/>
  <c r="BJ140" i="64"/>
  <c r="BK140" i="64"/>
  <c r="BJ141" i="64"/>
  <c r="BK141" i="64"/>
  <c r="BJ142" i="64"/>
  <c r="BK142" i="64"/>
  <c r="BJ143" i="64"/>
  <c r="BK143" i="64"/>
  <c r="BJ144" i="64"/>
  <c r="BK144" i="64"/>
  <c r="BJ145" i="64"/>
  <c r="BK145" i="64"/>
  <c r="BJ146" i="64"/>
  <c r="BK146" i="64"/>
  <c r="BJ147" i="64"/>
  <c r="BK147" i="64"/>
  <c r="BJ148" i="64"/>
  <c r="BK148" i="64"/>
  <c r="BJ149" i="64"/>
  <c r="BK149" i="64"/>
  <c r="BJ150" i="64"/>
  <c r="BK150" i="64"/>
  <c r="BJ151" i="64"/>
  <c r="BK151" i="64"/>
  <c r="BJ152" i="64"/>
  <c r="BK152" i="64"/>
  <c r="BJ153" i="64"/>
  <c r="BK153" i="64"/>
  <c r="BJ154" i="64"/>
  <c r="BK154" i="64"/>
  <c r="BJ155" i="64"/>
  <c r="BK155" i="64"/>
  <c r="BJ156" i="64"/>
  <c r="BK156" i="64"/>
  <c r="BJ157" i="64"/>
  <c r="BK157" i="64"/>
  <c r="BJ158" i="64"/>
  <c r="BK158" i="64"/>
  <c r="BJ159" i="64"/>
  <c r="BK159" i="64"/>
  <c r="BJ160" i="64"/>
  <c r="BK160" i="64"/>
  <c r="BJ161" i="64"/>
  <c r="BK161" i="64"/>
  <c r="BJ162" i="64"/>
  <c r="BK162" i="64"/>
  <c r="BJ163" i="64"/>
  <c r="BK163" i="64"/>
  <c r="BJ164" i="64"/>
  <c r="BK164" i="64"/>
  <c r="BJ165" i="64"/>
  <c r="BK165" i="64"/>
  <c r="BJ166" i="64"/>
  <c r="BK166" i="64"/>
  <c r="BJ167" i="64"/>
  <c r="BK167" i="64"/>
  <c r="BJ168" i="64"/>
  <c r="BK168" i="64"/>
  <c r="BJ169" i="64"/>
  <c r="BK169" i="64"/>
  <c r="BJ170" i="64"/>
  <c r="BK170" i="64"/>
  <c r="BJ171" i="64"/>
  <c r="BK171" i="64"/>
  <c r="BJ172" i="64"/>
  <c r="BK172" i="64"/>
  <c r="BJ173" i="64"/>
  <c r="BK173" i="64"/>
  <c r="BJ174" i="64"/>
  <c r="BK174" i="64"/>
  <c r="BJ175" i="64"/>
  <c r="BK175" i="64"/>
  <c r="BJ176" i="64"/>
  <c r="BK176" i="64"/>
  <c r="BJ177" i="64"/>
  <c r="BK177" i="64"/>
  <c r="BJ178" i="64"/>
  <c r="BK178" i="64"/>
  <c r="BJ179" i="64"/>
  <c r="BK179" i="64"/>
  <c r="BJ180" i="64"/>
  <c r="BK180" i="64"/>
  <c r="BJ181" i="64"/>
  <c r="BK181" i="64"/>
  <c r="BJ182" i="64"/>
  <c r="BK182" i="64"/>
  <c r="BJ183" i="64"/>
  <c r="BK183" i="64"/>
  <c r="BJ184" i="64"/>
  <c r="BK184" i="64"/>
  <c r="BJ185" i="64"/>
  <c r="BK185" i="64"/>
  <c r="BJ186" i="64"/>
  <c r="BK186" i="64"/>
  <c r="BJ187" i="64"/>
  <c r="BK187" i="64"/>
  <c r="BJ188" i="64"/>
  <c r="BK188" i="64"/>
  <c r="BJ189" i="64"/>
  <c r="BK189" i="64"/>
  <c r="BJ190" i="64"/>
  <c r="BK190" i="64"/>
  <c r="BJ191" i="64"/>
  <c r="BK191" i="64"/>
  <c r="BJ192" i="64"/>
  <c r="BK192" i="64"/>
  <c r="BJ193" i="64"/>
  <c r="BK193" i="64"/>
  <c r="BJ194" i="64"/>
  <c r="BK194" i="64"/>
  <c r="BJ195" i="64"/>
  <c r="BK195" i="64"/>
  <c r="BJ196" i="64"/>
  <c r="BK196" i="64"/>
  <c r="BJ197" i="64"/>
  <c r="BK197" i="64"/>
  <c r="BJ198" i="64"/>
  <c r="BK198" i="64"/>
  <c r="BJ199" i="64"/>
  <c r="BK199" i="64"/>
  <c r="BJ200" i="64"/>
  <c r="BK200" i="64"/>
  <c r="BJ201" i="64"/>
  <c r="BK201" i="64"/>
  <c r="BJ202" i="64"/>
  <c r="BK202" i="64"/>
  <c r="BJ203" i="64"/>
  <c r="BK203" i="64"/>
  <c r="BJ204" i="64"/>
  <c r="BK204" i="64"/>
  <c r="BJ205" i="64"/>
  <c r="BK205" i="64"/>
  <c r="BJ206" i="64"/>
  <c r="BK206" i="64"/>
  <c r="BJ207" i="64"/>
  <c r="BK207" i="64"/>
  <c r="BJ208" i="64"/>
  <c r="BK208" i="64"/>
  <c r="BJ209" i="64"/>
  <c r="BK209" i="64"/>
  <c r="BJ210" i="64"/>
  <c r="BK210" i="64"/>
  <c r="BJ211" i="64"/>
  <c r="BK211" i="64"/>
  <c r="BJ212" i="64"/>
  <c r="BK212" i="64"/>
  <c r="BJ213" i="64"/>
  <c r="BK213" i="64"/>
  <c r="BK14" i="64"/>
  <c r="BJ14" i="64"/>
  <c r="A1" i="56"/>
  <c r="MD114" i="64"/>
  <c r="MB114" i="64"/>
  <c r="MA114" i="64"/>
  <c r="LX114" i="64"/>
  <c r="LM114" i="64"/>
  <c r="LK114" i="64"/>
  <c r="LJ114" i="64"/>
  <c r="KJ114" i="64"/>
  <c r="V114" i="64"/>
  <c r="B114" i="64"/>
  <c r="G114" i="64"/>
  <c r="F114" i="64"/>
  <c r="E114" i="64"/>
  <c r="D114" i="64"/>
  <c r="H114" i="64"/>
  <c r="C114" i="64"/>
  <c r="C115" i="64"/>
  <c r="HU15" i="64"/>
  <c r="HV15" i="64"/>
  <c r="HW15" i="64"/>
  <c r="HX15" i="64"/>
  <c r="HY15" i="64"/>
  <c r="HZ15" i="64"/>
  <c r="IA15" i="64"/>
  <c r="IB15" i="64"/>
  <c r="IC15" i="64"/>
  <c r="ID15" i="64"/>
  <c r="IE15" i="64"/>
  <c r="IF15" i="64"/>
  <c r="IG15" i="64"/>
  <c r="IH15" i="64"/>
  <c r="HU16" i="64"/>
  <c r="HV16" i="64"/>
  <c r="HW16" i="64"/>
  <c r="HX16" i="64"/>
  <c r="HY16" i="64"/>
  <c r="HZ16" i="64"/>
  <c r="IA16" i="64"/>
  <c r="IB16" i="64"/>
  <c r="IC16" i="64"/>
  <c r="ID16" i="64"/>
  <c r="IE16" i="64"/>
  <c r="IF16" i="64"/>
  <c r="IG16" i="64"/>
  <c r="IH16" i="64"/>
  <c r="HU17" i="64"/>
  <c r="HV17" i="64"/>
  <c r="HW17" i="64"/>
  <c r="HX17" i="64"/>
  <c r="HY17" i="64"/>
  <c r="HZ17" i="64"/>
  <c r="IA17" i="64"/>
  <c r="IB17" i="64"/>
  <c r="IC17" i="64"/>
  <c r="ID17" i="64"/>
  <c r="IE17" i="64"/>
  <c r="IF17" i="64"/>
  <c r="IG17" i="64"/>
  <c r="IH17" i="64"/>
  <c r="HU18" i="64"/>
  <c r="HV18" i="64"/>
  <c r="HW18" i="64"/>
  <c r="HX18" i="64"/>
  <c r="HY18" i="64"/>
  <c r="HZ18" i="64"/>
  <c r="IA18" i="64"/>
  <c r="IB18" i="64"/>
  <c r="IC18" i="64"/>
  <c r="ID18" i="64"/>
  <c r="IE18" i="64"/>
  <c r="IF18" i="64"/>
  <c r="IG18" i="64"/>
  <c r="IH18" i="64"/>
  <c r="HU19" i="64"/>
  <c r="HV19" i="64"/>
  <c r="HW19" i="64"/>
  <c r="HX19" i="64"/>
  <c r="HY19" i="64"/>
  <c r="HZ19" i="64"/>
  <c r="IA19" i="64"/>
  <c r="IB19" i="64"/>
  <c r="IC19" i="64"/>
  <c r="ID19" i="64"/>
  <c r="IE19" i="64"/>
  <c r="IF19" i="64"/>
  <c r="IG19" i="64"/>
  <c r="IH19" i="64"/>
  <c r="HU20" i="64"/>
  <c r="HV20" i="64"/>
  <c r="HW20" i="64"/>
  <c r="HX20" i="64"/>
  <c r="HY20" i="64"/>
  <c r="HZ20" i="64"/>
  <c r="IA20" i="64"/>
  <c r="IB20" i="64"/>
  <c r="IC20" i="64"/>
  <c r="ID20" i="64"/>
  <c r="IE20" i="64"/>
  <c r="IF20" i="64"/>
  <c r="IG20" i="64"/>
  <c r="IH20" i="64"/>
  <c r="HU21" i="64"/>
  <c r="HV21" i="64"/>
  <c r="HW21" i="64"/>
  <c r="HX21" i="64"/>
  <c r="HY21" i="64"/>
  <c r="HZ21" i="64"/>
  <c r="IA21" i="64"/>
  <c r="IB21" i="64"/>
  <c r="IC21" i="64"/>
  <c r="ID21" i="64"/>
  <c r="IE21" i="64"/>
  <c r="IF21" i="64"/>
  <c r="IG21" i="64"/>
  <c r="IH21" i="64"/>
  <c r="HU22" i="64"/>
  <c r="HV22" i="64"/>
  <c r="HW22" i="64"/>
  <c r="HX22" i="64"/>
  <c r="HY22" i="64"/>
  <c r="HZ22" i="64"/>
  <c r="IA22" i="64"/>
  <c r="IB22" i="64"/>
  <c r="IC22" i="64"/>
  <c r="ID22" i="64"/>
  <c r="IE22" i="64"/>
  <c r="IF22" i="64"/>
  <c r="IG22" i="64"/>
  <c r="IH22" i="64"/>
  <c r="HU23" i="64"/>
  <c r="HV23" i="64"/>
  <c r="HW23" i="64"/>
  <c r="HX23" i="64"/>
  <c r="HY23" i="64"/>
  <c r="HZ23" i="64"/>
  <c r="IA23" i="64"/>
  <c r="IB23" i="64"/>
  <c r="IC23" i="64"/>
  <c r="ID23" i="64"/>
  <c r="IE23" i="64"/>
  <c r="IF23" i="64"/>
  <c r="IG23" i="64"/>
  <c r="IH23" i="64"/>
  <c r="HU24" i="64"/>
  <c r="HV24" i="64"/>
  <c r="HW24" i="64"/>
  <c r="HX24" i="64"/>
  <c r="HY24" i="64"/>
  <c r="HZ24" i="64"/>
  <c r="IA24" i="64"/>
  <c r="IB24" i="64"/>
  <c r="IC24" i="64"/>
  <c r="ID24" i="64"/>
  <c r="IE24" i="64"/>
  <c r="IF24" i="64"/>
  <c r="IG24" i="64"/>
  <c r="IH24" i="64"/>
  <c r="HU25" i="64"/>
  <c r="HV25" i="64"/>
  <c r="HW25" i="64"/>
  <c r="HX25" i="64"/>
  <c r="HY25" i="64"/>
  <c r="HZ25" i="64"/>
  <c r="IA25" i="64"/>
  <c r="IB25" i="64"/>
  <c r="IC25" i="64"/>
  <c r="ID25" i="64"/>
  <c r="IE25" i="64"/>
  <c r="IF25" i="64"/>
  <c r="IG25" i="64"/>
  <c r="IH25" i="64"/>
  <c r="HU26" i="64"/>
  <c r="HV26" i="64"/>
  <c r="HW26" i="64"/>
  <c r="HX26" i="64"/>
  <c r="HY26" i="64"/>
  <c r="HZ26" i="64"/>
  <c r="IA26" i="64"/>
  <c r="IB26" i="64"/>
  <c r="IC26" i="64"/>
  <c r="ID26" i="64"/>
  <c r="IE26" i="64"/>
  <c r="IF26" i="64"/>
  <c r="IG26" i="64"/>
  <c r="IH26" i="64"/>
  <c r="HU27" i="64"/>
  <c r="HV27" i="64"/>
  <c r="HW27" i="64"/>
  <c r="HX27" i="64"/>
  <c r="HY27" i="64"/>
  <c r="HZ27" i="64"/>
  <c r="IA27" i="64"/>
  <c r="IB27" i="64"/>
  <c r="IC27" i="64"/>
  <c r="ID27" i="64"/>
  <c r="IE27" i="64"/>
  <c r="IF27" i="64"/>
  <c r="IG27" i="64"/>
  <c r="IH27" i="64"/>
  <c r="HU28" i="64"/>
  <c r="HV28" i="64"/>
  <c r="HW28" i="64"/>
  <c r="HX28" i="64"/>
  <c r="HY28" i="64"/>
  <c r="HZ28" i="64"/>
  <c r="IA28" i="64"/>
  <c r="IB28" i="64"/>
  <c r="IC28" i="64"/>
  <c r="ID28" i="64"/>
  <c r="IE28" i="64"/>
  <c r="IF28" i="64"/>
  <c r="IG28" i="64"/>
  <c r="IH28" i="64"/>
  <c r="HU29" i="64"/>
  <c r="HV29" i="64"/>
  <c r="HW29" i="64"/>
  <c r="HX29" i="64"/>
  <c r="HY29" i="64"/>
  <c r="HZ29" i="64"/>
  <c r="IA29" i="64"/>
  <c r="IB29" i="64"/>
  <c r="IC29" i="64"/>
  <c r="ID29" i="64"/>
  <c r="IE29" i="64"/>
  <c r="IF29" i="64"/>
  <c r="IG29" i="64"/>
  <c r="IH29" i="64"/>
  <c r="HU30" i="64"/>
  <c r="HV30" i="64"/>
  <c r="HW30" i="64"/>
  <c r="HX30" i="64"/>
  <c r="HY30" i="64"/>
  <c r="HZ30" i="64"/>
  <c r="IA30" i="64"/>
  <c r="IB30" i="64"/>
  <c r="IC30" i="64"/>
  <c r="ID30" i="64"/>
  <c r="IE30" i="64"/>
  <c r="IF30" i="64"/>
  <c r="IG30" i="64"/>
  <c r="IH30" i="64"/>
  <c r="HU31" i="64"/>
  <c r="HV31" i="64"/>
  <c r="HW31" i="64"/>
  <c r="HX31" i="64"/>
  <c r="HY31" i="64"/>
  <c r="HZ31" i="64"/>
  <c r="IA31" i="64"/>
  <c r="IB31" i="64"/>
  <c r="IC31" i="64"/>
  <c r="ID31" i="64"/>
  <c r="IE31" i="64"/>
  <c r="IF31" i="64"/>
  <c r="IG31" i="64"/>
  <c r="IH31" i="64"/>
  <c r="HU32" i="64"/>
  <c r="HV32" i="64"/>
  <c r="HW32" i="64"/>
  <c r="HX32" i="64"/>
  <c r="HY32" i="64"/>
  <c r="HZ32" i="64"/>
  <c r="IA32" i="64"/>
  <c r="IB32" i="64"/>
  <c r="IC32" i="64"/>
  <c r="ID32" i="64"/>
  <c r="IE32" i="64"/>
  <c r="IF32" i="64"/>
  <c r="IG32" i="64"/>
  <c r="IH32" i="64"/>
  <c r="HU33" i="64"/>
  <c r="HV33" i="64"/>
  <c r="HW33" i="64"/>
  <c r="HX33" i="64"/>
  <c r="HY33" i="64"/>
  <c r="HZ33" i="64"/>
  <c r="IA33" i="64"/>
  <c r="IB33" i="64"/>
  <c r="IC33" i="64"/>
  <c r="ID33" i="64"/>
  <c r="IE33" i="64"/>
  <c r="IF33" i="64"/>
  <c r="IG33" i="64"/>
  <c r="IH33" i="64"/>
  <c r="HU34" i="64"/>
  <c r="HV34" i="64"/>
  <c r="HW34" i="64"/>
  <c r="HX34" i="64"/>
  <c r="HY34" i="64"/>
  <c r="HZ34" i="64"/>
  <c r="IA34" i="64"/>
  <c r="IB34" i="64"/>
  <c r="IC34" i="64"/>
  <c r="ID34" i="64"/>
  <c r="IE34" i="64"/>
  <c r="IF34" i="64"/>
  <c r="IG34" i="64"/>
  <c r="IH34" i="64"/>
  <c r="HU35" i="64"/>
  <c r="HV35" i="64"/>
  <c r="HW35" i="64"/>
  <c r="HX35" i="64"/>
  <c r="HY35" i="64"/>
  <c r="HZ35" i="64"/>
  <c r="IA35" i="64"/>
  <c r="IB35" i="64"/>
  <c r="IC35" i="64"/>
  <c r="ID35" i="64"/>
  <c r="IE35" i="64"/>
  <c r="IF35" i="64"/>
  <c r="IG35" i="64"/>
  <c r="IH35" i="64"/>
  <c r="HU36" i="64"/>
  <c r="HV36" i="64"/>
  <c r="HW36" i="64"/>
  <c r="HX36" i="64"/>
  <c r="HY36" i="64"/>
  <c r="HZ36" i="64"/>
  <c r="IA36" i="64"/>
  <c r="IB36" i="64"/>
  <c r="IC36" i="64"/>
  <c r="ID36" i="64"/>
  <c r="IE36" i="64"/>
  <c r="IF36" i="64"/>
  <c r="IG36" i="64"/>
  <c r="IH36" i="64"/>
  <c r="HU37" i="64"/>
  <c r="HV37" i="64"/>
  <c r="HW37" i="64"/>
  <c r="HX37" i="64"/>
  <c r="HY37" i="64"/>
  <c r="HZ37" i="64"/>
  <c r="IA37" i="64"/>
  <c r="IB37" i="64"/>
  <c r="IC37" i="64"/>
  <c r="ID37" i="64"/>
  <c r="IE37" i="64"/>
  <c r="IF37" i="64"/>
  <c r="IG37" i="64"/>
  <c r="IH37" i="64"/>
  <c r="HU38" i="64"/>
  <c r="HV38" i="64"/>
  <c r="HW38" i="64"/>
  <c r="HX38" i="64"/>
  <c r="HY38" i="64"/>
  <c r="HZ38" i="64"/>
  <c r="IA38" i="64"/>
  <c r="IB38" i="64"/>
  <c r="IC38" i="64"/>
  <c r="ID38" i="64"/>
  <c r="IE38" i="64"/>
  <c r="IF38" i="64"/>
  <c r="IG38" i="64"/>
  <c r="IH38" i="64"/>
  <c r="HU39" i="64"/>
  <c r="HV39" i="64"/>
  <c r="HW39" i="64"/>
  <c r="HX39" i="64"/>
  <c r="HY39" i="64"/>
  <c r="HZ39" i="64"/>
  <c r="IA39" i="64"/>
  <c r="IB39" i="64"/>
  <c r="IC39" i="64"/>
  <c r="ID39" i="64"/>
  <c r="IE39" i="64"/>
  <c r="IF39" i="64"/>
  <c r="IG39" i="64"/>
  <c r="IH39" i="64"/>
  <c r="HU40" i="64"/>
  <c r="HV40" i="64"/>
  <c r="HW40" i="64"/>
  <c r="HX40" i="64"/>
  <c r="HY40" i="64"/>
  <c r="HZ40" i="64"/>
  <c r="IA40" i="64"/>
  <c r="IB40" i="64"/>
  <c r="IC40" i="64"/>
  <c r="ID40" i="64"/>
  <c r="IE40" i="64"/>
  <c r="IF40" i="64"/>
  <c r="IG40" i="64"/>
  <c r="IH40" i="64"/>
  <c r="HU41" i="64"/>
  <c r="HV41" i="64"/>
  <c r="HW41" i="64"/>
  <c r="HX41" i="64"/>
  <c r="HY41" i="64"/>
  <c r="HZ41" i="64"/>
  <c r="IA41" i="64"/>
  <c r="IB41" i="64"/>
  <c r="IC41" i="64"/>
  <c r="ID41" i="64"/>
  <c r="IE41" i="64"/>
  <c r="IF41" i="64"/>
  <c r="IG41" i="64"/>
  <c r="IH41" i="64"/>
  <c r="HU42" i="64"/>
  <c r="HV42" i="64"/>
  <c r="HW42" i="64"/>
  <c r="HX42" i="64"/>
  <c r="HY42" i="64"/>
  <c r="HZ42" i="64"/>
  <c r="IA42" i="64"/>
  <c r="IB42" i="64"/>
  <c r="IC42" i="64"/>
  <c r="ID42" i="64"/>
  <c r="IE42" i="64"/>
  <c r="IF42" i="64"/>
  <c r="IG42" i="64"/>
  <c r="IH42" i="64"/>
  <c r="HU43" i="64"/>
  <c r="HV43" i="64"/>
  <c r="HW43" i="64"/>
  <c r="HX43" i="64"/>
  <c r="HY43" i="64"/>
  <c r="HZ43" i="64"/>
  <c r="IA43" i="64"/>
  <c r="IB43" i="64"/>
  <c r="IC43" i="64"/>
  <c r="ID43" i="64"/>
  <c r="IE43" i="64"/>
  <c r="IF43" i="64"/>
  <c r="IG43" i="64"/>
  <c r="IH43" i="64"/>
  <c r="HU44" i="64"/>
  <c r="HV44" i="64"/>
  <c r="HW44" i="64"/>
  <c r="HX44" i="64"/>
  <c r="HY44" i="64"/>
  <c r="HZ44" i="64"/>
  <c r="IA44" i="64"/>
  <c r="IB44" i="64"/>
  <c r="IC44" i="64"/>
  <c r="ID44" i="64"/>
  <c r="IE44" i="64"/>
  <c r="IF44" i="64"/>
  <c r="IG44" i="64"/>
  <c r="IH44" i="64"/>
  <c r="HU45" i="64"/>
  <c r="HV45" i="64"/>
  <c r="HW45" i="64"/>
  <c r="HX45" i="64"/>
  <c r="HY45" i="64"/>
  <c r="HZ45" i="64"/>
  <c r="IA45" i="64"/>
  <c r="IB45" i="64"/>
  <c r="IC45" i="64"/>
  <c r="ID45" i="64"/>
  <c r="IE45" i="64"/>
  <c r="IF45" i="64"/>
  <c r="IG45" i="64"/>
  <c r="IH45" i="64"/>
  <c r="HU46" i="64"/>
  <c r="HV46" i="64"/>
  <c r="HW46" i="64"/>
  <c r="HX46" i="64"/>
  <c r="HY46" i="64"/>
  <c r="HZ46" i="64"/>
  <c r="IA46" i="64"/>
  <c r="IB46" i="64"/>
  <c r="IC46" i="64"/>
  <c r="ID46" i="64"/>
  <c r="IE46" i="64"/>
  <c r="IF46" i="64"/>
  <c r="IG46" i="64"/>
  <c r="IH46" i="64"/>
  <c r="HU47" i="64"/>
  <c r="HV47" i="64"/>
  <c r="HW47" i="64"/>
  <c r="HX47" i="64"/>
  <c r="HY47" i="64"/>
  <c r="HZ47" i="64"/>
  <c r="IA47" i="64"/>
  <c r="IB47" i="64"/>
  <c r="IC47" i="64"/>
  <c r="ID47" i="64"/>
  <c r="IE47" i="64"/>
  <c r="IF47" i="64"/>
  <c r="IG47" i="64"/>
  <c r="IH47" i="64"/>
  <c r="HU48" i="64"/>
  <c r="HV48" i="64"/>
  <c r="HW48" i="64"/>
  <c r="HX48" i="64"/>
  <c r="HY48" i="64"/>
  <c r="HZ48" i="64"/>
  <c r="IA48" i="64"/>
  <c r="IB48" i="64"/>
  <c r="IC48" i="64"/>
  <c r="ID48" i="64"/>
  <c r="IE48" i="64"/>
  <c r="IF48" i="64"/>
  <c r="IG48" i="64"/>
  <c r="IH48" i="64"/>
  <c r="HU49" i="64"/>
  <c r="HV49" i="64"/>
  <c r="HW49" i="64"/>
  <c r="HX49" i="64"/>
  <c r="HY49" i="64"/>
  <c r="HZ49" i="64"/>
  <c r="IA49" i="64"/>
  <c r="IB49" i="64"/>
  <c r="IC49" i="64"/>
  <c r="ID49" i="64"/>
  <c r="IE49" i="64"/>
  <c r="IF49" i="64"/>
  <c r="IG49" i="64"/>
  <c r="IH49" i="64"/>
  <c r="HU50" i="64"/>
  <c r="HV50" i="64"/>
  <c r="HW50" i="64"/>
  <c r="HX50" i="64"/>
  <c r="HY50" i="64"/>
  <c r="HZ50" i="64"/>
  <c r="IA50" i="64"/>
  <c r="IB50" i="64"/>
  <c r="IC50" i="64"/>
  <c r="ID50" i="64"/>
  <c r="IE50" i="64"/>
  <c r="IF50" i="64"/>
  <c r="IG50" i="64"/>
  <c r="IH50" i="64"/>
  <c r="HU51" i="64"/>
  <c r="HV51" i="64"/>
  <c r="HW51" i="64"/>
  <c r="HX51" i="64"/>
  <c r="HY51" i="64"/>
  <c r="HZ51" i="64"/>
  <c r="IA51" i="64"/>
  <c r="IB51" i="64"/>
  <c r="IC51" i="64"/>
  <c r="ID51" i="64"/>
  <c r="IE51" i="64"/>
  <c r="IF51" i="64"/>
  <c r="IG51" i="64"/>
  <c r="IH51" i="64"/>
  <c r="HU52" i="64"/>
  <c r="HV52" i="64"/>
  <c r="HW52" i="64"/>
  <c r="HX52" i="64"/>
  <c r="HY52" i="64"/>
  <c r="HZ52" i="64"/>
  <c r="IA52" i="64"/>
  <c r="IB52" i="64"/>
  <c r="IC52" i="64"/>
  <c r="ID52" i="64"/>
  <c r="IE52" i="64"/>
  <c r="IF52" i="64"/>
  <c r="IG52" i="64"/>
  <c r="IH52" i="64"/>
  <c r="HU53" i="64"/>
  <c r="HV53" i="64"/>
  <c r="HW53" i="64"/>
  <c r="HX53" i="64"/>
  <c r="HY53" i="64"/>
  <c r="HZ53" i="64"/>
  <c r="IA53" i="64"/>
  <c r="IB53" i="64"/>
  <c r="IC53" i="64"/>
  <c r="ID53" i="64"/>
  <c r="IE53" i="64"/>
  <c r="IF53" i="64"/>
  <c r="IG53" i="64"/>
  <c r="IH53" i="64"/>
  <c r="HU54" i="64"/>
  <c r="HV54" i="64"/>
  <c r="HW54" i="64"/>
  <c r="HX54" i="64"/>
  <c r="HY54" i="64"/>
  <c r="HZ54" i="64"/>
  <c r="IA54" i="64"/>
  <c r="IB54" i="64"/>
  <c r="IC54" i="64"/>
  <c r="ID54" i="64"/>
  <c r="IE54" i="64"/>
  <c r="IF54" i="64"/>
  <c r="IG54" i="64"/>
  <c r="IH54" i="64"/>
  <c r="HU55" i="64"/>
  <c r="HV55" i="64"/>
  <c r="HW55" i="64"/>
  <c r="HX55" i="64"/>
  <c r="HY55" i="64"/>
  <c r="HZ55" i="64"/>
  <c r="IA55" i="64"/>
  <c r="IB55" i="64"/>
  <c r="IC55" i="64"/>
  <c r="ID55" i="64"/>
  <c r="IE55" i="64"/>
  <c r="IF55" i="64"/>
  <c r="IG55" i="64"/>
  <c r="IH55" i="64"/>
  <c r="HU56" i="64"/>
  <c r="HV56" i="64"/>
  <c r="HW56" i="64"/>
  <c r="HX56" i="64"/>
  <c r="HY56" i="64"/>
  <c r="HZ56" i="64"/>
  <c r="IA56" i="64"/>
  <c r="IB56" i="64"/>
  <c r="IC56" i="64"/>
  <c r="ID56" i="64"/>
  <c r="IE56" i="64"/>
  <c r="IF56" i="64"/>
  <c r="IG56" i="64"/>
  <c r="IH56" i="64"/>
  <c r="HU57" i="64"/>
  <c r="HV57" i="64"/>
  <c r="HW57" i="64"/>
  <c r="HX57" i="64"/>
  <c r="HY57" i="64"/>
  <c r="HZ57" i="64"/>
  <c r="IA57" i="64"/>
  <c r="IB57" i="64"/>
  <c r="IC57" i="64"/>
  <c r="ID57" i="64"/>
  <c r="IE57" i="64"/>
  <c r="IF57" i="64"/>
  <c r="IG57" i="64"/>
  <c r="IH57" i="64"/>
  <c r="HU58" i="64"/>
  <c r="HV58" i="64"/>
  <c r="HW58" i="64"/>
  <c r="HX58" i="64"/>
  <c r="HY58" i="64"/>
  <c r="HZ58" i="64"/>
  <c r="IA58" i="64"/>
  <c r="IB58" i="64"/>
  <c r="IC58" i="64"/>
  <c r="ID58" i="64"/>
  <c r="IE58" i="64"/>
  <c r="IF58" i="64"/>
  <c r="IG58" i="64"/>
  <c r="IH58" i="64"/>
  <c r="HU59" i="64"/>
  <c r="HV59" i="64"/>
  <c r="HW59" i="64"/>
  <c r="HX59" i="64"/>
  <c r="HY59" i="64"/>
  <c r="HZ59" i="64"/>
  <c r="IA59" i="64"/>
  <c r="IB59" i="64"/>
  <c r="IC59" i="64"/>
  <c r="ID59" i="64"/>
  <c r="IE59" i="64"/>
  <c r="IF59" i="64"/>
  <c r="IG59" i="64"/>
  <c r="IH59" i="64"/>
  <c r="HU60" i="64"/>
  <c r="HV60" i="64"/>
  <c r="HW60" i="64"/>
  <c r="HX60" i="64"/>
  <c r="HY60" i="64"/>
  <c r="HZ60" i="64"/>
  <c r="IA60" i="64"/>
  <c r="IB60" i="64"/>
  <c r="IC60" i="64"/>
  <c r="ID60" i="64"/>
  <c r="IE60" i="64"/>
  <c r="IF60" i="64"/>
  <c r="IG60" i="64"/>
  <c r="IH60" i="64"/>
  <c r="HU61" i="64"/>
  <c r="HV61" i="64"/>
  <c r="HW61" i="64"/>
  <c r="HX61" i="64"/>
  <c r="HY61" i="64"/>
  <c r="HZ61" i="64"/>
  <c r="IA61" i="64"/>
  <c r="IB61" i="64"/>
  <c r="IC61" i="64"/>
  <c r="ID61" i="64"/>
  <c r="IE61" i="64"/>
  <c r="IF61" i="64"/>
  <c r="IG61" i="64"/>
  <c r="IH61" i="64"/>
  <c r="HU62" i="64"/>
  <c r="HV62" i="64"/>
  <c r="HW62" i="64"/>
  <c r="HX62" i="64"/>
  <c r="HY62" i="64"/>
  <c r="HZ62" i="64"/>
  <c r="IA62" i="64"/>
  <c r="IB62" i="64"/>
  <c r="IC62" i="64"/>
  <c r="ID62" i="64"/>
  <c r="IE62" i="64"/>
  <c r="IF62" i="64"/>
  <c r="IG62" i="64"/>
  <c r="IH62" i="64"/>
  <c r="HU63" i="64"/>
  <c r="HV63" i="64"/>
  <c r="HW63" i="64"/>
  <c r="HX63" i="64"/>
  <c r="HY63" i="64"/>
  <c r="HZ63" i="64"/>
  <c r="IA63" i="64"/>
  <c r="IB63" i="64"/>
  <c r="IC63" i="64"/>
  <c r="ID63" i="64"/>
  <c r="IE63" i="64"/>
  <c r="IF63" i="64"/>
  <c r="IG63" i="64"/>
  <c r="IH63" i="64"/>
  <c r="HU64" i="64"/>
  <c r="HV64" i="64"/>
  <c r="HW64" i="64"/>
  <c r="HX64" i="64"/>
  <c r="HY64" i="64"/>
  <c r="HZ64" i="64"/>
  <c r="IA64" i="64"/>
  <c r="IB64" i="64"/>
  <c r="IC64" i="64"/>
  <c r="ID64" i="64"/>
  <c r="IE64" i="64"/>
  <c r="IF64" i="64"/>
  <c r="IG64" i="64"/>
  <c r="IH64" i="64"/>
  <c r="HU65" i="64"/>
  <c r="HV65" i="64"/>
  <c r="HW65" i="64"/>
  <c r="HX65" i="64"/>
  <c r="HY65" i="64"/>
  <c r="HZ65" i="64"/>
  <c r="IA65" i="64"/>
  <c r="IB65" i="64"/>
  <c r="IC65" i="64"/>
  <c r="ID65" i="64"/>
  <c r="IE65" i="64"/>
  <c r="IF65" i="64"/>
  <c r="IG65" i="64"/>
  <c r="IH65" i="64"/>
  <c r="HU66" i="64"/>
  <c r="HV66" i="64"/>
  <c r="HW66" i="64"/>
  <c r="HX66" i="64"/>
  <c r="HY66" i="64"/>
  <c r="HZ66" i="64"/>
  <c r="IA66" i="64"/>
  <c r="IB66" i="64"/>
  <c r="IC66" i="64"/>
  <c r="ID66" i="64"/>
  <c r="IE66" i="64"/>
  <c r="IF66" i="64"/>
  <c r="IG66" i="64"/>
  <c r="IH66" i="64"/>
  <c r="HU67" i="64"/>
  <c r="HV67" i="64"/>
  <c r="HW67" i="64"/>
  <c r="HX67" i="64"/>
  <c r="HY67" i="64"/>
  <c r="HZ67" i="64"/>
  <c r="IA67" i="64"/>
  <c r="IB67" i="64"/>
  <c r="IC67" i="64"/>
  <c r="ID67" i="64"/>
  <c r="IE67" i="64"/>
  <c r="IF67" i="64"/>
  <c r="IG67" i="64"/>
  <c r="IH67" i="64"/>
  <c r="HU68" i="64"/>
  <c r="HV68" i="64"/>
  <c r="HW68" i="64"/>
  <c r="HX68" i="64"/>
  <c r="HY68" i="64"/>
  <c r="HZ68" i="64"/>
  <c r="IA68" i="64"/>
  <c r="IB68" i="64"/>
  <c r="IC68" i="64"/>
  <c r="ID68" i="64"/>
  <c r="IE68" i="64"/>
  <c r="IF68" i="64"/>
  <c r="IG68" i="64"/>
  <c r="IH68" i="64"/>
  <c r="HU69" i="64"/>
  <c r="HV69" i="64"/>
  <c r="HW69" i="64"/>
  <c r="HX69" i="64"/>
  <c r="HY69" i="64"/>
  <c r="HZ69" i="64"/>
  <c r="IA69" i="64"/>
  <c r="IB69" i="64"/>
  <c r="IC69" i="64"/>
  <c r="ID69" i="64"/>
  <c r="IE69" i="64"/>
  <c r="IF69" i="64"/>
  <c r="IG69" i="64"/>
  <c r="IH69" i="64"/>
  <c r="HU70" i="64"/>
  <c r="HV70" i="64"/>
  <c r="HW70" i="64"/>
  <c r="HX70" i="64"/>
  <c r="HY70" i="64"/>
  <c r="HZ70" i="64"/>
  <c r="IA70" i="64"/>
  <c r="IB70" i="64"/>
  <c r="IC70" i="64"/>
  <c r="ID70" i="64"/>
  <c r="IE70" i="64"/>
  <c r="IF70" i="64"/>
  <c r="IG70" i="64"/>
  <c r="IH70" i="64"/>
  <c r="HU71" i="64"/>
  <c r="HV71" i="64"/>
  <c r="HW71" i="64"/>
  <c r="HX71" i="64"/>
  <c r="HY71" i="64"/>
  <c r="HZ71" i="64"/>
  <c r="IA71" i="64"/>
  <c r="IB71" i="64"/>
  <c r="IC71" i="64"/>
  <c r="ID71" i="64"/>
  <c r="IE71" i="64"/>
  <c r="IF71" i="64"/>
  <c r="IG71" i="64"/>
  <c r="IH71" i="64"/>
  <c r="HU72" i="64"/>
  <c r="HV72" i="64"/>
  <c r="HW72" i="64"/>
  <c r="HX72" i="64"/>
  <c r="HY72" i="64"/>
  <c r="HZ72" i="64"/>
  <c r="IA72" i="64"/>
  <c r="IB72" i="64"/>
  <c r="IC72" i="64"/>
  <c r="ID72" i="64"/>
  <c r="IE72" i="64"/>
  <c r="IF72" i="64"/>
  <c r="IG72" i="64"/>
  <c r="IH72" i="64"/>
  <c r="HU73" i="64"/>
  <c r="HV73" i="64"/>
  <c r="HW73" i="64"/>
  <c r="HX73" i="64"/>
  <c r="HY73" i="64"/>
  <c r="HZ73" i="64"/>
  <c r="IA73" i="64"/>
  <c r="IB73" i="64"/>
  <c r="IC73" i="64"/>
  <c r="ID73" i="64"/>
  <c r="IE73" i="64"/>
  <c r="IF73" i="64"/>
  <c r="IG73" i="64"/>
  <c r="IH73" i="64"/>
  <c r="HU74" i="64"/>
  <c r="HV74" i="64"/>
  <c r="HW74" i="64"/>
  <c r="HX74" i="64"/>
  <c r="HY74" i="64"/>
  <c r="HZ74" i="64"/>
  <c r="IA74" i="64"/>
  <c r="IB74" i="64"/>
  <c r="IC74" i="64"/>
  <c r="ID74" i="64"/>
  <c r="IE74" i="64"/>
  <c r="IF74" i="64"/>
  <c r="IG74" i="64"/>
  <c r="IH74" i="64"/>
  <c r="HU75" i="64"/>
  <c r="HV75" i="64"/>
  <c r="HW75" i="64"/>
  <c r="HX75" i="64"/>
  <c r="HY75" i="64"/>
  <c r="HZ75" i="64"/>
  <c r="IA75" i="64"/>
  <c r="IB75" i="64"/>
  <c r="IC75" i="64"/>
  <c r="ID75" i="64"/>
  <c r="IE75" i="64"/>
  <c r="IF75" i="64"/>
  <c r="IG75" i="64"/>
  <c r="IH75" i="64"/>
  <c r="HU76" i="64"/>
  <c r="HV76" i="64"/>
  <c r="HW76" i="64"/>
  <c r="HX76" i="64"/>
  <c r="HY76" i="64"/>
  <c r="HZ76" i="64"/>
  <c r="IA76" i="64"/>
  <c r="IB76" i="64"/>
  <c r="IC76" i="64"/>
  <c r="ID76" i="64"/>
  <c r="IE76" i="64"/>
  <c r="IF76" i="64"/>
  <c r="IG76" i="64"/>
  <c r="IH76" i="64"/>
  <c r="HU77" i="64"/>
  <c r="HV77" i="64"/>
  <c r="HW77" i="64"/>
  <c r="HX77" i="64"/>
  <c r="HY77" i="64"/>
  <c r="HZ77" i="64"/>
  <c r="IA77" i="64"/>
  <c r="IB77" i="64"/>
  <c r="IC77" i="64"/>
  <c r="ID77" i="64"/>
  <c r="IE77" i="64"/>
  <c r="IF77" i="64"/>
  <c r="IG77" i="64"/>
  <c r="IH77" i="64"/>
  <c r="HU78" i="64"/>
  <c r="HV78" i="64"/>
  <c r="HW78" i="64"/>
  <c r="HX78" i="64"/>
  <c r="HY78" i="64"/>
  <c r="HZ78" i="64"/>
  <c r="IA78" i="64"/>
  <c r="IB78" i="64"/>
  <c r="IC78" i="64"/>
  <c r="ID78" i="64"/>
  <c r="IE78" i="64"/>
  <c r="IF78" i="64"/>
  <c r="IG78" i="64"/>
  <c r="IH78" i="64"/>
  <c r="HU79" i="64"/>
  <c r="HV79" i="64"/>
  <c r="HW79" i="64"/>
  <c r="HX79" i="64"/>
  <c r="HY79" i="64"/>
  <c r="HZ79" i="64"/>
  <c r="IA79" i="64"/>
  <c r="IB79" i="64"/>
  <c r="IC79" i="64"/>
  <c r="ID79" i="64"/>
  <c r="IE79" i="64"/>
  <c r="IF79" i="64"/>
  <c r="IG79" i="64"/>
  <c r="IH79" i="64"/>
  <c r="HU80" i="64"/>
  <c r="HV80" i="64"/>
  <c r="HW80" i="64"/>
  <c r="HX80" i="64"/>
  <c r="HY80" i="64"/>
  <c r="HZ80" i="64"/>
  <c r="IA80" i="64"/>
  <c r="IB80" i="64"/>
  <c r="IC80" i="64"/>
  <c r="ID80" i="64"/>
  <c r="IE80" i="64"/>
  <c r="IF80" i="64"/>
  <c r="IG80" i="64"/>
  <c r="IH80" i="64"/>
  <c r="HU81" i="64"/>
  <c r="HV81" i="64"/>
  <c r="HW81" i="64"/>
  <c r="HX81" i="64"/>
  <c r="HY81" i="64"/>
  <c r="HZ81" i="64"/>
  <c r="IA81" i="64"/>
  <c r="IB81" i="64"/>
  <c r="IC81" i="64"/>
  <c r="ID81" i="64"/>
  <c r="IE81" i="64"/>
  <c r="IF81" i="64"/>
  <c r="IG81" i="64"/>
  <c r="IH81" i="64"/>
  <c r="HU82" i="64"/>
  <c r="HV82" i="64"/>
  <c r="HW82" i="64"/>
  <c r="HX82" i="64"/>
  <c r="HY82" i="64"/>
  <c r="HZ82" i="64"/>
  <c r="IA82" i="64"/>
  <c r="IB82" i="64"/>
  <c r="IC82" i="64"/>
  <c r="ID82" i="64"/>
  <c r="IE82" i="64"/>
  <c r="IF82" i="64"/>
  <c r="IG82" i="64"/>
  <c r="IH82" i="64"/>
  <c r="HU83" i="64"/>
  <c r="HV83" i="64"/>
  <c r="HW83" i="64"/>
  <c r="HX83" i="64"/>
  <c r="HY83" i="64"/>
  <c r="HZ83" i="64"/>
  <c r="IA83" i="64"/>
  <c r="IB83" i="64"/>
  <c r="IC83" i="64"/>
  <c r="ID83" i="64"/>
  <c r="IE83" i="64"/>
  <c r="IF83" i="64"/>
  <c r="IG83" i="64"/>
  <c r="IH83" i="64"/>
  <c r="HU84" i="64"/>
  <c r="HV84" i="64"/>
  <c r="HW84" i="64"/>
  <c r="HX84" i="64"/>
  <c r="HY84" i="64"/>
  <c r="HZ84" i="64"/>
  <c r="IA84" i="64"/>
  <c r="IB84" i="64"/>
  <c r="IC84" i="64"/>
  <c r="ID84" i="64"/>
  <c r="IE84" i="64"/>
  <c r="IF84" i="64"/>
  <c r="IG84" i="64"/>
  <c r="IH84" i="64"/>
  <c r="HU85" i="64"/>
  <c r="HV85" i="64"/>
  <c r="HW85" i="64"/>
  <c r="HX85" i="64"/>
  <c r="HY85" i="64"/>
  <c r="HZ85" i="64"/>
  <c r="IA85" i="64"/>
  <c r="IB85" i="64"/>
  <c r="IC85" i="64"/>
  <c r="ID85" i="64"/>
  <c r="IE85" i="64"/>
  <c r="IF85" i="64"/>
  <c r="IG85" i="64"/>
  <c r="IH85" i="64"/>
  <c r="HU86" i="64"/>
  <c r="HV86" i="64"/>
  <c r="HW86" i="64"/>
  <c r="HX86" i="64"/>
  <c r="HY86" i="64"/>
  <c r="HZ86" i="64"/>
  <c r="IA86" i="64"/>
  <c r="IB86" i="64"/>
  <c r="IC86" i="64"/>
  <c r="ID86" i="64"/>
  <c r="IE86" i="64"/>
  <c r="IF86" i="64"/>
  <c r="IG86" i="64"/>
  <c r="IH86" i="64"/>
  <c r="HU87" i="64"/>
  <c r="HV87" i="64"/>
  <c r="HW87" i="64"/>
  <c r="HX87" i="64"/>
  <c r="HY87" i="64"/>
  <c r="HZ87" i="64"/>
  <c r="IA87" i="64"/>
  <c r="IB87" i="64"/>
  <c r="IC87" i="64"/>
  <c r="ID87" i="64"/>
  <c r="IE87" i="64"/>
  <c r="IF87" i="64"/>
  <c r="IG87" i="64"/>
  <c r="IH87" i="64"/>
  <c r="HU88" i="64"/>
  <c r="HV88" i="64"/>
  <c r="HW88" i="64"/>
  <c r="HX88" i="64"/>
  <c r="HY88" i="64"/>
  <c r="HZ88" i="64"/>
  <c r="IA88" i="64"/>
  <c r="IB88" i="64"/>
  <c r="IC88" i="64"/>
  <c r="ID88" i="64"/>
  <c r="IE88" i="64"/>
  <c r="IF88" i="64"/>
  <c r="IG88" i="64"/>
  <c r="IH88" i="64"/>
  <c r="HU89" i="64"/>
  <c r="HV89" i="64"/>
  <c r="HW89" i="64"/>
  <c r="HX89" i="64"/>
  <c r="HY89" i="64"/>
  <c r="HZ89" i="64"/>
  <c r="IA89" i="64"/>
  <c r="IB89" i="64"/>
  <c r="IC89" i="64"/>
  <c r="ID89" i="64"/>
  <c r="IE89" i="64"/>
  <c r="IF89" i="64"/>
  <c r="IG89" i="64"/>
  <c r="IH89" i="64"/>
  <c r="HU90" i="64"/>
  <c r="HV90" i="64"/>
  <c r="HW90" i="64"/>
  <c r="HX90" i="64"/>
  <c r="HY90" i="64"/>
  <c r="HZ90" i="64"/>
  <c r="IA90" i="64"/>
  <c r="IB90" i="64"/>
  <c r="IC90" i="64"/>
  <c r="ID90" i="64"/>
  <c r="IE90" i="64"/>
  <c r="IF90" i="64"/>
  <c r="IG90" i="64"/>
  <c r="IH90" i="64"/>
  <c r="HU91" i="64"/>
  <c r="HV91" i="64"/>
  <c r="HW91" i="64"/>
  <c r="HX91" i="64"/>
  <c r="HY91" i="64"/>
  <c r="HZ91" i="64"/>
  <c r="IA91" i="64"/>
  <c r="IB91" i="64"/>
  <c r="IC91" i="64"/>
  <c r="ID91" i="64"/>
  <c r="IE91" i="64"/>
  <c r="IF91" i="64"/>
  <c r="IG91" i="64"/>
  <c r="IH91" i="64"/>
  <c r="HU92" i="64"/>
  <c r="HV92" i="64"/>
  <c r="HW92" i="64"/>
  <c r="HX92" i="64"/>
  <c r="HY92" i="64"/>
  <c r="HZ92" i="64"/>
  <c r="IA92" i="64"/>
  <c r="IB92" i="64"/>
  <c r="IC92" i="64"/>
  <c r="ID92" i="64"/>
  <c r="IE92" i="64"/>
  <c r="IF92" i="64"/>
  <c r="IG92" i="64"/>
  <c r="IH92" i="64"/>
  <c r="HU93" i="64"/>
  <c r="HV93" i="64"/>
  <c r="HW93" i="64"/>
  <c r="HX93" i="64"/>
  <c r="HY93" i="64"/>
  <c r="HZ93" i="64"/>
  <c r="IA93" i="64"/>
  <c r="IB93" i="64"/>
  <c r="IC93" i="64"/>
  <c r="ID93" i="64"/>
  <c r="IE93" i="64"/>
  <c r="IF93" i="64"/>
  <c r="IG93" i="64"/>
  <c r="IH93" i="64"/>
  <c r="HU94" i="64"/>
  <c r="HV94" i="64"/>
  <c r="HW94" i="64"/>
  <c r="HX94" i="64"/>
  <c r="HY94" i="64"/>
  <c r="HZ94" i="64"/>
  <c r="IA94" i="64"/>
  <c r="IB94" i="64"/>
  <c r="IC94" i="64"/>
  <c r="ID94" i="64"/>
  <c r="IE94" i="64"/>
  <c r="IF94" i="64"/>
  <c r="IG94" i="64"/>
  <c r="IH94" i="64"/>
  <c r="HU95" i="64"/>
  <c r="HV95" i="64"/>
  <c r="HW95" i="64"/>
  <c r="HX95" i="64"/>
  <c r="HY95" i="64"/>
  <c r="HZ95" i="64"/>
  <c r="IA95" i="64"/>
  <c r="IB95" i="64"/>
  <c r="IC95" i="64"/>
  <c r="ID95" i="64"/>
  <c r="IE95" i="64"/>
  <c r="IF95" i="64"/>
  <c r="IG95" i="64"/>
  <c r="IH95" i="64"/>
  <c r="HU96" i="64"/>
  <c r="HV96" i="64"/>
  <c r="HW96" i="64"/>
  <c r="HX96" i="64"/>
  <c r="HY96" i="64"/>
  <c r="HZ96" i="64"/>
  <c r="IA96" i="64"/>
  <c r="IB96" i="64"/>
  <c r="IC96" i="64"/>
  <c r="ID96" i="64"/>
  <c r="IE96" i="64"/>
  <c r="IF96" i="64"/>
  <c r="IG96" i="64"/>
  <c r="IH96" i="64"/>
  <c r="HU97" i="64"/>
  <c r="HV97" i="64"/>
  <c r="HW97" i="64"/>
  <c r="HX97" i="64"/>
  <c r="HY97" i="64"/>
  <c r="HZ97" i="64"/>
  <c r="IA97" i="64"/>
  <c r="IB97" i="64"/>
  <c r="IC97" i="64"/>
  <c r="ID97" i="64"/>
  <c r="IE97" i="64"/>
  <c r="IF97" i="64"/>
  <c r="IG97" i="64"/>
  <c r="IH97" i="64"/>
  <c r="HU98" i="64"/>
  <c r="HV98" i="64"/>
  <c r="HW98" i="64"/>
  <c r="HX98" i="64"/>
  <c r="HY98" i="64"/>
  <c r="HZ98" i="64"/>
  <c r="IA98" i="64"/>
  <c r="IB98" i="64"/>
  <c r="IC98" i="64"/>
  <c r="ID98" i="64"/>
  <c r="IE98" i="64"/>
  <c r="IF98" i="64"/>
  <c r="IG98" i="64"/>
  <c r="IH98" i="64"/>
  <c r="HU99" i="64"/>
  <c r="HV99" i="64"/>
  <c r="HW99" i="64"/>
  <c r="HX99" i="64"/>
  <c r="HY99" i="64"/>
  <c r="HZ99" i="64"/>
  <c r="IA99" i="64"/>
  <c r="IB99" i="64"/>
  <c r="IC99" i="64"/>
  <c r="ID99" i="64"/>
  <c r="IE99" i="64"/>
  <c r="IF99" i="64"/>
  <c r="IG99" i="64"/>
  <c r="IH99" i="64"/>
  <c r="HU100" i="64"/>
  <c r="HV100" i="64"/>
  <c r="HW100" i="64"/>
  <c r="HX100" i="64"/>
  <c r="HY100" i="64"/>
  <c r="HZ100" i="64"/>
  <c r="IA100" i="64"/>
  <c r="IB100" i="64"/>
  <c r="IC100" i="64"/>
  <c r="ID100" i="64"/>
  <c r="IE100" i="64"/>
  <c r="IF100" i="64"/>
  <c r="IG100" i="64"/>
  <c r="IH100" i="64"/>
  <c r="HU101" i="64"/>
  <c r="HV101" i="64"/>
  <c r="HW101" i="64"/>
  <c r="HX101" i="64"/>
  <c r="HY101" i="64"/>
  <c r="HZ101" i="64"/>
  <c r="IA101" i="64"/>
  <c r="IB101" i="64"/>
  <c r="IC101" i="64"/>
  <c r="ID101" i="64"/>
  <c r="IE101" i="64"/>
  <c r="IF101" i="64"/>
  <c r="IG101" i="64"/>
  <c r="IH101" i="64"/>
  <c r="HU102" i="64"/>
  <c r="HV102" i="64"/>
  <c r="HW102" i="64"/>
  <c r="HX102" i="64"/>
  <c r="HY102" i="64"/>
  <c r="HZ102" i="64"/>
  <c r="IA102" i="64"/>
  <c r="IB102" i="64"/>
  <c r="IC102" i="64"/>
  <c r="ID102" i="64"/>
  <c r="IE102" i="64"/>
  <c r="IF102" i="64"/>
  <c r="IG102" i="64"/>
  <c r="IH102" i="64"/>
  <c r="HU103" i="64"/>
  <c r="HV103" i="64"/>
  <c r="HW103" i="64"/>
  <c r="HX103" i="64"/>
  <c r="HY103" i="64"/>
  <c r="HZ103" i="64"/>
  <c r="IA103" i="64"/>
  <c r="IB103" i="64"/>
  <c r="IC103" i="64"/>
  <c r="ID103" i="64"/>
  <c r="IE103" i="64"/>
  <c r="IF103" i="64"/>
  <c r="IG103" i="64"/>
  <c r="IH103" i="64"/>
  <c r="HU104" i="64"/>
  <c r="HV104" i="64"/>
  <c r="HW104" i="64"/>
  <c r="HX104" i="64"/>
  <c r="HY104" i="64"/>
  <c r="HZ104" i="64"/>
  <c r="IA104" i="64"/>
  <c r="IB104" i="64"/>
  <c r="IC104" i="64"/>
  <c r="ID104" i="64"/>
  <c r="IE104" i="64"/>
  <c r="IF104" i="64"/>
  <c r="IG104" i="64"/>
  <c r="IH104" i="64"/>
  <c r="HU105" i="64"/>
  <c r="HV105" i="64"/>
  <c r="HW105" i="64"/>
  <c r="HX105" i="64"/>
  <c r="HY105" i="64"/>
  <c r="HZ105" i="64"/>
  <c r="IA105" i="64"/>
  <c r="IB105" i="64"/>
  <c r="IC105" i="64"/>
  <c r="ID105" i="64"/>
  <c r="IE105" i="64"/>
  <c r="IF105" i="64"/>
  <c r="IG105" i="64"/>
  <c r="IH105" i="64"/>
  <c r="HU106" i="64"/>
  <c r="HV106" i="64"/>
  <c r="HW106" i="64"/>
  <c r="HX106" i="64"/>
  <c r="HY106" i="64"/>
  <c r="HZ106" i="64"/>
  <c r="IA106" i="64"/>
  <c r="IB106" i="64"/>
  <c r="IC106" i="64"/>
  <c r="ID106" i="64"/>
  <c r="IE106" i="64"/>
  <c r="IF106" i="64"/>
  <c r="IG106" i="64"/>
  <c r="IH106" i="64"/>
  <c r="HU107" i="64"/>
  <c r="HV107" i="64"/>
  <c r="HW107" i="64"/>
  <c r="HX107" i="64"/>
  <c r="HY107" i="64"/>
  <c r="HZ107" i="64"/>
  <c r="IA107" i="64"/>
  <c r="IB107" i="64"/>
  <c r="IC107" i="64"/>
  <c r="ID107" i="64"/>
  <c r="IE107" i="64"/>
  <c r="IF107" i="64"/>
  <c r="IG107" i="64"/>
  <c r="IH107" i="64"/>
  <c r="HU108" i="64"/>
  <c r="HV108" i="64"/>
  <c r="HW108" i="64"/>
  <c r="HX108" i="64"/>
  <c r="HY108" i="64"/>
  <c r="HZ108" i="64"/>
  <c r="IA108" i="64"/>
  <c r="IB108" i="64"/>
  <c r="IC108" i="64"/>
  <c r="ID108" i="64"/>
  <c r="IE108" i="64"/>
  <c r="IF108" i="64"/>
  <c r="IG108" i="64"/>
  <c r="IH108" i="64"/>
  <c r="HU109" i="64"/>
  <c r="HV109" i="64"/>
  <c r="HW109" i="64"/>
  <c r="HX109" i="64"/>
  <c r="HY109" i="64"/>
  <c r="HZ109" i="64"/>
  <c r="IA109" i="64"/>
  <c r="IB109" i="64"/>
  <c r="IC109" i="64"/>
  <c r="ID109" i="64"/>
  <c r="IE109" i="64"/>
  <c r="IF109" i="64"/>
  <c r="IG109" i="64"/>
  <c r="IH109" i="64"/>
  <c r="HU110" i="64"/>
  <c r="HV110" i="64"/>
  <c r="HW110" i="64"/>
  <c r="HX110" i="64"/>
  <c r="HY110" i="64"/>
  <c r="HZ110" i="64"/>
  <c r="IA110" i="64"/>
  <c r="IB110" i="64"/>
  <c r="IC110" i="64"/>
  <c r="ID110" i="64"/>
  <c r="IE110" i="64"/>
  <c r="IF110" i="64"/>
  <c r="IG110" i="64"/>
  <c r="IH110" i="64"/>
  <c r="HU111" i="64"/>
  <c r="HV111" i="64"/>
  <c r="HW111" i="64"/>
  <c r="HX111" i="64"/>
  <c r="HY111" i="64"/>
  <c r="HZ111" i="64"/>
  <c r="IA111" i="64"/>
  <c r="IB111" i="64"/>
  <c r="IC111" i="64"/>
  <c r="ID111" i="64"/>
  <c r="IE111" i="64"/>
  <c r="IF111" i="64"/>
  <c r="IG111" i="64"/>
  <c r="IH111" i="64"/>
  <c r="HU112" i="64"/>
  <c r="HV112" i="64"/>
  <c r="HW112" i="64"/>
  <c r="HX112" i="64"/>
  <c r="HY112" i="64"/>
  <c r="HZ112" i="64"/>
  <c r="IA112" i="64"/>
  <c r="IB112" i="64"/>
  <c r="IC112" i="64"/>
  <c r="ID112" i="64"/>
  <c r="IE112" i="64"/>
  <c r="IF112" i="64"/>
  <c r="IG112" i="64"/>
  <c r="IH112" i="64"/>
  <c r="HU113" i="64"/>
  <c r="HV113" i="64"/>
  <c r="HW113" i="64"/>
  <c r="HX113" i="64"/>
  <c r="HY113" i="64"/>
  <c r="HZ113" i="64"/>
  <c r="IA113" i="64"/>
  <c r="IB113" i="64"/>
  <c r="IC113" i="64"/>
  <c r="ID113" i="64"/>
  <c r="IE113" i="64"/>
  <c r="IF113" i="64"/>
  <c r="IG113" i="64"/>
  <c r="IH113" i="64"/>
  <c r="HU114" i="64"/>
  <c r="HV114" i="64"/>
  <c r="HW114" i="64"/>
  <c r="HX114" i="64"/>
  <c r="HY114" i="64"/>
  <c r="HZ114" i="64"/>
  <c r="IA114" i="64"/>
  <c r="IB114" i="64"/>
  <c r="IC114" i="64"/>
  <c r="ID114" i="64"/>
  <c r="IE114" i="64"/>
  <c r="IF114" i="64"/>
  <c r="IG114" i="64"/>
  <c r="IH114" i="64"/>
  <c r="HU115" i="64"/>
  <c r="HV115" i="64"/>
  <c r="HW115" i="64"/>
  <c r="HX115" i="64"/>
  <c r="HY115" i="64"/>
  <c r="HZ115" i="64"/>
  <c r="IA115" i="64"/>
  <c r="IB115" i="64"/>
  <c r="IC115" i="64"/>
  <c r="ID115" i="64"/>
  <c r="IE115" i="64"/>
  <c r="IF115" i="64"/>
  <c r="IG115" i="64"/>
  <c r="IH115" i="64"/>
  <c r="HU116" i="64"/>
  <c r="HV116" i="64"/>
  <c r="HW116" i="64"/>
  <c r="HX116" i="64"/>
  <c r="HY116" i="64"/>
  <c r="HZ116" i="64"/>
  <c r="IA116" i="64"/>
  <c r="IB116" i="64"/>
  <c r="IC116" i="64"/>
  <c r="ID116" i="64"/>
  <c r="IE116" i="64"/>
  <c r="IF116" i="64"/>
  <c r="IG116" i="64"/>
  <c r="IH116" i="64"/>
  <c r="HU117" i="64"/>
  <c r="HV117" i="64"/>
  <c r="HW117" i="64"/>
  <c r="HX117" i="64"/>
  <c r="HY117" i="64"/>
  <c r="HZ117" i="64"/>
  <c r="IA117" i="64"/>
  <c r="IB117" i="64"/>
  <c r="IC117" i="64"/>
  <c r="ID117" i="64"/>
  <c r="IE117" i="64"/>
  <c r="IF117" i="64"/>
  <c r="IG117" i="64"/>
  <c r="IH117" i="64"/>
  <c r="HU118" i="64"/>
  <c r="HV118" i="64"/>
  <c r="HW118" i="64"/>
  <c r="HX118" i="64"/>
  <c r="HY118" i="64"/>
  <c r="HZ118" i="64"/>
  <c r="IA118" i="64"/>
  <c r="IB118" i="64"/>
  <c r="IC118" i="64"/>
  <c r="ID118" i="64"/>
  <c r="IE118" i="64"/>
  <c r="IF118" i="64"/>
  <c r="IG118" i="64"/>
  <c r="IH118" i="64"/>
  <c r="HU119" i="64"/>
  <c r="HV119" i="64"/>
  <c r="HW119" i="64"/>
  <c r="HX119" i="64"/>
  <c r="HY119" i="64"/>
  <c r="HZ119" i="64"/>
  <c r="IA119" i="64"/>
  <c r="IB119" i="64"/>
  <c r="IC119" i="64"/>
  <c r="ID119" i="64"/>
  <c r="IE119" i="64"/>
  <c r="IF119" i="64"/>
  <c r="IG119" i="64"/>
  <c r="IH119" i="64"/>
  <c r="HU120" i="64"/>
  <c r="HV120" i="64"/>
  <c r="HW120" i="64"/>
  <c r="HX120" i="64"/>
  <c r="HY120" i="64"/>
  <c r="HZ120" i="64"/>
  <c r="IA120" i="64"/>
  <c r="IB120" i="64"/>
  <c r="IC120" i="64"/>
  <c r="ID120" i="64"/>
  <c r="IE120" i="64"/>
  <c r="IF120" i="64"/>
  <c r="IG120" i="64"/>
  <c r="IH120" i="64"/>
  <c r="HU121" i="64"/>
  <c r="HV121" i="64"/>
  <c r="HW121" i="64"/>
  <c r="HX121" i="64"/>
  <c r="HY121" i="64"/>
  <c r="HZ121" i="64"/>
  <c r="IA121" i="64"/>
  <c r="IB121" i="64"/>
  <c r="IC121" i="64"/>
  <c r="ID121" i="64"/>
  <c r="IE121" i="64"/>
  <c r="IF121" i="64"/>
  <c r="IG121" i="64"/>
  <c r="IH121" i="64"/>
  <c r="HU122" i="64"/>
  <c r="HV122" i="64"/>
  <c r="HW122" i="64"/>
  <c r="HX122" i="64"/>
  <c r="HY122" i="64"/>
  <c r="HZ122" i="64"/>
  <c r="IA122" i="64"/>
  <c r="IB122" i="64"/>
  <c r="IC122" i="64"/>
  <c r="ID122" i="64"/>
  <c r="IE122" i="64"/>
  <c r="IF122" i="64"/>
  <c r="IG122" i="64"/>
  <c r="IH122" i="64"/>
  <c r="HU123" i="64"/>
  <c r="HV123" i="64"/>
  <c r="HW123" i="64"/>
  <c r="HX123" i="64"/>
  <c r="HY123" i="64"/>
  <c r="HZ123" i="64"/>
  <c r="IA123" i="64"/>
  <c r="IB123" i="64"/>
  <c r="IC123" i="64"/>
  <c r="ID123" i="64"/>
  <c r="IE123" i="64"/>
  <c r="IF123" i="64"/>
  <c r="IG123" i="64"/>
  <c r="IH123" i="64"/>
  <c r="HU124" i="64"/>
  <c r="HV124" i="64"/>
  <c r="HW124" i="64"/>
  <c r="HX124" i="64"/>
  <c r="HY124" i="64"/>
  <c r="HZ124" i="64"/>
  <c r="IA124" i="64"/>
  <c r="IB124" i="64"/>
  <c r="IC124" i="64"/>
  <c r="ID124" i="64"/>
  <c r="IE124" i="64"/>
  <c r="IF124" i="64"/>
  <c r="IG124" i="64"/>
  <c r="IH124" i="64"/>
  <c r="HU125" i="64"/>
  <c r="HV125" i="64"/>
  <c r="HW125" i="64"/>
  <c r="HX125" i="64"/>
  <c r="HY125" i="64"/>
  <c r="HZ125" i="64"/>
  <c r="IA125" i="64"/>
  <c r="IB125" i="64"/>
  <c r="IC125" i="64"/>
  <c r="ID125" i="64"/>
  <c r="IE125" i="64"/>
  <c r="IF125" i="64"/>
  <c r="IG125" i="64"/>
  <c r="IH125" i="64"/>
  <c r="HU126" i="64"/>
  <c r="HV126" i="64"/>
  <c r="HW126" i="64"/>
  <c r="HX126" i="64"/>
  <c r="HY126" i="64"/>
  <c r="HZ126" i="64"/>
  <c r="IA126" i="64"/>
  <c r="IB126" i="64"/>
  <c r="IC126" i="64"/>
  <c r="ID126" i="64"/>
  <c r="IE126" i="64"/>
  <c r="IF126" i="64"/>
  <c r="IG126" i="64"/>
  <c r="IH126" i="64"/>
  <c r="HU127" i="64"/>
  <c r="HV127" i="64"/>
  <c r="HW127" i="64"/>
  <c r="HX127" i="64"/>
  <c r="HY127" i="64"/>
  <c r="HZ127" i="64"/>
  <c r="IA127" i="64"/>
  <c r="IB127" i="64"/>
  <c r="IC127" i="64"/>
  <c r="ID127" i="64"/>
  <c r="IE127" i="64"/>
  <c r="IF127" i="64"/>
  <c r="IG127" i="64"/>
  <c r="IH127" i="64"/>
  <c r="HU128" i="64"/>
  <c r="HV128" i="64"/>
  <c r="HW128" i="64"/>
  <c r="HX128" i="64"/>
  <c r="HY128" i="64"/>
  <c r="HZ128" i="64"/>
  <c r="IA128" i="64"/>
  <c r="IB128" i="64"/>
  <c r="IC128" i="64"/>
  <c r="ID128" i="64"/>
  <c r="IE128" i="64"/>
  <c r="IF128" i="64"/>
  <c r="IG128" i="64"/>
  <c r="IH128" i="64"/>
  <c r="HU129" i="64"/>
  <c r="HV129" i="64"/>
  <c r="HW129" i="64"/>
  <c r="HX129" i="64"/>
  <c r="HY129" i="64"/>
  <c r="HZ129" i="64"/>
  <c r="IA129" i="64"/>
  <c r="IB129" i="64"/>
  <c r="IC129" i="64"/>
  <c r="ID129" i="64"/>
  <c r="IE129" i="64"/>
  <c r="IF129" i="64"/>
  <c r="IG129" i="64"/>
  <c r="IH129" i="64"/>
  <c r="HU130" i="64"/>
  <c r="HV130" i="64"/>
  <c r="HW130" i="64"/>
  <c r="HX130" i="64"/>
  <c r="HY130" i="64"/>
  <c r="HZ130" i="64"/>
  <c r="IA130" i="64"/>
  <c r="IB130" i="64"/>
  <c r="IC130" i="64"/>
  <c r="ID130" i="64"/>
  <c r="IE130" i="64"/>
  <c r="IF130" i="64"/>
  <c r="IG130" i="64"/>
  <c r="IH130" i="64"/>
  <c r="HU131" i="64"/>
  <c r="HV131" i="64"/>
  <c r="HW131" i="64"/>
  <c r="HX131" i="64"/>
  <c r="HY131" i="64"/>
  <c r="HZ131" i="64"/>
  <c r="IA131" i="64"/>
  <c r="IB131" i="64"/>
  <c r="IC131" i="64"/>
  <c r="ID131" i="64"/>
  <c r="IE131" i="64"/>
  <c r="IF131" i="64"/>
  <c r="IG131" i="64"/>
  <c r="IH131" i="64"/>
  <c r="HU132" i="64"/>
  <c r="HV132" i="64"/>
  <c r="HW132" i="64"/>
  <c r="HX132" i="64"/>
  <c r="HY132" i="64"/>
  <c r="HZ132" i="64"/>
  <c r="IA132" i="64"/>
  <c r="IB132" i="64"/>
  <c r="IC132" i="64"/>
  <c r="ID132" i="64"/>
  <c r="IE132" i="64"/>
  <c r="IF132" i="64"/>
  <c r="IG132" i="64"/>
  <c r="IH132" i="64"/>
  <c r="HU133" i="64"/>
  <c r="HV133" i="64"/>
  <c r="HW133" i="64"/>
  <c r="HX133" i="64"/>
  <c r="HY133" i="64"/>
  <c r="HZ133" i="64"/>
  <c r="IA133" i="64"/>
  <c r="IB133" i="64"/>
  <c r="IC133" i="64"/>
  <c r="ID133" i="64"/>
  <c r="IE133" i="64"/>
  <c r="IF133" i="64"/>
  <c r="IG133" i="64"/>
  <c r="IH133" i="64"/>
  <c r="HU134" i="64"/>
  <c r="HV134" i="64"/>
  <c r="HW134" i="64"/>
  <c r="HX134" i="64"/>
  <c r="HY134" i="64"/>
  <c r="HZ134" i="64"/>
  <c r="IA134" i="64"/>
  <c r="IB134" i="64"/>
  <c r="IC134" i="64"/>
  <c r="ID134" i="64"/>
  <c r="IE134" i="64"/>
  <c r="IF134" i="64"/>
  <c r="IG134" i="64"/>
  <c r="IH134" i="64"/>
  <c r="HU135" i="64"/>
  <c r="HV135" i="64"/>
  <c r="HW135" i="64"/>
  <c r="HX135" i="64"/>
  <c r="HY135" i="64"/>
  <c r="HZ135" i="64"/>
  <c r="IA135" i="64"/>
  <c r="IB135" i="64"/>
  <c r="IC135" i="64"/>
  <c r="ID135" i="64"/>
  <c r="IE135" i="64"/>
  <c r="IF135" i="64"/>
  <c r="IG135" i="64"/>
  <c r="IH135" i="64"/>
  <c r="HU136" i="64"/>
  <c r="HV136" i="64"/>
  <c r="HW136" i="64"/>
  <c r="HX136" i="64"/>
  <c r="HY136" i="64"/>
  <c r="HZ136" i="64"/>
  <c r="IA136" i="64"/>
  <c r="IB136" i="64"/>
  <c r="IC136" i="64"/>
  <c r="ID136" i="64"/>
  <c r="IE136" i="64"/>
  <c r="IF136" i="64"/>
  <c r="IG136" i="64"/>
  <c r="IH136" i="64"/>
  <c r="HU137" i="64"/>
  <c r="HV137" i="64"/>
  <c r="HW137" i="64"/>
  <c r="HX137" i="64"/>
  <c r="HY137" i="64"/>
  <c r="HZ137" i="64"/>
  <c r="IA137" i="64"/>
  <c r="IB137" i="64"/>
  <c r="IC137" i="64"/>
  <c r="ID137" i="64"/>
  <c r="IE137" i="64"/>
  <c r="IF137" i="64"/>
  <c r="IG137" i="64"/>
  <c r="IH137" i="64"/>
  <c r="HU138" i="64"/>
  <c r="HV138" i="64"/>
  <c r="HW138" i="64"/>
  <c r="HX138" i="64"/>
  <c r="HY138" i="64"/>
  <c r="HZ138" i="64"/>
  <c r="IA138" i="64"/>
  <c r="IB138" i="64"/>
  <c r="IC138" i="64"/>
  <c r="ID138" i="64"/>
  <c r="IE138" i="64"/>
  <c r="IF138" i="64"/>
  <c r="IG138" i="64"/>
  <c r="IH138" i="64"/>
  <c r="HU139" i="64"/>
  <c r="HV139" i="64"/>
  <c r="HW139" i="64"/>
  <c r="HX139" i="64"/>
  <c r="HY139" i="64"/>
  <c r="HZ139" i="64"/>
  <c r="IA139" i="64"/>
  <c r="IB139" i="64"/>
  <c r="IC139" i="64"/>
  <c r="ID139" i="64"/>
  <c r="IE139" i="64"/>
  <c r="IF139" i="64"/>
  <c r="IG139" i="64"/>
  <c r="IH139" i="64"/>
  <c r="HU140" i="64"/>
  <c r="HV140" i="64"/>
  <c r="HW140" i="64"/>
  <c r="HX140" i="64"/>
  <c r="HY140" i="64"/>
  <c r="HZ140" i="64"/>
  <c r="IA140" i="64"/>
  <c r="IB140" i="64"/>
  <c r="IC140" i="64"/>
  <c r="ID140" i="64"/>
  <c r="IE140" i="64"/>
  <c r="IF140" i="64"/>
  <c r="IG140" i="64"/>
  <c r="IH140" i="64"/>
  <c r="HU141" i="64"/>
  <c r="HV141" i="64"/>
  <c r="HW141" i="64"/>
  <c r="HX141" i="64"/>
  <c r="HY141" i="64"/>
  <c r="HZ141" i="64"/>
  <c r="IA141" i="64"/>
  <c r="IB141" i="64"/>
  <c r="IC141" i="64"/>
  <c r="ID141" i="64"/>
  <c r="IE141" i="64"/>
  <c r="IF141" i="64"/>
  <c r="IG141" i="64"/>
  <c r="IH141" i="64"/>
  <c r="HU142" i="64"/>
  <c r="HV142" i="64"/>
  <c r="HW142" i="64"/>
  <c r="HX142" i="64"/>
  <c r="HY142" i="64"/>
  <c r="HZ142" i="64"/>
  <c r="IA142" i="64"/>
  <c r="IB142" i="64"/>
  <c r="IC142" i="64"/>
  <c r="ID142" i="64"/>
  <c r="IE142" i="64"/>
  <c r="IF142" i="64"/>
  <c r="IG142" i="64"/>
  <c r="IH142" i="64"/>
  <c r="HU143" i="64"/>
  <c r="HV143" i="64"/>
  <c r="HW143" i="64"/>
  <c r="HX143" i="64"/>
  <c r="HY143" i="64"/>
  <c r="HZ143" i="64"/>
  <c r="IA143" i="64"/>
  <c r="IB143" i="64"/>
  <c r="IC143" i="64"/>
  <c r="ID143" i="64"/>
  <c r="IE143" i="64"/>
  <c r="IF143" i="64"/>
  <c r="IG143" i="64"/>
  <c r="IH143" i="64"/>
  <c r="HU144" i="64"/>
  <c r="HV144" i="64"/>
  <c r="HW144" i="64"/>
  <c r="HX144" i="64"/>
  <c r="HY144" i="64"/>
  <c r="HZ144" i="64"/>
  <c r="IA144" i="64"/>
  <c r="IB144" i="64"/>
  <c r="IC144" i="64"/>
  <c r="ID144" i="64"/>
  <c r="IE144" i="64"/>
  <c r="IF144" i="64"/>
  <c r="IG144" i="64"/>
  <c r="IH144" i="64"/>
  <c r="HU145" i="64"/>
  <c r="HV145" i="64"/>
  <c r="HW145" i="64"/>
  <c r="HX145" i="64"/>
  <c r="HY145" i="64"/>
  <c r="HZ145" i="64"/>
  <c r="IA145" i="64"/>
  <c r="IB145" i="64"/>
  <c r="IC145" i="64"/>
  <c r="ID145" i="64"/>
  <c r="IE145" i="64"/>
  <c r="IF145" i="64"/>
  <c r="IG145" i="64"/>
  <c r="IH145" i="64"/>
  <c r="HU146" i="64"/>
  <c r="HV146" i="64"/>
  <c r="HW146" i="64"/>
  <c r="HX146" i="64"/>
  <c r="HY146" i="64"/>
  <c r="HZ146" i="64"/>
  <c r="IA146" i="64"/>
  <c r="IB146" i="64"/>
  <c r="IC146" i="64"/>
  <c r="ID146" i="64"/>
  <c r="IE146" i="64"/>
  <c r="IF146" i="64"/>
  <c r="IG146" i="64"/>
  <c r="IH146" i="64"/>
  <c r="HU147" i="64"/>
  <c r="HV147" i="64"/>
  <c r="HW147" i="64"/>
  <c r="HX147" i="64"/>
  <c r="HY147" i="64"/>
  <c r="HZ147" i="64"/>
  <c r="IA147" i="64"/>
  <c r="IB147" i="64"/>
  <c r="IC147" i="64"/>
  <c r="ID147" i="64"/>
  <c r="IE147" i="64"/>
  <c r="IF147" i="64"/>
  <c r="IG147" i="64"/>
  <c r="IH147" i="64"/>
  <c r="HU148" i="64"/>
  <c r="HV148" i="64"/>
  <c r="HW148" i="64"/>
  <c r="HX148" i="64"/>
  <c r="HY148" i="64"/>
  <c r="HZ148" i="64"/>
  <c r="IA148" i="64"/>
  <c r="IB148" i="64"/>
  <c r="IC148" i="64"/>
  <c r="ID148" i="64"/>
  <c r="IE148" i="64"/>
  <c r="IF148" i="64"/>
  <c r="IG148" i="64"/>
  <c r="IH148" i="64"/>
  <c r="HU149" i="64"/>
  <c r="HV149" i="64"/>
  <c r="HW149" i="64"/>
  <c r="HX149" i="64"/>
  <c r="HY149" i="64"/>
  <c r="HZ149" i="64"/>
  <c r="IA149" i="64"/>
  <c r="IB149" i="64"/>
  <c r="IC149" i="64"/>
  <c r="ID149" i="64"/>
  <c r="IE149" i="64"/>
  <c r="IF149" i="64"/>
  <c r="IG149" i="64"/>
  <c r="IH149" i="64"/>
  <c r="HU150" i="64"/>
  <c r="HV150" i="64"/>
  <c r="HW150" i="64"/>
  <c r="HX150" i="64"/>
  <c r="HY150" i="64"/>
  <c r="HZ150" i="64"/>
  <c r="IA150" i="64"/>
  <c r="IB150" i="64"/>
  <c r="IC150" i="64"/>
  <c r="ID150" i="64"/>
  <c r="IE150" i="64"/>
  <c r="IF150" i="64"/>
  <c r="IG150" i="64"/>
  <c r="IH150" i="64"/>
  <c r="HU151" i="64"/>
  <c r="HV151" i="64"/>
  <c r="HW151" i="64"/>
  <c r="HX151" i="64"/>
  <c r="HY151" i="64"/>
  <c r="HZ151" i="64"/>
  <c r="IA151" i="64"/>
  <c r="IB151" i="64"/>
  <c r="IC151" i="64"/>
  <c r="ID151" i="64"/>
  <c r="IE151" i="64"/>
  <c r="IF151" i="64"/>
  <c r="IG151" i="64"/>
  <c r="IH151" i="64"/>
  <c r="HU152" i="64"/>
  <c r="HV152" i="64"/>
  <c r="HW152" i="64"/>
  <c r="HX152" i="64"/>
  <c r="HY152" i="64"/>
  <c r="HZ152" i="64"/>
  <c r="IA152" i="64"/>
  <c r="IB152" i="64"/>
  <c r="IC152" i="64"/>
  <c r="ID152" i="64"/>
  <c r="IE152" i="64"/>
  <c r="IF152" i="64"/>
  <c r="IG152" i="64"/>
  <c r="IH152" i="64"/>
  <c r="HU153" i="64"/>
  <c r="HV153" i="64"/>
  <c r="HW153" i="64"/>
  <c r="HX153" i="64"/>
  <c r="HY153" i="64"/>
  <c r="HZ153" i="64"/>
  <c r="IA153" i="64"/>
  <c r="IB153" i="64"/>
  <c r="IC153" i="64"/>
  <c r="ID153" i="64"/>
  <c r="IE153" i="64"/>
  <c r="IF153" i="64"/>
  <c r="IG153" i="64"/>
  <c r="IH153" i="64"/>
  <c r="HU154" i="64"/>
  <c r="HV154" i="64"/>
  <c r="HW154" i="64"/>
  <c r="HX154" i="64"/>
  <c r="HY154" i="64"/>
  <c r="HZ154" i="64"/>
  <c r="IA154" i="64"/>
  <c r="IB154" i="64"/>
  <c r="IC154" i="64"/>
  <c r="ID154" i="64"/>
  <c r="IE154" i="64"/>
  <c r="IF154" i="64"/>
  <c r="IG154" i="64"/>
  <c r="IH154" i="64"/>
  <c r="HU155" i="64"/>
  <c r="HV155" i="64"/>
  <c r="HW155" i="64"/>
  <c r="HX155" i="64"/>
  <c r="HY155" i="64"/>
  <c r="HZ155" i="64"/>
  <c r="IA155" i="64"/>
  <c r="IB155" i="64"/>
  <c r="IC155" i="64"/>
  <c r="ID155" i="64"/>
  <c r="IE155" i="64"/>
  <c r="IF155" i="64"/>
  <c r="IG155" i="64"/>
  <c r="IH155" i="64"/>
  <c r="HU156" i="64"/>
  <c r="HV156" i="64"/>
  <c r="HW156" i="64"/>
  <c r="HX156" i="64"/>
  <c r="HY156" i="64"/>
  <c r="HZ156" i="64"/>
  <c r="IA156" i="64"/>
  <c r="IB156" i="64"/>
  <c r="IC156" i="64"/>
  <c r="ID156" i="64"/>
  <c r="IE156" i="64"/>
  <c r="IF156" i="64"/>
  <c r="IG156" i="64"/>
  <c r="IH156" i="64"/>
  <c r="HU157" i="64"/>
  <c r="HV157" i="64"/>
  <c r="HW157" i="64"/>
  <c r="HX157" i="64"/>
  <c r="HY157" i="64"/>
  <c r="HZ157" i="64"/>
  <c r="IA157" i="64"/>
  <c r="IB157" i="64"/>
  <c r="IC157" i="64"/>
  <c r="ID157" i="64"/>
  <c r="IE157" i="64"/>
  <c r="IF157" i="64"/>
  <c r="IG157" i="64"/>
  <c r="IH157" i="64"/>
  <c r="HU158" i="64"/>
  <c r="HV158" i="64"/>
  <c r="HW158" i="64"/>
  <c r="HX158" i="64"/>
  <c r="HY158" i="64"/>
  <c r="HZ158" i="64"/>
  <c r="IA158" i="64"/>
  <c r="IB158" i="64"/>
  <c r="IC158" i="64"/>
  <c r="ID158" i="64"/>
  <c r="IE158" i="64"/>
  <c r="IF158" i="64"/>
  <c r="IG158" i="64"/>
  <c r="IH158" i="64"/>
  <c r="HU159" i="64"/>
  <c r="HV159" i="64"/>
  <c r="HW159" i="64"/>
  <c r="HX159" i="64"/>
  <c r="HY159" i="64"/>
  <c r="HZ159" i="64"/>
  <c r="IA159" i="64"/>
  <c r="IB159" i="64"/>
  <c r="IC159" i="64"/>
  <c r="ID159" i="64"/>
  <c r="IE159" i="64"/>
  <c r="IF159" i="64"/>
  <c r="IG159" i="64"/>
  <c r="IH159" i="64"/>
  <c r="HU160" i="64"/>
  <c r="HV160" i="64"/>
  <c r="HW160" i="64"/>
  <c r="HX160" i="64"/>
  <c r="HY160" i="64"/>
  <c r="HZ160" i="64"/>
  <c r="IA160" i="64"/>
  <c r="IB160" i="64"/>
  <c r="IC160" i="64"/>
  <c r="ID160" i="64"/>
  <c r="IE160" i="64"/>
  <c r="IF160" i="64"/>
  <c r="IG160" i="64"/>
  <c r="IH160" i="64"/>
  <c r="HU161" i="64"/>
  <c r="HV161" i="64"/>
  <c r="HW161" i="64"/>
  <c r="HX161" i="64"/>
  <c r="HY161" i="64"/>
  <c r="HZ161" i="64"/>
  <c r="IA161" i="64"/>
  <c r="IB161" i="64"/>
  <c r="IC161" i="64"/>
  <c r="ID161" i="64"/>
  <c r="IE161" i="64"/>
  <c r="IF161" i="64"/>
  <c r="IG161" i="64"/>
  <c r="IH161" i="64"/>
  <c r="HU162" i="64"/>
  <c r="HV162" i="64"/>
  <c r="HW162" i="64"/>
  <c r="HX162" i="64"/>
  <c r="HY162" i="64"/>
  <c r="HZ162" i="64"/>
  <c r="IA162" i="64"/>
  <c r="IB162" i="64"/>
  <c r="IC162" i="64"/>
  <c r="ID162" i="64"/>
  <c r="IE162" i="64"/>
  <c r="IF162" i="64"/>
  <c r="IG162" i="64"/>
  <c r="IH162" i="64"/>
  <c r="HU163" i="64"/>
  <c r="HV163" i="64"/>
  <c r="HW163" i="64"/>
  <c r="HX163" i="64"/>
  <c r="HY163" i="64"/>
  <c r="HZ163" i="64"/>
  <c r="IA163" i="64"/>
  <c r="IB163" i="64"/>
  <c r="IC163" i="64"/>
  <c r="ID163" i="64"/>
  <c r="IE163" i="64"/>
  <c r="IF163" i="64"/>
  <c r="IG163" i="64"/>
  <c r="IH163" i="64"/>
  <c r="HU164" i="64"/>
  <c r="HV164" i="64"/>
  <c r="HW164" i="64"/>
  <c r="HX164" i="64"/>
  <c r="HY164" i="64"/>
  <c r="HZ164" i="64"/>
  <c r="IA164" i="64"/>
  <c r="IB164" i="64"/>
  <c r="IC164" i="64"/>
  <c r="ID164" i="64"/>
  <c r="IE164" i="64"/>
  <c r="IF164" i="64"/>
  <c r="IG164" i="64"/>
  <c r="IH164" i="64"/>
  <c r="HU165" i="64"/>
  <c r="HV165" i="64"/>
  <c r="HW165" i="64"/>
  <c r="HX165" i="64"/>
  <c r="HY165" i="64"/>
  <c r="HZ165" i="64"/>
  <c r="IA165" i="64"/>
  <c r="IB165" i="64"/>
  <c r="IC165" i="64"/>
  <c r="ID165" i="64"/>
  <c r="IE165" i="64"/>
  <c r="IF165" i="64"/>
  <c r="IG165" i="64"/>
  <c r="IH165" i="64"/>
  <c r="HU166" i="64"/>
  <c r="HV166" i="64"/>
  <c r="HW166" i="64"/>
  <c r="HX166" i="64"/>
  <c r="HY166" i="64"/>
  <c r="HZ166" i="64"/>
  <c r="IA166" i="64"/>
  <c r="IB166" i="64"/>
  <c r="IC166" i="64"/>
  <c r="ID166" i="64"/>
  <c r="IE166" i="64"/>
  <c r="IF166" i="64"/>
  <c r="IG166" i="64"/>
  <c r="IH166" i="64"/>
  <c r="HU167" i="64"/>
  <c r="HV167" i="64"/>
  <c r="HW167" i="64"/>
  <c r="HX167" i="64"/>
  <c r="HY167" i="64"/>
  <c r="HZ167" i="64"/>
  <c r="IA167" i="64"/>
  <c r="IB167" i="64"/>
  <c r="IC167" i="64"/>
  <c r="ID167" i="64"/>
  <c r="IE167" i="64"/>
  <c r="IF167" i="64"/>
  <c r="IG167" i="64"/>
  <c r="IH167" i="64"/>
  <c r="HU168" i="64"/>
  <c r="HV168" i="64"/>
  <c r="HW168" i="64"/>
  <c r="HX168" i="64"/>
  <c r="HY168" i="64"/>
  <c r="HZ168" i="64"/>
  <c r="IA168" i="64"/>
  <c r="IB168" i="64"/>
  <c r="IC168" i="64"/>
  <c r="ID168" i="64"/>
  <c r="IE168" i="64"/>
  <c r="IF168" i="64"/>
  <c r="IG168" i="64"/>
  <c r="IH168" i="64"/>
  <c r="HU169" i="64"/>
  <c r="HV169" i="64"/>
  <c r="HW169" i="64"/>
  <c r="HX169" i="64"/>
  <c r="HY169" i="64"/>
  <c r="HZ169" i="64"/>
  <c r="IA169" i="64"/>
  <c r="IB169" i="64"/>
  <c r="IC169" i="64"/>
  <c r="ID169" i="64"/>
  <c r="IE169" i="64"/>
  <c r="IF169" i="64"/>
  <c r="IG169" i="64"/>
  <c r="IH169" i="64"/>
  <c r="HU170" i="64"/>
  <c r="HV170" i="64"/>
  <c r="HW170" i="64"/>
  <c r="HX170" i="64"/>
  <c r="HY170" i="64"/>
  <c r="HZ170" i="64"/>
  <c r="IA170" i="64"/>
  <c r="IB170" i="64"/>
  <c r="IC170" i="64"/>
  <c r="ID170" i="64"/>
  <c r="IE170" i="64"/>
  <c r="IF170" i="64"/>
  <c r="IG170" i="64"/>
  <c r="IH170" i="64"/>
  <c r="HU171" i="64"/>
  <c r="HV171" i="64"/>
  <c r="HW171" i="64"/>
  <c r="HX171" i="64"/>
  <c r="HY171" i="64"/>
  <c r="HZ171" i="64"/>
  <c r="IA171" i="64"/>
  <c r="IB171" i="64"/>
  <c r="IC171" i="64"/>
  <c r="ID171" i="64"/>
  <c r="IE171" i="64"/>
  <c r="IF171" i="64"/>
  <c r="IG171" i="64"/>
  <c r="IH171" i="64"/>
  <c r="HU172" i="64"/>
  <c r="HV172" i="64"/>
  <c r="HW172" i="64"/>
  <c r="HX172" i="64"/>
  <c r="HY172" i="64"/>
  <c r="HZ172" i="64"/>
  <c r="IA172" i="64"/>
  <c r="IB172" i="64"/>
  <c r="IC172" i="64"/>
  <c r="ID172" i="64"/>
  <c r="IE172" i="64"/>
  <c r="IF172" i="64"/>
  <c r="IG172" i="64"/>
  <c r="IH172" i="64"/>
  <c r="HU173" i="64"/>
  <c r="HV173" i="64"/>
  <c r="HW173" i="64"/>
  <c r="HX173" i="64"/>
  <c r="HY173" i="64"/>
  <c r="HZ173" i="64"/>
  <c r="IA173" i="64"/>
  <c r="IB173" i="64"/>
  <c r="IC173" i="64"/>
  <c r="ID173" i="64"/>
  <c r="IE173" i="64"/>
  <c r="IF173" i="64"/>
  <c r="IG173" i="64"/>
  <c r="IH173" i="64"/>
  <c r="HU174" i="64"/>
  <c r="HV174" i="64"/>
  <c r="HW174" i="64"/>
  <c r="HX174" i="64"/>
  <c r="HY174" i="64"/>
  <c r="HZ174" i="64"/>
  <c r="IA174" i="64"/>
  <c r="IB174" i="64"/>
  <c r="IC174" i="64"/>
  <c r="ID174" i="64"/>
  <c r="IE174" i="64"/>
  <c r="IF174" i="64"/>
  <c r="IG174" i="64"/>
  <c r="IH174" i="64"/>
  <c r="HU175" i="64"/>
  <c r="HV175" i="64"/>
  <c r="HW175" i="64"/>
  <c r="HX175" i="64"/>
  <c r="HY175" i="64"/>
  <c r="HZ175" i="64"/>
  <c r="IA175" i="64"/>
  <c r="IB175" i="64"/>
  <c r="IC175" i="64"/>
  <c r="ID175" i="64"/>
  <c r="IE175" i="64"/>
  <c r="IF175" i="64"/>
  <c r="IG175" i="64"/>
  <c r="IH175" i="64"/>
  <c r="HU176" i="64"/>
  <c r="HV176" i="64"/>
  <c r="HW176" i="64"/>
  <c r="HX176" i="64"/>
  <c r="HY176" i="64"/>
  <c r="HZ176" i="64"/>
  <c r="IA176" i="64"/>
  <c r="IB176" i="64"/>
  <c r="IC176" i="64"/>
  <c r="ID176" i="64"/>
  <c r="IE176" i="64"/>
  <c r="IF176" i="64"/>
  <c r="IG176" i="64"/>
  <c r="IH176" i="64"/>
  <c r="HU177" i="64"/>
  <c r="HV177" i="64"/>
  <c r="HW177" i="64"/>
  <c r="HX177" i="64"/>
  <c r="HY177" i="64"/>
  <c r="HZ177" i="64"/>
  <c r="IA177" i="64"/>
  <c r="IB177" i="64"/>
  <c r="IC177" i="64"/>
  <c r="ID177" i="64"/>
  <c r="IE177" i="64"/>
  <c r="IF177" i="64"/>
  <c r="IG177" i="64"/>
  <c r="IH177" i="64"/>
  <c r="HU178" i="64"/>
  <c r="HV178" i="64"/>
  <c r="HW178" i="64"/>
  <c r="HX178" i="64"/>
  <c r="HY178" i="64"/>
  <c r="HZ178" i="64"/>
  <c r="IA178" i="64"/>
  <c r="IB178" i="64"/>
  <c r="IC178" i="64"/>
  <c r="ID178" i="64"/>
  <c r="IE178" i="64"/>
  <c r="IF178" i="64"/>
  <c r="IG178" i="64"/>
  <c r="IH178" i="64"/>
  <c r="HU179" i="64"/>
  <c r="HV179" i="64"/>
  <c r="HW179" i="64"/>
  <c r="HX179" i="64"/>
  <c r="HY179" i="64"/>
  <c r="HZ179" i="64"/>
  <c r="IA179" i="64"/>
  <c r="IB179" i="64"/>
  <c r="IC179" i="64"/>
  <c r="ID179" i="64"/>
  <c r="IE179" i="64"/>
  <c r="IF179" i="64"/>
  <c r="IG179" i="64"/>
  <c r="IH179" i="64"/>
  <c r="HU180" i="64"/>
  <c r="HV180" i="64"/>
  <c r="HW180" i="64"/>
  <c r="HX180" i="64"/>
  <c r="HY180" i="64"/>
  <c r="HZ180" i="64"/>
  <c r="IA180" i="64"/>
  <c r="IB180" i="64"/>
  <c r="IC180" i="64"/>
  <c r="ID180" i="64"/>
  <c r="IE180" i="64"/>
  <c r="IF180" i="64"/>
  <c r="IG180" i="64"/>
  <c r="IH180" i="64"/>
  <c r="HU181" i="64"/>
  <c r="HV181" i="64"/>
  <c r="HW181" i="64"/>
  <c r="HX181" i="64"/>
  <c r="HY181" i="64"/>
  <c r="HZ181" i="64"/>
  <c r="IA181" i="64"/>
  <c r="IB181" i="64"/>
  <c r="IC181" i="64"/>
  <c r="ID181" i="64"/>
  <c r="IE181" i="64"/>
  <c r="IF181" i="64"/>
  <c r="IG181" i="64"/>
  <c r="IH181" i="64"/>
  <c r="HU182" i="64"/>
  <c r="HV182" i="64"/>
  <c r="HW182" i="64"/>
  <c r="HX182" i="64"/>
  <c r="HY182" i="64"/>
  <c r="HZ182" i="64"/>
  <c r="IA182" i="64"/>
  <c r="IB182" i="64"/>
  <c r="IC182" i="64"/>
  <c r="ID182" i="64"/>
  <c r="IE182" i="64"/>
  <c r="IF182" i="64"/>
  <c r="IG182" i="64"/>
  <c r="IH182" i="64"/>
  <c r="HU183" i="64"/>
  <c r="HV183" i="64"/>
  <c r="HW183" i="64"/>
  <c r="HX183" i="64"/>
  <c r="HY183" i="64"/>
  <c r="HZ183" i="64"/>
  <c r="IA183" i="64"/>
  <c r="IB183" i="64"/>
  <c r="IC183" i="64"/>
  <c r="ID183" i="64"/>
  <c r="IE183" i="64"/>
  <c r="IF183" i="64"/>
  <c r="IG183" i="64"/>
  <c r="IH183" i="64"/>
  <c r="HU184" i="64"/>
  <c r="HV184" i="64"/>
  <c r="HW184" i="64"/>
  <c r="HX184" i="64"/>
  <c r="HY184" i="64"/>
  <c r="HZ184" i="64"/>
  <c r="IA184" i="64"/>
  <c r="IB184" i="64"/>
  <c r="IC184" i="64"/>
  <c r="ID184" i="64"/>
  <c r="IE184" i="64"/>
  <c r="IF184" i="64"/>
  <c r="IG184" i="64"/>
  <c r="IH184" i="64"/>
  <c r="HU185" i="64"/>
  <c r="HV185" i="64"/>
  <c r="HW185" i="64"/>
  <c r="HX185" i="64"/>
  <c r="HY185" i="64"/>
  <c r="HZ185" i="64"/>
  <c r="IA185" i="64"/>
  <c r="IB185" i="64"/>
  <c r="IC185" i="64"/>
  <c r="ID185" i="64"/>
  <c r="IE185" i="64"/>
  <c r="IF185" i="64"/>
  <c r="IG185" i="64"/>
  <c r="IH185" i="64"/>
  <c r="HU186" i="64"/>
  <c r="HV186" i="64"/>
  <c r="HW186" i="64"/>
  <c r="HX186" i="64"/>
  <c r="HY186" i="64"/>
  <c r="HZ186" i="64"/>
  <c r="IA186" i="64"/>
  <c r="IB186" i="64"/>
  <c r="IC186" i="64"/>
  <c r="ID186" i="64"/>
  <c r="IE186" i="64"/>
  <c r="IF186" i="64"/>
  <c r="IG186" i="64"/>
  <c r="IH186" i="64"/>
  <c r="HU187" i="64"/>
  <c r="HV187" i="64"/>
  <c r="HW187" i="64"/>
  <c r="HX187" i="64"/>
  <c r="HY187" i="64"/>
  <c r="HZ187" i="64"/>
  <c r="IA187" i="64"/>
  <c r="IB187" i="64"/>
  <c r="IC187" i="64"/>
  <c r="ID187" i="64"/>
  <c r="IE187" i="64"/>
  <c r="IF187" i="64"/>
  <c r="IG187" i="64"/>
  <c r="IH187" i="64"/>
  <c r="HU188" i="64"/>
  <c r="HV188" i="64"/>
  <c r="HW188" i="64"/>
  <c r="HX188" i="64"/>
  <c r="HY188" i="64"/>
  <c r="HZ188" i="64"/>
  <c r="IA188" i="64"/>
  <c r="IB188" i="64"/>
  <c r="IC188" i="64"/>
  <c r="ID188" i="64"/>
  <c r="IE188" i="64"/>
  <c r="IF188" i="64"/>
  <c r="IG188" i="64"/>
  <c r="IH188" i="64"/>
  <c r="HU189" i="64"/>
  <c r="HV189" i="64"/>
  <c r="HW189" i="64"/>
  <c r="HX189" i="64"/>
  <c r="HY189" i="64"/>
  <c r="HZ189" i="64"/>
  <c r="IA189" i="64"/>
  <c r="IB189" i="64"/>
  <c r="IC189" i="64"/>
  <c r="ID189" i="64"/>
  <c r="IE189" i="64"/>
  <c r="IF189" i="64"/>
  <c r="IG189" i="64"/>
  <c r="IH189" i="64"/>
  <c r="HU190" i="64"/>
  <c r="HV190" i="64"/>
  <c r="HW190" i="64"/>
  <c r="HX190" i="64"/>
  <c r="HY190" i="64"/>
  <c r="HZ190" i="64"/>
  <c r="IA190" i="64"/>
  <c r="IB190" i="64"/>
  <c r="IC190" i="64"/>
  <c r="ID190" i="64"/>
  <c r="IE190" i="64"/>
  <c r="IF190" i="64"/>
  <c r="IG190" i="64"/>
  <c r="IH190" i="64"/>
  <c r="HU191" i="64"/>
  <c r="HV191" i="64"/>
  <c r="HW191" i="64"/>
  <c r="HX191" i="64"/>
  <c r="HY191" i="64"/>
  <c r="HZ191" i="64"/>
  <c r="IA191" i="64"/>
  <c r="IB191" i="64"/>
  <c r="IC191" i="64"/>
  <c r="ID191" i="64"/>
  <c r="IE191" i="64"/>
  <c r="IF191" i="64"/>
  <c r="IG191" i="64"/>
  <c r="IH191" i="64"/>
  <c r="HU192" i="64"/>
  <c r="HV192" i="64"/>
  <c r="HW192" i="64"/>
  <c r="HX192" i="64"/>
  <c r="HY192" i="64"/>
  <c r="HZ192" i="64"/>
  <c r="IA192" i="64"/>
  <c r="IB192" i="64"/>
  <c r="IC192" i="64"/>
  <c r="ID192" i="64"/>
  <c r="IE192" i="64"/>
  <c r="IF192" i="64"/>
  <c r="IG192" i="64"/>
  <c r="IH192" i="64"/>
  <c r="HU193" i="64"/>
  <c r="HV193" i="64"/>
  <c r="HW193" i="64"/>
  <c r="HX193" i="64"/>
  <c r="HY193" i="64"/>
  <c r="HZ193" i="64"/>
  <c r="IA193" i="64"/>
  <c r="IB193" i="64"/>
  <c r="IC193" i="64"/>
  <c r="ID193" i="64"/>
  <c r="IE193" i="64"/>
  <c r="IF193" i="64"/>
  <c r="IG193" i="64"/>
  <c r="IH193" i="64"/>
  <c r="HU194" i="64"/>
  <c r="HV194" i="64"/>
  <c r="HW194" i="64"/>
  <c r="HX194" i="64"/>
  <c r="HY194" i="64"/>
  <c r="HZ194" i="64"/>
  <c r="IA194" i="64"/>
  <c r="IB194" i="64"/>
  <c r="IC194" i="64"/>
  <c r="ID194" i="64"/>
  <c r="IE194" i="64"/>
  <c r="IF194" i="64"/>
  <c r="IG194" i="64"/>
  <c r="IH194" i="64"/>
  <c r="HU195" i="64"/>
  <c r="HV195" i="64"/>
  <c r="HW195" i="64"/>
  <c r="HX195" i="64"/>
  <c r="HY195" i="64"/>
  <c r="HZ195" i="64"/>
  <c r="IA195" i="64"/>
  <c r="IB195" i="64"/>
  <c r="IC195" i="64"/>
  <c r="ID195" i="64"/>
  <c r="IE195" i="64"/>
  <c r="IF195" i="64"/>
  <c r="IG195" i="64"/>
  <c r="IH195" i="64"/>
  <c r="HU196" i="64"/>
  <c r="HV196" i="64"/>
  <c r="HW196" i="64"/>
  <c r="HX196" i="64"/>
  <c r="HY196" i="64"/>
  <c r="HZ196" i="64"/>
  <c r="IA196" i="64"/>
  <c r="IB196" i="64"/>
  <c r="IC196" i="64"/>
  <c r="ID196" i="64"/>
  <c r="IE196" i="64"/>
  <c r="IF196" i="64"/>
  <c r="IG196" i="64"/>
  <c r="IH196" i="64"/>
  <c r="HU197" i="64"/>
  <c r="HV197" i="64"/>
  <c r="HW197" i="64"/>
  <c r="HX197" i="64"/>
  <c r="HY197" i="64"/>
  <c r="HZ197" i="64"/>
  <c r="IA197" i="64"/>
  <c r="IB197" i="64"/>
  <c r="IC197" i="64"/>
  <c r="ID197" i="64"/>
  <c r="IE197" i="64"/>
  <c r="IF197" i="64"/>
  <c r="IG197" i="64"/>
  <c r="IH197" i="64"/>
  <c r="HU198" i="64"/>
  <c r="HV198" i="64"/>
  <c r="HW198" i="64"/>
  <c r="HX198" i="64"/>
  <c r="HY198" i="64"/>
  <c r="HZ198" i="64"/>
  <c r="IA198" i="64"/>
  <c r="IB198" i="64"/>
  <c r="IC198" i="64"/>
  <c r="ID198" i="64"/>
  <c r="IE198" i="64"/>
  <c r="IF198" i="64"/>
  <c r="IG198" i="64"/>
  <c r="IH198" i="64"/>
  <c r="HU199" i="64"/>
  <c r="HV199" i="64"/>
  <c r="HW199" i="64"/>
  <c r="HX199" i="64"/>
  <c r="HY199" i="64"/>
  <c r="HZ199" i="64"/>
  <c r="IA199" i="64"/>
  <c r="IB199" i="64"/>
  <c r="IC199" i="64"/>
  <c r="ID199" i="64"/>
  <c r="IE199" i="64"/>
  <c r="IF199" i="64"/>
  <c r="IG199" i="64"/>
  <c r="IH199" i="64"/>
  <c r="HU200" i="64"/>
  <c r="HV200" i="64"/>
  <c r="HW200" i="64"/>
  <c r="HX200" i="64"/>
  <c r="HY200" i="64"/>
  <c r="HZ200" i="64"/>
  <c r="IA200" i="64"/>
  <c r="IB200" i="64"/>
  <c r="IC200" i="64"/>
  <c r="ID200" i="64"/>
  <c r="IE200" i="64"/>
  <c r="IF200" i="64"/>
  <c r="IG200" i="64"/>
  <c r="IH200" i="64"/>
  <c r="HU201" i="64"/>
  <c r="HV201" i="64"/>
  <c r="HW201" i="64"/>
  <c r="HX201" i="64"/>
  <c r="HY201" i="64"/>
  <c r="HZ201" i="64"/>
  <c r="IA201" i="64"/>
  <c r="IB201" i="64"/>
  <c r="IC201" i="64"/>
  <c r="ID201" i="64"/>
  <c r="IE201" i="64"/>
  <c r="IF201" i="64"/>
  <c r="IG201" i="64"/>
  <c r="IH201" i="64"/>
  <c r="HU202" i="64"/>
  <c r="HV202" i="64"/>
  <c r="HW202" i="64"/>
  <c r="HX202" i="64"/>
  <c r="HY202" i="64"/>
  <c r="HZ202" i="64"/>
  <c r="IA202" i="64"/>
  <c r="IB202" i="64"/>
  <c r="IC202" i="64"/>
  <c r="ID202" i="64"/>
  <c r="IE202" i="64"/>
  <c r="IF202" i="64"/>
  <c r="IG202" i="64"/>
  <c r="IH202" i="64"/>
  <c r="HU203" i="64"/>
  <c r="HV203" i="64"/>
  <c r="HW203" i="64"/>
  <c r="HX203" i="64"/>
  <c r="HY203" i="64"/>
  <c r="HZ203" i="64"/>
  <c r="IA203" i="64"/>
  <c r="IB203" i="64"/>
  <c r="IC203" i="64"/>
  <c r="ID203" i="64"/>
  <c r="IE203" i="64"/>
  <c r="IF203" i="64"/>
  <c r="IG203" i="64"/>
  <c r="IH203" i="64"/>
  <c r="HU204" i="64"/>
  <c r="HV204" i="64"/>
  <c r="HW204" i="64"/>
  <c r="HX204" i="64"/>
  <c r="HY204" i="64"/>
  <c r="HZ204" i="64"/>
  <c r="IA204" i="64"/>
  <c r="IB204" i="64"/>
  <c r="IC204" i="64"/>
  <c r="ID204" i="64"/>
  <c r="IE204" i="64"/>
  <c r="IF204" i="64"/>
  <c r="IG204" i="64"/>
  <c r="IH204" i="64"/>
  <c r="HU205" i="64"/>
  <c r="HV205" i="64"/>
  <c r="HW205" i="64"/>
  <c r="HX205" i="64"/>
  <c r="HY205" i="64"/>
  <c r="HZ205" i="64"/>
  <c r="IA205" i="64"/>
  <c r="IB205" i="64"/>
  <c r="IC205" i="64"/>
  <c r="ID205" i="64"/>
  <c r="IE205" i="64"/>
  <c r="IF205" i="64"/>
  <c r="IG205" i="64"/>
  <c r="IH205" i="64"/>
  <c r="HU206" i="64"/>
  <c r="HV206" i="64"/>
  <c r="HW206" i="64"/>
  <c r="HX206" i="64"/>
  <c r="HY206" i="64"/>
  <c r="HZ206" i="64"/>
  <c r="IA206" i="64"/>
  <c r="IB206" i="64"/>
  <c r="IC206" i="64"/>
  <c r="ID206" i="64"/>
  <c r="IE206" i="64"/>
  <c r="IF206" i="64"/>
  <c r="IG206" i="64"/>
  <c r="IH206" i="64"/>
  <c r="HU207" i="64"/>
  <c r="HV207" i="64"/>
  <c r="HW207" i="64"/>
  <c r="HX207" i="64"/>
  <c r="HY207" i="64"/>
  <c r="HZ207" i="64"/>
  <c r="IA207" i="64"/>
  <c r="IB207" i="64"/>
  <c r="IC207" i="64"/>
  <c r="ID207" i="64"/>
  <c r="IE207" i="64"/>
  <c r="IF207" i="64"/>
  <c r="IG207" i="64"/>
  <c r="IH207" i="64"/>
  <c r="HU208" i="64"/>
  <c r="HV208" i="64"/>
  <c r="HW208" i="64"/>
  <c r="HX208" i="64"/>
  <c r="HY208" i="64"/>
  <c r="HZ208" i="64"/>
  <c r="IA208" i="64"/>
  <c r="IB208" i="64"/>
  <c r="IC208" i="64"/>
  <c r="ID208" i="64"/>
  <c r="IE208" i="64"/>
  <c r="IF208" i="64"/>
  <c r="IG208" i="64"/>
  <c r="IH208" i="64"/>
  <c r="HU209" i="64"/>
  <c r="HV209" i="64"/>
  <c r="HW209" i="64"/>
  <c r="HX209" i="64"/>
  <c r="HY209" i="64"/>
  <c r="HZ209" i="64"/>
  <c r="IA209" i="64"/>
  <c r="IB209" i="64"/>
  <c r="IC209" i="64"/>
  <c r="ID209" i="64"/>
  <c r="IE209" i="64"/>
  <c r="IF209" i="64"/>
  <c r="IG209" i="64"/>
  <c r="IH209" i="64"/>
  <c r="HU210" i="64"/>
  <c r="HV210" i="64"/>
  <c r="HW210" i="64"/>
  <c r="HX210" i="64"/>
  <c r="HY210" i="64"/>
  <c r="HZ210" i="64"/>
  <c r="IA210" i="64"/>
  <c r="IB210" i="64"/>
  <c r="IC210" i="64"/>
  <c r="ID210" i="64"/>
  <c r="IE210" i="64"/>
  <c r="IF210" i="64"/>
  <c r="IG210" i="64"/>
  <c r="IH210" i="64"/>
  <c r="HU211" i="64"/>
  <c r="HV211" i="64"/>
  <c r="HW211" i="64"/>
  <c r="HX211" i="64"/>
  <c r="HY211" i="64"/>
  <c r="HZ211" i="64"/>
  <c r="IA211" i="64"/>
  <c r="IB211" i="64"/>
  <c r="IC211" i="64"/>
  <c r="ID211" i="64"/>
  <c r="IE211" i="64"/>
  <c r="IF211" i="64"/>
  <c r="IG211" i="64"/>
  <c r="IH211" i="64"/>
  <c r="HU212" i="64"/>
  <c r="HV212" i="64"/>
  <c r="HW212" i="64"/>
  <c r="HX212" i="64"/>
  <c r="HY212" i="64"/>
  <c r="HZ212" i="64"/>
  <c r="IA212" i="64"/>
  <c r="IB212" i="64"/>
  <c r="IC212" i="64"/>
  <c r="ID212" i="64"/>
  <c r="IE212" i="64"/>
  <c r="IF212" i="64"/>
  <c r="IG212" i="64"/>
  <c r="IH212" i="64"/>
  <c r="HU213" i="64"/>
  <c r="HV213" i="64"/>
  <c r="HW213" i="64"/>
  <c r="HX213" i="64"/>
  <c r="HY213" i="64"/>
  <c r="HZ213" i="64"/>
  <c r="IA213" i="64"/>
  <c r="IB213" i="64"/>
  <c r="IC213" i="64"/>
  <c r="ID213" i="64"/>
  <c r="IE213" i="64"/>
  <c r="IF213" i="64"/>
  <c r="IG213" i="64"/>
  <c r="IH213" i="64"/>
  <c r="IH14" i="64"/>
  <c r="IG14" i="64"/>
  <c r="IF14" i="64"/>
  <c r="IE14" i="64"/>
  <c r="ID14" i="64"/>
  <c r="IC14" i="64"/>
  <c r="IB14" i="64"/>
  <c r="IA14" i="64"/>
  <c r="HZ14" i="64"/>
  <c r="HY14" i="64"/>
  <c r="HX14" i="64"/>
  <c r="HW14" i="64"/>
  <c r="HV14" i="64"/>
  <c r="HU14" i="64"/>
  <c r="EF14" i="64"/>
  <c r="EE14" i="64" s="1"/>
  <c r="ED14" i="64" s="1"/>
  <c r="EC14" i="64" s="1"/>
  <c r="EB14" i="64"/>
  <c r="EA14" i="64"/>
  <c r="DZ14" i="64"/>
  <c r="DY14" i="64"/>
  <c r="DX14" i="64"/>
  <c r="DW14" i="64"/>
  <c r="DV14" i="64"/>
  <c r="DU14" i="64"/>
  <c r="DT14" i="64"/>
  <c r="DS14" i="64"/>
  <c r="DR14" i="64"/>
  <c r="DQ14" i="64"/>
  <c r="DP14" i="64"/>
  <c r="DO14" i="64"/>
  <c r="AA14" i="64"/>
  <c r="CL14" i="64"/>
  <c r="CL15" i="64"/>
  <c r="CL16" i="64"/>
  <c r="CL17" i="64"/>
  <c r="CL18" i="64"/>
  <c r="CL19" i="64"/>
  <c r="CL20" i="64"/>
  <c r="CL21" i="64"/>
  <c r="CL22" i="64"/>
  <c r="CL23" i="64"/>
  <c r="CL24" i="64"/>
  <c r="CL25" i="64"/>
  <c r="CL26" i="64"/>
  <c r="CL27" i="64"/>
  <c r="CL28" i="64"/>
  <c r="CL29" i="64"/>
  <c r="CL30" i="64"/>
  <c r="CL31" i="64"/>
  <c r="CL32" i="64"/>
  <c r="CL33" i="64"/>
  <c r="CL34" i="64"/>
  <c r="CL35" i="64"/>
  <c r="CL36" i="64"/>
  <c r="CL37" i="64"/>
  <c r="CL38" i="64"/>
  <c r="CL39" i="64"/>
  <c r="CL40" i="64"/>
  <c r="CL41" i="64"/>
  <c r="CL42" i="64"/>
  <c r="CL43" i="64"/>
  <c r="CL44" i="64"/>
  <c r="CL45" i="64"/>
  <c r="CL46" i="64"/>
  <c r="CL47" i="64"/>
  <c r="CL48" i="64"/>
  <c r="CL49" i="64"/>
  <c r="CL50" i="64"/>
  <c r="CL51" i="64"/>
  <c r="CL52" i="64"/>
  <c r="CL53" i="64"/>
  <c r="CL54" i="64"/>
  <c r="CL55" i="64"/>
  <c r="CL56" i="64"/>
  <c r="CL57" i="64"/>
  <c r="CL58" i="64"/>
  <c r="CL59" i="64"/>
  <c r="CL60" i="64"/>
  <c r="CL61" i="64"/>
  <c r="CL62" i="64"/>
  <c r="CL63" i="64"/>
  <c r="CL64" i="64"/>
  <c r="CL65" i="64"/>
  <c r="CL66" i="64"/>
  <c r="CL67" i="64"/>
  <c r="CL68" i="64"/>
  <c r="CL69" i="64"/>
  <c r="CL70" i="64"/>
  <c r="CL71" i="64"/>
  <c r="CL72" i="64"/>
  <c r="CL73" i="64"/>
  <c r="CL74" i="64"/>
  <c r="CL75" i="64"/>
  <c r="CL76" i="64"/>
  <c r="CL77" i="64"/>
  <c r="CL78" i="64"/>
  <c r="CL79" i="64"/>
  <c r="CL80" i="64"/>
  <c r="CL81" i="64"/>
  <c r="CL82" i="64"/>
  <c r="CL83" i="64"/>
  <c r="CL84" i="64"/>
  <c r="CL85" i="64"/>
  <c r="CL86" i="64"/>
  <c r="CL87" i="64"/>
  <c r="CL88" i="64"/>
  <c r="CL89" i="64"/>
  <c r="CL90" i="64"/>
  <c r="CL91" i="64"/>
  <c r="CL92" i="64"/>
  <c r="CL93" i="64"/>
  <c r="CL94" i="64"/>
  <c r="CL95" i="64"/>
  <c r="CL96" i="64"/>
  <c r="CL97" i="64"/>
  <c r="CL98" i="64"/>
  <c r="CL99" i="64"/>
  <c r="CL100" i="64"/>
  <c r="CL101" i="64"/>
  <c r="CL102" i="64"/>
  <c r="CL103" i="64"/>
  <c r="CL104" i="64"/>
  <c r="CL105" i="64"/>
  <c r="CL106" i="64"/>
  <c r="CL107" i="64"/>
  <c r="CL108" i="64"/>
  <c r="CL109" i="64"/>
  <c r="CL110" i="64"/>
  <c r="CL111" i="64"/>
  <c r="CL112" i="64"/>
  <c r="CL113" i="64"/>
  <c r="CL114" i="64"/>
  <c r="CL115" i="64"/>
  <c r="CL116" i="64"/>
  <c r="CL117" i="64"/>
  <c r="CL118" i="64"/>
  <c r="CL119" i="64"/>
  <c r="CL120" i="64"/>
  <c r="CL121" i="64"/>
  <c r="CL122" i="64"/>
  <c r="CL123" i="64"/>
  <c r="CL124" i="64"/>
  <c r="CL125" i="64"/>
  <c r="CL126" i="64"/>
  <c r="CL127" i="64"/>
  <c r="CL128" i="64"/>
  <c r="CL129" i="64"/>
  <c r="CL130" i="64"/>
  <c r="CL131" i="64"/>
  <c r="CL132" i="64"/>
  <c r="CL133" i="64"/>
  <c r="CL134" i="64"/>
  <c r="CL135" i="64"/>
  <c r="CL136" i="64"/>
  <c r="CL137" i="64"/>
  <c r="CL138" i="64"/>
  <c r="CL139" i="64"/>
  <c r="CL140" i="64"/>
  <c r="CL141" i="64"/>
  <c r="CL142" i="64"/>
  <c r="CL143" i="64"/>
  <c r="CL144" i="64"/>
  <c r="CL145" i="64"/>
  <c r="CL146" i="64"/>
  <c r="CL147" i="64"/>
  <c r="CL148" i="64"/>
  <c r="CL149" i="64"/>
  <c r="CL150" i="64"/>
  <c r="CL151" i="64"/>
  <c r="CL152" i="64"/>
  <c r="CL153" i="64"/>
  <c r="CL154" i="64"/>
  <c r="CL155" i="64"/>
  <c r="CL156" i="64"/>
  <c r="CL157" i="64"/>
  <c r="CL158" i="64"/>
  <c r="CL159" i="64"/>
  <c r="CL160" i="64"/>
  <c r="CL161" i="64"/>
  <c r="CL162" i="64"/>
  <c r="CL163" i="64"/>
  <c r="CL164" i="64"/>
  <c r="CL165" i="64"/>
  <c r="CL166" i="64"/>
  <c r="CL167" i="64"/>
  <c r="CL168" i="64"/>
  <c r="CL169" i="64"/>
  <c r="CL170" i="64"/>
  <c r="CL171" i="64"/>
  <c r="CL172" i="64"/>
  <c r="CL173" i="64"/>
  <c r="CL174" i="64"/>
  <c r="CL175" i="64"/>
  <c r="CL176" i="64"/>
  <c r="CL177" i="64"/>
  <c r="CL178" i="64"/>
  <c r="CL179" i="64"/>
  <c r="CL180" i="64"/>
  <c r="CL181" i="64"/>
  <c r="CL182" i="64"/>
  <c r="CL183" i="64"/>
  <c r="CL184" i="64"/>
  <c r="CL185" i="64"/>
  <c r="CL186" i="64"/>
  <c r="CL187" i="64"/>
  <c r="CL188" i="64"/>
  <c r="CL189" i="64"/>
  <c r="CL190" i="64"/>
  <c r="CL191" i="64"/>
  <c r="CL192" i="64"/>
  <c r="CL193" i="64"/>
  <c r="CL194" i="64"/>
  <c r="CL195" i="64"/>
  <c r="CL196" i="64"/>
  <c r="CL197" i="64"/>
  <c r="CL198" i="64"/>
  <c r="CL199" i="64"/>
  <c r="CL200" i="64"/>
  <c r="CL201" i="64"/>
  <c r="CL202" i="64"/>
  <c r="CL203" i="64"/>
  <c r="CL204" i="64"/>
  <c r="CL205" i="64"/>
  <c r="CL206" i="64"/>
  <c r="CL207" i="64"/>
  <c r="CL208" i="64"/>
  <c r="CL209" i="64"/>
  <c r="CL210" i="64"/>
  <c r="CL211" i="64"/>
  <c r="CL212" i="64"/>
  <c r="CL213" i="64"/>
  <c r="MJ14" i="64"/>
  <c r="AD14" i="64" l="1"/>
  <c r="AD15" i="64"/>
  <c r="AD16" i="64"/>
  <c r="AD17" i="64"/>
  <c r="AD18" i="64"/>
  <c r="AD19" i="64"/>
  <c r="AD20" i="64"/>
  <c r="AD21" i="64"/>
  <c r="AD22" i="64"/>
  <c r="AD23" i="64"/>
  <c r="AD24" i="64"/>
  <c r="AD25" i="64"/>
  <c r="MI15" i="64"/>
  <c r="BT15" i="64" s="1"/>
  <c r="MI16" i="64"/>
  <c r="MI17" i="64"/>
  <c r="MI18" i="64"/>
  <c r="MI19" i="64"/>
  <c r="MI20" i="64"/>
  <c r="MI21" i="64"/>
  <c r="MI22" i="64"/>
  <c r="MI23" i="64"/>
  <c r="MI24" i="64"/>
  <c r="MI25" i="64"/>
  <c r="MI26" i="64"/>
  <c r="MI27" i="64"/>
  <c r="MI28" i="64"/>
  <c r="MI29" i="64"/>
  <c r="MI30" i="64"/>
  <c r="MI31" i="64"/>
  <c r="MI32" i="64"/>
  <c r="MI33" i="64"/>
  <c r="MI34" i="64"/>
  <c r="MI35" i="64"/>
  <c r="MI36" i="64"/>
  <c r="MI37" i="64"/>
  <c r="MI38" i="64"/>
  <c r="MI39" i="64"/>
  <c r="MI40" i="64"/>
  <c r="MI41" i="64"/>
  <c r="MI42" i="64"/>
  <c r="MI43" i="64"/>
  <c r="MI44" i="64"/>
  <c r="MI45" i="64"/>
  <c r="MI46" i="64"/>
  <c r="MI47" i="64"/>
  <c r="MI48" i="64"/>
  <c r="MI49" i="64"/>
  <c r="MI50" i="64"/>
  <c r="MI51" i="64"/>
  <c r="MI52" i="64"/>
  <c r="MI53" i="64"/>
  <c r="MI54" i="64"/>
  <c r="MI55" i="64"/>
  <c r="MI56" i="64"/>
  <c r="MI57" i="64"/>
  <c r="MI58" i="64"/>
  <c r="MI59" i="64"/>
  <c r="MI60" i="64"/>
  <c r="MI61" i="64"/>
  <c r="MI62" i="64"/>
  <c r="MI63" i="64"/>
  <c r="MI64" i="64"/>
  <c r="MI65" i="64"/>
  <c r="MI66" i="64"/>
  <c r="MI67" i="64"/>
  <c r="MI68" i="64"/>
  <c r="MI69" i="64"/>
  <c r="MI70" i="64"/>
  <c r="MI71" i="64"/>
  <c r="MI72" i="64"/>
  <c r="MI73" i="64"/>
  <c r="MI74" i="64"/>
  <c r="MI75" i="64"/>
  <c r="MI76" i="64"/>
  <c r="MI77" i="64"/>
  <c r="MI78" i="64"/>
  <c r="MI79" i="64"/>
  <c r="MI80" i="64"/>
  <c r="MI81" i="64"/>
  <c r="MI82" i="64"/>
  <c r="MI83" i="64"/>
  <c r="MI84" i="64"/>
  <c r="MI85" i="64"/>
  <c r="MI86" i="64"/>
  <c r="MI87" i="64"/>
  <c r="MI88" i="64"/>
  <c r="MI89" i="64"/>
  <c r="MI90" i="64"/>
  <c r="MI91" i="64"/>
  <c r="MI92" i="64"/>
  <c r="MI93" i="64"/>
  <c r="MI94" i="64"/>
  <c r="MI95" i="64"/>
  <c r="MI96" i="64"/>
  <c r="MI97" i="64"/>
  <c r="MI98" i="64"/>
  <c r="MI99" i="64"/>
  <c r="MI100" i="64"/>
  <c r="MI101" i="64"/>
  <c r="MI102" i="64"/>
  <c r="MI103" i="64"/>
  <c r="MI104" i="64"/>
  <c r="MI105" i="64"/>
  <c r="MI106" i="64"/>
  <c r="MI107" i="64"/>
  <c r="MI108" i="64"/>
  <c r="MI109" i="64"/>
  <c r="MI110" i="64"/>
  <c r="MI111" i="64"/>
  <c r="MI112" i="64"/>
  <c r="MI113" i="64"/>
  <c r="MI114" i="64"/>
  <c r="MI115" i="64"/>
  <c r="MI116" i="64"/>
  <c r="MI117" i="64"/>
  <c r="MI118" i="64"/>
  <c r="MI119" i="64"/>
  <c r="MI120" i="64"/>
  <c r="MI121" i="64"/>
  <c r="MI122" i="64"/>
  <c r="MI123" i="64"/>
  <c r="MI124" i="64"/>
  <c r="MI125" i="64"/>
  <c r="MI126" i="64"/>
  <c r="MI127" i="64"/>
  <c r="MI128" i="64"/>
  <c r="MI129" i="64"/>
  <c r="MI130" i="64"/>
  <c r="MI131" i="64"/>
  <c r="MI132" i="64"/>
  <c r="MI133" i="64"/>
  <c r="MI134" i="64"/>
  <c r="MI135" i="64"/>
  <c r="MI136" i="64"/>
  <c r="MI137" i="64"/>
  <c r="MI138" i="64"/>
  <c r="MI139" i="64"/>
  <c r="MI140" i="64"/>
  <c r="MI141" i="64"/>
  <c r="MI142" i="64"/>
  <c r="MI143" i="64"/>
  <c r="MI144" i="64"/>
  <c r="MI145" i="64"/>
  <c r="MI146" i="64"/>
  <c r="MI147" i="64"/>
  <c r="MI148" i="64"/>
  <c r="MI149" i="64"/>
  <c r="MI150" i="64"/>
  <c r="MI151" i="64"/>
  <c r="MI152" i="64"/>
  <c r="MI153" i="64"/>
  <c r="MI154" i="64"/>
  <c r="MI155" i="64"/>
  <c r="MI156" i="64"/>
  <c r="MI157" i="64"/>
  <c r="MI158" i="64"/>
  <c r="MI159" i="64"/>
  <c r="MI160" i="64"/>
  <c r="MI161" i="64"/>
  <c r="MI162" i="64"/>
  <c r="MI163" i="64"/>
  <c r="MI164" i="64"/>
  <c r="MI165" i="64"/>
  <c r="MI166" i="64"/>
  <c r="MI167" i="64"/>
  <c r="MI168" i="64"/>
  <c r="MI169" i="64"/>
  <c r="MI170" i="64"/>
  <c r="MI171" i="64"/>
  <c r="MI172" i="64"/>
  <c r="MI173" i="64"/>
  <c r="MI174" i="64"/>
  <c r="MI175" i="64"/>
  <c r="MI176" i="64"/>
  <c r="MI177" i="64"/>
  <c r="MI178" i="64"/>
  <c r="MI179" i="64"/>
  <c r="MI180" i="64"/>
  <c r="MI181" i="64"/>
  <c r="MI182" i="64"/>
  <c r="MI183" i="64"/>
  <c r="MI184" i="64"/>
  <c r="MI185" i="64"/>
  <c r="MI186" i="64"/>
  <c r="MI187" i="64"/>
  <c r="MI188" i="64"/>
  <c r="MI189" i="64"/>
  <c r="MI190" i="64"/>
  <c r="MI191" i="64"/>
  <c r="MI192" i="64"/>
  <c r="MI193" i="64"/>
  <c r="MI194" i="64"/>
  <c r="MI195" i="64"/>
  <c r="MI196" i="64"/>
  <c r="MI197" i="64"/>
  <c r="MI198" i="64"/>
  <c r="MI199" i="64"/>
  <c r="MI200" i="64"/>
  <c r="MI201" i="64"/>
  <c r="MI202" i="64"/>
  <c r="MI203" i="64"/>
  <c r="MI204" i="64"/>
  <c r="MI205" i="64"/>
  <c r="MI206" i="64"/>
  <c r="MI207" i="64"/>
  <c r="MI208" i="64"/>
  <c r="MI209" i="64"/>
  <c r="MI210" i="64"/>
  <c r="MI211" i="64"/>
  <c r="MI212" i="64"/>
  <c r="MI213" i="64"/>
  <c r="BT16" i="64"/>
  <c r="MI14" i="64"/>
  <c r="BT17" i="64"/>
  <c r="BR1" i="64"/>
  <c r="BT14" i="64"/>
  <c r="BT18" i="64"/>
  <c r="BT19" i="64"/>
  <c r="BT22" i="64"/>
  <c r="BT23" i="64"/>
  <c r="BT24" i="64"/>
  <c r="BT25" i="64"/>
  <c r="BT26" i="64"/>
  <c r="BT27" i="64"/>
  <c r="BT28" i="64"/>
  <c r="BT29" i="64"/>
  <c r="BT30" i="64"/>
  <c r="BT31" i="64"/>
  <c r="BT32" i="64"/>
  <c r="BT33" i="64"/>
  <c r="BT34" i="64"/>
  <c r="BT35" i="64"/>
  <c r="BT36" i="64"/>
  <c r="BT37" i="64"/>
  <c r="BT38" i="64"/>
  <c r="BT39" i="64"/>
  <c r="BT40" i="64"/>
  <c r="BT41" i="64"/>
  <c r="BT42" i="64"/>
  <c r="BT43" i="64"/>
  <c r="BT44" i="64"/>
  <c r="BT45" i="64"/>
  <c r="BT46" i="64"/>
  <c r="BT47" i="64"/>
  <c r="BT48" i="64"/>
  <c r="BT49" i="64"/>
  <c r="BT50" i="64"/>
  <c r="BT51" i="64"/>
  <c r="BT52" i="64"/>
  <c r="BT53" i="64"/>
  <c r="BT54" i="64"/>
  <c r="BT55" i="64"/>
  <c r="BT56" i="64"/>
  <c r="BT57" i="64"/>
  <c r="BT58" i="64"/>
  <c r="BT59" i="64"/>
  <c r="BT60" i="64"/>
  <c r="BT61" i="64"/>
  <c r="BT62" i="64"/>
  <c r="BT63" i="64"/>
  <c r="BT64" i="64"/>
  <c r="BT65" i="64"/>
  <c r="BT66" i="64"/>
  <c r="BT67" i="64"/>
  <c r="BT68" i="64"/>
  <c r="BT69" i="64"/>
  <c r="BT70" i="64"/>
  <c r="BT71" i="64"/>
  <c r="BT72" i="64"/>
  <c r="BT73" i="64"/>
  <c r="BT74" i="64"/>
  <c r="BT75" i="64"/>
  <c r="BT76" i="64"/>
  <c r="BT77" i="64"/>
  <c r="BT78" i="64"/>
  <c r="BT79" i="64"/>
  <c r="BT80" i="64"/>
  <c r="BT81" i="64"/>
  <c r="BT82" i="64"/>
  <c r="BT83" i="64"/>
  <c r="BT84" i="64"/>
  <c r="BT85" i="64"/>
  <c r="BT86" i="64"/>
  <c r="BT87" i="64"/>
  <c r="BT88" i="64"/>
  <c r="BT89" i="64"/>
  <c r="BT90" i="64"/>
  <c r="BT91" i="64"/>
  <c r="BT92" i="64"/>
  <c r="BT93" i="64"/>
  <c r="BT94" i="64"/>
  <c r="BT95" i="64"/>
  <c r="BT96" i="64"/>
  <c r="BT97" i="64"/>
  <c r="BT98" i="64"/>
  <c r="BT99" i="64"/>
  <c r="BT100" i="64"/>
  <c r="BT101" i="64"/>
  <c r="BT102" i="64"/>
  <c r="BT103" i="64"/>
  <c r="BT104" i="64"/>
  <c r="BT105" i="64"/>
  <c r="BT106" i="64"/>
  <c r="BT107" i="64"/>
  <c r="BT108" i="64"/>
  <c r="BT109" i="64"/>
  <c r="BT110" i="64"/>
  <c r="BT111" i="64"/>
  <c r="BT112" i="64"/>
  <c r="BT113" i="64"/>
  <c r="BT114" i="64"/>
  <c r="BT115" i="64"/>
  <c r="BT116" i="64"/>
  <c r="BT117" i="64"/>
  <c r="BT118" i="64"/>
  <c r="BT119" i="64"/>
  <c r="BT120" i="64"/>
  <c r="BT121" i="64"/>
  <c r="BT122" i="64"/>
  <c r="BT123" i="64"/>
  <c r="BT124" i="64"/>
  <c r="BT125" i="64"/>
  <c r="BT126" i="64"/>
  <c r="BT127" i="64"/>
  <c r="BT128" i="64"/>
  <c r="BT129" i="64"/>
  <c r="BT130" i="64"/>
  <c r="BT131" i="64"/>
  <c r="BT132" i="64"/>
  <c r="BT133" i="64"/>
  <c r="BT134" i="64"/>
  <c r="BT135" i="64"/>
  <c r="BT136" i="64"/>
  <c r="BT137" i="64"/>
  <c r="BT138" i="64"/>
  <c r="BT139" i="64"/>
  <c r="BT140" i="64"/>
  <c r="BT141" i="64"/>
  <c r="BT142" i="64"/>
  <c r="BT143" i="64"/>
  <c r="BT144" i="64"/>
  <c r="BT145" i="64"/>
  <c r="BT146" i="64"/>
  <c r="BT147" i="64"/>
  <c r="BT148" i="64"/>
  <c r="BT149" i="64"/>
  <c r="BT150" i="64"/>
  <c r="BT151" i="64"/>
  <c r="BT152" i="64"/>
  <c r="BT153" i="64"/>
  <c r="BT154" i="64"/>
  <c r="BT155" i="64"/>
  <c r="BT156" i="64"/>
  <c r="BT157" i="64"/>
  <c r="BT158" i="64"/>
  <c r="BT159" i="64"/>
  <c r="BT160" i="64"/>
  <c r="BT161" i="64"/>
  <c r="BT162" i="64"/>
  <c r="BT163" i="64"/>
  <c r="BT164" i="64"/>
  <c r="BT165" i="64"/>
  <c r="BT166" i="64"/>
  <c r="BT167" i="64"/>
  <c r="BT168" i="64"/>
  <c r="BT169" i="64"/>
  <c r="BT170" i="64"/>
  <c r="BT171" i="64"/>
  <c r="BT172" i="64"/>
  <c r="BT173" i="64"/>
  <c r="BT174" i="64"/>
  <c r="BT175" i="64"/>
  <c r="BT176" i="64"/>
  <c r="BT177" i="64"/>
  <c r="BT178" i="64"/>
  <c r="BT179" i="64"/>
  <c r="BT180" i="64"/>
  <c r="BT181" i="64"/>
  <c r="BT182" i="64"/>
  <c r="BT183" i="64"/>
  <c r="BT184" i="64"/>
  <c r="BT185" i="64"/>
  <c r="BT186" i="64"/>
  <c r="BT187" i="64"/>
  <c r="BT188" i="64"/>
  <c r="BT189" i="64"/>
  <c r="BT190" i="64"/>
  <c r="BT191" i="64"/>
  <c r="BT192" i="64"/>
  <c r="BT193" i="64"/>
  <c r="BT194" i="64"/>
  <c r="BT195" i="64"/>
  <c r="BT196" i="64"/>
  <c r="BT197" i="64"/>
  <c r="BT198" i="64"/>
  <c r="BT199" i="64"/>
  <c r="BT200" i="64"/>
  <c r="BT201" i="64"/>
  <c r="BT202" i="64"/>
  <c r="BT203" i="64"/>
  <c r="BT204" i="64"/>
  <c r="BT205" i="64"/>
  <c r="BT206" i="64"/>
  <c r="BT207" i="64"/>
  <c r="BT208" i="64"/>
  <c r="BT209" i="64"/>
  <c r="BT210" i="64"/>
  <c r="BT211" i="64"/>
  <c r="BT212" i="64"/>
  <c r="BT213" i="64"/>
  <c r="BT20" i="64"/>
  <c r="BT21" i="64"/>
  <c r="AA19" i="64" l="1"/>
  <c r="LV15" i="64" l="1"/>
  <c r="LV16" i="64"/>
  <c r="LV17" i="64"/>
  <c r="LV18" i="64"/>
  <c r="LV19" i="64"/>
  <c r="LV20" i="64"/>
  <c r="LV21" i="64"/>
  <c r="LV22" i="64"/>
  <c r="LV23" i="64"/>
  <c r="LV24" i="64"/>
  <c r="LV25" i="64"/>
  <c r="LV26" i="64"/>
  <c r="LV27" i="64"/>
  <c r="LV28" i="64"/>
  <c r="LV29" i="64"/>
  <c r="LV30" i="64"/>
  <c r="LV31" i="64"/>
  <c r="LV32" i="64"/>
  <c r="LV33" i="64"/>
  <c r="LV34" i="64"/>
  <c r="LV35" i="64"/>
  <c r="LV36" i="64"/>
  <c r="LV37" i="64"/>
  <c r="LV38" i="64"/>
  <c r="LV39" i="64"/>
  <c r="LV40" i="64"/>
  <c r="LV41" i="64"/>
  <c r="LV42" i="64"/>
  <c r="LV43" i="64"/>
  <c r="LV44" i="64"/>
  <c r="LV45" i="64"/>
  <c r="LV46" i="64"/>
  <c r="LV47" i="64"/>
  <c r="LV48" i="64"/>
  <c r="LV49" i="64"/>
  <c r="LV50" i="64"/>
  <c r="LV51" i="64"/>
  <c r="LV52" i="64"/>
  <c r="LV53" i="64"/>
  <c r="LV54" i="64"/>
  <c r="LV55" i="64"/>
  <c r="LV56" i="64"/>
  <c r="LV57" i="64"/>
  <c r="LV58" i="64"/>
  <c r="LV59" i="64"/>
  <c r="LV60" i="64"/>
  <c r="LV61" i="64"/>
  <c r="LV62" i="64"/>
  <c r="LV63" i="64"/>
  <c r="LV64" i="64"/>
  <c r="LV65" i="64"/>
  <c r="LV66" i="64"/>
  <c r="LV67" i="64"/>
  <c r="LV68" i="64"/>
  <c r="LV69" i="64"/>
  <c r="LV70" i="64"/>
  <c r="LV71" i="64"/>
  <c r="LV72" i="64"/>
  <c r="LV73" i="64"/>
  <c r="LV74" i="64"/>
  <c r="LV75" i="64"/>
  <c r="LV76" i="64"/>
  <c r="LV77" i="64"/>
  <c r="LV78" i="64"/>
  <c r="LV79" i="64"/>
  <c r="LV80" i="64"/>
  <c r="LV81" i="64"/>
  <c r="LV82" i="64"/>
  <c r="LV83" i="64"/>
  <c r="LV84" i="64"/>
  <c r="LV85" i="64"/>
  <c r="LV86" i="64"/>
  <c r="LV87" i="64"/>
  <c r="LV88" i="64"/>
  <c r="LV89" i="64"/>
  <c r="LV90" i="64"/>
  <c r="LV91" i="64"/>
  <c r="LV92" i="64"/>
  <c r="LV93" i="64"/>
  <c r="LV94" i="64"/>
  <c r="LV95" i="64"/>
  <c r="LV96" i="64"/>
  <c r="LV97" i="64"/>
  <c r="LV98" i="64"/>
  <c r="LV99" i="64"/>
  <c r="LV100" i="64"/>
  <c r="LV101" i="64"/>
  <c r="LV102" i="64"/>
  <c r="LV103" i="64"/>
  <c r="LV104" i="64"/>
  <c r="LV105" i="64"/>
  <c r="LV106" i="64"/>
  <c r="LV107" i="64"/>
  <c r="LV108" i="64"/>
  <c r="LV109" i="64"/>
  <c r="LV110" i="64"/>
  <c r="LV111" i="64"/>
  <c r="LV112" i="64"/>
  <c r="LV113" i="64"/>
  <c r="LV114" i="64"/>
  <c r="LV115" i="64"/>
  <c r="LV116" i="64"/>
  <c r="LV117" i="64"/>
  <c r="LV118" i="64"/>
  <c r="LV119" i="64"/>
  <c r="LV120" i="64"/>
  <c r="LV121" i="64"/>
  <c r="LV122" i="64"/>
  <c r="LV123" i="64"/>
  <c r="LV124" i="64"/>
  <c r="LV125" i="64"/>
  <c r="LV126" i="64"/>
  <c r="LV127" i="64"/>
  <c r="LV128" i="64"/>
  <c r="LV129" i="64"/>
  <c r="LV130" i="64"/>
  <c r="LV131" i="64"/>
  <c r="LV132" i="64"/>
  <c r="LV133" i="64"/>
  <c r="LV134" i="64"/>
  <c r="LV135" i="64"/>
  <c r="LV136" i="64"/>
  <c r="LV137" i="64"/>
  <c r="LV138" i="64"/>
  <c r="LV139" i="64"/>
  <c r="LV140" i="64"/>
  <c r="LV141" i="64"/>
  <c r="LV142" i="64"/>
  <c r="LV143" i="64"/>
  <c r="LV144" i="64"/>
  <c r="LV145" i="64"/>
  <c r="LV146" i="64"/>
  <c r="LV147" i="64"/>
  <c r="LV148" i="64"/>
  <c r="LV149" i="64"/>
  <c r="LV150" i="64"/>
  <c r="LV151" i="64"/>
  <c r="LV152" i="64"/>
  <c r="LV153" i="64"/>
  <c r="LV154" i="64"/>
  <c r="LV155" i="64"/>
  <c r="LV156" i="64"/>
  <c r="LV157" i="64"/>
  <c r="LV158" i="64"/>
  <c r="LV159" i="64"/>
  <c r="LV160" i="64"/>
  <c r="LV161" i="64"/>
  <c r="LV162" i="64"/>
  <c r="LV163" i="64"/>
  <c r="LV164" i="64"/>
  <c r="LV165" i="64"/>
  <c r="LV166" i="64"/>
  <c r="LV167" i="64"/>
  <c r="LV168" i="64"/>
  <c r="LV169" i="64"/>
  <c r="LV170" i="64"/>
  <c r="LV171" i="64"/>
  <c r="LV172" i="64"/>
  <c r="LV173" i="64"/>
  <c r="LV174" i="64"/>
  <c r="LV175" i="64"/>
  <c r="LV176" i="64"/>
  <c r="LV177" i="64"/>
  <c r="LV178" i="64"/>
  <c r="LV179" i="64"/>
  <c r="LV180" i="64"/>
  <c r="LV181" i="64"/>
  <c r="LV182" i="64"/>
  <c r="LV183" i="64"/>
  <c r="LV184" i="64"/>
  <c r="LV185" i="64"/>
  <c r="LV186" i="64"/>
  <c r="LV187" i="64"/>
  <c r="LV188" i="64"/>
  <c r="LV189" i="64"/>
  <c r="LV190" i="64"/>
  <c r="LV191" i="64"/>
  <c r="LV192" i="64"/>
  <c r="LV193" i="64"/>
  <c r="LV194" i="64"/>
  <c r="LV195" i="64"/>
  <c r="LV196" i="64"/>
  <c r="LV197" i="64"/>
  <c r="LV198" i="64"/>
  <c r="LV199" i="64"/>
  <c r="LV200" i="64"/>
  <c r="LV201" i="64"/>
  <c r="LV202" i="64"/>
  <c r="LV203" i="64"/>
  <c r="LV204" i="64"/>
  <c r="LV205" i="64"/>
  <c r="LV206" i="64"/>
  <c r="LV207" i="64"/>
  <c r="LV208" i="64"/>
  <c r="LV209" i="64"/>
  <c r="LV210" i="64"/>
  <c r="LV211" i="64"/>
  <c r="LV212" i="64"/>
  <c r="LV213" i="64"/>
  <c r="LV14" i="64"/>
  <c r="AO15" i="64" l="1"/>
  <c r="AO16" i="64"/>
  <c r="AO17" i="64"/>
  <c r="AO18" i="64"/>
  <c r="AO19" i="64"/>
  <c r="AO20" i="64"/>
  <c r="AO21" i="64"/>
  <c r="AO22" i="64"/>
  <c r="AO23" i="64"/>
  <c r="AO24" i="64"/>
  <c r="AO25" i="64"/>
  <c r="AO26" i="64"/>
  <c r="AO27" i="64"/>
  <c r="AO28" i="64"/>
  <c r="AO29" i="64"/>
  <c r="AO30" i="64"/>
  <c r="AO31" i="64"/>
  <c r="AO32" i="64"/>
  <c r="AO33" i="64"/>
  <c r="AO34" i="64"/>
  <c r="AO35" i="64"/>
  <c r="AO36" i="64"/>
  <c r="AO37" i="64"/>
  <c r="AO38" i="64"/>
  <c r="AO39" i="64"/>
  <c r="AO40" i="64"/>
  <c r="AO41" i="64"/>
  <c r="AO42" i="64"/>
  <c r="AO43" i="64"/>
  <c r="AO44" i="64"/>
  <c r="AO45" i="64"/>
  <c r="AO46" i="64"/>
  <c r="AO47" i="64"/>
  <c r="AO48" i="64"/>
  <c r="AO49" i="64"/>
  <c r="AO50" i="64"/>
  <c r="AO51" i="64"/>
  <c r="AO52" i="64"/>
  <c r="AO53" i="64"/>
  <c r="AO54" i="64"/>
  <c r="AO55" i="64"/>
  <c r="AO56" i="64"/>
  <c r="AO57" i="64"/>
  <c r="AO58" i="64"/>
  <c r="AO59" i="64"/>
  <c r="AO60" i="64"/>
  <c r="AO61" i="64"/>
  <c r="AO62" i="64"/>
  <c r="AO63" i="64"/>
  <c r="AO64" i="64"/>
  <c r="AO65" i="64"/>
  <c r="AO66" i="64"/>
  <c r="AO67" i="64"/>
  <c r="AO68" i="64"/>
  <c r="AO69" i="64"/>
  <c r="AO70" i="64"/>
  <c r="AO71" i="64"/>
  <c r="AO72" i="64"/>
  <c r="AO73" i="64"/>
  <c r="AO74" i="64"/>
  <c r="AO75" i="64"/>
  <c r="AO76" i="64"/>
  <c r="AO77" i="64"/>
  <c r="AO78" i="64"/>
  <c r="AO79" i="64"/>
  <c r="AO80" i="64"/>
  <c r="AO81" i="64"/>
  <c r="AO82" i="64"/>
  <c r="AO83" i="64"/>
  <c r="AO84" i="64"/>
  <c r="AO85" i="64"/>
  <c r="AO86" i="64"/>
  <c r="AO87" i="64"/>
  <c r="AO88" i="64"/>
  <c r="AO89" i="64"/>
  <c r="AO90" i="64"/>
  <c r="AO91" i="64"/>
  <c r="AO92" i="64"/>
  <c r="AO93" i="64"/>
  <c r="AO94" i="64"/>
  <c r="AO95" i="64"/>
  <c r="AO96" i="64"/>
  <c r="AO97" i="64"/>
  <c r="AO98" i="64"/>
  <c r="AO99" i="64"/>
  <c r="AO100" i="64"/>
  <c r="AO101" i="64"/>
  <c r="AO102" i="64"/>
  <c r="AO103" i="64"/>
  <c r="AO104" i="64"/>
  <c r="AO105" i="64"/>
  <c r="AO106" i="64"/>
  <c r="AO107" i="64"/>
  <c r="AO108" i="64"/>
  <c r="AO109" i="64"/>
  <c r="AO110" i="64"/>
  <c r="AO111" i="64"/>
  <c r="AO112" i="64"/>
  <c r="AO113" i="64"/>
  <c r="AO114" i="64"/>
  <c r="AO115" i="64"/>
  <c r="AO116" i="64"/>
  <c r="AO117" i="64"/>
  <c r="AO118" i="64"/>
  <c r="AO119" i="64"/>
  <c r="AO120" i="64"/>
  <c r="AO121" i="64"/>
  <c r="AO122" i="64"/>
  <c r="AO123" i="64"/>
  <c r="AO124" i="64"/>
  <c r="AO125" i="64"/>
  <c r="AO126" i="64"/>
  <c r="AO127" i="64"/>
  <c r="AO128" i="64"/>
  <c r="AO129" i="64"/>
  <c r="AO130" i="64"/>
  <c r="AO131" i="64"/>
  <c r="AO132" i="64"/>
  <c r="AO133" i="64"/>
  <c r="AO134" i="64"/>
  <c r="AO135" i="64"/>
  <c r="AO136" i="64"/>
  <c r="AO137" i="64"/>
  <c r="AO138" i="64"/>
  <c r="AO139" i="64"/>
  <c r="AO140" i="64"/>
  <c r="AO141" i="64"/>
  <c r="AO142" i="64"/>
  <c r="AO143" i="64"/>
  <c r="AO144" i="64"/>
  <c r="AO145" i="64"/>
  <c r="AO146" i="64"/>
  <c r="AO147" i="64"/>
  <c r="AO148" i="64"/>
  <c r="AO149" i="64"/>
  <c r="AO150" i="64"/>
  <c r="AO151" i="64"/>
  <c r="AO152" i="64"/>
  <c r="AO153" i="64"/>
  <c r="AO154" i="64"/>
  <c r="AO155" i="64"/>
  <c r="AO156" i="64"/>
  <c r="AO157" i="64"/>
  <c r="AO158" i="64"/>
  <c r="AO159" i="64"/>
  <c r="AO160" i="64"/>
  <c r="AO161" i="64"/>
  <c r="AO162" i="64"/>
  <c r="AO163" i="64"/>
  <c r="AO164" i="64"/>
  <c r="AO165" i="64"/>
  <c r="AO166" i="64"/>
  <c r="AO167" i="64"/>
  <c r="AO168" i="64"/>
  <c r="AO169" i="64"/>
  <c r="AO170" i="64"/>
  <c r="AO171" i="64"/>
  <c r="AO172" i="64"/>
  <c r="AO173" i="64"/>
  <c r="AO174" i="64"/>
  <c r="AO175" i="64"/>
  <c r="AO176" i="64"/>
  <c r="AO177" i="64"/>
  <c r="AO178" i="64"/>
  <c r="AO179" i="64"/>
  <c r="AO180" i="64"/>
  <c r="AO181" i="64"/>
  <c r="AO182" i="64"/>
  <c r="AO183" i="64"/>
  <c r="AO184" i="64"/>
  <c r="AO185" i="64"/>
  <c r="AO186" i="64"/>
  <c r="AO187" i="64"/>
  <c r="AO188" i="64"/>
  <c r="AO189" i="64"/>
  <c r="AO190" i="64"/>
  <c r="AO191" i="64"/>
  <c r="AO192" i="64"/>
  <c r="AO193" i="64"/>
  <c r="AO194" i="64"/>
  <c r="AO195" i="64"/>
  <c r="AO196" i="64"/>
  <c r="AO197" i="64"/>
  <c r="AO198" i="64"/>
  <c r="AO199" i="64"/>
  <c r="AO200" i="64"/>
  <c r="AO201" i="64"/>
  <c r="AO202" i="64"/>
  <c r="AO203" i="64"/>
  <c r="AO204" i="64"/>
  <c r="AO205" i="64"/>
  <c r="AO206" i="64"/>
  <c r="AO207" i="64"/>
  <c r="AO208" i="64"/>
  <c r="AO209" i="64"/>
  <c r="AO210" i="64"/>
  <c r="AO211" i="64"/>
  <c r="AO212" i="64"/>
  <c r="AO213" i="64"/>
  <c r="AQ23" i="64"/>
  <c r="AQ24" i="64"/>
  <c r="AQ25" i="64"/>
  <c r="AQ26" i="64"/>
  <c r="AQ27" i="64"/>
  <c r="AQ28" i="64"/>
  <c r="AQ29" i="64"/>
  <c r="AQ30" i="64"/>
  <c r="AQ31" i="64"/>
  <c r="AQ32" i="64"/>
  <c r="AQ33" i="64"/>
  <c r="AQ34" i="64"/>
  <c r="AQ35" i="64"/>
  <c r="AQ36" i="64"/>
  <c r="AQ37" i="64"/>
  <c r="AQ38" i="64"/>
  <c r="AQ39" i="64"/>
  <c r="AQ40" i="64"/>
  <c r="AQ41" i="64"/>
  <c r="AQ42" i="64"/>
  <c r="AQ43" i="64"/>
  <c r="AQ44" i="64"/>
  <c r="AQ45" i="64"/>
  <c r="AQ46" i="64"/>
  <c r="AQ47" i="64"/>
  <c r="AQ48" i="64"/>
  <c r="AQ49" i="64"/>
  <c r="AQ50" i="64"/>
  <c r="AQ51" i="64"/>
  <c r="AQ52" i="64"/>
  <c r="AQ53" i="64"/>
  <c r="AQ54" i="64"/>
  <c r="AQ55" i="64"/>
  <c r="AQ56" i="64"/>
  <c r="AQ57" i="64"/>
  <c r="AQ58" i="64"/>
  <c r="AQ59" i="64"/>
  <c r="AQ60" i="64"/>
  <c r="AQ61" i="64"/>
  <c r="AQ62" i="64"/>
  <c r="AQ63" i="64"/>
  <c r="AQ64" i="64"/>
  <c r="AQ65" i="64"/>
  <c r="AQ66" i="64"/>
  <c r="AQ67" i="64"/>
  <c r="AQ68" i="64"/>
  <c r="AQ69" i="64"/>
  <c r="AQ70" i="64"/>
  <c r="AQ71" i="64"/>
  <c r="AQ72" i="64"/>
  <c r="AQ73" i="64"/>
  <c r="AQ74" i="64"/>
  <c r="AQ75" i="64"/>
  <c r="AQ76" i="64"/>
  <c r="AQ77" i="64"/>
  <c r="AQ78" i="64"/>
  <c r="AQ79" i="64"/>
  <c r="AQ80" i="64"/>
  <c r="AQ81" i="64"/>
  <c r="AQ82" i="64"/>
  <c r="AQ83" i="64"/>
  <c r="AQ84" i="64"/>
  <c r="AQ85" i="64"/>
  <c r="AQ86" i="64"/>
  <c r="AQ87" i="64"/>
  <c r="AQ88" i="64"/>
  <c r="AQ89" i="64"/>
  <c r="AQ90" i="64"/>
  <c r="AQ91" i="64"/>
  <c r="AQ92" i="64"/>
  <c r="AQ93" i="64"/>
  <c r="AQ94" i="64"/>
  <c r="AQ95" i="64"/>
  <c r="AQ96" i="64"/>
  <c r="AQ97" i="64"/>
  <c r="AQ98" i="64"/>
  <c r="AQ99" i="64"/>
  <c r="AQ100" i="64"/>
  <c r="AQ101" i="64"/>
  <c r="AQ102" i="64"/>
  <c r="AQ103" i="64"/>
  <c r="AQ104" i="64"/>
  <c r="AQ105" i="64"/>
  <c r="AQ106" i="64"/>
  <c r="AQ107" i="64"/>
  <c r="AQ108" i="64"/>
  <c r="AQ109" i="64"/>
  <c r="AQ110" i="64"/>
  <c r="AQ111" i="64"/>
  <c r="AQ112" i="64"/>
  <c r="AQ113" i="64"/>
  <c r="AQ114" i="64"/>
  <c r="AQ115" i="64"/>
  <c r="AQ116" i="64"/>
  <c r="AQ117" i="64"/>
  <c r="AQ118" i="64"/>
  <c r="AQ119" i="64"/>
  <c r="AQ120" i="64"/>
  <c r="AQ121" i="64"/>
  <c r="AQ122" i="64"/>
  <c r="AQ123" i="64"/>
  <c r="AQ124" i="64"/>
  <c r="AQ125" i="64"/>
  <c r="AQ126" i="64"/>
  <c r="AQ127" i="64"/>
  <c r="AQ128" i="64"/>
  <c r="AQ129" i="64"/>
  <c r="AQ130" i="64"/>
  <c r="AQ131" i="64"/>
  <c r="AQ132" i="64"/>
  <c r="AQ133" i="64"/>
  <c r="AQ134" i="64"/>
  <c r="AQ135" i="64"/>
  <c r="AQ136" i="64"/>
  <c r="AQ137" i="64"/>
  <c r="AQ138" i="64"/>
  <c r="AQ139" i="64"/>
  <c r="AQ140" i="64"/>
  <c r="AQ141" i="64"/>
  <c r="AQ142" i="64"/>
  <c r="AQ143" i="64"/>
  <c r="AQ144" i="64"/>
  <c r="AQ145" i="64"/>
  <c r="AQ146" i="64"/>
  <c r="AQ147" i="64"/>
  <c r="AQ148" i="64"/>
  <c r="AQ149" i="64"/>
  <c r="AQ150" i="64"/>
  <c r="AQ151" i="64"/>
  <c r="AQ152" i="64"/>
  <c r="AQ153" i="64"/>
  <c r="AQ154" i="64"/>
  <c r="AQ155" i="64"/>
  <c r="AQ156" i="64"/>
  <c r="AQ157" i="64"/>
  <c r="AQ158" i="64"/>
  <c r="AQ159" i="64"/>
  <c r="AQ160" i="64"/>
  <c r="AQ161" i="64"/>
  <c r="AQ162" i="64"/>
  <c r="AQ163" i="64"/>
  <c r="AQ164" i="64"/>
  <c r="AQ165" i="64"/>
  <c r="AQ166" i="64"/>
  <c r="AQ167" i="64"/>
  <c r="AQ168" i="64"/>
  <c r="AQ169" i="64"/>
  <c r="AQ170" i="64"/>
  <c r="AQ171" i="64"/>
  <c r="AQ172" i="64"/>
  <c r="AQ173" i="64"/>
  <c r="AQ174" i="64"/>
  <c r="AQ175" i="64"/>
  <c r="AQ176" i="64"/>
  <c r="AQ177" i="64"/>
  <c r="AQ178" i="64"/>
  <c r="AQ179" i="64"/>
  <c r="AQ180" i="64"/>
  <c r="AQ181" i="64"/>
  <c r="AQ182" i="64"/>
  <c r="AQ183" i="64"/>
  <c r="AQ184" i="64"/>
  <c r="AQ185" i="64"/>
  <c r="AQ186" i="64"/>
  <c r="AQ187" i="64"/>
  <c r="AQ188" i="64"/>
  <c r="AQ189" i="64"/>
  <c r="AQ190" i="64"/>
  <c r="AQ191" i="64"/>
  <c r="AQ192" i="64"/>
  <c r="AQ193" i="64"/>
  <c r="AQ194" i="64"/>
  <c r="AQ195" i="64"/>
  <c r="AQ196" i="64"/>
  <c r="AQ197" i="64"/>
  <c r="AQ198" i="64"/>
  <c r="AQ199" i="64"/>
  <c r="AQ200" i="64"/>
  <c r="AQ201" i="64"/>
  <c r="AQ202" i="64"/>
  <c r="AQ203" i="64"/>
  <c r="AQ204" i="64"/>
  <c r="AQ205" i="64"/>
  <c r="AQ206" i="64"/>
  <c r="AQ207" i="64"/>
  <c r="AQ208" i="64"/>
  <c r="AQ209" i="64"/>
  <c r="AQ210" i="64"/>
  <c r="AQ211" i="64"/>
  <c r="AQ212" i="64"/>
  <c r="AQ213" i="64"/>
  <c r="AX15" i="64"/>
  <c r="AX16" i="64"/>
  <c r="AX17" i="64"/>
  <c r="AX18" i="64"/>
  <c r="AX19" i="64"/>
  <c r="AX20" i="64"/>
  <c r="AX21" i="64"/>
  <c r="AX22" i="64"/>
  <c r="AX23" i="64"/>
  <c r="AX24" i="64"/>
  <c r="AX25" i="64"/>
  <c r="AX26" i="64"/>
  <c r="AX27" i="64"/>
  <c r="AX28" i="64"/>
  <c r="AX29" i="64"/>
  <c r="AX30" i="64"/>
  <c r="AX31" i="64"/>
  <c r="AX32" i="64"/>
  <c r="AX33" i="64"/>
  <c r="AX34" i="64"/>
  <c r="AX35" i="64"/>
  <c r="AX36" i="64"/>
  <c r="AX37" i="64"/>
  <c r="AX38" i="64"/>
  <c r="AX39" i="64"/>
  <c r="AX40" i="64"/>
  <c r="AX41" i="64"/>
  <c r="AX42" i="64"/>
  <c r="AX43" i="64"/>
  <c r="AX44" i="64"/>
  <c r="AX45" i="64"/>
  <c r="AX46" i="64"/>
  <c r="AX47" i="64"/>
  <c r="AX48" i="64"/>
  <c r="AX49" i="64"/>
  <c r="AX50" i="64"/>
  <c r="AX51" i="64"/>
  <c r="AX52" i="64"/>
  <c r="AX53" i="64"/>
  <c r="AX54" i="64"/>
  <c r="AX55" i="64"/>
  <c r="AX56" i="64"/>
  <c r="AX57" i="64"/>
  <c r="AX58" i="64"/>
  <c r="AX59" i="64"/>
  <c r="AX60" i="64"/>
  <c r="AX61" i="64"/>
  <c r="AX62" i="64"/>
  <c r="AX63" i="64"/>
  <c r="AX64" i="64"/>
  <c r="AX65" i="64"/>
  <c r="AX66" i="64"/>
  <c r="AX67" i="64"/>
  <c r="AX68" i="64"/>
  <c r="AX69" i="64"/>
  <c r="AX70" i="64"/>
  <c r="AX71" i="64"/>
  <c r="AX72" i="64"/>
  <c r="AX73" i="64"/>
  <c r="AX74" i="64"/>
  <c r="AX75" i="64"/>
  <c r="AX76" i="64"/>
  <c r="AX77" i="64"/>
  <c r="AX78" i="64"/>
  <c r="AX79" i="64"/>
  <c r="AX80" i="64"/>
  <c r="AX81" i="64"/>
  <c r="AX82" i="64"/>
  <c r="AX83" i="64"/>
  <c r="AX84" i="64"/>
  <c r="AX85" i="64"/>
  <c r="AX86" i="64"/>
  <c r="AX87" i="64"/>
  <c r="AX88" i="64"/>
  <c r="AX89" i="64"/>
  <c r="AX90" i="64"/>
  <c r="AX91" i="64"/>
  <c r="AX92" i="64"/>
  <c r="AX93" i="64"/>
  <c r="AX94" i="64"/>
  <c r="AX95" i="64"/>
  <c r="AX96" i="64"/>
  <c r="AX97" i="64"/>
  <c r="AX98" i="64"/>
  <c r="AX99" i="64"/>
  <c r="AX100" i="64"/>
  <c r="AX101" i="64"/>
  <c r="AX102" i="64"/>
  <c r="AX103" i="64"/>
  <c r="AX104" i="64"/>
  <c r="AX105" i="64"/>
  <c r="AX106" i="64"/>
  <c r="AX107" i="64"/>
  <c r="AX108" i="64"/>
  <c r="AX109" i="64"/>
  <c r="AX110" i="64"/>
  <c r="AX111" i="64"/>
  <c r="AX112" i="64"/>
  <c r="AX113" i="64"/>
  <c r="AX114" i="64"/>
  <c r="AX115" i="64"/>
  <c r="AX116" i="64"/>
  <c r="AX117" i="64"/>
  <c r="AX118" i="64"/>
  <c r="AX119" i="64"/>
  <c r="AX120" i="64"/>
  <c r="AX121" i="64"/>
  <c r="AX122" i="64"/>
  <c r="AX123" i="64"/>
  <c r="AX124" i="64"/>
  <c r="AX125" i="64"/>
  <c r="AX126" i="64"/>
  <c r="AX127" i="64"/>
  <c r="AX128" i="64"/>
  <c r="AX129" i="64"/>
  <c r="AX130" i="64"/>
  <c r="AX131" i="64"/>
  <c r="AX132" i="64"/>
  <c r="AX133" i="64"/>
  <c r="AX134" i="64"/>
  <c r="AX135" i="64"/>
  <c r="AX136" i="64"/>
  <c r="AX137" i="64"/>
  <c r="AX138" i="64"/>
  <c r="AX139" i="64"/>
  <c r="AX140" i="64"/>
  <c r="AX141" i="64"/>
  <c r="AX142" i="64"/>
  <c r="AX143" i="64"/>
  <c r="AX144" i="64"/>
  <c r="AX145" i="64"/>
  <c r="AX146" i="64"/>
  <c r="AX147" i="64"/>
  <c r="AX148" i="64"/>
  <c r="AX149" i="64"/>
  <c r="AX150" i="64"/>
  <c r="AX151" i="64"/>
  <c r="AX152" i="64"/>
  <c r="AX153" i="64"/>
  <c r="AX154" i="64"/>
  <c r="AX155" i="64"/>
  <c r="AX156" i="64"/>
  <c r="AX157" i="64"/>
  <c r="AX158" i="64"/>
  <c r="AX159" i="64"/>
  <c r="AX160" i="64"/>
  <c r="AX161" i="64"/>
  <c r="AX162" i="64"/>
  <c r="AX163" i="64"/>
  <c r="AX164" i="64"/>
  <c r="AX165" i="64"/>
  <c r="AX166" i="64"/>
  <c r="AX167" i="64"/>
  <c r="AX168" i="64"/>
  <c r="AX169" i="64"/>
  <c r="AX170" i="64"/>
  <c r="AX171" i="64"/>
  <c r="AX172" i="64"/>
  <c r="AX173" i="64"/>
  <c r="AX174" i="64"/>
  <c r="AX175" i="64"/>
  <c r="AX176" i="64"/>
  <c r="AX177" i="64"/>
  <c r="AX178" i="64"/>
  <c r="AX179" i="64"/>
  <c r="AX180" i="64"/>
  <c r="AX181" i="64"/>
  <c r="AX182" i="64"/>
  <c r="AX183" i="64"/>
  <c r="AX184" i="64"/>
  <c r="AX185" i="64"/>
  <c r="AX186" i="64"/>
  <c r="AX187" i="64"/>
  <c r="AX188" i="64"/>
  <c r="AX189" i="64"/>
  <c r="AX190" i="64"/>
  <c r="AX191" i="64"/>
  <c r="AX192" i="64"/>
  <c r="AX193" i="64"/>
  <c r="AX194" i="64"/>
  <c r="AX195" i="64"/>
  <c r="AX196" i="64"/>
  <c r="AX197" i="64"/>
  <c r="AX198" i="64"/>
  <c r="AX199" i="64"/>
  <c r="AX200" i="64"/>
  <c r="AX201" i="64"/>
  <c r="AX202" i="64"/>
  <c r="AX203" i="64"/>
  <c r="AX204" i="64"/>
  <c r="AX205" i="64"/>
  <c r="AX206" i="64"/>
  <c r="AX207" i="64"/>
  <c r="AX208" i="64"/>
  <c r="AX209" i="64"/>
  <c r="AX210" i="64"/>
  <c r="AX211" i="64"/>
  <c r="AX212" i="64"/>
  <c r="AX213" i="64"/>
  <c r="BL15" i="64"/>
  <c r="BL16" i="64"/>
  <c r="BL17" i="64"/>
  <c r="BL18" i="64"/>
  <c r="BL20" i="64"/>
  <c r="BL21" i="64"/>
  <c r="BL23" i="64"/>
  <c r="BL24" i="64"/>
  <c r="BL25" i="64"/>
  <c r="BL26" i="64"/>
  <c r="BL27" i="64"/>
  <c r="BL28" i="64"/>
  <c r="BL29" i="64"/>
  <c r="BL30" i="64"/>
  <c r="BL31" i="64"/>
  <c r="BL32" i="64"/>
  <c r="BL33" i="64"/>
  <c r="BL34" i="64"/>
  <c r="BL35" i="64"/>
  <c r="BL36" i="64"/>
  <c r="BL37" i="64"/>
  <c r="BL38" i="64"/>
  <c r="BL39" i="64"/>
  <c r="BL40" i="64"/>
  <c r="BL41" i="64"/>
  <c r="BL42" i="64"/>
  <c r="BL43" i="64"/>
  <c r="BL44" i="64"/>
  <c r="BL45" i="64"/>
  <c r="BL46" i="64"/>
  <c r="BL47" i="64"/>
  <c r="BL48" i="64"/>
  <c r="BL49" i="64"/>
  <c r="BL50" i="64"/>
  <c r="BL51" i="64"/>
  <c r="BL52" i="64"/>
  <c r="BL53" i="64"/>
  <c r="BL54" i="64"/>
  <c r="BL55" i="64"/>
  <c r="BL56" i="64"/>
  <c r="BL57" i="64"/>
  <c r="BL58" i="64"/>
  <c r="BL59" i="64"/>
  <c r="BL60" i="64"/>
  <c r="BL61" i="64"/>
  <c r="BL62" i="64"/>
  <c r="BL63" i="64"/>
  <c r="BL64" i="64"/>
  <c r="BL65" i="64"/>
  <c r="BL66" i="64"/>
  <c r="BL67" i="64"/>
  <c r="BL68" i="64"/>
  <c r="BL69" i="64"/>
  <c r="BL70" i="64"/>
  <c r="BL71" i="64"/>
  <c r="BL72" i="64"/>
  <c r="BL73" i="64"/>
  <c r="BL74" i="64"/>
  <c r="BL75" i="64"/>
  <c r="BL76" i="64"/>
  <c r="BL77" i="64"/>
  <c r="BL78" i="64"/>
  <c r="BL79" i="64"/>
  <c r="BL80" i="64"/>
  <c r="BL81" i="64"/>
  <c r="BL82" i="64"/>
  <c r="BL83" i="64"/>
  <c r="BL84" i="64"/>
  <c r="BL85" i="64"/>
  <c r="BL86" i="64"/>
  <c r="BL87" i="64"/>
  <c r="BL88" i="64"/>
  <c r="BL89" i="64"/>
  <c r="BL90" i="64"/>
  <c r="BL91" i="64"/>
  <c r="BL92" i="64"/>
  <c r="BL93" i="64"/>
  <c r="BL94" i="64"/>
  <c r="BL95" i="64"/>
  <c r="BL96" i="64"/>
  <c r="BL97" i="64"/>
  <c r="BL98" i="64"/>
  <c r="BL99" i="64"/>
  <c r="BL100" i="64"/>
  <c r="BL101" i="64"/>
  <c r="BL102" i="64"/>
  <c r="BL103" i="64"/>
  <c r="BL104" i="64"/>
  <c r="BL105" i="64"/>
  <c r="BL106" i="64"/>
  <c r="BL107" i="64"/>
  <c r="BL108" i="64"/>
  <c r="BL109" i="64"/>
  <c r="BL110" i="64"/>
  <c r="BL111" i="64"/>
  <c r="BL112" i="64"/>
  <c r="BL113" i="64"/>
  <c r="BL114" i="64"/>
  <c r="BL115" i="64"/>
  <c r="BL116" i="64"/>
  <c r="BL117" i="64"/>
  <c r="BL118" i="64"/>
  <c r="BL119" i="64"/>
  <c r="BL120" i="64"/>
  <c r="BL121" i="64"/>
  <c r="BL122" i="64"/>
  <c r="BL123" i="64"/>
  <c r="BL124" i="64"/>
  <c r="BL125" i="64"/>
  <c r="BL126" i="64"/>
  <c r="BL127" i="64"/>
  <c r="BL128" i="64"/>
  <c r="BL129" i="64"/>
  <c r="BL130" i="64"/>
  <c r="BL131" i="64"/>
  <c r="BL132" i="64"/>
  <c r="BL133" i="64"/>
  <c r="BL134" i="64"/>
  <c r="BL135" i="64"/>
  <c r="BL136" i="64"/>
  <c r="BL137" i="64"/>
  <c r="BL138" i="64"/>
  <c r="BL139" i="64"/>
  <c r="BL140" i="64"/>
  <c r="BL141" i="64"/>
  <c r="BL142" i="64"/>
  <c r="BL143" i="64"/>
  <c r="BL144" i="64"/>
  <c r="BL145" i="64"/>
  <c r="BL146" i="64"/>
  <c r="BL147" i="64"/>
  <c r="BL148" i="64"/>
  <c r="BL149" i="64"/>
  <c r="BL150" i="64"/>
  <c r="BL151" i="64"/>
  <c r="BL152" i="64"/>
  <c r="BL153" i="64"/>
  <c r="BL154" i="64"/>
  <c r="BL155" i="64"/>
  <c r="BL156" i="64"/>
  <c r="BL157" i="64"/>
  <c r="BL158" i="64"/>
  <c r="BL159" i="64"/>
  <c r="BL160" i="64"/>
  <c r="BL161" i="64"/>
  <c r="BL162" i="64"/>
  <c r="BL163" i="64"/>
  <c r="BL164" i="64"/>
  <c r="BL165" i="64"/>
  <c r="BL166" i="64"/>
  <c r="BL167" i="64"/>
  <c r="BL168" i="64"/>
  <c r="BL169" i="64"/>
  <c r="BL170" i="64"/>
  <c r="BL171" i="64"/>
  <c r="BL172" i="64"/>
  <c r="BL173" i="64"/>
  <c r="BL174" i="64"/>
  <c r="BL175" i="64"/>
  <c r="BL176" i="64"/>
  <c r="BL177" i="64"/>
  <c r="BL178" i="64"/>
  <c r="BL179" i="64"/>
  <c r="BL180" i="64"/>
  <c r="BL181" i="64"/>
  <c r="BL182" i="64"/>
  <c r="BL183" i="64"/>
  <c r="BL184" i="64"/>
  <c r="BL185" i="64"/>
  <c r="BL186" i="64"/>
  <c r="BL187" i="64"/>
  <c r="BL188" i="64"/>
  <c r="BL189" i="64"/>
  <c r="BL190" i="64"/>
  <c r="BL191" i="64"/>
  <c r="BL192" i="64"/>
  <c r="BL193" i="64"/>
  <c r="BL194" i="64"/>
  <c r="BL195" i="64"/>
  <c r="BL196" i="64"/>
  <c r="BL197" i="64"/>
  <c r="BL198" i="64"/>
  <c r="BL199" i="64"/>
  <c r="BL200" i="64"/>
  <c r="BL201" i="64"/>
  <c r="BL202" i="64"/>
  <c r="BL203" i="64"/>
  <c r="BL204" i="64"/>
  <c r="BL205" i="64"/>
  <c r="BL206" i="64"/>
  <c r="BL207" i="64"/>
  <c r="BL208" i="64"/>
  <c r="BL209" i="64"/>
  <c r="BL210" i="64"/>
  <c r="BL211" i="64"/>
  <c r="BL212" i="64"/>
  <c r="BL213" i="64"/>
  <c r="BZ15" i="64"/>
  <c r="LU15" i="64" s="1"/>
  <c r="CV15" i="64"/>
  <c r="CW15" i="64"/>
  <c r="DD15" i="64"/>
  <c r="DE15" i="64"/>
  <c r="DG15" i="64"/>
  <c r="KO15" i="64" s="1"/>
  <c r="DH15" i="64"/>
  <c r="DI15" i="64"/>
  <c r="DJ15" i="64"/>
  <c r="DK15" i="64"/>
  <c r="DL15" i="64"/>
  <c r="DM15" i="64"/>
  <c r="IX15" i="64"/>
  <c r="IY15" i="64"/>
  <c r="IZ15" i="64"/>
  <c r="JA15" i="64"/>
  <c r="JB15" i="64"/>
  <c r="KP15" i="64"/>
  <c r="KQ15" i="64"/>
  <c r="KR15" i="64"/>
  <c r="KS15" i="64"/>
  <c r="KT15" i="64"/>
  <c r="KU15" i="64"/>
  <c r="KX15" i="64"/>
  <c r="KY15" i="64"/>
  <c r="KZ15" i="64"/>
  <c r="LC15" i="64"/>
  <c r="LD15" i="64"/>
  <c r="LF15" i="64"/>
  <c r="LJ15" i="64"/>
  <c r="LQ15" i="64"/>
  <c r="LR15" i="64"/>
  <c r="BZ16" i="64"/>
  <c r="LU16" i="64" s="1"/>
  <c r="CV16" i="64"/>
  <c r="CW16" i="64"/>
  <c r="DD16" i="64"/>
  <c r="DE16" i="64"/>
  <c r="DG16" i="64"/>
  <c r="KO16" i="64" s="1"/>
  <c r="DH16" i="64"/>
  <c r="DI16" i="64"/>
  <c r="DJ16" i="64"/>
  <c r="DK16" i="64"/>
  <c r="DL16" i="64"/>
  <c r="DM16" i="64"/>
  <c r="IX16" i="64"/>
  <c r="IY16" i="64"/>
  <c r="IZ16" i="64"/>
  <c r="JA16" i="64"/>
  <c r="JB16" i="64"/>
  <c r="KP16" i="64"/>
  <c r="KQ16" i="64"/>
  <c r="KR16" i="64"/>
  <c r="KS16" i="64"/>
  <c r="KT16" i="64"/>
  <c r="KU16" i="64"/>
  <c r="KX16" i="64"/>
  <c r="KY16" i="64"/>
  <c r="KZ16" i="64"/>
  <c r="LC16" i="64"/>
  <c r="LD16" i="64"/>
  <c r="LF16" i="64"/>
  <c r="LJ16" i="64"/>
  <c r="LQ16" i="64"/>
  <c r="LR16" i="64"/>
  <c r="BZ17" i="64"/>
  <c r="LU17" i="64" s="1"/>
  <c r="CV17" i="64"/>
  <c r="CW17" i="64"/>
  <c r="DD17" i="64"/>
  <c r="DE17" i="64"/>
  <c r="DG17" i="64"/>
  <c r="KO17" i="64" s="1"/>
  <c r="DH17" i="64"/>
  <c r="DI17" i="64"/>
  <c r="DJ17" i="64"/>
  <c r="DK17" i="64"/>
  <c r="DL17" i="64"/>
  <c r="DM17" i="64"/>
  <c r="IX17" i="64"/>
  <c r="IY17" i="64"/>
  <c r="IZ17" i="64"/>
  <c r="JA17" i="64"/>
  <c r="JB17" i="64"/>
  <c r="KP17" i="64"/>
  <c r="KQ17" i="64"/>
  <c r="KR17" i="64"/>
  <c r="KS17" i="64"/>
  <c r="KT17" i="64"/>
  <c r="KU17" i="64"/>
  <c r="KX17" i="64"/>
  <c r="KY17" i="64"/>
  <c r="KZ17" i="64"/>
  <c r="LC17" i="64"/>
  <c r="LD17" i="64"/>
  <c r="LF17" i="64"/>
  <c r="LJ17" i="64"/>
  <c r="LQ17" i="64"/>
  <c r="LR17" i="64"/>
  <c r="BZ18" i="64"/>
  <c r="LU18" i="64" s="1"/>
  <c r="CV18" i="64"/>
  <c r="CW18" i="64"/>
  <c r="DD18" i="64"/>
  <c r="DE18" i="64"/>
  <c r="DG18" i="64"/>
  <c r="KO18" i="64" s="1"/>
  <c r="DH18" i="64"/>
  <c r="DI18" i="64"/>
  <c r="DJ18" i="64"/>
  <c r="DK18" i="64"/>
  <c r="DL18" i="64"/>
  <c r="DM18" i="64"/>
  <c r="IX18" i="64"/>
  <c r="IY18" i="64"/>
  <c r="IZ18" i="64"/>
  <c r="JA18" i="64"/>
  <c r="JB18" i="64"/>
  <c r="KP18" i="64"/>
  <c r="KQ18" i="64"/>
  <c r="KR18" i="64"/>
  <c r="KS18" i="64"/>
  <c r="KT18" i="64"/>
  <c r="KU18" i="64"/>
  <c r="KX18" i="64"/>
  <c r="KY18" i="64"/>
  <c r="KZ18" i="64"/>
  <c r="LC18" i="64"/>
  <c r="LD18" i="64"/>
  <c r="LF18" i="64"/>
  <c r="LJ18" i="64"/>
  <c r="LQ18" i="64"/>
  <c r="LR18" i="64"/>
  <c r="BZ19" i="64"/>
  <c r="LU19" i="64" s="1"/>
  <c r="CV19" i="64"/>
  <c r="CW19" i="64"/>
  <c r="DD19" i="64"/>
  <c r="DE19" i="64"/>
  <c r="DG19" i="64"/>
  <c r="KO19" i="64" s="1"/>
  <c r="DH19" i="64"/>
  <c r="DI19" i="64"/>
  <c r="DJ19" i="64"/>
  <c r="DK19" i="64"/>
  <c r="DL19" i="64"/>
  <c r="DM19" i="64"/>
  <c r="DO19" i="64"/>
  <c r="DP19" i="64"/>
  <c r="DQ19" i="64"/>
  <c r="DR19" i="64"/>
  <c r="DS19" i="64"/>
  <c r="DT19" i="64"/>
  <c r="DU19" i="64"/>
  <c r="IX19" i="64"/>
  <c r="IY19" i="64"/>
  <c r="IZ19" i="64"/>
  <c r="JA19" i="64"/>
  <c r="JB19" i="64"/>
  <c r="KP19" i="64"/>
  <c r="KQ19" i="64"/>
  <c r="KR19" i="64"/>
  <c r="KS19" i="64"/>
  <c r="KT19" i="64"/>
  <c r="KU19" i="64"/>
  <c r="KX19" i="64"/>
  <c r="KY19" i="64"/>
  <c r="KZ19" i="64"/>
  <c r="LC19" i="64"/>
  <c r="LD19" i="64"/>
  <c r="LF19" i="64" s="1"/>
  <c r="LP19" i="64"/>
  <c r="LQ19" i="64"/>
  <c r="LR19" i="64"/>
  <c r="LX19" i="64"/>
  <c r="CB19" i="64" s="1"/>
  <c r="LY19" i="64" s="1"/>
  <c r="BZ20" i="64"/>
  <c r="LU20" i="64" s="1"/>
  <c r="CV20" i="64"/>
  <c r="CW20" i="64"/>
  <c r="DD20" i="64"/>
  <c r="DE20" i="64"/>
  <c r="DG20" i="64"/>
  <c r="KO20" i="64" s="1"/>
  <c r="DH20" i="64"/>
  <c r="DI20" i="64"/>
  <c r="DJ20" i="64"/>
  <c r="DK20" i="64"/>
  <c r="DL20" i="64"/>
  <c r="DM20" i="64"/>
  <c r="DO20" i="64"/>
  <c r="DP20" i="64"/>
  <c r="DQ20" i="64"/>
  <c r="DR20" i="64"/>
  <c r="DS20" i="64"/>
  <c r="DT20" i="64"/>
  <c r="DU20" i="64"/>
  <c r="IX20" i="64"/>
  <c r="IY20" i="64"/>
  <c r="IZ20" i="64"/>
  <c r="JA20" i="64"/>
  <c r="JB20" i="64"/>
  <c r="KP20" i="64"/>
  <c r="KQ20" i="64"/>
  <c r="KR20" i="64"/>
  <c r="KS20" i="64"/>
  <c r="KT20" i="64"/>
  <c r="KU20" i="64"/>
  <c r="KX20" i="64"/>
  <c r="KY20" i="64"/>
  <c r="KZ20" i="64"/>
  <c r="LC20" i="64"/>
  <c r="LD20" i="64"/>
  <c r="LF20" i="64"/>
  <c r="LJ20" i="64"/>
  <c r="LQ20" i="64"/>
  <c r="LR20" i="64"/>
  <c r="BZ21" i="64"/>
  <c r="LP21" i="64" s="1"/>
  <c r="CV21" i="64"/>
  <c r="CW21" i="64"/>
  <c r="DD21" i="64"/>
  <c r="DE21" i="64"/>
  <c r="DG21" i="64"/>
  <c r="KO21" i="64" s="1"/>
  <c r="DH21" i="64"/>
  <c r="DI21" i="64"/>
  <c r="DJ21" i="64"/>
  <c r="DK21" i="64"/>
  <c r="DL21" i="64"/>
  <c r="DM21" i="64"/>
  <c r="DO21" i="64"/>
  <c r="DP21" i="64"/>
  <c r="DQ21" i="64"/>
  <c r="DR21" i="64"/>
  <c r="DS21" i="64"/>
  <c r="DT21" i="64"/>
  <c r="DU21" i="64"/>
  <c r="IX21" i="64"/>
  <c r="IY21" i="64"/>
  <c r="IZ21" i="64"/>
  <c r="JA21" i="64"/>
  <c r="JB21" i="64"/>
  <c r="KP21" i="64"/>
  <c r="KQ21" i="64"/>
  <c r="KR21" i="64"/>
  <c r="KS21" i="64"/>
  <c r="KT21" i="64"/>
  <c r="KU21" i="64"/>
  <c r="KX21" i="64"/>
  <c r="KY21" i="64"/>
  <c r="KZ21" i="64"/>
  <c r="LC21" i="64"/>
  <c r="LD21" i="64"/>
  <c r="LF21" i="64"/>
  <c r="LJ21" i="64"/>
  <c r="LQ21" i="64"/>
  <c r="LR21" i="64"/>
  <c r="BZ22" i="64"/>
  <c r="LU22" i="64" s="1"/>
  <c r="CV22" i="64"/>
  <c r="CW22" i="64"/>
  <c r="DD22" i="64"/>
  <c r="DE22" i="64"/>
  <c r="DG22" i="64"/>
  <c r="KO22" i="64" s="1"/>
  <c r="DH22" i="64"/>
  <c r="DI22" i="64"/>
  <c r="DJ22" i="64"/>
  <c r="DK22" i="64"/>
  <c r="DL22" i="64"/>
  <c r="DM22" i="64"/>
  <c r="DO22" i="64"/>
  <c r="DP22" i="64"/>
  <c r="DQ22" i="64"/>
  <c r="DR22" i="64"/>
  <c r="DS22" i="64"/>
  <c r="DT22" i="64"/>
  <c r="DU22" i="64"/>
  <c r="IX22" i="64"/>
  <c r="IY22" i="64"/>
  <c r="IZ22" i="64"/>
  <c r="JA22" i="64"/>
  <c r="JB22" i="64"/>
  <c r="KP22" i="64"/>
  <c r="KQ22" i="64"/>
  <c r="KR22" i="64"/>
  <c r="KS22" i="64"/>
  <c r="KT22" i="64"/>
  <c r="KU22" i="64"/>
  <c r="KX22" i="64"/>
  <c r="KY22" i="64"/>
  <c r="KZ22" i="64"/>
  <c r="LC22" i="64"/>
  <c r="LD22" i="64"/>
  <c r="LF22" i="64" s="1"/>
  <c r="LP22" i="64"/>
  <c r="LQ22" i="64"/>
  <c r="LR22" i="64"/>
  <c r="LX22" i="64"/>
  <c r="CB22" i="64" s="1"/>
  <c r="LY22" i="64" s="1"/>
  <c r="BZ23" i="64"/>
  <c r="CV23" i="64"/>
  <c r="CW23" i="64"/>
  <c r="DD23" i="64"/>
  <c r="DE23" i="64"/>
  <c r="DG23" i="64"/>
  <c r="KO23" i="64" s="1"/>
  <c r="DH23" i="64"/>
  <c r="DI23" i="64"/>
  <c r="DJ23" i="64"/>
  <c r="DK23" i="64"/>
  <c r="DL23" i="64"/>
  <c r="DM23" i="64"/>
  <c r="DO23" i="64"/>
  <c r="DP23" i="64"/>
  <c r="DQ23" i="64"/>
  <c r="DR23" i="64"/>
  <c r="DS23" i="64"/>
  <c r="DT23" i="64"/>
  <c r="DU23" i="64"/>
  <c r="IX23" i="64"/>
  <c r="IY23" i="64"/>
  <c r="IZ23" i="64"/>
  <c r="JA23" i="64"/>
  <c r="JB23" i="64"/>
  <c r="KP23" i="64"/>
  <c r="KQ23" i="64"/>
  <c r="KR23" i="64"/>
  <c r="KS23" i="64"/>
  <c r="KT23" i="64"/>
  <c r="KU23" i="64"/>
  <c r="KX23" i="64"/>
  <c r="KY23" i="64"/>
  <c r="KZ23" i="64"/>
  <c r="LC23" i="64"/>
  <c r="LD23" i="64"/>
  <c r="LF23" i="64"/>
  <c r="LJ23" i="64"/>
  <c r="LP23" i="64"/>
  <c r="LQ23" i="64"/>
  <c r="LR23" i="64"/>
  <c r="LX23" i="64"/>
  <c r="CB23" i="64" s="1"/>
  <c r="LY23" i="64" s="1"/>
  <c r="BZ24" i="64"/>
  <c r="CV24" i="64"/>
  <c r="CW24" i="64"/>
  <c r="DD24" i="64"/>
  <c r="DE24" i="64"/>
  <c r="DG24" i="64"/>
  <c r="KO24" i="64" s="1"/>
  <c r="DH24" i="64"/>
  <c r="DI24" i="64"/>
  <c r="DJ24" i="64"/>
  <c r="DK24" i="64"/>
  <c r="DL24" i="64"/>
  <c r="DM24" i="64"/>
  <c r="DO24" i="64"/>
  <c r="DP24" i="64"/>
  <c r="DQ24" i="64"/>
  <c r="DR24" i="64"/>
  <c r="DS24" i="64"/>
  <c r="DT24" i="64"/>
  <c r="DU24" i="64"/>
  <c r="IX24" i="64"/>
  <c r="IY24" i="64"/>
  <c r="IZ24" i="64"/>
  <c r="JA24" i="64"/>
  <c r="JB24" i="64"/>
  <c r="KP24" i="64"/>
  <c r="KQ24" i="64"/>
  <c r="KR24" i="64"/>
  <c r="KS24" i="64"/>
  <c r="KT24" i="64"/>
  <c r="KU24" i="64"/>
  <c r="KX24" i="64"/>
  <c r="KY24" i="64"/>
  <c r="KZ24" i="64"/>
  <c r="LC24" i="64"/>
  <c r="LD24" i="64"/>
  <c r="LF24" i="64"/>
  <c r="LJ24" i="64"/>
  <c r="LP24" i="64"/>
  <c r="LQ24" i="64"/>
  <c r="LR24" i="64"/>
  <c r="LX24" i="64"/>
  <c r="CB24" i="64" s="1"/>
  <c r="LY24" i="64" s="1"/>
  <c r="BZ25" i="64"/>
  <c r="CV25" i="64"/>
  <c r="CW25" i="64"/>
  <c r="DD25" i="64"/>
  <c r="DE25" i="64"/>
  <c r="DG25" i="64"/>
  <c r="KO25" i="64" s="1"/>
  <c r="DH25" i="64"/>
  <c r="DI25" i="64"/>
  <c r="DJ25" i="64"/>
  <c r="DK25" i="64"/>
  <c r="DL25" i="64"/>
  <c r="DM25" i="64"/>
  <c r="DO25" i="64"/>
  <c r="DP25" i="64"/>
  <c r="DQ25" i="64"/>
  <c r="DR25" i="64"/>
  <c r="DS25" i="64"/>
  <c r="DT25" i="64"/>
  <c r="DU25" i="64"/>
  <c r="IX25" i="64"/>
  <c r="IY25" i="64"/>
  <c r="IZ25" i="64"/>
  <c r="JA25" i="64"/>
  <c r="JB25" i="64"/>
  <c r="KP25" i="64"/>
  <c r="KQ25" i="64"/>
  <c r="KR25" i="64"/>
  <c r="KS25" i="64"/>
  <c r="KT25" i="64"/>
  <c r="KU25" i="64"/>
  <c r="KX25" i="64"/>
  <c r="KY25" i="64"/>
  <c r="KZ25" i="64"/>
  <c r="LC25" i="64"/>
  <c r="LD25" i="64"/>
  <c r="LF25" i="64"/>
  <c r="LJ25" i="64"/>
  <c r="LP25" i="64"/>
  <c r="LQ25" i="64"/>
  <c r="LR25" i="64"/>
  <c r="LU25" i="64"/>
  <c r="LX25" i="64"/>
  <c r="CB25" i="64" s="1"/>
  <c r="LY25" i="64" s="1"/>
  <c r="BZ26" i="64"/>
  <c r="CV26" i="64"/>
  <c r="CW26" i="64"/>
  <c r="DD26" i="64"/>
  <c r="DE26" i="64"/>
  <c r="DG26" i="64"/>
  <c r="KO26" i="64" s="1"/>
  <c r="DH26" i="64"/>
  <c r="DI26" i="64"/>
  <c r="DJ26" i="64"/>
  <c r="DK26" i="64"/>
  <c r="DL26" i="64"/>
  <c r="DM26" i="64"/>
  <c r="DO26" i="64"/>
  <c r="DP26" i="64"/>
  <c r="DQ26" i="64"/>
  <c r="DR26" i="64"/>
  <c r="DS26" i="64"/>
  <c r="DT26" i="64"/>
  <c r="DU26" i="64"/>
  <c r="IX26" i="64"/>
  <c r="IY26" i="64"/>
  <c r="IZ26" i="64"/>
  <c r="JA26" i="64"/>
  <c r="JB26" i="64"/>
  <c r="KP26" i="64"/>
  <c r="KQ26" i="64"/>
  <c r="KR26" i="64"/>
  <c r="KS26" i="64"/>
  <c r="KT26" i="64"/>
  <c r="KU26" i="64"/>
  <c r="KX26" i="64"/>
  <c r="KY26" i="64"/>
  <c r="KZ26" i="64"/>
  <c r="LC26" i="64"/>
  <c r="LD26" i="64"/>
  <c r="LF26" i="64"/>
  <c r="LJ26" i="64"/>
  <c r="LP26" i="64"/>
  <c r="LQ26" i="64"/>
  <c r="LR26" i="64"/>
  <c r="LX26" i="64"/>
  <c r="CB26" i="64" s="1"/>
  <c r="LY26" i="64" s="1"/>
  <c r="BZ27" i="64"/>
  <c r="CV27" i="64"/>
  <c r="CW27" i="64"/>
  <c r="DD27" i="64"/>
  <c r="DE27" i="64"/>
  <c r="DG27" i="64"/>
  <c r="KO27" i="64" s="1"/>
  <c r="DH27" i="64"/>
  <c r="DI27" i="64"/>
  <c r="DJ27" i="64"/>
  <c r="DK27" i="64"/>
  <c r="DL27" i="64"/>
  <c r="DM27" i="64"/>
  <c r="DO27" i="64"/>
  <c r="DP27" i="64"/>
  <c r="DQ27" i="64"/>
  <c r="DR27" i="64"/>
  <c r="DS27" i="64"/>
  <c r="DT27" i="64"/>
  <c r="DU27" i="64"/>
  <c r="IX27" i="64"/>
  <c r="IY27" i="64"/>
  <c r="IZ27" i="64"/>
  <c r="JA27" i="64"/>
  <c r="JB27" i="64"/>
  <c r="KP27" i="64"/>
  <c r="KQ27" i="64"/>
  <c r="KR27" i="64"/>
  <c r="KS27" i="64"/>
  <c r="KT27" i="64"/>
  <c r="KU27" i="64"/>
  <c r="KX27" i="64"/>
  <c r="KY27" i="64"/>
  <c r="KZ27" i="64"/>
  <c r="LC27" i="64"/>
  <c r="LD27" i="64"/>
  <c r="LF27" i="64"/>
  <c r="LJ27" i="64"/>
  <c r="LP27" i="64"/>
  <c r="LQ27" i="64"/>
  <c r="LR27" i="64"/>
  <c r="LX27" i="64"/>
  <c r="CB27" i="64" s="1"/>
  <c r="LY27" i="64" s="1"/>
  <c r="BZ28" i="64"/>
  <c r="LU28" i="64" s="1"/>
  <c r="CV28" i="64"/>
  <c r="CW28" i="64"/>
  <c r="DD28" i="64"/>
  <c r="DE28" i="64"/>
  <c r="DG28" i="64"/>
  <c r="KO28" i="64" s="1"/>
  <c r="DH28" i="64"/>
  <c r="DI28" i="64"/>
  <c r="DJ28" i="64"/>
  <c r="DK28" i="64"/>
  <c r="DL28" i="64"/>
  <c r="DM28" i="64"/>
  <c r="DO28" i="64"/>
  <c r="DP28" i="64"/>
  <c r="DQ28" i="64"/>
  <c r="DR28" i="64"/>
  <c r="DS28" i="64"/>
  <c r="DT28" i="64"/>
  <c r="DU28" i="64"/>
  <c r="IX28" i="64"/>
  <c r="IY28" i="64"/>
  <c r="IZ28" i="64"/>
  <c r="JA28" i="64"/>
  <c r="JB28" i="64"/>
  <c r="KP28" i="64"/>
  <c r="KQ28" i="64"/>
  <c r="KR28" i="64"/>
  <c r="KS28" i="64"/>
  <c r="KT28" i="64"/>
  <c r="KU28" i="64"/>
  <c r="KX28" i="64"/>
  <c r="KY28" i="64"/>
  <c r="KZ28" i="64"/>
  <c r="LC28" i="64"/>
  <c r="LD28" i="64"/>
  <c r="LF28" i="64"/>
  <c r="LJ28" i="64"/>
  <c r="LP28" i="64"/>
  <c r="LQ28" i="64"/>
  <c r="LR28" i="64"/>
  <c r="LX28" i="64"/>
  <c r="CB28" i="64" s="1"/>
  <c r="LY28" i="64" s="1"/>
  <c r="BZ29" i="64"/>
  <c r="LU29" i="64" s="1"/>
  <c r="CV29" i="64"/>
  <c r="CW29" i="64"/>
  <c r="DD29" i="64"/>
  <c r="DE29" i="64"/>
  <c r="DG29" i="64"/>
  <c r="KO29" i="64" s="1"/>
  <c r="DH29" i="64"/>
  <c r="DI29" i="64"/>
  <c r="DJ29" i="64"/>
  <c r="DK29" i="64"/>
  <c r="DL29" i="64"/>
  <c r="DM29" i="64"/>
  <c r="DO29" i="64"/>
  <c r="DP29" i="64"/>
  <c r="DQ29" i="64"/>
  <c r="DR29" i="64"/>
  <c r="DS29" i="64"/>
  <c r="DT29" i="64"/>
  <c r="DU29" i="64"/>
  <c r="IX29" i="64"/>
  <c r="IY29" i="64"/>
  <c r="IZ29" i="64"/>
  <c r="JA29" i="64"/>
  <c r="JB29" i="64"/>
  <c r="KP29" i="64"/>
  <c r="KQ29" i="64"/>
  <c r="KR29" i="64"/>
  <c r="KS29" i="64"/>
  <c r="KT29" i="64"/>
  <c r="KU29" i="64"/>
  <c r="KX29" i="64"/>
  <c r="KY29" i="64"/>
  <c r="KZ29" i="64"/>
  <c r="LC29" i="64"/>
  <c r="LD29" i="64"/>
  <c r="LF29" i="64"/>
  <c r="LJ29" i="64"/>
  <c r="LP29" i="64"/>
  <c r="LQ29" i="64"/>
  <c r="LR29" i="64"/>
  <c r="LX29" i="64"/>
  <c r="CB29" i="64" s="1"/>
  <c r="LY29" i="64" s="1"/>
  <c r="BZ30" i="64"/>
  <c r="CV30" i="64"/>
  <c r="CW30" i="64"/>
  <c r="DD30" i="64"/>
  <c r="DE30" i="64"/>
  <c r="DG30" i="64"/>
  <c r="KO30" i="64" s="1"/>
  <c r="DH30" i="64"/>
  <c r="DI30" i="64"/>
  <c r="DJ30" i="64"/>
  <c r="DK30" i="64"/>
  <c r="DL30" i="64"/>
  <c r="DM30" i="64"/>
  <c r="DO30" i="64"/>
  <c r="DP30" i="64"/>
  <c r="DQ30" i="64"/>
  <c r="DR30" i="64"/>
  <c r="DS30" i="64"/>
  <c r="DT30" i="64"/>
  <c r="DU30" i="64"/>
  <c r="IX30" i="64"/>
  <c r="IY30" i="64"/>
  <c r="IZ30" i="64"/>
  <c r="JA30" i="64"/>
  <c r="JB30" i="64"/>
  <c r="KP30" i="64"/>
  <c r="KQ30" i="64"/>
  <c r="KR30" i="64"/>
  <c r="KS30" i="64"/>
  <c r="KT30" i="64"/>
  <c r="KU30" i="64"/>
  <c r="KX30" i="64"/>
  <c r="KY30" i="64"/>
  <c r="KZ30" i="64"/>
  <c r="LC30" i="64"/>
  <c r="LD30" i="64"/>
  <c r="LF30" i="64"/>
  <c r="LJ30" i="64"/>
  <c r="LP30" i="64"/>
  <c r="LQ30" i="64"/>
  <c r="LR30" i="64"/>
  <c r="LX30" i="64"/>
  <c r="CB30" i="64" s="1"/>
  <c r="LY30" i="64" s="1"/>
  <c r="BZ31" i="64"/>
  <c r="CV31" i="64"/>
  <c r="CW31" i="64"/>
  <c r="DD31" i="64"/>
  <c r="DE31" i="64"/>
  <c r="DG31" i="64"/>
  <c r="KO31" i="64" s="1"/>
  <c r="DH31" i="64"/>
  <c r="DI31" i="64"/>
  <c r="DJ31" i="64"/>
  <c r="DK31" i="64"/>
  <c r="DL31" i="64"/>
  <c r="DM31" i="64"/>
  <c r="DO31" i="64"/>
  <c r="DP31" i="64"/>
  <c r="DQ31" i="64"/>
  <c r="DR31" i="64"/>
  <c r="DS31" i="64"/>
  <c r="DT31" i="64"/>
  <c r="DU31" i="64"/>
  <c r="IX31" i="64"/>
  <c r="IY31" i="64"/>
  <c r="IZ31" i="64"/>
  <c r="JA31" i="64"/>
  <c r="JB31" i="64"/>
  <c r="KP31" i="64"/>
  <c r="KQ31" i="64"/>
  <c r="KR31" i="64"/>
  <c r="KS31" i="64"/>
  <c r="KT31" i="64"/>
  <c r="KU31" i="64"/>
  <c r="KX31" i="64"/>
  <c r="KY31" i="64"/>
  <c r="KZ31" i="64"/>
  <c r="LC31" i="64"/>
  <c r="LD31" i="64"/>
  <c r="LF31" i="64"/>
  <c r="LJ31" i="64"/>
  <c r="LP31" i="64"/>
  <c r="LQ31" i="64"/>
  <c r="LR31" i="64"/>
  <c r="LU31" i="64"/>
  <c r="LX31" i="64"/>
  <c r="CB31" i="64" s="1"/>
  <c r="LY31" i="64" s="1"/>
  <c r="BZ32" i="64"/>
  <c r="CV32" i="64"/>
  <c r="CW32" i="64"/>
  <c r="DD32" i="64"/>
  <c r="DE32" i="64"/>
  <c r="DG32" i="64"/>
  <c r="KO32" i="64" s="1"/>
  <c r="DH32" i="64"/>
  <c r="DI32" i="64"/>
  <c r="DJ32" i="64"/>
  <c r="DK32" i="64"/>
  <c r="DL32" i="64"/>
  <c r="DM32" i="64"/>
  <c r="DO32" i="64"/>
  <c r="DP32" i="64"/>
  <c r="DQ32" i="64"/>
  <c r="DR32" i="64"/>
  <c r="DS32" i="64"/>
  <c r="DT32" i="64"/>
  <c r="DU32" i="64"/>
  <c r="IX32" i="64"/>
  <c r="IY32" i="64"/>
  <c r="IZ32" i="64"/>
  <c r="JA32" i="64"/>
  <c r="JB32" i="64"/>
  <c r="KP32" i="64"/>
  <c r="KQ32" i="64"/>
  <c r="KR32" i="64"/>
  <c r="KS32" i="64"/>
  <c r="KT32" i="64"/>
  <c r="KU32" i="64"/>
  <c r="KX32" i="64"/>
  <c r="KY32" i="64"/>
  <c r="KZ32" i="64"/>
  <c r="LC32" i="64"/>
  <c r="LD32" i="64"/>
  <c r="LF32" i="64"/>
  <c r="LJ32" i="64"/>
  <c r="LP32" i="64"/>
  <c r="LQ32" i="64"/>
  <c r="LR32" i="64"/>
  <c r="LU32" i="64"/>
  <c r="LX32" i="64"/>
  <c r="CB32" i="64" s="1"/>
  <c r="LY32" i="64" s="1"/>
  <c r="BZ33" i="64"/>
  <c r="LU33" i="64" s="1"/>
  <c r="CV33" i="64"/>
  <c r="CW33" i="64"/>
  <c r="DD33" i="64"/>
  <c r="DE33" i="64"/>
  <c r="DG33" i="64"/>
  <c r="KO33" i="64" s="1"/>
  <c r="DH33" i="64"/>
  <c r="DI33" i="64"/>
  <c r="DJ33" i="64"/>
  <c r="DK33" i="64"/>
  <c r="DL33" i="64"/>
  <c r="DM33" i="64"/>
  <c r="DO33" i="64"/>
  <c r="DP33" i="64"/>
  <c r="DQ33" i="64"/>
  <c r="DR33" i="64"/>
  <c r="DS33" i="64"/>
  <c r="DT33" i="64"/>
  <c r="DU33" i="64"/>
  <c r="IX33" i="64"/>
  <c r="IY33" i="64"/>
  <c r="IZ33" i="64"/>
  <c r="JA33" i="64"/>
  <c r="JB33" i="64"/>
  <c r="KP33" i="64"/>
  <c r="KQ33" i="64"/>
  <c r="KR33" i="64"/>
  <c r="KS33" i="64"/>
  <c r="KT33" i="64"/>
  <c r="KU33" i="64"/>
  <c r="KX33" i="64"/>
  <c r="KY33" i="64"/>
  <c r="KZ33" i="64"/>
  <c r="LC33" i="64"/>
  <c r="LD33" i="64"/>
  <c r="LF33" i="64"/>
  <c r="LJ33" i="64"/>
  <c r="LP33" i="64"/>
  <c r="LQ33" i="64"/>
  <c r="LR33" i="64"/>
  <c r="LX33" i="64"/>
  <c r="CB33" i="64" s="1"/>
  <c r="LY33" i="64" s="1"/>
  <c r="BZ34" i="64"/>
  <c r="CV34" i="64"/>
  <c r="CW34" i="64"/>
  <c r="DD34" i="64"/>
  <c r="DE34" i="64"/>
  <c r="DG34" i="64"/>
  <c r="KO34" i="64" s="1"/>
  <c r="DH34" i="64"/>
  <c r="DI34" i="64"/>
  <c r="DJ34" i="64"/>
  <c r="DK34" i="64"/>
  <c r="DL34" i="64"/>
  <c r="DM34" i="64"/>
  <c r="DO34" i="64"/>
  <c r="DP34" i="64"/>
  <c r="DQ34" i="64"/>
  <c r="DR34" i="64"/>
  <c r="DS34" i="64"/>
  <c r="DT34" i="64"/>
  <c r="DU34" i="64"/>
  <c r="IX34" i="64"/>
  <c r="IY34" i="64"/>
  <c r="IZ34" i="64"/>
  <c r="JA34" i="64"/>
  <c r="JB34" i="64"/>
  <c r="KP34" i="64"/>
  <c r="KQ34" i="64"/>
  <c r="KR34" i="64"/>
  <c r="KS34" i="64"/>
  <c r="KT34" i="64"/>
  <c r="KU34" i="64"/>
  <c r="KX34" i="64"/>
  <c r="KY34" i="64"/>
  <c r="KZ34" i="64"/>
  <c r="LC34" i="64"/>
  <c r="LD34" i="64"/>
  <c r="LF34" i="64"/>
  <c r="LJ34" i="64"/>
  <c r="LP34" i="64"/>
  <c r="LQ34" i="64"/>
  <c r="LR34" i="64"/>
  <c r="LX34" i="64"/>
  <c r="CB34" i="64" s="1"/>
  <c r="LY34" i="64" s="1"/>
  <c r="BZ35" i="64"/>
  <c r="CV35" i="64"/>
  <c r="CW35" i="64"/>
  <c r="DD35" i="64"/>
  <c r="DE35" i="64"/>
  <c r="DG35" i="64"/>
  <c r="KO35" i="64" s="1"/>
  <c r="DH35" i="64"/>
  <c r="DI35" i="64"/>
  <c r="DJ35" i="64"/>
  <c r="DK35" i="64"/>
  <c r="DL35" i="64"/>
  <c r="DM35" i="64"/>
  <c r="DO35" i="64"/>
  <c r="DP35" i="64"/>
  <c r="DQ35" i="64"/>
  <c r="DR35" i="64"/>
  <c r="DS35" i="64"/>
  <c r="DT35" i="64"/>
  <c r="DU35" i="64"/>
  <c r="IX35" i="64"/>
  <c r="IY35" i="64"/>
  <c r="IZ35" i="64"/>
  <c r="JA35" i="64"/>
  <c r="JB35" i="64"/>
  <c r="KP35" i="64"/>
  <c r="KQ35" i="64"/>
  <c r="KR35" i="64"/>
  <c r="KS35" i="64"/>
  <c r="KT35" i="64"/>
  <c r="KU35" i="64"/>
  <c r="KX35" i="64"/>
  <c r="KY35" i="64"/>
  <c r="KZ35" i="64"/>
  <c r="LC35" i="64"/>
  <c r="LD35" i="64"/>
  <c r="LF35" i="64"/>
  <c r="LJ35" i="64"/>
  <c r="LP35" i="64"/>
  <c r="LQ35" i="64"/>
  <c r="LR35" i="64"/>
  <c r="LU35" i="64"/>
  <c r="LX35" i="64"/>
  <c r="CB35" i="64" s="1"/>
  <c r="LY35" i="64" s="1"/>
  <c r="BZ36" i="64"/>
  <c r="LU36" i="64" s="1"/>
  <c r="CV36" i="64"/>
  <c r="CW36" i="64"/>
  <c r="DD36" i="64"/>
  <c r="DE36" i="64"/>
  <c r="DG36" i="64"/>
  <c r="KO36" i="64" s="1"/>
  <c r="DH36" i="64"/>
  <c r="DI36" i="64"/>
  <c r="DJ36" i="64"/>
  <c r="DK36" i="64"/>
  <c r="DL36" i="64"/>
  <c r="DM36" i="64"/>
  <c r="DO36" i="64"/>
  <c r="DP36" i="64"/>
  <c r="DQ36" i="64"/>
  <c r="DR36" i="64"/>
  <c r="DS36" i="64"/>
  <c r="DT36" i="64"/>
  <c r="DU36" i="64"/>
  <c r="IX36" i="64"/>
  <c r="IY36" i="64"/>
  <c r="IZ36" i="64"/>
  <c r="JA36" i="64"/>
  <c r="JB36" i="64"/>
  <c r="KP36" i="64"/>
  <c r="KQ36" i="64"/>
  <c r="KR36" i="64"/>
  <c r="KS36" i="64"/>
  <c r="KT36" i="64"/>
  <c r="KU36" i="64"/>
  <c r="KX36" i="64"/>
  <c r="KY36" i="64"/>
  <c r="KZ36" i="64"/>
  <c r="LC36" i="64"/>
  <c r="LD36" i="64"/>
  <c r="LF36" i="64"/>
  <c r="LJ36" i="64"/>
  <c r="LP36" i="64"/>
  <c r="LQ36" i="64"/>
  <c r="LR36" i="64"/>
  <c r="LX36" i="64"/>
  <c r="CB36" i="64" s="1"/>
  <c r="LY36" i="64" s="1"/>
  <c r="BZ37" i="64"/>
  <c r="CV37" i="64"/>
  <c r="CW37" i="64"/>
  <c r="DD37" i="64"/>
  <c r="DE37" i="64"/>
  <c r="DG37" i="64"/>
  <c r="KO37" i="64" s="1"/>
  <c r="DH37" i="64"/>
  <c r="DI37" i="64"/>
  <c r="DJ37" i="64"/>
  <c r="DK37" i="64"/>
  <c r="DL37" i="64"/>
  <c r="DM37" i="64"/>
  <c r="DO37" i="64"/>
  <c r="DP37" i="64"/>
  <c r="DQ37" i="64"/>
  <c r="DR37" i="64"/>
  <c r="DS37" i="64"/>
  <c r="DT37" i="64"/>
  <c r="DU37" i="64"/>
  <c r="IX37" i="64"/>
  <c r="IY37" i="64"/>
  <c r="IZ37" i="64"/>
  <c r="JA37" i="64"/>
  <c r="JB37" i="64"/>
  <c r="KP37" i="64"/>
  <c r="KQ37" i="64"/>
  <c r="KR37" i="64"/>
  <c r="KS37" i="64"/>
  <c r="KT37" i="64"/>
  <c r="KU37" i="64"/>
  <c r="KX37" i="64"/>
  <c r="KY37" i="64"/>
  <c r="KZ37" i="64"/>
  <c r="LC37" i="64"/>
  <c r="LD37" i="64"/>
  <c r="LF37" i="64"/>
  <c r="LJ37" i="64"/>
  <c r="LP37" i="64"/>
  <c r="LQ37" i="64"/>
  <c r="LR37" i="64"/>
  <c r="LX37" i="64"/>
  <c r="CB37" i="64" s="1"/>
  <c r="LY37" i="64" s="1"/>
  <c r="BZ38" i="64"/>
  <c r="LU38" i="64" s="1"/>
  <c r="CV38" i="64"/>
  <c r="CW38" i="64"/>
  <c r="DD38" i="64"/>
  <c r="DE38" i="64"/>
  <c r="DG38" i="64"/>
  <c r="KO38" i="64" s="1"/>
  <c r="DH38" i="64"/>
  <c r="DI38" i="64"/>
  <c r="DJ38" i="64"/>
  <c r="DK38" i="64"/>
  <c r="DL38" i="64"/>
  <c r="DM38" i="64"/>
  <c r="DO38" i="64"/>
  <c r="DP38" i="64"/>
  <c r="DQ38" i="64"/>
  <c r="DR38" i="64"/>
  <c r="DS38" i="64"/>
  <c r="DT38" i="64"/>
  <c r="DU38" i="64"/>
  <c r="IX38" i="64"/>
  <c r="IY38" i="64"/>
  <c r="IZ38" i="64"/>
  <c r="JA38" i="64"/>
  <c r="JB38" i="64"/>
  <c r="KP38" i="64"/>
  <c r="KQ38" i="64"/>
  <c r="KR38" i="64"/>
  <c r="KS38" i="64"/>
  <c r="KT38" i="64"/>
  <c r="KU38" i="64"/>
  <c r="KX38" i="64"/>
  <c r="KY38" i="64"/>
  <c r="KZ38" i="64"/>
  <c r="LC38" i="64"/>
  <c r="LD38" i="64"/>
  <c r="LF38" i="64"/>
  <c r="LJ38" i="64"/>
  <c r="LP38" i="64"/>
  <c r="LQ38" i="64"/>
  <c r="LR38" i="64"/>
  <c r="LX38" i="64"/>
  <c r="CB38" i="64" s="1"/>
  <c r="LY38" i="64" s="1"/>
  <c r="BZ39" i="64"/>
  <c r="CV39" i="64"/>
  <c r="CW39" i="64"/>
  <c r="DD39" i="64"/>
  <c r="DE39" i="64"/>
  <c r="DG39" i="64"/>
  <c r="KO39" i="64" s="1"/>
  <c r="DH39" i="64"/>
  <c r="DI39" i="64"/>
  <c r="DJ39" i="64"/>
  <c r="DK39" i="64"/>
  <c r="DL39" i="64"/>
  <c r="DM39" i="64"/>
  <c r="DO39" i="64"/>
  <c r="DP39" i="64"/>
  <c r="DQ39" i="64"/>
  <c r="DR39" i="64"/>
  <c r="DS39" i="64"/>
  <c r="DT39" i="64"/>
  <c r="DU39" i="64"/>
  <c r="IX39" i="64"/>
  <c r="IY39" i="64"/>
  <c r="IZ39" i="64"/>
  <c r="JA39" i="64"/>
  <c r="JB39" i="64"/>
  <c r="KP39" i="64"/>
  <c r="KQ39" i="64"/>
  <c r="KR39" i="64"/>
  <c r="KS39" i="64"/>
  <c r="KT39" i="64"/>
  <c r="KU39" i="64"/>
  <c r="KX39" i="64"/>
  <c r="KY39" i="64"/>
  <c r="KZ39" i="64"/>
  <c r="LC39" i="64"/>
  <c r="LD39" i="64"/>
  <c r="LF39" i="64"/>
  <c r="LJ39" i="64"/>
  <c r="LP39" i="64"/>
  <c r="LQ39" i="64"/>
  <c r="LR39" i="64"/>
  <c r="LX39" i="64"/>
  <c r="CB39" i="64" s="1"/>
  <c r="LY39" i="64" s="1"/>
  <c r="BZ40" i="64"/>
  <c r="LU40" i="64" s="1"/>
  <c r="CV40" i="64"/>
  <c r="CW40" i="64"/>
  <c r="DD40" i="64"/>
  <c r="DE40" i="64"/>
  <c r="DG40" i="64"/>
  <c r="KO40" i="64" s="1"/>
  <c r="DH40" i="64"/>
  <c r="DI40" i="64"/>
  <c r="DJ40" i="64"/>
  <c r="DK40" i="64"/>
  <c r="DL40" i="64"/>
  <c r="DM40" i="64"/>
  <c r="DO40" i="64"/>
  <c r="DP40" i="64"/>
  <c r="DQ40" i="64"/>
  <c r="DR40" i="64"/>
  <c r="DS40" i="64"/>
  <c r="DT40" i="64"/>
  <c r="DU40" i="64"/>
  <c r="IX40" i="64"/>
  <c r="IY40" i="64"/>
  <c r="IZ40" i="64"/>
  <c r="JA40" i="64"/>
  <c r="JB40" i="64"/>
  <c r="KP40" i="64"/>
  <c r="KQ40" i="64"/>
  <c r="KR40" i="64"/>
  <c r="KS40" i="64"/>
  <c r="KT40" i="64"/>
  <c r="KU40" i="64"/>
  <c r="KX40" i="64"/>
  <c r="KY40" i="64"/>
  <c r="KZ40" i="64"/>
  <c r="LC40" i="64"/>
  <c r="LD40" i="64"/>
  <c r="LF40" i="64"/>
  <c r="LJ40" i="64"/>
  <c r="LP40" i="64"/>
  <c r="LQ40" i="64"/>
  <c r="LR40" i="64"/>
  <c r="LX40" i="64"/>
  <c r="CB40" i="64" s="1"/>
  <c r="LY40" i="64" s="1"/>
  <c r="BZ41" i="64"/>
  <c r="CV41" i="64"/>
  <c r="CW41" i="64"/>
  <c r="DD41" i="64"/>
  <c r="DE41" i="64"/>
  <c r="DG41" i="64"/>
  <c r="KO41" i="64" s="1"/>
  <c r="DH41" i="64"/>
  <c r="DI41" i="64"/>
  <c r="DJ41" i="64"/>
  <c r="DK41" i="64"/>
  <c r="DL41" i="64"/>
  <c r="DM41" i="64"/>
  <c r="DO41" i="64"/>
  <c r="DP41" i="64"/>
  <c r="DQ41" i="64"/>
  <c r="DR41" i="64"/>
  <c r="DS41" i="64"/>
  <c r="DT41" i="64"/>
  <c r="DU41" i="64"/>
  <c r="IX41" i="64"/>
  <c r="IY41" i="64"/>
  <c r="IZ41" i="64"/>
  <c r="JA41" i="64"/>
  <c r="JB41" i="64"/>
  <c r="KP41" i="64"/>
  <c r="KQ41" i="64"/>
  <c r="KR41" i="64"/>
  <c r="KS41" i="64"/>
  <c r="KT41" i="64"/>
  <c r="KU41" i="64"/>
  <c r="KX41" i="64"/>
  <c r="KY41" i="64"/>
  <c r="KZ41" i="64"/>
  <c r="LC41" i="64"/>
  <c r="LD41" i="64"/>
  <c r="LF41" i="64"/>
  <c r="LJ41" i="64"/>
  <c r="LP41" i="64"/>
  <c r="LQ41" i="64"/>
  <c r="LR41" i="64"/>
  <c r="LU41" i="64"/>
  <c r="LX41" i="64"/>
  <c r="CB41" i="64" s="1"/>
  <c r="LY41" i="64" s="1"/>
  <c r="BZ42" i="64"/>
  <c r="CV42" i="64"/>
  <c r="CW42" i="64"/>
  <c r="DD42" i="64"/>
  <c r="DE42" i="64"/>
  <c r="DG42" i="64"/>
  <c r="KO42" i="64" s="1"/>
  <c r="DH42" i="64"/>
  <c r="DI42" i="64"/>
  <c r="DJ42" i="64"/>
  <c r="DK42" i="64"/>
  <c r="DL42" i="64"/>
  <c r="DM42" i="64"/>
  <c r="DO42" i="64"/>
  <c r="DP42" i="64"/>
  <c r="DQ42" i="64"/>
  <c r="DR42" i="64"/>
  <c r="DS42" i="64"/>
  <c r="DT42" i="64"/>
  <c r="DU42" i="64"/>
  <c r="IX42" i="64"/>
  <c r="IY42" i="64"/>
  <c r="IZ42" i="64"/>
  <c r="JA42" i="64"/>
  <c r="JB42" i="64"/>
  <c r="KP42" i="64"/>
  <c r="KQ42" i="64"/>
  <c r="KR42" i="64"/>
  <c r="KS42" i="64"/>
  <c r="KT42" i="64"/>
  <c r="KU42" i="64"/>
  <c r="KX42" i="64"/>
  <c r="KY42" i="64"/>
  <c r="KZ42" i="64"/>
  <c r="LC42" i="64"/>
  <c r="LD42" i="64"/>
  <c r="LF42" i="64"/>
  <c r="LJ42" i="64"/>
  <c r="LP42" i="64"/>
  <c r="LQ42" i="64"/>
  <c r="LR42" i="64"/>
  <c r="LU42" i="64"/>
  <c r="LX42" i="64"/>
  <c r="CB42" i="64" s="1"/>
  <c r="LY42" i="64" s="1"/>
  <c r="BZ43" i="64"/>
  <c r="LU43" i="64" s="1"/>
  <c r="CV43" i="64"/>
  <c r="CW43" i="64"/>
  <c r="DD43" i="64"/>
  <c r="DE43" i="64"/>
  <c r="DG43" i="64"/>
  <c r="KO43" i="64" s="1"/>
  <c r="DH43" i="64"/>
  <c r="DI43" i="64"/>
  <c r="DJ43" i="64"/>
  <c r="DK43" i="64"/>
  <c r="DL43" i="64"/>
  <c r="DM43" i="64"/>
  <c r="DO43" i="64"/>
  <c r="DP43" i="64"/>
  <c r="DQ43" i="64"/>
  <c r="DR43" i="64"/>
  <c r="DS43" i="64"/>
  <c r="DT43" i="64"/>
  <c r="DU43" i="64"/>
  <c r="IX43" i="64"/>
  <c r="IY43" i="64"/>
  <c r="IZ43" i="64"/>
  <c r="JA43" i="64"/>
  <c r="JB43" i="64"/>
  <c r="KP43" i="64"/>
  <c r="KQ43" i="64"/>
  <c r="KR43" i="64"/>
  <c r="KS43" i="64"/>
  <c r="KT43" i="64"/>
  <c r="KU43" i="64"/>
  <c r="KX43" i="64"/>
  <c r="KY43" i="64"/>
  <c r="KZ43" i="64"/>
  <c r="LC43" i="64"/>
  <c r="LD43" i="64"/>
  <c r="LF43" i="64"/>
  <c r="LJ43" i="64"/>
  <c r="LP43" i="64"/>
  <c r="LQ43" i="64"/>
  <c r="LR43" i="64"/>
  <c r="LX43" i="64"/>
  <c r="CB43" i="64" s="1"/>
  <c r="LY43" i="64" s="1"/>
  <c r="BZ44" i="64"/>
  <c r="CV44" i="64"/>
  <c r="CW44" i="64"/>
  <c r="DD44" i="64"/>
  <c r="DE44" i="64"/>
  <c r="DG44" i="64"/>
  <c r="KO44" i="64" s="1"/>
  <c r="DH44" i="64"/>
  <c r="DI44" i="64"/>
  <c r="DJ44" i="64"/>
  <c r="DK44" i="64"/>
  <c r="DL44" i="64"/>
  <c r="DM44" i="64"/>
  <c r="DO44" i="64"/>
  <c r="DP44" i="64"/>
  <c r="DQ44" i="64"/>
  <c r="DR44" i="64"/>
  <c r="DS44" i="64"/>
  <c r="DT44" i="64"/>
  <c r="DU44" i="64"/>
  <c r="IX44" i="64"/>
  <c r="IY44" i="64"/>
  <c r="IZ44" i="64"/>
  <c r="JA44" i="64"/>
  <c r="JB44" i="64"/>
  <c r="KP44" i="64"/>
  <c r="KQ44" i="64"/>
  <c r="KR44" i="64"/>
  <c r="KS44" i="64"/>
  <c r="KT44" i="64"/>
  <c r="KU44" i="64"/>
  <c r="KX44" i="64"/>
  <c r="KY44" i="64"/>
  <c r="KZ44" i="64"/>
  <c r="LC44" i="64"/>
  <c r="LD44" i="64"/>
  <c r="LF44" i="64"/>
  <c r="LJ44" i="64"/>
  <c r="LP44" i="64"/>
  <c r="LQ44" i="64"/>
  <c r="LR44" i="64"/>
  <c r="LX44" i="64"/>
  <c r="CB44" i="64" s="1"/>
  <c r="LY44" i="64" s="1"/>
  <c r="BZ45" i="64"/>
  <c r="CV45" i="64"/>
  <c r="CW45" i="64"/>
  <c r="DD45" i="64"/>
  <c r="DE45" i="64"/>
  <c r="DG45" i="64"/>
  <c r="KO45" i="64" s="1"/>
  <c r="DH45" i="64"/>
  <c r="DI45" i="64"/>
  <c r="DJ45" i="64"/>
  <c r="DK45" i="64"/>
  <c r="DL45" i="64"/>
  <c r="DM45" i="64"/>
  <c r="DO45" i="64"/>
  <c r="DP45" i="64"/>
  <c r="DQ45" i="64"/>
  <c r="DR45" i="64"/>
  <c r="DS45" i="64"/>
  <c r="DT45" i="64"/>
  <c r="DU45" i="64"/>
  <c r="IX45" i="64"/>
  <c r="IY45" i="64"/>
  <c r="IZ45" i="64"/>
  <c r="JA45" i="64"/>
  <c r="JB45" i="64"/>
  <c r="KP45" i="64"/>
  <c r="KQ45" i="64"/>
  <c r="KR45" i="64"/>
  <c r="KS45" i="64"/>
  <c r="KT45" i="64"/>
  <c r="KU45" i="64"/>
  <c r="KX45" i="64"/>
  <c r="KY45" i="64"/>
  <c r="KZ45" i="64"/>
  <c r="LC45" i="64"/>
  <c r="LD45" i="64"/>
  <c r="LF45" i="64"/>
  <c r="LJ45" i="64"/>
  <c r="LP45" i="64"/>
  <c r="LQ45" i="64"/>
  <c r="LR45" i="64"/>
  <c r="LU45" i="64"/>
  <c r="LX45" i="64"/>
  <c r="CB45" i="64" s="1"/>
  <c r="LY45" i="64" s="1"/>
  <c r="BZ46" i="64"/>
  <c r="LU46" i="64" s="1"/>
  <c r="CV46" i="64"/>
  <c r="CW46" i="64"/>
  <c r="DD46" i="64"/>
  <c r="DE46" i="64"/>
  <c r="DG46" i="64"/>
  <c r="KO46" i="64" s="1"/>
  <c r="DH46" i="64"/>
  <c r="DI46" i="64"/>
  <c r="DJ46" i="64"/>
  <c r="DK46" i="64"/>
  <c r="DL46" i="64"/>
  <c r="DM46" i="64"/>
  <c r="DO46" i="64"/>
  <c r="DP46" i="64"/>
  <c r="DQ46" i="64"/>
  <c r="DR46" i="64"/>
  <c r="DS46" i="64"/>
  <c r="DT46" i="64"/>
  <c r="DU46" i="64"/>
  <c r="IX46" i="64"/>
  <c r="IY46" i="64"/>
  <c r="IZ46" i="64"/>
  <c r="JA46" i="64"/>
  <c r="JB46" i="64"/>
  <c r="KP46" i="64"/>
  <c r="KQ46" i="64"/>
  <c r="KR46" i="64"/>
  <c r="KS46" i="64"/>
  <c r="KT46" i="64"/>
  <c r="KU46" i="64"/>
  <c r="KX46" i="64"/>
  <c r="KY46" i="64"/>
  <c r="KZ46" i="64"/>
  <c r="LC46" i="64"/>
  <c r="LD46" i="64"/>
  <c r="LF46" i="64"/>
  <c r="LJ46" i="64"/>
  <c r="LP46" i="64"/>
  <c r="LQ46" i="64"/>
  <c r="LR46" i="64"/>
  <c r="LX46" i="64"/>
  <c r="CB46" i="64" s="1"/>
  <c r="LY46" i="64" s="1"/>
  <c r="BZ47" i="64"/>
  <c r="LU47" i="64" s="1"/>
  <c r="CV47" i="64"/>
  <c r="CW47" i="64"/>
  <c r="DD47" i="64"/>
  <c r="DE47" i="64"/>
  <c r="DG47" i="64"/>
  <c r="KO47" i="64" s="1"/>
  <c r="DH47" i="64"/>
  <c r="DI47" i="64"/>
  <c r="DJ47" i="64"/>
  <c r="DK47" i="64"/>
  <c r="DL47" i="64"/>
  <c r="DM47" i="64"/>
  <c r="DO47" i="64"/>
  <c r="DP47" i="64"/>
  <c r="DQ47" i="64"/>
  <c r="DR47" i="64"/>
  <c r="DS47" i="64"/>
  <c r="DT47" i="64"/>
  <c r="DU47" i="64"/>
  <c r="IX47" i="64"/>
  <c r="IY47" i="64"/>
  <c r="IZ47" i="64"/>
  <c r="JA47" i="64"/>
  <c r="JB47" i="64"/>
  <c r="KP47" i="64"/>
  <c r="KQ47" i="64"/>
  <c r="KR47" i="64"/>
  <c r="KS47" i="64"/>
  <c r="KT47" i="64"/>
  <c r="KU47" i="64"/>
  <c r="KX47" i="64"/>
  <c r="KY47" i="64"/>
  <c r="KZ47" i="64"/>
  <c r="LC47" i="64"/>
  <c r="LD47" i="64"/>
  <c r="LF47" i="64"/>
  <c r="LJ47" i="64"/>
  <c r="LP47" i="64"/>
  <c r="LQ47" i="64"/>
  <c r="LR47" i="64"/>
  <c r="LX47" i="64"/>
  <c r="CB47" i="64" s="1"/>
  <c r="LY47" i="64" s="1"/>
  <c r="BZ48" i="64"/>
  <c r="LU48" i="64" s="1"/>
  <c r="CV48" i="64"/>
  <c r="CW48" i="64"/>
  <c r="DD48" i="64"/>
  <c r="DE48" i="64"/>
  <c r="DG48" i="64"/>
  <c r="KO48" i="64" s="1"/>
  <c r="DH48" i="64"/>
  <c r="DI48" i="64"/>
  <c r="DJ48" i="64"/>
  <c r="DK48" i="64"/>
  <c r="DL48" i="64"/>
  <c r="DM48" i="64"/>
  <c r="DO48" i="64"/>
  <c r="DP48" i="64"/>
  <c r="DQ48" i="64"/>
  <c r="DR48" i="64"/>
  <c r="DS48" i="64"/>
  <c r="DT48" i="64"/>
  <c r="DU48" i="64"/>
  <c r="IX48" i="64"/>
  <c r="IY48" i="64"/>
  <c r="IZ48" i="64"/>
  <c r="JA48" i="64"/>
  <c r="JB48" i="64"/>
  <c r="KP48" i="64"/>
  <c r="KQ48" i="64"/>
  <c r="KR48" i="64"/>
  <c r="KS48" i="64"/>
  <c r="KT48" i="64"/>
  <c r="KU48" i="64"/>
  <c r="KX48" i="64"/>
  <c r="KY48" i="64"/>
  <c r="KZ48" i="64"/>
  <c r="LC48" i="64"/>
  <c r="LD48" i="64"/>
  <c r="LF48" i="64"/>
  <c r="LJ48" i="64"/>
  <c r="LP48" i="64"/>
  <c r="LQ48" i="64"/>
  <c r="LR48" i="64"/>
  <c r="LX48" i="64"/>
  <c r="CB48" i="64" s="1"/>
  <c r="LY48" i="64" s="1"/>
  <c r="BZ49" i="64"/>
  <c r="CV49" i="64"/>
  <c r="CW49" i="64"/>
  <c r="DD49" i="64"/>
  <c r="DE49" i="64"/>
  <c r="DG49" i="64"/>
  <c r="KO49" i="64" s="1"/>
  <c r="DH49" i="64"/>
  <c r="DI49" i="64"/>
  <c r="DJ49" i="64"/>
  <c r="DK49" i="64"/>
  <c r="DL49" i="64"/>
  <c r="DM49" i="64"/>
  <c r="DO49" i="64"/>
  <c r="DP49" i="64"/>
  <c r="DQ49" i="64"/>
  <c r="DR49" i="64"/>
  <c r="DS49" i="64"/>
  <c r="DT49" i="64"/>
  <c r="DU49" i="64"/>
  <c r="IX49" i="64"/>
  <c r="IY49" i="64"/>
  <c r="IZ49" i="64"/>
  <c r="JA49" i="64"/>
  <c r="JB49" i="64"/>
  <c r="KP49" i="64"/>
  <c r="KQ49" i="64"/>
  <c r="KR49" i="64"/>
  <c r="KS49" i="64"/>
  <c r="KT49" i="64"/>
  <c r="KU49" i="64"/>
  <c r="KX49" i="64"/>
  <c r="KY49" i="64"/>
  <c r="KZ49" i="64"/>
  <c r="LC49" i="64"/>
  <c r="LD49" i="64"/>
  <c r="LF49" i="64"/>
  <c r="LJ49" i="64"/>
  <c r="LP49" i="64"/>
  <c r="LQ49" i="64"/>
  <c r="LR49" i="64"/>
  <c r="LX49" i="64"/>
  <c r="CB49" i="64" s="1"/>
  <c r="LY49" i="64" s="1"/>
  <c r="BZ50" i="64"/>
  <c r="CV50" i="64"/>
  <c r="CW50" i="64"/>
  <c r="DD50" i="64"/>
  <c r="DE50" i="64"/>
  <c r="DG50" i="64"/>
  <c r="KO50" i="64" s="1"/>
  <c r="DH50" i="64"/>
  <c r="DI50" i="64"/>
  <c r="DJ50" i="64"/>
  <c r="DK50" i="64"/>
  <c r="DL50" i="64"/>
  <c r="DM50" i="64"/>
  <c r="DO50" i="64"/>
  <c r="DP50" i="64"/>
  <c r="DQ50" i="64"/>
  <c r="DR50" i="64"/>
  <c r="DS50" i="64"/>
  <c r="DT50" i="64"/>
  <c r="DU50" i="64"/>
  <c r="IX50" i="64"/>
  <c r="IY50" i="64"/>
  <c r="IZ50" i="64"/>
  <c r="JA50" i="64"/>
  <c r="JB50" i="64"/>
  <c r="KP50" i="64"/>
  <c r="KQ50" i="64"/>
  <c r="KR50" i="64"/>
  <c r="KS50" i="64"/>
  <c r="KT50" i="64"/>
  <c r="KU50" i="64"/>
  <c r="KX50" i="64"/>
  <c r="KY50" i="64"/>
  <c r="KZ50" i="64"/>
  <c r="LC50" i="64"/>
  <c r="LD50" i="64"/>
  <c r="LF50" i="64"/>
  <c r="LJ50" i="64"/>
  <c r="LP50" i="64"/>
  <c r="LQ50" i="64"/>
  <c r="LR50" i="64"/>
  <c r="LU50" i="64"/>
  <c r="LX50" i="64"/>
  <c r="CB50" i="64" s="1"/>
  <c r="LY50" i="64" s="1"/>
  <c r="BZ51" i="64"/>
  <c r="CV51" i="64"/>
  <c r="CW51" i="64"/>
  <c r="DD51" i="64"/>
  <c r="DE51" i="64"/>
  <c r="DG51" i="64"/>
  <c r="KO51" i="64" s="1"/>
  <c r="DH51" i="64"/>
  <c r="DI51" i="64"/>
  <c r="DJ51" i="64"/>
  <c r="DK51" i="64"/>
  <c r="DL51" i="64"/>
  <c r="DM51" i="64"/>
  <c r="DO51" i="64"/>
  <c r="DP51" i="64"/>
  <c r="DQ51" i="64"/>
  <c r="DR51" i="64"/>
  <c r="DS51" i="64"/>
  <c r="DT51" i="64"/>
  <c r="DU51" i="64"/>
  <c r="IX51" i="64"/>
  <c r="IY51" i="64"/>
  <c r="IZ51" i="64"/>
  <c r="JA51" i="64"/>
  <c r="JB51" i="64"/>
  <c r="KP51" i="64"/>
  <c r="KQ51" i="64"/>
  <c r="KR51" i="64"/>
  <c r="KS51" i="64"/>
  <c r="KT51" i="64"/>
  <c r="KU51" i="64"/>
  <c r="KX51" i="64"/>
  <c r="KY51" i="64"/>
  <c r="KZ51" i="64"/>
  <c r="LC51" i="64"/>
  <c r="LD51" i="64"/>
  <c r="LF51" i="64"/>
  <c r="LJ51" i="64"/>
  <c r="LP51" i="64"/>
  <c r="LQ51" i="64"/>
  <c r="LR51" i="64"/>
  <c r="LU51" i="64"/>
  <c r="LX51" i="64"/>
  <c r="CB51" i="64" s="1"/>
  <c r="LY51" i="64" s="1"/>
  <c r="BZ52" i="64"/>
  <c r="CV52" i="64"/>
  <c r="CW52" i="64"/>
  <c r="DD52" i="64"/>
  <c r="DE52" i="64"/>
  <c r="DG52" i="64"/>
  <c r="KO52" i="64" s="1"/>
  <c r="DH52" i="64"/>
  <c r="DI52" i="64"/>
  <c r="DJ52" i="64"/>
  <c r="DK52" i="64"/>
  <c r="DL52" i="64"/>
  <c r="DM52" i="64"/>
  <c r="DO52" i="64"/>
  <c r="DP52" i="64"/>
  <c r="DQ52" i="64"/>
  <c r="DR52" i="64"/>
  <c r="DS52" i="64"/>
  <c r="DT52" i="64"/>
  <c r="DU52" i="64"/>
  <c r="IX52" i="64"/>
  <c r="IY52" i="64"/>
  <c r="IZ52" i="64"/>
  <c r="JA52" i="64"/>
  <c r="JB52" i="64"/>
  <c r="KP52" i="64"/>
  <c r="KQ52" i="64"/>
  <c r="KR52" i="64"/>
  <c r="KS52" i="64"/>
  <c r="KT52" i="64"/>
  <c r="KU52" i="64"/>
  <c r="KX52" i="64"/>
  <c r="KY52" i="64"/>
  <c r="KZ52" i="64"/>
  <c r="LC52" i="64"/>
  <c r="LD52" i="64"/>
  <c r="LF52" i="64"/>
  <c r="LJ52" i="64"/>
  <c r="LP52" i="64"/>
  <c r="LQ52" i="64"/>
  <c r="LR52" i="64"/>
  <c r="LU52" i="64"/>
  <c r="LX52" i="64"/>
  <c r="CB52" i="64" s="1"/>
  <c r="LY52" i="64" s="1"/>
  <c r="BZ53" i="64"/>
  <c r="CV53" i="64"/>
  <c r="CW53" i="64"/>
  <c r="DD53" i="64"/>
  <c r="DE53" i="64"/>
  <c r="DG53" i="64"/>
  <c r="KO53" i="64" s="1"/>
  <c r="DH53" i="64"/>
  <c r="DI53" i="64"/>
  <c r="DJ53" i="64"/>
  <c r="DK53" i="64"/>
  <c r="DL53" i="64"/>
  <c r="DM53" i="64"/>
  <c r="DO53" i="64"/>
  <c r="DP53" i="64"/>
  <c r="DQ53" i="64"/>
  <c r="DR53" i="64"/>
  <c r="DS53" i="64"/>
  <c r="DT53" i="64"/>
  <c r="DU53" i="64"/>
  <c r="IX53" i="64"/>
  <c r="IY53" i="64"/>
  <c r="IZ53" i="64"/>
  <c r="JA53" i="64"/>
  <c r="JB53" i="64"/>
  <c r="KP53" i="64"/>
  <c r="KQ53" i="64"/>
  <c r="KR53" i="64"/>
  <c r="KS53" i="64"/>
  <c r="KT53" i="64"/>
  <c r="KU53" i="64"/>
  <c r="KX53" i="64"/>
  <c r="KY53" i="64"/>
  <c r="KZ53" i="64"/>
  <c r="LC53" i="64"/>
  <c r="LD53" i="64"/>
  <c r="LF53" i="64"/>
  <c r="LJ53" i="64"/>
  <c r="LP53" i="64"/>
  <c r="LQ53" i="64"/>
  <c r="LR53" i="64"/>
  <c r="LU53" i="64"/>
  <c r="LX53" i="64"/>
  <c r="CB53" i="64" s="1"/>
  <c r="LY53" i="64" s="1"/>
  <c r="BZ54" i="64"/>
  <c r="CV54" i="64"/>
  <c r="CW54" i="64"/>
  <c r="DD54" i="64"/>
  <c r="DE54" i="64"/>
  <c r="DG54" i="64"/>
  <c r="KO54" i="64" s="1"/>
  <c r="DH54" i="64"/>
  <c r="DI54" i="64"/>
  <c r="DJ54" i="64"/>
  <c r="DK54" i="64"/>
  <c r="DL54" i="64"/>
  <c r="DM54" i="64"/>
  <c r="DO54" i="64"/>
  <c r="DP54" i="64"/>
  <c r="DQ54" i="64"/>
  <c r="DR54" i="64"/>
  <c r="DS54" i="64"/>
  <c r="DT54" i="64"/>
  <c r="DU54" i="64"/>
  <c r="IX54" i="64"/>
  <c r="IY54" i="64"/>
  <c r="IZ54" i="64"/>
  <c r="JA54" i="64"/>
  <c r="JB54" i="64"/>
  <c r="KP54" i="64"/>
  <c r="KQ54" i="64"/>
  <c r="KR54" i="64"/>
  <c r="KS54" i="64"/>
  <c r="KT54" i="64"/>
  <c r="KU54" i="64"/>
  <c r="KX54" i="64"/>
  <c r="KY54" i="64"/>
  <c r="KZ54" i="64"/>
  <c r="LC54" i="64"/>
  <c r="LD54" i="64"/>
  <c r="LF54" i="64"/>
  <c r="LJ54" i="64"/>
  <c r="LP54" i="64"/>
  <c r="LQ54" i="64"/>
  <c r="LR54" i="64"/>
  <c r="LX54" i="64"/>
  <c r="CB54" i="64" s="1"/>
  <c r="LY54" i="64" s="1"/>
  <c r="BZ55" i="64"/>
  <c r="CV55" i="64"/>
  <c r="CW55" i="64"/>
  <c r="DD55" i="64"/>
  <c r="DE55" i="64"/>
  <c r="DG55" i="64"/>
  <c r="DH55" i="64"/>
  <c r="DI55" i="64"/>
  <c r="DJ55" i="64"/>
  <c r="DK55" i="64"/>
  <c r="DL55" i="64"/>
  <c r="DM55" i="64"/>
  <c r="DO55" i="64"/>
  <c r="DP55" i="64"/>
  <c r="DQ55" i="64"/>
  <c r="DR55" i="64"/>
  <c r="DS55" i="64"/>
  <c r="DT55" i="64"/>
  <c r="DU55" i="64"/>
  <c r="IX55" i="64"/>
  <c r="IY55" i="64"/>
  <c r="IZ55" i="64"/>
  <c r="JA55" i="64"/>
  <c r="JB55" i="64"/>
  <c r="KO55" i="64"/>
  <c r="KP55" i="64"/>
  <c r="KQ55" i="64"/>
  <c r="KR55" i="64"/>
  <c r="KS55" i="64"/>
  <c r="KT55" i="64"/>
  <c r="KU55" i="64"/>
  <c r="KX55" i="64"/>
  <c r="KY55" i="64"/>
  <c r="KZ55" i="64"/>
  <c r="LC55" i="64"/>
  <c r="LD55" i="64"/>
  <c r="LF55" i="64"/>
  <c r="LJ55" i="64"/>
  <c r="LP55" i="64"/>
  <c r="LQ55" i="64"/>
  <c r="LR55" i="64"/>
  <c r="LX55" i="64"/>
  <c r="CB55" i="64" s="1"/>
  <c r="LY55" i="64" s="1"/>
  <c r="BZ56" i="64"/>
  <c r="LU56" i="64" s="1"/>
  <c r="CV56" i="64"/>
  <c r="CW56" i="64"/>
  <c r="DD56" i="64"/>
  <c r="DE56" i="64"/>
  <c r="DG56" i="64"/>
  <c r="KO56" i="64" s="1"/>
  <c r="DH56" i="64"/>
  <c r="DI56" i="64"/>
  <c r="DJ56" i="64"/>
  <c r="DK56" i="64"/>
  <c r="DL56" i="64"/>
  <c r="DM56" i="64"/>
  <c r="DO56" i="64"/>
  <c r="DP56" i="64"/>
  <c r="DQ56" i="64"/>
  <c r="DR56" i="64"/>
  <c r="DS56" i="64"/>
  <c r="DT56" i="64"/>
  <c r="DU56" i="64"/>
  <c r="IX56" i="64"/>
  <c r="IY56" i="64"/>
  <c r="IZ56" i="64"/>
  <c r="JA56" i="64"/>
  <c r="JB56" i="64"/>
  <c r="KP56" i="64"/>
  <c r="KQ56" i="64"/>
  <c r="KR56" i="64"/>
  <c r="KS56" i="64"/>
  <c r="KT56" i="64"/>
  <c r="KU56" i="64"/>
  <c r="KX56" i="64"/>
  <c r="KY56" i="64"/>
  <c r="KZ56" i="64"/>
  <c r="LC56" i="64"/>
  <c r="LD56" i="64"/>
  <c r="LF56" i="64"/>
  <c r="LJ56" i="64"/>
  <c r="LP56" i="64"/>
  <c r="LQ56" i="64"/>
  <c r="LR56" i="64"/>
  <c r="LX56" i="64"/>
  <c r="CB56" i="64" s="1"/>
  <c r="LY56" i="64" s="1"/>
  <c r="BZ57" i="64"/>
  <c r="LU57" i="64" s="1"/>
  <c r="CV57" i="64"/>
  <c r="CW57" i="64"/>
  <c r="DD57" i="64"/>
  <c r="DE57" i="64"/>
  <c r="DG57" i="64"/>
  <c r="KO57" i="64" s="1"/>
  <c r="DH57" i="64"/>
  <c r="DI57" i="64"/>
  <c r="DJ57" i="64"/>
  <c r="DK57" i="64"/>
  <c r="DL57" i="64"/>
  <c r="DM57" i="64"/>
  <c r="DO57" i="64"/>
  <c r="DP57" i="64"/>
  <c r="DQ57" i="64"/>
  <c r="DR57" i="64"/>
  <c r="DS57" i="64"/>
  <c r="DT57" i="64"/>
  <c r="DU57" i="64"/>
  <c r="IX57" i="64"/>
  <c r="IY57" i="64"/>
  <c r="IZ57" i="64"/>
  <c r="JA57" i="64"/>
  <c r="JB57" i="64"/>
  <c r="KP57" i="64"/>
  <c r="KQ57" i="64"/>
  <c r="KR57" i="64"/>
  <c r="KS57" i="64"/>
  <c r="KT57" i="64"/>
  <c r="KU57" i="64"/>
  <c r="KX57" i="64"/>
  <c r="KY57" i="64"/>
  <c r="KZ57" i="64"/>
  <c r="LC57" i="64"/>
  <c r="LD57" i="64"/>
  <c r="LF57" i="64"/>
  <c r="LJ57" i="64"/>
  <c r="LP57" i="64"/>
  <c r="LQ57" i="64"/>
  <c r="LR57" i="64"/>
  <c r="LX57" i="64"/>
  <c r="CB57" i="64" s="1"/>
  <c r="LY57" i="64" s="1"/>
  <c r="BZ58" i="64"/>
  <c r="CV58" i="64"/>
  <c r="CW58" i="64"/>
  <c r="DD58" i="64"/>
  <c r="DE58" i="64"/>
  <c r="DG58" i="64"/>
  <c r="KO58" i="64" s="1"/>
  <c r="DH58" i="64"/>
  <c r="DI58" i="64"/>
  <c r="DJ58" i="64"/>
  <c r="DK58" i="64"/>
  <c r="DL58" i="64"/>
  <c r="DM58" i="64"/>
  <c r="DO58" i="64"/>
  <c r="DP58" i="64"/>
  <c r="DQ58" i="64"/>
  <c r="DR58" i="64"/>
  <c r="DS58" i="64"/>
  <c r="DT58" i="64"/>
  <c r="DU58" i="64"/>
  <c r="IX58" i="64"/>
  <c r="IY58" i="64"/>
  <c r="IZ58" i="64"/>
  <c r="JA58" i="64"/>
  <c r="JB58" i="64"/>
  <c r="KP58" i="64"/>
  <c r="KQ58" i="64"/>
  <c r="KR58" i="64"/>
  <c r="KS58" i="64"/>
  <c r="KT58" i="64"/>
  <c r="KU58" i="64"/>
  <c r="KX58" i="64"/>
  <c r="KY58" i="64"/>
  <c r="KZ58" i="64"/>
  <c r="LC58" i="64"/>
  <c r="LD58" i="64"/>
  <c r="LF58" i="64"/>
  <c r="LJ58" i="64"/>
  <c r="LP58" i="64"/>
  <c r="LQ58" i="64"/>
  <c r="LR58" i="64"/>
  <c r="LU58" i="64"/>
  <c r="LX58" i="64"/>
  <c r="CB58" i="64" s="1"/>
  <c r="LY58" i="64" s="1"/>
  <c r="BZ59" i="64"/>
  <c r="CV59" i="64"/>
  <c r="CW59" i="64"/>
  <c r="DD59" i="64"/>
  <c r="DE59" i="64"/>
  <c r="DG59" i="64"/>
  <c r="KO59" i="64" s="1"/>
  <c r="DH59" i="64"/>
  <c r="DI59" i="64"/>
  <c r="DJ59" i="64"/>
  <c r="DK59" i="64"/>
  <c r="DL59" i="64"/>
  <c r="DM59" i="64"/>
  <c r="DO59" i="64"/>
  <c r="DP59" i="64"/>
  <c r="DQ59" i="64"/>
  <c r="DR59" i="64"/>
  <c r="DS59" i="64"/>
  <c r="DT59" i="64"/>
  <c r="DU59" i="64"/>
  <c r="IX59" i="64"/>
  <c r="IY59" i="64"/>
  <c r="IZ59" i="64"/>
  <c r="JA59" i="64"/>
  <c r="JB59" i="64"/>
  <c r="KP59" i="64"/>
  <c r="KQ59" i="64"/>
  <c r="KR59" i="64"/>
  <c r="KS59" i="64"/>
  <c r="KT59" i="64"/>
  <c r="KU59" i="64"/>
  <c r="KX59" i="64"/>
  <c r="KY59" i="64"/>
  <c r="KZ59" i="64"/>
  <c r="LC59" i="64"/>
  <c r="LD59" i="64"/>
  <c r="LF59" i="64"/>
  <c r="LJ59" i="64"/>
  <c r="LP59" i="64"/>
  <c r="LQ59" i="64"/>
  <c r="LR59" i="64"/>
  <c r="LU59" i="64"/>
  <c r="LX59" i="64"/>
  <c r="CB59" i="64" s="1"/>
  <c r="LY59" i="64" s="1"/>
  <c r="BZ60" i="64"/>
  <c r="CV60" i="64"/>
  <c r="CW60" i="64"/>
  <c r="DD60" i="64"/>
  <c r="DE60" i="64"/>
  <c r="DG60" i="64"/>
  <c r="KO60" i="64" s="1"/>
  <c r="DH60" i="64"/>
  <c r="DI60" i="64"/>
  <c r="DJ60" i="64"/>
  <c r="DK60" i="64"/>
  <c r="DL60" i="64"/>
  <c r="DM60" i="64"/>
  <c r="DO60" i="64"/>
  <c r="DP60" i="64"/>
  <c r="DQ60" i="64"/>
  <c r="DR60" i="64"/>
  <c r="DS60" i="64"/>
  <c r="DT60" i="64"/>
  <c r="DU60" i="64"/>
  <c r="IX60" i="64"/>
  <c r="IY60" i="64"/>
  <c r="IZ60" i="64"/>
  <c r="JA60" i="64"/>
  <c r="JB60" i="64"/>
  <c r="KP60" i="64"/>
  <c r="KQ60" i="64"/>
  <c r="KR60" i="64"/>
  <c r="KS60" i="64"/>
  <c r="KT60" i="64"/>
  <c r="KU60" i="64"/>
  <c r="KX60" i="64"/>
  <c r="KY60" i="64"/>
  <c r="KZ60" i="64"/>
  <c r="LC60" i="64"/>
  <c r="LD60" i="64"/>
  <c r="LF60" i="64"/>
  <c r="LJ60" i="64"/>
  <c r="LP60" i="64"/>
  <c r="LQ60" i="64"/>
  <c r="LR60" i="64"/>
  <c r="LU60" i="64"/>
  <c r="LX60" i="64"/>
  <c r="CB60" i="64" s="1"/>
  <c r="LY60" i="64" s="1"/>
  <c r="BZ61" i="64"/>
  <c r="CV61" i="64"/>
  <c r="CW61" i="64"/>
  <c r="DD61" i="64"/>
  <c r="DE61" i="64"/>
  <c r="DG61" i="64"/>
  <c r="KO61" i="64" s="1"/>
  <c r="DH61" i="64"/>
  <c r="DI61" i="64"/>
  <c r="DJ61" i="64"/>
  <c r="DK61" i="64"/>
  <c r="DL61" i="64"/>
  <c r="DM61" i="64"/>
  <c r="DO61" i="64"/>
  <c r="DP61" i="64"/>
  <c r="DQ61" i="64"/>
  <c r="DR61" i="64"/>
  <c r="DS61" i="64"/>
  <c r="DT61" i="64"/>
  <c r="DU61" i="64"/>
  <c r="IX61" i="64"/>
  <c r="IY61" i="64"/>
  <c r="IZ61" i="64"/>
  <c r="JA61" i="64"/>
  <c r="JB61" i="64"/>
  <c r="KP61" i="64"/>
  <c r="KQ61" i="64"/>
  <c r="KR61" i="64"/>
  <c r="KS61" i="64"/>
  <c r="KT61" i="64"/>
  <c r="KU61" i="64"/>
  <c r="KX61" i="64"/>
  <c r="KY61" i="64"/>
  <c r="KZ61" i="64"/>
  <c r="LC61" i="64"/>
  <c r="LD61" i="64"/>
  <c r="LF61" i="64"/>
  <c r="LJ61" i="64"/>
  <c r="LP61" i="64"/>
  <c r="LQ61" i="64"/>
  <c r="LR61" i="64"/>
  <c r="LU61" i="64"/>
  <c r="LX61" i="64"/>
  <c r="CB61" i="64" s="1"/>
  <c r="LY61" i="64" s="1"/>
  <c r="BZ62" i="64"/>
  <c r="LU62" i="64" s="1"/>
  <c r="CV62" i="64"/>
  <c r="CW62" i="64"/>
  <c r="DD62" i="64"/>
  <c r="DE62" i="64"/>
  <c r="DG62" i="64"/>
  <c r="KO62" i="64" s="1"/>
  <c r="DH62" i="64"/>
  <c r="DI62" i="64"/>
  <c r="DJ62" i="64"/>
  <c r="DK62" i="64"/>
  <c r="DL62" i="64"/>
  <c r="DM62" i="64"/>
  <c r="DO62" i="64"/>
  <c r="DP62" i="64"/>
  <c r="DQ62" i="64"/>
  <c r="DR62" i="64"/>
  <c r="DS62" i="64"/>
  <c r="DT62" i="64"/>
  <c r="DU62" i="64"/>
  <c r="IX62" i="64"/>
  <c r="IY62" i="64"/>
  <c r="IZ62" i="64"/>
  <c r="JA62" i="64"/>
  <c r="JB62" i="64"/>
  <c r="KP62" i="64"/>
  <c r="KQ62" i="64"/>
  <c r="KR62" i="64"/>
  <c r="KS62" i="64"/>
  <c r="KT62" i="64"/>
  <c r="KU62" i="64"/>
  <c r="KX62" i="64"/>
  <c r="KY62" i="64"/>
  <c r="KZ62" i="64"/>
  <c r="LC62" i="64"/>
  <c r="LD62" i="64"/>
  <c r="LF62" i="64"/>
  <c r="LJ62" i="64"/>
  <c r="LP62" i="64"/>
  <c r="LQ62" i="64"/>
  <c r="LR62" i="64"/>
  <c r="LX62" i="64"/>
  <c r="CB62" i="64" s="1"/>
  <c r="LY62" i="64" s="1"/>
  <c r="BZ63" i="64"/>
  <c r="CV63" i="64"/>
  <c r="CW63" i="64"/>
  <c r="DD63" i="64"/>
  <c r="DE63" i="64"/>
  <c r="DG63" i="64"/>
  <c r="KO63" i="64" s="1"/>
  <c r="DH63" i="64"/>
  <c r="DI63" i="64"/>
  <c r="DJ63" i="64"/>
  <c r="DK63" i="64"/>
  <c r="DL63" i="64"/>
  <c r="DM63" i="64"/>
  <c r="DO63" i="64"/>
  <c r="DP63" i="64"/>
  <c r="DQ63" i="64"/>
  <c r="DR63" i="64"/>
  <c r="DS63" i="64"/>
  <c r="DT63" i="64"/>
  <c r="DU63" i="64"/>
  <c r="IX63" i="64"/>
  <c r="IY63" i="64"/>
  <c r="IZ63" i="64"/>
  <c r="JA63" i="64"/>
  <c r="JB63" i="64"/>
  <c r="KP63" i="64"/>
  <c r="KQ63" i="64"/>
  <c r="KR63" i="64"/>
  <c r="KS63" i="64"/>
  <c r="KT63" i="64"/>
  <c r="KU63" i="64"/>
  <c r="KX63" i="64"/>
  <c r="KY63" i="64"/>
  <c r="KZ63" i="64"/>
  <c r="LC63" i="64"/>
  <c r="LD63" i="64"/>
  <c r="LF63" i="64"/>
  <c r="LJ63" i="64"/>
  <c r="LP63" i="64"/>
  <c r="LQ63" i="64"/>
  <c r="LR63" i="64"/>
  <c r="LX63" i="64"/>
  <c r="CB63" i="64" s="1"/>
  <c r="LY63" i="64" s="1"/>
  <c r="BZ64" i="64"/>
  <c r="CV64" i="64"/>
  <c r="CW64" i="64"/>
  <c r="DD64" i="64"/>
  <c r="DE64" i="64"/>
  <c r="DG64" i="64"/>
  <c r="KO64" i="64" s="1"/>
  <c r="DH64" i="64"/>
  <c r="DI64" i="64"/>
  <c r="DJ64" i="64"/>
  <c r="DK64" i="64"/>
  <c r="DL64" i="64"/>
  <c r="DM64" i="64"/>
  <c r="DO64" i="64"/>
  <c r="DP64" i="64"/>
  <c r="DQ64" i="64"/>
  <c r="DR64" i="64"/>
  <c r="DS64" i="64"/>
  <c r="DT64" i="64"/>
  <c r="DU64" i="64"/>
  <c r="IX64" i="64"/>
  <c r="IY64" i="64"/>
  <c r="IZ64" i="64"/>
  <c r="JA64" i="64"/>
  <c r="JB64" i="64"/>
  <c r="KP64" i="64"/>
  <c r="KQ64" i="64"/>
  <c r="KR64" i="64"/>
  <c r="KS64" i="64"/>
  <c r="KT64" i="64"/>
  <c r="KU64" i="64"/>
  <c r="KX64" i="64"/>
  <c r="KY64" i="64"/>
  <c r="KZ64" i="64"/>
  <c r="LC64" i="64"/>
  <c r="LD64" i="64"/>
  <c r="LF64" i="64"/>
  <c r="LJ64" i="64"/>
  <c r="LP64" i="64"/>
  <c r="LQ64" i="64"/>
  <c r="LR64" i="64"/>
  <c r="LX64" i="64"/>
  <c r="CB64" i="64" s="1"/>
  <c r="LY64" i="64" s="1"/>
  <c r="BZ65" i="64"/>
  <c r="CV65" i="64"/>
  <c r="CW65" i="64"/>
  <c r="DD65" i="64"/>
  <c r="DE65" i="64"/>
  <c r="DG65" i="64"/>
  <c r="KO65" i="64" s="1"/>
  <c r="DH65" i="64"/>
  <c r="DI65" i="64"/>
  <c r="DJ65" i="64"/>
  <c r="DK65" i="64"/>
  <c r="DL65" i="64"/>
  <c r="DM65" i="64"/>
  <c r="DO65" i="64"/>
  <c r="DP65" i="64"/>
  <c r="DQ65" i="64"/>
  <c r="DR65" i="64"/>
  <c r="DS65" i="64"/>
  <c r="DT65" i="64"/>
  <c r="DU65" i="64"/>
  <c r="IX65" i="64"/>
  <c r="IY65" i="64"/>
  <c r="IZ65" i="64"/>
  <c r="JA65" i="64"/>
  <c r="JB65" i="64"/>
  <c r="KP65" i="64"/>
  <c r="KQ65" i="64"/>
  <c r="KR65" i="64"/>
  <c r="KS65" i="64"/>
  <c r="KT65" i="64"/>
  <c r="KU65" i="64"/>
  <c r="KX65" i="64"/>
  <c r="KY65" i="64"/>
  <c r="KZ65" i="64"/>
  <c r="LC65" i="64"/>
  <c r="LD65" i="64"/>
  <c r="LF65" i="64"/>
  <c r="LJ65" i="64"/>
  <c r="LP65" i="64"/>
  <c r="LQ65" i="64"/>
  <c r="LR65" i="64"/>
  <c r="LU65" i="64"/>
  <c r="LX65" i="64"/>
  <c r="CB65" i="64" s="1"/>
  <c r="LY65" i="64" s="1"/>
  <c r="BZ66" i="64"/>
  <c r="LU66" i="64" s="1"/>
  <c r="CV66" i="64"/>
  <c r="CW66" i="64"/>
  <c r="DD66" i="64"/>
  <c r="DE66" i="64"/>
  <c r="DG66" i="64"/>
  <c r="KO66" i="64" s="1"/>
  <c r="DH66" i="64"/>
  <c r="DI66" i="64"/>
  <c r="DJ66" i="64"/>
  <c r="DK66" i="64"/>
  <c r="DL66" i="64"/>
  <c r="DM66" i="64"/>
  <c r="DO66" i="64"/>
  <c r="DP66" i="64"/>
  <c r="DQ66" i="64"/>
  <c r="DR66" i="64"/>
  <c r="DS66" i="64"/>
  <c r="DT66" i="64"/>
  <c r="DU66" i="64"/>
  <c r="IX66" i="64"/>
  <c r="IY66" i="64"/>
  <c r="IZ66" i="64"/>
  <c r="JA66" i="64"/>
  <c r="JB66" i="64"/>
  <c r="KP66" i="64"/>
  <c r="KQ66" i="64"/>
  <c r="KR66" i="64"/>
  <c r="KS66" i="64"/>
  <c r="KT66" i="64"/>
  <c r="KU66" i="64"/>
  <c r="KX66" i="64"/>
  <c r="KY66" i="64"/>
  <c r="KZ66" i="64"/>
  <c r="LC66" i="64"/>
  <c r="LD66" i="64"/>
  <c r="LF66" i="64"/>
  <c r="LJ66" i="64"/>
  <c r="LP66" i="64"/>
  <c r="LQ66" i="64"/>
  <c r="LR66" i="64"/>
  <c r="LX66" i="64"/>
  <c r="CB66" i="64" s="1"/>
  <c r="LY66" i="64" s="1"/>
  <c r="BZ67" i="64"/>
  <c r="CV67" i="64"/>
  <c r="CW67" i="64"/>
  <c r="DD67" i="64"/>
  <c r="DE67" i="64"/>
  <c r="DG67" i="64"/>
  <c r="KO67" i="64" s="1"/>
  <c r="DH67" i="64"/>
  <c r="DI67" i="64"/>
  <c r="DJ67" i="64"/>
  <c r="DK67" i="64"/>
  <c r="DL67" i="64"/>
  <c r="DM67" i="64"/>
  <c r="DO67" i="64"/>
  <c r="DP67" i="64"/>
  <c r="DQ67" i="64"/>
  <c r="DR67" i="64"/>
  <c r="DS67" i="64"/>
  <c r="DT67" i="64"/>
  <c r="DU67" i="64"/>
  <c r="IX67" i="64"/>
  <c r="IY67" i="64"/>
  <c r="IZ67" i="64"/>
  <c r="JA67" i="64"/>
  <c r="JB67" i="64"/>
  <c r="KP67" i="64"/>
  <c r="KQ67" i="64"/>
  <c r="KR67" i="64"/>
  <c r="KS67" i="64"/>
  <c r="KT67" i="64"/>
  <c r="KU67" i="64"/>
  <c r="KX67" i="64"/>
  <c r="KY67" i="64"/>
  <c r="KZ67" i="64"/>
  <c r="LC67" i="64"/>
  <c r="LD67" i="64"/>
  <c r="LF67" i="64"/>
  <c r="LJ67" i="64"/>
  <c r="LP67" i="64"/>
  <c r="LQ67" i="64"/>
  <c r="LR67" i="64"/>
  <c r="LU67" i="64"/>
  <c r="LX67" i="64"/>
  <c r="CB67" i="64" s="1"/>
  <c r="LY67" i="64" s="1"/>
  <c r="BZ68" i="64"/>
  <c r="CV68" i="64"/>
  <c r="CW68" i="64"/>
  <c r="DD68" i="64"/>
  <c r="DE68" i="64"/>
  <c r="DG68" i="64"/>
  <c r="KO68" i="64" s="1"/>
  <c r="DH68" i="64"/>
  <c r="DI68" i="64"/>
  <c r="DJ68" i="64"/>
  <c r="DK68" i="64"/>
  <c r="DL68" i="64"/>
  <c r="DM68" i="64"/>
  <c r="DO68" i="64"/>
  <c r="DP68" i="64"/>
  <c r="DQ68" i="64"/>
  <c r="DR68" i="64"/>
  <c r="DS68" i="64"/>
  <c r="DT68" i="64"/>
  <c r="DU68" i="64"/>
  <c r="IX68" i="64"/>
  <c r="IY68" i="64"/>
  <c r="IZ68" i="64"/>
  <c r="JA68" i="64"/>
  <c r="JB68" i="64"/>
  <c r="KP68" i="64"/>
  <c r="KQ68" i="64"/>
  <c r="KR68" i="64"/>
  <c r="KS68" i="64"/>
  <c r="KT68" i="64"/>
  <c r="KU68" i="64"/>
  <c r="KX68" i="64"/>
  <c r="KY68" i="64"/>
  <c r="KZ68" i="64"/>
  <c r="LC68" i="64"/>
  <c r="LD68" i="64"/>
  <c r="LF68" i="64"/>
  <c r="LJ68" i="64"/>
  <c r="LP68" i="64"/>
  <c r="LQ68" i="64"/>
  <c r="LR68" i="64"/>
  <c r="LU68" i="64"/>
  <c r="LX68" i="64"/>
  <c r="CB68" i="64" s="1"/>
  <c r="LY68" i="64" s="1"/>
  <c r="BZ69" i="64"/>
  <c r="LU69" i="64" s="1"/>
  <c r="CV69" i="64"/>
  <c r="CW69" i="64"/>
  <c r="DD69" i="64"/>
  <c r="DE69" i="64"/>
  <c r="DG69" i="64"/>
  <c r="KO69" i="64" s="1"/>
  <c r="DH69" i="64"/>
  <c r="DI69" i="64"/>
  <c r="DJ69" i="64"/>
  <c r="DK69" i="64"/>
  <c r="DL69" i="64"/>
  <c r="DM69" i="64"/>
  <c r="DO69" i="64"/>
  <c r="DP69" i="64"/>
  <c r="DQ69" i="64"/>
  <c r="DR69" i="64"/>
  <c r="DS69" i="64"/>
  <c r="DT69" i="64"/>
  <c r="DU69" i="64"/>
  <c r="IX69" i="64"/>
  <c r="IY69" i="64"/>
  <c r="IZ69" i="64"/>
  <c r="JA69" i="64"/>
  <c r="JB69" i="64"/>
  <c r="KP69" i="64"/>
  <c r="KQ69" i="64"/>
  <c r="KR69" i="64"/>
  <c r="KS69" i="64"/>
  <c r="KT69" i="64"/>
  <c r="KU69" i="64"/>
  <c r="KX69" i="64"/>
  <c r="KY69" i="64"/>
  <c r="KZ69" i="64"/>
  <c r="LC69" i="64"/>
  <c r="LD69" i="64"/>
  <c r="LF69" i="64"/>
  <c r="LJ69" i="64"/>
  <c r="LP69" i="64"/>
  <c r="LQ69" i="64"/>
  <c r="LR69" i="64"/>
  <c r="LX69" i="64"/>
  <c r="CB69" i="64" s="1"/>
  <c r="LY69" i="64" s="1"/>
  <c r="BZ70" i="64"/>
  <c r="CV70" i="64"/>
  <c r="CW70" i="64"/>
  <c r="DD70" i="64"/>
  <c r="DE70" i="64"/>
  <c r="DG70" i="64"/>
  <c r="KO70" i="64" s="1"/>
  <c r="DH70" i="64"/>
  <c r="DI70" i="64"/>
  <c r="DJ70" i="64"/>
  <c r="DK70" i="64"/>
  <c r="DL70" i="64"/>
  <c r="DM70" i="64"/>
  <c r="DO70" i="64"/>
  <c r="DP70" i="64"/>
  <c r="DQ70" i="64"/>
  <c r="DR70" i="64"/>
  <c r="DS70" i="64"/>
  <c r="DT70" i="64"/>
  <c r="DU70" i="64"/>
  <c r="IX70" i="64"/>
  <c r="IY70" i="64"/>
  <c r="IZ70" i="64"/>
  <c r="JA70" i="64"/>
  <c r="JB70" i="64"/>
  <c r="KP70" i="64"/>
  <c r="KQ70" i="64"/>
  <c r="KR70" i="64"/>
  <c r="KS70" i="64"/>
  <c r="KT70" i="64"/>
  <c r="KU70" i="64"/>
  <c r="KX70" i="64"/>
  <c r="KY70" i="64"/>
  <c r="KZ70" i="64"/>
  <c r="LC70" i="64"/>
  <c r="LD70" i="64"/>
  <c r="LF70" i="64"/>
  <c r="LJ70" i="64"/>
  <c r="LP70" i="64"/>
  <c r="LQ70" i="64"/>
  <c r="LR70" i="64"/>
  <c r="LX70" i="64"/>
  <c r="CB70" i="64" s="1"/>
  <c r="LY70" i="64" s="1"/>
  <c r="BZ71" i="64"/>
  <c r="LU71" i="64" s="1"/>
  <c r="CV71" i="64"/>
  <c r="CW71" i="64"/>
  <c r="DD71" i="64"/>
  <c r="DE71" i="64"/>
  <c r="DG71" i="64"/>
  <c r="KO71" i="64" s="1"/>
  <c r="DH71" i="64"/>
  <c r="DI71" i="64"/>
  <c r="DJ71" i="64"/>
  <c r="DK71" i="64"/>
  <c r="DL71" i="64"/>
  <c r="DM71" i="64"/>
  <c r="DO71" i="64"/>
  <c r="DP71" i="64"/>
  <c r="DQ71" i="64"/>
  <c r="DR71" i="64"/>
  <c r="DS71" i="64"/>
  <c r="DT71" i="64"/>
  <c r="DU71" i="64"/>
  <c r="IX71" i="64"/>
  <c r="IY71" i="64"/>
  <c r="IZ71" i="64"/>
  <c r="JA71" i="64"/>
  <c r="JB71" i="64"/>
  <c r="KP71" i="64"/>
  <c r="KQ71" i="64"/>
  <c r="KR71" i="64"/>
  <c r="KS71" i="64"/>
  <c r="KT71" i="64"/>
  <c r="KU71" i="64"/>
  <c r="KX71" i="64"/>
  <c r="KY71" i="64"/>
  <c r="KZ71" i="64"/>
  <c r="LC71" i="64"/>
  <c r="LD71" i="64"/>
  <c r="LF71" i="64"/>
  <c r="LJ71" i="64"/>
  <c r="LP71" i="64"/>
  <c r="LQ71" i="64"/>
  <c r="LR71" i="64"/>
  <c r="LX71" i="64"/>
  <c r="CB71" i="64" s="1"/>
  <c r="LY71" i="64" s="1"/>
  <c r="BZ72" i="64"/>
  <c r="LU72" i="64" s="1"/>
  <c r="CV72" i="64"/>
  <c r="CW72" i="64"/>
  <c r="DD72" i="64"/>
  <c r="DE72" i="64"/>
  <c r="DG72" i="64"/>
  <c r="KO72" i="64" s="1"/>
  <c r="DH72" i="64"/>
  <c r="DI72" i="64"/>
  <c r="DJ72" i="64"/>
  <c r="DK72" i="64"/>
  <c r="DL72" i="64"/>
  <c r="DM72" i="64"/>
  <c r="DO72" i="64"/>
  <c r="DP72" i="64"/>
  <c r="DQ72" i="64"/>
  <c r="DR72" i="64"/>
  <c r="DS72" i="64"/>
  <c r="DT72" i="64"/>
  <c r="DU72" i="64"/>
  <c r="IX72" i="64"/>
  <c r="IY72" i="64"/>
  <c r="IZ72" i="64"/>
  <c r="JA72" i="64"/>
  <c r="JB72" i="64"/>
  <c r="KP72" i="64"/>
  <c r="KQ72" i="64"/>
  <c r="KR72" i="64"/>
  <c r="KS72" i="64"/>
  <c r="KT72" i="64"/>
  <c r="KU72" i="64"/>
  <c r="KX72" i="64"/>
  <c r="KY72" i="64"/>
  <c r="KZ72" i="64"/>
  <c r="LC72" i="64"/>
  <c r="LD72" i="64"/>
  <c r="LF72" i="64"/>
  <c r="LJ72" i="64"/>
  <c r="LP72" i="64"/>
  <c r="LQ72" i="64"/>
  <c r="LR72" i="64"/>
  <c r="LX72" i="64"/>
  <c r="CB72" i="64" s="1"/>
  <c r="LY72" i="64" s="1"/>
  <c r="BZ73" i="64"/>
  <c r="CV73" i="64"/>
  <c r="CW73" i="64"/>
  <c r="DD73" i="64"/>
  <c r="DE73" i="64"/>
  <c r="DG73" i="64"/>
  <c r="KO73" i="64" s="1"/>
  <c r="DH73" i="64"/>
  <c r="DI73" i="64"/>
  <c r="DJ73" i="64"/>
  <c r="DK73" i="64"/>
  <c r="DL73" i="64"/>
  <c r="DM73" i="64"/>
  <c r="DO73" i="64"/>
  <c r="DP73" i="64"/>
  <c r="DQ73" i="64"/>
  <c r="DR73" i="64"/>
  <c r="DS73" i="64"/>
  <c r="DT73" i="64"/>
  <c r="DU73" i="64"/>
  <c r="IX73" i="64"/>
  <c r="IY73" i="64"/>
  <c r="IZ73" i="64"/>
  <c r="JA73" i="64"/>
  <c r="JB73" i="64"/>
  <c r="KP73" i="64"/>
  <c r="KQ73" i="64"/>
  <c r="KR73" i="64"/>
  <c r="KS73" i="64"/>
  <c r="KT73" i="64"/>
  <c r="KU73" i="64"/>
  <c r="KX73" i="64"/>
  <c r="KY73" i="64"/>
  <c r="KZ73" i="64"/>
  <c r="LC73" i="64"/>
  <c r="LD73" i="64"/>
  <c r="LF73" i="64"/>
  <c r="LJ73" i="64"/>
  <c r="LP73" i="64"/>
  <c r="LQ73" i="64"/>
  <c r="LR73" i="64"/>
  <c r="LX73" i="64"/>
  <c r="CB73" i="64" s="1"/>
  <c r="LY73" i="64" s="1"/>
  <c r="BZ74" i="64"/>
  <c r="CV74" i="64"/>
  <c r="CW74" i="64"/>
  <c r="DD74" i="64"/>
  <c r="DE74" i="64"/>
  <c r="DG74" i="64"/>
  <c r="KO74" i="64" s="1"/>
  <c r="DH74" i="64"/>
  <c r="DI74" i="64"/>
  <c r="DJ74" i="64"/>
  <c r="DK74" i="64"/>
  <c r="DL74" i="64"/>
  <c r="DM74" i="64"/>
  <c r="DO74" i="64"/>
  <c r="DP74" i="64"/>
  <c r="DQ74" i="64"/>
  <c r="DR74" i="64"/>
  <c r="DS74" i="64"/>
  <c r="DT74" i="64"/>
  <c r="DU74" i="64"/>
  <c r="IX74" i="64"/>
  <c r="IY74" i="64"/>
  <c r="IZ74" i="64"/>
  <c r="JA74" i="64"/>
  <c r="JB74" i="64"/>
  <c r="KP74" i="64"/>
  <c r="KQ74" i="64"/>
  <c r="KR74" i="64"/>
  <c r="KS74" i="64"/>
  <c r="KT74" i="64"/>
  <c r="KU74" i="64"/>
  <c r="KX74" i="64"/>
  <c r="KY74" i="64"/>
  <c r="KZ74" i="64"/>
  <c r="LC74" i="64"/>
  <c r="LD74" i="64"/>
  <c r="LF74" i="64"/>
  <c r="LJ74" i="64"/>
  <c r="LP74" i="64"/>
  <c r="LQ74" i="64"/>
  <c r="LR74" i="64"/>
  <c r="LX74" i="64"/>
  <c r="CB74" i="64" s="1"/>
  <c r="LY74" i="64" s="1"/>
  <c r="BZ75" i="64"/>
  <c r="LU75" i="64" s="1"/>
  <c r="CV75" i="64"/>
  <c r="CW75" i="64"/>
  <c r="DD75" i="64"/>
  <c r="DE75" i="64"/>
  <c r="DG75" i="64"/>
  <c r="KO75" i="64" s="1"/>
  <c r="DH75" i="64"/>
  <c r="DI75" i="64"/>
  <c r="DJ75" i="64"/>
  <c r="DK75" i="64"/>
  <c r="DL75" i="64"/>
  <c r="DM75" i="64"/>
  <c r="DO75" i="64"/>
  <c r="DP75" i="64"/>
  <c r="DQ75" i="64"/>
  <c r="DR75" i="64"/>
  <c r="DS75" i="64"/>
  <c r="DT75" i="64"/>
  <c r="DU75" i="64"/>
  <c r="IX75" i="64"/>
  <c r="IY75" i="64"/>
  <c r="IZ75" i="64"/>
  <c r="JA75" i="64"/>
  <c r="JB75" i="64"/>
  <c r="KP75" i="64"/>
  <c r="KQ75" i="64"/>
  <c r="KR75" i="64"/>
  <c r="KS75" i="64"/>
  <c r="KT75" i="64"/>
  <c r="KU75" i="64"/>
  <c r="KX75" i="64"/>
  <c r="KY75" i="64"/>
  <c r="KZ75" i="64"/>
  <c r="LC75" i="64"/>
  <c r="LD75" i="64"/>
  <c r="LF75" i="64"/>
  <c r="LJ75" i="64"/>
  <c r="LP75" i="64"/>
  <c r="LQ75" i="64"/>
  <c r="LR75" i="64"/>
  <c r="LX75" i="64"/>
  <c r="CB75" i="64" s="1"/>
  <c r="LY75" i="64" s="1"/>
  <c r="BZ76" i="64"/>
  <c r="LU76" i="64" s="1"/>
  <c r="CV76" i="64"/>
  <c r="CW76" i="64"/>
  <c r="DD76" i="64"/>
  <c r="DE76" i="64"/>
  <c r="DG76" i="64"/>
  <c r="KO76" i="64" s="1"/>
  <c r="DH76" i="64"/>
  <c r="DI76" i="64"/>
  <c r="DJ76" i="64"/>
  <c r="DK76" i="64"/>
  <c r="DL76" i="64"/>
  <c r="DM76" i="64"/>
  <c r="DO76" i="64"/>
  <c r="DP76" i="64"/>
  <c r="DQ76" i="64"/>
  <c r="DR76" i="64"/>
  <c r="DS76" i="64"/>
  <c r="DT76" i="64"/>
  <c r="DU76" i="64"/>
  <c r="IX76" i="64"/>
  <c r="IY76" i="64"/>
  <c r="IZ76" i="64"/>
  <c r="JA76" i="64"/>
  <c r="JB76" i="64"/>
  <c r="KP76" i="64"/>
  <c r="KQ76" i="64"/>
  <c r="KR76" i="64"/>
  <c r="KS76" i="64"/>
  <c r="KT76" i="64"/>
  <c r="KU76" i="64"/>
  <c r="KX76" i="64"/>
  <c r="KY76" i="64"/>
  <c r="KZ76" i="64"/>
  <c r="LC76" i="64"/>
  <c r="LD76" i="64"/>
  <c r="LF76" i="64"/>
  <c r="LJ76" i="64"/>
  <c r="LP76" i="64"/>
  <c r="LQ76" i="64"/>
  <c r="LR76" i="64"/>
  <c r="LX76" i="64"/>
  <c r="CB76" i="64" s="1"/>
  <c r="LY76" i="64" s="1"/>
  <c r="BZ77" i="64"/>
  <c r="CV77" i="64"/>
  <c r="CW77" i="64"/>
  <c r="DD77" i="64"/>
  <c r="DE77" i="64"/>
  <c r="DG77" i="64"/>
  <c r="KO77" i="64" s="1"/>
  <c r="DH77" i="64"/>
  <c r="DI77" i="64"/>
  <c r="DJ77" i="64"/>
  <c r="DK77" i="64"/>
  <c r="DL77" i="64"/>
  <c r="DM77" i="64"/>
  <c r="DO77" i="64"/>
  <c r="DP77" i="64"/>
  <c r="DQ77" i="64"/>
  <c r="DR77" i="64"/>
  <c r="DS77" i="64"/>
  <c r="DT77" i="64"/>
  <c r="DU77" i="64"/>
  <c r="IX77" i="64"/>
  <c r="IY77" i="64"/>
  <c r="IZ77" i="64"/>
  <c r="JA77" i="64"/>
  <c r="JB77" i="64"/>
  <c r="KP77" i="64"/>
  <c r="KQ77" i="64"/>
  <c r="KR77" i="64"/>
  <c r="KS77" i="64"/>
  <c r="KT77" i="64"/>
  <c r="KU77" i="64"/>
  <c r="KX77" i="64"/>
  <c r="KY77" i="64"/>
  <c r="KZ77" i="64"/>
  <c r="LC77" i="64"/>
  <c r="LD77" i="64"/>
  <c r="LF77" i="64"/>
  <c r="LJ77" i="64"/>
  <c r="LP77" i="64"/>
  <c r="LQ77" i="64"/>
  <c r="LR77" i="64"/>
  <c r="LX77" i="64"/>
  <c r="CB77" i="64" s="1"/>
  <c r="LY77" i="64" s="1"/>
  <c r="BZ78" i="64"/>
  <c r="CV78" i="64"/>
  <c r="CW78" i="64"/>
  <c r="DD78" i="64"/>
  <c r="DE78" i="64"/>
  <c r="DG78" i="64"/>
  <c r="KO78" i="64" s="1"/>
  <c r="DH78" i="64"/>
  <c r="DI78" i="64"/>
  <c r="DJ78" i="64"/>
  <c r="DK78" i="64"/>
  <c r="DL78" i="64"/>
  <c r="DM78" i="64"/>
  <c r="DO78" i="64"/>
  <c r="DP78" i="64"/>
  <c r="DQ78" i="64"/>
  <c r="DR78" i="64"/>
  <c r="DS78" i="64"/>
  <c r="DT78" i="64"/>
  <c r="DU78" i="64"/>
  <c r="IX78" i="64"/>
  <c r="IY78" i="64"/>
  <c r="IZ78" i="64"/>
  <c r="JA78" i="64"/>
  <c r="JB78" i="64"/>
  <c r="KP78" i="64"/>
  <c r="KQ78" i="64"/>
  <c r="KR78" i="64"/>
  <c r="KS78" i="64"/>
  <c r="KT78" i="64"/>
  <c r="KU78" i="64"/>
  <c r="KX78" i="64"/>
  <c r="KY78" i="64"/>
  <c r="KZ78" i="64"/>
  <c r="LC78" i="64"/>
  <c r="LD78" i="64"/>
  <c r="LF78" i="64"/>
  <c r="LJ78" i="64"/>
  <c r="LP78" i="64"/>
  <c r="LQ78" i="64"/>
  <c r="LR78" i="64"/>
  <c r="LU78" i="64"/>
  <c r="LX78" i="64"/>
  <c r="CB78" i="64" s="1"/>
  <c r="LY78" i="64" s="1"/>
  <c r="BZ79" i="64"/>
  <c r="LU79" i="64" s="1"/>
  <c r="CV79" i="64"/>
  <c r="CW79" i="64"/>
  <c r="DD79" i="64"/>
  <c r="DE79" i="64"/>
  <c r="DG79" i="64"/>
  <c r="KO79" i="64" s="1"/>
  <c r="DH79" i="64"/>
  <c r="DI79" i="64"/>
  <c r="DJ79" i="64"/>
  <c r="DK79" i="64"/>
  <c r="DL79" i="64"/>
  <c r="DM79" i="64"/>
  <c r="DO79" i="64"/>
  <c r="DP79" i="64"/>
  <c r="DQ79" i="64"/>
  <c r="DR79" i="64"/>
  <c r="DS79" i="64"/>
  <c r="DT79" i="64"/>
  <c r="DU79" i="64"/>
  <c r="IX79" i="64"/>
  <c r="IY79" i="64"/>
  <c r="IZ79" i="64"/>
  <c r="JA79" i="64"/>
  <c r="JB79" i="64"/>
  <c r="KP79" i="64"/>
  <c r="KQ79" i="64"/>
  <c r="KR79" i="64"/>
  <c r="KS79" i="64"/>
  <c r="KT79" i="64"/>
  <c r="KU79" i="64"/>
  <c r="KX79" i="64"/>
  <c r="KY79" i="64"/>
  <c r="KZ79" i="64"/>
  <c r="LC79" i="64"/>
  <c r="LD79" i="64"/>
  <c r="LF79" i="64"/>
  <c r="LJ79" i="64"/>
  <c r="LP79" i="64"/>
  <c r="LQ79" i="64"/>
  <c r="LR79" i="64"/>
  <c r="LX79" i="64"/>
  <c r="CB79" i="64" s="1"/>
  <c r="LY79" i="64" s="1"/>
  <c r="BZ80" i="64"/>
  <c r="CV80" i="64"/>
  <c r="CW80" i="64"/>
  <c r="DD80" i="64"/>
  <c r="DE80" i="64"/>
  <c r="DG80" i="64"/>
  <c r="KO80" i="64" s="1"/>
  <c r="DH80" i="64"/>
  <c r="DI80" i="64"/>
  <c r="DJ80" i="64"/>
  <c r="DK80" i="64"/>
  <c r="DL80" i="64"/>
  <c r="DM80" i="64"/>
  <c r="DO80" i="64"/>
  <c r="DP80" i="64"/>
  <c r="DQ80" i="64"/>
  <c r="DR80" i="64"/>
  <c r="DS80" i="64"/>
  <c r="DT80" i="64"/>
  <c r="DU80" i="64"/>
  <c r="IX80" i="64"/>
  <c r="IY80" i="64"/>
  <c r="IZ80" i="64"/>
  <c r="JA80" i="64"/>
  <c r="JB80" i="64"/>
  <c r="KP80" i="64"/>
  <c r="KQ80" i="64"/>
  <c r="KR80" i="64"/>
  <c r="KS80" i="64"/>
  <c r="KT80" i="64"/>
  <c r="KU80" i="64"/>
  <c r="KX80" i="64"/>
  <c r="KY80" i="64"/>
  <c r="KZ80" i="64"/>
  <c r="LC80" i="64"/>
  <c r="LD80" i="64"/>
  <c r="LF80" i="64"/>
  <c r="LJ80" i="64"/>
  <c r="LP80" i="64"/>
  <c r="LQ80" i="64"/>
  <c r="LR80" i="64"/>
  <c r="LU80" i="64"/>
  <c r="LX80" i="64"/>
  <c r="CB80" i="64" s="1"/>
  <c r="LY80" i="64" s="1"/>
  <c r="BZ81" i="64"/>
  <c r="LU81" i="64" s="1"/>
  <c r="CV81" i="64"/>
  <c r="CW81" i="64"/>
  <c r="DD81" i="64"/>
  <c r="DE81" i="64"/>
  <c r="DG81" i="64"/>
  <c r="KO81" i="64" s="1"/>
  <c r="DH81" i="64"/>
  <c r="DI81" i="64"/>
  <c r="DJ81" i="64"/>
  <c r="DK81" i="64"/>
  <c r="DL81" i="64"/>
  <c r="DM81" i="64"/>
  <c r="DO81" i="64"/>
  <c r="DP81" i="64"/>
  <c r="DQ81" i="64"/>
  <c r="DR81" i="64"/>
  <c r="DS81" i="64"/>
  <c r="DT81" i="64"/>
  <c r="DU81" i="64"/>
  <c r="IX81" i="64"/>
  <c r="IY81" i="64"/>
  <c r="IZ81" i="64"/>
  <c r="JA81" i="64"/>
  <c r="JB81" i="64"/>
  <c r="KP81" i="64"/>
  <c r="KQ81" i="64"/>
  <c r="KR81" i="64"/>
  <c r="KS81" i="64"/>
  <c r="KT81" i="64"/>
  <c r="KU81" i="64"/>
  <c r="KX81" i="64"/>
  <c r="KY81" i="64"/>
  <c r="KZ81" i="64"/>
  <c r="LC81" i="64"/>
  <c r="LD81" i="64"/>
  <c r="LF81" i="64"/>
  <c r="LJ81" i="64"/>
  <c r="LP81" i="64"/>
  <c r="LQ81" i="64"/>
  <c r="LR81" i="64"/>
  <c r="LX81" i="64"/>
  <c r="CB81" i="64" s="1"/>
  <c r="LY81" i="64" s="1"/>
  <c r="BZ82" i="64"/>
  <c r="CV82" i="64"/>
  <c r="CW82" i="64"/>
  <c r="DD82" i="64"/>
  <c r="DE82" i="64"/>
  <c r="DG82" i="64"/>
  <c r="KO82" i="64" s="1"/>
  <c r="DH82" i="64"/>
  <c r="DI82" i="64"/>
  <c r="DJ82" i="64"/>
  <c r="DK82" i="64"/>
  <c r="DL82" i="64"/>
  <c r="DM82" i="64"/>
  <c r="DO82" i="64"/>
  <c r="DP82" i="64"/>
  <c r="DQ82" i="64"/>
  <c r="DR82" i="64"/>
  <c r="DS82" i="64"/>
  <c r="DT82" i="64"/>
  <c r="DU82" i="64"/>
  <c r="IX82" i="64"/>
  <c r="IY82" i="64"/>
  <c r="IZ82" i="64"/>
  <c r="JA82" i="64"/>
  <c r="JB82" i="64"/>
  <c r="KP82" i="64"/>
  <c r="KQ82" i="64"/>
  <c r="KR82" i="64"/>
  <c r="KS82" i="64"/>
  <c r="KT82" i="64"/>
  <c r="KU82" i="64"/>
  <c r="KX82" i="64"/>
  <c r="KY82" i="64"/>
  <c r="KZ82" i="64"/>
  <c r="LC82" i="64"/>
  <c r="LD82" i="64"/>
  <c r="LF82" i="64"/>
  <c r="LJ82" i="64"/>
  <c r="LP82" i="64"/>
  <c r="LQ82" i="64"/>
  <c r="LR82" i="64"/>
  <c r="LX82" i="64"/>
  <c r="CB82" i="64" s="1"/>
  <c r="LY82" i="64" s="1"/>
  <c r="BZ83" i="64"/>
  <c r="CV83" i="64"/>
  <c r="CW83" i="64"/>
  <c r="DD83" i="64"/>
  <c r="DE83" i="64"/>
  <c r="DG83" i="64"/>
  <c r="KO83" i="64" s="1"/>
  <c r="DH83" i="64"/>
  <c r="DI83" i="64"/>
  <c r="DJ83" i="64"/>
  <c r="DK83" i="64"/>
  <c r="DL83" i="64"/>
  <c r="DM83" i="64"/>
  <c r="DO83" i="64"/>
  <c r="DP83" i="64"/>
  <c r="DQ83" i="64"/>
  <c r="DR83" i="64"/>
  <c r="DS83" i="64"/>
  <c r="DT83" i="64"/>
  <c r="DU83" i="64"/>
  <c r="IX83" i="64"/>
  <c r="IY83" i="64"/>
  <c r="IZ83" i="64"/>
  <c r="JA83" i="64"/>
  <c r="JB83" i="64"/>
  <c r="KP83" i="64"/>
  <c r="KQ83" i="64"/>
  <c r="KR83" i="64"/>
  <c r="KS83" i="64"/>
  <c r="KT83" i="64"/>
  <c r="KU83" i="64"/>
  <c r="KX83" i="64"/>
  <c r="KY83" i="64"/>
  <c r="KZ83" i="64"/>
  <c r="LC83" i="64"/>
  <c r="LD83" i="64"/>
  <c r="LF83" i="64"/>
  <c r="LJ83" i="64"/>
  <c r="LP83" i="64"/>
  <c r="LQ83" i="64"/>
  <c r="LR83" i="64"/>
  <c r="LX83" i="64"/>
  <c r="CB83" i="64" s="1"/>
  <c r="LY83" i="64" s="1"/>
  <c r="BZ84" i="64"/>
  <c r="CV84" i="64"/>
  <c r="CW84" i="64"/>
  <c r="DD84" i="64"/>
  <c r="DE84" i="64"/>
  <c r="DG84" i="64"/>
  <c r="KO84" i="64" s="1"/>
  <c r="DH84" i="64"/>
  <c r="DI84" i="64"/>
  <c r="DJ84" i="64"/>
  <c r="DK84" i="64"/>
  <c r="DL84" i="64"/>
  <c r="DM84" i="64"/>
  <c r="DO84" i="64"/>
  <c r="DP84" i="64"/>
  <c r="DQ84" i="64"/>
  <c r="DR84" i="64"/>
  <c r="DS84" i="64"/>
  <c r="DT84" i="64"/>
  <c r="DU84" i="64"/>
  <c r="IX84" i="64"/>
  <c r="IY84" i="64"/>
  <c r="IZ84" i="64"/>
  <c r="JA84" i="64"/>
  <c r="JB84" i="64"/>
  <c r="KP84" i="64"/>
  <c r="KQ84" i="64"/>
  <c r="KR84" i="64"/>
  <c r="KS84" i="64"/>
  <c r="KT84" i="64"/>
  <c r="KU84" i="64"/>
  <c r="KX84" i="64"/>
  <c r="KY84" i="64"/>
  <c r="KZ84" i="64"/>
  <c r="LC84" i="64"/>
  <c r="LD84" i="64"/>
  <c r="LF84" i="64"/>
  <c r="LJ84" i="64"/>
  <c r="LP84" i="64"/>
  <c r="LQ84" i="64"/>
  <c r="LR84" i="64"/>
  <c r="LX84" i="64"/>
  <c r="CB84" i="64" s="1"/>
  <c r="LY84" i="64" s="1"/>
  <c r="BZ85" i="64"/>
  <c r="LU85" i="64" s="1"/>
  <c r="CV85" i="64"/>
  <c r="CW85" i="64"/>
  <c r="DD85" i="64"/>
  <c r="DE85" i="64"/>
  <c r="DG85" i="64"/>
  <c r="KO85" i="64" s="1"/>
  <c r="DH85" i="64"/>
  <c r="DI85" i="64"/>
  <c r="DJ85" i="64"/>
  <c r="DK85" i="64"/>
  <c r="DL85" i="64"/>
  <c r="DM85" i="64"/>
  <c r="DO85" i="64"/>
  <c r="DP85" i="64"/>
  <c r="DQ85" i="64"/>
  <c r="DR85" i="64"/>
  <c r="DS85" i="64"/>
  <c r="DT85" i="64"/>
  <c r="DU85" i="64"/>
  <c r="IX85" i="64"/>
  <c r="IY85" i="64"/>
  <c r="IZ85" i="64"/>
  <c r="JA85" i="64"/>
  <c r="JB85" i="64"/>
  <c r="KP85" i="64"/>
  <c r="KQ85" i="64"/>
  <c r="KR85" i="64"/>
  <c r="KS85" i="64"/>
  <c r="KT85" i="64"/>
  <c r="KU85" i="64"/>
  <c r="KX85" i="64"/>
  <c r="KY85" i="64"/>
  <c r="KZ85" i="64"/>
  <c r="LC85" i="64"/>
  <c r="LD85" i="64"/>
  <c r="LF85" i="64"/>
  <c r="LJ85" i="64"/>
  <c r="LP85" i="64"/>
  <c r="LQ85" i="64"/>
  <c r="LR85" i="64"/>
  <c r="LX85" i="64"/>
  <c r="CB85" i="64" s="1"/>
  <c r="LY85" i="64" s="1"/>
  <c r="BZ86" i="64"/>
  <c r="CV86" i="64"/>
  <c r="CW86" i="64"/>
  <c r="DD86" i="64"/>
  <c r="DE86" i="64"/>
  <c r="DG86" i="64"/>
  <c r="KO86" i="64" s="1"/>
  <c r="DH86" i="64"/>
  <c r="DI86" i="64"/>
  <c r="DJ86" i="64"/>
  <c r="DK86" i="64"/>
  <c r="DL86" i="64"/>
  <c r="DM86" i="64"/>
  <c r="DO86" i="64"/>
  <c r="DP86" i="64"/>
  <c r="DQ86" i="64"/>
  <c r="DR86" i="64"/>
  <c r="DS86" i="64"/>
  <c r="DT86" i="64"/>
  <c r="DU86" i="64"/>
  <c r="IX86" i="64"/>
  <c r="IY86" i="64"/>
  <c r="IZ86" i="64"/>
  <c r="JA86" i="64"/>
  <c r="JB86" i="64"/>
  <c r="KP86" i="64"/>
  <c r="KQ86" i="64"/>
  <c r="KR86" i="64"/>
  <c r="KS86" i="64"/>
  <c r="KT86" i="64"/>
  <c r="KU86" i="64"/>
  <c r="KX86" i="64"/>
  <c r="KY86" i="64"/>
  <c r="KZ86" i="64"/>
  <c r="LC86" i="64"/>
  <c r="LD86" i="64"/>
  <c r="LF86" i="64"/>
  <c r="LJ86" i="64"/>
  <c r="LP86" i="64"/>
  <c r="LQ86" i="64"/>
  <c r="LR86" i="64"/>
  <c r="LU86" i="64"/>
  <c r="LX86" i="64"/>
  <c r="CB86" i="64" s="1"/>
  <c r="LY86" i="64" s="1"/>
  <c r="BZ87" i="64"/>
  <c r="CV87" i="64"/>
  <c r="CW87" i="64"/>
  <c r="DD87" i="64"/>
  <c r="DE87" i="64"/>
  <c r="DG87" i="64"/>
  <c r="KO87" i="64" s="1"/>
  <c r="DH87" i="64"/>
  <c r="DI87" i="64"/>
  <c r="DJ87" i="64"/>
  <c r="DK87" i="64"/>
  <c r="DL87" i="64"/>
  <c r="DM87" i="64"/>
  <c r="DO87" i="64"/>
  <c r="DP87" i="64"/>
  <c r="DQ87" i="64"/>
  <c r="DR87" i="64"/>
  <c r="DS87" i="64"/>
  <c r="DT87" i="64"/>
  <c r="DU87" i="64"/>
  <c r="IX87" i="64"/>
  <c r="IY87" i="64"/>
  <c r="IZ87" i="64"/>
  <c r="JA87" i="64"/>
  <c r="JB87" i="64"/>
  <c r="KP87" i="64"/>
  <c r="KQ87" i="64"/>
  <c r="KR87" i="64"/>
  <c r="KS87" i="64"/>
  <c r="KT87" i="64"/>
  <c r="KU87" i="64"/>
  <c r="KX87" i="64"/>
  <c r="KY87" i="64"/>
  <c r="KZ87" i="64"/>
  <c r="LC87" i="64"/>
  <c r="LD87" i="64"/>
  <c r="LF87" i="64"/>
  <c r="LJ87" i="64"/>
  <c r="LP87" i="64"/>
  <c r="LQ87" i="64"/>
  <c r="LR87" i="64"/>
  <c r="LU87" i="64"/>
  <c r="LX87" i="64"/>
  <c r="CB87" i="64" s="1"/>
  <c r="LY87" i="64" s="1"/>
  <c r="BZ88" i="64"/>
  <c r="CV88" i="64"/>
  <c r="CW88" i="64"/>
  <c r="DD88" i="64"/>
  <c r="DE88" i="64"/>
  <c r="DG88" i="64"/>
  <c r="KO88" i="64" s="1"/>
  <c r="DH88" i="64"/>
  <c r="DI88" i="64"/>
  <c r="DJ88" i="64"/>
  <c r="DK88" i="64"/>
  <c r="DL88" i="64"/>
  <c r="DM88" i="64"/>
  <c r="DO88" i="64"/>
  <c r="DP88" i="64"/>
  <c r="DQ88" i="64"/>
  <c r="DR88" i="64"/>
  <c r="DS88" i="64"/>
  <c r="DT88" i="64"/>
  <c r="DU88" i="64"/>
  <c r="IX88" i="64"/>
  <c r="IY88" i="64"/>
  <c r="IZ88" i="64"/>
  <c r="JA88" i="64"/>
  <c r="JB88" i="64"/>
  <c r="KP88" i="64"/>
  <c r="KQ88" i="64"/>
  <c r="KR88" i="64"/>
  <c r="KS88" i="64"/>
  <c r="KT88" i="64"/>
  <c r="KU88" i="64"/>
  <c r="KX88" i="64"/>
  <c r="KY88" i="64"/>
  <c r="KZ88" i="64"/>
  <c r="LC88" i="64"/>
  <c r="LD88" i="64"/>
  <c r="LF88" i="64"/>
  <c r="LJ88" i="64"/>
  <c r="LP88" i="64"/>
  <c r="LQ88" i="64"/>
  <c r="LR88" i="64"/>
  <c r="LU88" i="64"/>
  <c r="LX88" i="64"/>
  <c r="CB88" i="64" s="1"/>
  <c r="LY88" i="64" s="1"/>
  <c r="BZ89" i="64"/>
  <c r="CV89" i="64"/>
  <c r="CW89" i="64"/>
  <c r="DD89" i="64"/>
  <c r="DE89" i="64"/>
  <c r="DG89" i="64"/>
  <c r="KO89" i="64" s="1"/>
  <c r="DH89" i="64"/>
  <c r="DI89" i="64"/>
  <c r="DJ89" i="64"/>
  <c r="DK89" i="64"/>
  <c r="DL89" i="64"/>
  <c r="DM89" i="64"/>
  <c r="DO89" i="64"/>
  <c r="DP89" i="64"/>
  <c r="DQ89" i="64"/>
  <c r="DR89" i="64"/>
  <c r="DS89" i="64"/>
  <c r="DT89" i="64"/>
  <c r="DU89" i="64"/>
  <c r="IX89" i="64"/>
  <c r="IY89" i="64"/>
  <c r="IZ89" i="64"/>
  <c r="JA89" i="64"/>
  <c r="JB89" i="64"/>
  <c r="KP89" i="64"/>
  <c r="KQ89" i="64"/>
  <c r="KR89" i="64"/>
  <c r="KS89" i="64"/>
  <c r="KT89" i="64"/>
  <c r="KU89" i="64"/>
  <c r="KX89" i="64"/>
  <c r="KY89" i="64"/>
  <c r="KZ89" i="64"/>
  <c r="LC89" i="64"/>
  <c r="LD89" i="64"/>
  <c r="LF89" i="64"/>
  <c r="LJ89" i="64"/>
  <c r="LP89" i="64"/>
  <c r="LQ89" i="64"/>
  <c r="LR89" i="64"/>
  <c r="LU89" i="64"/>
  <c r="LX89" i="64"/>
  <c r="CB89" i="64" s="1"/>
  <c r="LY89" i="64" s="1"/>
  <c r="BZ90" i="64"/>
  <c r="CV90" i="64"/>
  <c r="CW90" i="64"/>
  <c r="DD90" i="64"/>
  <c r="DE90" i="64"/>
  <c r="DG90" i="64"/>
  <c r="KO90" i="64" s="1"/>
  <c r="DH90" i="64"/>
  <c r="DI90" i="64"/>
  <c r="DJ90" i="64"/>
  <c r="DK90" i="64"/>
  <c r="DL90" i="64"/>
  <c r="DM90" i="64"/>
  <c r="DO90" i="64"/>
  <c r="DP90" i="64"/>
  <c r="DQ90" i="64"/>
  <c r="DR90" i="64"/>
  <c r="DS90" i="64"/>
  <c r="DT90" i="64"/>
  <c r="DU90" i="64"/>
  <c r="IX90" i="64"/>
  <c r="IY90" i="64"/>
  <c r="IZ90" i="64"/>
  <c r="JA90" i="64"/>
  <c r="JB90" i="64"/>
  <c r="KP90" i="64"/>
  <c r="KQ90" i="64"/>
  <c r="KR90" i="64"/>
  <c r="KS90" i="64"/>
  <c r="KT90" i="64"/>
  <c r="KU90" i="64"/>
  <c r="KX90" i="64"/>
  <c r="KY90" i="64"/>
  <c r="KZ90" i="64"/>
  <c r="LC90" i="64"/>
  <c r="LD90" i="64"/>
  <c r="LF90" i="64"/>
  <c r="LJ90" i="64"/>
  <c r="LP90" i="64"/>
  <c r="LQ90" i="64"/>
  <c r="LR90" i="64"/>
  <c r="LU90" i="64"/>
  <c r="LX90" i="64"/>
  <c r="CB90" i="64" s="1"/>
  <c r="LY90" i="64" s="1"/>
  <c r="BZ91" i="64"/>
  <c r="CV91" i="64"/>
  <c r="CW91" i="64"/>
  <c r="DD91" i="64"/>
  <c r="DE91" i="64"/>
  <c r="DG91" i="64"/>
  <c r="KO91" i="64" s="1"/>
  <c r="DH91" i="64"/>
  <c r="DI91" i="64"/>
  <c r="DJ91" i="64"/>
  <c r="DK91" i="64"/>
  <c r="DL91" i="64"/>
  <c r="DM91" i="64"/>
  <c r="DO91" i="64"/>
  <c r="DP91" i="64"/>
  <c r="DQ91" i="64"/>
  <c r="DR91" i="64"/>
  <c r="DS91" i="64"/>
  <c r="DT91" i="64"/>
  <c r="DU91" i="64"/>
  <c r="IX91" i="64"/>
  <c r="IY91" i="64"/>
  <c r="IZ91" i="64"/>
  <c r="JA91" i="64"/>
  <c r="JB91" i="64"/>
  <c r="KP91" i="64"/>
  <c r="KQ91" i="64"/>
  <c r="KR91" i="64"/>
  <c r="KS91" i="64"/>
  <c r="KT91" i="64"/>
  <c r="KU91" i="64"/>
  <c r="KX91" i="64"/>
  <c r="KY91" i="64"/>
  <c r="KZ91" i="64"/>
  <c r="LC91" i="64"/>
  <c r="LD91" i="64"/>
  <c r="LF91" i="64"/>
  <c r="LJ91" i="64"/>
  <c r="LP91" i="64"/>
  <c r="LQ91" i="64"/>
  <c r="LR91" i="64"/>
  <c r="LX91" i="64"/>
  <c r="CB91" i="64" s="1"/>
  <c r="LY91" i="64" s="1"/>
  <c r="BZ92" i="64"/>
  <c r="CV92" i="64"/>
  <c r="CW92" i="64"/>
  <c r="DD92" i="64"/>
  <c r="DE92" i="64"/>
  <c r="DG92" i="64"/>
  <c r="KO92" i="64" s="1"/>
  <c r="DH92" i="64"/>
  <c r="DI92" i="64"/>
  <c r="DJ92" i="64"/>
  <c r="DK92" i="64"/>
  <c r="DL92" i="64"/>
  <c r="DM92" i="64"/>
  <c r="DO92" i="64"/>
  <c r="DP92" i="64"/>
  <c r="DQ92" i="64"/>
  <c r="DR92" i="64"/>
  <c r="DS92" i="64"/>
  <c r="DT92" i="64"/>
  <c r="DU92" i="64"/>
  <c r="IX92" i="64"/>
  <c r="IY92" i="64"/>
  <c r="IZ92" i="64"/>
  <c r="JA92" i="64"/>
  <c r="JB92" i="64"/>
  <c r="KP92" i="64"/>
  <c r="KQ92" i="64"/>
  <c r="KR92" i="64"/>
  <c r="KS92" i="64"/>
  <c r="KT92" i="64"/>
  <c r="KU92" i="64"/>
  <c r="KX92" i="64"/>
  <c r="KY92" i="64"/>
  <c r="KZ92" i="64"/>
  <c r="LC92" i="64"/>
  <c r="LD92" i="64"/>
  <c r="LF92" i="64"/>
  <c r="LJ92" i="64"/>
  <c r="LP92" i="64"/>
  <c r="LQ92" i="64"/>
  <c r="LR92" i="64"/>
  <c r="LX92" i="64"/>
  <c r="CB92" i="64" s="1"/>
  <c r="LY92" i="64" s="1"/>
  <c r="BZ93" i="64"/>
  <c r="CV93" i="64"/>
  <c r="CW93" i="64"/>
  <c r="DD93" i="64"/>
  <c r="DE93" i="64"/>
  <c r="DG93" i="64"/>
  <c r="KO93" i="64" s="1"/>
  <c r="DH93" i="64"/>
  <c r="DI93" i="64"/>
  <c r="DJ93" i="64"/>
  <c r="DK93" i="64"/>
  <c r="DL93" i="64"/>
  <c r="DM93" i="64"/>
  <c r="DO93" i="64"/>
  <c r="DP93" i="64"/>
  <c r="DQ93" i="64"/>
  <c r="DR93" i="64"/>
  <c r="DS93" i="64"/>
  <c r="DT93" i="64"/>
  <c r="DU93" i="64"/>
  <c r="IX93" i="64"/>
  <c r="IY93" i="64"/>
  <c r="IZ93" i="64"/>
  <c r="JA93" i="64"/>
  <c r="JB93" i="64"/>
  <c r="KP93" i="64"/>
  <c r="KQ93" i="64"/>
  <c r="KR93" i="64"/>
  <c r="KS93" i="64"/>
  <c r="KT93" i="64"/>
  <c r="KU93" i="64"/>
  <c r="KX93" i="64"/>
  <c r="KY93" i="64"/>
  <c r="KZ93" i="64"/>
  <c r="LC93" i="64"/>
  <c r="LD93" i="64"/>
  <c r="LF93" i="64"/>
  <c r="LJ93" i="64"/>
  <c r="LP93" i="64"/>
  <c r="LQ93" i="64"/>
  <c r="LR93" i="64"/>
  <c r="LX93" i="64"/>
  <c r="CB93" i="64" s="1"/>
  <c r="LY93" i="64" s="1"/>
  <c r="BZ94" i="64"/>
  <c r="CV94" i="64"/>
  <c r="CW94" i="64"/>
  <c r="DD94" i="64"/>
  <c r="DE94" i="64"/>
  <c r="DG94" i="64"/>
  <c r="KO94" i="64" s="1"/>
  <c r="DH94" i="64"/>
  <c r="DI94" i="64"/>
  <c r="DJ94" i="64"/>
  <c r="DK94" i="64"/>
  <c r="DL94" i="64"/>
  <c r="DM94" i="64"/>
  <c r="DO94" i="64"/>
  <c r="DP94" i="64"/>
  <c r="DQ94" i="64"/>
  <c r="DR94" i="64"/>
  <c r="DS94" i="64"/>
  <c r="DT94" i="64"/>
  <c r="DU94" i="64"/>
  <c r="IX94" i="64"/>
  <c r="IY94" i="64"/>
  <c r="IZ94" i="64"/>
  <c r="JA94" i="64"/>
  <c r="JB94" i="64"/>
  <c r="KP94" i="64"/>
  <c r="KQ94" i="64"/>
  <c r="KR94" i="64"/>
  <c r="KS94" i="64"/>
  <c r="KT94" i="64"/>
  <c r="KU94" i="64"/>
  <c r="KX94" i="64"/>
  <c r="KY94" i="64"/>
  <c r="KZ94" i="64"/>
  <c r="LC94" i="64"/>
  <c r="LD94" i="64"/>
  <c r="LF94" i="64"/>
  <c r="LJ94" i="64"/>
  <c r="LP94" i="64"/>
  <c r="LQ94" i="64"/>
  <c r="LR94" i="64"/>
  <c r="LU94" i="64"/>
  <c r="LX94" i="64"/>
  <c r="CB94" i="64" s="1"/>
  <c r="LY94" i="64" s="1"/>
  <c r="BZ95" i="64"/>
  <c r="CV95" i="64"/>
  <c r="CW95" i="64"/>
  <c r="DD95" i="64"/>
  <c r="DE95" i="64"/>
  <c r="DG95" i="64"/>
  <c r="KO95" i="64" s="1"/>
  <c r="DH95" i="64"/>
  <c r="DI95" i="64"/>
  <c r="DJ95" i="64"/>
  <c r="DK95" i="64"/>
  <c r="DL95" i="64"/>
  <c r="DM95" i="64"/>
  <c r="DO95" i="64"/>
  <c r="DP95" i="64"/>
  <c r="DQ95" i="64"/>
  <c r="DR95" i="64"/>
  <c r="DS95" i="64"/>
  <c r="DT95" i="64"/>
  <c r="DU95" i="64"/>
  <c r="IX95" i="64"/>
  <c r="IY95" i="64"/>
  <c r="IZ95" i="64"/>
  <c r="JA95" i="64"/>
  <c r="JB95" i="64"/>
  <c r="KP95" i="64"/>
  <c r="KQ95" i="64"/>
  <c r="KR95" i="64"/>
  <c r="KS95" i="64"/>
  <c r="KT95" i="64"/>
  <c r="KU95" i="64"/>
  <c r="KX95" i="64"/>
  <c r="KY95" i="64"/>
  <c r="KZ95" i="64"/>
  <c r="LC95" i="64"/>
  <c r="LD95" i="64"/>
  <c r="LF95" i="64"/>
  <c r="LJ95" i="64"/>
  <c r="LP95" i="64"/>
  <c r="LQ95" i="64"/>
  <c r="LR95" i="64"/>
  <c r="LU95" i="64"/>
  <c r="LX95" i="64"/>
  <c r="CB95" i="64" s="1"/>
  <c r="LY95" i="64" s="1"/>
  <c r="BZ96" i="64"/>
  <c r="LU96" i="64" s="1"/>
  <c r="CV96" i="64"/>
  <c r="CW96" i="64"/>
  <c r="DD96" i="64"/>
  <c r="DE96" i="64"/>
  <c r="DG96" i="64"/>
  <c r="KO96" i="64" s="1"/>
  <c r="DH96" i="64"/>
  <c r="DI96" i="64"/>
  <c r="DJ96" i="64"/>
  <c r="DK96" i="64"/>
  <c r="DL96" i="64"/>
  <c r="DM96" i="64"/>
  <c r="DO96" i="64"/>
  <c r="DP96" i="64"/>
  <c r="DQ96" i="64"/>
  <c r="DR96" i="64"/>
  <c r="DS96" i="64"/>
  <c r="DT96" i="64"/>
  <c r="DU96" i="64"/>
  <c r="IX96" i="64"/>
  <c r="IY96" i="64"/>
  <c r="IZ96" i="64"/>
  <c r="JA96" i="64"/>
  <c r="JB96" i="64"/>
  <c r="KP96" i="64"/>
  <c r="KQ96" i="64"/>
  <c r="KR96" i="64"/>
  <c r="KS96" i="64"/>
  <c r="KT96" i="64"/>
  <c r="KU96" i="64"/>
  <c r="KX96" i="64"/>
  <c r="KY96" i="64"/>
  <c r="KZ96" i="64"/>
  <c r="LC96" i="64"/>
  <c r="LD96" i="64"/>
  <c r="LF96" i="64"/>
  <c r="LJ96" i="64"/>
  <c r="LP96" i="64"/>
  <c r="LQ96" i="64"/>
  <c r="LR96" i="64"/>
  <c r="LX96" i="64"/>
  <c r="CB96" i="64" s="1"/>
  <c r="LY96" i="64" s="1"/>
  <c r="BZ97" i="64"/>
  <c r="CV97" i="64"/>
  <c r="CW97" i="64"/>
  <c r="DD97" i="64"/>
  <c r="DE97" i="64"/>
  <c r="DG97" i="64"/>
  <c r="KO97" i="64" s="1"/>
  <c r="DH97" i="64"/>
  <c r="DI97" i="64"/>
  <c r="DJ97" i="64"/>
  <c r="DK97" i="64"/>
  <c r="DL97" i="64"/>
  <c r="DM97" i="64"/>
  <c r="DO97" i="64"/>
  <c r="DP97" i="64"/>
  <c r="DQ97" i="64"/>
  <c r="DR97" i="64"/>
  <c r="DS97" i="64"/>
  <c r="DT97" i="64"/>
  <c r="DU97" i="64"/>
  <c r="IX97" i="64"/>
  <c r="IY97" i="64"/>
  <c r="IZ97" i="64"/>
  <c r="JA97" i="64"/>
  <c r="JB97" i="64"/>
  <c r="KP97" i="64"/>
  <c r="KQ97" i="64"/>
  <c r="KR97" i="64"/>
  <c r="KS97" i="64"/>
  <c r="KT97" i="64"/>
  <c r="KU97" i="64"/>
  <c r="KX97" i="64"/>
  <c r="KY97" i="64"/>
  <c r="KZ97" i="64"/>
  <c r="LC97" i="64"/>
  <c r="LD97" i="64"/>
  <c r="LF97" i="64"/>
  <c r="LJ97" i="64"/>
  <c r="LP97" i="64"/>
  <c r="LQ97" i="64"/>
  <c r="LR97" i="64"/>
  <c r="LX97" i="64"/>
  <c r="CB97" i="64" s="1"/>
  <c r="LY97" i="64" s="1"/>
  <c r="BZ98" i="64"/>
  <c r="LU98" i="64" s="1"/>
  <c r="CV98" i="64"/>
  <c r="CW98" i="64"/>
  <c r="DD98" i="64"/>
  <c r="DE98" i="64"/>
  <c r="DG98" i="64"/>
  <c r="KO98" i="64" s="1"/>
  <c r="DH98" i="64"/>
  <c r="DI98" i="64"/>
  <c r="DJ98" i="64"/>
  <c r="DK98" i="64"/>
  <c r="DL98" i="64"/>
  <c r="DM98" i="64"/>
  <c r="DO98" i="64"/>
  <c r="DP98" i="64"/>
  <c r="DQ98" i="64"/>
  <c r="DR98" i="64"/>
  <c r="DS98" i="64"/>
  <c r="DT98" i="64"/>
  <c r="DU98" i="64"/>
  <c r="IX98" i="64"/>
  <c r="IY98" i="64"/>
  <c r="IZ98" i="64"/>
  <c r="JA98" i="64"/>
  <c r="JB98" i="64"/>
  <c r="KP98" i="64"/>
  <c r="KQ98" i="64"/>
  <c r="KR98" i="64"/>
  <c r="KS98" i="64"/>
  <c r="KT98" i="64"/>
  <c r="KU98" i="64"/>
  <c r="KX98" i="64"/>
  <c r="KY98" i="64"/>
  <c r="KZ98" i="64"/>
  <c r="LC98" i="64"/>
  <c r="LD98" i="64"/>
  <c r="LF98" i="64"/>
  <c r="LJ98" i="64"/>
  <c r="LP98" i="64"/>
  <c r="LQ98" i="64"/>
  <c r="LR98" i="64"/>
  <c r="LX98" i="64"/>
  <c r="CB98" i="64" s="1"/>
  <c r="LY98" i="64" s="1"/>
  <c r="BZ99" i="64"/>
  <c r="LU99" i="64" s="1"/>
  <c r="CV99" i="64"/>
  <c r="CW99" i="64"/>
  <c r="DD99" i="64"/>
  <c r="DE99" i="64"/>
  <c r="DG99" i="64"/>
  <c r="KO99" i="64" s="1"/>
  <c r="DH99" i="64"/>
  <c r="DI99" i="64"/>
  <c r="DJ99" i="64"/>
  <c r="DK99" i="64"/>
  <c r="DL99" i="64"/>
  <c r="DM99" i="64"/>
  <c r="DO99" i="64"/>
  <c r="DP99" i="64"/>
  <c r="DQ99" i="64"/>
  <c r="DR99" i="64"/>
  <c r="DS99" i="64"/>
  <c r="DT99" i="64"/>
  <c r="DU99" i="64"/>
  <c r="IX99" i="64"/>
  <c r="IY99" i="64"/>
  <c r="IZ99" i="64"/>
  <c r="JA99" i="64"/>
  <c r="JB99" i="64"/>
  <c r="KP99" i="64"/>
  <c r="KQ99" i="64"/>
  <c r="KR99" i="64"/>
  <c r="KS99" i="64"/>
  <c r="KT99" i="64"/>
  <c r="KU99" i="64"/>
  <c r="KX99" i="64"/>
  <c r="KY99" i="64"/>
  <c r="KZ99" i="64"/>
  <c r="LC99" i="64"/>
  <c r="LD99" i="64"/>
  <c r="LF99" i="64"/>
  <c r="LJ99" i="64"/>
  <c r="LP99" i="64"/>
  <c r="LQ99" i="64"/>
  <c r="LR99" i="64"/>
  <c r="LX99" i="64"/>
  <c r="CB99" i="64" s="1"/>
  <c r="LY99" i="64" s="1"/>
  <c r="BZ100" i="64"/>
  <c r="CV100" i="64"/>
  <c r="CW100" i="64"/>
  <c r="DD100" i="64"/>
  <c r="DE100" i="64"/>
  <c r="DG100" i="64"/>
  <c r="KO100" i="64" s="1"/>
  <c r="DH100" i="64"/>
  <c r="DI100" i="64"/>
  <c r="DJ100" i="64"/>
  <c r="DK100" i="64"/>
  <c r="DL100" i="64"/>
  <c r="DM100" i="64"/>
  <c r="DO100" i="64"/>
  <c r="DP100" i="64"/>
  <c r="DQ100" i="64"/>
  <c r="DR100" i="64"/>
  <c r="DS100" i="64"/>
  <c r="DT100" i="64"/>
  <c r="DU100" i="64"/>
  <c r="IX100" i="64"/>
  <c r="IY100" i="64"/>
  <c r="IZ100" i="64"/>
  <c r="JA100" i="64"/>
  <c r="JB100" i="64"/>
  <c r="KP100" i="64"/>
  <c r="KQ100" i="64"/>
  <c r="KR100" i="64"/>
  <c r="KS100" i="64"/>
  <c r="KT100" i="64"/>
  <c r="KU100" i="64"/>
  <c r="KX100" i="64"/>
  <c r="KY100" i="64"/>
  <c r="KZ100" i="64"/>
  <c r="LC100" i="64"/>
  <c r="LD100" i="64"/>
  <c r="LF100" i="64"/>
  <c r="LJ100" i="64"/>
  <c r="LP100" i="64"/>
  <c r="LQ100" i="64"/>
  <c r="LR100" i="64"/>
  <c r="LX100" i="64"/>
  <c r="CB100" i="64" s="1"/>
  <c r="LY100" i="64" s="1"/>
  <c r="BZ101" i="64"/>
  <c r="CV101" i="64"/>
  <c r="CW101" i="64"/>
  <c r="DD101" i="64"/>
  <c r="DE101" i="64"/>
  <c r="DG101" i="64"/>
  <c r="KO101" i="64" s="1"/>
  <c r="DH101" i="64"/>
  <c r="DI101" i="64"/>
  <c r="DJ101" i="64"/>
  <c r="DK101" i="64"/>
  <c r="DL101" i="64"/>
  <c r="DM101" i="64"/>
  <c r="DO101" i="64"/>
  <c r="DP101" i="64"/>
  <c r="DQ101" i="64"/>
  <c r="DR101" i="64"/>
  <c r="DS101" i="64"/>
  <c r="DT101" i="64"/>
  <c r="DU101" i="64"/>
  <c r="IX101" i="64"/>
  <c r="IY101" i="64"/>
  <c r="IZ101" i="64"/>
  <c r="JA101" i="64"/>
  <c r="JB101" i="64"/>
  <c r="KP101" i="64"/>
  <c r="KQ101" i="64"/>
  <c r="KR101" i="64"/>
  <c r="KS101" i="64"/>
  <c r="KT101" i="64"/>
  <c r="KU101" i="64"/>
  <c r="KX101" i="64"/>
  <c r="KY101" i="64"/>
  <c r="KZ101" i="64"/>
  <c r="LC101" i="64"/>
  <c r="LD101" i="64"/>
  <c r="LF101" i="64"/>
  <c r="LJ101" i="64"/>
  <c r="LP101" i="64"/>
  <c r="LQ101" i="64"/>
  <c r="LR101" i="64"/>
  <c r="LU101" i="64"/>
  <c r="LX101" i="64"/>
  <c r="CB101" i="64" s="1"/>
  <c r="LY101" i="64" s="1"/>
  <c r="BZ102" i="64"/>
  <c r="LU102" i="64" s="1"/>
  <c r="CV102" i="64"/>
  <c r="CW102" i="64"/>
  <c r="DD102" i="64"/>
  <c r="DE102" i="64"/>
  <c r="DG102" i="64"/>
  <c r="KO102" i="64" s="1"/>
  <c r="DH102" i="64"/>
  <c r="DI102" i="64"/>
  <c r="DJ102" i="64"/>
  <c r="DK102" i="64"/>
  <c r="DL102" i="64"/>
  <c r="DM102" i="64"/>
  <c r="DO102" i="64"/>
  <c r="DP102" i="64"/>
  <c r="DQ102" i="64"/>
  <c r="DR102" i="64"/>
  <c r="DS102" i="64"/>
  <c r="DT102" i="64"/>
  <c r="DU102" i="64"/>
  <c r="IX102" i="64"/>
  <c r="IY102" i="64"/>
  <c r="IZ102" i="64"/>
  <c r="JA102" i="64"/>
  <c r="JB102" i="64"/>
  <c r="KP102" i="64"/>
  <c r="KQ102" i="64"/>
  <c r="KR102" i="64"/>
  <c r="KS102" i="64"/>
  <c r="KT102" i="64"/>
  <c r="KU102" i="64"/>
  <c r="KX102" i="64"/>
  <c r="KY102" i="64"/>
  <c r="KZ102" i="64"/>
  <c r="LC102" i="64"/>
  <c r="LD102" i="64"/>
  <c r="LF102" i="64"/>
  <c r="LJ102" i="64"/>
  <c r="LP102" i="64"/>
  <c r="LQ102" i="64"/>
  <c r="LR102" i="64"/>
  <c r="LX102" i="64"/>
  <c r="CB102" i="64" s="1"/>
  <c r="LY102" i="64" s="1"/>
  <c r="BZ103" i="64"/>
  <c r="CV103" i="64"/>
  <c r="CW103" i="64"/>
  <c r="DD103" i="64"/>
  <c r="DE103" i="64"/>
  <c r="DG103" i="64"/>
  <c r="KO103" i="64" s="1"/>
  <c r="DH103" i="64"/>
  <c r="DI103" i="64"/>
  <c r="DJ103" i="64"/>
  <c r="DK103" i="64"/>
  <c r="DL103" i="64"/>
  <c r="DM103" i="64"/>
  <c r="DO103" i="64"/>
  <c r="DP103" i="64"/>
  <c r="DQ103" i="64"/>
  <c r="DR103" i="64"/>
  <c r="DS103" i="64"/>
  <c r="DT103" i="64"/>
  <c r="DU103" i="64"/>
  <c r="IX103" i="64"/>
  <c r="IY103" i="64"/>
  <c r="IZ103" i="64"/>
  <c r="JA103" i="64"/>
  <c r="JB103" i="64"/>
  <c r="KP103" i="64"/>
  <c r="KQ103" i="64"/>
  <c r="KR103" i="64"/>
  <c r="KS103" i="64"/>
  <c r="KT103" i="64"/>
  <c r="KU103" i="64"/>
  <c r="KX103" i="64"/>
  <c r="KY103" i="64"/>
  <c r="KZ103" i="64"/>
  <c r="LC103" i="64"/>
  <c r="LD103" i="64"/>
  <c r="LF103" i="64"/>
  <c r="LJ103" i="64"/>
  <c r="LP103" i="64"/>
  <c r="LQ103" i="64"/>
  <c r="LR103" i="64"/>
  <c r="LX103" i="64"/>
  <c r="CB103" i="64" s="1"/>
  <c r="LY103" i="64" s="1"/>
  <c r="BZ104" i="64"/>
  <c r="CV104" i="64"/>
  <c r="CW104" i="64"/>
  <c r="DD104" i="64"/>
  <c r="DE104" i="64"/>
  <c r="DG104" i="64"/>
  <c r="KO104" i="64" s="1"/>
  <c r="DH104" i="64"/>
  <c r="DI104" i="64"/>
  <c r="DJ104" i="64"/>
  <c r="DK104" i="64"/>
  <c r="DL104" i="64"/>
  <c r="DM104" i="64"/>
  <c r="DO104" i="64"/>
  <c r="DP104" i="64"/>
  <c r="DQ104" i="64"/>
  <c r="DR104" i="64"/>
  <c r="DS104" i="64"/>
  <c r="DT104" i="64"/>
  <c r="DU104" i="64"/>
  <c r="IX104" i="64"/>
  <c r="IY104" i="64"/>
  <c r="IZ104" i="64"/>
  <c r="JA104" i="64"/>
  <c r="JB104" i="64"/>
  <c r="KP104" i="64"/>
  <c r="KQ104" i="64"/>
  <c r="KR104" i="64"/>
  <c r="KS104" i="64"/>
  <c r="KT104" i="64"/>
  <c r="KU104" i="64"/>
  <c r="KX104" i="64"/>
  <c r="KY104" i="64"/>
  <c r="KZ104" i="64"/>
  <c r="LC104" i="64"/>
  <c r="LD104" i="64"/>
  <c r="LF104" i="64"/>
  <c r="LJ104" i="64"/>
  <c r="LP104" i="64"/>
  <c r="LQ104" i="64"/>
  <c r="LR104" i="64"/>
  <c r="LX104" i="64"/>
  <c r="CB104" i="64" s="1"/>
  <c r="LY104" i="64" s="1"/>
  <c r="BZ105" i="64"/>
  <c r="LU105" i="64" s="1"/>
  <c r="CV105" i="64"/>
  <c r="CW105" i="64"/>
  <c r="DD105" i="64"/>
  <c r="DE105" i="64"/>
  <c r="DG105" i="64"/>
  <c r="KO105" i="64" s="1"/>
  <c r="DH105" i="64"/>
  <c r="DI105" i="64"/>
  <c r="DJ105" i="64"/>
  <c r="DK105" i="64"/>
  <c r="DL105" i="64"/>
  <c r="DM105" i="64"/>
  <c r="DO105" i="64"/>
  <c r="DP105" i="64"/>
  <c r="DQ105" i="64"/>
  <c r="DR105" i="64"/>
  <c r="DS105" i="64"/>
  <c r="DT105" i="64"/>
  <c r="DU105" i="64"/>
  <c r="IX105" i="64"/>
  <c r="IY105" i="64"/>
  <c r="IZ105" i="64"/>
  <c r="JA105" i="64"/>
  <c r="JB105" i="64"/>
  <c r="KP105" i="64"/>
  <c r="KQ105" i="64"/>
  <c r="KR105" i="64"/>
  <c r="KS105" i="64"/>
  <c r="KT105" i="64"/>
  <c r="KU105" i="64"/>
  <c r="KX105" i="64"/>
  <c r="KY105" i="64"/>
  <c r="KZ105" i="64"/>
  <c r="LC105" i="64"/>
  <c r="LD105" i="64"/>
  <c r="LF105" i="64"/>
  <c r="LJ105" i="64"/>
  <c r="LP105" i="64"/>
  <c r="LQ105" i="64"/>
  <c r="LR105" i="64"/>
  <c r="LX105" i="64"/>
  <c r="CB105" i="64" s="1"/>
  <c r="LY105" i="64" s="1"/>
  <c r="BZ106" i="64"/>
  <c r="CV106" i="64"/>
  <c r="CW106" i="64"/>
  <c r="DD106" i="64"/>
  <c r="DE106" i="64"/>
  <c r="DG106" i="64"/>
  <c r="KO106" i="64" s="1"/>
  <c r="DH106" i="64"/>
  <c r="DI106" i="64"/>
  <c r="DJ106" i="64"/>
  <c r="DK106" i="64"/>
  <c r="DL106" i="64"/>
  <c r="DM106" i="64"/>
  <c r="DO106" i="64"/>
  <c r="DP106" i="64"/>
  <c r="DQ106" i="64"/>
  <c r="DR106" i="64"/>
  <c r="DS106" i="64"/>
  <c r="DT106" i="64"/>
  <c r="DU106" i="64"/>
  <c r="IX106" i="64"/>
  <c r="IY106" i="64"/>
  <c r="IZ106" i="64"/>
  <c r="JA106" i="64"/>
  <c r="JB106" i="64"/>
  <c r="KP106" i="64"/>
  <c r="KQ106" i="64"/>
  <c r="KR106" i="64"/>
  <c r="KS106" i="64"/>
  <c r="KT106" i="64"/>
  <c r="KU106" i="64"/>
  <c r="KX106" i="64"/>
  <c r="KY106" i="64"/>
  <c r="KZ106" i="64"/>
  <c r="LC106" i="64"/>
  <c r="LD106" i="64"/>
  <c r="LF106" i="64"/>
  <c r="LJ106" i="64"/>
  <c r="LP106" i="64"/>
  <c r="LQ106" i="64"/>
  <c r="LR106" i="64"/>
  <c r="LU106" i="64"/>
  <c r="LX106" i="64"/>
  <c r="CB106" i="64" s="1"/>
  <c r="LY106" i="64" s="1"/>
  <c r="BZ107" i="64"/>
  <c r="LU107" i="64" s="1"/>
  <c r="CV107" i="64"/>
  <c r="CW107" i="64"/>
  <c r="DD107" i="64"/>
  <c r="DE107" i="64"/>
  <c r="DG107" i="64"/>
  <c r="KO107" i="64" s="1"/>
  <c r="DH107" i="64"/>
  <c r="DI107" i="64"/>
  <c r="DJ107" i="64"/>
  <c r="DK107" i="64"/>
  <c r="DL107" i="64"/>
  <c r="DM107" i="64"/>
  <c r="DO107" i="64"/>
  <c r="DP107" i="64"/>
  <c r="DQ107" i="64"/>
  <c r="DR107" i="64"/>
  <c r="DS107" i="64"/>
  <c r="DT107" i="64"/>
  <c r="DU107" i="64"/>
  <c r="IX107" i="64"/>
  <c r="IY107" i="64"/>
  <c r="IZ107" i="64"/>
  <c r="JA107" i="64"/>
  <c r="JB107" i="64"/>
  <c r="KP107" i="64"/>
  <c r="KQ107" i="64"/>
  <c r="KR107" i="64"/>
  <c r="KS107" i="64"/>
  <c r="KT107" i="64"/>
  <c r="KU107" i="64"/>
  <c r="KX107" i="64"/>
  <c r="KY107" i="64"/>
  <c r="KZ107" i="64"/>
  <c r="LC107" i="64"/>
  <c r="LD107" i="64"/>
  <c r="LF107" i="64"/>
  <c r="LJ107" i="64"/>
  <c r="LP107" i="64"/>
  <c r="LQ107" i="64"/>
  <c r="LR107" i="64"/>
  <c r="LX107" i="64"/>
  <c r="CB107" i="64" s="1"/>
  <c r="LY107" i="64" s="1"/>
  <c r="BZ108" i="64"/>
  <c r="CV108" i="64"/>
  <c r="CW108" i="64"/>
  <c r="DD108" i="64"/>
  <c r="DE108" i="64"/>
  <c r="DG108" i="64"/>
  <c r="KO108" i="64" s="1"/>
  <c r="DH108" i="64"/>
  <c r="DI108" i="64"/>
  <c r="DJ108" i="64"/>
  <c r="DK108" i="64"/>
  <c r="DL108" i="64"/>
  <c r="DM108" i="64"/>
  <c r="DO108" i="64"/>
  <c r="DP108" i="64"/>
  <c r="DQ108" i="64"/>
  <c r="DR108" i="64"/>
  <c r="DS108" i="64"/>
  <c r="DT108" i="64"/>
  <c r="DU108" i="64"/>
  <c r="IX108" i="64"/>
  <c r="IY108" i="64"/>
  <c r="IZ108" i="64"/>
  <c r="JA108" i="64"/>
  <c r="JB108" i="64"/>
  <c r="KP108" i="64"/>
  <c r="KQ108" i="64"/>
  <c r="KR108" i="64"/>
  <c r="KS108" i="64"/>
  <c r="KT108" i="64"/>
  <c r="KU108" i="64"/>
  <c r="KX108" i="64"/>
  <c r="KY108" i="64"/>
  <c r="KZ108" i="64"/>
  <c r="LC108" i="64"/>
  <c r="LD108" i="64"/>
  <c r="LF108" i="64"/>
  <c r="LJ108" i="64"/>
  <c r="LP108" i="64"/>
  <c r="LQ108" i="64"/>
  <c r="LR108" i="64"/>
  <c r="LX108" i="64"/>
  <c r="CB108" i="64" s="1"/>
  <c r="LY108" i="64" s="1"/>
  <c r="BZ109" i="64"/>
  <c r="CV109" i="64"/>
  <c r="CW109" i="64"/>
  <c r="DD109" i="64"/>
  <c r="DE109" i="64"/>
  <c r="DG109" i="64"/>
  <c r="KO109" i="64" s="1"/>
  <c r="DH109" i="64"/>
  <c r="DI109" i="64"/>
  <c r="DJ109" i="64"/>
  <c r="DK109" i="64"/>
  <c r="DL109" i="64"/>
  <c r="DM109" i="64"/>
  <c r="DO109" i="64"/>
  <c r="DP109" i="64"/>
  <c r="DQ109" i="64"/>
  <c r="DR109" i="64"/>
  <c r="DS109" i="64"/>
  <c r="DT109" i="64"/>
  <c r="DU109" i="64"/>
  <c r="IX109" i="64"/>
  <c r="IY109" i="64"/>
  <c r="IZ109" i="64"/>
  <c r="JA109" i="64"/>
  <c r="JB109" i="64"/>
  <c r="KP109" i="64"/>
  <c r="KQ109" i="64"/>
  <c r="KR109" i="64"/>
  <c r="KS109" i="64"/>
  <c r="KT109" i="64"/>
  <c r="KU109" i="64"/>
  <c r="KX109" i="64"/>
  <c r="KY109" i="64"/>
  <c r="KZ109" i="64"/>
  <c r="LC109" i="64"/>
  <c r="LD109" i="64"/>
  <c r="LF109" i="64"/>
  <c r="LJ109" i="64"/>
  <c r="LP109" i="64"/>
  <c r="LQ109" i="64"/>
  <c r="LR109" i="64"/>
  <c r="LU109" i="64"/>
  <c r="LX109" i="64"/>
  <c r="CB109" i="64" s="1"/>
  <c r="LY109" i="64" s="1"/>
  <c r="BZ110" i="64"/>
  <c r="LU110" i="64" s="1"/>
  <c r="CV110" i="64"/>
  <c r="CW110" i="64"/>
  <c r="DD110" i="64"/>
  <c r="DE110" i="64"/>
  <c r="DG110" i="64"/>
  <c r="KO110" i="64" s="1"/>
  <c r="DH110" i="64"/>
  <c r="DI110" i="64"/>
  <c r="DJ110" i="64"/>
  <c r="DK110" i="64"/>
  <c r="DL110" i="64"/>
  <c r="DM110" i="64"/>
  <c r="DO110" i="64"/>
  <c r="DP110" i="64"/>
  <c r="DQ110" i="64"/>
  <c r="DR110" i="64"/>
  <c r="DS110" i="64"/>
  <c r="DT110" i="64"/>
  <c r="DU110" i="64"/>
  <c r="IX110" i="64"/>
  <c r="IY110" i="64"/>
  <c r="IZ110" i="64"/>
  <c r="JA110" i="64"/>
  <c r="JB110" i="64"/>
  <c r="KP110" i="64"/>
  <c r="KQ110" i="64"/>
  <c r="KR110" i="64"/>
  <c r="KS110" i="64"/>
  <c r="KT110" i="64"/>
  <c r="KU110" i="64"/>
  <c r="KX110" i="64"/>
  <c r="KY110" i="64"/>
  <c r="KZ110" i="64"/>
  <c r="LC110" i="64"/>
  <c r="LD110" i="64"/>
  <c r="LF110" i="64"/>
  <c r="LJ110" i="64"/>
  <c r="LP110" i="64"/>
  <c r="LQ110" i="64"/>
  <c r="LR110" i="64"/>
  <c r="LX110" i="64"/>
  <c r="CB110" i="64" s="1"/>
  <c r="LY110" i="64" s="1"/>
  <c r="BZ111" i="64"/>
  <c r="CV111" i="64"/>
  <c r="CW111" i="64"/>
  <c r="DD111" i="64"/>
  <c r="DE111" i="64"/>
  <c r="DG111" i="64"/>
  <c r="KO111" i="64" s="1"/>
  <c r="DH111" i="64"/>
  <c r="DI111" i="64"/>
  <c r="DJ111" i="64"/>
  <c r="DK111" i="64"/>
  <c r="DL111" i="64"/>
  <c r="DM111" i="64"/>
  <c r="DO111" i="64"/>
  <c r="DP111" i="64"/>
  <c r="DQ111" i="64"/>
  <c r="DR111" i="64"/>
  <c r="DS111" i="64"/>
  <c r="DT111" i="64"/>
  <c r="DU111" i="64"/>
  <c r="IX111" i="64"/>
  <c r="IY111" i="64"/>
  <c r="IZ111" i="64"/>
  <c r="JA111" i="64"/>
  <c r="JB111" i="64"/>
  <c r="KP111" i="64"/>
  <c r="KQ111" i="64"/>
  <c r="KR111" i="64"/>
  <c r="KS111" i="64"/>
  <c r="KT111" i="64"/>
  <c r="KU111" i="64"/>
  <c r="KX111" i="64"/>
  <c r="KY111" i="64"/>
  <c r="KZ111" i="64"/>
  <c r="LC111" i="64"/>
  <c r="LD111" i="64"/>
  <c r="LF111" i="64"/>
  <c r="LJ111" i="64"/>
  <c r="LP111" i="64"/>
  <c r="LQ111" i="64"/>
  <c r="LR111" i="64"/>
  <c r="LX111" i="64"/>
  <c r="CB111" i="64" s="1"/>
  <c r="LY111" i="64" s="1"/>
  <c r="BZ112" i="64"/>
  <c r="LU112" i="64" s="1"/>
  <c r="CV112" i="64"/>
  <c r="CW112" i="64"/>
  <c r="DD112" i="64"/>
  <c r="DE112" i="64"/>
  <c r="DG112" i="64"/>
  <c r="KO112" i="64" s="1"/>
  <c r="DH112" i="64"/>
  <c r="DI112" i="64"/>
  <c r="DJ112" i="64"/>
  <c r="DK112" i="64"/>
  <c r="DL112" i="64"/>
  <c r="DM112" i="64"/>
  <c r="DO112" i="64"/>
  <c r="DP112" i="64"/>
  <c r="DQ112" i="64"/>
  <c r="DR112" i="64"/>
  <c r="DS112" i="64"/>
  <c r="DT112" i="64"/>
  <c r="DU112" i="64"/>
  <c r="IX112" i="64"/>
  <c r="IY112" i="64"/>
  <c r="IZ112" i="64"/>
  <c r="JA112" i="64"/>
  <c r="JB112" i="64"/>
  <c r="KP112" i="64"/>
  <c r="KQ112" i="64"/>
  <c r="KR112" i="64"/>
  <c r="KS112" i="64"/>
  <c r="KT112" i="64"/>
  <c r="KU112" i="64"/>
  <c r="KX112" i="64"/>
  <c r="KY112" i="64"/>
  <c r="KZ112" i="64"/>
  <c r="LC112" i="64"/>
  <c r="LD112" i="64"/>
  <c r="LF112" i="64"/>
  <c r="LJ112" i="64"/>
  <c r="LP112" i="64"/>
  <c r="LQ112" i="64"/>
  <c r="LR112" i="64"/>
  <c r="LX112" i="64"/>
  <c r="CB112" i="64" s="1"/>
  <c r="LY112" i="64" s="1"/>
  <c r="BZ113" i="64"/>
  <c r="LU113" i="64" s="1"/>
  <c r="CV113" i="64"/>
  <c r="CW113" i="64"/>
  <c r="DD113" i="64"/>
  <c r="DE113" i="64"/>
  <c r="DG113" i="64"/>
  <c r="KO113" i="64" s="1"/>
  <c r="DH113" i="64"/>
  <c r="DI113" i="64"/>
  <c r="DJ113" i="64"/>
  <c r="DK113" i="64"/>
  <c r="DL113" i="64"/>
  <c r="DM113" i="64"/>
  <c r="DO113" i="64"/>
  <c r="DP113" i="64"/>
  <c r="DQ113" i="64"/>
  <c r="DR113" i="64"/>
  <c r="DS113" i="64"/>
  <c r="DT113" i="64"/>
  <c r="DU113" i="64"/>
  <c r="IX113" i="64"/>
  <c r="IY113" i="64"/>
  <c r="IZ113" i="64"/>
  <c r="JA113" i="64"/>
  <c r="JB113" i="64"/>
  <c r="KP113" i="64"/>
  <c r="KQ113" i="64"/>
  <c r="KR113" i="64"/>
  <c r="KS113" i="64"/>
  <c r="KT113" i="64"/>
  <c r="KU113" i="64"/>
  <c r="KX113" i="64"/>
  <c r="KY113" i="64"/>
  <c r="KZ113" i="64"/>
  <c r="LC113" i="64"/>
  <c r="LD113" i="64"/>
  <c r="LF113" i="64"/>
  <c r="LJ113" i="64"/>
  <c r="LP113" i="64"/>
  <c r="LQ113" i="64"/>
  <c r="LR113" i="64"/>
  <c r="LX113" i="64"/>
  <c r="CB113" i="64" s="1"/>
  <c r="LY113" i="64" s="1"/>
  <c r="BZ114" i="64"/>
  <c r="CV114" i="64"/>
  <c r="CW114" i="64"/>
  <c r="DD114" i="64"/>
  <c r="DE114" i="64"/>
  <c r="DG114" i="64"/>
  <c r="KO114" i="64" s="1"/>
  <c r="DH114" i="64"/>
  <c r="DI114" i="64"/>
  <c r="DJ114" i="64"/>
  <c r="DK114" i="64"/>
  <c r="DL114" i="64"/>
  <c r="DM114" i="64"/>
  <c r="DO114" i="64"/>
  <c r="DP114" i="64"/>
  <c r="DQ114" i="64"/>
  <c r="DR114" i="64"/>
  <c r="DS114" i="64"/>
  <c r="DT114" i="64"/>
  <c r="DU114" i="64"/>
  <c r="IX114" i="64"/>
  <c r="IY114" i="64"/>
  <c r="IZ114" i="64"/>
  <c r="JA114" i="64"/>
  <c r="JB114" i="64"/>
  <c r="KP114" i="64"/>
  <c r="KQ114" i="64"/>
  <c r="KR114" i="64"/>
  <c r="KS114" i="64"/>
  <c r="KT114" i="64"/>
  <c r="KU114" i="64"/>
  <c r="KX114" i="64"/>
  <c r="KY114" i="64"/>
  <c r="KZ114" i="64"/>
  <c r="LC114" i="64"/>
  <c r="LD114" i="64"/>
  <c r="LF114" i="64"/>
  <c r="LP114" i="64"/>
  <c r="LQ114" i="64"/>
  <c r="LR114" i="64"/>
  <c r="LU114" i="64"/>
  <c r="CB114" i="64"/>
  <c r="LY114" i="64" s="1"/>
  <c r="BZ115" i="64"/>
  <c r="LU115" i="64" s="1"/>
  <c r="CV115" i="64"/>
  <c r="CW115" i="64"/>
  <c r="DD115" i="64"/>
  <c r="DE115" i="64"/>
  <c r="DG115" i="64"/>
  <c r="KO115" i="64" s="1"/>
  <c r="DH115" i="64"/>
  <c r="DI115" i="64"/>
  <c r="DJ115" i="64"/>
  <c r="DK115" i="64"/>
  <c r="DL115" i="64"/>
  <c r="DM115" i="64"/>
  <c r="DO115" i="64"/>
  <c r="DP115" i="64"/>
  <c r="DQ115" i="64"/>
  <c r="DR115" i="64"/>
  <c r="DS115" i="64"/>
  <c r="DT115" i="64"/>
  <c r="DU115" i="64"/>
  <c r="IX115" i="64"/>
  <c r="IY115" i="64"/>
  <c r="IZ115" i="64"/>
  <c r="JA115" i="64"/>
  <c r="JB115" i="64"/>
  <c r="KP115" i="64"/>
  <c r="KQ115" i="64"/>
  <c r="KR115" i="64"/>
  <c r="KS115" i="64"/>
  <c r="KT115" i="64"/>
  <c r="KU115" i="64"/>
  <c r="KX115" i="64"/>
  <c r="KY115" i="64"/>
  <c r="KZ115" i="64"/>
  <c r="LC115" i="64"/>
  <c r="LD115" i="64"/>
  <c r="LF115" i="64"/>
  <c r="LJ115" i="64"/>
  <c r="LP115" i="64"/>
  <c r="LQ115" i="64"/>
  <c r="LR115" i="64"/>
  <c r="LX115" i="64"/>
  <c r="CB115" i="64" s="1"/>
  <c r="LY115" i="64" s="1"/>
  <c r="BZ116" i="64"/>
  <c r="CV116" i="64"/>
  <c r="CW116" i="64"/>
  <c r="DD116" i="64"/>
  <c r="DE116" i="64"/>
  <c r="DG116" i="64"/>
  <c r="KO116" i="64" s="1"/>
  <c r="DH116" i="64"/>
  <c r="DI116" i="64"/>
  <c r="DJ116" i="64"/>
  <c r="DK116" i="64"/>
  <c r="DL116" i="64"/>
  <c r="DM116" i="64"/>
  <c r="DO116" i="64"/>
  <c r="DP116" i="64"/>
  <c r="DQ116" i="64"/>
  <c r="DR116" i="64"/>
  <c r="DS116" i="64"/>
  <c r="DT116" i="64"/>
  <c r="DU116" i="64"/>
  <c r="IX116" i="64"/>
  <c r="IY116" i="64"/>
  <c r="IZ116" i="64"/>
  <c r="JA116" i="64"/>
  <c r="JB116" i="64"/>
  <c r="KP116" i="64"/>
  <c r="KQ116" i="64"/>
  <c r="KR116" i="64"/>
  <c r="KS116" i="64"/>
  <c r="KT116" i="64"/>
  <c r="KU116" i="64"/>
  <c r="KX116" i="64"/>
  <c r="KY116" i="64"/>
  <c r="KZ116" i="64"/>
  <c r="LC116" i="64"/>
  <c r="LD116" i="64"/>
  <c r="LF116" i="64"/>
  <c r="LJ116" i="64"/>
  <c r="LP116" i="64"/>
  <c r="LQ116" i="64"/>
  <c r="LR116" i="64"/>
  <c r="LX116" i="64"/>
  <c r="CB116" i="64" s="1"/>
  <c r="LY116" i="64" s="1"/>
  <c r="BZ117" i="64"/>
  <c r="LU117" i="64" s="1"/>
  <c r="CV117" i="64"/>
  <c r="CW117" i="64"/>
  <c r="DD117" i="64"/>
  <c r="DE117" i="64"/>
  <c r="DG117" i="64"/>
  <c r="KO117" i="64" s="1"/>
  <c r="DH117" i="64"/>
  <c r="DI117" i="64"/>
  <c r="DJ117" i="64"/>
  <c r="DK117" i="64"/>
  <c r="DL117" i="64"/>
  <c r="DM117" i="64"/>
  <c r="DO117" i="64"/>
  <c r="DP117" i="64"/>
  <c r="DQ117" i="64"/>
  <c r="DR117" i="64"/>
  <c r="DS117" i="64"/>
  <c r="DT117" i="64"/>
  <c r="DU117" i="64"/>
  <c r="IX117" i="64"/>
  <c r="IY117" i="64"/>
  <c r="IZ117" i="64"/>
  <c r="JA117" i="64"/>
  <c r="JB117" i="64"/>
  <c r="KP117" i="64"/>
  <c r="KQ117" i="64"/>
  <c r="KR117" i="64"/>
  <c r="KS117" i="64"/>
  <c r="KT117" i="64"/>
  <c r="KU117" i="64"/>
  <c r="KX117" i="64"/>
  <c r="KY117" i="64"/>
  <c r="KZ117" i="64"/>
  <c r="LC117" i="64"/>
  <c r="LD117" i="64"/>
  <c r="LF117" i="64"/>
  <c r="LJ117" i="64"/>
  <c r="LP117" i="64"/>
  <c r="LQ117" i="64"/>
  <c r="LR117" i="64"/>
  <c r="LX117" i="64"/>
  <c r="CB117" i="64" s="1"/>
  <c r="LY117" i="64" s="1"/>
  <c r="BZ118" i="64"/>
  <c r="LU118" i="64" s="1"/>
  <c r="CV118" i="64"/>
  <c r="CW118" i="64"/>
  <c r="DD118" i="64"/>
  <c r="DE118" i="64"/>
  <c r="DG118" i="64"/>
  <c r="KO118" i="64" s="1"/>
  <c r="DH118" i="64"/>
  <c r="DI118" i="64"/>
  <c r="DJ118" i="64"/>
  <c r="DK118" i="64"/>
  <c r="DL118" i="64"/>
  <c r="DM118" i="64"/>
  <c r="DO118" i="64"/>
  <c r="DP118" i="64"/>
  <c r="DQ118" i="64"/>
  <c r="DR118" i="64"/>
  <c r="DS118" i="64"/>
  <c r="DT118" i="64"/>
  <c r="DU118" i="64"/>
  <c r="IX118" i="64"/>
  <c r="IY118" i="64"/>
  <c r="IZ118" i="64"/>
  <c r="JA118" i="64"/>
  <c r="JB118" i="64"/>
  <c r="KP118" i="64"/>
  <c r="KQ118" i="64"/>
  <c r="KR118" i="64"/>
  <c r="KS118" i="64"/>
  <c r="KT118" i="64"/>
  <c r="KU118" i="64"/>
  <c r="KX118" i="64"/>
  <c r="KY118" i="64"/>
  <c r="KZ118" i="64"/>
  <c r="LC118" i="64"/>
  <c r="LD118" i="64"/>
  <c r="LF118" i="64"/>
  <c r="LJ118" i="64"/>
  <c r="LP118" i="64"/>
  <c r="LQ118" i="64"/>
  <c r="LR118" i="64"/>
  <c r="LX118" i="64"/>
  <c r="CB118" i="64" s="1"/>
  <c r="LY118" i="64" s="1"/>
  <c r="BZ119" i="64"/>
  <c r="CV119" i="64"/>
  <c r="CW119" i="64"/>
  <c r="DD119" i="64"/>
  <c r="DE119" i="64"/>
  <c r="DG119" i="64"/>
  <c r="KO119" i="64" s="1"/>
  <c r="DH119" i="64"/>
  <c r="DI119" i="64"/>
  <c r="DJ119" i="64"/>
  <c r="DK119" i="64"/>
  <c r="DL119" i="64"/>
  <c r="DM119" i="64"/>
  <c r="DO119" i="64"/>
  <c r="DP119" i="64"/>
  <c r="DQ119" i="64"/>
  <c r="DR119" i="64"/>
  <c r="DS119" i="64"/>
  <c r="DT119" i="64"/>
  <c r="DU119" i="64"/>
  <c r="IX119" i="64"/>
  <c r="IY119" i="64"/>
  <c r="IZ119" i="64"/>
  <c r="JA119" i="64"/>
  <c r="JB119" i="64"/>
  <c r="KP119" i="64"/>
  <c r="KQ119" i="64"/>
  <c r="KR119" i="64"/>
  <c r="KS119" i="64"/>
  <c r="KT119" i="64"/>
  <c r="KU119" i="64"/>
  <c r="KX119" i="64"/>
  <c r="KY119" i="64"/>
  <c r="KZ119" i="64"/>
  <c r="LC119" i="64"/>
  <c r="LD119" i="64"/>
  <c r="LF119" i="64"/>
  <c r="LJ119" i="64"/>
  <c r="LP119" i="64"/>
  <c r="LQ119" i="64"/>
  <c r="LR119" i="64"/>
  <c r="LU119" i="64"/>
  <c r="LX119" i="64"/>
  <c r="CB119" i="64" s="1"/>
  <c r="LY119" i="64" s="1"/>
  <c r="BZ120" i="64"/>
  <c r="LU120" i="64" s="1"/>
  <c r="CV120" i="64"/>
  <c r="CW120" i="64"/>
  <c r="DD120" i="64"/>
  <c r="DE120" i="64"/>
  <c r="DG120" i="64"/>
  <c r="KO120" i="64" s="1"/>
  <c r="DH120" i="64"/>
  <c r="DI120" i="64"/>
  <c r="DJ120" i="64"/>
  <c r="DK120" i="64"/>
  <c r="DL120" i="64"/>
  <c r="DM120" i="64"/>
  <c r="DO120" i="64"/>
  <c r="DP120" i="64"/>
  <c r="DQ120" i="64"/>
  <c r="DR120" i="64"/>
  <c r="DS120" i="64"/>
  <c r="DT120" i="64"/>
  <c r="DU120" i="64"/>
  <c r="IX120" i="64"/>
  <c r="IY120" i="64"/>
  <c r="IZ120" i="64"/>
  <c r="JA120" i="64"/>
  <c r="JB120" i="64"/>
  <c r="KP120" i="64"/>
  <c r="KQ120" i="64"/>
  <c r="KR120" i="64"/>
  <c r="KS120" i="64"/>
  <c r="KT120" i="64"/>
  <c r="KU120" i="64"/>
  <c r="KX120" i="64"/>
  <c r="KY120" i="64"/>
  <c r="KZ120" i="64"/>
  <c r="LC120" i="64"/>
  <c r="LD120" i="64"/>
  <c r="LF120" i="64"/>
  <c r="LJ120" i="64"/>
  <c r="LP120" i="64"/>
  <c r="LQ120" i="64"/>
  <c r="LR120" i="64"/>
  <c r="LX120" i="64"/>
  <c r="CB120" i="64" s="1"/>
  <c r="LY120" i="64" s="1"/>
  <c r="BZ121" i="64"/>
  <c r="LU121" i="64" s="1"/>
  <c r="CV121" i="64"/>
  <c r="CW121" i="64"/>
  <c r="DD121" i="64"/>
  <c r="DE121" i="64"/>
  <c r="DG121" i="64"/>
  <c r="KO121" i="64" s="1"/>
  <c r="DH121" i="64"/>
  <c r="DI121" i="64"/>
  <c r="DJ121" i="64"/>
  <c r="DK121" i="64"/>
  <c r="DL121" i="64"/>
  <c r="DM121" i="64"/>
  <c r="DO121" i="64"/>
  <c r="DP121" i="64"/>
  <c r="DQ121" i="64"/>
  <c r="DR121" i="64"/>
  <c r="DS121" i="64"/>
  <c r="DT121" i="64"/>
  <c r="DU121" i="64"/>
  <c r="IX121" i="64"/>
  <c r="IY121" i="64"/>
  <c r="IZ121" i="64"/>
  <c r="JA121" i="64"/>
  <c r="JB121" i="64"/>
  <c r="KP121" i="64"/>
  <c r="KQ121" i="64"/>
  <c r="KR121" i="64"/>
  <c r="KS121" i="64"/>
  <c r="KT121" i="64"/>
  <c r="KU121" i="64"/>
  <c r="KX121" i="64"/>
  <c r="KY121" i="64"/>
  <c r="KZ121" i="64"/>
  <c r="LC121" i="64"/>
  <c r="LD121" i="64"/>
  <c r="LF121" i="64"/>
  <c r="LJ121" i="64"/>
  <c r="LP121" i="64"/>
  <c r="LQ121" i="64"/>
  <c r="LR121" i="64"/>
  <c r="LX121" i="64"/>
  <c r="CB121" i="64" s="1"/>
  <c r="LY121" i="64" s="1"/>
  <c r="BZ122" i="64"/>
  <c r="LU122" i="64" s="1"/>
  <c r="CV122" i="64"/>
  <c r="CW122" i="64"/>
  <c r="DD122" i="64"/>
  <c r="DE122" i="64"/>
  <c r="DG122" i="64"/>
  <c r="KO122" i="64" s="1"/>
  <c r="DH122" i="64"/>
  <c r="DI122" i="64"/>
  <c r="DJ122" i="64"/>
  <c r="DK122" i="64"/>
  <c r="DL122" i="64"/>
  <c r="DM122" i="64"/>
  <c r="DO122" i="64"/>
  <c r="DP122" i="64"/>
  <c r="DQ122" i="64"/>
  <c r="DR122" i="64"/>
  <c r="DS122" i="64"/>
  <c r="DT122" i="64"/>
  <c r="DU122" i="64"/>
  <c r="IX122" i="64"/>
  <c r="IY122" i="64"/>
  <c r="IZ122" i="64"/>
  <c r="JA122" i="64"/>
  <c r="JB122" i="64"/>
  <c r="KP122" i="64"/>
  <c r="KQ122" i="64"/>
  <c r="KR122" i="64"/>
  <c r="KS122" i="64"/>
  <c r="KT122" i="64"/>
  <c r="KU122" i="64"/>
  <c r="KX122" i="64"/>
  <c r="KY122" i="64"/>
  <c r="KZ122" i="64"/>
  <c r="LC122" i="64"/>
  <c r="LD122" i="64"/>
  <c r="LF122" i="64"/>
  <c r="LJ122" i="64"/>
  <c r="LP122" i="64"/>
  <c r="LQ122" i="64"/>
  <c r="LR122" i="64"/>
  <c r="LX122" i="64"/>
  <c r="CB122" i="64" s="1"/>
  <c r="LY122" i="64" s="1"/>
  <c r="BZ123" i="64"/>
  <c r="LU123" i="64" s="1"/>
  <c r="CV123" i="64"/>
  <c r="CW123" i="64"/>
  <c r="DD123" i="64"/>
  <c r="DE123" i="64"/>
  <c r="DG123" i="64"/>
  <c r="KO123" i="64" s="1"/>
  <c r="DH123" i="64"/>
  <c r="DI123" i="64"/>
  <c r="DJ123" i="64"/>
  <c r="DK123" i="64"/>
  <c r="DL123" i="64"/>
  <c r="DM123" i="64"/>
  <c r="DO123" i="64"/>
  <c r="DP123" i="64"/>
  <c r="DQ123" i="64"/>
  <c r="DR123" i="64"/>
  <c r="DS123" i="64"/>
  <c r="DT123" i="64"/>
  <c r="DU123" i="64"/>
  <c r="IX123" i="64"/>
  <c r="IY123" i="64"/>
  <c r="IZ123" i="64"/>
  <c r="JA123" i="64"/>
  <c r="JB123" i="64"/>
  <c r="KP123" i="64"/>
  <c r="KQ123" i="64"/>
  <c r="KR123" i="64"/>
  <c r="KS123" i="64"/>
  <c r="KT123" i="64"/>
  <c r="KU123" i="64"/>
  <c r="KX123" i="64"/>
  <c r="KY123" i="64"/>
  <c r="KZ123" i="64"/>
  <c r="LC123" i="64"/>
  <c r="LD123" i="64"/>
  <c r="LF123" i="64"/>
  <c r="LJ123" i="64"/>
  <c r="LP123" i="64"/>
  <c r="LQ123" i="64"/>
  <c r="LR123" i="64"/>
  <c r="LX123" i="64"/>
  <c r="CB123" i="64" s="1"/>
  <c r="LY123" i="64" s="1"/>
  <c r="BZ124" i="64"/>
  <c r="CV124" i="64"/>
  <c r="CW124" i="64"/>
  <c r="DD124" i="64"/>
  <c r="DE124" i="64"/>
  <c r="DG124" i="64"/>
  <c r="KO124" i="64" s="1"/>
  <c r="DH124" i="64"/>
  <c r="DI124" i="64"/>
  <c r="DJ124" i="64"/>
  <c r="DK124" i="64"/>
  <c r="DL124" i="64"/>
  <c r="DM124" i="64"/>
  <c r="DO124" i="64"/>
  <c r="DP124" i="64"/>
  <c r="DQ124" i="64"/>
  <c r="DR124" i="64"/>
  <c r="DS124" i="64"/>
  <c r="DT124" i="64"/>
  <c r="DU124" i="64"/>
  <c r="IX124" i="64"/>
  <c r="IY124" i="64"/>
  <c r="IZ124" i="64"/>
  <c r="JA124" i="64"/>
  <c r="JB124" i="64"/>
  <c r="KP124" i="64"/>
  <c r="KQ124" i="64"/>
  <c r="KR124" i="64"/>
  <c r="KS124" i="64"/>
  <c r="KT124" i="64"/>
  <c r="KU124" i="64"/>
  <c r="KX124" i="64"/>
  <c r="KY124" i="64"/>
  <c r="KZ124" i="64"/>
  <c r="LC124" i="64"/>
  <c r="LD124" i="64"/>
  <c r="LF124" i="64"/>
  <c r="LJ124" i="64"/>
  <c r="LP124" i="64"/>
  <c r="LQ124" i="64"/>
  <c r="LR124" i="64"/>
  <c r="LX124" i="64"/>
  <c r="CB124" i="64" s="1"/>
  <c r="LY124" i="64" s="1"/>
  <c r="BZ125" i="64"/>
  <c r="LU125" i="64" s="1"/>
  <c r="CV125" i="64"/>
  <c r="CW125" i="64"/>
  <c r="DD125" i="64"/>
  <c r="DE125" i="64"/>
  <c r="DG125" i="64"/>
  <c r="KO125" i="64" s="1"/>
  <c r="DH125" i="64"/>
  <c r="DI125" i="64"/>
  <c r="DJ125" i="64"/>
  <c r="DK125" i="64"/>
  <c r="DL125" i="64"/>
  <c r="DM125" i="64"/>
  <c r="DO125" i="64"/>
  <c r="DP125" i="64"/>
  <c r="DQ125" i="64"/>
  <c r="DR125" i="64"/>
  <c r="DS125" i="64"/>
  <c r="DT125" i="64"/>
  <c r="DU125" i="64"/>
  <c r="IX125" i="64"/>
  <c r="IY125" i="64"/>
  <c r="IZ125" i="64"/>
  <c r="JA125" i="64"/>
  <c r="JB125" i="64"/>
  <c r="KP125" i="64"/>
  <c r="KQ125" i="64"/>
  <c r="KR125" i="64"/>
  <c r="KS125" i="64"/>
  <c r="KT125" i="64"/>
  <c r="KU125" i="64"/>
  <c r="KX125" i="64"/>
  <c r="KY125" i="64"/>
  <c r="KZ125" i="64"/>
  <c r="LC125" i="64"/>
  <c r="LD125" i="64"/>
  <c r="LF125" i="64"/>
  <c r="LJ125" i="64"/>
  <c r="LP125" i="64"/>
  <c r="LQ125" i="64"/>
  <c r="LR125" i="64"/>
  <c r="LX125" i="64"/>
  <c r="CB125" i="64" s="1"/>
  <c r="LY125" i="64" s="1"/>
  <c r="BZ126" i="64"/>
  <c r="LU126" i="64" s="1"/>
  <c r="CV126" i="64"/>
  <c r="CW126" i="64"/>
  <c r="DD126" i="64"/>
  <c r="DE126" i="64"/>
  <c r="DG126" i="64"/>
  <c r="KO126" i="64" s="1"/>
  <c r="DH126" i="64"/>
  <c r="DI126" i="64"/>
  <c r="DJ126" i="64"/>
  <c r="DK126" i="64"/>
  <c r="DL126" i="64"/>
  <c r="DM126" i="64"/>
  <c r="DO126" i="64"/>
  <c r="DP126" i="64"/>
  <c r="DQ126" i="64"/>
  <c r="DR126" i="64"/>
  <c r="DS126" i="64"/>
  <c r="DT126" i="64"/>
  <c r="DU126" i="64"/>
  <c r="IX126" i="64"/>
  <c r="IY126" i="64"/>
  <c r="IZ126" i="64"/>
  <c r="JA126" i="64"/>
  <c r="JB126" i="64"/>
  <c r="KP126" i="64"/>
  <c r="KQ126" i="64"/>
  <c r="KR126" i="64"/>
  <c r="KS126" i="64"/>
  <c r="KT126" i="64"/>
  <c r="KU126" i="64"/>
  <c r="KX126" i="64"/>
  <c r="KY126" i="64"/>
  <c r="KZ126" i="64"/>
  <c r="LC126" i="64"/>
  <c r="LD126" i="64"/>
  <c r="LF126" i="64"/>
  <c r="LJ126" i="64"/>
  <c r="LP126" i="64"/>
  <c r="LQ126" i="64"/>
  <c r="LR126" i="64"/>
  <c r="LX126" i="64"/>
  <c r="CB126" i="64" s="1"/>
  <c r="LY126" i="64" s="1"/>
  <c r="BZ127" i="64"/>
  <c r="CV127" i="64"/>
  <c r="CW127" i="64"/>
  <c r="DD127" i="64"/>
  <c r="DE127" i="64"/>
  <c r="DG127" i="64"/>
  <c r="KO127" i="64" s="1"/>
  <c r="DH127" i="64"/>
  <c r="DI127" i="64"/>
  <c r="DJ127" i="64"/>
  <c r="DK127" i="64"/>
  <c r="DL127" i="64"/>
  <c r="DM127" i="64"/>
  <c r="DO127" i="64"/>
  <c r="DP127" i="64"/>
  <c r="DQ127" i="64"/>
  <c r="DR127" i="64"/>
  <c r="DS127" i="64"/>
  <c r="DT127" i="64"/>
  <c r="DU127" i="64"/>
  <c r="IX127" i="64"/>
  <c r="IY127" i="64"/>
  <c r="IZ127" i="64"/>
  <c r="JA127" i="64"/>
  <c r="JB127" i="64"/>
  <c r="KP127" i="64"/>
  <c r="KQ127" i="64"/>
  <c r="KR127" i="64"/>
  <c r="KS127" i="64"/>
  <c r="KT127" i="64"/>
  <c r="KU127" i="64"/>
  <c r="KX127" i="64"/>
  <c r="KY127" i="64"/>
  <c r="KZ127" i="64"/>
  <c r="LC127" i="64"/>
  <c r="LD127" i="64"/>
  <c r="LF127" i="64"/>
  <c r="LJ127" i="64"/>
  <c r="LP127" i="64"/>
  <c r="LQ127" i="64"/>
  <c r="LR127" i="64"/>
  <c r="LU127" i="64"/>
  <c r="LX127" i="64"/>
  <c r="CB127" i="64" s="1"/>
  <c r="LY127" i="64" s="1"/>
  <c r="BZ128" i="64"/>
  <c r="CV128" i="64"/>
  <c r="CW128" i="64"/>
  <c r="DD128" i="64"/>
  <c r="DE128" i="64"/>
  <c r="DG128" i="64"/>
  <c r="KO128" i="64" s="1"/>
  <c r="DH128" i="64"/>
  <c r="DI128" i="64"/>
  <c r="DJ128" i="64"/>
  <c r="DK128" i="64"/>
  <c r="DL128" i="64"/>
  <c r="DM128" i="64"/>
  <c r="DO128" i="64"/>
  <c r="DP128" i="64"/>
  <c r="DQ128" i="64"/>
  <c r="DR128" i="64"/>
  <c r="DS128" i="64"/>
  <c r="DT128" i="64"/>
  <c r="DU128" i="64"/>
  <c r="IX128" i="64"/>
  <c r="IY128" i="64"/>
  <c r="IZ128" i="64"/>
  <c r="JA128" i="64"/>
  <c r="JB128" i="64"/>
  <c r="KP128" i="64"/>
  <c r="KQ128" i="64"/>
  <c r="KR128" i="64"/>
  <c r="KS128" i="64"/>
  <c r="KT128" i="64"/>
  <c r="KU128" i="64"/>
  <c r="KX128" i="64"/>
  <c r="KY128" i="64"/>
  <c r="KZ128" i="64"/>
  <c r="LC128" i="64"/>
  <c r="LD128" i="64"/>
  <c r="LF128" i="64"/>
  <c r="LJ128" i="64"/>
  <c r="LP128" i="64"/>
  <c r="LQ128" i="64"/>
  <c r="LR128" i="64"/>
  <c r="LX128" i="64"/>
  <c r="CB128" i="64" s="1"/>
  <c r="LY128" i="64" s="1"/>
  <c r="BZ129" i="64"/>
  <c r="CV129" i="64"/>
  <c r="CW129" i="64"/>
  <c r="DD129" i="64"/>
  <c r="DE129" i="64"/>
  <c r="DG129" i="64"/>
  <c r="KO129" i="64" s="1"/>
  <c r="DH129" i="64"/>
  <c r="DI129" i="64"/>
  <c r="DJ129" i="64"/>
  <c r="DK129" i="64"/>
  <c r="DL129" i="64"/>
  <c r="DM129" i="64"/>
  <c r="DO129" i="64"/>
  <c r="DP129" i="64"/>
  <c r="DQ129" i="64"/>
  <c r="DR129" i="64"/>
  <c r="DS129" i="64"/>
  <c r="DT129" i="64"/>
  <c r="DU129" i="64"/>
  <c r="IX129" i="64"/>
  <c r="IY129" i="64"/>
  <c r="IZ129" i="64"/>
  <c r="JA129" i="64"/>
  <c r="JB129" i="64"/>
  <c r="KP129" i="64"/>
  <c r="KQ129" i="64"/>
  <c r="KR129" i="64"/>
  <c r="KS129" i="64"/>
  <c r="KT129" i="64"/>
  <c r="KU129" i="64"/>
  <c r="KX129" i="64"/>
  <c r="KY129" i="64"/>
  <c r="KZ129" i="64"/>
  <c r="LC129" i="64"/>
  <c r="LD129" i="64"/>
  <c r="LF129" i="64"/>
  <c r="LJ129" i="64"/>
  <c r="LP129" i="64"/>
  <c r="LQ129" i="64"/>
  <c r="LR129" i="64"/>
  <c r="LU129" i="64"/>
  <c r="LX129" i="64"/>
  <c r="CB129" i="64" s="1"/>
  <c r="LY129" i="64" s="1"/>
  <c r="BZ130" i="64"/>
  <c r="LU130" i="64" s="1"/>
  <c r="CV130" i="64"/>
  <c r="CW130" i="64"/>
  <c r="DD130" i="64"/>
  <c r="DE130" i="64"/>
  <c r="DG130" i="64"/>
  <c r="KO130" i="64" s="1"/>
  <c r="DH130" i="64"/>
  <c r="DI130" i="64"/>
  <c r="DJ130" i="64"/>
  <c r="DK130" i="64"/>
  <c r="DL130" i="64"/>
  <c r="DM130" i="64"/>
  <c r="DO130" i="64"/>
  <c r="DP130" i="64"/>
  <c r="DQ130" i="64"/>
  <c r="DR130" i="64"/>
  <c r="DS130" i="64"/>
  <c r="DT130" i="64"/>
  <c r="DU130" i="64"/>
  <c r="IX130" i="64"/>
  <c r="IY130" i="64"/>
  <c r="IZ130" i="64"/>
  <c r="JA130" i="64"/>
  <c r="JB130" i="64"/>
  <c r="KP130" i="64"/>
  <c r="KQ130" i="64"/>
  <c r="KR130" i="64"/>
  <c r="KS130" i="64"/>
  <c r="KT130" i="64"/>
  <c r="KU130" i="64"/>
  <c r="KX130" i="64"/>
  <c r="KY130" i="64"/>
  <c r="KZ130" i="64"/>
  <c r="LC130" i="64"/>
  <c r="LD130" i="64"/>
  <c r="LF130" i="64"/>
  <c r="LJ130" i="64"/>
  <c r="LP130" i="64"/>
  <c r="LQ130" i="64"/>
  <c r="LR130" i="64"/>
  <c r="LX130" i="64"/>
  <c r="CB130" i="64" s="1"/>
  <c r="LY130" i="64" s="1"/>
  <c r="BZ131" i="64"/>
  <c r="CV131" i="64"/>
  <c r="CW131" i="64"/>
  <c r="DD131" i="64"/>
  <c r="DE131" i="64"/>
  <c r="DG131" i="64"/>
  <c r="KO131" i="64" s="1"/>
  <c r="DH131" i="64"/>
  <c r="DI131" i="64"/>
  <c r="DJ131" i="64"/>
  <c r="DK131" i="64"/>
  <c r="DL131" i="64"/>
  <c r="DM131" i="64"/>
  <c r="DO131" i="64"/>
  <c r="DP131" i="64"/>
  <c r="DQ131" i="64"/>
  <c r="DR131" i="64"/>
  <c r="DS131" i="64"/>
  <c r="DT131" i="64"/>
  <c r="DU131" i="64"/>
  <c r="IX131" i="64"/>
  <c r="IY131" i="64"/>
  <c r="IZ131" i="64"/>
  <c r="JA131" i="64"/>
  <c r="JB131" i="64"/>
  <c r="KP131" i="64"/>
  <c r="KQ131" i="64"/>
  <c r="KR131" i="64"/>
  <c r="KS131" i="64"/>
  <c r="KT131" i="64"/>
  <c r="KU131" i="64"/>
  <c r="KX131" i="64"/>
  <c r="KY131" i="64"/>
  <c r="KZ131" i="64"/>
  <c r="LC131" i="64"/>
  <c r="LD131" i="64"/>
  <c r="LF131" i="64"/>
  <c r="LJ131" i="64"/>
  <c r="LP131" i="64"/>
  <c r="LQ131" i="64"/>
  <c r="LR131" i="64"/>
  <c r="LU131" i="64"/>
  <c r="LX131" i="64"/>
  <c r="CB131" i="64" s="1"/>
  <c r="LY131" i="64" s="1"/>
  <c r="BZ132" i="64"/>
  <c r="CV132" i="64"/>
  <c r="CW132" i="64"/>
  <c r="DD132" i="64"/>
  <c r="DE132" i="64"/>
  <c r="DG132" i="64"/>
  <c r="KO132" i="64" s="1"/>
  <c r="DH132" i="64"/>
  <c r="DI132" i="64"/>
  <c r="DJ132" i="64"/>
  <c r="DK132" i="64"/>
  <c r="DL132" i="64"/>
  <c r="DM132" i="64"/>
  <c r="DO132" i="64"/>
  <c r="DP132" i="64"/>
  <c r="DQ132" i="64"/>
  <c r="DR132" i="64"/>
  <c r="DS132" i="64"/>
  <c r="DT132" i="64"/>
  <c r="DU132" i="64"/>
  <c r="IX132" i="64"/>
  <c r="IY132" i="64"/>
  <c r="IZ132" i="64"/>
  <c r="JA132" i="64"/>
  <c r="JB132" i="64"/>
  <c r="KP132" i="64"/>
  <c r="KQ132" i="64"/>
  <c r="KR132" i="64"/>
  <c r="KS132" i="64"/>
  <c r="KT132" i="64"/>
  <c r="KU132" i="64"/>
  <c r="KX132" i="64"/>
  <c r="KY132" i="64"/>
  <c r="KZ132" i="64"/>
  <c r="LC132" i="64"/>
  <c r="LD132" i="64"/>
  <c r="LF132" i="64"/>
  <c r="LJ132" i="64"/>
  <c r="LP132" i="64"/>
  <c r="LQ132" i="64"/>
  <c r="LR132" i="64"/>
  <c r="LU132" i="64"/>
  <c r="LX132" i="64"/>
  <c r="CB132" i="64" s="1"/>
  <c r="LY132" i="64" s="1"/>
  <c r="BZ133" i="64"/>
  <c r="LU133" i="64" s="1"/>
  <c r="CV133" i="64"/>
  <c r="CW133" i="64"/>
  <c r="DD133" i="64"/>
  <c r="DE133" i="64"/>
  <c r="DG133" i="64"/>
  <c r="KO133" i="64" s="1"/>
  <c r="DH133" i="64"/>
  <c r="DI133" i="64"/>
  <c r="DJ133" i="64"/>
  <c r="DK133" i="64"/>
  <c r="DL133" i="64"/>
  <c r="DM133" i="64"/>
  <c r="DO133" i="64"/>
  <c r="DP133" i="64"/>
  <c r="DQ133" i="64"/>
  <c r="DR133" i="64"/>
  <c r="DS133" i="64"/>
  <c r="DT133" i="64"/>
  <c r="DU133" i="64"/>
  <c r="IX133" i="64"/>
  <c r="IY133" i="64"/>
  <c r="IZ133" i="64"/>
  <c r="JA133" i="64"/>
  <c r="JB133" i="64"/>
  <c r="KP133" i="64"/>
  <c r="KQ133" i="64"/>
  <c r="KR133" i="64"/>
  <c r="KS133" i="64"/>
  <c r="KT133" i="64"/>
  <c r="KU133" i="64"/>
  <c r="KX133" i="64"/>
  <c r="KY133" i="64"/>
  <c r="KZ133" i="64"/>
  <c r="LC133" i="64"/>
  <c r="LD133" i="64"/>
  <c r="LF133" i="64"/>
  <c r="LJ133" i="64"/>
  <c r="LP133" i="64"/>
  <c r="LQ133" i="64"/>
  <c r="LR133" i="64"/>
  <c r="LX133" i="64"/>
  <c r="CB133" i="64" s="1"/>
  <c r="LY133" i="64" s="1"/>
  <c r="BZ134" i="64"/>
  <c r="CV134" i="64"/>
  <c r="CW134" i="64"/>
  <c r="DD134" i="64"/>
  <c r="DE134" i="64"/>
  <c r="DG134" i="64"/>
  <c r="KO134" i="64" s="1"/>
  <c r="DH134" i="64"/>
  <c r="DI134" i="64"/>
  <c r="DJ134" i="64"/>
  <c r="DK134" i="64"/>
  <c r="DL134" i="64"/>
  <c r="DM134" i="64"/>
  <c r="DO134" i="64"/>
  <c r="DP134" i="64"/>
  <c r="DQ134" i="64"/>
  <c r="DR134" i="64"/>
  <c r="DS134" i="64"/>
  <c r="DT134" i="64"/>
  <c r="DU134" i="64"/>
  <c r="IX134" i="64"/>
  <c r="IY134" i="64"/>
  <c r="IZ134" i="64"/>
  <c r="JA134" i="64"/>
  <c r="JB134" i="64"/>
  <c r="KP134" i="64"/>
  <c r="KQ134" i="64"/>
  <c r="KR134" i="64"/>
  <c r="KS134" i="64"/>
  <c r="KT134" i="64"/>
  <c r="KU134" i="64"/>
  <c r="KX134" i="64"/>
  <c r="KY134" i="64"/>
  <c r="KZ134" i="64"/>
  <c r="LC134" i="64"/>
  <c r="LD134" i="64"/>
  <c r="LF134" i="64"/>
  <c r="LJ134" i="64"/>
  <c r="LP134" i="64"/>
  <c r="LQ134" i="64"/>
  <c r="LR134" i="64"/>
  <c r="LX134" i="64"/>
  <c r="CB134" i="64" s="1"/>
  <c r="LY134" i="64" s="1"/>
  <c r="BZ135" i="64"/>
  <c r="CV135" i="64"/>
  <c r="CW135" i="64"/>
  <c r="DD135" i="64"/>
  <c r="DE135" i="64"/>
  <c r="DG135" i="64"/>
  <c r="KO135" i="64" s="1"/>
  <c r="DH135" i="64"/>
  <c r="DI135" i="64"/>
  <c r="DJ135" i="64"/>
  <c r="DK135" i="64"/>
  <c r="DL135" i="64"/>
  <c r="DM135" i="64"/>
  <c r="DO135" i="64"/>
  <c r="DP135" i="64"/>
  <c r="DQ135" i="64"/>
  <c r="DR135" i="64"/>
  <c r="DS135" i="64"/>
  <c r="DT135" i="64"/>
  <c r="DU135" i="64"/>
  <c r="IX135" i="64"/>
  <c r="IY135" i="64"/>
  <c r="IZ135" i="64"/>
  <c r="JA135" i="64"/>
  <c r="JB135" i="64"/>
  <c r="KP135" i="64"/>
  <c r="KQ135" i="64"/>
  <c r="KR135" i="64"/>
  <c r="KS135" i="64"/>
  <c r="KT135" i="64"/>
  <c r="KU135" i="64"/>
  <c r="KX135" i="64"/>
  <c r="KY135" i="64"/>
  <c r="KZ135" i="64"/>
  <c r="LC135" i="64"/>
  <c r="LD135" i="64"/>
  <c r="LF135" i="64"/>
  <c r="LJ135" i="64"/>
  <c r="LP135" i="64"/>
  <c r="LQ135" i="64"/>
  <c r="LR135" i="64"/>
  <c r="LU135" i="64"/>
  <c r="LX135" i="64"/>
  <c r="CB135" i="64" s="1"/>
  <c r="LY135" i="64" s="1"/>
  <c r="BZ136" i="64"/>
  <c r="LU136" i="64" s="1"/>
  <c r="CV136" i="64"/>
  <c r="CW136" i="64"/>
  <c r="DD136" i="64"/>
  <c r="DE136" i="64"/>
  <c r="DG136" i="64"/>
  <c r="KO136" i="64" s="1"/>
  <c r="DH136" i="64"/>
  <c r="DI136" i="64"/>
  <c r="DJ136" i="64"/>
  <c r="DK136" i="64"/>
  <c r="DL136" i="64"/>
  <c r="DM136" i="64"/>
  <c r="DO136" i="64"/>
  <c r="DP136" i="64"/>
  <c r="DQ136" i="64"/>
  <c r="DR136" i="64"/>
  <c r="DS136" i="64"/>
  <c r="DT136" i="64"/>
  <c r="DU136" i="64"/>
  <c r="IX136" i="64"/>
  <c r="IY136" i="64"/>
  <c r="IZ136" i="64"/>
  <c r="JA136" i="64"/>
  <c r="JB136" i="64"/>
  <c r="KP136" i="64"/>
  <c r="KQ136" i="64"/>
  <c r="KR136" i="64"/>
  <c r="KS136" i="64"/>
  <c r="KT136" i="64"/>
  <c r="KU136" i="64"/>
  <c r="KX136" i="64"/>
  <c r="KY136" i="64"/>
  <c r="KZ136" i="64"/>
  <c r="LC136" i="64"/>
  <c r="LD136" i="64"/>
  <c r="LF136" i="64"/>
  <c r="LJ136" i="64"/>
  <c r="LP136" i="64"/>
  <c r="LQ136" i="64"/>
  <c r="LR136" i="64"/>
  <c r="LX136" i="64"/>
  <c r="CB136" i="64" s="1"/>
  <c r="LY136" i="64" s="1"/>
  <c r="BZ137" i="64"/>
  <c r="CV137" i="64"/>
  <c r="CW137" i="64"/>
  <c r="DD137" i="64"/>
  <c r="DE137" i="64"/>
  <c r="DG137" i="64"/>
  <c r="DH137" i="64"/>
  <c r="DI137" i="64"/>
  <c r="DJ137" i="64"/>
  <c r="DK137" i="64"/>
  <c r="DL137" i="64"/>
  <c r="DM137" i="64"/>
  <c r="DO137" i="64"/>
  <c r="DP137" i="64"/>
  <c r="DQ137" i="64"/>
  <c r="DR137" i="64"/>
  <c r="DS137" i="64"/>
  <c r="DT137" i="64"/>
  <c r="DU137" i="64"/>
  <c r="IX137" i="64"/>
  <c r="IY137" i="64"/>
  <c r="IZ137" i="64"/>
  <c r="JA137" i="64"/>
  <c r="JB137" i="64"/>
  <c r="KO137" i="64"/>
  <c r="KP137" i="64"/>
  <c r="KQ137" i="64"/>
  <c r="KR137" i="64"/>
  <c r="KS137" i="64"/>
  <c r="KT137" i="64"/>
  <c r="KU137" i="64"/>
  <c r="KX137" i="64"/>
  <c r="KY137" i="64"/>
  <c r="KZ137" i="64"/>
  <c r="LC137" i="64"/>
  <c r="LD137" i="64"/>
  <c r="LF137" i="64"/>
  <c r="LJ137" i="64"/>
  <c r="LP137" i="64"/>
  <c r="LQ137" i="64"/>
  <c r="LR137" i="64"/>
  <c r="LX137" i="64"/>
  <c r="CB137" i="64" s="1"/>
  <c r="LY137" i="64" s="1"/>
  <c r="BZ138" i="64"/>
  <c r="CV138" i="64"/>
  <c r="CW138" i="64"/>
  <c r="DD138" i="64"/>
  <c r="DE138" i="64"/>
  <c r="DG138" i="64"/>
  <c r="KO138" i="64" s="1"/>
  <c r="DH138" i="64"/>
  <c r="DI138" i="64"/>
  <c r="DJ138" i="64"/>
  <c r="DK138" i="64"/>
  <c r="DL138" i="64"/>
  <c r="DM138" i="64"/>
  <c r="DO138" i="64"/>
  <c r="DP138" i="64"/>
  <c r="DQ138" i="64"/>
  <c r="DR138" i="64"/>
  <c r="DS138" i="64"/>
  <c r="DT138" i="64"/>
  <c r="DU138" i="64"/>
  <c r="IX138" i="64"/>
  <c r="IY138" i="64"/>
  <c r="IZ138" i="64"/>
  <c r="JA138" i="64"/>
  <c r="JB138" i="64"/>
  <c r="KP138" i="64"/>
  <c r="KQ138" i="64"/>
  <c r="KR138" i="64"/>
  <c r="KS138" i="64"/>
  <c r="KT138" i="64"/>
  <c r="KU138" i="64"/>
  <c r="KX138" i="64"/>
  <c r="KY138" i="64"/>
  <c r="KZ138" i="64"/>
  <c r="LC138" i="64"/>
  <c r="LD138" i="64"/>
  <c r="LF138" i="64"/>
  <c r="LJ138" i="64"/>
  <c r="LP138" i="64"/>
  <c r="LQ138" i="64"/>
  <c r="LR138" i="64"/>
  <c r="LX138" i="64"/>
  <c r="CB138" i="64" s="1"/>
  <c r="LY138" i="64" s="1"/>
  <c r="BZ139" i="64"/>
  <c r="CV139" i="64"/>
  <c r="CW139" i="64"/>
  <c r="DD139" i="64"/>
  <c r="DE139" i="64"/>
  <c r="DG139" i="64"/>
  <c r="KO139" i="64" s="1"/>
  <c r="DH139" i="64"/>
  <c r="DI139" i="64"/>
  <c r="DJ139" i="64"/>
  <c r="DK139" i="64"/>
  <c r="DL139" i="64"/>
  <c r="DM139" i="64"/>
  <c r="DO139" i="64"/>
  <c r="DP139" i="64"/>
  <c r="DQ139" i="64"/>
  <c r="DR139" i="64"/>
  <c r="DS139" i="64"/>
  <c r="DT139" i="64"/>
  <c r="DU139" i="64"/>
  <c r="IX139" i="64"/>
  <c r="IY139" i="64"/>
  <c r="IZ139" i="64"/>
  <c r="JA139" i="64"/>
  <c r="JB139" i="64"/>
  <c r="KP139" i="64"/>
  <c r="KQ139" i="64"/>
  <c r="KR139" i="64"/>
  <c r="KS139" i="64"/>
  <c r="KT139" i="64"/>
  <c r="KU139" i="64"/>
  <c r="KX139" i="64"/>
  <c r="KY139" i="64"/>
  <c r="KZ139" i="64"/>
  <c r="LC139" i="64"/>
  <c r="LD139" i="64"/>
  <c r="LF139" i="64"/>
  <c r="LJ139" i="64"/>
  <c r="LP139" i="64"/>
  <c r="LQ139" i="64"/>
  <c r="LR139" i="64"/>
  <c r="LX139" i="64"/>
  <c r="CB139" i="64" s="1"/>
  <c r="LY139" i="64" s="1"/>
  <c r="BZ140" i="64"/>
  <c r="LU140" i="64" s="1"/>
  <c r="CV140" i="64"/>
  <c r="CW140" i="64"/>
  <c r="DD140" i="64"/>
  <c r="DE140" i="64"/>
  <c r="DG140" i="64"/>
  <c r="KO140" i="64" s="1"/>
  <c r="DH140" i="64"/>
  <c r="DI140" i="64"/>
  <c r="DJ140" i="64"/>
  <c r="DK140" i="64"/>
  <c r="DL140" i="64"/>
  <c r="DM140" i="64"/>
  <c r="DO140" i="64"/>
  <c r="DP140" i="64"/>
  <c r="DQ140" i="64"/>
  <c r="DR140" i="64"/>
  <c r="DS140" i="64"/>
  <c r="DT140" i="64"/>
  <c r="DU140" i="64"/>
  <c r="IX140" i="64"/>
  <c r="IY140" i="64"/>
  <c r="IZ140" i="64"/>
  <c r="JA140" i="64"/>
  <c r="JB140" i="64"/>
  <c r="KP140" i="64"/>
  <c r="KQ140" i="64"/>
  <c r="KR140" i="64"/>
  <c r="KS140" i="64"/>
  <c r="KT140" i="64"/>
  <c r="KU140" i="64"/>
  <c r="KX140" i="64"/>
  <c r="KY140" i="64"/>
  <c r="KZ140" i="64"/>
  <c r="LC140" i="64"/>
  <c r="LD140" i="64"/>
  <c r="LF140" i="64"/>
  <c r="LJ140" i="64"/>
  <c r="LP140" i="64"/>
  <c r="LQ140" i="64"/>
  <c r="LR140" i="64"/>
  <c r="LX140" i="64"/>
  <c r="CB140" i="64" s="1"/>
  <c r="LY140" i="64" s="1"/>
  <c r="BZ141" i="64"/>
  <c r="LU141" i="64" s="1"/>
  <c r="CV141" i="64"/>
  <c r="CW141" i="64"/>
  <c r="DD141" i="64"/>
  <c r="DE141" i="64"/>
  <c r="DG141" i="64"/>
  <c r="KO141" i="64" s="1"/>
  <c r="DH141" i="64"/>
  <c r="DI141" i="64"/>
  <c r="DJ141" i="64"/>
  <c r="DK141" i="64"/>
  <c r="DL141" i="64"/>
  <c r="DM141" i="64"/>
  <c r="DO141" i="64"/>
  <c r="DP141" i="64"/>
  <c r="DQ141" i="64"/>
  <c r="DR141" i="64"/>
  <c r="DS141" i="64"/>
  <c r="DT141" i="64"/>
  <c r="DU141" i="64"/>
  <c r="IX141" i="64"/>
  <c r="IY141" i="64"/>
  <c r="IZ141" i="64"/>
  <c r="JA141" i="64"/>
  <c r="JB141" i="64"/>
  <c r="KP141" i="64"/>
  <c r="KQ141" i="64"/>
  <c r="KR141" i="64"/>
  <c r="KS141" i="64"/>
  <c r="KT141" i="64"/>
  <c r="KU141" i="64"/>
  <c r="KX141" i="64"/>
  <c r="KY141" i="64"/>
  <c r="KZ141" i="64"/>
  <c r="LC141" i="64"/>
  <c r="LD141" i="64"/>
  <c r="LF141" i="64"/>
  <c r="LJ141" i="64"/>
  <c r="LP141" i="64"/>
  <c r="LQ141" i="64"/>
  <c r="LR141" i="64"/>
  <c r="LX141" i="64"/>
  <c r="CB141" i="64" s="1"/>
  <c r="LY141" i="64" s="1"/>
  <c r="BZ142" i="64"/>
  <c r="CV142" i="64"/>
  <c r="CW142" i="64"/>
  <c r="DD142" i="64"/>
  <c r="DE142" i="64"/>
  <c r="DG142" i="64"/>
  <c r="KO142" i="64" s="1"/>
  <c r="DH142" i="64"/>
  <c r="DI142" i="64"/>
  <c r="DJ142" i="64"/>
  <c r="DK142" i="64"/>
  <c r="DL142" i="64"/>
  <c r="DM142" i="64"/>
  <c r="DO142" i="64"/>
  <c r="DP142" i="64"/>
  <c r="DQ142" i="64"/>
  <c r="DR142" i="64"/>
  <c r="DS142" i="64"/>
  <c r="DT142" i="64"/>
  <c r="DU142" i="64"/>
  <c r="IX142" i="64"/>
  <c r="IY142" i="64"/>
  <c r="IZ142" i="64"/>
  <c r="JA142" i="64"/>
  <c r="JB142" i="64"/>
  <c r="KP142" i="64"/>
  <c r="KQ142" i="64"/>
  <c r="KR142" i="64"/>
  <c r="KS142" i="64"/>
  <c r="KT142" i="64"/>
  <c r="KU142" i="64"/>
  <c r="KX142" i="64"/>
  <c r="KY142" i="64"/>
  <c r="KZ142" i="64"/>
  <c r="LC142" i="64"/>
  <c r="LD142" i="64"/>
  <c r="LF142" i="64"/>
  <c r="LJ142" i="64"/>
  <c r="LP142" i="64"/>
  <c r="LQ142" i="64"/>
  <c r="LR142" i="64"/>
  <c r="LU142" i="64"/>
  <c r="LX142" i="64"/>
  <c r="CB142" i="64" s="1"/>
  <c r="LY142" i="64" s="1"/>
  <c r="BZ143" i="64"/>
  <c r="LU143" i="64" s="1"/>
  <c r="CV143" i="64"/>
  <c r="CW143" i="64"/>
  <c r="DD143" i="64"/>
  <c r="DE143" i="64"/>
  <c r="DG143" i="64"/>
  <c r="KO143" i="64" s="1"/>
  <c r="DH143" i="64"/>
  <c r="DI143" i="64"/>
  <c r="DJ143" i="64"/>
  <c r="DK143" i="64"/>
  <c r="DL143" i="64"/>
  <c r="DM143" i="64"/>
  <c r="DO143" i="64"/>
  <c r="DP143" i="64"/>
  <c r="DQ143" i="64"/>
  <c r="DR143" i="64"/>
  <c r="DS143" i="64"/>
  <c r="DT143" i="64"/>
  <c r="DU143" i="64"/>
  <c r="IX143" i="64"/>
  <c r="IY143" i="64"/>
  <c r="IZ143" i="64"/>
  <c r="JA143" i="64"/>
  <c r="JB143" i="64"/>
  <c r="KP143" i="64"/>
  <c r="KQ143" i="64"/>
  <c r="KR143" i="64"/>
  <c r="KS143" i="64"/>
  <c r="KT143" i="64"/>
  <c r="KU143" i="64"/>
  <c r="KX143" i="64"/>
  <c r="KY143" i="64"/>
  <c r="KZ143" i="64"/>
  <c r="LC143" i="64"/>
  <c r="LD143" i="64"/>
  <c r="LF143" i="64"/>
  <c r="LJ143" i="64"/>
  <c r="LP143" i="64"/>
  <c r="LQ143" i="64"/>
  <c r="LR143" i="64"/>
  <c r="LX143" i="64"/>
  <c r="CB143" i="64" s="1"/>
  <c r="LY143" i="64" s="1"/>
  <c r="BZ144" i="64"/>
  <c r="CV144" i="64"/>
  <c r="CW144" i="64"/>
  <c r="DD144" i="64"/>
  <c r="DE144" i="64"/>
  <c r="DG144" i="64"/>
  <c r="KO144" i="64" s="1"/>
  <c r="DH144" i="64"/>
  <c r="DI144" i="64"/>
  <c r="DJ144" i="64"/>
  <c r="DK144" i="64"/>
  <c r="DL144" i="64"/>
  <c r="DM144" i="64"/>
  <c r="DO144" i="64"/>
  <c r="DP144" i="64"/>
  <c r="DQ144" i="64"/>
  <c r="DR144" i="64"/>
  <c r="DS144" i="64"/>
  <c r="DT144" i="64"/>
  <c r="DU144" i="64"/>
  <c r="IX144" i="64"/>
  <c r="IY144" i="64"/>
  <c r="IZ144" i="64"/>
  <c r="JA144" i="64"/>
  <c r="JB144" i="64"/>
  <c r="KP144" i="64"/>
  <c r="KQ144" i="64"/>
  <c r="KR144" i="64"/>
  <c r="KS144" i="64"/>
  <c r="KT144" i="64"/>
  <c r="KU144" i="64"/>
  <c r="KX144" i="64"/>
  <c r="KY144" i="64"/>
  <c r="KZ144" i="64"/>
  <c r="LC144" i="64"/>
  <c r="LD144" i="64"/>
  <c r="LF144" i="64"/>
  <c r="LJ144" i="64"/>
  <c r="LP144" i="64"/>
  <c r="LQ144" i="64"/>
  <c r="LR144" i="64"/>
  <c r="LU144" i="64"/>
  <c r="LX144" i="64"/>
  <c r="CB144" i="64" s="1"/>
  <c r="LY144" i="64" s="1"/>
  <c r="BZ145" i="64"/>
  <c r="CV145" i="64"/>
  <c r="CW145" i="64"/>
  <c r="DD145" i="64"/>
  <c r="DE145" i="64"/>
  <c r="DG145" i="64"/>
  <c r="KO145" i="64" s="1"/>
  <c r="DH145" i="64"/>
  <c r="DI145" i="64"/>
  <c r="DJ145" i="64"/>
  <c r="DK145" i="64"/>
  <c r="DL145" i="64"/>
  <c r="DM145" i="64"/>
  <c r="DO145" i="64"/>
  <c r="DP145" i="64"/>
  <c r="DQ145" i="64"/>
  <c r="DR145" i="64"/>
  <c r="DS145" i="64"/>
  <c r="DT145" i="64"/>
  <c r="DU145" i="64"/>
  <c r="IX145" i="64"/>
  <c r="IY145" i="64"/>
  <c r="IZ145" i="64"/>
  <c r="JA145" i="64"/>
  <c r="JB145" i="64"/>
  <c r="KP145" i="64"/>
  <c r="KQ145" i="64"/>
  <c r="KR145" i="64"/>
  <c r="KS145" i="64"/>
  <c r="KT145" i="64"/>
  <c r="KU145" i="64"/>
  <c r="KX145" i="64"/>
  <c r="KY145" i="64"/>
  <c r="KZ145" i="64"/>
  <c r="LC145" i="64"/>
  <c r="LD145" i="64"/>
  <c r="LF145" i="64"/>
  <c r="LJ145" i="64"/>
  <c r="LP145" i="64"/>
  <c r="LQ145" i="64"/>
  <c r="LR145" i="64"/>
  <c r="LU145" i="64"/>
  <c r="LX145" i="64"/>
  <c r="CB145" i="64" s="1"/>
  <c r="LY145" i="64" s="1"/>
  <c r="BZ146" i="64"/>
  <c r="LU146" i="64" s="1"/>
  <c r="CV146" i="64"/>
  <c r="CW146" i="64"/>
  <c r="DD146" i="64"/>
  <c r="DE146" i="64"/>
  <c r="DG146" i="64"/>
  <c r="KO146" i="64" s="1"/>
  <c r="DH146" i="64"/>
  <c r="DI146" i="64"/>
  <c r="DJ146" i="64"/>
  <c r="DK146" i="64"/>
  <c r="DL146" i="64"/>
  <c r="DM146" i="64"/>
  <c r="DO146" i="64"/>
  <c r="DP146" i="64"/>
  <c r="DQ146" i="64"/>
  <c r="DR146" i="64"/>
  <c r="DS146" i="64"/>
  <c r="DT146" i="64"/>
  <c r="DU146" i="64"/>
  <c r="IX146" i="64"/>
  <c r="IY146" i="64"/>
  <c r="IZ146" i="64"/>
  <c r="JA146" i="64"/>
  <c r="JB146" i="64"/>
  <c r="KP146" i="64"/>
  <c r="KQ146" i="64"/>
  <c r="KR146" i="64"/>
  <c r="KS146" i="64"/>
  <c r="KT146" i="64"/>
  <c r="KU146" i="64"/>
  <c r="KX146" i="64"/>
  <c r="KY146" i="64"/>
  <c r="KZ146" i="64"/>
  <c r="LC146" i="64"/>
  <c r="LD146" i="64"/>
  <c r="LF146" i="64"/>
  <c r="LJ146" i="64"/>
  <c r="LP146" i="64"/>
  <c r="LQ146" i="64"/>
  <c r="LR146" i="64"/>
  <c r="LX146" i="64"/>
  <c r="CB146" i="64" s="1"/>
  <c r="LY146" i="64" s="1"/>
  <c r="BZ147" i="64"/>
  <c r="CV147" i="64"/>
  <c r="CW147" i="64"/>
  <c r="DD147" i="64"/>
  <c r="DE147" i="64"/>
  <c r="DG147" i="64"/>
  <c r="KO147" i="64" s="1"/>
  <c r="DH147" i="64"/>
  <c r="DI147" i="64"/>
  <c r="DJ147" i="64"/>
  <c r="DK147" i="64"/>
  <c r="DL147" i="64"/>
  <c r="DM147" i="64"/>
  <c r="DO147" i="64"/>
  <c r="DP147" i="64"/>
  <c r="DQ147" i="64"/>
  <c r="DR147" i="64"/>
  <c r="DS147" i="64"/>
  <c r="DT147" i="64"/>
  <c r="DU147" i="64"/>
  <c r="IX147" i="64"/>
  <c r="IY147" i="64"/>
  <c r="IZ147" i="64"/>
  <c r="JA147" i="64"/>
  <c r="JB147" i="64"/>
  <c r="KP147" i="64"/>
  <c r="KQ147" i="64"/>
  <c r="KR147" i="64"/>
  <c r="KS147" i="64"/>
  <c r="KT147" i="64"/>
  <c r="KU147" i="64"/>
  <c r="KX147" i="64"/>
  <c r="KY147" i="64"/>
  <c r="KZ147" i="64"/>
  <c r="LC147" i="64"/>
  <c r="LD147" i="64"/>
  <c r="LF147" i="64"/>
  <c r="LJ147" i="64"/>
  <c r="LP147" i="64"/>
  <c r="LQ147" i="64"/>
  <c r="LR147" i="64"/>
  <c r="LX147" i="64"/>
  <c r="CB147" i="64" s="1"/>
  <c r="LY147" i="64" s="1"/>
  <c r="BZ148" i="64"/>
  <c r="LU148" i="64" s="1"/>
  <c r="CV148" i="64"/>
  <c r="CW148" i="64"/>
  <c r="DD148" i="64"/>
  <c r="DE148" i="64"/>
  <c r="DG148" i="64"/>
  <c r="KO148" i="64" s="1"/>
  <c r="DH148" i="64"/>
  <c r="DI148" i="64"/>
  <c r="DJ148" i="64"/>
  <c r="DK148" i="64"/>
  <c r="DL148" i="64"/>
  <c r="DM148" i="64"/>
  <c r="DO148" i="64"/>
  <c r="DP148" i="64"/>
  <c r="DQ148" i="64"/>
  <c r="DR148" i="64"/>
  <c r="DS148" i="64"/>
  <c r="DT148" i="64"/>
  <c r="DU148" i="64"/>
  <c r="IX148" i="64"/>
  <c r="IY148" i="64"/>
  <c r="IZ148" i="64"/>
  <c r="JA148" i="64"/>
  <c r="JB148" i="64"/>
  <c r="KP148" i="64"/>
  <c r="KQ148" i="64"/>
  <c r="KR148" i="64"/>
  <c r="KS148" i="64"/>
  <c r="KT148" i="64"/>
  <c r="KU148" i="64"/>
  <c r="KX148" i="64"/>
  <c r="KY148" i="64"/>
  <c r="KZ148" i="64"/>
  <c r="LC148" i="64"/>
  <c r="LD148" i="64"/>
  <c r="LF148" i="64"/>
  <c r="LJ148" i="64"/>
  <c r="LP148" i="64"/>
  <c r="LQ148" i="64"/>
  <c r="LR148" i="64"/>
  <c r="LX148" i="64"/>
  <c r="CB148" i="64" s="1"/>
  <c r="LY148" i="64" s="1"/>
  <c r="BZ149" i="64"/>
  <c r="CV149" i="64"/>
  <c r="CW149" i="64"/>
  <c r="DD149" i="64"/>
  <c r="DE149" i="64"/>
  <c r="DG149" i="64"/>
  <c r="KO149" i="64" s="1"/>
  <c r="DH149" i="64"/>
  <c r="DI149" i="64"/>
  <c r="DJ149" i="64"/>
  <c r="DK149" i="64"/>
  <c r="DL149" i="64"/>
  <c r="DM149" i="64"/>
  <c r="DO149" i="64"/>
  <c r="DP149" i="64"/>
  <c r="DQ149" i="64"/>
  <c r="DR149" i="64"/>
  <c r="DS149" i="64"/>
  <c r="DT149" i="64"/>
  <c r="DU149" i="64"/>
  <c r="IX149" i="64"/>
  <c r="IY149" i="64"/>
  <c r="IZ149" i="64"/>
  <c r="JA149" i="64"/>
  <c r="JB149" i="64"/>
  <c r="KP149" i="64"/>
  <c r="KQ149" i="64"/>
  <c r="KR149" i="64"/>
  <c r="KS149" i="64"/>
  <c r="KT149" i="64"/>
  <c r="KU149" i="64"/>
  <c r="KX149" i="64"/>
  <c r="KY149" i="64"/>
  <c r="KZ149" i="64"/>
  <c r="LC149" i="64"/>
  <c r="LD149" i="64"/>
  <c r="LF149" i="64"/>
  <c r="LJ149" i="64"/>
  <c r="LP149" i="64"/>
  <c r="LQ149" i="64"/>
  <c r="LR149" i="64"/>
  <c r="LX149" i="64"/>
  <c r="CB149" i="64" s="1"/>
  <c r="LY149" i="64" s="1"/>
  <c r="BZ150" i="64"/>
  <c r="CV150" i="64"/>
  <c r="CW150" i="64"/>
  <c r="DD150" i="64"/>
  <c r="DE150" i="64"/>
  <c r="DG150" i="64"/>
  <c r="KO150" i="64" s="1"/>
  <c r="DH150" i="64"/>
  <c r="DI150" i="64"/>
  <c r="DJ150" i="64"/>
  <c r="DK150" i="64"/>
  <c r="DL150" i="64"/>
  <c r="DM150" i="64"/>
  <c r="DO150" i="64"/>
  <c r="DP150" i="64"/>
  <c r="DQ150" i="64"/>
  <c r="DR150" i="64"/>
  <c r="DS150" i="64"/>
  <c r="DT150" i="64"/>
  <c r="DU150" i="64"/>
  <c r="IX150" i="64"/>
  <c r="IY150" i="64"/>
  <c r="IZ150" i="64"/>
  <c r="JA150" i="64"/>
  <c r="JB150" i="64"/>
  <c r="KP150" i="64"/>
  <c r="KQ150" i="64"/>
  <c r="KR150" i="64"/>
  <c r="KS150" i="64"/>
  <c r="KT150" i="64"/>
  <c r="KU150" i="64"/>
  <c r="KX150" i="64"/>
  <c r="KY150" i="64"/>
  <c r="KZ150" i="64"/>
  <c r="LC150" i="64"/>
  <c r="LD150" i="64"/>
  <c r="LF150" i="64"/>
  <c r="LJ150" i="64"/>
  <c r="LP150" i="64"/>
  <c r="LQ150" i="64"/>
  <c r="LR150" i="64"/>
  <c r="LX150" i="64"/>
  <c r="CB150" i="64" s="1"/>
  <c r="LY150" i="64" s="1"/>
  <c r="BZ151" i="64"/>
  <c r="CV151" i="64"/>
  <c r="CW151" i="64"/>
  <c r="DD151" i="64"/>
  <c r="DE151" i="64"/>
  <c r="DG151" i="64"/>
  <c r="KO151" i="64" s="1"/>
  <c r="DH151" i="64"/>
  <c r="DI151" i="64"/>
  <c r="DJ151" i="64"/>
  <c r="DK151" i="64"/>
  <c r="DL151" i="64"/>
  <c r="DM151" i="64"/>
  <c r="DO151" i="64"/>
  <c r="DP151" i="64"/>
  <c r="DQ151" i="64"/>
  <c r="DR151" i="64"/>
  <c r="DS151" i="64"/>
  <c r="DT151" i="64"/>
  <c r="DU151" i="64"/>
  <c r="IX151" i="64"/>
  <c r="IY151" i="64"/>
  <c r="IZ151" i="64"/>
  <c r="JA151" i="64"/>
  <c r="JB151" i="64"/>
  <c r="KP151" i="64"/>
  <c r="KQ151" i="64"/>
  <c r="KR151" i="64"/>
  <c r="KS151" i="64"/>
  <c r="KT151" i="64"/>
  <c r="KU151" i="64"/>
  <c r="KX151" i="64"/>
  <c r="KY151" i="64"/>
  <c r="KZ151" i="64"/>
  <c r="LC151" i="64"/>
  <c r="LD151" i="64"/>
  <c r="LF151" i="64"/>
  <c r="LJ151" i="64"/>
  <c r="LP151" i="64"/>
  <c r="LQ151" i="64"/>
  <c r="LR151" i="64"/>
  <c r="LX151" i="64"/>
  <c r="CB151" i="64" s="1"/>
  <c r="LY151" i="64" s="1"/>
  <c r="BZ152" i="64"/>
  <c r="CV152" i="64"/>
  <c r="CW152" i="64"/>
  <c r="DD152" i="64"/>
  <c r="DE152" i="64"/>
  <c r="DG152" i="64"/>
  <c r="KO152" i="64" s="1"/>
  <c r="DH152" i="64"/>
  <c r="DI152" i="64"/>
  <c r="DJ152" i="64"/>
  <c r="DK152" i="64"/>
  <c r="DL152" i="64"/>
  <c r="DM152" i="64"/>
  <c r="DO152" i="64"/>
  <c r="DP152" i="64"/>
  <c r="DQ152" i="64"/>
  <c r="DR152" i="64"/>
  <c r="DS152" i="64"/>
  <c r="DT152" i="64"/>
  <c r="DU152" i="64"/>
  <c r="IX152" i="64"/>
  <c r="IY152" i="64"/>
  <c r="IZ152" i="64"/>
  <c r="JA152" i="64"/>
  <c r="JB152" i="64"/>
  <c r="KP152" i="64"/>
  <c r="KQ152" i="64"/>
  <c r="KR152" i="64"/>
  <c r="KS152" i="64"/>
  <c r="KT152" i="64"/>
  <c r="KU152" i="64"/>
  <c r="KX152" i="64"/>
  <c r="KY152" i="64"/>
  <c r="KZ152" i="64"/>
  <c r="LC152" i="64"/>
  <c r="LD152" i="64"/>
  <c r="LF152" i="64"/>
  <c r="LJ152" i="64"/>
  <c r="LP152" i="64"/>
  <c r="LQ152" i="64"/>
  <c r="LR152" i="64"/>
  <c r="LX152" i="64"/>
  <c r="CB152" i="64" s="1"/>
  <c r="LY152" i="64" s="1"/>
  <c r="BZ153" i="64"/>
  <c r="CV153" i="64"/>
  <c r="CW153" i="64"/>
  <c r="DD153" i="64"/>
  <c r="DE153" i="64"/>
  <c r="DG153" i="64"/>
  <c r="KO153" i="64" s="1"/>
  <c r="DH153" i="64"/>
  <c r="DI153" i="64"/>
  <c r="DJ153" i="64"/>
  <c r="DK153" i="64"/>
  <c r="DL153" i="64"/>
  <c r="DM153" i="64"/>
  <c r="DO153" i="64"/>
  <c r="DP153" i="64"/>
  <c r="DQ153" i="64"/>
  <c r="DR153" i="64"/>
  <c r="DS153" i="64"/>
  <c r="DT153" i="64"/>
  <c r="DU153" i="64"/>
  <c r="IX153" i="64"/>
  <c r="IY153" i="64"/>
  <c r="IZ153" i="64"/>
  <c r="JA153" i="64"/>
  <c r="JB153" i="64"/>
  <c r="KP153" i="64"/>
  <c r="KQ153" i="64"/>
  <c r="KR153" i="64"/>
  <c r="KS153" i="64"/>
  <c r="KT153" i="64"/>
  <c r="KU153" i="64"/>
  <c r="KX153" i="64"/>
  <c r="KY153" i="64"/>
  <c r="KZ153" i="64"/>
  <c r="LC153" i="64"/>
  <c r="LD153" i="64"/>
  <c r="LF153" i="64"/>
  <c r="LJ153" i="64"/>
  <c r="LP153" i="64"/>
  <c r="LQ153" i="64"/>
  <c r="LR153" i="64"/>
  <c r="LU153" i="64"/>
  <c r="LX153" i="64"/>
  <c r="CB153" i="64" s="1"/>
  <c r="LY153" i="64" s="1"/>
  <c r="BZ154" i="64"/>
  <c r="CV154" i="64"/>
  <c r="CW154" i="64"/>
  <c r="DD154" i="64"/>
  <c r="DE154" i="64"/>
  <c r="DG154" i="64"/>
  <c r="KO154" i="64" s="1"/>
  <c r="DH154" i="64"/>
  <c r="DI154" i="64"/>
  <c r="DJ154" i="64"/>
  <c r="DK154" i="64"/>
  <c r="DL154" i="64"/>
  <c r="DM154" i="64"/>
  <c r="DO154" i="64"/>
  <c r="DP154" i="64"/>
  <c r="DQ154" i="64"/>
  <c r="DR154" i="64"/>
  <c r="DS154" i="64"/>
  <c r="DT154" i="64"/>
  <c r="DU154" i="64"/>
  <c r="IX154" i="64"/>
  <c r="IY154" i="64"/>
  <c r="IZ154" i="64"/>
  <c r="JA154" i="64"/>
  <c r="JB154" i="64"/>
  <c r="KP154" i="64"/>
  <c r="KQ154" i="64"/>
  <c r="KR154" i="64"/>
  <c r="KS154" i="64"/>
  <c r="KT154" i="64"/>
  <c r="KU154" i="64"/>
  <c r="KX154" i="64"/>
  <c r="KY154" i="64"/>
  <c r="KZ154" i="64"/>
  <c r="LC154" i="64"/>
  <c r="LD154" i="64"/>
  <c r="LF154" i="64"/>
  <c r="LJ154" i="64"/>
  <c r="LP154" i="64"/>
  <c r="LQ154" i="64"/>
  <c r="LR154" i="64"/>
  <c r="LX154" i="64"/>
  <c r="CB154" i="64" s="1"/>
  <c r="LY154" i="64" s="1"/>
  <c r="BZ155" i="64"/>
  <c r="CV155" i="64"/>
  <c r="CW155" i="64"/>
  <c r="DD155" i="64"/>
  <c r="DE155" i="64"/>
  <c r="DG155" i="64"/>
  <c r="KO155" i="64" s="1"/>
  <c r="DH155" i="64"/>
  <c r="DI155" i="64"/>
  <c r="DJ155" i="64"/>
  <c r="DK155" i="64"/>
  <c r="DL155" i="64"/>
  <c r="DM155" i="64"/>
  <c r="DO155" i="64"/>
  <c r="DP155" i="64"/>
  <c r="DQ155" i="64"/>
  <c r="DR155" i="64"/>
  <c r="DS155" i="64"/>
  <c r="DT155" i="64"/>
  <c r="DU155" i="64"/>
  <c r="IX155" i="64"/>
  <c r="IY155" i="64"/>
  <c r="IZ155" i="64"/>
  <c r="JA155" i="64"/>
  <c r="JB155" i="64"/>
  <c r="KP155" i="64"/>
  <c r="KQ155" i="64"/>
  <c r="KR155" i="64"/>
  <c r="KS155" i="64"/>
  <c r="KT155" i="64"/>
  <c r="KU155" i="64"/>
  <c r="KX155" i="64"/>
  <c r="KY155" i="64"/>
  <c r="KZ155" i="64"/>
  <c r="LC155" i="64"/>
  <c r="LD155" i="64"/>
  <c r="LF155" i="64"/>
  <c r="LJ155" i="64"/>
  <c r="LP155" i="64"/>
  <c r="LQ155" i="64"/>
  <c r="LR155" i="64"/>
  <c r="LX155" i="64"/>
  <c r="CB155" i="64" s="1"/>
  <c r="LY155" i="64" s="1"/>
  <c r="BZ156" i="64"/>
  <c r="LU156" i="64" s="1"/>
  <c r="CV156" i="64"/>
  <c r="CW156" i="64"/>
  <c r="DD156" i="64"/>
  <c r="DE156" i="64"/>
  <c r="DG156" i="64"/>
  <c r="KO156" i="64" s="1"/>
  <c r="DH156" i="64"/>
  <c r="DI156" i="64"/>
  <c r="DJ156" i="64"/>
  <c r="DK156" i="64"/>
  <c r="DL156" i="64"/>
  <c r="DM156" i="64"/>
  <c r="DO156" i="64"/>
  <c r="DP156" i="64"/>
  <c r="DQ156" i="64"/>
  <c r="DR156" i="64"/>
  <c r="DS156" i="64"/>
  <c r="DT156" i="64"/>
  <c r="DU156" i="64"/>
  <c r="IX156" i="64"/>
  <c r="IY156" i="64"/>
  <c r="IZ156" i="64"/>
  <c r="JA156" i="64"/>
  <c r="JB156" i="64"/>
  <c r="KP156" i="64"/>
  <c r="KQ156" i="64"/>
  <c r="KR156" i="64"/>
  <c r="KS156" i="64"/>
  <c r="KT156" i="64"/>
  <c r="KU156" i="64"/>
  <c r="KX156" i="64"/>
  <c r="KY156" i="64"/>
  <c r="KZ156" i="64"/>
  <c r="LC156" i="64"/>
  <c r="LD156" i="64"/>
  <c r="LF156" i="64"/>
  <c r="LJ156" i="64"/>
  <c r="LP156" i="64"/>
  <c r="LQ156" i="64"/>
  <c r="LR156" i="64"/>
  <c r="LX156" i="64"/>
  <c r="CB156" i="64" s="1"/>
  <c r="LY156" i="64" s="1"/>
  <c r="BZ157" i="64"/>
  <c r="CV157" i="64"/>
  <c r="CW157" i="64"/>
  <c r="DD157" i="64"/>
  <c r="DE157" i="64"/>
  <c r="DG157" i="64"/>
  <c r="KO157" i="64" s="1"/>
  <c r="DH157" i="64"/>
  <c r="DI157" i="64"/>
  <c r="DJ157" i="64"/>
  <c r="DK157" i="64"/>
  <c r="DL157" i="64"/>
  <c r="DM157" i="64"/>
  <c r="DO157" i="64"/>
  <c r="DP157" i="64"/>
  <c r="DQ157" i="64"/>
  <c r="DR157" i="64"/>
  <c r="DS157" i="64"/>
  <c r="DT157" i="64"/>
  <c r="DU157" i="64"/>
  <c r="IX157" i="64"/>
  <c r="IY157" i="64"/>
  <c r="IZ157" i="64"/>
  <c r="JA157" i="64"/>
  <c r="JB157" i="64"/>
  <c r="KP157" i="64"/>
  <c r="KQ157" i="64"/>
  <c r="KR157" i="64"/>
  <c r="KS157" i="64"/>
  <c r="KT157" i="64"/>
  <c r="KU157" i="64"/>
  <c r="KX157" i="64"/>
  <c r="KY157" i="64"/>
  <c r="KZ157" i="64"/>
  <c r="LC157" i="64"/>
  <c r="LD157" i="64"/>
  <c r="LF157" i="64"/>
  <c r="LJ157" i="64"/>
  <c r="LP157" i="64"/>
  <c r="LQ157" i="64"/>
  <c r="LR157" i="64"/>
  <c r="LX157" i="64"/>
  <c r="CB157" i="64" s="1"/>
  <c r="LY157" i="64" s="1"/>
  <c r="BZ158" i="64"/>
  <c r="LU158" i="64" s="1"/>
  <c r="CV158" i="64"/>
  <c r="CW158" i="64"/>
  <c r="DD158" i="64"/>
  <c r="DE158" i="64"/>
  <c r="DG158" i="64"/>
  <c r="KO158" i="64" s="1"/>
  <c r="DH158" i="64"/>
  <c r="DI158" i="64"/>
  <c r="DJ158" i="64"/>
  <c r="DK158" i="64"/>
  <c r="DL158" i="64"/>
  <c r="DM158" i="64"/>
  <c r="DO158" i="64"/>
  <c r="DP158" i="64"/>
  <c r="DQ158" i="64"/>
  <c r="DR158" i="64"/>
  <c r="DS158" i="64"/>
  <c r="DT158" i="64"/>
  <c r="DU158" i="64"/>
  <c r="IX158" i="64"/>
  <c r="IY158" i="64"/>
  <c r="IZ158" i="64"/>
  <c r="JA158" i="64"/>
  <c r="JB158" i="64"/>
  <c r="KP158" i="64"/>
  <c r="KQ158" i="64"/>
  <c r="KR158" i="64"/>
  <c r="KS158" i="64"/>
  <c r="KT158" i="64"/>
  <c r="KU158" i="64"/>
  <c r="KX158" i="64"/>
  <c r="KY158" i="64"/>
  <c r="KZ158" i="64"/>
  <c r="LC158" i="64"/>
  <c r="LD158" i="64"/>
  <c r="LF158" i="64"/>
  <c r="LJ158" i="64"/>
  <c r="LP158" i="64"/>
  <c r="LQ158" i="64"/>
  <c r="LR158" i="64"/>
  <c r="LX158" i="64"/>
  <c r="CB158" i="64" s="1"/>
  <c r="LY158" i="64" s="1"/>
  <c r="BZ159" i="64"/>
  <c r="CV159" i="64"/>
  <c r="CW159" i="64"/>
  <c r="DD159" i="64"/>
  <c r="DE159" i="64"/>
  <c r="DG159" i="64"/>
  <c r="KO159" i="64" s="1"/>
  <c r="DH159" i="64"/>
  <c r="DI159" i="64"/>
  <c r="DJ159" i="64"/>
  <c r="DK159" i="64"/>
  <c r="DL159" i="64"/>
  <c r="DM159" i="64"/>
  <c r="DO159" i="64"/>
  <c r="DP159" i="64"/>
  <c r="DQ159" i="64"/>
  <c r="DR159" i="64"/>
  <c r="DS159" i="64"/>
  <c r="DT159" i="64"/>
  <c r="DU159" i="64"/>
  <c r="IX159" i="64"/>
  <c r="IY159" i="64"/>
  <c r="IZ159" i="64"/>
  <c r="JA159" i="64"/>
  <c r="JB159" i="64"/>
  <c r="KP159" i="64"/>
  <c r="KQ159" i="64"/>
  <c r="KR159" i="64"/>
  <c r="KS159" i="64"/>
  <c r="KT159" i="64"/>
  <c r="KU159" i="64"/>
  <c r="KX159" i="64"/>
  <c r="KY159" i="64"/>
  <c r="KZ159" i="64"/>
  <c r="LC159" i="64"/>
  <c r="LD159" i="64"/>
  <c r="LF159" i="64"/>
  <c r="LJ159" i="64"/>
  <c r="LP159" i="64"/>
  <c r="LQ159" i="64"/>
  <c r="LR159" i="64"/>
  <c r="LX159" i="64"/>
  <c r="CB159" i="64" s="1"/>
  <c r="LY159" i="64" s="1"/>
  <c r="BZ160" i="64"/>
  <c r="CV160" i="64"/>
  <c r="CW160" i="64"/>
  <c r="DD160" i="64"/>
  <c r="DE160" i="64"/>
  <c r="DG160" i="64"/>
  <c r="KO160" i="64" s="1"/>
  <c r="DH160" i="64"/>
  <c r="DI160" i="64"/>
  <c r="DJ160" i="64"/>
  <c r="DK160" i="64"/>
  <c r="DL160" i="64"/>
  <c r="DM160" i="64"/>
  <c r="DO160" i="64"/>
  <c r="DP160" i="64"/>
  <c r="DQ160" i="64"/>
  <c r="DR160" i="64"/>
  <c r="DS160" i="64"/>
  <c r="DT160" i="64"/>
  <c r="DU160" i="64"/>
  <c r="IX160" i="64"/>
  <c r="IY160" i="64"/>
  <c r="IZ160" i="64"/>
  <c r="JA160" i="64"/>
  <c r="JB160" i="64"/>
  <c r="KP160" i="64"/>
  <c r="KQ160" i="64"/>
  <c r="KR160" i="64"/>
  <c r="KS160" i="64"/>
  <c r="KT160" i="64"/>
  <c r="KU160" i="64"/>
  <c r="KX160" i="64"/>
  <c r="KY160" i="64"/>
  <c r="KZ160" i="64"/>
  <c r="LC160" i="64"/>
  <c r="LD160" i="64"/>
  <c r="LF160" i="64"/>
  <c r="LJ160" i="64"/>
  <c r="LP160" i="64"/>
  <c r="LQ160" i="64"/>
  <c r="LR160" i="64"/>
  <c r="LU160" i="64"/>
  <c r="LX160" i="64"/>
  <c r="CB160" i="64" s="1"/>
  <c r="LY160" i="64" s="1"/>
  <c r="BZ161" i="64"/>
  <c r="LU161" i="64" s="1"/>
  <c r="CV161" i="64"/>
  <c r="CW161" i="64"/>
  <c r="DD161" i="64"/>
  <c r="DE161" i="64"/>
  <c r="DG161" i="64"/>
  <c r="KO161" i="64" s="1"/>
  <c r="DH161" i="64"/>
  <c r="DI161" i="64"/>
  <c r="DJ161" i="64"/>
  <c r="DK161" i="64"/>
  <c r="DL161" i="64"/>
  <c r="DM161" i="64"/>
  <c r="DO161" i="64"/>
  <c r="DP161" i="64"/>
  <c r="DQ161" i="64"/>
  <c r="DR161" i="64"/>
  <c r="DS161" i="64"/>
  <c r="DT161" i="64"/>
  <c r="DU161" i="64"/>
  <c r="IX161" i="64"/>
  <c r="IY161" i="64"/>
  <c r="IZ161" i="64"/>
  <c r="JA161" i="64"/>
  <c r="JB161" i="64"/>
  <c r="KP161" i="64"/>
  <c r="KQ161" i="64"/>
  <c r="KR161" i="64"/>
  <c r="KS161" i="64"/>
  <c r="KT161" i="64"/>
  <c r="KU161" i="64"/>
  <c r="KX161" i="64"/>
  <c r="KY161" i="64"/>
  <c r="KZ161" i="64"/>
  <c r="LC161" i="64"/>
  <c r="LD161" i="64"/>
  <c r="LF161" i="64"/>
  <c r="LJ161" i="64"/>
  <c r="LP161" i="64"/>
  <c r="LQ161" i="64"/>
  <c r="LR161" i="64"/>
  <c r="LX161" i="64"/>
  <c r="CB161" i="64" s="1"/>
  <c r="LY161" i="64" s="1"/>
  <c r="BZ162" i="64"/>
  <c r="CV162" i="64"/>
  <c r="CW162" i="64"/>
  <c r="DD162" i="64"/>
  <c r="DE162" i="64"/>
  <c r="DG162" i="64"/>
  <c r="KO162" i="64" s="1"/>
  <c r="DH162" i="64"/>
  <c r="DI162" i="64"/>
  <c r="DJ162" i="64"/>
  <c r="DK162" i="64"/>
  <c r="DL162" i="64"/>
  <c r="DM162" i="64"/>
  <c r="DO162" i="64"/>
  <c r="DP162" i="64"/>
  <c r="DQ162" i="64"/>
  <c r="DR162" i="64"/>
  <c r="DS162" i="64"/>
  <c r="DT162" i="64"/>
  <c r="DU162" i="64"/>
  <c r="IX162" i="64"/>
  <c r="IY162" i="64"/>
  <c r="IZ162" i="64"/>
  <c r="JA162" i="64"/>
  <c r="JB162" i="64"/>
  <c r="KP162" i="64"/>
  <c r="KQ162" i="64"/>
  <c r="KR162" i="64"/>
  <c r="KS162" i="64"/>
  <c r="KT162" i="64"/>
  <c r="KU162" i="64"/>
  <c r="KX162" i="64"/>
  <c r="KY162" i="64"/>
  <c r="KZ162" i="64"/>
  <c r="LC162" i="64"/>
  <c r="LD162" i="64"/>
  <c r="LF162" i="64"/>
  <c r="LJ162" i="64"/>
  <c r="LP162" i="64"/>
  <c r="LQ162" i="64"/>
  <c r="LR162" i="64"/>
  <c r="LU162" i="64"/>
  <c r="LX162" i="64"/>
  <c r="CB162" i="64" s="1"/>
  <c r="LY162" i="64" s="1"/>
  <c r="BZ163" i="64"/>
  <c r="LU163" i="64" s="1"/>
  <c r="CV163" i="64"/>
  <c r="CW163" i="64"/>
  <c r="DD163" i="64"/>
  <c r="DE163" i="64"/>
  <c r="DG163" i="64"/>
  <c r="KO163" i="64" s="1"/>
  <c r="DH163" i="64"/>
  <c r="DI163" i="64"/>
  <c r="DJ163" i="64"/>
  <c r="DK163" i="64"/>
  <c r="DL163" i="64"/>
  <c r="DM163" i="64"/>
  <c r="DO163" i="64"/>
  <c r="DP163" i="64"/>
  <c r="DQ163" i="64"/>
  <c r="DR163" i="64"/>
  <c r="DS163" i="64"/>
  <c r="DT163" i="64"/>
  <c r="DU163" i="64"/>
  <c r="IX163" i="64"/>
  <c r="IY163" i="64"/>
  <c r="IZ163" i="64"/>
  <c r="JA163" i="64"/>
  <c r="JB163" i="64"/>
  <c r="KP163" i="64"/>
  <c r="KQ163" i="64"/>
  <c r="KR163" i="64"/>
  <c r="KS163" i="64"/>
  <c r="KT163" i="64"/>
  <c r="KU163" i="64"/>
  <c r="KX163" i="64"/>
  <c r="KY163" i="64"/>
  <c r="KZ163" i="64"/>
  <c r="LC163" i="64"/>
  <c r="LD163" i="64"/>
  <c r="LF163" i="64"/>
  <c r="LJ163" i="64"/>
  <c r="LP163" i="64"/>
  <c r="LQ163" i="64"/>
  <c r="LR163" i="64"/>
  <c r="LX163" i="64"/>
  <c r="CB163" i="64" s="1"/>
  <c r="LY163" i="64" s="1"/>
  <c r="BZ164" i="64"/>
  <c r="CV164" i="64"/>
  <c r="CW164" i="64"/>
  <c r="DD164" i="64"/>
  <c r="DE164" i="64"/>
  <c r="DG164" i="64"/>
  <c r="KO164" i="64" s="1"/>
  <c r="DH164" i="64"/>
  <c r="DI164" i="64"/>
  <c r="DJ164" i="64"/>
  <c r="DK164" i="64"/>
  <c r="DL164" i="64"/>
  <c r="DM164" i="64"/>
  <c r="DO164" i="64"/>
  <c r="DP164" i="64"/>
  <c r="DQ164" i="64"/>
  <c r="DR164" i="64"/>
  <c r="DS164" i="64"/>
  <c r="DT164" i="64"/>
  <c r="DU164" i="64"/>
  <c r="IX164" i="64"/>
  <c r="IY164" i="64"/>
  <c r="IZ164" i="64"/>
  <c r="JA164" i="64"/>
  <c r="JB164" i="64"/>
  <c r="KP164" i="64"/>
  <c r="KQ164" i="64"/>
  <c r="KR164" i="64"/>
  <c r="KS164" i="64"/>
  <c r="KT164" i="64"/>
  <c r="KU164" i="64"/>
  <c r="KX164" i="64"/>
  <c r="KY164" i="64"/>
  <c r="KZ164" i="64"/>
  <c r="LC164" i="64"/>
  <c r="LD164" i="64"/>
  <c r="LF164" i="64"/>
  <c r="LJ164" i="64"/>
  <c r="LP164" i="64"/>
  <c r="LQ164" i="64"/>
  <c r="LR164" i="64"/>
  <c r="LU164" i="64"/>
  <c r="LX164" i="64"/>
  <c r="CB164" i="64" s="1"/>
  <c r="LY164" i="64" s="1"/>
  <c r="BZ165" i="64"/>
  <c r="LU165" i="64" s="1"/>
  <c r="CV165" i="64"/>
  <c r="CW165" i="64"/>
  <c r="DD165" i="64"/>
  <c r="DE165" i="64"/>
  <c r="DG165" i="64"/>
  <c r="KO165" i="64" s="1"/>
  <c r="DH165" i="64"/>
  <c r="DI165" i="64"/>
  <c r="DJ165" i="64"/>
  <c r="DK165" i="64"/>
  <c r="DL165" i="64"/>
  <c r="DM165" i="64"/>
  <c r="DO165" i="64"/>
  <c r="DP165" i="64"/>
  <c r="DQ165" i="64"/>
  <c r="DR165" i="64"/>
  <c r="DS165" i="64"/>
  <c r="DT165" i="64"/>
  <c r="DU165" i="64"/>
  <c r="IX165" i="64"/>
  <c r="IY165" i="64"/>
  <c r="IZ165" i="64"/>
  <c r="JA165" i="64"/>
  <c r="JB165" i="64"/>
  <c r="KP165" i="64"/>
  <c r="KQ165" i="64"/>
  <c r="KR165" i="64"/>
  <c r="KS165" i="64"/>
  <c r="KT165" i="64"/>
  <c r="KU165" i="64"/>
  <c r="KX165" i="64"/>
  <c r="KY165" i="64"/>
  <c r="KZ165" i="64"/>
  <c r="LC165" i="64"/>
  <c r="LD165" i="64"/>
  <c r="LF165" i="64"/>
  <c r="LJ165" i="64"/>
  <c r="LP165" i="64"/>
  <c r="LQ165" i="64"/>
  <c r="LR165" i="64"/>
  <c r="LX165" i="64"/>
  <c r="CB165" i="64" s="1"/>
  <c r="LY165" i="64" s="1"/>
  <c r="BZ166" i="64"/>
  <c r="LU166" i="64" s="1"/>
  <c r="CV166" i="64"/>
  <c r="CW166" i="64"/>
  <c r="DD166" i="64"/>
  <c r="DE166" i="64"/>
  <c r="DG166" i="64"/>
  <c r="KO166" i="64" s="1"/>
  <c r="DH166" i="64"/>
  <c r="DI166" i="64"/>
  <c r="DJ166" i="64"/>
  <c r="DK166" i="64"/>
  <c r="DL166" i="64"/>
  <c r="DM166" i="64"/>
  <c r="DO166" i="64"/>
  <c r="DP166" i="64"/>
  <c r="DQ166" i="64"/>
  <c r="DR166" i="64"/>
  <c r="DS166" i="64"/>
  <c r="DT166" i="64"/>
  <c r="DU166" i="64"/>
  <c r="IX166" i="64"/>
  <c r="IY166" i="64"/>
  <c r="IZ166" i="64"/>
  <c r="JA166" i="64"/>
  <c r="JB166" i="64"/>
  <c r="KP166" i="64"/>
  <c r="KQ166" i="64"/>
  <c r="KR166" i="64"/>
  <c r="KS166" i="64"/>
  <c r="KT166" i="64"/>
  <c r="KU166" i="64"/>
  <c r="KX166" i="64"/>
  <c r="KY166" i="64"/>
  <c r="KZ166" i="64"/>
  <c r="LC166" i="64"/>
  <c r="LD166" i="64"/>
  <c r="LF166" i="64"/>
  <c r="LJ166" i="64"/>
  <c r="LP166" i="64"/>
  <c r="LQ166" i="64"/>
  <c r="LR166" i="64"/>
  <c r="LX166" i="64"/>
  <c r="CB166" i="64" s="1"/>
  <c r="LY166" i="64" s="1"/>
  <c r="BZ167" i="64"/>
  <c r="CV167" i="64"/>
  <c r="CW167" i="64"/>
  <c r="DD167" i="64"/>
  <c r="DE167" i="64"/>
  <c r="DG167" i="64"/>
  <c r="KO167" i="64" s="1"/>
  <c r="DH167" i="64"/>
  <c r="DI167" i="64"/>
  <c r="DJ167" i="64"/>
  <c r="DK167" i="64"/>
  <c r="DL167" i="64"/>
  <c r="DM167" i="64"/>
  <c r="DO167" i="64"/>
  <c r="DP167" i="64"/>
  <c r="DQ167" i="64"/>
  <c r="DR167" i="64"/>
  <c r="DS167" i="64"/>
  <c r="DT167" i="64"/>
  <c r="DU167" i="64"/>
  <c r="IX167" i="64"/>
  <c r="IY167" i="64"/>
  <c r="IZ167" i="64"/>
  <c r="JA167" i="64"/>
  <c r="JB167" i="64"/>
  <c r="KP167" i="64"/>
  <c r="KQ167" i="64"/>
  <c r="KR167" i="64"/>
  <c r="KS167" i="64"/>
  <c r="KT167" i="64"/>
  <c r="KU167" i="64"/>
  <c r="KX167" i="64"/>
  <c r="KY167" i="64"/>
  <c r="KZ167" i="64"/>
  <c r="LC167" i="64"/>
  <c r="LD167" i="64"/>
  <c r="LF167" i="64"/>
  <c r="LJ167" i="64"/>
  <c r="LP167" i="64"/>
  <c r="LQ167" i="64"/>
  <c r="LR167" i="64"/>
  <c r="LX167" i="64"/>
  <c r="CB167" i="64" s="1"/>
  <c r="LY167" i="64" s="1"/>
  <c r="BZ168" i="64"/>
  <c r="CV168" i="64"/>
  <c r="CW168" i="64"/>
  <c r="DD168" i="64"/>
  <c r="DE168" i="64"/>
  <c r="DG168" i="64"/>
  <c r="KO168" i="64" s="1"/>
  <c r="DH168" i="64"/>
  <c r="DI168" i="64"/>
  <c r="DJ168" i="64"/>
  <c r="DK168" i="64"/>
  <c r="DL168" i="64"/>
  <c r="DM168" i="64"/>
  <c r="DO168" i="64"/>
  <c r="DP168" i="64"/>
  <c r="DQ168" i="64"/>
  <c r="DR168" i="64"/>
  <c r="DS168" i="64"/>
  <c r="DT168" i="64"/>
  <c r="DU168" i="64"/>
  <c r="IX168" i="64"/>
  <c r="IY168" i="64"/>
  <c r="IZ168" i="64"/>
  <c r="JA168" i="64"/>
  <c r="JB168" i="64"/>
  <c r="KP168" i="64"/>
  <c r="KQ168" i="64"/>
  <c r="KR168" i="64"/>
  <c r="KS168" i="64"/>
  <c r="KT168" i="64"/>
  <c r="KU168" i="64"/>
  <c r="KX168" i="64"/>
  <c r="KY168" i="64"/>
  <c r="KZ168" i="64"/>
  <c r="LC168" i="64"/>
  <c r="LD168" i="64"/>
  <c r="LF168" i="64"/>
  <c r="LJ168" i="64"/>
  <c r="LP168" i="64"/>
  <c r="LQ168" i="64"/>
  <c r="LR168" i="64"/>
  <c r="LX168" i="64"/>
  <c r="CB168" i="64" s="1"/>
  <c r="LY168" i="64" s="1"/>
  <c r="BZ169" i="64"/>
  <c r="LU169" i="64" s="1"/>
  <c r="CV169" i="64"/>
  <c r="CW169" i="64"/>
  <c r="DD169" i="64"/>
  <c r="DE169" i="64"/>
  <c r="DG169" i="64"/>
  <c r="KO169" i="64" s="1"/>
  <c r="DH169" i="64"/>
  <c r="DI169" i="64"/>
  <c r="DJ169" i="64"/>
  <c r="DK169" i="64"/>
  <c r="DL169" i="64"/>
  <c r="DM169" i="64"/>
  <c r="DO169" i="64"/>
  <c r="DP169" i="64"/>
  <c r="DQ169" i="64"/>
  <c r="DR169" i="64"/>
  <c r="DS169" i="64"/>
  <c r="DT169" i="64"/>
  <c r="DU169" i="64"/>
  <c r="IX169" i="64"/>
  <c r="IY169" i="64"/>
  <c r="IZ169" i="64"/>
  <c r="JA169" i="64"/>
  <c r="JB169" i="64"/>
  <c r="KP169" i="64"/>
  <c r="KQ169" i="64"/>
  <c r="KR169" i="64"/>
  <c r="KS169" i="64"/>
  <c r="KT169" i="64"/>
  <c r="KU169" i="64"/>
  <c r="KX169" i="64"/>
  <c r="KY169" i="64"/>
  <c r="KZ169" i="64"/>
  <c r="LC169" i="64"/>
  <c r="LD169" i="64"/>
  <c r="LF169" i="64"/>
  <c r="LJ169" i="64"/>
  <c r="LP169" i="64"/>
  <c r="LQ169" i="64"/>
  <c r="LR169" i="64"/>
  <c r="LX169" i="64"/>
  <c r="CB169" i="64" s="1"/>
  <c r="LY169" i="64" s="1"/>
  <c r="BZ170" i="64"/>
  <c r="CV170" i="64"/>
  <c r="CW170" i="64"/>
  <c r="DD170" i="64"/>
  <c r="DE170" i="64"/>
  <c r="DG170" i="64"/>
  <c r="KO170" i="64" s="1"/>
  <c r="DH170" i="64"/>
  <c r="DI170" i="64"/>
  <c r="DJ170" i="64"/>
  <c r="DK170" i="64"/>
  <c r="DL170" i="64"/>
  <c r="DM170" i="64"/>
  <c r="DO170" i="64"/>
  <c r="DP170" i="64"/>
  <c r="DQ170" i="64"/>
  <c r="DR170" i="64"/>
  <c r="DS170" i="64"/>
  <c r="DT170" i="64"/>
  <c r="DU170" i="64"/>
  <c r="IX170" i="64"/>
  <c r="IY170" i="64"/>
  <c r="IZ170" i="64"/>
  <c r="JA170" i="64"/>
  <c r="JB170" i="64"/>
  <c r="KP170" i="64"/>
  <c r="KQ170" i="64"/>
  <c r="KR170" i="64"/>
  <c r="KS170" i="64"/>
  <c r="KT170" i="64"/>
  <c r="KU170" i="64"/>
  <c r="KX170" i="64"/>
  <c r="KY170" i="64"/>
  <c r="KZ170" i="64"/>
  <c r="LC170" i="64"/>
  <c r="LD170" i="64"/>
  <c r="LF170" i="64"/>
  <c r="LJ170" i="64"/>
  <c r="LP170" i="64"/>
  <c r="LQ170" i="64"/>
  <c r="LR170" i="64"/>
  <c r="LU170" i="64"/>
  <c r="LX170" i="64"/>
  <c r="CB170" i="64" s="1"/>
  <c r="LY170" i="64" s="1"/>
  <c r="BZ171" i="64"/>
  <c r="LU171" i="64" s="1"/>
  <c r="CV171" i="64"/>
  <c r="CW171" i="64"/>
  <c r="DD171" i="64"/>
  <c r="DE171" i="64"/>
  <c r="DG171" i="64"/>
  <c r="KO171" i="64" s="1"/>
  <c r="DH171" i="64"/>
  <c r="DI171" i="64"/>
  <c r="DJ171" i="64"/>
  <c r="DK171" i="64"/>
  <c r="DL171" i="64"/>
  <c r="DM171" i="64"/>
  <c r="DO171" i="64"/>
  <c r="DP171" i="64"/>
  <c r="DQ171" i="64"/>
  <c r="DR171" i="64"/>
  <c r="DS171" i="64"/>
  <c r="DT171" i="64"/>
  <c r="DU171" i="64"/>
  <c r="IX171" i="64"/>
  <c r="IY171" i="64"/>
  <c r="IZ171" i="64"/>
  <c r="JA171" i="64"/>
  <c r="JB171" i="64"/>
  <c r="KP171" i="64"/>
  <c r="KQ171" i="64"/>
  <c r="KR171" i="64"/>
  <c r="KS171" i="64"/>
  <c r="KT171" i="64"/>
  <c r="KU171" i="64"/>
  <c r="KX171" i="64"/>
  <c r="KY171" i="64"/>
  <c r="KZ171" i="64"/>
  <c r="LC171" i="64"/>
  <c r="LD171" i="64"/>
  <c r="LF171" i="64"/>
  <c r="LJ171" i="64"/>
  <c r="LP171" i="64"/>
  <c r="LQ171" i="64"/>
  <c r="LR171" i="64"/>
  <c r="LX171" i="64"/>
  <c r="CB171" i="64" s="1"/>
  <c r="LY171" i="64" s="1"/>
  <c r="BZ172" i="64"/>
  <c r="CV172" i="64"/>
  <c r="CW172" i="64"/>
  <c r="DD172" i="64"/>
  <c r="DE172" i="64"/>
  <c r="DG172" i="64"/>
  <c r="KO172" i="64" s="1"/>
  <c r="DH172" i="64"/>
  <c r="DI172" i="64"/>
  <c r="DJ172" i="64"/>
  <c r="DK172" i="64"/>
  <c r="DL172" i="64"/>
  <c r="DM172" i="64"/>
  <c r="DO172" i="64"/>
  <c r="DP172" i="64"/>
  <c r="DQ172" i="64"/>
  <c r="DR172" i="64"/>
  <c r="DS172" i="64"/>
  <c r="DT172" i="64"/>
  <c r="DU172" i="64"/>
  <c r="IX172" i="64"/>
  <c r="IY172" i="64"/>
  <c r="IZ172" i="64"/>
  <c r="JA172" i="64"/>
  <c r="JB172" i="64"/>
  <c r="KP172" i="64"/>
  <c r="KQ172" i="64"/>
  <c r="KR172" i="64"/>
  <c r="KS172" i="64"/>
  <c r="KT172" i="64"/>
  <c r="KU172" i="64"/>
  <c r="KX172" i="64"/>
  <c r="KY172" i="64"/>
  <c r="KZ172" i="64"/>
  <c r="LC172" i="64"/>
  <c r="LD172" i="64"/>
  <c r="LF172" i="64"/>
  <c r="LJ172" i="64"/>
  <c r="LP172" i="64"/>
  <c r="LQ172" i="64"/>
  <c r="LR172" i="64"/>
  <c r="LX172" i="64"/>
  <c r="CB172" i="64" s="1"/>
  <c r="LY172" i="64" s="1"/>
  <c r="BZ173" i="64"/>
  <c r="LU173" i="64" s="1"/>
  <c r="CV173" i="64"/>
  <c r="CW173" i="64"/>
  <c r="DD173" i="64"/>
  <c r="DE173" i="64"/>
  <c r="DG173" i="64"/>
  <c r="KO173" i="64" s="1"/>
  <c r="DH173" i="64"/>
  <c r="DI173" i="64"/>
  <c r="DJ173" i="64"/>
  <c r="DK173" i="64"/>
  <c r="DL173" i="64"/>
  <c r="DM173" i="64"/>
  <c r="DO173" i="64"/>
  <c r="DP173" i="64"/>
  <c r="DQ173" i="64"/>
  <c r="DR173" i="64"/>
  <c r="DS173" i="64"/>
  <c r="DT173" i="64"/>
  <c r="DU173" i="64"/>
  <c r="IX173" i="64"/>
  <c r="IY173" i="64"/>
  <c r="IZ173" i="64"/>
  <c r="JA173" i="64"/>
  <c r="JB173" i="64"/>
  <c r="KP173" i="64"/>
  <c r="KQ173" i="64"/>
  <c r="KR173" i="64"/>
  <c r="KS173" i="64"/>
  <c r="KT173" i="64"/>
  <c r="KU173" i="64"/>
  <c r="KX173" i="64"/>
  <c r="KY173" i="64"/>
  <c r="KZ173" i="64"/>
  <c r="LC173" i="64"/>
  <c r="LD173" i="64"/>
  <c r="LF173" i="64"/>
  <c r="LJ173" i="64"/>
  <c r="LP173" i="64"/>
  <c r="LQ173" i="64"/>
  <c r="LR173" i="64"/>
  <c r="LX173" i="64"/>
  <c r="CB173" i="64" s="1"/>
  <c r="LY173" i="64" s="1"/>
  <c r="BZ174" i="64"/>
  <c r="CV174" i="64"/>
  <c r="CW174" i="64"/>
  <c r="DD174" i="64"/>
  <c r="DE174" i="64"/>
  <c r="DG174" i="64"/>
  <c r="KO174" i="64" s="1"/>
  <c r="DH174" i="64"/>
  <c r="DI174" i="64"/>
  <c r="DJ174" i="64"/>
  <c r="DK174" i="64"/>
  <c r="DL174" i="64"/>
  <c r="DM174" i="64"/>
  <c r="DO174" i="64"/>
  <c r="DP174" i="64"/>
  <c r="DQ174" i="64"/>
  <c r="DR174" i="64"/>
  <c r="DS174" i="64"/>
  <c r="DT174" i="64"/>
  <c r="DU174" i="64"/>
  <c r="IX174" i="64"/>
  <c r="IY174" i="64"/>
  <c r="IZ174" i="64"/>
  <c r="JA174" i="64"/>
  <c r="JB174" i="64"/>
  <c r="KP174" i="64"/>
  <c r="KQ174" i="64"/>
  <c r="KR174" i="64"/>
  <c r="KS174" i="64"/>
  <c r="KT174" i="64"/>
  <c r="KU174" i="64"/>
  <c r="KX174" i="64"/>
  <c r="KY174" i="64"/>
  <c r="KZ174" i="64"/>
  <c r="LC174" i="64"/>
  <c r="LD174" i="64"/>
  <c r="LF174" i="64"/>
  <c r="LJ174" i="64"/>
  <c r="LP174" i="64"/>
  <c r="LQ174" i="64"/>
  <c r="LR174" i="64"/>
  <c r="LX174" i="64"/>
  <c r="CB174" i="64" s="1"/>
  <c r="LY174" i="64" s="1"/>
  <c r="BZ175" i="64"/>
  <c r="LU175" i="64" s="1"/>
  <c r="CV175" i="64"/>
  <c r="CW175" i="64"/>
  <c r="DD175" i="64"/>
  <c r="DE175" i="64"/>
  <c r="DG175" i="64"/>
  <c r="KO175" i="64" s="1"/>
  <c r="DH175" i="64"/>
  <c r="DI175" i="64"/>
  <c r="DJ175" i="64"/>
  <c r="DK175" i="64"/>
  <c r="DL175" i="64"/>
  <c r="DM175" i="64"/>
  <c r="DO175" i="64"/>
  <c r="DP175" i="64"/>
  <c r="DQ175" i="64"/>
  <c r="DR175" i="64"/>
  <c r="DS175" i="64"/>
  <c r="DT175" i="64"/>
  <c r="DU175" i="64"/>
  <c r="IX175" i="64"/>
  <c r="IY175" i="64"/>
  <c r="IZ175" i="64"/>
  <c r="JA175" i="64"/>
  <c r="JB175" i="64"/>
  <c r="KP175" i="64"/>
  <c r="KQ175" i="64"/>
  <c r="KR175" i="64"/>
  <c r="KS175" i="64"/>
  <c r="KT175" i="64"/>
  <c r="KU175" i="64"/>
  <c r="KX175" i="64"/>
  <c r="KY175" i="64"/>
  <c r="KZ175" i="64"/>
  <c r="LC175" i="64"/>
  <c r="LD175" i="64"/>
  <c r="LF175" i="64"/>
  <c r="LJ175" i="64"/>
  <c r="LP175" i="64"/>
  <c r="LQ175" i="64"/>
  <c r="LR175" i="64"/>
  <c r="LX175" i="64"/>
  <c r="CB175" i="64" s="1"/>
  <c r="LY175" i="64" s="1"/>
  <c r="BZ176" i="64"/>
  <c r="CV176" i="64"/>
  <c r="CW176" i="64"/>
  <c r="DD176" i="64"/>
  <c r="DE176" i="64"/>
  <c r="DG176" i="64"/>
  <c r="KO176" i="64" s="1"/>
  <c r="DH176" i="64"/>
  <c r="DI176" i="64"/>
  <c r="DJ176" i="64"/>
  <c r="DK176" i="64"/>
  <c r="DL176" i="64"/>
  <c r="DM176" i="64"/>
  <c r="DO176" i="64"/>
  <c r="DP176" i="64"/>
  <c r="DQ176" i="64"/>
  <c r="DR176" i="64"/>
  <c r="DS176" i="64"/>
  <c r="DT176" i="64"/>
  <c r="DU176" i="64"/>
  <c r="IX176" i="64"/>
  <c r="IY176" i="64"/>
  <c r="IZ176" i="64"/>
  <c r="JA176" i="64"/>
  <c r="JB176" i="64"/>
  <c r="KP176" i="64"/>
  <c r="KQ176" i="64"/>
  <c r="KR176" i="64"/>
  <c r="KS176" i="64"/>
  <c r="KT176" i="64"/>
  <c r="KU176" i="64"/>
  <c r="KX176" i="64"/>
  <c r="KY176" i="64"/>
  <c r="KZ176" i="64"/>
  <c r="LC176" i="64"/>
  <c r="LD176" i="64"/>
  <c r="LF176" i="64"/>
  <c r="LJ176" i="64"/>
  <c r="LP176" i="64"/>
  <c r="LQ176" i="64"/>
  <c r="LR176" i="64"/>
  <c r="LX176" i="64"/>
  <c r="CB176" i="64" s="1"/>
  <c r="LY176" i="64" s="1"/>
  <c r="BZ177" i="64"/>
  <c r="LU177" i="64" s="1"/>
  <c r="CV177" i="64"/>
  <c r="CW177" i="64"/>
  <c r="DD177" i="64"/>
  <c r="DE177" i="64"/>
  <c r="DG177" i="64"/>
  <c r="KO177" i="64" s="1"/>
  <c r="DH177" i="64"/>
  <c r="DI177" i="64"/>
  <c r="DJ177" i="64"/>
  <c r="DK177" i="64"/>
  <c r="DL177" i="64"/>
  <c r="DM177" i="64"/>
  <c r="DO177" i="64"/>
  <c r="DP177" i="64"/>
  <c r="DQ177" i="64"/>
  <c r="DR177" i="64"/>
  <c r="DS177" i="64"/>
  <c r="DT177" i="64"/>
  <c r="DU177" i="64"/>
  <c r="IX177" i="64"/>
  <c r="IY177" i="64"/>
  <c r="IZ177" i="64"/>
  <c r="JA177" i="64"/>
  <c r="JB177" i="64"/>
  <c r="KP177" i="64"/>
  <c r="KQ177" i="64"/>
  <c r="KR177" i="64"/>
  <c r="KS177" i="64"/>
  <c r="KT177" i="64"/>
  <c r="KU177" i="64"/>
  <c r="KX177" i="64"/>
  <c r="KY177" i="64"/>
  <c r="KZ177" i="64"/>
  <c r="LC177" i="64"/>
  <c r="LD177" i="64"/>
  <c r="LF177" i="64"/>
  <c r="LJ177" i="64"/>
  <c r="LP177" i="64"/>
  <c r="LQ177" i="64"/>
  <c r="LR177" i="64"/>
  <c r="LX177" i="64"/>
  <c r="CB177" i="64" s="1"/>
  <c r="LY177" i="64" s="1"/>
  <c r="BZ178" i="64"/>
  <c r="LU178" i="64" s="1"/>
  <c r="CV178" i="64"/>
  <c r="CW178" i="64"/>
  <c r="DD178" i="64"/>
  <c r="DE178" i="64"/>
  <c r="DG178" i="64"/>
  <c r="KO178" i="64" s="1"/>
  <c r="DH178" i="64"/>
  <c r="DI178" i="64"/>
  <c r="DJ178" i="64"/>
  <c r="DK178" i="64"/>
  <c r="DL178" i="64"/>
  <c r="DM178" i="64"/>
  <c r="DO178" i="64"/>
  <c r="DP178" i="64"/>
  <c r="DQ178" i="64"/>
  <c r="DR178" i="64"/>
  <c r="DS178" i="64"/>
  <c r="DT178" i="64"/>
  <c r="DU178" i="64"/>
  <c r="IX178" i="64"/>
  <c r="IY178" i="64"/>
  <c r="IZ178" i="64"/>
  <c r="JA178" i="64"/>
  <c r="JB178" i="64"/>
  <c r="KP178" i="64"/>
  <c r="KQ178" i="64"/>
  <c r="KR178" i="64"/>
  <c r="KS178" i="64"/>
  <c r="KT178" i="64"/>
  <c r="KU178" i="64"/>
  <c r="KX178" i="64"/>
  <c r="KY178" i="64"/>
  <c r="KZ178" i="64"/>
  <c r="LC178" i="64"/>
  <c r="LD178" i="64"/>
  <c r="LF178" i="64"/>
  <c r="LJ178" i="64"/>
  <c r="LP178" i="64"/>
  <c r="LQ178" i="64"/>
  <c r="LR178" i="64"/>
  <c r="LX178" i="64"/>
  <c r="CB178" i="64" s="1"/>
  <c r="LY178" i="64" s="1"/>
  <c r="BZ179" i="64"/>
  <c r="CV179" i="64"/>
  <c r="CW179" i="64"/>
  <c r="DD179" i="64"/>
  <c r="DE179" i="64"/>
  <c r="DG179" i="64"/>
  <c r="KO179" i="64" s="1"/>
  <c r="DH179" i="64"/>
  <c r="DI179" i="64"/>
  <c r="DJ179" i="64"/>
  <c r="DK179" i="64"/>
  <c r="DL179" i="64"/>
  <c r="DM179" i="64"/>
  <c r="DO179" i="64"/>
  <c r="DP179" i="64"/>
  <c r="DQ179" i="64"/>
  <c r="DR179" i="64"/>
  <c r="DS179" i="64"/>
  <c r="DT179" i="64"/>
  <c r="DU179" i="64"/>
  <c r="IX179" i="64"/>
  <c r="IY179" i="64"/>
  <c r="IZ179" i="64"/>
  <c r="JA179" i="64"/>
  <c r="JB179" i="64"/>
  <c r="KP179" i="64"/>
  <c r="KQ179" i="64"/>
  <c r="KR179" i="64"/>
  <c r="KS179" i="64"/>
  <c r="KT179" i="64"/>
  <c r="KU179" i="64"/>
  <c r="KX179" i="64"/>
  <c r="KY179" i="64"/>
  <c r="KZ179" i="64"/>
  <c r="LC179" i="64"/>
  <c r="LD179" i="64"/>
  <c r="LF179" i="64"/>
  <c r="LJ179" i="64"/>
  <c r="LP179" i="64"/>
  <c r="LQ179" i="64"/>
  <c r="LR179" i="64"/>
  <c r="LU179" i="64"/>
  <c r="LX179" i="64"/>
  <c r="CB179" i="64" s="1"/>
  <c r="LY179" i="64" s="1"/>
  <c r="BZ180" i="64"/>
  <c r="LU180" i="64" s="1"/>
  <c r="CV180" i="64"/>
  <c r="CW180" i="64"/>
  <c r="DD180" i="64"/>
  <c r="DE180" i="64"/>
  <c r="DG180" i="64"/>
  <c r="KO180" i="64" s="1"/>
  <c r="DH180" i="64"/>
  <c r="DI180" i="64"/>
  <c r="DJ180" i="64"/>
  <c r="DK180" i="64"/>
  <c r="DL180" i="64"/>
  <c r="DM180" i="64"/>
  <c r="DO180" i="64"/>
  <c r="DP180" i="64"/>
  <c r="DQ180" i="64"/>
  <c r="DR180" i="64"/>
  <c r="DS180" i="64"/>
  <c r="DT180" i="64"/>
  <c r="DU180" i="64"/>
  <c r="IX180" i="64"/>
  <c r="IY180" i="64"/>
  <c r="IZ180" i="64"/>
  <c r="JA180" i="64"/>
  <c r="JB180" i="64"/>
  <c r="KP180" i="64"/>
  <c r="KQ180" i="64"/>
  <c r="KR180" i="64"/>
  <c r="KS180" i="64"/>
  <c r="KT180" i="64"/>
  <c r="KU180" i="64"/>
  <c r="KX180" i="64"/>
  <c r="KY180" i="64"/>
  <c r="KZ180" i="64"/>
  <c r="LC180" i="64"/>
  <c r="LD180" i="64"/>
  <c r="LF180" i="64"/>
  <c r="LJ180" i="64"/>
  <c r="LP180" i="64"/>
  <c r="LQ180" i="64"/>
  <c r="LR180" i="64"/>
  <c r="LX180" i="64"/>
  <c r="CB180" i="64" s="1"/>
  <c r="LY180" i="64" s="1"/>
  <c r="BZ181" i="64"/>
  <c r="CV181" i="64"/>
  <c r="CW181" i="64"/>
  <c r="DD181" i="64"/>
  <c r="DE181" i="64"/>
  <c r="DG181" i="64"/>
  <c r="KO181" i="64" s="1"/>
  <c r="DH181" i="64"/>
  <c r="DI181" i="64"/>
  <c r="DJ181" i="64"/>
  <c r="DK181" i="64"/>
  <c r="DL181" i="64"/>
  <c r="DM181" i="64"/>
  <c r="DO181" i="64"/>
  <c r="DP181" i="64"/>
  <c r="DQ181" i="64"/>
  <c r="DR181" i="64"/>
  <c r="DS181" i="64"/>
  <c r="DT181" i="64"/>
  <c r="DU181" i="64"/>
  <c r="IX181" i="64"/>
  <c r="IY181" i="64"/>
  <c r="IZ181" i="64"/>
  <c r="JA181" i="64"/>
  <c r="JB181" i="64"/>
  <c r="KP181" i="64"/>
  <c r="KQ181" i="64"/>
  <c r="KR181" i="64"/>
  <c r="KS181" i="64"/>
  <c r="KT181" i="64"/>
  <c r="KU181" i="64"/>
  <c r="KX181" i="64"/>
  <c r="KY181" i="64"/>
  <c r="KZ181" i="64"/>
  <c r="LC181" i="64"/>
  <c r="LD181" i="64"/>
  <c r="LF181" i="64"/>
  <c r="LJ181" i="64"/>
  <c r="LP181" i="64"/>
  <c r="LQ181" i="64"/>
  <c r="LR181" i="64"/>
  <c r="LU181" i="64"/>
  <c r="LX181" i="64"/>
  <c r="CB181" i="64" s="1"/>
  <c r="LY181" i="64" s="1"/>
  <c r="BZ182" i="64"/>
  <c r="CV182" i="64"/>
  <c r="CW182" i="64"/>
  <c r="DD182" i="64"/>
  <c r="DE182" i="64"/>
  <c r="DG182" i="64"/>
  <c r="KO182" i="64" s="1"/>
  <c r="DH182" i="64"/>
  <c r="DI182" i="64"/>
  <c r="DJ182" i="64"/>
  <c r="DK182" i="64"/>
  <c r="DL182" i="64"/>
  <c r="DM182" i="64"/>
  <c r="DO182" i="64"/>
  <c r="DP182" i="64"/>
  <c r="DQ182" i="64"/>
  <c r="DR182" i="64"/>
  <c r="DS182" i="64"/>
  <c r="DT182" i="64"/>
  <c r="DU182" i="64"/>
  <c r="IX182" i="64"/>
  <c r="IY182" i="64"/>
  <c r="IZ182" i="64"/>
  <c r="JA182" i="64"/>
  <c r="JB182" i="64"/>
  <c r="KP182" i="64"/>
  <c r="KQ182" i="64"/>
  <c r="KR182" i="64"/>
  <c r="KS182" i="64"/>
  <c r="KT182" i="64"/>
  <c r="KU182" i="64"/>
  <c r="KX182" i="64"/>
  <c r="KY182" i="64"/>
  <c r="KZ182" i="64"/>
  <c r="LC182" i="64"/>
  <c r="LD182" i="64"/>
  <c r="LF182" i="64"/>
  <c r="LJ182" i="64"/>
  <c r="LP182" i="64"/>
  <c r="LQ182" i="64"/>
  <c r="LR182" i="64"/>
  <c r="LU182" i="64"/>
  <c r="LX182" i="64"/>
  <c r="CB182" i="64" s="1"/>
  <c r="LY182" i="64" s="1"/>
  <c r="BZ183" i="64"/>
  <c r="LU183" i="64" s="1"/>
  <c r="CV183" i="64"/>
  <c r="CW183" i="64"/>
  <c r="DD183" i="64"/>
  <c r="DE183" i="64"/>
  <c r="DG183" i="64"/>
  <c r="KO183" i="64" s="1"/>
  <c r="DH183" i="64"/>
  <c r="DI183" i="64"/>
  <c r="DJ183" i="64"/>
  <c r="DK183" i="64"/>
  <c r="DL183" i="64"/>
  <c r="DM183" i="64"/>
  <c r="DO183" i="64"/>
  <c r="DP183" i="64"/>
  <c r="DQ183" i="64"/>
  <c r="DR183" i="64"/>
  <c r="DS183" i="64"/>
  <c r="DT183" i="64"/>
  <c r="DU183" i="64"/>
  <c r="IX183" i="64"/>
  <c r="IY183" i="64"/>
  <c r="IZ183" i="64"/>
  <c r="JA183" i="64"/>
  <c r="JB183" i="64"/>
  <c r="KP183" i="64"/>
  <c r="KQ183" i="64"/>
  <c r="KR183" i="64"/>
  <c r="KS183" i="64"/>
  <c r="KT183" i="64"/>
  <c r="KU183" i="64"/>
  <c r="KX183" i="64"/>
  <c r="KY183" i="64"/>
  <c r="KZ183" i="64"/>
  <c r="LC183" i="64"/>
  <c r="LD183" i="64"/>
  <c r="LF183" i="64"/>
  <c r="LJ183" i="64"/>
  <c r="LP183" i="64"/>
  <c r="LQ183" i="64"/>
  <c r="LR183" i="64"/>
  <c r="LX183" i="64"/>
  <c r="CB183" i="64" s="1"/>
  <c r="LY183" i="64" s="1"/>
  <c r="BZ184" i="64"/>
  <c r="CV184" i="64"/>
  <c r="CW184" i="64"/>
  <c r="DD184" i="64"/>
  <c r="DE184" i="64"/>
  <c r="DG184" i="64"/>
  <c r="KO184" i="64" s="1"/>
  <c r="DH184" i="64"/>
  <c r="DI184" i="64"/>
  <c r="DJ184" i="64"/>
  <c r="DK184" i="64"/>
  <c r="DL184" i="64"/>
  <c r="DM184" i="64"/>
  <c r="DO184" i="64"/>
  <c r="DP184" i="64"/>
  <c r="DQ184" i="64"/>
  <c r="DR184" i="64"/>
  <c r="DS184" i="64"/>
  <c r="DT184" i="64"/>
  <c r="DU184" i="64"/>
  <c r="IX184" i="64"/>
  <c r="IY184" i="64"/>
  <c r="IZ184" i="64"/>
  <c r="JA184" i="64"/>
  <c r="JB184" i="64"/>
  <c r="KP184" i="64"/>
  <c r="KQ184" i="64"/>
  <c r="KR184" i="64"/>
  <c r="KS184" i="64"/>
  <c r="KT184" i="64"/>
  <c r="KU184" i="64"/>
  <c r="KX184" i="64"/>
  <c r="KY184" i="64"/>
  <c r="KZ184" i="64"/>
  <c r="LC184" i="64"/>
  <c r="LD184" i="64"/>
  <c r="LF184" i="64"/>
  <c r="LJ184" i="64"/>
  <c r="LP184" i="64"/>
  <c r="LQ184" i="64"/>
  <c r="LR184" i="64"/>
  <c r="LU184" i="64"/>
  <c r="LX184" i="64"/>
  <c r="CB184" i="64" s="1"/>
  <c r="LY184" i="64" s="1"/>
  <c r="BZ185" i="64"/>
  <c r="CV185" i="64"/>
  <c r="CW185" i="64"/>
  <c r="DD185" i="64"/>
  <c r="DE185" i="64"/>
  <c r="DG185" i="64"/>
  <c r="KO185" i="64" s="1"/>
  <c r="DH185" i="64"/>
  <c r="DI185" i="64"/>
  <c r="DJ185" i="64"/>
  <c r="DK185" i="64"/>
  <c r="DL185" i="64"/>
  <c r="DM185" i="64"/>
  <c r="DO185" i="64"/>
  <c r="DP185" i="64"/>
  <c r="DQ185" i="64"/>
  <c r="DR185" i="64"/>
  <c r="DS185" i="64"/>
  <c r="DT185" i="64"/>
  <c r="DU185" i="64"/>
  <c r="IX185" i="64"/>
  <c r="IY185" i="64"/>
  <c r="IZ185" i="64"/>
  <c r="JA185" i="64"/>
  <c r="JB185" i="64"/>
  <c r="KP185" i="64"/>
  <c r="KQ185" i="64"/>
  <c r="KR185" i="64"/>
  <c r="KS185" i="64"/>
  <c r="KT185" i="64"/>
  <c r="KU185" i="64"/>
  <c r="KX185" i="64"/>
  <c r="KY185" i="64"/>
  <c r="KZ185" i="64"/>
  <c r="LC185" i="64"/>
  <c r="LD185" i="64"/>
  <c r="LF185" i="64"/>
  <c r="LJ185" i="64"/>
  <c r="LP185" i="64"/>
  <c r="LQ185" i="64"/>
  <c r="LR185" i="64"/>
  <c r="LX185" i="64"/>
  <c r="CB185" i="64" s="1"/>
  <c r="LY185" i="64" s="1"/>
  <c r="BZ186" i="64"/>
  <c r="LU186" i="64" s="1"/>
  <c r="CV186" i="64"/>
  <c r="CW186" i="64"/>
  <c r="DD186" i="64"/>
  <c r="DE186" i="64"/>
  <c r="DG186" i="64"/>
  <c r="KO186" i="64" s="1"/>
  <c r="DH186" i="64"/>
  <c r="DI186" i="64"/>
  <c r="DJ186" i="64"/>
  <c r="DK186" i="64"/>
  <c r="DL186" i="64"/>
  <c r="DM186" i="64"/>
  <c r="DO186" i="64"/>
  <c r="DP186" i="64"/>
  <c r="DQ186" i="64"/>
  <c r="DR186" i="64"/>
  <c r="DS186" i="64"/>
  <c r="DT186" i="64"/>
  <c r="DU186" i="64"/>
  <c r="IX186" i="64"/>
  <c r="IY186" i="64"/>
  <c r="IZ186" i="64"/>
  <c r="JA186" i="64"/>
  <c r="JB186" i="64"/>
  <c r="KP186" i="64"/>
  <c r="KQ186" i="64"/>
  <c r="KR186" i="64"/>
  <c r="KS186" i="64"/>
  <c r="KT186" i="64"/>
  <c r="KU186" i="64"/>
  <c r="KX186" i="64"/>
  <c r="KY186" i="64"/>
  <c r="KZ186" i="64"/>
  <c r="LC186" i="64"/>
  <c r="LD186" i="64"/>
  <c r="LF186" i="64"/>
  <c r="LJ186" i="64"/>
  <c r="LP186" i="64"/>
  <c r="LQ186" i="64"/>
  <c r="LR186" i="64"/>
  <c r="LX186" i="64"/>
  <c r="CB186" i="64" s="1"/>
  <c r="LY186" i="64" s="1"/>
  <c r="BZ187" i="64"/>
  <c r="CV187" i="64"/>
  <c r="CW187" i="64"/>
  <c r="DD187" i="64"/>
  <c r="DE187" i="64"/>
  <c r="DG187" i="64"/>
  <c r="KO187" i="64" s="1"/>
  <c r="DH187" i="64"/>
  <c r="DI187" i="64"/>
  <c r="DJ187" i="64"/>
  <c r="DK187" i="64"/>
  <c r="DL187" i="64"/>
  <c r="DM187" i="64"/>
  <c r="DO187" i="64"/>
  <c r="DP187" i="64"/>
  <c r="DQ187" i="64"/>
  <c r="DR187" i="64"/>
  <c r="DS187" i="64"/>
  <c r="DT187" i="64"/>
  <c r="DU187" i="64"/>
  <c r="IX187" i="64"/>
  <c r="IY187" i="64"/>
  <c r="IZ187" i="64"/>
  <c r="JA187" i="64"/>
  <c r="JB187" i="64"/>
  <c r="KP187" i="64"/>
  <c r="KQ187" i="64"/>
  <c r="KR187" i="64"/>
  <c r="KS187" i="64"/>
  <c r="KT187" i="64"/>
  <c r="KU187" i="64"/>
  <c r="KX187" i="64"/>
  <c r="KY187" i="64"/>
  <c r="KZ187" i="64"/>
  <c r="LC187" i="64"/>
  <c r="LD187" i="64"/>
  <c r="LF187" i="64"/>
  <c r="LJ187" i="64"/>
  <c r="LP187" i="64"/>
  <c r="LQ187" i="64"/>
  <c r="LR187" i="64"/>
  <c r="LU187" i="64"/>
  <c r="LX187" i="64"/>
  <c r="CB187" i="64" s="1"/>
  <c r="LY187" i="64" s="1"/>
  <c r="BZ188" i="64"/>
  <c r="LU188" i="64" s="1"/>
  <c r="CV188" i="64"/>
  <c r="CW188" i="64"/>
  <c r="DD188" i="64"/>
  <c r="DE188" i="64"/>
  <c r="DG188" i="64"/>
  <c r="KO188" i="64" s="1"/>
  <c r="DH188" i="64"/>
  <c r="DI188" i="64"/>
  <c r="DJ188" i="64"/>
  <c r="DK188" i="64"/>
  <c r="DL188" i="64"/>
  <c r="DM188" i="64"/>
  <c r="DO188" i="64"/>
  <c r="DP188" i="64"/>
  <c r="DQ188" i="64"/>
  <c r="DR188" i="64"/>
  <c r="DS188" i="64"/>
  <c r="DT188" i="64"/>
  <c r="DU188" i="64"/>
  <c r="IX188" i="64"/>
  <c r="IY188" i="64"/>
  <c r="IZ188" i="64"/>
  <c r="JA188" i="64"/>
  <c r="JB188" i="64"/>
  <c r="KP188" i="64"/>
  <c r="KQ188" i="64"/>
  <c r="KR188" i="64"/>
  <c r="KS188" i="64"/>
  <c r="KT188" i="64"/>
  <c r="KU188" i="64"/>
  <c r="KX188" i="64"/>
  <c r="KY188" i="64"/>
  <c r="KZ188" i="64"/>
  <c r="LC188" i="64"/>
  <c r="LD188" i="64"/>
  <c r="LF188" i="64"/>
  <c r="LJ188" i="64"/>
  <c r="LP188" i="64"/>
  <c r="LQ188" i="64"/>
  <c r="LR188" i="64"/>
  <c r="LX188" i="64"/>
  <c r="CB188" i="64" s="1"/>
  <c r="LY188" i="64" s="1"/>
  <c r="BZ189" i="64"/>
  <c r="CV189" i="64"/>
  <c r="CW189" i="64"/>
  <c r="DD189" i="64"/>
  <c r="DE189" i="64"/>
  <c r="DG189" i="64"/>
  <c r="KO189" i="64" s="1"/>
  <c r="DH189" i="64"/>
  <c r="DI189" i="64"/>
  <c r="DJ189" i="64"/>
  <c r="DK189" i="64"/>
  <c r="DL189" i="64"/>
  <c r="DM189" i="64"/>
  <c r="DO189" i="64"/>
  <c r="DP189" i="64"/>
  <c r="DQ189" i="64"/>
  <c r="DR189" i="64"/>
  <c r="DS189" i="64"/>
  <c r="DT189" i="64"/>
  <c r="DU189" i="64"/>
  <c r="IX189" i="64"/>
  <c r="IY189" i="64"/>
  <c r="IZ189" i="64"/>
  <c r="JA189" i="64"/>
  <c r="JB189" i="64"/>
  <c r="KP189" i="64"/>
  <c r="KQ189" i="64"/>
  <c r="KR189" i="64"/>
  <c r="KS189" i="64"/>
  <c r="KT189" i="64"/>
  <c r="KU189" i="64"/>
  <c r="KX189" i="64"/>
  <c r="KY189" i="64"/>
  <c r="KZ189" i="64"/>
  <c r="LC189" i="64"/>
  <c r="LD189" i="64"/>
  <c r="LF189" i="64"/>
  <c r="LJ189" i="64"/>
  <c r="LP189" i="64"/>
  <c r="LQ189" i="64"/>
  <c r="LR189" i="64"/>
  <c r="LU189" i="64"/>
  <c r="LX189" i="64"/>
  <c r="CB189" i="64" s="1"/>
  <c r="LY189" i="64" s="1"/>
  <c r="BZ190" i="64"/>
  <c r="CV190" i="64"/>
  <c r="CW190" i="64"/>
  <c r="DD190" i="64"/>
  <c r="DE190" i="64"/>
  <c r="DG190" i="64"/>
  <c r="KO190" i="64" s="1"/>
  <c r="DH190" i="64"/>
  <c r="DI190" i="64"/>
  <c r="DJ190" i="64"/>
  <c r="DK190" i="64"/>
  <c r="DL190" i="64"/>
  <c r="DM190" i="64"/>
  <c r="DO190" i="64"/>
  <c r="DP190" i="64"/>
  <c r="DQ190" i="64"/>
  <c r="DR190" i="64"/>
  <c r="DS190" i="64"/>
  <c r="DT190" i="64"/>
  <c r="DU190" i="64"/>
  <c r="IX190" i="64"/>
  <c r="IY190" i="64"/>
  <c r="IZ190" i="64"/>
  <c r="JA190" i="64"/>
  <c r="JB190" i="64"/>
  <c r="KP190" i="64"/>
  <c r="KQ190" i="64"/>
  <c r="KR190" i="64"/>
  <c r="KS190" i="64"/>
  <c r="KT190" i="64"/>
  <c r="KU190" i="64"/>
  <c r="KX190" i="64"/>
  <c r="KY190" i="64"/>
  <c r="KZ190" i="64"/>
  <c r="LC190" i="64"/>
  <c r="LD190" i="64"/>
  <c r="LF190" i="64"/>
  <c r="LJ190" i="64"/>
  <c r="LP190" i="64"/>
  <c r="LQ190" i="64"/>
  <c r="LR190" i="64"/>
  <c r="LX190" i="64"/>
  <c r="CB190" i="64" s="1"/>
  <c r="LY190" i="64" s="1"/>
  <c r="BZ191" i="64"/>
  <c r="LU191" i="64" s="1"/>
  <c r="CV191" i="64"/>
  <c r="CW191" i="64"/>
  <c r="DD191" i="64"/>
  <c r="DE191" i="64"/>
  <c r="DG191" i="64"/>
  <c r="KO191" i="64" s="1"/>
  <c r="DH191" i="64"/>
  <c r="DI191" i="64"/>
  <c r="DJ191" i="64"/>
  <c r="DK191" i="64"/>
  <c r="DL191" i="64"/>
  <c r="DM191" i="64"/>
  <c r="DO191" i="64"/>
  <c r="DP191" i="64"/>
  <c r="DQ191" i="64"/>
  <c r="DR191" i="64"/>
  <c r="DS191" i="64"/>
  <c r="DT191" i="64"/>
  <c r="DU191" i="64"/>
  <c r="IX191" i="64"/>
  <c r="IY191" i="64"/>
  <c r="IZ191" i="64"/>
  <c r="JA191" i="64"/>
  <c r="JB191" i="64"/>
  <c r="KP191" i="64"/>
  <c r="KQ191" i="64"/>
  <c r="KR191" i="64"/>
  <c r="KS191" i="64"/>
  <c r="KT191" i="64"/>
  <c r="KU191" i="64"/>
  <c r="KX191" i="64"/>
  <c r="KY191" i="64"/>
  <c r="KZ191" i="64"/>
  <c r="LC191" i="64"/>
  <c r="LD191" i="64"/>
  <c r="LF191" i="64"/>
  <c r="LJ191" i="64"/>
  <c r="LP191" i="64"/>
  <c r="LQ191" i="64"/>
  <c r="LR191" i="64"/>
  <c r="LX191" i="64"/>
  <c r="CB191" i="64" s="1"/>
  <c r="LY191" i="64" s="1"/>
  <c r="BZ192" i="64"/>
  <c r="LU192" i="64" s="1"/>
  <c r="CV192" i="64"/>
  <c r="CW192" i="64"/>
  <c r="DD192" i="64"/>
  <c r="DE192" i="64"/>
  <c r="DG192" i="64"/>
  <c r="KO192" i="64" s="1"/>
  <c r="DH192" i="64"/>
  <c r="DI192" i="64"/>
  <c r="DJ192" i="64"/>
  <c r="DK192" i="64"/>
  <c r="DL192" i="64"/>
  <c r="DM192" i="64"/>
  <c r="DO192" i="64"/>
  <c r="DP192" i="64"/>
  <c r="DQ192" i="64"/>
  <c r="DR192" i="64"/>
  <c r="DS192" i="64"/>
  <c r="DT192" i="64"/>
  <c r="DU192" i="64"/>
  <c r="IX192" i="64"/>
  <c r="IY192" i="64"/>
  <c r="IZ192" i="64"/>
  <c r="JA192" i="64"/>
  <c r="JB192" i="64"/>
  <c r="KP192" i="64"/>
  <c r="KQ192" i="64"/>
  <c r="KR192" i="64"/>
  <c r="KS192" i="64"/>
  <c r="KT192" i="64"/>
  <c r="KU192" i="64"/>
  <c r="KX192" i="64"/>
  <c r="KY192" i="64"/>
  <c r="KZ192" i="64"/>
  <c r="LC192" i="64"/>
  <c r="LD192" i="64"/>
  <c r="LF192" i="64"/>
  <c r="LJ192" i="64"/>
  <c r="LP192" i="64"/>
  <c r="LQ192" i="64"/>
  <c r="LR192" i="64"/>
  <c r="LX192" i="64"/>
  <c r="CB192" i="64" s="1"/>
  <c r="LY192" i="64" s="1"/>
  <c r="BZ193" i="64"/>
  <c r="LU193" i="64" s="1"/>
  <c r="CV193" i="64"/>
  <c r="CW193" i="64"/>
  <c r="DD193" i="64"/>
  <c r="DE193" i="64"/>
  <c r="DG193" i="64"/>
  <c r="KO193" i="64" s="1"/>
  <c r="DH193" i="64"/>
  <c r="DI193" i="64"/>
  <c r="DJ193" i="64"/>
  <c r="DK193" i="64"/>
  <c r="DL193" i="64"/>
  <c r="DM193" i="64"/>
  <c r="DO193" i="64"/>
  <c r="DP193" i="64"/>
  <c r="DQ193" i="64"/>
  <c r="DR193" i="64"/>
  <c r="DS193" i="64"/>
  <c r="DT193" i="64"/>
  <c r="DU193" i="64"/>
  <c r="IX193" i="64"/>
  <c r="IY193" i="64"/>
  <c r="IZ193" i="64"/>
  <c r="JA193" i="64"/>
  <c r="JB193" i="64"/>
  <c r="KP193" i="64"/>
  <c r="KQ193" i="64"/>
  <c r="KR193" i="64"/>
  <c r="KS193" i="64"/>
  <c r="KT193" i="64"/>
  <c r="KU193" i="64"/>
  <c r="KX193" i="64"/>
  <c r="KY193" i="64"/>
  <c r="KZ193" i="64"/>
  <c r="LC193" i="64"/>
  <c r="LD193" i="64"/>
  <c r="LF193" i="64"/>
  <c r="LJ193" i="64"/>
  <c r="LP193" i="64"/>
  <c r="LQ193" i="64"/>
  <c r="LR193" i="64"/>
  <c r="LX193" i="64"/>
  <c r="CB193" i="64" s="1"/>
  <c r="LY193" i="64" s="1"/>
  <c r="BZ194" i="64"/>
  <c r="CV194" i="64"/>
  <c r="CW194" i="64"/>
  <c r="DD194" i="64"/>
  <c r="DE194" i="64"/>
  <c r="DG194" i="64"/>
  <c r="KO194" i="64" s="1"/>
  <c r="DH194" i="64"/>
  <c r="DI194" i="64"/>
  <c r="DJ194" i="64"/>
  <c r="DK194" i="64"/>
  <c r="DL194" i="64"/>
  <c r="DM194" i="64"/>
  <c r="DO194" i="64"/>
  <c r="DP194" i="64"/>
  <c r="DQ194" i="64"/>
  <c r="DR194" i="64"/>
  <c r="DS194" i="64"/>
  <c r="DT194" i="64"/>
  <c r="DU194" i="64"/>
  <c r="IX194" i="64"/>
  <c r="IY194" i="64"/>
  <c r="IZ194" i="64"/>
  <c r="JA194" i="64"/>
  <c r="JB194" i="64"/>
  <c r="KP194" i="64"/>
  <c r="KQ194" i="64"/>
  <c r="KR194" i="64"/>
  <c r="KS194" i="64"/>
  <c r="KT194" i="64"/>
  <c r="KU194" i="64"/>
  <c r="KX194" i="64"/>
  <c r="KY194" i="64"/>
  <c r="KZ194" i="64"/>
  <c r="LC194" i="64"/>
  <c r="LD194" i="64"/>
  <c r="LF194" i="64"/>
  <c r="LJ194" i="64"/>
  <c r="LP194" i="64"/>
  <c r="LQ194" i="64"/>
  <c r="LR194" i="64"/>
  <c r="LX194" i="64"/>
  <c r="CB194" i="64" s="1"/>
  <c r="LY194" i="64" s="1"/>
  <c r="BZ195" i="64"/>
  <c r="CV195" i="64"/>
  <c r="CW195" i="64"/>
  <c r="DD195" i="64"/>
  <c r="DE195" i="64"/>
  <c r="DG195" i="64"/>
  <c r="KO195" i="64" s="1"/>
  <c r="DH195" i="64"/>
  <c r="DI195" i="64"/>
  <c r="DJ195" i="64"/>
  <c r="DK195" i="64"/>
  <c r="DL195" i="64"/>
  <c r="DM195" i="64"/>
  <c r="DO195" i="64"/>
  <c r="DP195" i="64"/>
  <c r="DQ195" i="64"/>
  <c r="DR195" i="64"/>
  <c r="DS195" i="64"/>
  <c r="DT195" i="64"/>
  <c r="DU195" i="64"/>
  <c r="IX195" i="64"/>
  <c r="IY195" i="64"/>
  <c r="IZ195" i="64"/>
  <c r="JA195" i="64"/>
  <c r="JB195" i="64"/>
  <c r="KP195" i="64"/>
  <c r="KQ195" i="64"/>
  <c r="KR195" i="64"/>
  <c r="KS195" i="64"/>
  <c r="KT195" i="64"/>
  <c r="KU195" i="64"/>
  <c r="KX195" i="64"/>
  <c r="KY195" i="64"/>
  <c r="KZ195" i="64"/>
  <c r="LC195" i="64"/>
  <c r="LD195" i="64"/>
  <c r="LF195" i="64"/>
  <c r="LJ195" i="64"/>
  <c r="LP195" i="64"/>
  <c r="LQ195" i="64"/>
  <c r="LR195" i="64"/>
  <c r="LX195" i="64"/>
  <c r="CB195" i="64" s="1"/>
  <c r="LY195" i="64" s="1"/>
  <c r="BZ196" i="64"/>
  <c r="LU196" i="64" s="1"/>
  <c r="CV196" i="64"/>
  <c r="CW196" i="64"/>
  <c r="DD196" i="64"/>
  <c r="DE196" i="64"/>
  <c r="DG196" i="64"/>
  <c r="KO196" i="64" s="1"/>
  <c r="DH196" i="64"/>
  <c r="DI196" i="64"/>
  <c r="DJ196" i="64"/>
  <c r="DK196" i="64"/>
  <c r="DL196" i="64"/>
  <c r="DM196" i="64"/>
  <c r="DO196" i="64"/>
  <c r="DP196" i="64"/>
  <c r="DQ196" i="64"/>
  <c r="DR196" i="64"/>
  <c r="DS196" i="64"/>
  <c r="DT196" i="64"/>
  <c r="DU196" i="64"/>
  <c r="IX196" i="64"/>
  <c r="IY196" i="64"/>
  <c r="IZ196" i="64"/>
  <c r="JA196" i="64"/>
  <c r="JB196" i="64"/>
  <c r="KP196" i="64"/>
  <c r="KQ196" i="64"/>
  <c r="KR196" i="64"/>
  <c r="KS196" i="64"/>
  <c r="KT196" i="64"/>
  <c r="KU196" i="64"/>
  <c r="KX196" i="64"/>
  <c r="KY196" i="64"/>
  <c r="KZ196" i="64"/>
  <c r="LC196" i="64"/>
  <c r="LD196" i="64"/>
  <c r="LF196" i="64"/>
  <c r="LJ196" i="64"/>
  <c r="LP196" i="64"/>
  <c r="LQ196" i="64"/>
  <c r="LR196" i="64"/>
  <c r="LX196" i="64"/>
  <c r="CB196" i="64" s="1"/>
  <c r="LY196" i="64" s="1"/>
  <c r="BZ197" i="64"/>
  <c r="CV197" i="64"/>
  <c r="CW197" i="64"/>
  <c r="DD197" i="64"/>
  <c r="DE197" i="64"/>
  <c r="DG197" i="64"/>
  <c r="KO197" i="64" s="1"/>
  <c r="DH197" i="64"/>
  <c r="DI197" i="64"/>
  <c r="DJ197" i="64"/>
  <c r="DK197" i="64"/>
  <c r="DL197" i="64"/>
  <c r="DM197" i="64"/>
  <c r="DO197" i="64"/>
  <c r="DP197" i="64"/>
  <c r="DQ197" i="64"/>
  <c r="DR197" i="64"/>
  <c r="DS197" i="64"/>
  <c r="DT197" i="64"/>
  <c r="DU197" i="64"/>
  <c r="IX197" i="64"/>
  <c r="IY197" i="64"/>
  <c r="IZ197" i="64"/>
  <c r="JA197" i="64"/>
  <c r="JB197" i="64"/>
  <c r="KP197" i="64"/>
  <c r="KQ197" i="64"/>
  <c r="KR197" i="64"/>
  <c r="KS197" i="64"/>
  <c r="KT197" i="64"/>
  <c r="KU197" i="64"/>
  <c r="KX197" i="64"/>
  <c r="KY197" i="64"/>
  <c r="KZ197" i="64"/>
  <c r="LC197" i="64"/>
  <c r="LD197" i="64"/>
  <c r="LF197" i="64"/>
  <c r="LJ197" i="64"/>
  <c r="LP197" i="64"/>
  <c r="LQ197" i="64"/>
  <c r="LR197" i="64"/>
  <c r="LU197" i="64"/>
  <c r="LX197" i="64"/>
  <c r="CB197" i="64" s="1"/>
  <c r="LY197" i="64" s="1"/>
  <c r="BZ198" i="64"/>
  <c r="LU198" i="64" s="1"/>
  <c r="CV198" i="64"/>
  <c r="CW198" i="64"/>
  <c r="DD198" i="64"/>
  <c r="DE198" i="64"/>
  <c r="DG198" i="64"/>
  <c r="KO198" i="64" s="1"/>
  <c r="DH198" i="64"/>
  <c r="DI198" i="64"/>
  <c r="DJ198" i="64"/>
  <c r="DK198" i="64"/>
  <c r="DL198" i="64"/>
  <c r="DM198" i="64"/>
  <c r="DO198" i="64"/>
  <c r="DP198" i="64"/>
  <c r="DQ198" i="64"/>
  <c r="DR198" i="64"/>
  <c r="DS198" i="64"/>
  <c r="DT198" i="64"/>
  <c r="DU198" i="64"/>
  <c r="IX198" i="64"/>
  <c r="IY198" i="64"/>
  <c r="IZ198" i="64"/>
  <c r="JA198" i="64"/>
  <c r="JB198" i="64"/>
  <c r="KP198" i="64"/>
  <c r="KQ198" i="64"/>
  <c r="KR198" i="64"/>
  <c r="KS198" i="64"/>
  <c r="KT198" i="64"/>
  <c r="KU198" i="64"/>
  <c r="KX198" i="64"/>
  <c r="KY198" i="64"/>
  <c r="KZ198" i="64"/>
  <c r="LC198" i="64"/>
  <c r="LD198" i="64"/>
  <c r="LF198" i="64"/>
  <c r="LJ198" i="64"/>
  <c r="LP198" i="64"/>
  <c r="LQ198" i="64"/>
  <c r="LR198" i="64"/>
  <c r="LX198" i="64"/>
  <c r="CB198" i="64" s="1"/>
  <c r="LY198" i="64" s="1"/>
  <c r="BZ199" i="64"/>
  <c r="LU199" i="64" s="1"/>
  <c r="CV199" i="64"/>
  <c r="CW199" i="64"/>
  <c r="DD199" i="64"/>
  <c r="DE199" i="64"/>
  <c r="DG199" i="64"/>
  <c r="KO199" i="64" s="1"/>
  <c r="DH199" i="64"/>
  <c r="DI199" i="64"/>
  <c r="DJ199" i="64"/>
  <c r="DK199" i="64"/>
  <c r="DL199" i="64"/>
  <c r="DM199" i="64"/>
  <c r="DO199" i="64"/>
  <c r="DP199" i="64"/>
  <c r="DQ199" i="64"/>
  <c r="DR199" i="64"/>
  <c r="DS199" i="64"/>
  <c r="DT199" i="64"/>
  <c r="DU199" i="64"/>
  <c r="IX199" i="64"/>
  <c r="IY199" i="64"/>
  <c r="IZ199" i="64"/>
  <c r="JA199" i="64"/>
  <c r="JB199" i="64"/>
  <c r="KP199" i="64"/>
  <c r="KQ199" i="64"/>
  <c r="KR199" i="64"/>
  <c r="KS199" i="64"/>
  <c r="KT199" i="64"/>
  <c r="KU199" i="64"/>
  <c r="KX199" i="64"/>
  <c r="KY199" i="64"/>
  <c r="KZ199" i="64"/>
  <c r="LC199" i="64"/>
  <c r="LD199" i="64"/>
  <c r="LF199" i="64"/>
  <c r="LJ199" i="64"/>
  <c r="LP199" i="64"/>
  <c r="LQ199" i="64"/>
  <c r="LR199" i="64"/>
  <c r="LX199" i="64"/>
  <c r="CB199" i="64" s="1"/>
  <c r="LY199" i="64" s="1"/>
  <c r="BZ200" i="64"/>
  <c r="CV200" i="64"/>
  <c r="CW200" i="64"/>
  <c r="DD200" i="64"/>
  <c r="DE200" i="64"/>
  <c r="DG200" i="64"/>
  <c r="KO200" i="64" s="1"/>
  <c r="DH200" i="64"/>
  <c r="DI200" i="64"/>
  <c r="DJ200" i="64"/>
  <c r="DK200" i="64"/>
  <c r="DL200" i="64"/>
  <c r="DM200" i="64"/>
  <c r="DO200" i="64"/>
  <c r="DP200" i="64"/>
  <c r="DQ200" i="64"/>
  <c r="DR200" i="64"/>
  <c r="DS200" i="64"/>
  <c r="DT200" i="64"/>
  <c r="DU200" i="64"/>
  <c r="IX200" i="64"/>
  <c r="IY200" i="64"/>
  <c r="IZ200" i="64"/>
  <c r="JA200" i="64"/>
  <c r="JB200" i="64"/>
  <c r="KP200" i="64"/>
  <c r="KQ200" i="64"/>
  <c r="KR200" i="64"/>
  <c r="KS200" i="64"/>
  <c r="KT200" i="64"/>
  <c r="KU200" i="64"/>
  <c r="KX200" i="64"/>
  <c r="KY200" i="64"/>
  <c r="KZ200" i="64"/>
  <c r="LC200" i="64"/>
  <c r="LD200" i="64"/>
  <c r="LF200" i="64"/>
  <c r="LJ200" i="64"/>
  <c r="LP200" i="64"/>
  <c r="LQ200" i="64"/>
  <c r="LR200" i="64"/>
  <c r="LU200" i="64"/>
  <c r="LX200" i="64"/>
  <c r="CB200" i="64" s="1"/>
  <c r="LY200" i="64" s="1"/>
  <c r="BZ201" i="64"/>
  <c r="LU201" i="64" s="1"/>
  <c r="CV201" i="64"/>
  <c r="CW201" i="64"/>
  <c r="DD201" i="64"/>
  <c r="DE201" i="64"/>
  <c r="DG201" i="64"/>
  <c r="KO201" i="64" s="1"/>
  <c r="DH201" i="64"/>
  <c r="DI201" i="64"/>
  <c r="DJ201" i="64"/>
  <c r="DK201" i="64"/>
  <c r="DL201" i="64"/>
  <c r="DM201" i="64"/>
  <c r="DO201" i="64"/>
  <c r="DP201" i="64"/>
  <c r="DQ201" i="64"/>
  <c r="DR201" i="64"/>
  <c r="DS201" i="64"/>
  <c r="DT201" i="64"/>
  <c r="DU201" i="64"/>
  <c r="IX201" i="64"/>
  <c r="IY201" i="64"/>
  <c r="IZ201" i="64"/>
  <c r="JA201" i="64"/>
  <c r="JB201" i="64"/>
  <c r="KP201" i="64"/>
  <c r="KQ201" i="64"/>
  <c r="KR201" i="64"/>
  <c r="KS201" i="64"/>
  <c r="KT201" i="64"/>
  <c r="KU201" i="64"/>
  <c r="KX201" i="64"/>
  <c r="KY201" i="64"/>
  <c r="KZ201" i="64"/>
  <c r="LC201" i="64"/>
  <c r="LD201" i="64"/>
  <c r="LF201" i="64"/>
  <c r="LJ201" i="64"/>
  <c r="LP201" i="64"/>
  <c r="LQ201" i="64"/>
  <c r="LR201" i="64"/>
  <c r="LX201" i="64"/>
  <c r="CB201" i="64" s="1"/>
  <c r="LY201" i="64" s="1"/>
  <c r="BZ202" i="64"/>
  <c r="LU202" i="64" s="1"/>
  <c r="CV202" i="64"/>
  <c r="CW202" i="64"/>
  <c r="DD202" i="64"/>
  <c r="DE202" i="64"/>
  <c r="DG202" i="64"/>
  <c r="KO202" i="64" s="1"/>
  <c r="DH202" i="64"/>
  <c r="DI202" i="64"/>
  <c r="DJ202" i="64"/>
  <c r="DK202" i="64"/>
  <c r="DL202" i="64"/>
  <c r="DM202" i="64"/>
  <c r="DO202" i="64"/>
  <c r="DP202" i="64"/>
  <c r="DQ202" i="64"/>
  <c r="DR202" i="64"/>
  <c r="DS202" i="64"/>
  <c r="DT202" i="64"/>
  <c r="DU202" i="64"/>
  <c r="IX202" i="64"/>
  <c r="IY202" i="64"/>
  <c r="IZ202" i="64"/>
  <c r="JA202" i="64"/>
  <c r="JB202" i="64"/>
  <c r="KP202" i="64"/>
  <c r="KQ202" i="64"/>
  <c r="KR202" i="64"/>
  <c r="KS202" i="64"/>
  <c r="KT202" i="64"/>
  <c r="KU202" i="64"/>
  <c r="KX202" i="64"/>
  <c r="KY202" i="64"/>
  <c r="KZ202" i="64"/>
  <c r="LC202" i="64"/>
  <c r="LD202" i="64"/>
  <c r="LF202" i="64"/>
  <c r="LJ202" i="64"/>
  <c r="LP202" i="64"/>
  <c r="LQ202" i="64"/>
  <c r="LR202" i="64"/>
  <c r="LX202" i="64"/>
  <c r="CB202" i="64" s="1"/>
  <c r="LY202" i="64" s="1"/>
  <c r="BZ203" i="64"/>
  <c r="CV203" i="64"/>
  <c r="CW203" i="64"/>
  <c r="DD203" i="64"/>
  <c r="DE203" i="64"/>
  <c r="DG203" i="64"/>
  <c r="KO203" i="64" s="1"/>
  <c r="DH203" i="64"/>
  <c r="DI203" i="64"/>
  <c r="DJ203" i="64"/>
  <c r="DK203" i="64"/>
  <c r="DL203" i="64"/>
  <c r="DM203" i="64"/>
  <c r="DO203" i="64"/>
  <c r="DP203" i="64"/>
  <c r="DQ203" i="64"/>
  <c r="DR203" i="64"/>
  <c r="DS203" i="64"/>
  <c r="DT203" i="64"/>
  <c r="DU203" i="64"/>
  <c r="IX203" i="64"/>
  <c r="IY203" i="64"/>
  <c r="IZ203" i="64"/>
  <c r="JA203" i="64"/>
  <c r="JB203" i="64"/>
  <c r="KP203" i="64"/>
  <c r="KQ203" i="64"/>
  <c r="KR203" i="64"/>
  <c r="KS203" i="64"/>
  <c r="KT203" i="64"/>
  <c r="KU203" i="64"/>
  <c r="KX203" i="64"/>
  <c r="KY203" i="64"/>
  <c r="KZ203" i="64"/>
  <c r="LC203" i="64"/>
  <c r="LD203" i="64"/>
  <c r="LF203" i="64"/>
  <c r="LJ203" i="64"/>
  <c r="LP203" i="64"/>
  <c r="LQ203" i="64"/>
  <c r="LR203" i="64"/>
  <c r="LU203" i="64"/>
  <c r="LX203" i="64"/>
  <c r="CB203" i="64" s="1"/>
  <c r="LY203" i="64" s="1"/>
  <c r="BZ204" i="64"/>
  <c r="LU204" i="64" s="1"/>
  <c r="CV204" i="64"/>
  <c r="CW204" i="64"/>
  <c r="DD204" i="64"/>
  <c r="DE204" i="64"/>
  <c r="DG204" i="64"/>
  <c r="KO204" i="64" s="1"/>
  <c r="DH204" i="64"/>
  <c r="DI204" i="64"/>
  <c r="DJ204" i="64"/>
  <c r="DK204" i="64"/>
  <c r="DL204" i="64"/>
  <c r="DM204" i="64"/>
  <c r="DO204" i="64"/>
  <c r="DP204" i="64"/>
  <c r="DQ204" i="64"/>
  <c r="DR204" i="64"/>
  <c r="DS204" i="64"/>
  <c r="DT204" i="64"/>
  <c r="DU204" i="64"/>
  <c r="IX204" i="64"/>
  <c r="IY204" i="64"/>
  <c r="IZ204" i="64"/>
  <c r="JA204" i="64"/>
  <c r="JB204" i="64"/>
  <c r="KP204" i="64"/>
  <c r="KQ204" i="64"/>
  <c r="KR204" i="64"/>
  <c r="KS204" i="64"/>
  <c r="KT204" i="64"/>
  <c r="KU204" i="64"/>
  <c r="KX204" i="64"/>
  <c r="KY204" i="64"/>
  <c r="KZ204" i="64"/>
  <c r="LC204" i="64"/>
  <c r="LD204" i="64"/>
  <c r="LF204" i="64"/>
  <c r="LJ204" i="64"/>
  <c r="LP204" i="64"/>
  <c r="LQ204" i="64"/>
  <c r="LR204" i="64"/>
  <c r="LX204" i="64"/>
  <c r="CB204" i="64" s="1"/>
  <c r="LY204" i="64" s="1"/>
  <c r="BZ205" i="64"/>
  <c r="CV205" i="64"/>
  <c r="CW205" i="64"/>
  <c r="DD205" i="64"/>
  <c r="DE205" i="64"/>
  <c r="DG205" i="64"/>
  <c r="KO205" i="64" s="1"/>
  <c r="DH205" i="64"/>
  <c r="DI205" i="64"/>
  <c r="DJ205" i="64"/>
  <c r="DK205" i="64"/>
  <c r="DL205" i="64"/>
  <c r="DM205" i="64"/>
  <c r="DO205" i="64"/>
  <c r="DP205" i="64"/>
  <c r="DQ205" i="64"/>
  <c r="DR205" i="64"/>
  <c r="DS205" i="64"/>
  <c r="DT205" i="64"/>
  <c r="DU205" i="64"/>
  <c r="IX205" i="64"/>
  <c r="IY205" i="64"/>
  <c r="IZ205" i="64"/>
  <c r="JA205" i="64"/>
  <c r="JB205" i="64"/>
  <c r="KP205" i="64"/>
  <c r="KQ205" i="64"/>
  <c r="KR205" i="64"/>
  <c r="KS205" i="64"/>
  <c r="KT205" i="64"/>
  <c r="KU205" i="64"/>
  <c r="KX205" i="64"/>
  <c r="KY205" i="64"/>
  <c r="KZ205" i="64"/>
  <c r="LC205" i="64"/>
  <c r="LD205" i="64"/>
  <c r="LF205" i="64"/>
  <c r="LJ205" i="64"/>
  <c r="LP205" i="64"/>
  <c r="LQ205" i="64"/>
  <c r="LR205" i="64"/>
  <c r="LU205" i="64"/>
  <c r="LX205" i="64"/>
  <c r="CB205" i="64" s="1"/>
  <c r="LY205" i="64" s="1"/>
  <c r="BZ206" i="64"/>
  <c r="CV206" i="64"/>
  <c r="CW206" i="64"/>
  <c r="DD206" i="64"/>
  <c r="DE206" i="64"/>
  <c r="DG206" i="64"/>
  <c r="KO206" i="64" s="1"/>
  <c r="DH206" i="64"/>
  <c r="DI206" i="64"/>
  <c r="DJ206" i="64"/>
  <c r="DK206" i="64"/>
  <c r="DL206" i="64"/>
  <c r="DM206" i="64"/>
  <c r="DO206" i="64"/>
  <c r="DP206" i="64"/>
  <c r="DQ206" i="64"/>
  <c r="DR206" i="64"/>
  <c r="DS206" i="64"/>
  <c r="DT206" i="64"/>
  <c r="DU206" i="64"/>
  <c r="IX206" i="64"/>
  <c r="IY206" i="64"/>
  <c r="IZ206" i="64"/>
  <c r="JA206" i="64"/>
  <c r="JB206" i="64"/>
  <c r="KP206" i="64"/>
  <c r="KQ206" i="64"/>
  <c r="KR206" i="64"/>
  <c r="KS206" i="64"/>
  <c r="KT206" i="64"/>
  <c r="KU206" i="64"/>
  <c r="KX206" i="64"/>
  <c r="KY206" i="64"/>
  <c r="KZ206" i="64"/>
  <c r="LC206" i="64"/>
  <c r="LD206" i="64"/>
  <c r="LF206" i="64"/>
  <c r="LJ206" i="64"/>
  <c r="LP206" i="64"/>
  <c r="LQ206" i="64"/>
  <c r="LR206" i="64"/>
  <c r="LU206" i="64"/>
  <c r="LX206" i="64"/>
  <c r="CB206" i="64" s="1"/>
  <c r="LY206" i="64" s="1"/>
  <c r="BZ207" i="64"/>
  <c r="CV207" i="64"/>
  <c r="CW207" i="64"/>
  <c r="DD207" i="64"/>
  <c r="DE207" i="64"/>
  <c r="DG207" i="64"/>
  <c r="KO207" i="64" s="1"/>
  <c r="DH207" i="64"/>
  <c r="DI207" i="64"/>
  <c r="DJ207" i="64"/>
  <c r="DK207" i="64"/>
  <c r="DL207" i="64"/>
  <c r="DM207" i="64"/>
  <c r="DO207" i="64"/>
  <c r="DP207" i="64"/>
  <c r="DQ207" i="64"/>
  <c r="DR207" i="64"/>
  <c r="DS207" i="64"/>
  <c r="DT207" i="64"/>
  <c r="DU207" i="64"/>
  <c r="IX207" i="64"/>
  <c r="IY207" i="64"/>
  <c r="IZ207" i="64"/>
  <c r="JA207" i="64"/>
  <c r="JB207" i="64"/>
  <c r="KP207" i="64"/>
  <c r="KQ207" i="64"/>
  <c r="KR207" i="64"/>
  <c r="KS207" i="64"/>
  <c r="KT207" i="64"/>
  <c r="KU207" i="64"/>
  <c r="KX207" i="64"/>
  <c r="KY207" i="64"/>
  <c r="KZ207" i="64"/>
  <c r="LC207" i="64"/>
  <c r="LD207" i="64"/>
  <c r="LF207" i="64"/>
  <c r="LJ207" i="64"/>
  <c r="LP207" i="64"/>
  <c r="LQ207" i="64"/>
  <c r="LR207" i="64"/>
  <c r="LX207" i="64"/>
  <c r="CB207" i="64" s="1"/>
  <c r="LY207" i="64" s="1"/>
  <c r="BZ208" i="64"/>
  <c r="LU208" i="64" s="1"/>
  <c r="CV208" i="64"/>
  <c r="CW208" i="64"/>
  <c r="DD208" i="64"/>
  <c r="DE208" i="64"/>
  <c r="DG208" i="64"/>
  <c r="KO208" i="64" s="1"/>
  <c r="DH208" i="64"/>
  <c r="DI208" i="64"/>
  <c r="DJ208" i="64"/>
  <c r="DK208" i="64"/>
  <c r="DL208" i="64"/>
  <c r="DM208" i="64"/>
  <c r="DO208" i="64"/>
  <c r="DP208" i="64"/>
  <c r="DQ208" i="64"/>
  <c r="DR208" i="64"/>
  <c r="DS208" i="64"/>
  <c r="DT208" i="64"/>
  <c r="DU208" i="64"/>
  <c r="IX208" i="64"/>
  <c r="IY208" i="64"/>
  <c r="IZ208" i="64"/>
  <c r="JA208" i="64"/>
  <c r="JB208" i="64"/>
  <c r="KP208" i="64"/>
  <c r="KQ208" i="64"/>
  <c r="KR208" i="64"/>
  <c r="KS208" i="64"/>
  <c r="KT208" i="64"/>
  <c r="KU208" i="64"/>
  <c r="KX208" i="64"/>
  <c r="KY208" i="64"/>
  <c r="KZ208" i="64"/>
  <c r="LC208" i="64"/>
  <c r="LD208" i="64"/>
  <c r="LF208" i="64"/>
  <c r="LJ208" i="64"/>
  <c r="LP208" i="64"/>
  <c r="LQ208" i="64"/>
  <c r="LR208" i="64"/>
  <c r="LX208" i="64"/>
  <c r="CB208" i="64" s="1"/>
  <c r="LY208" i="64" s="1"/>
  <c r="BZ209" i="64"/>
  <c r="LU209" i="64" s="1"/>
  <c r="CV209" i="64"/>
  <c r="CW209" i="64"/>
  <c r="DD209" i="64"/>
  <c r="DE209" i="64"/>
  <c r="DG209" i="64"/>
  <c r="KO209" i="64" s="1"/>
  <c r="DH209" i="64"/>
  <c r="DI209" i="64"/>
  <c r="DJ209" i="64"/>
  <c r="DK209" i="64"/>
  <c r="DL209" i="64"/>
  <c r="DM209" i="64"/>
  <c r="DO209" i="64"/>
  <c r="DP209" i="64"/>
  <c r="DQ209" i="64"/>
  <c r="DR209" i="64"/>
  <c r="DS209" i="64"/>
  <c r="DT209" i="64"/>
  <c r="DU209" i="64"/>
  <c r="IX209" i="64"/>
  <c r="IY209" i="64"/>
  <c r="IZ209" i="64"/>
  <c r="JA209" i="64"/>
  <c r="JB209" i="64"/>
  <c r="KP209" i="64"/>
  <c r="KQ209" i="64"/>
  <c r="KR209" i="64"/>
  <c r="KS209" i="64"/>
  <c r="KT209" i="64"/>
  <c r="KU209" i="64"/>
  <c r="KX209" i="64"/>
  <c r="KY209" i="64"/>
  <c r="KZ209" i="64"/>
  <c r="LC209" i="64"/>
  <c r="LD209" i="64"/>
  <c r="LF209" i="64"/>
  <c r="LJ209" i="64"/>
  <c r="LP209" i="64"/>
  <c r="LQ209" i="64"/>
  <c r="LR209" i="64"/>
  <c r="LX209" i="64"/>
  <c r="CB209" i="64" s="1"/>
  <c r="LY209" i="64" s="1"/>
  <c r="BZ210" i="64"/>
  <c r="LU210" i="64" s="1"/>
  <c r="CV210" i="64"/>
  <c r="CW210" i="64"/>
  <c r="DD210" i="64"/>
  <c r="DE210" i="64"/>
  <c r="DG210" i="64"/>
  <c r="KO210" i="64" s="1"/>
  <c r="DH210" i="64"/>
  <c r="DI210" i="64"/>
  <c r="DJ210" i="64"/>
  <c r="DK210" i="64"/>
  <c r="DL210" i="64"/>
  <c r="DM210" i="64"/>
  <c r="DO210" i="64"/>
  <c r="DP210" i="64"/>
  <c r="DQ210" i="64"/>
  <c r="DR210" i="64"/>
  <c r="DS210" i="64"/>
  <c r="DT210" i="64"/>
  <c r="DU210" i="64"/>
  <c r="IX210" i="64"/>
  <c r="IY210" i="64"/>
  <c r="IZ210" i="64"/>
  <c r="JA210" i="64"/>
  <c r="JB210" i="64"/>
  <c r="KP210" i="64"/>
  <c r="KQ210" i="64"/>
  <c r="KR210" i="64"/>
  <c r="KS210" i="64"/>
  <c r="KT210" i="64"/>
  <c r="KU210" i="64"/>
  <c r="KX210" i="64"/>
  <c r="KY210" i="64"/>
  <c r="KZ210" i="64"/>
  <c r="LC210" i="64"/>
  <c r="LD210" i="64"/>
  <c r="LF210" i="64"/>
  <c r="LJ210" i="64"/>
  <c r="LP210" i="64"/>
  <c r="LQ210" i="64"/>
  <c r="LR210" i="64"/>
  <c r="LX210" i="64"/>
  <c r="CB210" i="64" s="1"/>
  <c r="LY210" i="64" s="1"/>
  <c r="BZ211" i="64"/>
  <c r="CV211" i="64"/>
  <c r="CW211" i="64"/>
  <c r="DD211" i="64"/>
  <c r="DE211" i="64"/>
  <c r="DG211" i="64"/>
  <c r="KO211" i="64" s="1"/>
  <c r="DH211" i="64"/>
  <c r="DI211" i="64"/>
  <c r="DJ211" i="64"/>
  <c r="DK211" i="64"/>
  <c r="DL211" i="64"/>
  <c r="DM211" i="64"/>
  <c r="DO211" i="64"/>
  <c r="DP211" i="64"/>
  <c r="DQ211" i="64"/>
  <c r="DR211" i="64"/>
  <c r="DS211" i="64"/>
  <c r="DT211" i="64"/>
  <c r="DU211" i="64"/>
  <c r="IX211" i="64"/>
  <c r="IY211" i="64"/>
  <c r="IZ211" i="64"/>
  <c r="JA211" i="64"/>
  <c r="JB211" i="64"/>
  <c r="KP211" i="64"/>
  <c r="KQ211" i="64"/>
  <c r="KR211" i="64"/>
  <c r="KS211" i="64"/>
  <c r="KT211" i="64"/>
  <c r="KU211" i="64"/>
  <c r="KX211" i="64"/>
  <c r="KY211" i="64"/>
  <c r="KZ211" i="64"/>
  <c r="LC211" i="64"/>
  <c r="LD211" i="64"/>
  <c r="LF211" i="64"/>
  <c r="LJ211" i="64"/>
  <c r="LP211" i="64"/>
  <c r="LQ211" i="64"/>
  <c r="LR211" i="64"/>
  <c r="LX211" i="64"/>
  <c r="CB211" i="64" s="1"/>
  <c r="LY211" i="64" s="1"/>
  <c r="BZ212" i="64"/>
  <c r="CV212" i="64"/>
  <c r="CW212" i="64"/>
  <c r="DD212" i="64"/>
  <c r="DE212" i="64"/>
  <c r="DG212" i="64"/>
  <c r="KO212" i="64" s="1"/>
  <c r="DH212" i="64"/>
  <c r="DI212" i="64"/>
  <c r="DJ212" i="64"/>
  <c r="DK212" i="64"/>
  <c r="DL212" i="64"/>
  <c r="DM212" i="64"/>
  <c r="DO212" i="64"/>
  <c r="DP212" i="64"/>
  <c r="DQ212" i="64"/>
  <c r="DR212" i="64"/>
  <c r="DS212" i="64"/>
  <c r="DT212" i="64"/>
  <c r="DU212" i="64"/>
  <c r="IX212" i="64"/>
  <c r="IY212" i="64"/>
  <c r="IZ212" i="64"/>
  <c r="JA212" i="64"/>
  <c r="JB212" i="64"/>
  <c r="KP212" i="64"/>
  <c r="KQ212" i="64"/>
  <c r="KR212" i="64"/>
  <c r="KS212" i="64"/>
  <c r="KT212" i="64"/>
  <c r="KU212" i="64"/>
  <c r="KX212" i="64"/>
  <c r="KY212" i="64"/>
  <c r="KZ212" i="64"/>
  <c r="LC212" i="64"/>
  <c r="LD212" i="64"/>
  <c r="LF212" i="64"/>
  <c r="LJ212" i="64"/>
  <c r="LP212" i="64"/>
  <c r="LQ212" i="64"/>
  <c r="LR212" i="64"/>
  <c r="LX212" i="64"/>
  <c r="CB212" i="64" s="1"/>
  <c r="LY212" i="64" s="1"/>
  <c r="BZ213" i="64"/>
  <c r="LU213" i="64" s="1"/>
  <c r="CV213" i="64"/>
  <c r="CW213" i="64"/>
  <c r="DD213" i="64"/>
  <c r="DE213" i="64"/>
  <c r="DG213" i="64"/>
  <c r="DH213" i="64"/>
  <c r="DI213" i="64"/>
  <c r="DJ213" i="64"/>
  <c r="DK213" i="64"/>
  <c r="DL213" i="64"/>
  <c r="DM213" i="64"/>
  <c r="DO213" i="64"/>
  <c r="DP213" i="64"/>
  <c r="DQ213" i="64"/>
  <c r="DR213" i="64"/>
  <c r="DS213" i="64"/>
  <c r="DT213" i="64"/>
  <c r="DU213" i="64"/>
  <c r="IX213" i="64"/>
  <c r="IY213" i="64"/>
  <c r="IZ213" i="64"/>
  <c r="JA213" i="64"/>
  <c r="JB213" i="64"/>
  <c r="KO213" i="64"/>
  <c r="KP213" i="64"/>
  <c r="KQ213" i="64"/>
  <c r="KR213" i="64"/>
  <c r="KS213" i="64"/>
  <c r="KT213" i="64"/>
  <c r="KU213" i="64"/>
  <c r="KX213" i="64"/>
  <c r="KY213" i="64"/>
  <c r="KZ213" i="64"/>
  <c r="LC213" i="64"/>
  <c r="LD213" i="64"/>
  <c r="LF213" i="64"/>
  <c r="LJ213" i="64"/>
  <c r="LP213" i="64"/>
  <c r="LQ213" i="64"/>
  <c r="LR213" i="64"/>
  <c r="LX213" i="64"/>
  <c r="CB213" i="64" s="1"/>
  <c r="LY213" i="64" s="1"/>
  <c r="CC202" i="64"/>
  <c r="CC203" i="64"/>
  <c r="CC204" i="64"/>
  <c r="LW206" i="64"/>
  <c r="CC207" i="64"/>
  <c r="CC208" i="64"/>
  <c r="LW209" i="64"/>
  <c r="LW210" i="64"/>
  <c r="LW211" i="64"/>
  <c r="CC212" i="64"/>
  <c r="CC213" i="64"/>
  <c r="MJ15" i="64"/>
  <c r="MJ16" i="64"/>
  <c r="MJ17" i="64"/>
  <c r="MJ18" i="64"/>
  <c r="MJ19" i="64"/>
  <c r="MJ20" i="64"/>
  <c r="MJ21" i="64"/>
  <c r="MJ22" i="64"/>
  <c r="MJ23" i="64"/>
  <c r="MK23" i="64" s="1"/>
  <c r="MJ24" i="64"/>
  <c r="MJ25" i="64"/>
  <c r="MK25" i="64" s="1"/>
  <c r="MJ26" i="64"/>
  <c r="MJ27" i="64"/>
  <c r="MJ28" i="64"/>
  <c r="MK28" i="64" s="1"/>
  <c r="MJ29" i="64"/>
  <c r="MJ30" i="64"/>
  <c r="MJ31" i="64"/>
  <c r="MK31" i="64" s="1"/>
  <c r="MJ32" i="64"/>
  <c r="MK32" i="64" s="1"/>
  <c r="MJ33" i="64"/>
  <c r="MJ34" i="64"/>
  <c r="MJ35" i="64"/>
  <c r="MK35" i="64" s="1"/>
  <c r="MJ36" i="64"/>
  <c r="MK36" i="64" s="1"/>
  <c r="MJ37" i="64"/>
  <c r="MJ38" i="64"/>
  <c r="MJ39" i="64"/>
  <c r="MJ40" i="64"/>
  <c r="MK40" i="64" s="1"/>
  <c r="MJ41" i="64"/>
  <c r="MJ42" i="64"/>
  <c r="MJ43" i="64"/>
  <c r="MK43" i="64" s="1"/>
  <c r="MJ44" i="64"/>
  <c r="MK44" i="64" s="1"/>
  <c r="MJ45" i="64"/>
  <c r="MJ46" i="64"/>
  <c r="MJ47" i="64"/>
  <c r="MK47" i="64" s="1"/>
  <c r="MJ48" i="64"/>
  <c r="MK48" i="64" s="1"/>
  <c r="MJ49" i="64"/>
  <c r="MK49" i="64" s="1"/>
  <c r="MJ50" i="64"/>
  <c r="MJ51" i="64"/>
  <c r="MK51" i="64" s="1"/>
  <c r="MJ52" i="64"/>
  <c r="MK52" i="64" s="1"/>
  <c r="MJ53" i="64"/>
  <c r="MJ54" i="64"/>
  <c r="MJ55" i="64"/>
  <c r="MK55" i="64" s="1"/>
  <c r="MJ56" i="64"/>
  <c r="MK56" i="64" s="1"/>
  <c r="MJ57" i="64"/>
  <c r="MJ58" i="64"/>
  <c r="MJ59" i="64"/>
  <c r="MK59" i="64" s="1"/>
  <c r="MJ60" i="64"/>
  <c r="MK60" i="64" s="1"/>
  <c r="MJ61" i="64"/>
  <c r="MJ62" i="64"/>
  <c r="MJ63" i="64"/>
  <c r="MJ64" i="64"/>
  <c r="MK64" i="64" s="1"/>
  <c r="MJ65" i="64"/>
  <c r="MJ66" i="64"/>
  <c r="MJ67" i="64"/>
  <c r="MK67" i="64" s="1"/>
  <c r="MJ68" i="64"/>
  <c r="MK68" i="64" s="1"/>
  <c r="MJ69" i="64"/>
  <c r="MJ70" i="64"/>
  <c r="MJ71" i="64"/>
  <c r="MK71" i="64" s="1"/>
  <c r="MJ72" i="64"/>
  <c r="MK72" i="64" s="1"/>
  <c r="MJ73" i="64"/>
  <c r="MJ74" i="64"/>
  <c r="MJ75" i="64"/>
  <c r="MK75" i="64" s="1"/>
  <c r="MJ76" i="64"/>
  <c r="MK76" i="64" s="1"/>
  <c r="MJ77" i="64"/>
  <c r="MJ78" i="64"/>
  <c r="MJ79" i="64"/>
  <c r="MJ80" i="64"/>
  <c r="MK80" i="64" s="1"/>
  <c r="MJ81" i="64"/>
  <c r="MK81" i="64" s="1"/>
  <c r="MJ82" i="64"/>
  <c r="MJ83" i="64"/>
  <c r="MK83" i="64" s="1"/>
  <c r="MJ84" i="64"/>
  <c r="MK84" i="64" s="1"/>
  <c r="MJ85" i="64"/>
  <c r="MJ86" i="64"/>
  <c r="MJ87" i="64"/>
  <c r="MJ88" i="64"/>
  <c r="MK88" i="64" s="1"/>
  <c r="MJ89" i="64"/>
  <c r="MK89" i="64" s="1"/>
  <c r="MJ90" i="64"/>
  <c r="MJ91" i="64"/>
  <c r="MK91" i="64" s="1"/>
  <c r="MJ92" i="64"/>
  <c r="MK92" i="64" s="1"/>
  <c r="MJ93" i="64"/>
  <c r="MJ94" i="64"/>
  <c r="MJ95" i="64"/>
  <c r="MK95" i="64" s="1"/>
  <c r="MJ96" i="64"/>
  <c r="MK96" i="64" s="1"/>
  <c r="MJ97" i="64"/>
  <c r="MJ98" i="64"/>
  <c r="MJ99" i="64"/>
  <c r="MK99" i="64" s="1"/>
  <c r="MJ100" i="64"/>
  <c r="MK100" i="64" s="1"/>
  <c r="MJ101" i="64"/>
  <c r="MJ102" i="64"/>
  <c r="MJ103" i="64"/>
  <c r="MK103" i="64" s="1"/>
  <c r="MJ104" i="64"/>
  <c r="MK104" i="64" s="1"/>
  <c r="MJ105" i="64"/>
  <c r="MJ106" i="64"/>
  <c r="MJ107" i="64"/>
  <c r="MK107" i="64" s="1"/>
  <c r="MJ108" i="64"/>
  <c r="MK108" i="64" s="1"/>
  <c r="MJ109" i="64"/>
  <c r="MJ110" i="64"/>
  <c r="MJ111" i="64"/>
  <c r="MK111" i="64" s="1"/>
  <c r="MJ112" i="64"/>
  <c r="MK112" i="64" s="1"/>
  <c r="MJ113" i="64"/>
  <c r="MK113" i="64" s="1"/>
  <c r="MJ114" i="64"/>
  <c r="MJ115" i="64"/>
  <c r="MK115" i="64" s="1"/>
  <c r="MJ116" i="64"/>
  <c r="MK116" i="64" s="1"/>
  <c r="MJ117" i="64"/>
  <c r="MJ118" i="64"/>
  <c r="MJ119" i="64"/>
  <c r="MK119" i="64" s="1"/>
  <c r="MJ120" i="64"/>
  <c r="MK120" i="64" s="1"/>
  <c r="MJ121" i="64"/>
  <c r="MJ122" i="64"/>
  <c r="MJ123" i="64"/>
  <c r="MK123" i="64" s="1"/>
  <c r="MJ124" i="64"/>
  <c r="MK124" i="64" s="1"/>
  <c r="MJ125" i="64"/>
  <c r="MJ126" i="64"/>
  <c r="MJ127" i="64"/>
  <c r="MK127" i="64" s="1"/>
  <c r="MJ128" i="64"/>
  <c r="MK128" i="64" s="1"/>
  <c r="MJ129" i="64"/>
  <c r="MJ130" i="64"/>
  <c r="MJ131" i="64"/>
  <c r="MK131" i="64" s="1"/>
  <c r="MJ132" i="64"/>
  <c r="MK132" i="64" s="1"/>
  <c r="MJ133" i="64"/>
  <c r="MJ134" i="64"/>
  <c r="MJ135" i="64"/>
  <c r="MK135" i="64" s="1"/>
  <c r="MJ136" i="64"/>
  <c r="MK136" i="64" s="1"/>
  <c r="MJ137" i="64"/>
  <c r="MJ138" i="64"/>
  <c r="MJ139" i="64"/>
  <c r="MK139" i="64" s="1"/>
  <c r="MJ140" i="64"/>
  <c r="MK140" i="64" s="1"/>
  <c r="MJ141" i="64"/>
  <c r="MJ142" i="64"/>
  <c r="MJ143" i="64"/>
  <c r="MK143" i="64" s="1"/>
  <c r="MJ144" i="64"/>
  <c r="MK144" i="64" s="1"/>
  <c r="MJ145" i="64"/>
  <c r="MK145" i="64" s="1"/>
  <c r="MJ146" i="64"/>
  <c r="MJ147" i="64"/>
  <c r="MK147" i="64" s="1"/>
  <c r="MJ148" i="64"/>
  <c r="MK148" i="64" s="1"/>
  <c r="MJ149" i="64"/>
  <c r="MJ150" i="64"/>
  <c r="MJ151" i="64"/>
  <c r="MJ152" i="64"/>
  <c r="MK152" i="64" s="1"/>
  <c r="MJ153" i="64"/>
  <c r="MK153" i="64" s="1"/>
  <c r="MJ154" i="64"/>
  <c r="MJ155" i="64"/>
  <c r="MK155" i="64" s="1"/>
  <c r="MJ156" i="64"/>
  <c r="MK156" i="64" s="1"/>
  <c r="MJ157" i="64"/>
  <c r="MJ158" i="64"/>
  <c r="MJ159" i="64"/>
  <c r="MK159" i="64" s="1"/>
  <c r="MJ160" i="64"/>
  <c r="MK160" i="64" s="1"/>
  <c r="MJ161" i="64"/>
  <c r="MJ162" i="64"/>
  <c r="MJ163" i="64"/>
  <c r="MK163" i="64" s="1"/>
  <c r="MJ164" i="64"/>
  <c r="MK164" i="64" s="1"/>
  <c r="MJ165" i="64"/>
  <c r="MJ166" i="64"/>
  <c r="MJ167" i="64"/>
  <c r="MK167" i="64" s="1"/>
  <c r="MJ168" i="64"/>
  <c r="MK168" i="64" s="1"/>
  <c r="MJ169" i="64"/>
  <c r="MJ170" i="64"/>
  <c r="MJ171" i="64"/>
  <c r="MK171" i="64" s="1"/>
  <c r="MJ172" i="64"/>
  <c r="MK172" i="64" s="1"/>
  <c r="MJ173" i="64"/>
  <c r="MJ174" i="64"/>
  <c r="MJ175" i="64"/>
  <c r="MK175" i="64" s="1"/>
  <c r="MJ176" i="64"/>
  <c r="MK176" i="64" s="1"/>
  <c r="MJ177" i="64"/>
  <c r="MK177" i="64" s="1"/>
  <c r="MJ178" i="64"/>
  <c r="MJ179" i="64"/>
  <c r="MK179" i="64" s="1"/>
  <c r="MJ180" i="64"/>
  <c r="MK180" i="64" s="1"/>
  <c r="MJ181" i="64"/>
  <c r="MJ182" i="64"/>
  <c r="MJ183" i="64"/>
  <c r="MK183" i="64" s="1"/>
  <c r="MJ184" i="64"/>
  <c r="MK184" i="64" s="1"/>
  <c r="MJ185" i="64"/>
  <c r="MJ186" i="64"/>
  <c r="MJ187" i="64"/>
  <c r="MK187" i="64" s="1"/>
  <c r="MJ188" i="64"/>
  <c r="MK188" i="64" s="1"/>
  <c r="MJ189" i="64"/>
  <c r="MJ190" i="64"/>
  <c r="MJ191" i="64"/>
  <c r="MJ192" i="64"/>
  <c r="MK192" i="64" s="1"/>
  <c r="MJ193" i="64"/>
  <c r="MJ194" i="64"/>
  <c r="MJ195" i="64"/>
  <c r="MK195" i="64" s="1"/>
  <c r="MJ196" i="64"/>
  <c r="MK196" i="64" s="1"/>
  <c r="MJ197" i="64"/>
  <c r="MJ198" i="64"/>
  <c r="MJ199" i="64"/>
  <c r="MK199" i="64" s="1"/>
  <c r="MJ200" i="64"/>
  <c r="MK200" i="64" s="1"/>
  <c r="MJ201" i="64"/>
  <c r="MJ202" i="64"/>
  <c r="MJ203" i="64"/>
  <c r="CM203" i="64" s="1"/>
  <c r="MJ204" i="64"/>
  <c r="CM204" i="64" s="1"/>
  <c r="MJ205" i="64"/>
  <c r="CM205" i="64" s="1"/>
  <c r="MJ206" i="64"/>
  <c r="MJ207" i="64"/>
  <c r="MK207" i="64" s="1"/>
  <c r="MJ208" i="64"/>
  <c r="MK208" i="64" s="1"/>
  <c r="MJ209" i="64"/>
  <c r="MK209" i="64" s="1"/>
  <c r="MJ210" i="64"/>
  <c r="MK210" i="64" s="1"/>
  <c r="MJ211" i="64"/>
  <c r="MK211" i="64" s="1"/>
  <c r="MJ212" i="64"/>
  <c r="MK212" i="64" s="1"/>
  <c r="MJ213" i="64"/>
  <c r="MK213" i="64" s="1"/>
  <c r="MK24" i="64"/>
  <c r="MK27" i="64"/>
  <c r="MK39" i="64"/>
  <c r="MK63" i="64"/>
  <c r="MK79" i="64"/>
  <c r="MK87" i="64"/>
  <c r="MK151" i="64"/>
  <c r="MK191" i="64"/>
  <c r="LQ14" i="64"/>
  <c r="KZ14" i="64"/>
  <c r="KY14" i="64"/>
  <c r="CW14" i="64"/>
  <c r="CV14" i="64"/>
  <c r="DE14" i="64"/>
  <c r="DD14" i="64"/>
  <c r="DG14" i="64"/>
  <c r="MK204" i="64" l="1"/>
  <c r="MK203" i="64"/>
  <c r="CM17" i="64"/>
  <c r="MK19" i="64"/>
  <c r="KV61" i="64"/>
  <c r="KV116" i="64"/>
  <c r="KV209" i="64"/>
  <c r="KV187" i="64"/>
  <c r="KV57" i="64"/>
  <c r="KV35" i="64"/>
  <c r="CM16" i="64"/>
  <c r="KV48" i="64"/>
  <c r="KV34" i="64"/>
  <c r="KV33" i="64"/>
  <c r="KV147" i="64"/>
  <c r="LW18" i="64"/>
  <c r="KV105" i="64"/>
  <c r="LP18" i="64"/>
  <c r="LW16" i="64"/>
  <c r="CC16" i="64"/>
  <c r="MK20" i="64"/>
  <c r="KV25" i="64"/>
  <c r="LW15" i="64"/>
  <c r="MK15" i="64"/>
  <c r="LP20" i="64"/>
  <c r="CC17" i="64"/>
  <c r="CF17" i="64" s="1"/>
  <c r="KV195" i="64"/>
  <c r="KV188" i="64"/>
  <c r="KV84" i="64"/>
  <c r="KV65" i="64"/>
  <c r="CC211" i="64"/>
  <c r="CF211" i="64" s="1"/>
  <c r="KV200" i="64"/>
  <c r="KV175" i="64"/>
  <c r="KV141" i="64"/>
  <c r="KV56" i="64"/>
  <c r="KV191" i="64"/>
  <c r="KV186" i="64"/>
  <c r="KV178" i="64"/>
  <c r="KV168" i="64"/>
  <c r="KV85" i="64"/>
  <c r="KV204" i="64"/>
  <c r="KV140" i="64"/>
  <c r="KV132" i="64"/>
  <c r="KV95" i="64"/>
  <c r="KV203" i="64"/>
  <c r="KV192" i="64"/>
  <c r="KV152" i="64"/>
  <c r="KV112" i="64"/>
  <c r="KV40" i="64"/>
  <c r="KV62" i="64"/>
  <c r="KV70" i="64"/>
  <c r="MK202" i="64"/>
  <c r="CM202" i="64"/>
  <c r="MK194" i="64"/>
  <c r="CM194" i="64"/>
  <c r="MK186" i="64"/>
  <c r="CM186" i="64"/>
  <c r="MK178" i="64"/>
  <c r="CM178" i="64"/>
  <c r="MK170" i="64"/>
  <c r="CM170" i="64"/>
  <c r="MK162" i="64"/>
  <c r="CM162" i="64"/>
  <c r="MK154" i="64"/>
  <c r="CM154" i="64"/>
  <c r="MK146" i="64"/>
  <c r="CM146" i="64"/>
  <c r="MK138" i="64"/>
  <c r="CM138" i="64"/>
  <c r="MK130" i="64"/>
  <c r="CM130" i="64"/>
  <c r="MK122" i="64"/>
  <c r="CM122" i="64"/>
  <c r="MK114" i="64"/>
  <c r="CM114" i="64"/>
  <c r="MK106" i="64"/>
  <c r="CM106" i="64"/>
  <c r="MK98" i="64"/>
  <c r="CM98" i="64"/>
  <c r="MK90" i="64"/>
  <c r="CM90" i="64"/>
  <c r="MK82" i="64"/>
  <c r="CM82" i="64"/>
  <c r="MK74" i="64"/>
  <c r="CM74" i="64"/>
  <c r="MK66" i="64"/>
  <c r="CM66" i="64"/>
  <c r="MK58" i="64"/>
  <c r="CM58" i="64"/>
  <c r="MK50" i="64"/>
  <c r="CM50" i="64"/>
  <c r="MK42" i="64"/>
  <c r="CM42" i="64"/>
  <c r="MK34" i="64"/>
  <c r="CM34" i="64"/>
  <c r="MK26" i="64"/>
  <c r="CM26" i="64"/>
  <c r="MK18" i="64"/>
  <c r="CM18" i="64"/>
  <c r="CC201" i="64"/>
  <c r="LW201" i="64"/>
  <c r="LW193" i="64"/>
  <c r="CC193" i="64"/>
  <c r="CF193" i="64" s="1"/>
  <c r="CC185" i="64"/>
  <c r="LW185" i="64"/>
  <c r="LW177" i="64"/>
  <c r="CC177" i="64"/>
  <c r="CF177" i="64" s="1"/>
  <c r="CC169" i="64"/>
  <c r="CF169" i="64" s="1"/>
  <c r="LW169" i="64"/>
  <c r="LW161" i="64"/>
  <c r="CC161" i="64"/>
  <c r="CF161" i="64" s="1"/>
  <c r="CC153" i="64"/>
  <c r="CF153" i="64" s="1"/>
  <c r="LW153" i="64"/>
  <c r="LW145" i="64"/>
  <c r="CC145" i="64"/>
  <c r="CF145" i="64" s="1"/>
  <c r="LW137" i="64"/>
  <c r="CC137" i="64"/>
  <c r="CF137" i="64" s="1"/>
  <c r="CC129" i="64"/>
  <c r="CF129" i="64" s="1"/>
  <c r="LW129" i="64"/>
  <c r="CC121" i="64"/>
  <c r="LW121" i="64"/>
  <c r="CC113" i="64"/>
  <c r="CF113" i="64" s="1"/>
  <c r="LW113" i="64"/>
  <c r="LW105" i="64"/>
  <c r="CC105" i="64"/>
  <c r="CF105" i="64" s="1"/>
  <c r="LW97" i="64"/>
  <c r="CC97" i="64"/>
  <c r="CC89" i="64"/>
  <c r="CF89" i="64" s="1"/>
  <c r="LW89" i="64"/>
  <c r="CC81" i="64"/>
  <c r="CF81" i="64" s="1"/>
  <c r="LW81" i="64"/>
  <c r="CC73" i="64"/>
  <c r="LW73" i="64"/>
  <c r="LW65" i="64"/>
  <c r="CC65" i="64"/>
  <c r="CC57" i="64"/>
  <c r="LW57" i="64"/>
  <c r="LW49" i="64"/>
  <c r="CC49" i="64"/>
  <c r="CF49" i="64" s="1"/>
  <c r="CC41" i="64"/>
  <c r="CF41" i="64" s="1"/>
  <c r="LW41" i="64"/>
  <c r="LW33" i="64"/>
  <c r="CC33" i="64"/>
  <c r="CC25" i="64"/>
  <c r="CF25" i="64" s="1"/>
  <c r="LW25" i="64"/>
  <c r="CF213" i="64"/>
  <c r="CM209" i="64"/>
  <c r="CF208" i="64"/>
  <c r="LW207" i="64"/>
  <c r="CC206" i="64"/>
  <c r="CF206" i="64" s="1"/>
  <c r="CM193" i="64"/>
  <c r="CM177" i="64"/>
  <c r="CM161" i="64"/>
  <c r="CM153" i="64"/>
  <c r="CM145" i="64"/>
  <c r="CM137" i="64"/>
  <c r="CM121" i="64"/>
  <c r="CM113" i="64"/>
  <c r="CM105" i="64"/>
  <c r="CM97" i="64"/>
  <c r="CM89" i="64"/>
  <c r="CM81" i="64"/>
  <c r="CM73" i="64"/>
  <c r="CM65" i="64"/>
  <c r="CM57" i="64"/>
  <c r="CM49" i="64"/>
  <c r="CM41" i="64"/>
  <c r="CM33" i="64"/>
  <c r="CM25" i="64"/>
  <c r="CC200" i="64"/>
  <c r="CF200" i="64" s="1"/>
  <c r="LW200" i="64"/>
  <c r="CC192" i="64"/>
  <c r="LW192" i="64"/>
  <c r="CC184" i="64"/>
  <c r="CF184" i="64" s="1"/>
  <c r="LW184" i="64"/>
  <c r="LW176" i="64"/>
  <c r="CC176" i="64"/>
  <c r="CC168" i="64"/>
  <c r="CF168" i="64" s="1"/>
  <c r="LW168" i="64"/>
  <c r="CC160" i="64"/>
  <c r="CF160" i="64" s="1"/>
  <c r="LW160" i="64"/>
  <c r="LW152" i="64"/>
  <c r="CC152" i="64"/>
  <c r="LW144" i="64"/>
  <c r="CC144" i="64"/>
  <c r="CC136" i="64"/>
  <c r="CF136" i="64" s="1"/>
  <c r="LW136" i="64"/>
  <c r="CC128" i="64"/>
  <c r="LW128" i="64"/>
  <c r="LW120" i="64"/>
  <c r="CC120" i="64"/>
  <c r="CC112" i="64"/>
  <c r="LW112" i="64"/>
  <c r="LW104" i="64"/>
  <c r="CC104" i="64"/>
  <c r="LW96" i="64"/>
  <c r="CC96" i="64"/>
  <c r="CF96" i="64" s="1"/>
  <c r="LW88" i="64"/>
  <c r="CC88" i="64"/>
  <c r="CC80" i="64"/>
  <c r="LW80" i="64"/>
  <c r="LW72" i="64"/>
  <c r="CC72" i="64"/>
  <c r="CF72" i="64" s="1"/>
  <c r="CC64" i="64"/>
  <c r="LW64" i="64"/>
  <c r="LW56" i="64"/>
  <c r="CC56" i="64"/>
  <c r="CF56" i="64" s="1"/>
  <c r="LW48" i="64"/>
  <c r="CC48" i="64"/>
  <c r="LW40" i="64"/>
  <c r="CC40" i="64"/>
  <c r="CF40" i="64" s="1"/>
  <c r="CC32" i="64"/>
  <c r="CF32" i="64" s="1"/>
  <c r="LW32" i="64"/>
  <c r="CC24" i="64"/>
  <c r="CF24" i="64" s="1"/>
  <c r="LW24" i="64"/>
  <c r="LW212" i="64"/>
  <c r="CM212" i="64"/>
  <c r="LW204" i="64"/>
  <c r="CM201" i="64"/>
  <c r="CM169" i="64"/>
  <c r="CM129" i="64"/>
  <c r="MK201" i="64"/>
  <c r="MK137" i="64"/>
  <c r="MK73" i="64"/>
  <c r="CM200" i="64"/>
  <c r="CM192" i="64"/>
  <c r="CM184" i="64"/>
  <c r="CM176" i="64"/>
  <c r="CM168" i="64"/>
  <c r="CM160" i="64"/>
  <c r="CM152" i="64"/>
  <c r="CM144" i="64"/>
  <c r="CM136" i="64"/>
  <c r="CM128" i="64"/>
  <c r="CM120" i="64"/>
  <c r="CM112" i="64"/>
  <c r="CM104" i="64"/>
  <c r="CM96" i="64"/>
  <c r="CM88" i="64"/>
  <c r="CM80" i="64"/>
  <c r="CM72" i="64"/>
  <c r="CM64" i="64"/>
  <c r="CM56" i="64"/>
  <c r="CM48" i="64"/>
  <c r="CM40" i="64"/>
  <c r="CM32" i="64"/>
  <c r="CM24" i="64"/>
  <c r="CC199" i="64"/>
  <c r="CF199" i="64" s="1"/>
  <c r="LW199" i="64"/>
  <c r="LW191" i="64"/>
  <c r="CC191" i="64"/>
  <c r="CF191" i="64" s="1"/>
  <c r="LW183" i="64"/>
  <c r="CC183" i="64"/>
  <c r="CF183" i="64" s="1"/>
  <c r="CC175" i="64"/>
  <c r="LW175" i="64"/>
  <c r="CC167" i="64"/>
  <c r="CF167" i="64" s="1"/>
  <c r="LW167" i="64"/>
  <c r="CC159" i="64"/>
  <c r="LW159" i="64"/>
  <c r="LW151" i="64"/>
  <c r="CC151" i="64"/>
  <c r="CF151" i="64" s="1"/>
  <c r="CC143" i="64"/>
  <c r="LW143" i="64"/>
  <c r="CC135" i="64"/>
  <c r="CF135" i="64" s="1"/>
  <c r="LW135" i="64"/>
  <c r="CC127" i="64"/>
  <c r="CF127" i="64" s="1"/>
  <c r="LW127" i="64"/>
  <c r="CC119" i="64"/>
  <c r="CF119" i="64" s="1"/>
  <c r="LW119" i="64"/>
  <c r="LW111" i="64"/>
  <c r="CC111" i="64"/>
  <c r="CC103" i="64"/>
  <c r="LW103" i="64"/>
  <c r="CC95" i="64"/>
  <c r="CF95" i="64" s="1"/>
  <c r="LW95" i="64"/>
  <c r="CC87" i="64"/>
  <c r="CF87" i="64" s="1"/>
  <c r="LW87" i="64"/>
  <c r="LW79" i="64"/>
  <c r="CC79" i="64"/>
  <c r="CF79" i="64" s="1"/>
  <c r="LW71" i="64"/>
  <c r="CC71" i="64"/>
  <c r="CF71" i="64" s="1"/>
  <c r="CC63" i="64"/>
  <c r="CF63" i="64" s="1"/>
  <c r="LW63" i="64"/>
  <c r="CC55" i="64"/>
  <c r="LW55" i="64"/>
  <c r="CC47" i="64"/>
  <c r="CF47" i="64" s="1"/>
  <c r="LW47" i="64"/>
  <c r="LW39" i="64"/>
  <c r="CC39" i="64"/>
  <c r="CC31" i="64"/>
  <c r="CF31" i="64" s="1"/>
  <c r="LW31" i="64"/>
  <c r="CC23" i="64"/>
  <c r="CF23" i="64" s="1"/>
  <c r="LW23" i="64"/>
  <c r="CC15" i="64"/>
  <c r="CF15" i="64" s="1"/>
  <c r="LW213" i="64"/>
  <c r="KV211" i="64"/>
  <c r="KV210" i="64"/>
  <c r="CM210" i="64"/>
  <c r="KV207" i="64"/>
  <c r="MK97" i="64"/>
  <c r="MK33" i="64"/>
  <c r="CM207" i="64"/>
  <c r="CM199" i="64"/>
  <c r="CM191" i="64"/>
  <c r="CM183" i="64"/>
  <c r="CM175" i="64"/>
  <c r="CM167" i="64"/>
  <c r="CM159" i="64"/>
  <c r="CM151" i="64"/>
  <c r="CM143" i="64"/>
  <c r="CM135" i="64"/>
  <c r="CM127" i="64"/>
  <c r="CM119" i="64"/>
  <c r="CM111" i="64"/>
  <c r="CM103" i="64"/>
  <c r="CM95" i="64"/>
  <c r="CM87" i="64"/>
  <c r="CM79" i="64"/>
  <c r="CM71" i="64"/>
  <c r="CM63" i="64"/>
  <c r="CM55" i="64"/>
  <c r="CM47" i="64"/>
  <c r="CM39" i="64"/>
  <c r="CM31" i="64"/>
  <c r="CM23" i="64"/>
  <c r="LW198" i="64"/>
  <c r="CC198" i="64"/>
  <c r="CF198" i="64" s="1"/>
  <c r="CC190" i="64"/>
  <c r="CF190" i="64" s="1"/>
  <c r="LW190" i="64"/>
  <c r="LW182" i="64"/>
  <c r="CC182" i="64"/>
  <c r="CF182" i="64" s="1"/>
  <c r="LW174" i="64"/>
  <c r="CC174" i="64"/>
  <c r="CF174" i="64" s="1"/>
  <c r="LW166" i="64"/>
  <c r="CC166" i="64"/>
  <c r="CF166" i="64" s="1"/>
  <c r="LW158" i="64"/>
  <c r="CC158" i="64"/>
  <c r="LW150" i="64"/>
  <c r="CC150" i="64"/>
  <c r="CC142" i="64"/>
  <c r="CF142" i="64" s="1"/>
  <c r="LW142" i="64"/>
  <c r="CC134" i="64"/>
  <c r="CF134" i="64" s="1"/>
  <c r="LW134" i="64"/>
  <c r="LW126" i="64"/>
  <c r="CC126" i="64"/>
  <c r="CC118" i="64"/>
  <c r="CF118" i="64" s="1"/>
  <c r="LW118" i="64"/>
  <c r="CC110" i="64"/>
  <c r="CF110" i="64" s="1"/>
  <c r="LW110" i="64"/>
  <c r="CC102" i="64"/>
  <c r="CF102" i="64" s="1"/>
  <c r="LW102" i="64"/>
  <c r="CC94" i="64"/>
  <c r="CF94" i="64" s="1"/>
  <c r="LW94" i="64"/>
  <c r="CC86" i="64"/>
  <c r="CF86" i="64" s="1"/>
  <c r="LW86" i="64"/>
  <c r="CC78" i="64"/>
  <c r="CF78" i="64" s="1"/>
  <c r="LW78" i="64"/>
  <c r="CC70" i="64"/>
  <c r="CF70" i="64" s="1"/>
  <c r="LW70" i="64"/>
  <c r="CC62" i="64"/>
  <c r="LW62" i="64"/>
  <c r="CC54" i="64"/>
  <c r="CF54" i="64" s="1"/>
  <c r="LW54" i="64"/>
  <c r="CC46" i="64"/>
  <c r="LW46" i="64"/>
  <c r="CC38" i="64"/>
  <c r="CF38" i="64" s="1"/>
  <c r="LW38" i="64"/>
  <c r="CC30" i="64"/>
  <c r="LW30" i="64"/>
  <c r="LW22" i="64"/>
  <c r="CC22" i="64"/>
  <c r="CF22" i="64" s="1"/>
  <c r="KV212" i="64"/>
  <c r="CM211" i="64"/>
  <c r="CC209" i="64"/>
  <c r="CF209" i="64" s="1"/>
  <c r="LW202" i="64"/>
  <c r="CM185" i="64"/>
  <c r="MK161" i="64"/>
  <c r="MK185" i="64"/>
  <c r="MK121" i="64"/>
  <c r="MK57" i="64"/>
  <c r="MK206" i="64"/>
  <c r="CM206" i="64"/>
  <c r="MK198" i="64"/>
  <c r="CM198" i="64"/>
  <c r="MK190" i="64"/>
  <c r="CM190" i="64"/>
  <c r="MK182" i="64"/>
  <c r="CM182" i="64"/>
  <c r="MK174" i="64"/>
  <c r="CM174" i="64"/>
  <c r="MK166" i="64"/>
  <c r="CM166" i="64"/>
  <c r="MK158" i="64"/>
  <c r="CM158" i="64"/>
  <c r="MK150" i="64"/>
  <c r="CM150" i="64"/>
  <c r="MK142" i="64"/>
  <c r="CM142" i="64"/>
  <c r="MK134" i="64"/>
  <c r="CM134" i="64"/>
  <c r="MK126" i="64"/>
  <c r="CM126" i="64"/>
  <c r="MK118" i="64"/>
  <c r="CM118" i="64"/>
  <c r="MK110" i="64"/>
  <c r="CM110" i="64"/>
  <c r="MK102" i="64"/>
  <c r="CM102" i="64"/>
  <c r="MK94" i="64"/>
  <c r="CM94" i="64"/>
  <c r="MK86" i="64"/>
  <c r="CM86" i="64"/>
  <c r="MK78" i="64"/>
  <c r="CM78" i="64"/>
  <c r="MK70" i="64"/>
  <c r="CM70" i="64"/>
  <c r="MK62" i="64"/>
  <c r="CM62" i="64"/>
  <c r="MK54" i="64"/>
  <c r="CM54" i="64"/>
  <c r="MK46" i="64"/>
  <c r="CM46" i="64"/>
  <c r="MK38" i="64"/>
  <c r="CM38" i="64"/>
  <c r="MK30" i="64"/>
  <c r="CM30" i="64"/>
  <c r="MK22" i="64"/>
  <c r="CM22" i="64"/>
  <c r="CC205" i="64"/>
  <c r="CF205" i="64" s="1"/>
  <c r="LW205" i="64"/>
  <c r="CC197" i="64"/>
  <c r="CF197" i="64" s="1"/>
  <c r="LW197" i="64"/>
  <c r="CC189" i="64"/>
  <c r="LW189" i="64"/>
  <c r="LW181" i="64"/>
  <c r="CC181" i="64"/>
  <c r="CF181" i="64" s="1"/>
  <c r="CC173" i="64"/>
  <c r="CF173" i="64" s="1"/>
  <c r="LW173" i="64"/>
  <c r="CC165" i="64"/>
  <c r="CF165" i="64" s="1"/>
  <c r="LW165" i="64"/>
  <c r="LW157" i="64"/>
  <c r="CC157" i="64"/>
  <c r="CF157" i="64" s="1"/>
  <c r="LW149" i="64"/>
  <c r="CC149" i="64"/>
  <c r="CF149" i="64" s="1"/>
  <c r="CC141" i="64"/>
  <c r="LW141" i="64"/>
  <c r="CC133" i="64"/>
  <c r="CF133" i="64" s="1"/>
  <c r="LW133" i="64"/>
  <c r="CC125" i="64"/>
  <c r="CF125" i="64" s="1"/>
  <c r="LW125" i="64"/>
  <c r="CC117" i="64"/>
  <c r="CF117" i="64" s="1"/>
  <c r="LW117" i="64"/>
  <c r="LW109" i="64"/>
  <c r="CC109" i="64"/>
  <c r="CF109" i="64" s="1"/>
  <c r="CC101" i="64"/>
  <c r="CF101" i="64" s="1"/>
  <c r="LW101" i="64"/>
  <c r="CC93" i="64"/>
  <c r="LW93" i="64"/>
  <c r="CC85" i="64"/>
  <c r="LW85" i="64"/>
  <c r="CC77" i="64"/>
  <c r="CF77" i="64" s="1"/>
  <c r="LW77" i="64"/>
  <c r="LW69" i="64"/>
  <c r="CC69" i="64"/>
  <c r="CF69" i="64" s="1"/>
  <c r="LW61" i="64"/>
  <c r="CC61" i="64"/>
  <c r="CF61" i="64" s="1"/>
  <c r="LW53" i="64"/>
  <c r="CC53" i="64"/>
  <c r="CF53" i="64" s="1"/>
  <c r="CC45" i="64"/>
  <c r="CF45" i="64" s="1"/>
  <c r="LW45" i="64"/>
  <c r="LW37" i="64"/>
  <c r="CC37" i="64"/>
  <c r="CF37" i="64" s="1"/>
  <c r="LW29" i="64"/>
  <c r="CC29" i="64"/>
  <c r="CF29" i="64" s="1"/>
  <c r="CC21" i="64"/>
  <c r="CF21" i="64" s="1"/>
  <c r="LW21" i="64"/>
  <c r="KV213" i="64"/>
  <c r="CF212" i="64"/>
  <c r="CC210" i="64"/>
  <c r="LW208" i="64"/>
  <c r="MK205" i="64"/>
  <c r="MK197" i="64"/>
  <c r="CM197" i="64"/>
  <c r="MK189" i="64"/>
  <c r="CM189" i="64"/>
  <c r="MK181" i="64"/>
  <c r="CM181" i="64"/>
  <c r="MK173" i="64"/>
  <c r="CM173" i="64"/>
  <c r="MK165" i="64"/>
  <c r="CM165" i="64"/>
  <c r="MK157" i="64"/>
  <c r="CM157" i="64"/>
  <c r="MK149" i="64"/>
  <c r="CM149" i="64"/>
  <c r="MK141" i="64"/>
  <c r="CM141" i="64"/>
  <c r="MK133" i="64"/>
  <c r="CM133" i="64"/>
  <c r="MK125" i="64"/>
  <c r="CM125" i="64"/>
  <c r="MK117" i="64"/>
  <c r="CM117" i="64"/>
  <c r="MK109" i="64"/>
  <c r="CM109" i="64"/>
  <c r="MK101" i="64"/>
  <c r="CM101" i="64"/>
  <c r="MK93" i="64"/>
  <c r="CM93" i="64"/>
  <c r="MK85" i="64"/>
  <c r="CM85" i="64"/>
  <c r="MK77" i="64"/>
  <c r="CM77" i="64"/>
  <c r="MK69" i="64"/>
  <c r="CM69" i="64"/>
  <c r="MK61" i="64"/>
  <c r="CM61" i="64"/>
  <c r="MK53" i="64"/>
  <c r="CM53" i="64"/>
  <c r="MK45" i="64"/>
  <c r="CM45" i="64"/>
  <c r="MK37" i="64"/>
  <c r="CM37" i="64"/>
  <c r="MK29" i="64"/>
  <c r="CM29" i="64"/>
  <c r="MK21" i="64"/>
  <c r="CM21" i="64"/>
  <c r="CC196" i="64"/>
  <c r="CF196" i="64" s="1"/>
  <c r="LW196" i="64"/>
  <c r="LW188" i="64"/>
  <c r="CC188" i="64"/>
  <c r="CF188" i="64" s="1"/>
  <c r="LW180" i="64"/>
  <c r="CC180" i="64"/>
  <c r="CF180" i="64" s="1"/>
  <c r="LW172" i="64"/>
  <c r="CC172" i="64"/>
  <c r="CF172" i="64" s="1"/>
  <c r="CC164" i="64"/>
  <c r="CF164" i="64" s="1"/>
  <c r="LW164" i="64"/>
  <c r="LW156" i="64"/>
  <c r="CC156" i="64"/>
  <c r="CF156" i="64" s="1"/>
  <c r="CC148" i="64"/>
  <c r="CF148" i="64" s="1"/>
  <c r="LW148" i="64"/>
  <c r="LW140" i="64"/>
  <c r="CC140" i="64"/>
  <c r="CF140" i="64" s="1"/>
  <c r="LW132" i="64"/>
  <c r="CC132" i="64"/>
  <c r="CF132" i="64" s="1"/>
  <c r="LW124" i="64"/>
  <c r="CC124" i="64"/>
  <c r="LW116" i="64"/>
  <c r="CC116" i="64"/>
  <c r="CF116" i="64" s="1"/>
  <c r="LW108" i="64"/>
  <c r="CC108" i="64"/>
  <c r="CF108" i="64" s="1"/>
  <c r="LW100" i="64"/>
  <c r="CC100" i="64"/>
  <c r="CC92" i="64"/>
  <c r="CF92" i="64" s="1"/>
  <c r="LW92" i="64"/>
  <c r="LW84" i="64"/>
  <c r="CC84" i="64"/>
  <c r="CF84" i="64" s="1"/>
  <c r="CC76" i="64"/>
  <c r="CF76" i="64" s="1"/>
  <c r="LW76" i="64"/>
  <c r="LW68" i="64"/>
  <c r="CC68" i="64"/>
  <c r="CF68" i="64" s="1"/>
  <c r="CC60" i="64"/>
  <c r="CF60" i="64" s="1"/>
  <c r="LW60" i="64"/>
  <c r="LW52" i="64"/>
  <c r="CC52" i="64"/>
  <c r="CC44" i="64"/>
  <c r="CF44" i="64" s="1"/>
  <c r="LW44" i="64"/>
  <c r="CC36" i="64"/>
  <c r="CF36" i="64" s="1"/>
  <c r="LW36" i="64"/>
  <c r="CC28" i="64"/>
  <c r="CF28" i="64" s="1"/>
  <c r="LW28" i="64"/>
  <c r="CC20" i="64"/>
  <c r="CF20" i="64" s="1"/>
  <c r="LW20" i="64"/>
  <c r="CM213" i="64"/>
  <c r="CM208" i="64"/>
  <c r="LW203" i="64"/>
  <c r="MK169" i="64"/>
  <c r="MK105" i="64"/>
  <c r="MK41" i="64"/>
  <c r="CM196" i="64"/>
  <c r="CM188" i="64"/>
  <c r="CM180" i="64"/>
  <c r="CM172" i="64"/>
  <c r="CM164" i="64"/>
  <c r="CM156" i="64"/>
  <c r="CM148" i="64"/>
  <c r="CM140" i="64"/>
  <c r="CM132" i="64"/>
  <c r="CM124" i="64"/>
  <c r="CM116" i="64"/>
  <c r="CM108" i="64"/>
  <c r="CM100" i="64"/>
  <c r="CM92" i="64"/>
  <c r="CM84" i="64"/>
  <c r="CM76" i="64"/>
  <c r="CM68" i="64"/>
  <c r="CM60" i="64"/>
  <c r="CM52" i="64"/>
  <c r="CM44" i="64"/>
  <c r="CM36" i="64"/>
  <c r="CM28" i="64"/>
  <c r="CM20" i="64"/>
  <c r="LW195" i="64"/>
  <c r="CC195" i="64"/>
  <c r="CF195" i="64" s="1"/>
  <c r="CC187" i="64"/>
  <c r="CF187" i="64" s="1"/>
  <c r="LW187" i="64"/>
  <c r="LW179" i="64"/>
  <c r="CC179" i="64"/>
  <c r="CF179" i="64" s="1"/>
  <c r="CC171" i="64"/>
  <c r="CF171" i="64" s="1"/>
  <c r="LW171" i="64"/>
  <c r="CC163" i="64"/>
  <c r="CF163" i="64" s="1"/>
  <c r="LW163" i="64"/>
  <c r="CC155" i="64"/>
  <c r="CF155" i="64" s="1"/>
  <c r="LW155" i="64"/>
  <c r="LW147" i="64"/>
  <c r="CC147" i="64"/>
  <c r="CF147" i="64" s="1"/>
  <c r="LW139" i="64"/>
  <c r="CC139" i="64"/>
  <c r="CF139" i="64" s="1"/>
  <c r="CC131" i="64"/>
  <c r="CF131" i="64" s="1"/>
  <c r="LW131" i="64"/>
  <c r="LW123" i="64"/>
  <c r="CC123" i="64"/>
  <c r="CF123" i="64" s="1"/>
  <c r="CC115" i="64"/>
  <c r="CF115" i="64" s="1"/>
  <c r="LW115" i="64"/>
  <c r="CC107" i="64"/>
  <c r="CF107" i="64" s="1"/>
  <c r="LW107" i="64"/>
  <c r="LW99" i="64"/>
  <c r="CC99" i="64"/>
  <c r="CF99" i="64" s="1"/>
  <c r="CC91" i="64"/>
  <c r="CF91" i="64" s="1"/>
  <c r="LW91" i="64"/>
  <c r="CC83" i="64"/>
  <c r="CF83" i="64" s="1"/>
  <c r="LW83" i="64"/>
  <c r="LW75" i="64"/>
  <c r="CC75" i="64"/>
  <c r="CF75" i="64" s="1"/>
  <c r="CC67" i="64"/>
  <c r="CF67" i="64" s="1"/>
  <c r="LW67" i="64"/>
  <c r="CC59" i="64"/>
  <c r="CF59" i="64" s="1"/>
  <c r="LW59" i="64"/>
  <c r="LW51" i="64"/>
  <c r="CC51" i="64"/>
  <c r="CF51" i="64" s="1"/>
  <c r="LW43" i="64"/>
  <c r="CC43" i="64"/>
  <c r="CF43" i="64" s="1"/>
  <c r="CC35" i="64"/>
  <c r="CF35" i="64" s="1"/>
  <c r="LW35" i="64"/>
  <c r="LW27" i="64"/>
  <c r="CC27" i="64"/>
  <c r="CF27" i="64" s="1"/>
  <c r="LW19" i="64"/>
  <c r="CC19" i="64"/>
  <c r="CF19" i="64" s="1"/>
  <c r="MK193" i="64"/>
  <c r="MK129" i="64"/>
  <c r="MK65" i="64"/>
  <c r="CM195" i="64"/>
  <c r="CM187" i="64"/>
  <c r="CM179" i="64"/>
  <c r="CM171" i="64"/>
  <c r="CM163" i="64"/>
  <c r="CM155" i="64"/>
  <c r="CM147" i="64"/>
  <c r="CM139" i="64"/>
  <c r="CM131" i="64"/>
  <c r="CM123" i="64"/>
  <c r="CM115" i="64"/>
  <c r="CM107" i="64"/>
  <c r="CM99" i="64"/>
  <c r="CM91" i="64"/>
  <c r="CM83" i="64"/>
  <c r="CM75" i="64"/>
  <c r="CM67" i="64"/>
  <c r="CM59" i="64"/>
  <c r="CM51" i="64"/>
  <c r="CM43" i="64"/>
  <c r="CM35" i="64"/>
  <c r="CM27" i="64"/>
  <c r="CM19" i="64"/>
  <c r="CC194" i="64"/>
  <c r="CF194" i="64" s="1"/>
  <c r="LW194" i="64"/>
  <c r="CC186" i="64"/>
  <c r="CF186" i="64" s="1"/>
  <c r="LW186" i="64"/>
  <c r="CC178" i="64"/>
  <c r="CF178" i="64" s="1"/>
  <c r="LW178" i="64"/>
  <c r="CC170" i="64"/>
  <c r="CF170" i="64" s="1"/>
  <c r="LW170" i="64"/>
  <c r="CC162" i="64"/>
  <c r="CF162" i="64" s="1"/>
  <c r="LW162" i="64"/>
  <c r="LW154" i="64"/>
  <c r="CC154" i="64"/>
  <c r="CF154" i="64" s="1"/>
  <c r="CC146" i="64"/>
  <c r="CF146" i="64" s="1"/>
  <c r="LW146" i="64"/>
  <c r="CC138" i="64"/>
  <c r="CF138" i="64" s="1"/>
  <c r="LW138" i="64"/>
  <c r="LW130" i="64"/>
  <c r="CC130" i="64"/>
  <c r="CF130" i="64" s="1"/>
  <c r="CC122" i="64"/>
  <c r="CF122" i="64" s="1"/>
  <c r="LW122" i="64"/>
  <c r="LW114" i="64"/>
  <c r="CC114" i="64"/>
  <c r="CF114" i="64" s="1"/>
  <c r="LW106" i="64"/>
  <c r="CC106" i="64"/>
  <c r="CF106" i="64" s="1"/>
  <c r="LW98" i="64"/>
  <c r="CC98" i="64"/>
  <c r="CF98" i="64" s="1"/>
  <c r="CC90" i="64"/>
  <c r="CF90" i="64" s="1"/>
  <c r="LW90" i="64"/>
  <c r="CC82" i="64"/>
  <c r="CF82" i="64" s="1"/>
  <c r="LW82" i="64"/>
  <c r="LW74" i="64"/>
  <c r="CC74" i="64"/>
  <c r="CF74" i="64" s="1"/>
  <c r="CC66" i="64"/>
  <c r="CF66" i="64" s="1"/>
  <c r="LW66" i="64"/>
  <c r="LW58" i="64"/>
  <c r="CC58" i="64"/>
  <c r="CF58" i="64" s="1"/>
  <c r="LW50" i="64"/>
  <c r="CC50" i="64"/>
  <c r="CF50" i="64" s="1"/>
  <c r="LW42" i="64"/>
  <c r="CC42" i="64"/>
  <c r="CF42" i="64" s="1"/>
  <c r="CC34" i="64"/>
  <c r="CF34" i="64" s="1"/>
  <c r="LW34" i="64"/>
  <c r="CC26" i="64"/>
  <c r="CF26" i="64" s="1"/>
  <c r="LW26" i="64"/>
  <c r="CC18" i="64"/>
  <c r="CF18" i="64" s="1"/>
  <c r="KV208" i="64"/>
  <c r="CF203" i="64"/>
  <c r="CF207" i="64"/>
  <c r="CF204" i="64"/>
  <c r="KV199" i="64"/>
  <c r="LU195" i="64"/>
  <c r="KV185" i="64"/>
  <c r="KV198" i="64"/>
  <c r="KV197" i="64"/>
  <c r="KV193" i="64"/>
  <c r="KV189" i="64"/>
  <c r="CF192" i="64"/>
  <c r="KV180" i="64"/>
  <c r="KV179" i="64"/>
  <c r="KV202" i="64"/>
  <c r="LU190" i="64"/>
  <c r="KV190" i="64"/>
  <c r="CF189" i="64"/>
  <c r="LU185" i="64"/>
  <c r="CF185" i="64"/>
  <c r="KV206" i="64"/>
  <c r="KV205" i="64"/>
  <c r="KV201" i="64"/>
  <c r="KV184" i="64"/>
  <c r="KV181" i="64"/>
  <c r="CF158" i="64"/>
  <c r="CF176" i="64"/>
  <c r="CF150" i="64"/>
  <c r="KV173" i="64"/>
  <c r="KV167" i="64"/>
  <c r="LU159" i="64"/>
  <c r="CF159" i="64"/>
  <c r="KV182" i="64"/>
  <c r="KV165" i="64"/>
  <c r="KV177" i="64"/>
  <c r="KV176" i="64"/>
  <c r="LU172" i="64"/>
  <c r="KV172" i="64"/>
  <c r="KV170" i="64"/>
  <c r="KV183" i="64"/>
  <c r="LU176" i="64"/>
  <c r="KV166" i="64"/>
  <c r="KV164" i="64"/>
  <c r="KV158" i="64"/>
  <c r="KV144" i="64"/>
  <c r="KV161" i="64"/>
  <c r="KV160" i="64"/>
  <c r="KV155" i="64"/>
  <c r="KV146" i="64"/>
  <c r="KV145" i="64"/>
  <c r="KV163" i="64"/>
  <c r="KV157" i="64"/>
  <c r="LU149" i="64"/>
  <c r="CF144" i="64"/>
  <c r="KV143" i="64"/>
  <c r="KV137" i="64"/>
  <c r="LU137" i="64"/>
  <c r="KV162" i="64"/>
  <c r="KV148" i="64"/>
  <c r="CF141" i="64"/>
  <c r="KV153" i="64"/>
  <c r="CF152" i="64"/>
  <c r="KV138" i="64"/>
  <c r="LU138" i="64"/>
  <c r="KV156" i="64"/>
  <c r="LU150" i="64"/>
  <c r="KV142" i="64"/>
  <c r="LU152" i="64"/>
  <c r="KV150" i="64"/>
  <c r="KV139" i="64"/>
  <c r="KV134" i="64"/>
  <c r="KV130" i="64"/>
  <c r="KV120" i="64"/>
  <c r="KV124" i="64"/>
  <c r="KV133" i="64"/>
  <c r="KV127" i="64"/>
  <c r="CF126" i="64"/>
  <c r="KV125" i="64"/>
  <c r="CF124" i="64"/>
  <c r="KV121" i="64"/>
  <c r="KV135" i="64"/>
  <c r="KV117" i="64"/>
  <c r="KV114" i="64"/>
  <c r="KV129" i="64"/>
  <c r="KV123" i="64"/>
  <c r="KV122" i="64"/>
  <c r="CF111" i="64"/>
  <c r="KV128" i="64"/>
  <c r="CF121" i="64"/>
  <c r="KV118" i="64"/>
  <c r="KV115" i="64"/>
  <c r="KV108" i="64"/>
  <c r="KV109" i="64"/>
  <c r="KV104" i="64"/>
  <c r="KV113" i="64"/>
  <c r="KV107" i="64"/>
  <c r="KV103" i="64"/>
  <c r="CF97" i="64"/>
  <c r="LU97" i="64"/>
  <c r="KV119" i="64"/>
  <c r="CF112" i="64"/>
  <c r="LU108" i="64"/>
  <c r="LU103" i="64"/>
  <c r="CF103" i="64"/>
  <c r="LU111" i="64"/>
  <c r="KV111" i="64"/>
  <c r="KV101" i="64"/>
  <c r="KV89" i="64"/>
  <c r="CF100" i="64"/>
  <c r="KV96" i="64"/>
  <c r="KV92" i="64"/>
  <c r="KV99" i="64"/>
  <c r="KV93" i="64"/>
  <c r="KV102" i="64"/>
  <c r="KV98" i="64"/>
  <c r="KV94" i="64"/>
  <c r="KV100" i="64"/>
  <c r="KV97" i="64"/>
  <c r="LU91" i="64"/>
  <c r="KV88" i="64"/>
  <c r="KV86" i="64"/>
  <c r="LU82" i="64"/>
  <c r="LU77" i="64"/>
  <c r="LU83" i="64"/>
  <c r="CF88" i="64"/>
  <c r="KV91" i="64"/>
  <c r="KV87" i="64"/>
  <c r="KV83" i="64"/>
  <c r="KV76" i="64"/>
  <c r="CF73" i="64"/>
  <c r="KV80" i="64"/>
  <c r="CF80" i="64"/>
  <c r="KV81" i="64"/>
  <c r="KV78" i="64"/>
  <c r="KV82" i="64"/>
  <c r="KV79" i="64"/>
  <c r="KV71" i="64"/>
  <c r="KV69" i="64"/>
  <c r="KV73" i="64"/>
  <c r="KV67" i="64"/>
  <c r="KV72" i="64"/>
  <c r="KV68" i="64"/>
  <c r="CF55" i="64"/>
  <c r="LU55" i="64"/>
  <c r="CF62" i="64"/>
  <c r="KV58" i="64"/>
  <c r="KV60" i="64"/>
  <c r="KV63" i="64"/>
  <c r="LU49" i="64"/>
  <c r="CF48" i="64"/>
  <c r="KV64" i="64"/>
  <c r="KV46" i="64"/>
  <c r="KV52" i="64"/>
  <c r="CF52" i="64"/>
  <c r="KV53" i="64"/>
  <c r="KV55" i="64"/>
  <c r="KV50" i="64"/>
  <c r="KV49" i="64"/>
  <c r="KV47" i="64"/>
  <c r="CF39" i="64"/>
  <c r="KV45" i="64"/>
  <c r="KV43" i="64"/>
  <c r="KV41" i="64"/>
  <c r="KV36" i="64"/>
  <c r="KV39" i="64"/>
  <c r="KV38" i="64"/>
  <c r="KV37" i="64"/>
  <c r="KV32" i="64"/>
  <c r="KV31" i="64"/>
  <c r="KV29" i="64"/>
  <c r="LU27" i="64"/>
  <c r="KV27" i="64"/>
  <c r="KV22" i="64"/>
  <c r="KV23" i="64"/>
  <c r="KV24" i="64"/>
  <c r="LP16" i="64"/>
  <c r="KV26" i="64"/>
  <c r="KV20" i="64"/>
  <c r="LP17" i="64"/>
  <c r="CM15" i="64"/>
  <c r="MK16" i="64"/>
  <c r="LW17" i="64"/>
  <c r="MK17" i="64"/>
  <c r="LP15" i="64"/>
  <c r="LU212" i="64"/>
  <c r="CF210" i="64"/>
  <c r="LU211" i="64"/>
  <c r="KV196" i="64"/>
  <c r="KV194" i="64"/>
  <c r="CF202" i="64"/>
  <c r="CF201" i="64"/>
  <c r="LU194" i="64"/>
  <c r="LU207" i="64"/>
  <c r="KV174" i="64"/>
  <c r="KV169" i="64"/>
  <c r="CF175" i="64"/>
  <c r="LU174" i="64"/>
  <c r="KV171" i="64"/>
  <c r="LU168" i="64"/>
  <c r="LU155" i="64"/>
  <c r="LU154" i="64"/>
  <c r="LU151" i="64"/>
  <c r="LU167" i="64"/>
  <c r="KV159" i="64"/>
  <c r="LU157" i="64"/>
  <c r="KV154" i="64"/>
  <c r="KV149" i="64"/>
  <c r="KV151" i="64"/>
  <c r="KV131" i="64"/>
  <c r="CF143" i="64"/>
  <c r="LU147" i="64"/>
  <c r="LU139" i="64"/>
  <c r="KV126" i="64"/>
  <c r="LU128" i="64"/>
  <c r="CF128" i="64"/>
  <c r="KV136" i="64"/>
  <c r="LU134" i="64"/>
  <c r="CF120" i="64"/>
  <c r="KV106" i="64"/>
  <c r="LU124" i="64"/>
  <c r="LU116" i="64"/>
  <c r="CF104" i="64"/>
  <c r="KV110" i="64"/>
  <c r="LU104" i="64"/>
  <c r="LU92" i="64"/>
  <c r="KV90" i="64"/>
  <c r="LU100" i="64"/>
  <c r="LU93" i="64"/>
  <c r="CF93" i="64"/>
  <c r="CF85" i="64"/>
  <c r="LU84" i="64"/>
  <c r="KV77" i="64"/>
  <c r="KV75" i="64"/>
  <c r="KV74" i="64"/>
  <c r="LU74" i="64"/>
  <c r="LU73" i="64"/>
  <c r="KV66" i="64"/>
  <c r="CF64" i="64"/>
  <c r="KV59" i="64"/>
  <c r="LU70" i="64"/>
  <c r="LU63" i="64"/>
  <c r="CF65" i="64"/>
  <c r="LU64" i="64"/>
  <c r="CF57" i="64"/>
  <c r="KV54" i="64"/>
  <c r="KV51" i="64"/>
  <c r="LU54" i="64"/>
  <c r="CF46" i="64"/>
  <c r="KV42" i="64"/>
  <c r="KV44" i="64"/>
  <c r="LU44" i="64"/>
  <c r="LU39" i="64"/>
  <c r="LU37" i="64"/>
  <c r="CF30" i="64"/>
  <c r="LU30" i="64"/>
  <c r="CF33" i="64"/>
  <c r="KV28" i="64"/>
  <c r="LU34" i="64"/>
  <c r="LU24" i="64"/>
  <c r="LU26" i="64"/>
  <c r="LU23" i="64"/>
  <c r="LU21" i="64"/>
  <c r="KV30" i="64"/>
  <c r="KV19" i="64"/>
  <c r="KV21" i="64"/>
  <c r="CF16" i="64" l="1"/>
  <c r="M1" i="64"/>
  <c r="N1" i="64"/>
  <c r="O1" i="64"/>
  <c r="AD40" i="56"/>
  <c r="AF40" i="56"/>
  <c r="AG40" i="56" s="1"/>
  <c r="AT40" i="56" s="1"/>
  <c r="AJ40" i="56"/>
  <c r="AK40" i="56"/>
  <c r="AM40" i="56"/>
  <c r="AN40" i="56" s="1"/>
  <c r="AR40" i="56" s="1"/>
  <c r="AP40" i="56"/>
  <c r="AY40" i="56"/>
  <c r="AD41" i="56"/>
  <c r="AF41" i="56"/>
  <c r="AG41" i="56" s="1"/>
  <c r="AJ41" i="56"/>
  <c r="AK41" i="56"/>
  <c r="AM41" i="56"/>
  <c r="AN41" i="56" s="1"/>
  <c r="AR41" i="56" s="1"/>
  <c r="AP41" i="56"/>
  <c r="AY41" i="56"/>
  <c r="AD42" i="56"/>
  <c r="AF42" i="56"/>
  <c r="AG42" i="56" s="1"/>
  <c r="AJ42" i="56"/>
  <c r="AK42" i="56"/>
  <c r="AM42" i="56"/>
  <c r="AN42" i="56" s="1"/>
  <c r="AR42" i="56" s="1"/>
  <c r="AP42" i="56"/>
  <c r="AY42" i="56"/>
  <c r="AD43" i="56"/>
  <c r="AF43" i="56"/>
  <c r="AG43" i="56" s="1"/>
  <c r="AJ43" i="56"/>
  <c r="AK43" i="56"/>
  <c r="AM43" i="56"/>
  <c r="AN43" i="56" s="1"/>
  <c r="AR43" i="56" s="1"/>
  <c r="AP43" i="56"/>
  <c r="AY43" i="56"/>
  <c r="AD44" i="56"/>
  <c r="AF44" i="56"/>
  <c r="AG44" i="56" s="1"/>
  <c r="AJ44" i="56"/>
  <c r="AK44" i="56"/>
  <c r="AM44" i="56"/>
  <c r="AN44" i="56" s="1"/>
  <c r="AR44" i="56" s="1"/>
  <c r="AP44" i="56"/>
  <c r="AY44" i="56"/>
  <c r="AD45" i="56"/>
  <c r="AF45" i="56"/>
  <c r="AG45" i="56" s="1"/>
  <c r="AJ45" i="56"/>
  <c r="AK45" i="56"/>
  <c r="AM45" i="56"/>
  <c r="AN45" i="56" s="1"/>
  <c r="AR45" i="56" s="1"/>
  <c r="AP45" i="56"/>
  <c r="AY45" i="56"/>
  <c r="AD46" i="56"/>
  <c r="AF46" i="56"/>
  <c r="AG46" i="56" s="1"/>
  <c r="AJ46" i="56"/>
  <c r="AK46" i="56"/>
  <c r="AM46" i="56"/>
  <c r="AN46" i="56" s="1"/>
  <c r="AR46" i="56" s="1"/>
  <c r="AP46" i="56"/>
  <c r="AY46" i="56"/>
  <c r="AD47" i="56"/>
  <c r="AF47" i="56"/>
  <c r="AG47" i="56" s="1"/>
  <c r="AJ47" i="56"/>
  <c r="AK47" i="56"/>
  <c r="AM47" i="56"/>
  <c r="AN47" i="56" s="1"/>
  <c r="AR47" i="56" s="1"/>
  <c r="AP47" i="56"/>
  <c r="AY47" i="56"/>
  <c r="AD48" i="56"/>
  <c r="AF48" i="56"/>
  <c r="AG48" i="56" s="1"/>
  <c r="AJ48" i="56"/>
  <c r="AK48" i="56"/>
  <c r="AM48" i="56"/>
  <c r="AN48" i="56" s="1"/>
  <c r="AR48" i="56" s="1"/>
  <c r="AP48" i="56"/>
  <c r="AY48" i="56"/>
  <c r="AD49" i="56"/>
  <c r="AF49" i="56"/>
  <c r="AG49" i="56" s="1"/>
  <c r="AJ49" i="56"/>
  <c r="AK49" i="56"/>
  <c r="AM49" i="56"/>
  <c r="AN49" i="56" s="1"/>
  <c r="AR49" i="56" s="1"/>
  <c r="AP49" i="56"/>
  <c r="AY49" i="56"/>
  <c r="AD50" i="56"/>
  <c r="AF50" i="56"/>
  <c r="AG50" i="56" s="1"/>
  <c r="AJ50" i="56"/>
  <c r="AK50" i="56"/>
  <c r="AM50" i="56"/>
  <c r="AN50" i="56" s="1"/>
  <c r="AR50" i="56" s="1"/>
  <c r="AP50" i="56"/>
  <c r="AY50" i="56"/>
  <c r="AD51" i="56"/>
  <c r="AF51" i="56"/>
  <c r="AG51" i="56" s="1"/>
  <c r="AJ51" i="56"/>
  <c r="AK51" i="56"/>
  <c r="AM51" i="56"/>
  <c r="AN51" i="56" s="1"/>
  <c r="AR51" i="56" s="1"/>
  <c r="AP51" i="56"/>
  <c r="AY51" i="56"/>
  <c r="AD52" i="56"/>
  <c r="AF52" i="56"/>
  <c r="AG52" i="56" s="1"/>
  <c r="AJ52" i="56"/>
  <c r="AK52" i="56"/>
  <c r="AM52" i="56"/>
  <c r="AN52" i="56" s="1"/>
  <c r="AR52" i="56" s="1"/>
  <c r="AP52" i="56"/>
  <c r="AY52" i="56"/>
  <c r="AD53" i="56"/>
  <c r="AF53" i="56"/>
  <c r="AG53" i="56" s="1"/>
  <c r="AJ53" i="56"/>
  <c r="AK53" i="56"/>
  <c r="AM53" i="56"/>
  <c r="AN53" i="56" s="1"/>
  <c r="AR53" i="56" s="1"/>
  <c r="AP53" i="56"/>
  <c r="AY53" i="56"/>
  <c r="AD54" i="56"/>
  <c r="AF54" i="56"/>
  <c r="AG54" i="56" s="1"/>
  <c r="AJ54" i="56"/>
  <c r="AK54" i="56"/>
  <c r="AM54" i="56"/>
  <c r="AN54" i="56" s="1"/>
  <c r="AR54" i="56" s="1"/>
  <c r="AP54" i="56"/>
  <c r="AY54" i="56"/>
  <c r="AD55" i="56"/>
  <c r="AF55" i="56"/>
  <c r="AG55" i="56" s="1"/>
  <c r="AJ55" i="56"/>
  <c r="AK55" i="56"/>
  <c r="AM55" i="56"/>
  <c r="AN55" i="56" s="1"/>
  <c r="AR55" i="56" s="1"/>
  <c r="AP55" i="56"/>
  <c r="AY55" i="56"/>
  <c r="AD56" i="56"/>
  <c r="AF56" i="56"/>
  <c r="AG56" i="56" s="1"/>
  <c r="AJ56" i="56"/>
  <c r="AK56" i="56"/>
  <c r="AM56" i="56"/>
  <c r="AN56" i="56" s="1"/>
  <c r="AR56" i="56" s="1"/>
  <c r="AP56" i="56"/>
  <c r="AY56" i="56"/>
  <c r="AD57" i="56"/>
  <c r="AF57" i="56"/>
  <c r="AG57" i="56" s="1"/>
  <c r="AJ57" i="56"/>
  <c r="AK57" i="56"/>
  <c r="AM57" i="56"/>
  <c r="AN57" i="56" s="1"/>
  <c r="AR57" i="56" s="1"/>
  <c r="AP57" i="56"/>
  <c r="AY57" i="56"/>
  <c r="AD58" i="56"/>
  <c r="AF58" i="56"/>
  <c r="AG58" i="56" s="1"/>
  <c r="AJ58" i="56"/>
  <c r="AK58" i="56"/>
  <c r="AM58" i="56"/>
  <c r="AN58" i="56" s="1"/>
  <c r="AR58" i="56" s="1"/>
  <c r="AP58" i="56"/>
  <c r="AY58" i="56"/>
  <c r="AD59" i="56"/>
  <c r="AF59" i="56"/>
  <c r="AG59" i="56" s="1"/>
  <c r="AJ59" i="56"/>
  <c r="AK59" i="56"/>
  <c r="AM59" i="56"/>
  <c r="AN59" i="56" s="1"/>
  <c r="AR59" i="56" s="1"/>
  <c r="AP59" i="56"/>
  <c r="AY59" i="56"/>
  <c r="AD60" i="56"/>
  <c r="AF60" i="56"/>
  <c r="AG60" i="56" s="1"/>
  <c r="AJ60" i="56"/>
  <c r="AK60" i="56"/>
  <c r="AM60" i="56"/>
  <c r="AN60" i="56" s="1"/>
  <c r="AR60" i="56" s="1"/>
  <c r="AP60" i="56"/>
  <c r="AY60" i="56"/>
  <c r="AD61" i="56"/>
  <c r="AF61" i="56"/>
  <c r="AG61" i="56" s="1"/>
  <c r="AJ61" i="56"/>
  <c r="AK61" i="56"/>
  <c r="AM61" i="56"/>
  <c r="AN61" i="56" s="1"/>
  <c r="AR61" i="56" s="1"/>
  <c r="AP61" i="56"/>
  <c r="AY61" i="56"/>
  <c r="AD62" i="56"/>
  <c r="AF62" i="56"/>
  <c r="AG62" i="56" s="1"/>
  <c r="AJ62" i="56"/>
  <c r="AK62" i="56"/>
  <c r="AM62" i="56"/>
  <c r="AN62" i="56" s="1"/>
  <c r="AR62" i="56" s="1"/>
  <c r="AP62" i="56"/>
  <c r="AY62" i="56"/>
  <c r="AD63" i="56"/>
  <c r="AF63" i="56"/>
  <c r="AG63" i="56" s="1"/>
  <c r="AT63" i="56" s="1"/>
  <c r="AJ63" i="56"/>
  <c r="AK63" i="56"/>
  <c r="AM63" i="56"/>
  <c r="AN63" i="56" s="1"/>
  <c r="AR63" i="56" s="1"/>
  <c r="AP63" i="56"/>
  <c r="AY63" i="56"/>
  <c r="AD64" i="56"/>
  <c r="AF64" i="56"/>
  <c r="AG64" i="56" s="1"/>
  <c r="AT64" i="56" s="1"/>
  <c r="AJ64" i="56"/>
  <c r="AK64" i="56"/>
  <c r="AM64" i="56"/>
  <c r="AN64" i="56" s="1"/>
  <c r="AR64" i="56" s="1"/>
  <c r="AP64" i="56"/>
  <c r="AY64" i="56"/>
  <c r="AD65" i="56"/>
  <c r="AF65" i="56"/>
  <c r="AG65" i="56" s="1"/>
  <c r="AJ65" i="56"/>
  <c r="AK65" i="56"/>
  <c r="AM65" i="56"/>
  <c r="AN65" i="56" s="1"/>
  <c r="AR65" i="56" s="1"/>
  <c r="AP65" i="56"/>
  <c r="AY65" i="56"/>
  <c r="AD66" i="56"/>
  <c r="AF66" i="56"/>
  <c r="AG66" i="56" s="1"/>
  <c r="AJ66" i="56"/>
  <c r="AK66" i="56"/>
  <c r="AM66" i="56"/>
  <c r="AN66" i="56" s="1"/>
  <c r="AR66" i="56" s="1"/>
  <c r="AP66" i="56"/>
  <c r="AY66" i="56"/>
  <c r="AD67" i="56"/>
  <c r="AF67" i="56"/>
  <c r="AG67" i="56" s="1"/>
  <c r="AJ67" i="56"/>
  <c r="AK67" i="56"/>
  <c r="AM67" i="56"/>
  <c r="AN67" i="56" s="1"/>
  <c r="AR67" i="56" s="1"/>
  <c r="AP67" i="56"/>
  <c r="AY67" i="56"/>
  <c r="AD68" i="56"/>
  <c r="AF68" i="56"/>
  <c r="AG68" i="56" s="1"/>
  <c r="AJ68" i="56"/>
  <c r="AK68" i="56"/>
  <c r="AM68" i="56"/>
  <c r="AN68" i="56" s="1"/>
  <c r="AP68" i="56"/>
  <c r="AY68" i="56"/>
  <c r="AD69" i="56"/>
  <c r="AF69" i="56"/>
  <c r="AG69" i="56" s="1"/>
  <c r="AJ69" i="56"/>
  <c r="AK69" i="56"/>
  <c r="AM69" i="56"/>
  <c r="AN69" i="56" s="1"/>
  <c r="AR69" i="56" s="1"/>
  <c r="AP69" i="56"/>
  <c r="AY69" i="56"/>
  <c r="AD70" i="56"/>
  <c r="AF70" i="56"/>
  <c r="AG70" i="56" s="1"/>
  <c r="AJ70" i="56"/>
  <c r="AK70" i="56"/>
  <c r="AM70" i="56"/>
  <c r="AN70" i="56" s="1"/>
  <c r="AR70" i="56" s="1"/>
  <c r="AP70" i="56"/>
  <c r="AY70" i="56"/>
  <c r="AD71" i="56"/>
  <c r="AF71" i="56"/>
  <c r="AG71" i="56" s="1"/>
  <c r="AJ71" i="56"/>
  <c r="AK71" i="56"/>
  <c r="AM71" i="56"/>
  <c r="AN71" i="56" s="1"/>
  <c r="AR71" i="56" s="1"/>
  <c r="AP71" i="56"/>
  <c r="AY71" i="56"/>
  <c r="AD72" i="56"/>
  <c r="AF72" i="56"/>
  <c r="AG72" i="56" s="1"/>
  <c r="AJ72" i="56"/>
  <c r="AK72" i="56"/>
  <c r="AM72" i="56"/>
  <c r="AN72" i="56" s="1"/>
  <c r="AR72" i="56" s="1"/>
  <c r="AP72" i="56"/>
  <c r="AY72" i="56"/>
  <c r="AD73" i="56"/>
  <c r="AF73" i="56"/>
  <c r="AG73" i="56" s="1"/>
  <c r="AJ73" i="56"/>
  <c r="AK73" i="56"/>
  <c r="AM73" i="56"/>
  <c r="AN73" i="56" s="1"/>
  <c r="AR73" i="56" s="1"/>
  <c r="AP73" i="56"/>
  <c r="AY73" i="56"/>
  <c r="AD74" i="56"/>
  <c r="AF74" i="56"/>
  <c r="AG74" i="56" s="1"/>
  <c r="AJ74" i="56"/>
  <c r="AK74" i="56"/>
  <c r="AM74" i="56"/>
  <c r="AN74" i="56" s="1"/>
  <c r="AR74" i="56" s="1"/>
  <c r="AP74" i="56"/>
  <c r="AY74" i="56"/>
  <c r="AD75" i="56"/>
  <c r="AF75" i="56"/>
  <c r="AG75" i="56" s="1"/>
  <c r="AJ75" i="56"/>
  <c r="AK75" i="56"/>
  <c r="AM75" i="56"/>
  <c r="AN75" i="56" s="1"/>
  <c r="AR75" i="56" s="1"/>
  <c r="AP75" i="56"/>
  <c r="AY75" i="56"/>
  <c r="AD76" i="56"/>
  <c r="AF76" i="56"/>
  <c r="AG76" i="56" s="1"/>
  <c r="AJ76" i="56"/>
  <c r="AK76" i="56"/>
  <c r="AM76" i="56"/>
  <c r="AN76" i="56" s="1"/>
  <c r="AR76" i="56" s="1"/>
  <c r="AP76" i="56"/>
  <c r="AY76" i="56"/>
  <c r="AD77" i="56"/>
  <c r="AF77" i="56"/>
  <c r="AG77" i="56" s="1"/>
  <c r="AJ77" i="56"/>
  <c r="AK77" i="56"/>
  <c r="AM77" i="56"/>
  <c r="AN77" i="56" s="1"/>
  <c r="AR77" i="56" s="1"/>
  <c r="AP77" i="56"/>
  <c r="AY77" i="56"/>
  <c r="AD78" i="56"/>
  <c r="AF78" i="56"/>
  <c r="AG78" i="56" s="1"/>
  <c r="AT78" i="56" s="1"/>
  <c r="AJ78" i="56"/>
  <c r="AK78" i="56"/>
  <c r="AM78" i="56"/>
  <c r="AN78" i="56" s="1"/>
  <c r="AR78" i="56" s="1"/>
  <c r="AP78" i="56"/>
  <c r="AY78" i="56"/>
  <c r="AD79" i="56"/>
  <c r="AF79" i="56"/>
  <c r="AG79" i="56" s="1"/>
  <c r="AJ79" i="56"/>
  <c r="AK79" i="56"/>
  <c r="AM79" i="56"/>
  <c r="AN79" i="56" s="1"/>
  <c r="AR79" i="56" s="1"/>
  <c r="AP79" i="56"/>
  <c r="AY79" i="56"/>
  <c r="AD80" i="56"/>
  <c r="AF80" i="56"/>
  <c r="AG80" i="56" s="1"/>
  <c r="AJ80" i="56"/>
  <c r="AK80" i="56"/>
  <c r="AM80" i="56"/>
  <c r="AN80" i="56" s="1"/>
  <c r="AR80" i="56" s="1"/>
  <c r="AP80" i="56"/>
  <c r="AY80" i="56"/>
  <c r="AD81" i="56"/>
  <c r="AF81" i="56"/>
  <c r="AG81" i="56" s="1"/>
  <c r="AJ81" i="56"/>
  <c r="AK81" i="56"/>
  <c r="AM81" i="56"/>
  <c r="AN81" i="56" s="1"/>
  <c r="AR81" i="56" s="1"/>
  <c r="AP81" i="56"/>
  <c r="AY81" i="56"/>
  <c r="AD82" i="56"/>
  <c r="AF82" i="56"/>
  <c r="AG82" i="56" s="1"/>
  <c r="AJ82" i="56"/>
  <c r="AK82" i="56"/>
  <c r="AM82" i="56"/>
  <c r="AN82" i="56" s="1"/>
  <c r="AP82" i="56"/>
  <c r="AY82" i="56"/>
  <c r="AD83" i="56"/>
  <c r="AF83" i="56"/>
  <c r="AG83" i="56" s="1"/>
  <c r="AJ83" i="56"/>
  <c r="AK83" i="56"/>
  <c r="AM83" i="56"/>
  <c r="AN83" i="56" s="1"/>
  <c r="AR83" i="56" s="1"/>
  <c r="AP83" i="56"/>
  <c r="AY83" i="56"/>
  <c r="AD84" i="56"/>
  <c r="AF84" i="56"/>
  <c r="AG84" i="56" s="1"/>
  <c r="AJ84" i="56"/>
  <c r="AK84" i="56"/>
  <c r="AM84" i="56"/>
  <c r="AN84" i="56" s="1"/>
  <c r="AR84" i="56" s="1"/>
  <c r="AP84" i="56"/>
  <c r="AY84" i="56"/>
  <c r="AD85" i="56"/>
  <c r="AF85" i="56"/>
  <c r="AG85" i="56" s="1"/>
  <c r="AJ85" i="56"/>
  <c r="AK85" i="56"/>
  <c r="AM85" i="56"/>
  <c r="AN85" i="56" s="1"/>
  <c r="AR85" i="56" s="1"/>
  <c r="AP85" i="56"/>
  <c r="AY85" i="56"/>
  <c r="AD86" i="56"/>
  <c r="AF86" i="56"/>
  <c r="AG86" i="56" s="1"/>
  <c r="AJ86" i="56"/>
  <c r="AK86" i="56"/>
  <c r="AM86" i="56"/>
  <c r="AN86" i="56" s="1"/>
  <c r="AR86" i="56" s="1"/>
  <c r="AP86" i="56"/>
  <c r="AY86" i="56"/>
  <c r="AD87" i="56"/>
  <c r="AF87" i="56"/>
  <c r="AG87" i="56" s="1"/>
  <c r="AJ87" i="56"/>
  <c r="AK87" i="56"/>
  <c r="AM87" i="56"/>
  <c r="AN87" i="56" s="1"/>
  <c r="AR87" i="56" s="1"/>
  <c r="AP87" i="56"/>
  <c r="AY87" i="56"/>
  <c r="AD88" i="56"/>
  <c r="AF88" i="56"/>
  <c r="AG88" i="56" s="1"/>
  <c r="AJ88" i="56"/>
  <c r="AK88" i="56"/>
  <c r="AM88" i="56"/>
  <c r="AN88" i="56" s="1"/>
  <c r="AR88" i="56" s="1"/>
  <c r="AP88" i="56"/>
  <c r="AY88" i="56"/>
  <c r="AD89" i="56"/>
  <c r="AF89" i="56"/>
  <c r="AG89" i="56" s="1"/>
  <c r="AJ89" i="56"/>
  <c r="AK89" i="56"/>
  <c r="AM89" i="56"/>
  <c r="AN89" i="56" s="1"/>
  <c r="AP89" i="56"/>
  <c r="AY89" i="56"/>
  <c r="AD90" i="56"/>
  <c r="AF90" i="56"/>
  <c r="AG90" i="56" s="1"/>
  <c r="AJ90" i="56"/>
  <c r="AK90" i="56"/>
  <c r="AM90" i="56"/>
  <c r="AN90" i="56" s="1"/>
  <c r="AR90" i="56" s="1"/>
  <c r="AP90" i="56"/>
  <c r="AY90" i="56"/>
  <c r="AD91" i="56"/>
  <c r="AF91" i="56"/>
  <c r="AG91" i="56" s="1"/>
  <c r="AJ91" i="56"/>
  <c r="AK91" i="56"/>
  <c r="AM91" i="56"/>
  <c r="AN91" i="56" s="1"/>
  <c r="AR91" i="56" s="1"/>
  <c r="AP91" i="56"/>
  <c r="AY91" i="56"/>
  <c r="AD92" i="56"/>
  <c r="AF92" i="56"/>
  <c r="AG92" i="56" s="1"/>
  <c r="AJ92" i="56"/>
  <c r="AK92" i="56"/>
  <c r="AM92" i="56"/>
  <c r="AN92" i="56" s="1"/>
  <c r="AR92" i="56" s="1"/>
  <c r="AP92" i="56"/>
  <c r="AY92" i="56"/>
  <c r="AD93" i="56"/>
  <c r="AF93" i="56"/>
  <c r="AG93" i="56" s="1"/>
  <c r="AJ93" i="56"/>
  <c r="AK93" i="56"/>
  <c r="AM93" i="56"/>
  <c r="AN93" i="56" s="1"/>
  <c r="AR93" i="56" s="1"/>
  <c r="AP93" i="56"/>
  <c r="AY93" i="56"/>
  <c r="AD94" i="56"/>
  <c r="AF94" i="56"/>
  <c r="AG94" i="56" s="1"/>
  <c r="AJ94" i="56"/>
  <c r="AK94" i="56"/>
  <c r="AM94" i="56"/>
  <c r="AN94" i="56" s="1"/>
  <c r="AP94" i="56"/>
  <c r="AY94" i="56"/>
  <c r="AD95" i="56"/>
  <c r="AF95" i="56"/>
  <c r="AG95" i="56" s="1"/>
  <c r="AJ95" i="56"/>
  <c r="AK95" i="56"/>
  <c r="AM95" i="56"/>
  <c r="AN95" i="56" s="1"/>
  <c r="AR95" i="56" s="1"/>
  <c r="AP95" i="56"/>
  <c r="AY95" i="56"/>
  <c r="AD96" i="56"/>
  <c r="AF96" i="56"/>
  <c r="AG96" i="56" s="1"/>
  <c r="AJ96" i="56"/>
  <c r="AK96" i="56"/>
  <c r="AM96" i="56"/>
  <c r="AN96" i="56" s="1"/>
  <c r="AR96" i="56" s="1"/>
  <c r="AP96" i="56"/>
  <c r="AY96" i="56"/>
  <c r="AD97" i="56"/>
  <c r="AF97" i="56"/>
  <c r="AG97" i="56" s="1"/>
  <c r="AJ97" i="56"/>
  <c r="AK97" i="56"/>
  <c r="AM97" i="56"/>
  <c r="AN97" i="56" s="1"/>
  <c r="AR97" i="56" s="1"/>
  <c r="AP97" i="56"/>
  <c r="AY97" i="56"/>
  <c r="AD98" i="56"/>
  <c r="AF98" i="56"/>
  <c r="AG98" i="56" s="1"/>
  <c r="AJ98" i="56"/>
  <c r="AK98" i="56"/>
  <c r="AM98" i="56"/>
  <c r="AN98" i="56" s="1"/>
  <c r="AR98" i="56" s="1"/>
  <c r="AP98" i="56"/>
  <c r="AY98" i="56"/>
  <c r="AD99" i="56"/>
  <c r="AF99" i="56"/>
  <c r="AG99" i="56" s="1"/>
  <c r="AJ99" i="56"/>
  <c r="AK99" i="56"/>
  <c r="AM99" i="56"/>
  <c r="AN99" i="56" s="1"/>
  <c r="AR99" i="56" s="1"/>
  <c r="AP99" i="56"/>
  <c r="AY99" i="56"/>
  <c r="AD100" i="56"/>
  <c r="AF100" i="56"/>
  <c r="AG100" i="56" s="1"/>
  <c r="AJ100" i="56"/>
  <c r="AK100" i="56"/>
  <c r="AM100" i="56"/>
  <c r="AN100" i="56" s="1"/>
  <c r="AR100" i="56" s="1"/>
  <c r="AP100" i="56"/>
  <c r="AY100" i="56"/>
  <c r="AD101" i="56"/>
  <c r="AF101" i="56"/>
  <c r="AG101" i="56" s="1"/>
  <c r="AJ101" i="56"/>
  <c r="AK101" i="56"/>
  <c r="AM101" i="56"/>
  <c r="AN101" i="56" s="1"/>
  <c r="AP101" i="56"/>
  <c r="AY101" i="56"/>
  <c r="AD102" i="56"/>
  <c r="AF102" i="56"/>
  <c r="AG102" i="56" s="1"/>
  <c r="AJ102" i="56"/>
  <c r="AK102" i="56"/>
  <c r="AM102" i="56"/>
  <c r="AN102" i="56" s="1"/>
  <c r="AR102" i="56" s="1"/>
  <c r="AP102" i="56"/>
  <c r="AY102" i="56"/>
  <c r="AD103" i="56"/>
  <c r="AF103" i="56"/>
  <c r="AG103" i="56" s="1"/>
  <c r="AJ103" i="56"/>
  <c r="AK103" i="56"/>
  <c r="AM103" i="56"/>
  <c r="AN103" i="56" s="1"/>
  <c r="AP103" i="56"/>
  <c r="AY103" i="56"/>
  <c r="AD104" i="56"/>
  <c r="AF104" i="56"/>
  <c r="AG104" i="56" s="1"/>
  <c r="AJ104" i="56"/>
  <c r="AK104" i="56"/>
  <c r="AM104" i="56"/>
  <c r="AN104" i="56" s="1"/>
  <c r="AR104" i="56" s="1"/>
  <c r="AP104" i="56"/>
  <c r="AY104" i="56"/>
  <c r="AD105" i="56"/>
  <c r="AF105" i="56"/>
  <c r="AG105" i="56" s="1"/>
  <c r="AJ105" i="56"/>
  <c r="AK105" i="56"/>
  <c r="AM105" i="56"/>
  <c r="AN105" i="56"/>
  <c r="AR105" i="56" s="1"/>
  <c r="AP105" i="56"/>
  <c r="AY105" i="56"/>
  <c r="AD106" i="56"/>
  <c r="AF106" i="56"/>
  <c r="AG106" i="56" s="1"/>
  <c r="AJ106" i="56"/>
  <c r="AK106" i="56"/>
  <c r="AM106" i="56"/>
  <c r="AN106" i="56" s="1"/>
  <c r="AR106" i="56" s="1"/>
  <c r="AP106" i="56"/>
  <c r="AY106" i="56"/>
  <c r="AD107" i="56"/>
  <c r="AF107" i="56"/>
  <c r="AG107" i="56" s="1"/>
  <c r="AJ107" i="56"/>
  <c r="AK107" i="56"/>
  <c r="AM107" i="56"/>
  <c r="AN107" i="56" s="1"/>
  <c r="AR107" i="56" s="1"/>
  <c r="AP107" i="56"/>
  <c r="AY107" i="56"/>
  <c r="AD108" i="56"/>
  <c r="AF108" i="56"/>
  <c r="AG108" i="56" s="1"/>
  <c r="AJ108" i="56"/>
  <c r="AK108" i="56"/>
  <c r="AM108" i="56"/>
  <c r="AN108" i="56" s="1"/>
  <c r="AR108" i="56" s="1"/>
  <c r="AP108" i="56"/>
  <c r="AY108" i="56"/>
  <c r="AD109" i="56"/>
  <c r="AF109" i="56"/>
  <c r="AG109" i="56" s="1"/>
  <c r="AJ109" i="56"/>
  <c r="AK109" i="56"/>
  <c r="AM109" i="56"/>
  <c r="AN109" i="56" s="1"/>
  <c r="AR109" i="56" s="1"/>
  <c r="AP109" i="56"/>
  <c r="AY109" i="56"/>
  <c r="AD110" i="56"/>
  <c r="AF110" i="56"/>
  <c r="AG110" i="56" s="1"/>
  <c r="AJ110" i="56"/>
  <c r="AK110" i="56"/>
  <c r="AM110" i="56"/>
  <c r="AN110" i="56" s="1"/>
  <c r="AR110" i="56" s="1"/>
  <c r="AP110" i="56"/>
  <c r="AY110" i="56"/>
  <c r="AD111" i="56"/>
  <c r="AF111" i="56"/>
  <c r="AG111" i="56" s="1"/>
  <c r="AJ111" i="56"/>
  <c r="AK111" i="56"/>
  <c r="AM111" i="56"/>
  <c r="AN111" i="56" s="1"/>
  <c r="AR111" i="56" s="1"/>
  <c r="AP111" i="56"/>
  <c r="AY111" i="56"/>
  <c r="AD112" i="56"/>
  <c r="AF112" i="56"/>
  <c r="AG112" i="56" s="1"/>
  <c r="AJ112" i="56"/>
  <c r="AK112" i="56"/>
  <c r="AM112" i="56"/>
  <c r="AN112" i="56" s="1"/>
  <c r="AR112" i="56" s="1"/>
  <c r="AP112" i="56"/>
  <c r="AY112" i="56"/>
  <c r="AD113" i="56"/>
  <c r="AF113" i="56"/>
  <c r="AG113" i="56" s="1"/>
  <c r="AJ113" i="56"/>
  <c r="AK113" i="56"/>
  <c r="AM113" i="56"/>
  <c r="AN113" i="56" s="1"/>
  <c r="AR113" i="56" s="1"/>
  <c r="AP113" i="56"/>
  <c r="AY113" i="56"/>
  <c r="AD114" i="56"/>
  <c r="AF114" i="56"/>
  <c r="AG114" i="56" s="1"/>
  <c r="AJ114" i="56"/>
  <c r="AK114" i="56"/>
  <c r="AM114" i="56"/>
  <c r="AN114" i="56" s="1"/>
  <c r="AR114" i="56" s="1"/>
  <c r="AP114" i="56"/>
  <c r="AY114" i="56"/>
  <c r="AD115" i="56"/>
  <c r="AF115" i="56"/>
  <c r="AG115" i="56" s="1"/>
  <c r="AJ115" i="56"/>
  <c r="AK115" i="56"/>
  <c r="AM115" i="56"/>
  <c r="AN115" i="56" s="1"/>
  <c r="AR115" i="56" s="1"/>
  <c r="AP115" i="56"/>
  <c r="AY115" i="56"/>
  <c r="AD116" i="56"/>
  <c r="AF116" i="56"/>
  <c r="AG116" i="56" s="1"/>
  <c r="AJ116" i="56"/>
  <c r="AK116" i="56"/>
  <c r="AM116" i="56"/>
  <c r="AN116" i="56" s="1"/>
  <c r="AR116" i="56" s="1"/>
  <c r="AP116" i="56"/>
  <c r="AY116" i="56"/>
  <c r="AD117" i="56"/>
  <c r="AF117" i="56"/>
  <c r="AG117" i="56" s="1"/>
  <c r="AJ117" i="56"/>
  <c r="AK117" i="56"/>
  <c r="AM117" i="56"/>
  <c r="AN117" i="56" s="1"/>
  <c r="AR117" i="56" s="1"/>
  <c r="AP117" i="56"/>
  <c r="AY117" i="56"/>
  <c r="AD118" i="56"/>
  <c r="AF118" i="56"/>
  <c r="AG118" i="56" s="1"/>
  <c r="AJ118" i="56"/>
  <c r="AK118" i="56"/>
  <c r="AM118" i="56"/>
  <c r="AN118" i="56" s="1"/>
  <c r="AR118" i="56" s="1"/>
  <c r="AP118" i="56"/>
  <c r="AY118" i="56"/>
  <c r="AD119" i="56"/>
  <c r="AF119" i="56"/>
  <c r="AG119" i="56" s="1"/>
  <c r="AJ119" i="56"/>
  <c r="AK119" i="56"/>
  <c r="AM119" i="56"/>
  <c r="AN119" i="56" s="1"/>
  <c r="AR119" i="56" s="1"/>
  <c r="AP119" i="56"/>
  <c r="AY119" i="56"/>
  <c r="AD120" i="56"/>
  <c r="AF120" i="56"/>
  <c r="AG120" i="56" s="1"/>
  <c r="AJ120" i="56"/>
  <c r="AK120" i="56"/>
  <c r="AM120" i="56"/>
  <c r="AN120" i="56" s="1"/>
  <c r="AR120" i="56" s="1"/>
  <c r="AP120" i="56"/>
  <c r="AY120" i="56"/>
  <c r="AD121" i="56"/>
  <c r="AF121" i="56"/>
  <c r="AG121" i="56" s="1"/>
  <c r="AJ121" i="56"/>
  <c r="AK121" i="56"/>
  <c r="AM121" i="56"/>
  <c r="AN121" i="56" s="1"/>
  <c r="AR121" i="56" s="1"/>
  <c r="AP121" i="56"/>
  <c r="AY121" i="56"/>
  <c r="AD122" i="56"/>
  <c r="AF122" i="56"/>
  <c r="AG122" i="56" s="1"/>
  <c r="AJ122" i="56"/>
  <c r="AK122" i="56"/>
  <c r="AM122" i="56"/>
  <c r="AN122" i="56" s="1"/>
  <c r="AR122" i="56" s="1"/>
  <c r="AP122" i="56"/>
  <c r="AY122" i="56"/>
  <c r="AD123" i="56"/>
  <c r="AF123" i="56"/>
  <c r="AG123" i="56" s="1"/>
  <c r="AJ123" i="56"/>
  <c r="AK123" i="56"/>
  <c r="AM123" i="56"/>
  <c r="AN123" i="56" s="1"/>
  <c r="AR123" i="56" s="1"/>
  <c r="AP123" i="56"/>
  <c r="AY123" i="56"/>
  <c r="AD124" i="56"/>
  <c r="AF124" i="56"/>
  <c r="AG124" i="56" s="1"/>
  <c r="AJ124" i="56"/>
  <c r="AK124" i="56"/>
  <c r="AM124" i="56"/>
  <c r="AN124" i="56" s="1"/>
  <c r="AR124" i="56" s="1"/>
  <c r="AP124" i="56"/>
  <c r="AY124" i="56"/>
  <c r="AD125" i="56"/>
  <c r="AF125" i="56"/>
  <c r="AG125" i="56" s="1"/>
  <c r="AJ125" i="56"/>
  <c r="AK125" i="56"/>
  <c r="AM125" i="56"/>
  <c r="AN125" i="56" s="1"/>
  <c r="AR125" i="56" s="1"/>
  <c r="AP125" i="56"/>
  <c r="AY125" i="56"/>
  <c r="AD126" i="56"/>
  <c r="AF126" i="56"/>
  <c r="AG126" i="56" s="1"/>
  <c r="AJ126" i="56"/>
  <c r="AK126" i="56"/>
  <c r="AM126" i="56"/>
  <c r="AN126" i="56" s="1"/>
  <c r="AR126" i="56" s="1"/>
  <c r="AP126" i="56"/>
  <c r="AY126" i="56"/>
  <c r="AD127" i="56"/>
  <c r="AF127" i="56"/>
  <c r="AG127" i="56" s="1"/>
  <c r="AJ127" i="56"/>
  <c r="AK127" i="56"/>
  <c r="AM127" i="56"/>
  <c r="AN127" i="56" s="1"/>
  <c r="AR127" i="56" s="1"/>
  <c r="AP127" i="56"/>
  <c r="AY127" i="56"/>
  <c r="AD128" i="56"/>
  <c r="AF128" i="56"/>
  <c r="AG128" i="56" s="1"/>
  <c r="AJ128" i="56"/>
  <c r="AK128" i="56"/>
  <c r="AM128" i="56"/>
  <c r="AN128" i="56" s="1"/>
  <c r="AR128" i="56" s="1"/>
  <c r="AP128" i="56"/>
  <c r="AY128" i="56"/>
  <c r="AD129" i="56"/>
  <c r="AF129" i="56"/>
  <c r="AG129" i="56" s="1"/>
  <c r="AJ129" i="56"/>
  <c r="AK129" i="56"/>
  <c r="AM129" i="56"/>
  <c r="AN129" i="56" s="1"/>
  <c r="AR129" i="56" s="1"/>
  <c r="AP129" i="56"/>
  <c r="AY129" i="56"/>
  <c r="AD130" i="56"/>
  <c r="AF130" i="56"/>
  <c r="AG130" i="56" s="1"/>
  <c r="AJ130" i="56"/>
  <c r="AK130" i="56"/>
  <c r="AM130" i="56"/>
  <c r="AN130" i="56"/>
  <c r="AR130" i="56" s="1"/>
  <c r="AP130" i="56"/>
  <c r="AY130" i="56"/>
  <c r="AD131" i="56"/>
  <c r="AF131" i="56"/>
  <c r="AG131" i="56" s="1"/>
  <c r="AJ131" i="56"/>
  <c r="AK131" i="56"/>
  <c r="AM131" i="56"/>
  <c r="AN131" i="56" s="1"/>
  <c r="AR131" i="56" s="1"/>
  <c r="AP131" i="56"/>
  <c r="AY131" i="56"/>
  <c r="AD132" i="56"/>
  <c r="AF132" i="56"/>
  <c r="AG132" i="56" s="1"/>
  <c r="AJ132" i="56"/>
  <c r="AK132" i="56"/>
  <c r="AM132" i="56"/>
  <c r="AN132" i="56" s="1"/>
  <c r="AR132" i="56" s="1"/>
  <c r="AP132" i="56"/>
  <c r="AY132" i="56"/>
  <c r="AD133" i="56"/>
  <c r="AF133" i="56"/>
  <c r="AG133" i="56" s="1"/>
  <c r="AJ133" i="56"/>
  <c r="AK133" i="56"/>
  <c r="AM133" i="56"/>
  <c r="AN133" i="56" s="1"/>
  <c r="AR133" i="56" s="1"/>
  <c r="AP133" i="56"/>
  <c r="AY133" i="56"/>
  <c r="AD134" i="56"/>
  <c r="AF134" i="56"/>
  <c r="AG134" i="56" s="1"/>
  <c r="AJ134" i="56"/>
  <c r="AK134" i="56"/>
  <c r="AM134" i="56"/>
  <c r="AN134" i="56" s="1"/>
  <c r="AR134" i="56" s="1"/>
  <c r="AP134" i="56"/>
  <c r="AY134" i="56"/>
  <c r="AD135" i="56"/>
  <c r="AF135" i="56"/>
  <c r="AG135" i="56" s="1"/>
  <c r="AJ135" i="56"/>
  <c r="AK135" i="56"/>
  <c r="AM135" i="56"/>
  <c r="AN135" i="56" s="1"/>
  <c r="AP135" i="56"/>
  <c r="AY135" i="56"/>
  <c r="AD136" i="56"/>
  <c r="AF136" i="56"/>
  <c r="AG136" i="56" s="1"/>
  <c r="AJ136" i="56"/>
  <c r="AK136" i="56"/>
  <c r="AM136" i="56"/>
  <c r="AN136" i="56" s="1"/>
  <c r="AR136" i="56" s="1"/>
  <c r="AP136" i="56"/>
  <c r="AY136" i="56"/>
  <c r="AD137" i="56"/>
  <c r="AF137" i="56"/>
  <c r="AG137" i="56" s="1"/>
  <c r="AJ137" i="56"/>
  <c r="AK137" i="56"/>
  <c r="AM137" i="56"/>
  <c r="AN137" i="56" s="1"/>
  <c r="AR137" i="56" s="1"/>
  <c r="AP137" i="56"/>
  <c r="AY137" i="56"/>
  <c r="AD138" i="56"/>
  <c r="AF138" i="56"/>
  <c r="AG138" i="56" s="1"/>
  <c r="AJ138" i="56"/>
  <c r="AK138" i="56"/>
  <c r="AM138" i="56"/>
  <c r="AN138" i="56" s="1"/>
  <c r="AR138" i="56" s="1"/>
  <c r="AP138" i="56"/>
  <c r="AY138" i="56"/>
  <c r="AD139" i="56"/>
  <c r="AF139" i="56"/>
  <c r="AG139" i="56" s="1"/>
  <c r="AJ139" i="56"/>
  <c r="AK139" i="56"/>
  <c r="AM139" i="56"/>
  <c r="AN139" i="56" s="1"/>
  <c r="AR139" i="56" s="1"/>
  <c r="AP139" i="56"/>
  <c r="AY139" i="56"/>
  <c r="AD140" i="56"/>
  <c r="AF140" i="56"/>
  <c r="AG140" i="56" s="1"/>
  <c r="AJ140" i="56"/>
  <c r="AK140" i="56"/>
  <c r="AM140" i="56"/>
  <c r="AN140" i="56" s="1"/>
  <c r="AR140" i="56" s="1"/>
  <c r="AP140" i="56"/>
  <c r="AY140" i="56"/>
  <c r="AD141" i="56"/>
  <c r="AF141" i="56"/>
  <c r="AG141" i="56" s="1"/>
  <c r="AT141" i="56" s="1"/>
  <c r="AJ141" i="56"/>
  <c r="AK141" i="56"/>
  <c r="AM141" i="56"/>
  <c r="AN141" i="56" s="1"/>
  <c r="AR141" i="56" s="1"/>
  <c r="AP141" i="56"/>
  <c r="AY141" i="56"/>
  <c r="AD142" i="56"/>
  <c r="AF142" i="56"/>
  <c r="AG142" i="56" s="1"/>
  <c r="AT142" i="56" s="1"/>
  <c r="AJ142" i="56"/>
  <c r="AK142" i="56"/>
  <c r="AM142" i="56"/>
  <c r="AN142" i="56" s="1"/>
  <c r="AR142" i="56" s="1"/>
  <c r="AP142" i="56"/>
  <c r="AY142" i="56"/>
  <c r="AD143" i="56"/>
  <c r="AF143" i="56"/>
  <c r="AG143" i="56" s="1"/>
  <c r="AJ143" i="56"/>
  <c r="AK143" i="56"/>
  <c r="AM143" i="56"/>
  <c r="AN143" i="56" s="1"/>
  <c r="AR143" i="56" s="1"/>
  <c r="AP143" i="56"/>
  <c r="AY143" i="56"/>
  <c r="AD144" i="56"/>
  <c r="AF144" i="56"/>
  <c r="AG144" i="56" s="1"/>
  <c r="AJ144" i="56"/>
  <c r="AK144" i="56"/>
  <c r="AM144" i="56"/>
  <c r="AN144" i="56" s="1"/>
  <c r="AR144" i="56" s="1"/>
  <c r="AP144" i="56"/>
  <c r="AY144" i="56"/>
  <c r="AD145" i="56"/>
  <c r="AF145" i="56"/>
  <c r="AG145" i="56" s="1"/>
  <c r="AJ145" i="56"/>
  <c r="AK145" i="56"/>
  <c r="AM145" i="56"/>
  <c r="AN145" i="56" s="1"/>
  <c r="AR145" i="56" s="1"/>
  <c r="AP145" i="56"/>
  <c r="AY145" i="56"/>
  <c r="AD146" i="56"/>
  <c r="AF146" i="56"/>
  <c r="AG146" i="56" s="1"/>
  <c r="AJ146" i="56"/>
  <c r="AK146" i="56"/>
  <c r="AM146" i="56"/>
  <c r="AN146" i="56" s="1"/>
  <c r="AR146" i="56" s="1"/>
  <c r="AP146" i="56"/>
  <c r="AY146" i="56"/>
  <c r="AD147" i="56"/>
  <c r="AF147" i="56"/>
  <c r="AG147" i="56" s="1"/>
  <c r="AJ147" i="56"/>
  <c r="AK147" i="56"/>
  <c r="AM147" i="56"/>
  <c r="AN147" i="56" s="1"/>
  <c r="AP147" i="56"/>
  <c r="AY147" i="56"/>
  <c r="AD148" i="56"/>
  <c r="AF148" i="56"/>
  <c r="AG148" i="56" s="1"/>
  <c r="AJ148" i="56"/>
  <c r="AK148" i="56"/>
  <c r="AM148" i="56"/>
  <c r="AN148" i="56" s="1"/>
  <c r="AP148" i="56"/>
  <c r="AY148" i="56"/>
  <c r="AD149" i="56"/>
  <c r="AF149" i="56"/>
  <c r="AG149" i="56" s="1"/>
  <c r="AJ149" i="56"/>
  <c r="AK149" i="56"/>
  <c r="AM149" i="56"/>
  <c r="AN149" i="56" s="1"/>
  <c r="AR149" i="56" s="1"/>
  <c r="AP149" i="56"/>
  <c r="AY149" i="56"/>
  <c r="AD150" i="56"/>
  <c r="AF150" i="56"/>
  <c r="AG150" i="56" s="1"/>
  <c r="AJ150" i="56"/>
  <c r="AK150" i="56"/>
  <c r="AM150" i="56"/>
  <c r="AN150" i="56" s="1"/>
  <c r="AR150" i="56" s="1"/>
  <c r="AP150" i="56"/>
  <c r="AY150" i="56"/>
  <c r="AD151" i="56"/>
  <c r="AF151" i="56"/>
  <c r="AG151" i="56" s="1"/>
  <c r="AJ151" i="56"/>
  <c r="AK151" i="56"/>
  <c r="AM151" i="56"/>
  <c r="AN151" i="56"/>
  <c r="AR151" i="56" s="1"/>
  <c r="AP151" i="56"/>
  <c r="AY151" i="56"/>
  <c r="AD152" i="56"/>
  <c r="AF152" i="56"/>
  <c r="AG152" i="56" s="1"/>
  <c r="AT152" i="56" s="1"/>
  <c r="AJ152" i="56"/>
  <c r="AK152" i="56"/>
  <c r="AM152" i="56"/>
  <c r="AN152" i="56" s="1"/>
  <c r="AR152" i="56" s="1"/>
  <c r="AP152" i="56"/>
  <c r="AY152" i="56"/>
  <c r="AD153" i="56"/>
  <c r="AF153" i="56"/>
  <c r="AG153" i="56"/>
  <c r="AJ153" i="56"/>
  <c r="AK153" i="56"/>
  <c r="AM153" i="56"/>
  <c r="AN153" i="56" s="1"/>
  <c r="AR153" i="56" s="1"/>
  <c r="AP153" i="56"/>
  <c r="AY153" i="56"/>
  <c r="AD154" i="56"/>
  <c r="AF154" i="56"/>
  <c r="AG154" i="56"/>
  <c r="AJ154" i="56"/>
  <c r="AK154" i="56"/>
  <c r="AM154" i="56"/>
  <c r="AN154" i="56" s="1"/>
  <c r="AR154" i="56" s="1"/>
  <c r="AP154" i="56"/>
  <c r="AY154" i="56"/>
  <c r="AD155" i="56"/>
  <c r="AF155" i="56"/>
  <c r="AG155" i="56" s="1"/>
  <c r="AJ155" i="56"/>
  <c r="AK155" i="56"/>
  <c r="AM155" i="56"/>
  <c r="AN155" i="56" s="1"/>
  <c r="AR155" i="56" s="1"/>
  <c r="AP155" i="56"/>
  <c r="AY155" i="56"/>
  <c r="AD156" i="56"/>
  <c r="AF156" i="56"/>
  <c r="AG156" i="56" s="1"/>
  <c r="AJ156" i="56"/>
  <c r="AK156" i="56"/>
  <c r="AM156" i="56"/>
  <c r="AN156" i="56" s="1"/>
  <c r="AR156" i="56" s="1"/>
  <c r="AP156" i="56"/>
  <c r="AY156" i="56"/>
  <c r="AD157" i="56"/>
  <c r="AF157" i="56"/>
  <c r="AG157" i="56" s="1"/>
  <c r="AJ157" i="56"/>
  <c r="AK157" i="56"/>
  <c r="AM157" i="56"/>
  <c r="AN157" i="56" s="1"/>
  <c r="AR157" i="56" s="1"/>
  <c r="AP157" i="56"/>
  <c r="AY157" i="56"/>
  <c r="AD158" i="56"/>
  <c r="AF158" i="56"/>
  <c r="AG158" i="56" s="1"/>
  <c r="AJ158" i="56"/>
  <c r="AK158" i="56"/>
  <c r="AM158" i="56"/>
  <c r="AN158" i="56" s="1"/>
  <c r="AP158" i="56"/>
  <c r="AY158" i="56"/>
  <c r="AD159" i="56"/>
  <c r="AF159" i="56"/>
  <c r="AG159" i="56" s="1"/>
  <c r="AJ159" i="56"/>
  <c r="AK159" i="56"/>
  <c r="AM159" i="56"/>
  <c r="AN159" i="56" s="1"/>
  <c r="AR159" i="56" s="1"/>
  <c r="AP159" i="56"/>
  <c r="AY159" i="56"/>
  <c r="AD160" i="56"/>
  <c r="AF160" i="56"/>
  <c r="AG160" i="56" s="1"/>
  <c r="AJ160" i="56"/>
  <c r="AK160" i="56"/>
  <c r="AM160" i="56"/>
  <c r="AN160" i="56" s="1"/>
  <c r="AR160" i="56" s="1"/>
  <c r="AP160" i="56"/>
  <c r="AY160" i="56"/>
  <c r="AD161" i="56"/>
  <c r="AF161" i="56"/>
  <c r="AG161" i="56" s="1"/>
  <c r="AJ161" i="56"/>
  <c r="AK161" i="56"/>
  <c r="AM161" i="56"/>
  <c r="AN161" i="56" s="1"/>
  <c r="AR161" i="56" s="1"/>
  <c r="AP161" i="56"/>
  <c r="AY161" i="56"/>
  <c r="AD162" i="56"/>
  <c r="AF162" i="56"/>
  <c r="AG162" i="56" s="1"/>
  <c r="AJ162" i="56"/>
  <c r="AK162" i="56"/>
  <c r="AM162" i="56"/>
  <c r="AN162" i="56" s="1"/>
  <c r="AR162" i="56" s="1"/>
  <c r="AP162" i="56"/>
  <c r="AY162" i="56"/>
  <c r="AD163" i="56"/>
  <c r="AF163" i="56"/>
  <c r="AG163" i="56" s="1"/>
  <c r="AJ163" i="56"/>
  <c r="AK163" i="56"/>
  <c r="AM163" i="56"/>
  <c r="AN163" i="56" s="1"/>
  <c r="AR163" i="56" s="1"/>
  <c r="AP163" i="56"/>
  <c r="AY163" i="56"/>
  <c r="AD164" i="56"/>
  <c r="AF164" i="56"/>
  <c r="AG164" i="56" s="1"/>
  <c r="AJ164" i="56"/>
  <c r="AK164" i="56"/>
  <c r="AM164" i="56"/>
  <c r="AN164" i="56" s="1"/>
  <c r="AP164" i="56"/>
  <c r="AY164" i="56"/>
  <c r="AD165" i="56"/>
  <c r="AF165" i="56"/>
  <c r="AG165" i="56" s="1"/>
  <c r="AJ165" i="56"/>
  <c r="AK165" i="56"/>
  <c r="AM165" i="56"/>
  <c r="AN165" i="56"/>
  <c r="AR165" i="56" s="1"/>
  <c r="AT165" i="56" s="1"/>
  <c r="AP165" i="56"/>
  <c r="AY165" i="56"/>
  <c r="AD166" i="56"/>
  <c r="AF166" i="56"/>
  <c r="AG166" i="56" s="1"/>
  <c r="AJ166" i="56"/>
  <c r="AK166" i="56"/>
  <c r="AM166" i="56"/>
  <c r="AN166" i="56" s="1"/>
  <c r="AR166" i="56" s="1"/>
  <c r="AP166" i="56"/>
  <c r="AY166" i="56"/>
  <c r="AD167" i="56"/>
  <c r="AF167" i="56"/>
  <c r="AG167" i="56" s="1"/>
  <c r="AJ167" i="56"/>
  <c r="AK167" i="56"/>
  <c r="AM167" i="56"/>
  <c r="AN167" i="56" s="1"/>
  <c r="AR167" i="56" s="1"/>
  <c r="AP167" i="56"/>
  <c r="AY167" i="56"/>
  <c r="AD168" i="56"/>
  <c r="AF168" i="56"/>
  <c r="AG168" i="56" s="1"/>
  <c r="AJ168" i="56"/>
  <c r="AK168" i="56"/>
  <c r="AM168" i="56"/>
  <c r="AN168" i="56" s="1"/>
  <c r="AR168" i="56" s="1"/>
  <c r="AP168" i="56"/>
  <c r="AY168" i="56"/>
  <c r="AD169" i="56"/>
  <c r="AF169" i="56"/>
  <c r="AG169" i="56" s="1"/>
  <c r="AJ169" i="56"/>
  <c r="AK169" i="56"/>
  <c r="AM169" i="56"/>
  <c r="AN169" i="56" s="1"/>
  <c r="AR169" i="56" s="1"/>
  <c r="AP169" i="56"/>
  <c r="AY169" i="56"/>
  <c r="AD170" i="56"/>
  <c r="AF170" i="56"/>
  <c r="AG170" i="56" s="1"/>
  <c r="AJ170" i="56"/>
  <c r="AK170" i="56"/>
  <c r="AM170" i="56"/>
  <c r="AN170" i="56" s="1"/>
  <c r="AR170" i="56" s="1"/>
  <c r="AP170" i="56"/>
  <c r="AY170" i="56"/>
  <c r="AD171" i="56"/>
  <c r="AF171" i="56"/>
  <c r="AG171" i="56" s="1"/>
  <c r="AJ171" i="56"/>
  <c r="AK171" i="56"/>
  <c r="AM171" i="56"/>
  <c r="AN171" i="56" s="1"/>
  <c r="AR171" i="56" s="1"/>
  <c r="AP171" i="56"/>
  <c r="AY171" i="56"/>
  <c r="AD172" i="56"/>
  <c r="AF172" i="56"/>
  <c r="AG172" i="56" s="1"/>
  <c r="AJ172" i="56"/>
  <c r="AK172" i="56"/>
  <c r="AM172" i="56"/>
  <c r="AN172" i="56" s="1"/>
  <c r="AR172" i="56" s="1"/>
  <c r="AP172" i="56"/>
  <c r="AY172" i="56"/>
  <c r="AD173" i="56"/>
  <c r="AF173" i="56"/>
  <c r="AG173" i="56" s="1"/>
  <c r="AJ173" i="56"/>
  <c r="AK173" i="56"/>
  <c r="AM173" i="56"/>
  <c r="AN173" i="56" s="1"/>
  <c r="AR173" i="56" s="1"/>
  <c r="AP173" i="56"/>
  <c r="AY173" i="56"/>
  <c r="AD174" i="56"/>
  <c r="AF174" i="56"/>
  <c r="AG174" i="56" s="1"/>
  <c r="AT174" i="56" s="1"/>
  <c r="AJ174" i="56"/>
  <c r="AK174" i="56"/>
  <c r="AM174" i="56"/>
  <c r="AN174" i="56" s="1"/>
  <c r="AR174" i="56" s="1"/>
  <c r="AP174" i="56"/>
  <c r="AY174" i="56"/>
  <c r="AD175" i="56"/>
  <c r="AF175" i="56"/>
  <c r="AG175" i="56" s="1"/>
  <c r="AJ175" i="56"/>
  <c r="AK175" i="56"/>
  <c r="AM175" i="56"/>
  <c r="AN175" i="56" s="1"/>
  <c r="AR175" i="56" s="1"/>
  <c r="AP175" i="56"/>
  <c r="AY175" i="56"/>
  <c r="AD176" i="56"/>
  <c r="AF176" i="56"/>
  <c r="AG176" i="56" s="1"/>
  <c r="AT176" i="56" s="1"/>
  <c r="AJ176" i="56"/>
  <c r="AK176" i="56"/>
  <c r="AM176" i="56"/>
  <c r="AN176" i="56" s="1"/>
  <c r="AR176" i="56" s="1"/>
  <c r="AP176" i="56"/>
  <c r="AY176" i="56"/>
  <c r="AD177" i="56"/>
  <c r="AF177" i="56"/>
  <c r="AG177" i="56" s="1"/>
  <c r="AJ177" i="56"/>
  <c r="AK177" i="56"/>
  <c r="AM177" i="56"/>
  <c r="AN177" i="56" s="1"/>
  <c r="AR177" i="56" s="1"/>
  <c r="AP177" i="56"/>
  <c r="AY177" i="56"/>
  <c r="AD178" i="56"/>
  <c r="AF178" i="56"/>
  <c r="AG178" i="56" s="1"/>
  <c r="AJ178" i="56"/>
  <c r="AK178" i="56"/>
  <c r="AM178" i="56"/>
  <c r="AN178" i="56"/>
  <c r="AR178" i="56" s="1"/>
  <c r="AP178" i="56"/>
  <c r="AY178" i="56"/>
  <c r="AD179" i="56"/>
  <c r="AF179" i="56"/>
  <c r="AG179" i="56" s="1"/>
  <c r="AJ179" i="56"/>
  <c r="AK179" i="56"/>
  <c r="AM179" i="56"/>
  <c r="AN179" i="56" s="1"/>
  <c r="AR179" i="56" s="1"/>
  <c r="AP179" i="56"/>
  <c r="AY179" i="56"/>
  <c r="AD180" i="56"/>
  <c r="AF180" i="56"/>
  <c r="AG180" i="56" s="1"/>
  <c r="AJ180" i="56"/>
  <c r="AK180" i="56"/>
  <c r="AM180" i="56"/>
  <c r="AN180" i="56" s="1"/>
  <c r="AR180" i="56" s="1"/>
  <c r="AP180" i="56"/>
  <c r="AY180" i="56"/>
  <c r="AD181" i="56"/>
  <c r="AF181" i="56"/>
  <c r="AG181" i="56" s="1"/>
  <c r="AJ181" i="56"/>
  <c r="AK181" i="56"/>
  <c r="AM181" i="56"/>
  <c r="AN181" i="56" s="1"/>
  <c r="AP181" i="56"/>
  <c r="AY181" i="56"/>
  <c r="AD182" i="56"/>
  <c r="AF182" i="56"/>
  <c r="AG182" i="56" s="1"/>
  <c r="AJ182" i="56"/>
  <c r="AK182" i="56"/>
  <c r="AM182" i="56"/>
  <c r="AN182" i="56" s="1"/>
  <c r="AR182" i="56" s="1"/>
  <c r="AP182" i="56"/>
  <c r="AY182" i="56"/>
  <c r="AD183" i="56"/>
  <c r="AF183" i="56"/>
  <c r="AG183" i="56" s="1"/>
  <c r="AJ183" i="56"/>
  <c r="AK183" i="56"/>
  <c r="AM183" i="56"/>
  <c r="AN183" i="56" s="1"/>
  <c r="AR183" i="56" s="1"/>
  <c r="AP183" i="56"/>
  <c r="AY183" i="56"/>
  <c r="AD184" i="56"/>
  <c r="AF184" i="56"/>
  <c r="AG184" i="56" s="1"/>
  <c r="AJ184" i="56"/>
  <c r="AK184" i="56"/>
  <c r="AM184" i="56"/>
  <c r="AN184" i="56" s="1"/>
  <c r="AR184" i="56" s="1"/>
  <c r="AP184" i="56"/>
  <c r="AY184" i="56"/>
  <c r="AD185" i="56"/>
  <c r="AF185" i="56"/>
  <c r="AG185" i="56" s="1"/>
  <c r="AJ185" i="56"/>
  <c r="AK185" i="56"/>
  <c r="AM185" i="56"/>
  <c r="AN185" i="56" s="1"/>
  <c r="AR185" i="56" s="1"/>
  <c r="AP185" i="56"/>
  <c r="AY185" i="56"/>
  <c r="AD186" i="56"/>
  <c r="AF186" i="56"/>
  <c r="AG186" i="56" s="1"/>
  <c r="AJ186" i="56"/>
  <c r="AK186" i="56"/>
  <c r="AM186" i="56"/>
  <c r="AN186" i="56" s="1"/>
  <c r="AR186" i="56" s="1"/>
  <c r="AP186" i="56"/>
  <c r="AY186" i="56"/>
  <c r="AD187" i="56"/>
  <c r="AF187" i="56"/>
  <c r="AG187" i="56" s="1"/>
  <c r="AJ187" i="56"/>
  <c r="AK187" i="56"/>
  <c r="AM187" i="56"/>
  <c r="AN187" i="56" s="1"/>
  <c r="AR187" i="56" s="1"/>
  <c r="AP187" i="56"/>
  <c r="AY187" i="56"/>
  <c r="AD188" i="56"/>
  <c r="AF188" i="56"/>
  <c r="AG188" i="56" s="1"/>
  <c r="AJ188" i="56"/>
  <c r="AK188" i="56"/>
  <c r="AM188" i="56"/>
  <c r="AN188" i="56" s="1"/>
  <c r="AR188" i="56" s="1"/>
  <c r="AP188" i="56"/>
  <c r="AY188" i="56"/>
  <c r="AD189" i="56"/>
  <c r="AF189" i="56"/>
  <c r="AG189" i="56" s="1"/>
  <c r="AJ189" i="56"/>
  <c r="AK189" i="56"/>
  <c r="AM189" i="56"/>
  <c r="AN189" i="56" s="1"/>
  <c r="AR189" i="56" s="1"/>
  <c r="AP189" i="56"/>
  <c r="AY189" i="56"/>
  <c r="AD190" i="56"/>
  <c r="AF190" i="56"/>
  <c r="AG190" i="56" s="1"/>
  <c r="AJ190" i="56"/>
  <c r="AK190" i="56"/>
  <c r="AM190" i="56"/>
  <c r="AN190" i="56" s="1"/>
  <c r="AR190" i="56" s="1"/>
  <c r="AP190" i="56"/>
  <c r="AY190" i="56"/>
  <c r="AD191" i="56"/>
  <c r="AF191" i="56"/>
  <c r="AG191" i="56" s="1"/>
  <c r="AJ191" i="56"/>
  <c r="AK191" i="56"/>
  <c r="AM191" i="56"/>
  <c r="AN191" i="56" s="1"/>
  <c r="AP191" i="56"/>
  <c r="AY191" i="56"/>
  <c r="AD192" i="56"/>
  <c r="AF192" i="56"/>
  <c r="AG192" i="56" s="1"/>
  <c r="AJ192" i="56"/>
  <c r="AK192" i="56"/>
  <c r="AM192" i="56"/>
  <c r="AN192" i="56" s="1"/>
  <c r="AR192" i="56" s="1"/>
  <c r="AP192" i="56"/>
  <c r="AY192" i="56"/>
  <c r="AD193" i="56"/>
  <c r="AF193" i="56"/>
  <c r="AG193" i="56" s="1"/>
  <c r="AJ193" i="56"/>
  <c r="AK193" i="56"/>
  <c r="AM193" i="56"/>
  <c r="AN193" i="56" s="1"/>
  <c r="AR193" i="56" s="1"/>
  <c r="AP193" i="56"/>
  <c r="AY193" i="56"/>
  <c r="AD194" i="56"/>
  <c r="AF194" i="56"/>
  <c r="AG194" i="56" s="1"/>
  <c r="AJ194" i="56"/>
  <c r="AK194" i="56"/>
  <c r="AM194" i="56"/>
  <c r="AN194" i="56" s="1"/>
  <c r="AR194" i="56" s="1"/>
  <c r="AP194" i="56"/>
  <c r="AY194" i="56"/>
  <c r="AD195" i="56"/>
  <c r="AF195" i="56"/>
  <c r="AG195" i="56" s="1"/>
  <c r="AJ195" i="56"/>
  <c r="AK195" i="56"/>
  <c r="AM195" i="56"/>
  <c r="AN195" i="56" s="1"/>
  <c r="AR195" i="56" s="1"/>
  <c r="AP195" i="56"/>
  <c r="AY195" i="56"/>
  <c r="AD196" i="56"/>
  <c r="AF196" i="56"/>
  <c r="AG196" i="56" s="1"/>
  <c r="AJ196" i="56"/>
  <c r="AK196" i="56"/>
  <c r="AM196" i="56"/>
  <c r="AN196" i="56" s="1"/>
  <c r="AR196" i="56" s="1"/>
  <c r="AP196" i="56"/>
  <c r="AY196" i="56"/>
  <c r="AD197" i="56"/>
  <c r="AF197" i="56"/>
  <c r="AG197" i="56" s="1"/>
  <c r="AJ197" i="56"/>
  <c r="AK197" i="56"/>
  <c r="AM197" i="56"/>
  <c r="AN197" i="56" s="1"/>
  <c r="AP197" i="56"/>
  <c r="AY197" i="56"/>
  <c r="AD198" i="56"/>
  <c r="AF198" i="56"/>
  <c r="AG198" i="56" s="1"/>
  <c r="AJ198" i="56"/>
  <c r="AK198" i="56"/>
  <c r="AM198" i="56"/>
  <c r="AN198" i="56" s="1"/>
  <c r="AR198" i="56" s="1"/>
  <c r="AP198" i="56"/>
  <c r="AY198" i="56"/>
  <c r="AD199" i="56"/>
  <c r="AF199" i="56"/>
  <c r="AG199" i="56" s="1"/>
  <c r="AJ199" i="56"/>
  <c r="AK199" i="56"/>
  <c r="AM199" i="56"/>
  <c r="AN199" i="56" s="1"/>
  <c r="AR199" i="56" s="1"/>
  <c r="AP199" i="56"/>
  <c r="AY199" i="56"/>
  <c r="AD200" i="56"/>
  <c r="AF200" i="56"/>
  <c r="AG200" i="56" s="1"/>
  <c r="AJ200" i="56"/>
  <c r="AK200" i="56"/>
  <c r="AM200" i="56"/>
  <c r="AN200" i="56" s="1"/>
  <c r="AP200" i="56"/>
  <c r="AY200" i="56"/>
  <c r="AD201" i="56"/>
  <c r="AF201" i="56"/>
  <c r="AG201" i="56" s="1"/>
  <c r="AJ201" i="56"/>
  <c r="AK201" i="56"/>
  <c r="AM201" i="56"/>
  <c r="AN201" i="56" s="1"/>
  <c r="AR201" i="56" s="1"/>
  <c r="AT201" i="56" s="1"/>
  <c r="AP201" i="56"/>
  <c r="AY201" i="56"/>
  <c r="AD202" i="56"/>
  <c r="AF202" i="56"/>
  <c r="AG202" i="56"/>
  <c r="AJ202" i="56"/>
  <c r="AK202" i="56"/>
  <c r="AM202" i="56"/>
  <c r="AN202" i="56" s="1"/>
  <c r="AR202" i="56" s="1"/>
  <c r="AP202" i="56"/>
  <c r="AY202" i="56"/>
  <c r="AD203" i="56"/>
  <c r="AF203" i="56"/>
  <c r="AG203" i="56" s="1"/>
  <c r="AJ203" i="56"/>
  <c r="AK203" i="56"/>
  <c r="AM203" i="56"/>
  <c r="AN203" i="56" s="1"/>
  <c r="AR203" i="56" s="1"/>
  <c r="AP203" i="56"/>
  <c r="AY203" i="56"/>
  <c r="AD204" i="56"/>
  <c r="AF204" i="56"/>
  <c r="AG204" i="56" s="1"/>
  <c r="AJ204" i="56"/>
  <c r="AK204" i="56"/>
  <c r="AM204" i="56"/>
  <c r="AN204" i="56" s="1"/>
  <c r="AR204" i="56" s="1"/>
  <c r="AP204" i="56"/>
  <c r="AY204" i="56"/>
  <c r="AD205" i="56"/>
  <c r="AF205" i="56"/>
  <c r="AG205" i="56" s="1"/>
  <c r="AJ205" i="56"/>
  <c r="AK205" i="56"/>
  <c r="AM205" i="56"/>
  <c r="AN205" i="56" s="1"/>
  <c r="AR205" i="56" s="1"/>
  <c r="AP205" i="56"/>
  <c r="AY205" i="56"/>
  <c r="AD206" i="56"/>
  <c r="AF206" i="56"/>
  <c r="AG206" i="56" s="1"/>
  <c r="AJ206" i="56"/>
  <c r="AK206" i="56"/>
  <c r="AM206" i="56"/>
  <c r="AN206" i="56" s="1"/>
  <c r="AR206" i="56" s="1"/>
  <c r="AP206" i="56"/>
  <c r="AY206" i="56"/>
  <c r="AD207" i="56"/>
  <c r="AF207" i="56"/>
  <c r="AG207" i="56" s="1"/>
  <c r="AJ207" i="56"/>
  <c r="AK207" i="56"/>
  <c r="AM207" i="56"/>
  <c r="AN207" i="56" s="1"/>
  <c r="AR207" i="56" s="1"/>
  <c r="AP207" i="56"/>
  <c r="AY207" i="56"/>
  <c r="AD208" i="56"/>
  <c r="AF208" i="56"/>
  <c r="AG208" i="56" s="1"/>
  <c r="AJ208" i="56"/>
  <c r="AK208" i="56"/>
  <c r="AM208" i="56"/>
  <c r="AN208" i="56" s="1"/>
  <c r="AR208" i="56" s="1"/>
  <c r="AP208" i="56"/>
  <c r="AY208" i="56"/>
  <c r="AD209" i="56"/>
  <c r="AF209" i="56"/>
  <c r="AG209" i="56" s="1"/>
  <c r="AJ209" i="56"/>
  <c r="AK209" i="56"/>
  <c r="AM209" i="56"/>
  <c r="AN209" i="56" s="1"/>
  <c r="AR209" i="56" s="1"/>
  <c r="AP209" i="56"/>
  <c r="AY209" i="56"/>
  <c r="AD210" i="56"/>
  <c r="AF210" i="56"/>
  <c r="AG210" i="56" s="1"/>
  <c r="AJ210" i="56"/>
  <c r="AK210" i="56"/>
  <c r="AM210" i="56"/>
  <c r="AN210" i="56" s="1"/>
  <c r="AR210" i="56" s="1"/>
  <c r="AP210" i="56"/>
  <c r="AY210" i="56"/>
  <c r="AD211" i="56"/>
  <c r="AF211" i="56"/>
  <c r="AG211" i="56" s="1"/>
  <c r="AJ211" i="56"/>
  <c r="AK211" i="56"/>
  <c r="AM211" i="56"/>
  <c r="AN211" i="56" s="1"/>
  <c r="AR211" i="56" s="1"/>
  <c r="AP211" i="56"/>
  <c r="AY211" i="56"/>
  <c r="AD212" i="56"/>
  <c r="AF212" i="56"/>
  <c r="AG212" i="56" s="1"/>
  <c r="AJ212" i="56"/>
  <c r="AK212" i="56"/>
  <c r="AM212" i="56"/>
  <c r="AN212" i="56" s="1"/>
  <c r="AR212" i="56" s="1"/>
  <c r="AP212" i="56"/>
  <c r="AY212" i="56"/>
  <c r="AD213" i="56"/>
  <c r="AF213" i="56"/>
  <c r="AG213" i="56" s="1"/>
  <c r="AJ213" i="56"/>
  <c r="AK213" i="56"/>
  <c r="AM213" i="56"/>
  <c r="AN213" i="56" s="1"/>
  <c r="AR213" i="56" s="1"/>
  <c r="AP213" i="56"/>
  <c r="AY213" i="56"/>
  <c r="AD214" i="56"/>
  <c r="AF214" i="56"/>
  <c r="AG214" i="56" s="1"/>
  <c r="AJ214" i="56"/>
  <c r="AK214" i="56"/>
  <c r="AM214" i="56"/>
  <c r="AN214" i="56" s="1"/>
  <c r="AR214" i="56" s="1"/>
  <c r="AP214" i="56"/>
  <c r="AY214" i="56"/>
  <c r="AD215" i="56"/>
  <c r="AF215" i="56"/>
  <c r="AG215" i="56" s="1"/>
  <c r="AJ215" i="56"/>
  <c r="AK215" i="56"/>
  <c r="AM215" i="56"/>
  <c r="AN215" i="56" s="1"/>
  <c r="AR215" i="56" s="1"/>
  <c r="AP215" i="56"/>
  <c r="AY215" i="56"/>
  <c r="AD216" i="56"/>
  <c r="AF216" i="56"/>
  <c r="AG216" i="56" s="1"/>
  <c r="AJ216" i="56"/>
  <c r="AK216" i="56"/>
  <c r="AM216" i="56"/>
  <c r="AN216" i="56" s="1"/>
  <c r="AR216" i="56" s="1"/>
  <c r="AP216" i="56"/>
  <c r="AY216" i="56"/>
  <c r="AD217" i="56"/>
  <c r="AF217" i="56"/>
  <c r="AG217" i="56" s="1"/>
  <c r="AJ217" i="56"/>
  <c r="AK217" i="56"/>
  <c r="AM217" i="56"/>
  <c r="AN217" i="56" s="1"/>
  <c r="AR217" i="56" s="1"/>
  <c r="AP217" i="56"/>
  <c r="AY217" i="56"/>
  <c r="AD218" i="56"/>
  <c r="AF218" i="56"/>
  <c r="AG218" i="56" s="1"/>
  <c r="AJ218" i="56"/>
  <c r="AK218" i="56"/>
  <c r="AM218" i="56"/>
  <c r="AN218" i="56" s="1"/>
  <c r="AR218" i="56" s="1"/>
  <c r="AP218" i="56"/>
  <c r="AY218" i="56"/>
  <c r="AD219" i="56"/>
  <c r="AF219" i="56"/>
  <c r="AG219" i="56" s="1"/>
  <c r="AJ219" i="56"/>
  <c r="AK219" i="56"/>
  <c r="AM219" i="56"/>
  <c r="AN219" i="56" s="1"/>
  <c r="AR219" i="56" s="1"/>
  <c r="AP219" i="56"/>
  <c r="AY219" i="56"/>
  <c r="AD220" i="56"/>
  <c r="AF220" i="56"/>
  <c r="AG220" i="56" s="1"/>
  <c r="AJ220" i="56"/>
  <c r="AK220" i="56"/>
  <c r="AM220" i="56"/>
  <c r="AN220" i="56" s="1"/>
  <c r="AR220" i="56" s="1"/>
  <c r="AP220" i="56"/>
  <c r="AY220" i="56"/>
  <c r="AD221" i="56"/>
  <c r="AF221" i="56"/>
  <c r="AG221" i="56" s="1"/>
  <c r="AJ221" i="56"/>
  <c r="AK221" i="56"/>
  <c r="AM221" i="56"/>
  <c r="AN221" i="56" s="1"/>
  <c r="AR221" i="56" s="1"/>
  <c r="AP221" i="56"/>
  <c r="AY221" i="56"/>
  <c r="AD222" i="56"/>
  <c r="AF222" i="56"/>
  <c r="AG222" i="56" s="1"/>
  <c r="AJ222" i="56"/>
  <c r="AK222" i="56"/>
  <c r="AM222" i="56"/>
  <c r="AN222" i="56" s="1"/>
  <c r="AR222" i="56" s="1"/>
  <c r="AP222" i="56"/>
  <c r="AY222" i="56"/>
  <c r="AD223" i="56"/>
  <c r="AF223" i="56"/>
  <c r="AG223" i="56" s="1"/>
  <c r="AJ223" i="56"/>
  <c r="AK223" i="56"/>
  <c r="AM223" i="56"/>
  <c r="AN223" i="56" s="1"/>
  <c r="AR223" i="56" s="1"/>
  <c r="AP223" i="56"/>
  <c r="AY223" i="56"/>
  <c r="AD224" i="56"/>
  <c r="AF224" i="56"/>
  <c r="AG224" i="56" s="1"/>
  <c r="AJ224" i="56"/>
  <c r="AK224" i="56"/>
  <c r="AM224" i="56"/>
  <c r="AN224" i="56" s="1"/>
  <c r="AR224" i="56" s="1"/>
  <c r="AP224" i="56"/>
  <c r="AY224" i="56"/>
  <c r="AD225" i="56"/>
  <c r="AF225" i="56"/>
  <c r="AG225" i="56" s="1"/>
  <c r="AJ225" i="56"/>
  <c r="AK225" i="56"/>
  <c r="AM225" i="56"/>
  <c r="AN225" i="56" s="1"/>
  <c r="AR225" i="56" s="1"/>
  <c r="AP225" i="56"/>
  <c r="AY225" i="56"/>
  <c r="AD226" i="56"/>
  <c r="AF226" i="56"/>
  <c r="AG226" i="56" s="1"/>
  <c r="AJ226" i="56"/>
  <c r="AK226" i="56"/>
  <c r="AM226" i="56"/>
  <c r="AN226" i="56" s="1"/>
  <c r="AR226" i="56" s="1"/>
  <c r="AP226" i="56"/>
  <c r="AY226" i="56"/>
  <c r="AD227" i="56"/>
  <c r="AF227" i="56"/>
  <c r="AG227" i="56" s="1"/>
  <c r="AJ227" i="56"/>
  <c r="AK227" i="56"/>
  <c r="AM227" i="56"/>
  <c r="AN227" i="56" s="1"/>
  <c r="AR227" i="56" s="1"/>
  <c r="AP227" i="56"/>
  <c r="AY227" i="56"/>
  <c r="AD228" i="56"/>
  <c r="AF228" i="56"/>
  <c r="AG228" i="56" s="1"/>
  <c r="AJ228" i="56"/>
  <c r="AK228" i="56"/>
  <c r="AM228" i="56"/>
  <c r="AN228" i="56" s="1"/>
  <c r="AR228" i="56" s="1"/>
  <c r="AP228" i="56"/>
  <c r="AY228" i="56"/>
  <c r="AD229" i="56"/>
  <c r="AF229" i="56"/>
  <c r="AG229" i="56" s="1"/>
  <c r="AJ229" i="56"/>
  <c r="AK229" i="56"/>
  <c r="AM229" i="56"/>
  <c r="AN229" i="56" s="1"/>
  <c r="AR229" i="56" s="1"/>
  <c r="AP229" i="56"/>
  <c r="AY229" i="56"/>
  <c r="AD230" i="56"/>
  <c r="AF230" i="56"/>
  <c r="AG230" i="56" s="1"/>
  <c r="AJ230" i="56"/>
  <c r="AK230" i="56"/>
  <c r="AM230" i="56"/>
  <c r="AN230" i="56" s="1"/>
  <c r="AR230" i="56" s="1"/>
  <c r="AP230" i="56"/>
  <c r="AY230" i="56"/>
  <c r="AD231" i="56"/>
  <c r="AF231" i="56"/>
  <c r="AG231" i="56" s="1"/>
  <c r="AJ231" i="56"/>
  <c r="AK231" i="56"/>
  <c r="AM231" i="56"/>
  <c r="AN231" i="56" s="1"/>
  <c r="AR231" i="56" s="1"/>
  <c r="AP231" i="56"/>
  <c r="AY231" i="56"/>
  <c r="AD232" i="56"/>
  <c r="AF232" i="56"/>
  <c r="AG232" i="56" s="1"/>
  <c r="AJ232" i="56"/>
  <c r="AK232" i="56"/>
  <c r="AM232" i="56"/>
  <c r="AN232" i="56" s="1"/>
  <c r="AR232" i="56" s="1"/>
  <c r="AP232" i="56"/>
  <c r="AY232" i="56"/>
  <c r="AD233" i="56"/>
  <c r="AF233" i="56"/>
  <c r="AG233" i="56" s="1"/>
  <c r="AJ233" i="56"/>
  <c r="AK233" i="56"/>
  <c r="AM233" i="56"/>
  <c r="AN233" i="56" s="1"/>
  <c r="AR233" i="56" s="1"/>
  <c r="AP233" i="56"/>
  <c r="AY233" i="56"/>
  <c r="AD234" i="56"/>
  <c r="AF234" i="56"/>
  <c r="AG234" i="56" s="1"/>
  <c r="AJ234" i="56"/>
  <c r="AK234" i="56"/>
  <c r="AM234" i="56"/>
  <c r="AN234" i="56"/>
  <c r="AR234" i="56" s="1"/>
  <c r="AP234" i="56"/>
  <c r="AY234" i="56"/>
  <c r="AD235" i="56"/>
  <c r="AF235" i="56"/>
  <c r="AG235" i="56" s="1"/>
  <c r="AJ235" i="56"/>
  <c r="AK235" i="56"/>
  <c r="AM235" i="56"/>
  <c r="AN235" i="56" s="1"/>
  <c r="AR235" i="56" s="1"/>
  <c r="AP235" i="56"/>
  <c r="AY235" i="56"/>
  <c r="AD236" i="56"/>
  <c r="AF236" i="56"/>
  <c r="AG236" i="56" s="1"/>
  <c r="AJ236" i="56"/>
  <c r="AK236" i="56"/>
  <c r="AM236" i="56"/>
  <c r="AN236" i="56" s="1"/>
  <c r="AP236" i="56"/>
  <c r="AY236" i="56"/>
  <c r="AD237" i="56"/>
  <c r="AF237" i="56"/>
  <c r="AG237" i="56" s="1"/>
  <c r="AJ237" i="56"/>
  <c r="AK237" i="56"/>
  <c r="AM237" i="56"/>
  <c r="AN237" i="56" s="1"/>
  <c r="AR237" i="56" s="1"/>
  <c r="AP237" i="56"/>
  <c r="AY237" i="56"/>
  <c r="AD238" i="56"/>
  <c r="AF238" i="56"/>
  <c r="AG238" i="56" s="1"/>
  <c r="AJ238" i="56"/>
  <c r="AK238" i="56"/>
  <c r="AM238" i="56"/>
  <c r="AN238" i="56" s="1"/>
  <c r="AR238" i="56" s="1"/>
  <c r="AP238" i="56"/>
  <c r="AY238" i="56"/>
  <c r="AD239" i="56"/>
  <c r="AF239" i="56"/>
  <c r="AG239" i="56" s="1"/>
  <c r="AJ239" i="56"/>
  <c r="AK239" i="56"/>
  <c r="AM239" i="56"/>
  <c r="AN239" i="56" s="1"/>
  <c r="AR239" i="56" s="1"/>
  <c r="AP239" i="56"/>
  <c r="AY239" i="56"/>
  <c r="AD240" i="56"/>
  <c r="AF240" i="56"/>
  <c r="AG240" i="56" s="1"/>
  <c r="AJ240" i="56"/>
  <c r="AK240" i="56"/>
  <c r="AM240" i="56"/>
  <c r="AN240" i="56" s="1"/>
  <c r="AR240" i="56" s="1"/>
  <c r="AP240" i="56"/>
  <c r="AY240" i="56"/>
  <c r="AD241" i="56"/>
  <c r="AF241" i="56"/>
  <c r="AG241" i="56" s="1"/>
  <c r="AJ241" i="56"/>
  <c r="AK241" i="56"/>
  <c r="AM241" i="56"/>
  <c r="AN241" i="56" s="1"/>
  <c r="AR241" i="56" s="1"/>
  <c r="AP241" i="56"/>
  <c r="AY241" i="56"/>
  <c r="AD242" i="56"/>
  <c r="AF242" i="56"/>
  <c r="AG242" i="56" s="1"/>
  <c r="AJ242" i="56"/>
  <c r="AK242" i="56"/>
  <c r="AM242" i="56"/>
  <c r="AN242" i="56" s="1"/>
  <c r="AR242" i="56" s="1"/>
  <c r="AP242" i="56"/>
  <c r="AY242" i="56"/>
  <c r="AD243" i="56"/>
  <c r="AF243" i="56"/>
  <c r="AG243" i="56" s="1"/>
  <c r="AJ243" i="56"/>
  <c r="AK243" i="56"/>
  <c r="AM243" i="56"/>
  <c r="AN243" i="56"/>
  <c r="AR243" i="56" s="1"/>
  <c r="AP243" i="56"/>
  <c r="AY243" i="56"/>
  <c r="AD244" i="56"/>
  <c r="AF244" i="56"/>
  <c r="AG244" i="56" s="1"/>
  <c r="AJ244" i="56"/>
  <c r="AK244" i="56"/>
  <c r="AM244" i="56"/>
  <c r="AN244" i="56" s="1"/>
  <c r="AP244" i="56"/>
  <c r="AY244" i="56"/>
  <c r="AD245" i="56"/>
  <c r="AF245" i="56"/>
  <c r="AG245" i="56" s="1"/>
  <c r="AJ245" i="56"/>
  <c r="AK245" i="56"/>
  <c r="AM245" i="56"/>
  <c r="AN245" i="56" s="1"/>
  <c r="AR245" i="56" s="1"/>
  <c r="AP245" i="56"/>
  <c r="AY245" i="56"/>
  <c r="AD246" i="56"/>
  <c r="AF246" i="56"/>
  <c r="AG246" i="56" s="1"/>
  <c r="AJ246" i="56"/>
  <c r="AK246" i="56"/>
  <c r="AM246" i="56"/>
  <c r="AN246" i="56" s="1"/>
  <c r="AR246" i="56" s="1"/>
  <c r="AP246" i="56"/>
  <c r="AY246" i="56"/>
  <c r="AD247" i="56"/>
  <c r="AF247" i="56"/>
  <c r="AG247" i="56" s="1"/>
  <c r="AJ247" i="56"/>
  <c r="AK247" i="56"/>
  <c r="AM247" i="56"/>
  <c r="AN247" i="56" s="1"/>
  <c r="AR247" i="56" s="1"/>
  <c r="AP247" i="56"/>
  <c r="AY247" i="56"/>
  <c r="AD248" i="56"/>
  <c r="AF248" i="56"/>
  <c r="AG248" i="56" s="1"/>
  <c r="AJ248" i="56"/>
  <c r="AK248" i="56"/>
  <c r="AM248" i="56"/>
  <c r="AN248" i="56" s="1"/>
  <c r="AR248" i="56" s="1"/>
  <c r="AP248" i="56"/>
  <c r="AY248" i="56"/>
  <c r="AD249" i="56"/>
  <c r="AF249" i="56"/>
  <c r="AG249" i="56" s="1"/>
  <c r="AJ249" i="56"/>
  <c r="AK249" i="56"/>
  <c r="AM249" i="56"/>
  <c r="AN249" i="56" s="1"/>
  <c r="AR249" i="56" s="1"/>
  <c r="AP249" i="56"/>
  <c r="AY249" i="56"/>
  <c r="AD250" i="56"/>
  <c r="AF250" i="56"/>
  <c r="AG250" i="56" s="1"/>
  <c r="AJ250" i="56"/>
  <c r="AK250" i="56"/>
  <c r="AM250" i="56"/>
  <c r="AN250" i="56" s="1"/>
  <c r="AR250" i="56" s="1"/>
  <c r="AP250" i="56"/>
  <c r="AY250" i="56"/>
  <c r="AD251" i="56"/>
  <c r="AF251" i="56"/>
  <c r="AG251" i="56" s="1"/>
  <c r="AJ251" i="56"/>
  <c r="AK251" i="56"/>
  <c r="AM251" i="56"/>
  <c r="AN251" i="56" s="1"/>
  <c r="AP251" i="56"/>
  <c r="AY251" i="56"/>
  <c r="AD252" i="56"/>
  <c r="AF252" i="56"/>
  <c r="AG252" i="56" s="1"/>
  <c r="AJ252" i="56"/>
  <c r="AK252" i="56"/>
  <c r="AM252" i="56"/>
  <c r="AN252" i="56" s="1"/>
  <c r="AR252" i="56" s="1"/>
  <c r="AP252" i="56"/>
  <c r="AY252" i="56"/>
  <c r="AD253" i="56"/>
  <c r="AF253" i="56"/>
  <c r="AG253" i="56" s="1"/>
  <c r="AJ253" i="56"/>
  <c r="AK253" i="56"/>
  <c r="AM253" i="56"/>
  <c r="AN253" i="56" s="1"/>
  <c r="AR253" i="56" s="1"/>
  <c r="AP253" i="56"/>
  <c r="AY253" i="56"/>
  <c r="AD254" i="56"/>
  <c r="AF254" i="56"/>
  <c r="AG254" i="56" s="1"/>
  <c r="AT254" i="56" s="1"/>
  <c r="AJ254" i="56"/>
  <c r="AK254" i="56"/>
  <c r="AM254" i="56"/>
  <c r="AN254" i="56" s="1"/>
  <c r="AR254" i="56" s="1"/>
  <c r="AP254" i="56"/>
  <c r="AY254" i="56"/>
  <c r="AD255" i="56"/>
  <c r="AF255" i="56"/>
  <c r="AG255" i="56" s="1"/>
  <c r="AJ255" i="56"/>
  <c r="AK255" i="56"/>
  <c r="AM255" i="56"/>
  <c r="AN255" i="56" s="1"/>
  <c r="AR255" i="56" s="1"/>
  <c r="AP255" i="56"/>
  <c r="AY255" i="56"/>
  <c r="AD256" i="56"/>
  <c r="AF256" i="56"/>
  <c r="AG256" i="56" s="1"/>
  <c r="AJ256" i="56"/>
  <c r="AK256" i="56"/>
  <c r="AM256" i="56"/>
  <c r="AN256" i="56" s="1"/>
  <c r="AR256" i="56" s="1"/>
  <c r="AP256" i="56"/>
  <c r="AY256" i="56"/>
  <c r="AD257" i="56"/>
  <c r="AF257" i="56"/>
  <c r="AG257" i="56" s="1"/>
  <c r="AJ257" i="56"/>
  <c r="AK257" i="56"/>
  <c r="AM257" i="56"/>
  <c r="AN257" i="56" s="1"/>
  <c r="AR257" i="56" s="1"/>
  <c r="AP257" i="56"/>
  <c r="AY257" i="56"/>
  <c r="AD258" i="56"/>
  <c r="AF258" i="56"/>
  <c r="AG258" i="56" s="1"/>
  <c r="AJ258" i="56"/>
  <c r="AK258" i="56"/>
  <c r="AM258" i="56"/>
  <c r="AN258" i="56" s="1"/>
  <c r="AR258" i="56" s="1"/>
  <c r="AP258" i="56"/>
  <c r="AY258" i="56"/>
  <c r="AD259" i="56"/>
  <c r="AF259" i="56"/>
  <c r="AG259" i="56" s="1"/>
  <c r="AJ259" i="56"/>
  <c r="AK259" i="56"/>
  <c r="AM259" i="56"/>
  <c r="AN259" i="56" s="1"/>
  <c r="AR259" i="56" s="1"/>
  <c r="AP259" i="56"/>
  <c r="AY259" i="56"/>
  <c r="AD260" i="56"/>
  <c r="AF260" i="56"/>
  <c r="AG260" i="56" s="1"/>
  <c r="AJ260" i="56"/>
  <c r="AK260" i="56"/>
  <c r="AM260" i="56"/>
  <c r="AN260" i="56" s="1"/>
  <c r="AR260" i="56" s="1"/>
  <c r="AP260" i="56"/>
  <c r="AY260" i="56"/>
  <c r="AD261" i="56"/>
  <c r="AF261" i="56"/>
  <c r="AG261" i="56" s="1"/>
  <c r="AJ261" i="56"/>
  <c r="AK261" i="56"/>
  <c r="AM261" i="56"/>
  <c r="AN261" i="56" s="1"/>
  <c r="AR261" i="56" s="1"/>
  <c r="AP261" i="56"/>
  <c r="AY261" i="56"/>
  <c r="AD262" i="56"/>
  <c r="AF262" i="56"/>
  <c r="AG262" i="56" s="1"/>
  <c r="AJ262" i="56"/>
  <c r="AK262" i="56"/>
  <c r="AM262" i="56"/>
  <c r="AN262" i="56" s="1"/>
  <c r="AP262" i="56"/>
  <c r="AY262" i="56"/>
  <c r="AD263" i="56"/>
  <c r="AF263" i="56"/>
  <c r="AG263" i="56" s="1"/>
  <c r="AJ263" i="56"/>
  <c r="AK263" i="56"/>
  <c r="AM263" i="56"/>
  <c r="AN263" i="56" s="1"/>
  <c r="AR263" i="56" s="1"/>
  <c r="AP263" i="56"/>
  <c r="AY263" i="56"/>
  <c r="AD264" i="56"/>
  <c r="AF264" i="56"/>
  <c r="AG264" i="56" s="1"/>
  <c r="AJ264" i="56"/>
  <c r="AK264" i="56"/>
  <c r="AM264" i="56"/>
  <c r="AN264" i="56" s="1"/>
  <c r="AR264" i="56" s="1"/>
  <c r="AP264" i="56"/>
  <c r="AY264" i="56"/>
  <c r="AD265" i="56"/>
  <c r="AF265" i="56"/>
  <c r="AG265" i="56" s="1"/>
  <c r="AJ265" i="56"/>
  <c r="AK265" i="56"/>
  <c r="AM265" i="56"/>
  <c r="AN265" i="56" s="1"/>
  <c r="AR265" i="56" s="1"/>
  <c r="AP265" i="56"/>
  <c r="AY265" i="56"/>
  <c r="AD266" i="56"/>
  <c r="AF266" i="56"/>
  <c r="AG266" i="56" s="1"/>
  <c r="AJ266" i="56"/>
  <c r="AK266" i="56"/>
  <c r="AM266" i="56"/>
  <c r="AN266" i="56" s="1"/>
  <c r="AR266" i="56" s="1"/>
  <c r="AP266" i="56"/>
  <c r="AY266" i="56"/>
  <c r="AD267" i="56"/>
  <c r="AF267" i="56"/>
  <c r="AG267" i="56" s="1"/>
  <c r="AJ267" i="56"/>
  <c r="AK267" i="56"/>
  <c r="AM267" i="56"/>
  <c r="AN267" i="56" s="1"/>
  <c r="AR267" i="56" s="1"/>
  <c r="AP267" i="56"/>
  <c r="AY267" i="56"/>
  <c r="AD268" i="56"/>
  <c r="AF268" i="56"/>
  <c r="AG268" i="56" s="1"/>
  <c r="AJ268" i="56"/>
  <c r="AK268" i="56"/>
  <c r="AM268" i="56"/>
  <c r="AN268" i="56" s="1"/>
  <c r="AR268" i="56" s="1"/>
  <c r="AP268" i="56"/>
  <c r="AY268" i="56"/>
  <c r="AD269" i="56"/>
  <c r="AF269" i="56"/>
  <c r="AG269" i="56" s="1"/>
  <c r="AJ269" i="56"/>
  <c r="AK269" i="56"/>
  <c r="AM269" i="56"/>
  <c r="AN269" i="56" s="1"/>
  <c r="AR269" i="56" s="1"/>
  <c r="AP269" i="56"/>
  <c r="AY269" i="56"/>
  <c r="AD270" i="56"/>
  <c r="AF270" i="56"/>
  <c r="AG270" i="56" s="1"/>
  <c r="AJ270" i="56"/>
  <c r="AK270" i="56"/>
  <c r="AM270" i="56"/>
  <c r="AN270" i="56" s="1"/>
  <c r="AR270" i="56" s="1"/>
  <c r="AP270" i="56"/>
  <c r="AY270" i="56"/>
  <c r="AD271" i="56"/>
  <c r="AF271" i="56"/>
  <c r="AG271" i="56" s="1"/>
  <c r="AJ271" i="56"/>
  <c r="AK271" i="56"/>
  <c r="AM271" i="56"/>
  <c r="AN271" i="56" s="1"/>
  <c r="AR271" i="56" s="1"/>
  <c r="AP271" i="56"/>
  <c r="AY271" i="56"/>
  <c r="AD272" i="56"/>
  <c r="AF272" i="56"/>
  <c r="AG272" i="56" s="1"/>
  <c r="AJ272" i="56"/>
  <c r="AK272" i="56"/>
  <c r="AM272" i="56"/>
  <c r="AN272" i="56" s="1"/>
  <c r="AR272" i="56" s="1"/>
  <c r="AP272" i="56"/>
  <c r="AY272" i="56"/>
  <c r="AD273" i="56"/>
  <c r="AF273" i="56"/>
  <c r="AG273" i="56" s="1"/>
  <c r="AJ273" i="56"/>
  <c r="AK273" i="56"/>
  <c r="AM273" i="56"/>
  <c r="AN273" i="56" s="1"/>
  <c r="AR273" i="56" s="1"/>
  <c r="AP273" i="56"/>
  <c r="AY273" i="56"/>
  <c r="AD274" i="56"/>
  <c r="AF274" i="56"/>
  <c r="AG274" i="56" s="1"/>
  <c r="AJ274" i="56"/>
  <c r="AK274" i="56"/>
  <c r="AM274" i="56"/>
  <c r="AN274" i="56" s="1"/>
  <c r="AR274" i="56" s="1"/>
  <c r="AP274" i="56"/>
  <c r="AY274" i="56"/>
  <c r="AD275" i="56"/>
  <c r="AF275" i="56"/>
  <c r="AG275" i="56" s="1"/>
  <c r="AJ275" i="56"/>
  <c r="AK275" i="56"/>
  <c r="AM275" i="56"/>
  <c r="AN275" i="56" s="1"/>
  <c r="AR275" i="56" s="1"/>
  <c r="AP275" i="56"/>
  <c r="AY275" i="56"/>
  <c r="AD276" i="56"/>
  <c r="AF276" i="56"/>
  <c r="AG276" i="56" s="1"/>
  <c r="AJ276" i="56"/>
  <c r="AK276" i="56"/>
  <c r="AM276" i="56"/>
  <c r="AN276" i="56" s="1"/>
  <c r="AR276" i="56" s="1"/>
  <c r="AP276" i="56"/>
  <c r="AY276" i="56"/>
  <c r="AD277" i="56"/>
  <c r="AF277" i="56"/>
  <c r="AG277" i="56" s="1"/>
  <c r="AJ277" i="56"/>
  <c r="AK277" i="56"/>
  <c r="AM277" i="56"/>
  <c r="AN277" i="56" s="1"/>
  <c r="AR277" i="56" s="1"/>
  <c r="AP277" i="56"/>
  <c r="AY277" i="56"/>
  <c r="AD278" i="56"/>
  <c r="AF278" i="56"/>
  <c r="AG278" i="56" s="1"/>
  <c r="AJ278" i="56"/>
  <c r="AK278" i="56"/>
  <c r="AM278" i="56"/>
  <c r="AN278" i="56" s="1"/>
  <c r="AR278" i="56" s="1"/>
  <c r="AP278" i="56"/>
  <c r="AY278" i="56"/>
  <c r="AD279" i="56"/>
  <c r="AF279" i="56"/>
  <c r="AG279" i="56" s="1"/>
  <c r="AJ279" i="56"/>
  <c r="AK279" i="56"/>
  <c r="AM279" i="56"/>
  <c r="AN279" i="56" s="1"/>
  <c r="AR279" i="56" s="1"/>
  <c r="AP279" i="56"/>
  <c r="AY279" i="56"/>
  <c r="AD280" i="56"/>
  <c r="AF280" i="56"/>
  <c r="AG280" i="56" s="1"/>
  <c r="AJ280" i="56"/>
  <c r="AK280" i="56"/>
  <c r="AM280" i="56"/>
  <c r="AN280" i="56" s="1"/>
  <c r="AR280" i="56" s="1"/>
  <c r="AP280" i="56"/>
  <c r="AY280" i="56"/>
  <c r="AD281" i="56"/>
  <c r="AF281" i="56"/>
  <c r="AG281" i="56" s="1"/>
  <c r="AJ281" i="56"/>
  <c r="AK281" i="56"/>
  <c r="AM281" i="56"/>
  <c r="AN281" i="56" s="1"/>
  <c r="AR281" i="56" s="1"/>
  <c r="AP281" i="56"/>
  <c r="AY281" i="56"/>
  <c r="AD282" i="56"/>
  <c r="AF282" i="56"/>
  <c r="AG282" i="56" s="1"/>
  <c r="AJ282" i="56"/>
  <c r="AK282" i="56"/>
  <c r="AM282" i="56"/>
  <c r="AN282" i="56" s="1"/>
  <c r="AR282" i="56" s="1"/>
  <c r="AP282" i="56"/>
  <c r="AY282" i="56"/>
  <c r="AD283" i="56"/>
  <c r="AF283" i="56"/>
  <c r="AG283" i="56" s="1"/>
  <c r="AJ283" i="56"/>
  <c r="AK283" i="56"/>
  <c r="AM283" i="56"/>
  <c r="AN283" i="56" s="1"/>
  <c r="AP283" i="56"/>
  <c r="AY283" i="56"/>
  <c r="AD284" i="56"/>
  <c r="AF284" i="56"/>
  <c r="AG284" i="56" s="1"/>
  <c r="AJ284" i="56"/>
  <c r="AK284" i="56"/>
  <c r="AM284" i="56"/>
  <c r="AN284" i="56" s="1"/>
  <c r="AR284" i="56" s="1"/>
  <c r="AP284" i="56"/>
  <c r="AY284" i="56"/>
  <c r="AD285" i="56"/>
  <c r="AF285" i="56"/>
  <c r="AG285" i="56" s="1"/>
  <c r="AJ285" i="56"/>
  <c r="AK285" i="56"/>
  <c r="AM285" i="56"/>
  <c r="AN285" i="56" s="1"/>
  <c r="AR285" i="56" s="1"/>
  <c r="AP285" i="56"/>
  <c r="AY285" i="56"/>
  <c r="AD286" i="56"/>
  <c r="AF286" i="56"/>
  <c r="AG286" i="56" s="1"/>
  <c r="AJ286" i="56"/>
  <c r="AK286" i="56"/>
  <c r="AM286" i="56"/>
  <c r="AN286" i="56" s="1"/>
  <c r="AR286" i="56" s="1"/>
  <c r="AP286" i="56"/>
  <c r="AY286" i="56"/>
  <c r="AD287" i="56"/>
  <c r="AF287" i="56"/>
  <c r="AG287" i="56" s="1"/>
  <c r="AJ287" i="56"/>
  <c r="AK287" i="56"/>
  <c r="AM287" i="56"/>
  <c r="AN287" i="56" s="1"/>
  <c r="AR287" i="56" s="1"/>
  <c r="AP287" i="56"/>
  <c r="AY287" i="56"/>
  <c r="AD288" i="56"/>
  <c r="AF288" i="56"/>
  <c r="AG288" i="56" s="1"/>
  <c r="AJ288" i="56"/>
  <c r="AK288" i="56"/>
  <c r="AM288" i="56"/>
  <c r="AN288" i="56" s="1"/>
  <c r="AR288" i="56" s="1"/>
  <c r="AP288" i="56"/>
  <c r="AY288" i="56"/>
  <c r="AD289" i="56"/>
  <c r="AF289" i="56"/>
  <c r="AG289" i="56" s="1"/>
  <c r="AJ289" i="56"/>
  <c r="AK289" i="56"/>
  <c r="AM289" i="56"/>
  <c r="AN289" i="56" s="1"/>
  <c r="AR289" i="56" s="1"/>
  <c r="AP289" i="56"/>
  <c r="AY289" i="56"/>
  <c r="AD290" i="56"/>
  <c r="AF290" i="56"/>
  <c r="AG290" i="56" s="1"/>
  <c r="AJ290" i="56"/>
  <c r="AK290" i="56"/>
  <c r="AM290" i="56"/>
  <c r="AN290" i="56" s="1"/>
  <c r="AR290" i="56" s="1"/>
  <c r="AP290" i="56"/>
  <c r="AY290" i="56"/>
  <c r="AD291" i="56"/>
  <c r="AF291" i="56"/>
  <c r="AG291" i="56" s="1"/>
  <c r="AJ291" i="56"/>
  <c r="AK291" i="56"/>
  <c r="AM291" i="56"/>
  <c r="AN291" i="56" s="1"/>
  <c r="AR291" i="56" s="1"/>
  <c r="AP291" i="56"/>
  <c r="AY291" i="56"/>
  <c r="AD292" i="56"/>
  <c r="AF292" i="56"/>
  <c r="AG292" i="56" s="1"/>
  <c r="AJ292" i="56"/>
  <c r="AK292" i="56"/>
  <c r="AM292" i="56"/>
  <c r="AN292" i="56" s="1"/>
  <c r="AR292" i="56" s="1"/>
  <c r="AP292" i="56"/>
  <c r="AY292" i="56"/>
  <c r="AD293" i="56"/>
  <c r="AF293" i="56"/>
  <c r="AG293" i="56" s="1"/>
  <c r="AJ293" i="56"/>
  <c r="AK293" i="56"/>
  <c r="AM293" i="56"/>
  <c r="AN293" i="56" s="1"/>
  <c r="AR293" i="56" s="1"/>
  <c r="AP293" i="56"/>
  <c r="AY293" i="56"/>
  <c r="AD294" i="56"/>
  <c r="AF294" i="56"/>
  <c r="AG294" i="56" s="1"/>
  <c r="AJ294" i="56"/>
  <c r="AK294" i="56"/>
  <c r="AM294" i="56"/>
  <c r="AN294" i="56" s="1"/>
  <c r="AR294" i="56" s="1"/>
  <c r="AP294" i="56"/>
  <c r="AY294" i="56"/>
  <c r="AD295" i="56"/>
  <c r="AF295" i="56"/>
  <c r="AG295" i="56" s="1"/>
  <c r="AJ295" i="56"/>
  <c r="AK295" i="56"/>
  <c r="AM295" i="56"/>
  <c r="AN295" i="56" s="1"/>
  <c r="AR295" i="56" s="1"/>
  <c r="AP295" i="56"/>
  <c r="AY295" i="56"/>
  <c r="AD296" i="56"/>
  <c r="AF296" i="56"/>
  <c r="AG296" i="56" s="1"/>
  <c r="AJ296" i="56"/>
  <c r="AK296" i="56"/>
  <c r="AM296" i="56"/>
  <c r="AN296" i="56" s="1"/>
  <c r="AR296" i="56" s="1"/>
  <c r="AP296" i="56"/>
  <c r="AY296" i="56"/>
  <c r="AD297" i="56"/>
  <c r="AF297" i="56"/>
  <c r="AG297" i="56"/>
  <c r="AJ297" i="56"/>
  <c r="AK297" i="56"/>
  <c r="AM297" i="56"/>
  <c r="AN297" i="56" s="1"/>
  <c r="AR297" i="56" s="1"/>
  <c r="AP297" i="56"/>
  <c r="AY297" i="56"/>
  <c r="AD298" i="56"/>
  <c r="AF298" i="56"/>
  <c r="AG298" i="56" s="1"/>
  <c r="AT298" i="56" s="1"/>
  <c r="AJ298" i="56"/>
  <c r="AK298" i="56"/>
  <c r="AM298" i="56"/>
  <c r="AN298" i="56" s="1"/>
  <c r="AR298" i="56" s="1"/>
  <c r="AP298" i="56"/>
  <c r="AY298" i="56"/>
  <c r="AD299" i="56"/>
  <c r="AF299" i="56"/>
  <c r="AG299" i="56" s="1"/>
  <c r="AJ299" i="56"/>
  <c r="AK299" i="56"/>
  <c r="AM299" i="56"/>
  <c r="AN299" i="56" s="1"/>
  <c r="AR299" i="56" s="1"/>
  <c r="AP299" i="56"/>
  <c r="AY299" i="56"/>
  <c r="AD300" i="56"/>
  <c r="AF300" i="56"/>
  <c r="AG300" i="56" s="1"/>
  <c r="AJ300" i="56"/>
  <c r="AK300" i="56"/>
  <c r="AM300" i="56"/>
  <c r="AN300" i="56" s="1"/>
  <c r="AR300" i="56" s="1"/>
  <c r="AP300" i="56"/>
  <c r="AY300" i="56"/>
  <c r="AD301" i="56"/>
  <c r="AF301" i="56"/>
  <c r="AG301" i="56" s="1"/>
  <c r="AJ301" i="56"/>
  <c r="AK301" i="56"/>
  <c r="AM301" i="56"/>
  <c r="AN301" i="56" s="1"/>
  <c r="AR301" i="56" s="1"/>
  <c r="AP301" i="56"/>
  <c r="AY301" i="56"/>
  <c r="AD302" i="56"/>
  <c r="AF302" i="56"/>
  <c r="AG302" i="56" s="1"/>
  <c r="AJ302" i="56"/>
  <c r="AK302" i="56"/>
  <c r="AM302" i="56"/>
  <c r="AN302" i="56" s="1"/>
  <c r="AR302" i="56" s="1"/>
  <c r="AP302" i="56"/>
  <c r="AY302" i="56"/>
  <c r="AD303" i="56"/>
  <c r="AF303" i="56"/>
  <c r="AG303" i="56" s="1"/>
  <c r="AJ303" i="56"/>
  <c r="AK303" i="56"/>
  <c r="AM303" i="56"/>
  <c r="AN303" i="56" s="1"/>
  <c r="AR303" i="56" s="1"/>
  <c r="AP303" i="56"/>
  <c r="AY303" i="56"/>
  <c r="AD304" i="56"/>
  <c r="AF304" i="56"/>
  <c r="AG304" i="56" s="1"/>
  <c r="AJ304" i="56"/>
  <c r="AK304" i="56"/>
  <c r="AM304" i="56"/>
  <c r="AN304" i="56"/>
  <c r="AR304" i="56" s="1"/>
  <c r="AP304" i="56"/>
  <c r="AY304" i="56"/>
  <c r="AD305" i="56"/>
  <c r="AF305" i="56"/>
  <c r="AG305" i="56" s="1"/>
  <c r="AJ305" i="56"/>
  <c r="AK305" i="56"/>
  <c r="AM305" i="56"/>
  <c r="AN305" i="56" s="1"/>
  <c r="AR305" i="56" s="1"/>
  <c r="AP305" i="56"/>
  <c r="AY305" i="56"/>
  <c r="AD306" i="56"/>
  <c r="AF306" i="56"/>
  <c r="AG306" i="56" s="1"/>
  <c r="AJ306" i="56"/>
  <c r="AK306" i="56"/>
  <c r="AM306" i="56"/>
  <c r="AN306" i="56" s="1"/>
  <c r="AR306" i="56" s="1"/>
  <c r="AP306" i="56"/>
  <c r="AY306" i="56"/>
  <c r="AD307" i="56"/>
  <c r="AF307" i="56"/>
  <c r="AG307" i="56" s="1"/>
  <c r="AJ307" i="56"/>
  <c r="AK307" i="56"/>
  <c r="AM307" i="56"/>
  <c r="AN307" i="56" s="1"/>
  <c r="AR307" i="56" s="1"/>
  <c r="AP307" i="56"/>
  <c r="AY307" i="56"/>
  <c r="AD308" i="56"/>
  <c r="AF308" i="56"/>
  <c r="AG308" i="56" s="1"/>
  <c r="AJ308" i="56"/>
  <c r="AK308" i="56"/>
  <c r="AM308" i="56"/>
  <c r="AN308" i="56" s="1"/>
  <c r="AR308" i="56" s="1"/>
  <c r="AP308" i="56"/>
  <c r="AY308" i="56"/>
  <c r="AD309" i="56"/>
  <c r="AF309" i="56"/>
  <c r="AG309" i="56" s="1"/>
  <c r="AJ309" i="56"/>
  <c r="AK309" i="56"/>
  <c r="AM309" i="56"/>
  <c r="AN309" i="56" s="1"/>
  <c r="AR309" i="56" s="1"/>
  <c r="AP309" i="56"/>
  <c r="AY309" i="56"/>
  <c r="AD310" i="56"/>
  <c r="AF310" i="56"/>
  <c r="AG310" i="56" s="1"/>
  <c r="AJ310" i="56"/>
  <c r="AK310" i="56"/>
  <c r="AM310" i="56"/>
  <c r="AN310" i="56" s="1"/>
  <c r="AR310" i="56" s="1"/>
  <c r="AP310" i="56"/>
  <c r="AY310" i="56"/>
  <c r="AD311" i="56"/>
  <c r="AF311" i="56"/>
  <c r="AG311" i="56" s="1"/>
  <c r="AJ311" i="56"/>
  <c r="AK311" i="56"/>
  <c r="AM311" i="56"/>
  <c r="AN311" i="56" s="1"/>
  <c r="AR311" i="56" s="1"/>
  <c r="AP311" i="56"/>
  <c r="AY311" i="56"/>
  <c r="AD312" i="56"/>
  <c r="AF312" i="56"/>
  <c r="AG312" i="56" s="1"/>
  <c r="AJ312" i="56"/>
  <c r="AK312" i="56"/>
  <c r="AM312" i="56"/>
  <c r="AN312" i="56" s="1"/>
  <c r="AR312" i="56" s="1"/>
  <c r="AP312" i="56"/>
  <c r="AY312" i="56"/>
  <c r="AD313" i="56"/>
  <c r="AF313" i="56"/>
  <c r="AG313" i="56" s="1"/>
  <c r="AJ313" i="56"/>
  <c r="AK313" i="56"/>
  <c r="AM313" i="56"/>
  <c r="AN313" i="56" s="1"/>
  <c r="AR313" i="56" s="1"/>
  <c r="AP313" i="56"/>
  <c r="AY313" i="56"/>
  <c r="AD314" i="56"/>
  <c r="AF314" i="56"/>
  <c r="AG314" i="56" s="1"/>
  <c r="AJ314" i="56"/>
  <c r="AK314" i="56"/>
  <c r="AM314" i="56"/>
  <c r="AN314" i="56" s="1"/>
  <c r="AR314" i="56" s="1"/>
  <c r="AP314" i="56"/>
  <c r="AY314" i="56"/>
  <c r="AD315" i="56"/>
  <c r="AF315" i="56"/>
  <c r="AG315" i="56" s="1"/>
  <c r="AJ315" i="56"/>
  <c r="AK315" i="56"/>
  <c r="AM315" i="56"/>
  <c r="AN315" i="56" s="1"/>
  <c r="AR315" i="56" s="1"/>
  <c r="AP315" i="56"/>
  <c r="AY315" i="56"/>
  <c r="AD316" i="56"/>
  <c r="AF316" i="56"/>
  <c r="AG316" i="56" s="1"/>
  <c r="AJ316" i="56"/>
  <c r="AK316" i="56"/>
  <c r="AM316" i="56"/>
  <c r="AN316" i="56" s="1"/>
  <c r="AR316" i="56" s="1"/>
  <c r="AP316" i="56"/>
  <c r="AY316" i="56"/>
  <c r="AD317" i="56"/>
  <c r="AF317" i="56"/>
  <c r="AG317" i="56" s="1"/>
  <c r="AJ317" i="56"/>
  <c r="AK317" i="56"/>
  <c r="AM317" i="56"/>
  <c r="AN317" i="56" s="1"/>
  <c r="AR317" i="56" s="1"/>
  <c r="AP317" i="56"/>
  <c r="AY317" i="56"/>
  <c r="AD318" i="56"/>
  <c r="AF318" i="56"/>
  <c r="AG318" i="56" s="1"/>
  <c r="AJ318" i="56"/>
  <c r="AK318" i="56"/>
  <c r="AM318" i="56"/>
  <c r="AN318" i="56" s="1"/>
  <c r="AR318" i="56" s="1"/>
  <c r="AP318" i="56"/>
  <c r="AY318" i="56"/>
  <c r="AD319" i="56"/>
  <c r="AF319" i="56"/>
  <c r="AG319" i="56" s="1"/>
  <c r="AJ319" i="56"/>
  <c r="AK319" i="56"/>
  <c r="AM319" i="56"/>
  <c r="AN319" i="56" s="1"/>
  <c r="AR319" i="56" s="1"/>
  <c r="AP319" i="56"/>
  <c r="AY319" i="56"/>
  <c r="AD320" i="56"/>
  <c r="AF320" i="56"/>
  <c r="AG320" i="56" s="1"/>
  <c r="AJ320" i="56"/>
  <c r="AK320" i="56"/>
  <c r="AM320" i="56"/>
  <c r="AN320" i="56" s="1"/>
  <c r="AR320" i="56" s="1"/>
  <c r="AP320" i="56"/>
  <c r="AY320" i="56"/>
  <c r="AD321" i="56"/>
  <c r="AF321" i="56"/>
  <c r="AG321" i="56" s="1"/>
  <c r="AJ321" i="56"/>
  <c r="AK321" i="56"/>
  <c r="AM321" i="56"/>
  <c r="AN321" i="56" s="1"/>
  <c r="AR321" i="56" s="1"/>
  <c r="AP321" i="56"/>
  <c r="AY321" i="56"/>
  <c r="AD322" i="56"/>
  <c r="AF322" i="56"/>
  <c r="AG322" i="56" s="1"/>
  <c r="AJ322" i="56"/>
  <c r="AK322" i="56"/>
  <c r="AM322" i="56"/>
  <c r="AN322" i="56" s="1"/>
  <c r="AR322" i="56" s="1"/>
  <c r="AP322" i="56"/>
  <c r="AY322" i="56"/>
  <c r="AD323" i="56"/>
  <c r="AF323" i="56"/>
  <c r="AG323" i="56" s="1"/>
  <c r="AJ323" i="56"/>
  <c r="AK323" i="56"/>
  <c r="AM323" i="56"/>
  <c r="AN323" i="56" s="1"/>
  <c r="AR323" i="56" s="1"/>
  <c r="AP323" i="56"/>
  <c r="AY323" i="56"/>
  <c r="AD324" i="56"/>
  <c r="AF324" i="56"/>
  <c r="AG324" i="56" s="1"/>
  <c r="AJ324" i="56"/>
  <c r="AK324" i="56"/>
  <c r="AM324" i="56"/>
  <c r="AN324" i="56" s="1"/>
  <c r="AR324" i="56" s="1"/>
  <c r="AP324" i="56"/>
  <c r="AY324" i="56"/>
  <c r="AD325" i="56"/>
  <c r="AF325" i="56"/>
  <c r="AG325" i="56" s="1"/>
  <c r="AJ325" i="56"/>
  <c r="AK325" i="56"/>
  <c r="AM325" i="56"/>
  <c r="AN325" i="56" s="1"/>
  <c r="AR325" i="56" s="1"/>
  <c r="AP325" i="56"/>
  <c r="AY325" i="56"/>
  <c r="AD326" i="56"/>
  <c r="AF326" i="56"/>
  <c r="AG326" i="56" s="1"/>
  <c r="AJ326" i="56"/>
  <c r="AK326" i="56"/>
  <c r="AM326" i="56"/>
  <c r="AN326" i="56" s="1"/>
  <c r="AR326" i="56" s="1"/>
  <c r="AP326" i="56"/>
  <c r="AY326" i="56"/>
  <c r="AD327" i="56"/>
  <c r="AF327" i="56"/>
  <c r="AG327" i="56" s="1"/>
  <c r="AJ327" i="56"/>
  <c r="AK327" i="56"/>
  <c r="AM327" i="56"/>
  <c r="AN327" i="56" s="1"/>
  <c r="AR327" i="56" s="1"/>
  <c r="AP327" i="56"/>
  <c r="AY327" i="56"/>
  <c r="AD328" i="56"/>
  <c r="AF328" i="56"/>
  <c r="AG328" i="56" s="1"/>
  <c r="AJ328" i="56"/>
  <c r="AK328" i="56"/>
  <c r="AM328" i="56"/>
  <c r="AN328" i="56" s="1"/>
  <c r="AR328" i="56" s="1"/>
  <c r="AP328" i="56"/>
  <c r="AY328" i="56"/>
  <c r="AD329" i="56"/>
  <c r="AF329" i="56"/>
  <c r="AG329" i="56" s="1"/>
  <c r="AJ329" i="56"/>
  <c r="AK329" i="56"/>
  <c r="AM329" i="56"/>
  <c r="AN329" i="56" s="1"/>
  <c r="AR329" i="56" s="1"/>
  <c r="AP329" i="56"/>
  <c r="AY329" i="56"/>
  <c r="AD330" i="56"/>
  <c r="AF330" i="56"/>
  <c r="AG330" i="56" s="1"/>
  <c r="AJ330" i="56"/>
  <c r="AK330" i="56"/>
  <c r="AM330" i="56"/>
  <c r="AN330" i="56" s="1"/>
  <c r="AR330" i="56" s="1"/>
  <c r="AP330" i="56"/>
  <c r="AY330" i="56"/>
  <c r="AD331" i="56"/>
  <c r="AF331" i="56"/>
  <c r="AG331" i="56" s="1"/>
  <c r="AJ331" i="56"/>
  <c r="AK331" i="56"/>
  <c r="AM331" i="56"/>
  <c r="AN331" i="56" s="1"/>
  <c r="AR331" i="56" s="1"/>
  <c r="AP331" i="56"/>
  <c r="AY331" i="56"/>
  <c r="AD332" i="56"/>
  <c r="AF332" i="56"/>
  <c r="AG332" i="56" s="1"/>
  <c r="AJ332" i="56"/>
  <c r="AK332" i="56"/>
  <c r="AM332" i="56"/>
  <c r="AN332" i="56" s="1"/>
  <c r="AR332" i="56" s="1"/>
  <c r="AP332" i="56"/>
  <c r="AY332" i="56"/>
  <c r="AD333" i="56"/>
  <c r="AF333" i="56"/>
  <c r="AG333" i="56" s="1"/>
  <c r="AJ333" i="56"/>
  <c r="AK333" i="56"/>
  <c r="AM333" i="56"/>
  <c r="AN333" i="56" s="1"/>
  <c r="AR333" i="56" s="1"/>
  <c r="AP333" i="56"/>
  <c r="AY333" i="56"/>
  <c r="AD334" i="56"/>
  <c r="AF334" i="56"/>
  <c r="AG334" i="56" s="1"/>
  <c r="AJ334" i="56"/>
  <c r="AK334" i="56"/>
  <c r="AM334" i="56"/>
  <c r="AN334" i="56" s="1"/>
  <c r="AR334" i="56" s="1"/>
  <c r="AP334" i="56"/>
  <c r="AY334" i="56"/>
  <c r="AD335" i="56"/>
  <c r="AF335" i="56"/>
  <c r="AG335" i="56" s="1"/>
  <c r="AJ335" i="56"/>
  <c r="AK335" i="56"/>
  <c r="AM335" i="56"/>
  <c r="AN335" i="56" s="1"/>
  <c r="AR335" i="56" s="1"/>
  <c r="AT335" i="56" s="1"/>
  <c r="AP335" i="56"/>
  <c r="AY335" i="56"/>
  <c r="AD336" i="56"/>
  <c r="AF336" i="56"/>
  <c r="AG336" i="56"/>
  <c r="AJ336" i="56"/>
  <c r="AK336" i="56"/>
  <c r="AM336" i="56"/>
  <c r="AN336" i="56" s="1"/>
  <c r="AR336" i="56" s="1"/>
  <c r="AP336" i="56"/>
  <c r="AY336" i="56"/>
  <c r="AD337" i="56"/>
  <c r="AF337" i="56"/>
  <c r="AG337" i="56" s="1"/>
  <c r="AJ337" i="56"/>
  <c r="AK337" i="56"/>
  <c r="AM337" i="56"/>
  <c r="AN337" i="56" s="1"/>
  <c r="AR337" i="56" s="1"/>
  <c r="AP337" i="56"/>
  <c r="AY337" i="56"/>
  <c r="AD338" i="56"/>
  <c r="AF338" i="56"/>
  <c r="AG338" i="56" s="1"/>
  <c r="AJ338" i="56"/>
  <c r="AK338" i="56"/>
  <c r="AM338" i="56"/>
  <c r="AN338" i="56" s="1"/>
  <c r="AR338" i="56" s="1"/>
  <c r="AP338" i="56"/>
  <c r="AY338" i="56"/>
  <c r="AD339" i="56"/>
  <c r="AF339" i="56"/>
  <c r="AG339" i="56" s="1"/>
  <c r="AJ339" i="56"/>
  <c r="AK339" i="56"/>
  <c r="AM339" i="56"/>
  <c r="AN339" i="56" s="1"/>
  <c r="AR339" i="56" s="1"/>
  <c r="AP339" i="56"/>
  <c r="AY339" i="56"/>
  <c r="AD340" i="56"/>
  <c r="AF340" i="56"/>
  <c r="AG340" i="56" s="1"/>
  <c r="AJ340" i="56"/>
  <c r="AK340" i="56"/>
  <c r="AM340" i="56"/>
  <c r="AN340" i="56" s="1"/>
  <c r="AR340" i="56" s="1"/>
  <c r="AP340" i="56"/>
  <c r="AY340" i="56"/>
  <c r="AD341" i="56"/>
  <c r="AF341" i="56"/>
  <c r="AG341" i="56" s="1"/>
  <c r="AT341" i="56" s="1"/>
  <c r="AJ341" i="56"/>
  <c r="AK341" i="56"/>
  <c r="AM341" i="56"/>
  <c r="AN341" i="56" s="1"/>
  <c r="AR341" i="56" s="1"/>
  <c r="AP341" i="56"/>
  <c r="AY341" i="56"/>
  <c r="AD342" i="56"/>
  <c r="AF342" i="56"/>
  <c r="AG342" i="56" s="1"/>
  <c r="AJ342" i="56"/>
  <c r="AK342" i="56"/>
  <c r="AM342" i="56"/>
  <c r="AN342" i="56" s="1"/>
  <c r="AR342" i="56" s="1"/>
  <c r="AP342" i="56"/>
  <c r="AY342" i="56"/>
  <c r="AD343" i="56"/>
  <c r="AF343" i="56"/>
  <c r="AG343" i="56" s="1"/>
  <c r="AJ343" i="56"/>
  <c r="AK343" i="56"/>
  <c r="AM343" i="56"/>
  <c r="AN343" i="56" s="1"/>
  <c r="AR343" i="56" s="1"/>
  <c r="AP343" i="56"/>
  <c r="AY343" i="56"/>
  <c r="AD344" i="56"/>
  <c r="AF344" i="56"/>
  <c r="AG344" i="56" s="1"/>
  <c r="AJ344" i="56"/>
  <c r="AK344" i="56"/>
  <c r="AM344" i="56"/>
  <c r="AN344" i="56" s="1"/>
  <c r="AR344" i="56" s="1"/>
  <c r="AP344" i="56"/>
  <c r="AY344" i="56"/>
  <c r="AD345" i="56"/>
  <c r="AF345" i="56"/>
  <c r="AG345" i="56" s="1"/>
  <c r="AJ345" i="56"/>
  <c r="AK345" i="56"/>
  <c r="AM345" i="56"/>
  <c r="AN345" i="56"/>
  <c r="AR345" i="56" s="1"/>
  <c r="AP345" i="56"/>
  <c r="AY345" i="56"/>
  <c r="AD346" i="56"/>
  <c r="AF346" i="56"/>
  <c r="AG346" i="56" s="1"/>
  <c r="AJ346" i="56"/>
  <c r="AK346" i="56"/>
  <c r="AM346" i="56"/>
  <c r="AN346" i="56" s="1"/>
  <c r="AR346" i="56" s="1"/>
  <c r="AP346" i="56"/>
  <c r="AY346" i="56"/>
  <c r="AD347" i="56"/>
  <c r="AF347" i="56"/>
  <c r="AG347" i="56" s="1"/>
  <c r="AJ347" i="56"/>
  <c r="AK347" i="56"/>
  <c r="AM347" i="56"/>
  <c r="AN347" i="56" s="1"/>
  <c r="AR347" i="56" s="1"/>
  <c r="AP347" i="56"/>
  <c r="AY347" i="56"/>
  <c r="AD348" i="56"/>
  <c r="AF348" i="56"/>
  <c r="AG348" i="56" s="1"/>
  <c r="AJ348" i="56"/>
  <c r="AK348" i="56"/>
  <c r="AM348" i="56"/>
  <c r="AN348" i="56" s="1"/>
  <c r="AR348" i="56" s="1"/>
  <c r="AP348" i="56"/>
  <c r="AY348" i="56"/>
  <c r="AD349" i="56"/>
  <c r="AF349" i="56"/>
  <c r="AG349" i="56" s="1"/>
  <c r="AJ349" i="56"/>
  <c r="AK349" i="56"/>
  <c r="AM349" i="56"/>
  <c r="AN349" i="56" s="1"/>
  <c r="AR349" i="56" s="1"/>
  <c r="AP349" i="56"/>
  <c r="AY349" i="56"/>
  <c r="AD350" i="56"/>
  <c r="AF350" i="56"/>
  <c r="AG350" i="56" s="1"/>
  <c r="AJ350" i="56"/>
  <c r="AK350" i="56"/>
  <c r="AM350" i="56"/>
  <c r="AN350" i="56" s="1"/>
  <c r="AR350" i="56" s="1"/>
  <c r="AP350" i="56"/>
  <c r="AY350" i="56"/>
  <c r="AD351" i="56"/>
  <c r="AF351" i="56"/>
  <c r="AG351" i="56" s="1"/>
  <c r="AJ351" i="56"/>
  <c r="AK351" i="56"/>
  <c r="AM351" i="56"/>
  <c r="AN351" i="56" s="1"/>
  <c r="AR351" i="56" s="1"/>
  <c r="AP351" i="56"/>
  <c r="AY351" i="56"/>
  <c r="AD352" i="56"/>
  <c r="AF352" i="56"/>
  <c r="AG352" i="56" s="1"/>
  <c r="AJ352" i="56"/>
  <c r="AK352" i="56"/>
  <c r="AM352" i="56"/>
  <c r="AN352" i="56" s="1"/>
  <c r="AR352" i="56" s="1"/>
  <c r="AP352" i="56"/>
  <c r="AY352" i="56"/>
  <c r="AD353" i="56"/>
  <c r="AF353" i="56"/>
  <c r="AG353" i="56" s="1"/>
  <c r="AJ353" i="56"/>
  <c r="AK353" i="56"/>
  <c r="AM353" i="56"/>
  <c r="AN353" i="56" s="1"/>
  <c r="AR353" i="56" s="1"/>
  <c r="AP353" i="56"/>
  <c r="AY353" i="56"/>
  <c r="AD354" i="56"/>
  <c r="AF354" i="56"/>
  <c r="AG354" i="56" s="1"/>
  <c r="AJ354" i="56"/>
  <c r="AK354" i="56"/>
  <c r="AM354" i="56"/>
  <c r="AN354" i="56" s="1"/>
  <c r="AR354" i="56" s="1"/>
  <c r="AP354" i="56"/>
  <c r="AY354" i="56"/>
  <c r="AD355" i="56"/>
  <c r="AF355" i="56"/>
  <c r="AG355" i="56" s="1"/>
  <c r="AJ355" i="56"/>
  <c r="AK355" i="56"/>
  <c r="AM355" i="56"/>
  <c r="AN355" i="56" s="1"/>
  <c r="AR355" i="56" s="1"/>
  <c r="AP355" i="56"/>
  <c r="AY355" i="56"/>
  <c r="AD356" i="56"/>
  <c r="AF356" i="56"/>
  <c r="AG356" i="56" s="1"/>
  <c r="AJ356" i="56"/>
  <c r="AK356" i="56"/>
  <c r="AM356" i="56"/>
  <c r="AN356" i="56" s="1"/>
  <c r="AR356" i="56" s="1"/>
  <c r="AP356" i="56"/>
  <c r="AY356" i="56"/>
  <c r="AD357" i="56"/>
  <c r="AF357" i="56"/>
  <c r="AG357" i="56" s="1"/>
  <c r="AJ357" i="56"/>
  <c r="AK357" i="56"/>
  <c r="AM357" i="56"/>
  <c r="AN357" i="56" s="1"/>
  <c r="AR357" i="56" s="1"/>
  <c r="AP357" i="56"/>
  <c r="AY357" i="56"/>
  <c r="AD358" i="56"/>
  <c r="AF358" i="56"/>
  <c r="AG358" i="56" s="1"/>
  <c r="AJ358" i="56"/>
  <c r="AK358" i="56"/>
  <c r="AM358" i="56"/>
  <c r="AN358" i="56" s="1"/>
  <c r="AR358" i="56" s="1"/>
  <c r="AP358" i="56"/>
  <c r="AY358" i="56"/>
  <c r="AD359" i="56"/>
  <c r="AF359" i="56"/>
  <c r="AG359" i="56" s="1"/>
  <c r="AJ359" i="56"/>
  <c r="AK359" i="56"/>
  <c r="AM359" i="56"/>
  <c r="AN359" i="56" s="1"/>
  <c r="AR359" i="56" s="1"/>
  <c r="AP359" i="56"/>
  <c r="AY359" i="56"/>
  <c r="AD360" i="56"/>
  <c r="AF360" i="56"/>
  <c r="AG360" i="56" s="1"/>
  <c r="AJ360" i="56"/>
  <c r="AK360" i="56"/>
  <c r="AM360" i="56"/>
  <c r="AN360" i="56" s="1"/>
  <c r="AR360" i="56" s="1"/>
  <c r="AP360" i="56"/>
  <c r="AY360" i="56"/>
  <c r="AD361" i="56"/>
  <c r="AF361" i="56"/>
  <c r="AG361" i="56"/>
  <c r="AJ361" i="56"/>
  <c r="AK361" i="56"/>
  <c r="AM361" i="56"/>
  <c r="AN361" i="56" s="1"/>
  <c r="AR361" i="56" s="1"/>
  <c r="AP361" i="56"/>
  <c r="AY361" i="56"/>
  <c r="AD362" i="56"/>
  <c r="AF362" i="56"/>
  <c r="AG362" i="56" s="1"/>
  <c r="AJ362" i="56"/>
  <c r="AK362" i="56"/>
  <c r="AM362" i="56"/>
  <c r="AN362" i="56" s="1"/>
  <c r="AR362" i="56" s="1"/>
  <c r="AP362" i="56"/>
  <c r="AY362" i="56"/>
  <c r="AD363" i="56"/>
  <c r="AF363" i="56"/>
  <c r="AG363" i="56" s="1"/>
  <c r="AJ363" i="56"/>
  <c r="AK363" i="56"/>
  <c r="AM363" i="56"/>
  <c r="AN363" i="56" s="1"/>
  <c r="AP363" i="56"/>
  <c r="AY363" i="56"/>
  <c r="AD364" i="56"/>
  <c r="AF364" i="56"/>
  <c r="AG364" i="56" s="1"/>
  <c r="AJ364" i="56"/>
  <c r="AK364" i="56"/>
  <c r="AM364" i="56"/>
  <c r="AN364" i="56" s="1"/>
  <c r="AR364" i="56" s="1"/>
  <c r="AP364" i="56"/>
  <c r="AY364" i="56"/>
  <c r="AD365" i="56"/>
  <c r="AF365" i="56"/>
  <c r="AG365" i="56" s="1"/>
  <c r="AJ365" i="56"/>
  <c r="AK365" i="56"/>
  <c r="AM365" i="56"/>
  <c r="AN365" i="56" s="1"/>
  <c r="AR365" i="56" s="1"/>
  <c r="AP365" i="56"/>
  <c r="AY365" i="56"/>
  <c r="AD366" i="56"/>
  <c r="AF366" i="56"/>
  <c r="AG366" i="56" s="1"/>
  <c r="AJ366" i="56"/>
  <c r="AK366" i="56"/>
  <c r="AM366" i="56"/>
  <c r="AN366" i="56" s="1"/>
  <c r="AR366" i="56" s="1"/>
  <c r="AP366" i="56"/>
  <c r="AY366" i="56"/>
  <c r="AD367" i="56"/>
  <c r="AF367" i="56"/>
  <c r="AG367" i="56"/>
  <c r="AJ367" i="56"/>
  <c r="AK367" i="56"/>
  <c r="AM367" i="56"/>
  <c r="AN367" i="56" s="1"/>
  <c r="AR367" i="56" s="1"/>
  <c r="AP367" i="56"/>
  <c r="AY367" i="56"/>
  <c r="AD368" i="56"/>
  <c r="AF368" i="56"/>
  <c r="AG368" i="56" s="1"/>
  <c r="AJ368" i="56"/>
  <c r="AK368" i="56"/>
  <c r="AM368" i="56"/>
  <c r="AN368" i="56" s="1"/>
  <c r="AR368" i="56" s="1"/>
  <c r="AP368" i="56"/>
  <c r="AY368" i="56"/>
  <c r="AD369" i="56"/>
  <c r="AF369" i="56"/>
  <c r="AG369" i="56" s="1"/>
  <c r="AJ369" i="56"/>
  <c r="AK369" i="56"/>
  <c r="AM369" i="56"/>
  <c r="AN369" i="56" s="1"/>
  <c r="AR369" i="56" s="1"/>
  <c r="AT369" i="56" s="1"/>
  <c r="AP369" i="56"/>
  <c r="AY369" i="56"/>
  <c r="AD370" i="56"/>
  <c r="AF370" i="56"/>
  <c r="AG370" i="56" s="1"/>
  <c r="AJ370" i="56"/>
  <c r="AK370" i="56"/>
  <c r="AM370" i="56"/>
  <c r="AN370" i="56" s="1"/>
  <c r="AR370" i="56" s="1"/>
  <c r="AT370" i="56" s="1"/>
  <c r="AP370" i="56"/>
  <c r="AY370" i="56"/>
  <c r="AD371" i="56"/>
  <c r="AF371" i="56"/>
  <c r="AG371" i="56" s="1"/>
  <c r="AJ371" i="56"/>
  <c r="AK371" i="56"/>
  <c r="AM371" i="56"/>
  <c r="AN371" i="56" s="1"/>
  <c r="AR371" i="56" s="1"/>
  <c r="AP371" i="56"/>
  <c r="AY371" i="56"/>
  <c r="AD372" i="56"/>
  <c r="AF372" i="56"/>
  <c r="AG372" i="56" s="1"/>
  <c r="AJ372" i="56"/>
  <c r="AK372" i="56"/>
  <c r="AM372" i="56"/>
  <c r="AN372" i="56" s="1"/>
  <c r="AR372" i="56" s="1"/>
  <c r="AP372" i="56"/>
  <c r="AY372" i="56"/>
  <c r="AD373" i="56"/>
  <c r="AF373" i="56"/>
  <c r="AG373" i="56" s="1"/>
  <c r="AJ373" i="56"/>
  <c r="AK373" i="56"/>
  <c r="AM373" i="56"/>
  <c r="AN373" i="56" s="1"/>
  <c r="AR373" i="56" s="1"/>
  <c r="AP373" i="56"/>
  <c r="AY373" i="56"/>
  <c r="AD374" i="56"/>
  <c r="AF374" i="56"/>
  <c r="AG374" i="56" s="1"/>
  <c r="AJ374" i="56"/>
  <c r="AK374" i="56"/>
  <c r="AM374" i="56"/>
  <c r="AN374" i="56" s="1"/>
  <c r="AR374" i="56" s="1"/>
  <c r="AP374" i="56"/>
  <c r="AY374" i="56"/>
  <c r="AD375" i="56"/>
  <c r="AF375" i="56"/>
  <c r="AG375" i="56" s="1"/>
  <c r="AJ375" i="56"/>
  <c r="AK375" i="56"/>
  <c r="AM375" i="56"/>
  <c r="AN375" i="56" s="1"/>
  <c r="AR375" i="56" s="1"/>
  <c r="AP375" i="56"/>
  <c r="AY375" i="56"/>
  <c r="AD376" i="56"/>
  <c r="AF376" i="56"/>
  <c r="AG376" i="56" s="1"/>
  <c r="AJ376" i="56"/>
  <c r="AK376" i="56"/>
  <c r="AM376" i="56"/>
  <c r="AN376" i="56" s="1"/>
  <c r="AR376" i="56" s="1"/>
  <c r="AP376" i="56"/>
  <c r="AY376" i="56"/>
  <c r="AD377" i="56"/>
  <c r="AF377" i="56"/>
  <c r="AG377" i="56" s="1"/>
  <c r="AJ377" i="56"/>
  <c r="AK377" i="56"/>
  <c r="AM377" i="56"/>
  <c r="AN377" i="56" s="1"/>
  <c r="AR377" i="56" s="1"/>
  <c r="AP377" i="56"/>
  <c r="AY377" i="56"/>
  <c r="AD378" i="56"/>
  <c r="AF378" i="56"/>
  <c r="AG378" i="56" s="1"/>
  <c r="AJ378" i="56"/>
  <c r="AK378" i="56"/>
  <c r="AM378" i="56"/>
  <c r="AN378" i="56" s="1"/>
  <c r="AR378" i="56" s="1"/>
  <c r="AP378" i="56"/>
  <c r="AY378" i="56"/>
  <c r="AD379" i="56"/>
  <c r="AF379" i="56"/>
  <c r="AG379" i="56" s="1"/>
  <c r="AJ379" i="56"/>
  <c r="AK379" i="56"/>
  <c r="AM379" i="56"/>
  <c r="AN379" i="56" s="1"/>
  <c r="AR379" i="56" s="1"/>
  <c r="AP379" i="56"/>
  <c r="AY379" i="56"/>
  <c r="AD380" i="56"/>
  <c r="AF380" i="56"/>
  <c r="AG380" i="56" s="1"/>
  <c r="AJ380" i="56"/>
  <c r="AK380" i="56"/>
  <c r="AM380" i="56"/>
  <c r="AN380" i="56" s="1"/>
  <c r="AR380" i="56" s="1"/>
  <c r="AP380" i="56"/>
  <c r="AY380" i="56"/>
  <c r="AD381" i="56"/>
  <c r="AF381" i="56"/>
  <c r="AG381" i="56" s="1"/>
  <c r="AJ381" i="56"/>
  <c r="AK381" i="56"/>
  <c r="AM381" i="56"/>
  <c r="AN381" i="56" s="1"/>
  <c r="AR381" i="56" s="1"/>
  <c r="AP381" i="56"/>
  <c r="AY381" i="56"/>
  <c r="AD382" i="56"/>
  <c r="AF382" i="56"/>
  <c r="AG382" i="56" s="1"/>
  <c r="AJ382" i="56"/>
  <c r="AK382" i="56"/>
  <c r="AM382" i="56"/>
  <c r="AN382" i="56" s="1"/>
  <c r="AR382" i="56" s="1"/>
  <c r="AP382" i="56"/>
  <c r="AY382" i="56"/>
  <c r="AD383" i="56"/>
  <c r="AF383" i="56"/>
  <c r="AG383" i="56" s="1"/>
  <c r="AJ383" i="56"/>
  <c r="AK383" i="56"/>
  <c r="AM383" i="56"/>
  <c r="AN383" i="56" s="1"/>
  <c r="AR383" i="56" s="1"/>
  <c r="AP383" i="56"/>
  <c r="AY383" i="56"/>
  <c r="AD384" i="56"/>
  <c r="AF384" i="56"/>
  <c r="AG384" i="56" s="1"/>
  <c r="AJ384" i="56"/>
  <c r="AK384" i="56"/>
  <c r="AM384" i="56"/>
  <c r="AN384" i="56" s="1"/>
  <c r="AR384" i="56" s="1"/>
  <c r="AP384" i="56"/>
  <c r="AY384" i="56"/>
  <c r="AD385" i="56"/>
  <c r="AF385" i="56"/>
  <c r="AG385" i="56" s="1"/>
  <c r="AJ385" i="56"/>
  <c r="AK385" i="56"/>
  <c r="AM385" i="56"/>
  <c r="AN385" i="56" s="1"/>
  <c r="AR385" i="56" s="1"/>
  <c r="AP385" i="56"/>
  <c r="AY385" i="56"/>
  <c r="AD386" i="56"/>
  <c r="AF386" i="56"/>
  <c r="AG386" i="56" s="1"/>
  <c r="AJ386" i="56"/>
  <c r="AK386" i="56"/>
  <c r="AM386" i="56"/>
  <c r="AN386" i="56" s="1"/>
  <c r="AR386" i="56" s="1"/>
  <c r="AP386" i="56"/>
  <c r="AY386" i="56"/>
  <c r="AD387" i="56"/>
  <c r="AF387" i="56"/>
  <c r="AG387" i="56" s="1"/>
  <c r="AJ387" i="56"/>
  <c r="AK387" i="56"/>
  <c r="AM387" i="56"/>
  <c r="AN387" i="56" s="1"/>
  <c r="AR387" i="56" s="1"/>
  <c r="AP387" i="56"/>
  <c r="AY387" i="56"/>
  <c r="AD388" i="56"/>
  <c r="AF388" i="56"/>
  <c r="AG388" i="56" s="1"/>
  <c r="AJ388" i="56"/>
  <c r="AK388" i="56"/>
  <c r="AM388" i="56"/>
  <c r="AN388" i="56" s="1"/>
  <c r="AR388" i="56" s="1"/>
  <c r="AP388" i="56"/>
  <c r="AY388" i="56"/>
  <c r="AD389" i="56"/>
  <c r="AF389" i="56"/>
  <c r="AG389" i="56" s="1"/>
  <c r="AJ389" i="56"/>
  <c r="AK389" i="56"/>
  <c r="AM389" i="56"/>
  <c r="AN389" i="56" s="1"/>
  <c r="AR389" i="56" s="1"/>
  <c r="AP389" i="56"/>
  <c r="AY389" i="56"/>
  <c r="AD390" i="56"/>
  <c r="AF390" i="56"/>
  <c r="AG390" i="56" s="1"/>
  <c r="AJ390" i="56"/>
  <c r="AK390" i="56"/>
  <c r="AM390" i="56"/>
  <c r="AN390" i="56" s="1"/>
  <c r="AR390" i="56" s="1"/>
  <c r="AP390" i="56"/>
  <c r="AY390" i="56"/>
  <c r="AD391" i="56"/>
  <c r="AF391" i="56"/>
  <c r="AG391" i="56" s="1"/>
  <c r="AJ391" i="56"/>
  <c r="AK391" i="56"/>
  <c r="AM391" i="56"/>
  <c r="AN391" i="56" s="1"/>
  <c r="AR391" i="56" s="1"/>
  <c r="AP391" i="56"/>
  <c r="AY391" i="56"/>
  <c r="AD392" i="56"/>
  <c r="AF392" i="56"/>
  <c r="AG392" i="56" s="1"/>
  <c r="AJ392" i="56"/>
  <c r="AK392" i="56"/>
  <c r="AM392" i="56"/>
  <c r="AN392" i="56" s="1"/>
  <c r="AR392" i="56" s="1"/>
  <c r="AP392" i="56"/>
  <c r="AY392" i="56"/>
  <c r="AD393" i="56"/>
  <c r="AF393" i="56"/>
  <c r="AG393" i="56" s="1"/>
  <c r="AJ393" i="56"/>
  <c r="AK393" i="56"/>
  <c r="AM393" i="56"/>
  <c r="AN393" i="56" s="1"/>
  <c r="AR393" i="56" s="1"/>
  <c r="AP393" i="56"/>
  <c r="AY393" i="56"/>
  <c r="AD394" i="56"/>
  <c r="AF394" i="56"/>
  <c r="AG394" i="56" s="1"/>
  <c r="AJ394" i="56"/>
  <c r="AK394" i="56"/>
  <c r="AM394" i="56"/>
  <c r="AN394" i="56" s="1"/>
  <c r="AR394" i="56" s="1"/>
  <c r="AP394" i="56"/>
  <c r="AY394" i="56"/>
  <c r="AD395" i="56"/>
  <c r="AF395" i="56"/>
  <c r="AG395" i="56" s="1"/>
  <c r="AJ395" i="56"/>
  <c r="AK395" i="56"/>
  <c r="AM395" i="56"/>
  <c r="AN395" i="56" s="1"/>
  <c r="AR395" i="56" s="1"/>
  <c r="AP395" i="56"/>
  <c r="AY395" i="56"/>
  <c r="AD396" i="56"/>
  <c r="AF396" i="56"/>
  <c r="AG396" i="56" s="1"/>
  <c r="AJ396" i="56"/>
  <c r="AK396" i="56"/>
  <c r="AM396" i="56"/>
  <c r="AN396" i="56" s="1"/>
  <c r="AR396" i="56" s="1"/>
  <c r="AP396" i="56"/>
  <c r="AY396" i="56"/>
  <c r="AD397" i="56"/>
  <c r="AF397" i="56"/>
  <c r="AG397" i="56" s="1"/>
  <c r="AJ397" i="56"/>
  <c r="AK397" i="56"/>
  <c r="AM397" i="56"/>
  <c r="AN397" i="56" s="1"/>
  <c r="AR397" i="56" s="1"/>
  <c r="AP397" i="56"/>
  <c r="AY397" i="56"/>
  <c r="AD398" i="56"/>
  <c r="AF398" i="56"/>
  <c r="AG398" i="56" s="1"/>
  <c r="AJ398" i="56"/>
  <c r="AK398" i="56"/>
  <c r="AM398" i="56"/>
  <c r="AN398" i="56" s="1"/>
  <c r="AR398" i="56" s="1"/>
  <c r="AP398" i="56"/>
  <c r="AY398" i="56"/>
  <c r="AD399" i="56"/>
  <c r="AF399" i="56"/>
  <c r="AG399" i="56" s="1"/>
  <c r="AJ399" i="56"/>
  <c r="AK399" i="56"/>
  <c r="AM399" i="56"/>
  <c r="AN399" i="56" s="1"/>
  <c r="AR399" i="56" s="1"/>
  <c r="AP399" i="56"/>
  <c r="AY399" i="56"/>
  <c r="AD400" i="56"/>
  <c r="AF400" i="56"/>
  <c r="AG400" i="56" s="1"/>
  <c r="AJ400" i="56"/>
  <c r="AK400" i="56"/>
  <c r="AM400" i="56"/>
  <c r="AN400" i="56" s="1"/>
  <c r="AR400" i="56" s="1"/>
  <c r="AP400" i="56"/>
  <c r="AY400" i="56"/>
  <c r="AD401" i="56"/>
  <c r="AF401" i="56"/>
  <c r="AG401" i="56" s="1"/>
  <c r="AJ401" i="56"/>
  <c r="AK401" i="56"/>
  <c r="AM401" i="56"/>
  <c r="AN401" i="56" s="1"/>
  <c r="AR401" i="56" s="1"/>
  <c r="AP401" i="56"/>
  <c r="AY401" i="56"/>
  <c r="AD402" i="56"/>
  <c r="AF402" i="56"/>
  <c r="AG402" i="56" s="1"/>
  <c r="AJ402" i="56"/>
  <c r="AK402" i="56"/>
  <c r="AM402" i="56"/>
  <c r="AN402" i="56" s="1"/>
  <c r="AR402" i="56" s="1"/>
  <c r="AP402" i="56"/>
  <c r="AY402" i="56"/>
  <c r="AD403" i="56"/>
  <c r="AF403" i="56"/>
  <c r="AG403" i="56" s="1"/>
  <c r="AJ403" i="56"/>
  <c r="AK403" i="56"/>
  <c r="AM403" i="56"/>
  <c r="AN403" i="56" s="1"/>
  <c r="AR403" i="56" s="1"/>
  <c r="AP403" i="56"/>
  <c r="AY403" i="56"/>
  <c r="AD404" i="56"/>
  <c r="AF404" i="56"/>
  <c r="AG404" i="56" s="1"/>
  <c r="AJ404" i="56"/>
  <c r="AK404" i="56"/>
  <c r="AM404" i="56"/>
  <c r="AN404" i="56" s="1"/>
  <c r="AR404" i="56" s="1"/>
  <c r="AP404" i="56"/>
  <c r="AY404" i="56"/>
  <c r="AD405" i="56"/>
  <c r="AF405" i="56"/>
  <c r="AG405" i="56" s="1"/>
  <c r="AJ405" i="56"/>
  <c r="AK405" i="56"/>
  <c r="AM405" i="56"/>
  <c r="AN405" i="56" s="1"/>
  <c r="AR405" i="56" s="1"/>
  <c r="AP405" i="56"/>
  <c r="AY405" i="56"/>
  <c r="AD406" i="56"/>
  <c r="AF406" i="56"/>
  <c r="AG406" i="56" s="1"/>
  <c r="AJ406" i="56"/>
  <c r="AK406" i="56"/>
  <c r="AM406" i="56"/>
  <c r="AN406" i="56" s="1"/>
  <c r="AR406" i="56" s="1"/>
  <c r="AP406" i="56"/>
  <c r="AY406" i="56"/>
  <c r="AD407" i="56"/>
  <c r="AF407" i="56"/>
  <c r="AG407" i="56" s="1"/>
  <c r="AJ407" i="56"/>
  <c r="AK407" i="56"/>
  <c r="AM407" i="56"/>
  <c r="AN407" i="56" s="1"/>
  <c r="AR407" i="56" s="1"/>
  <c r="AP407" i="56"/>
  <c r="AY407" i="56"/>
  <c r="AD408" i="56"/>
  <c r="AF408" i="56"/>
  <c r="AG408" i="56" s="1"/>
  <c r="AJ408" i="56"/>
  <c r="AK408" i="56"/>
  <c r="AM408" i="56"/>
  <c r="AN408" i="56" s="1"/>
  <c r="AR408" i="56" s="1"/>
  <c r="AP408" i="56"/>
  <c r="AY408" i="56"/>
  <c r="AD409" i="56"/>
  <c r="AF409" i="56"/>
  <c r="AG409" i="56" s="1"/>
  <c r="AJ409" i="56"/>
  <c r="AK409" i="56"/>
  <c r="AM409" i="56"/>
  <c r="AN409" i="56"/>
  <c r="AR409" i="56" s="1"/>
  <c r="AP409" i="56"/>
  <c r="AY409" i="56"/>
  <c r="AD410" i="56"/>
  <c r="AF410" i="56"/>
  <c r="AG410" i="56" s="1"/>
  <c r="AJ410" i="56"/>
  <c r="AK410" i="56"/>
  <c r="AM410" i="56"/>
  <c r="AN410" i="56" s="1"/>
  <c r="AR410" i="56" s="1"/>
  <c r="AT410" i="56" s="1"/>
  <c r="AP410" i="56"/>
  <c r="AY410" i="56"/>
  <c r="AD411" i="56"/>
  <c r="AF411" i="56"/>
  <c r="AG411" i="56" s="1"/>
  <c r="AJ411" i="56"/>
  <c r="AK411" i="56"/>
  <c r="AM411" i="56"/>
  <c r="AN411" i="56" s="1"/>
  <c r="AR411" i="56" s="1"/>
  <c r="AP411" i="56"/>
  <c r="AY411" i="56"/>
  <c r="AD412" i="56"/>
  <c r="AF412" i="56"/>
  <c r="AG412" i="56" s="1"/>
  <c r="AJ412" i="56"/>
  <c r="AK412" i="56"/>
  <c r="AM412" i="56"/>
  <c r="AN412" i="56" s="1"/>
  <c r="AR412" i="56" s="1"/>
  <c r="AP412" i="56"/>
  <c r="AY412" i="56"/>
  <c r="AD413" i="56"/>
  <c r="AF413" i="56"/>
  <c r="AG413" i="56" s="1"/>
  <c r="AJ413" i="56"/>
  <c r="AK413" i="56"/>
  <c r="AM413" i="56"/>
  <c r="AN413" i="56" s="1"/>
  <c r="AR413" i="56" s="1"/>
  <c r="AP413" i="56"/>
  <c r="AY413" i="56"/>
  <c r="AD414" i="56"/>
  <c r="AF414" i="56"/>
  <c r="AG414" i="56" s="1"/>
  <c r="AJ414" i="56"/>
  <c r="AK414" i="56"/>
  <c r="AM414" i="56"/>
  <c r="AN414" i="56" s="1"/>
  <c r="AR414" i="56" s="1"/>
  <c r="AP414" i="56"/>
  <c r="AY414" i="56"/>
  <c r="AD415" i="56"/>
  <c r="AF415" i="56"/>
  <c r="AG415" i="56" s="1"/>
  <c r="AJ415" i="56"/>
  <c r="AK415" i="56"/>
  <c r="AM415" i="56"/>
  <c r="AN415" i="56" s="1"/>
  <c r="AR415" i="56" s="1"/>
  <c r="AP415" i="56"/>
  <c r="AY415" i="56"/>
  <c r="AD416" i="56"/>
  <c r="AF416" i="56"/>
  <c r="AG416" i="56" s="1"/>
  <c r="AJ416" i="56"/>
  <c r="AK416" i="56"/>
  <c r="AM416" i="56"/>
  <c r="AN416" i="56" s="1"/>
  <c r="AR416" i="56" s="1"/>
  <c r="AP416" i="56"/>
  <c r="AY416" i="56"/>
  <c r="AD417" i="56"/>
  <c r="AF417" i="56"/>
  <c r="AG417" i="56" s="1"/>
  <c r="AJ417" i="56"/>
  <c r="AK417" i="56"/>
  <c r="AM417" i="56"/>
  <c r="AN417" i="56" s="1"/>
  <c r="AR417" i="56" s="1"/>
  <c r="AP417" i="56"/>
  <c r="AY417" i="56"/>
  <c r="AD418" i="56"/>
  <c r="AF418" i="56"/>
  <c r="AG418" i="56" s="1"/>
  <c r="AJ418" i="56"/>
  <c r="AK418" i="56"/>
  <c r="AM418" i="56"/>
  <c r="AN418" i="56" s="1"/>
  <c r="AR418" i="56" s="1"/>
  <c r="AP418" i="56"/>
  <c r="AY418" i="56"/>
  <c r="AD419" i="56"/>
  <c r="AF419" i="56"/>
  <c r="AG419" i="56" s="1"/>
  <c r="AJ419" i="56"/>
  <c r="AK419" i="56"/>
  <c r="AM419" i="56"/>
  <c r="AN419" i="56" s="1"/>
  <c r="AR419" i="56" s="1"/>
  <c r="AP419" i="56"/>
  <c r="AY419" i="56"/>
  <c r="AD420" i="56"/>
  <c r="AF420" i="56"/>
  <c r="AG420" i="56" s="1"/>
  <c r="AJ420" i="56"/>
  <c r="AK420" i="56"/>
  <c r="AM420" i="56"/>
  <c r="AN420" i="56" s="1"/>
  <c r="AR420" i="56" s="1"/>
  <c r="AP420" i="56"/>
  <c r="AY420" i="56"/>
  <c r="AD421" i="56"/>
  <c r="AF421" i="56"/>
  <c r="AG421" i="56" s="1"/>
  <c r="AJ421" i="56"/>
  <c r="AK421" i="56"/>
  <c r="AM421" i="56"/>
  <c r="AN421" i="56" s="1"/>
  <c r="AR421" i="56" s="1"/>
  <c r="AP421" i="56"/>
  <c r="AY421" i="56"/>
  <c r="AD422" i="56"/>
  <c r="AF422" i="56"/>
  <c r="AG422" i="56" s="1"/>
  <c r="AJ422" i="56"/>
  <c r="AK422" i="56"/>
  <c r="AM422" i="56"/>
  <c r="AN422" i="56" s="1"/>
  <c r="AR422" i="56" s="1"/>
  <c r="AP422" i="56"/>
  <c r="AY422" i="56"/>
  <c r="AD423" i="56"/>
  <c r="AF423" i="56"/>
  <c r="AG423" i="56" s="1"/>
  <c r="AJ423" i="56"/>
  <c r="AK423" i="56"/>
  <c r="AM423" i="56"/>
  <c r="AN423" i="56" s="1"/>
  <c r="AR423" i="56" s="1"/>
  <c r="AP423" i="56"/>
  <c r="AY423" i="56"/>
  <c r="AD424" i="56"/>
  <c r="AF424" i="56"/>
  <c r="AG424" i="56" s="1"/>
  <c r="AJ424" i="56"/>
  <c r="AK424" i="56"/>
  <c r="AM424" i="56"/>
  <c r="AN424" i="56" s="1"/>
  <c r="AR424" i="56" s="1"/>
  <c r="AP424" i="56"/>
  <c r="AY424" i="56"/>
  <c r="AD425" i="56"/>
  <c r="AF425" i="56"/>
  <c r="AG425" i="56" s="1"/>
  <c r="AJ425" i="56"/>
  <c r="AK425" i="56"/>
  <c r="AM425" i="56"/>
  <c r="AN425" i="56" s="1"/>
  <c r="AR425" i="56" s="1"/>
  <c r="AP425" i="56"/>
  <c r="AY425" i="56"/>
  <c r="AD426" i="56"/>
  <c r="AF426" i="56"/>
  <c r="AG426" i="56" s="1"/>
  <c r="AJ426" i="56"/>
  <c r="AK426" i="56"/>
  <c r="AM426" i="56"/>
  <c r="AN426" i="56" s="1"/>
  <c r="AR426" i="56" s="1"/>
  <c r="AP426" i="56"/>
  <c r="AY426" i="56"/>
  <c r="AD427" i="56"/>
  <c r="AF427" i="56"/>
  <c r="AG427" i="56" s="1"/>
  <c r="AJ427" i="56"/>
  <c r="AK427" i="56"/>
  <c r="AM427" i="56"/>
  <c r="AN427" i="56" s="1"/>
  <c r="AR427" i="56" s="1"/>
  <c r="AP427" i="56"/>
  <c r="AY427" i="56"/>
  <c r="AD428" i="56"/>
  <c r="AF428" i="56"/>
  <c r="AG428" i="56" s="1"/>
  <c r="AJ428" i="56"/>
  <c r="AK428" i="56"/>
  <c r="AM428" i="56"/>
  <c r="AN428" i="56"/>
  <c r="AR428" i="56" s="1"/>
  <c r="AP428" i="56"/>
  <c r="AY428" i="56"/>
  <c r="AD429" i="56"/>
  <c r="AF429" i="56"/>
  <c r="AG429" i="56" s="1"/>
  <c r="AJ429" i="56"/>
  <c r="AK429" i="56"/>
  <c r="AM429" i="56"/>
  <c r="AN429" i="56" s="1"/>
  <c r="AR429" i="56" s="1"/>
  <c r="AP429" i="56"/>
  <c r="AY429" i="56"/>
  <c r="AD430" i="56"/>
  <c r="AF430" i="56"/>
  <c r="AG430" i="56" s="1"/>
  <c r="AJ430" i="56"/>
  <c r="AK430" i="56"/>
  <c r="AM430" i="56"/>
  <c r="AN430" i="56" s="1"/>
  <c r="AR430" i="56" s="1"/>
  <c r="AP430" i="56"/>
  <c r="AY430" i="56"/>
  <c r="AD431" i="56"/>
  <c r="AF431" i="56"/>
  <c r="AG431" i="56" s="1"/>
  <c r="AJ431" i="56"/>
  <c r="AK431" i="56"/>
  <c r="AM431" i="56"/>
  <c r="AN431" i="56" s="1"/>
  <c r="AR431" i="56" s="1"/>
  <c r="AP431" i="56"/>
  <c r="AY431" i="56"/>
  <c r="AD432" i="56"/>
  <c r="AF432" i="56"/>
  <c r="AG432" i="56" s="1"/>
  <c r="AJ432" i="56"/>
  <c r="AK432" i="56"/>
  <c r="AM432" i="56"/>
  <c r="AN432" i="56" s="1"/>
  <c r="AR432" i="56" s="1"/>
  <c r="AP432" i="56"/>
  <c r="AY432" i="56"/>
  <c r="AD433" i="56"/>
  <c r="AF433" i="56"/>
  <c r="AG433" i="56" s="1"/>
  <c r="AT433" i="56" s="1"/>
  <c r="AJ433" i="56"/>
  <c r="AK433" i="56"/>
  <c r="AM433" i="56"/>
  <c r="AN433" i="56" s="1"/>
  <c r="AR433" i="56" s="1"/>
  <c r="AP433" i="56"/>
  <c r="AY433" i="56"/>
  <c r="AD434" i="56"/>
  <c r="AF434" i="56"/>
  <c r="AG434" i="56" s="1"/>
  <c r="AJ434" i="56"/>
  <c r="AK434" i="56"/>
  <c r="AM434" i="56"/>
  <c r="AN434" i="56" s="1"/>
  <c r="AP434" i="56"/>
  <c r="AY434" i="56"/>
  <c r="AD435" i="56"/>
  <c r="AF435" i="56"/>
  <c r="AG435" i="56" s="1"/>
  <c r="AJ435" i="56"/>
  <c r="AK435" i="56"/>
  <c r="AM435" i="56"/>
  <c r="AN435" i="56" s="1"/>
  <c r="AR435" i="56" s="1"/>
  <c r="AP435" i="56"/>
  <c r="AY435" i="56"/>
  <c r="AD436" i="56"/>
  <c r="AF436" i="56"/>
  <c r="AG436" i="56" s="1"/>
  <c r="AJ436" i="56"/>
  <c r="AK436" i="56"/>
  <c r="AM436" i="56"/>
  <c r="AN436" i="56" s="1"/>
  <c r="AR436" i="56" s="1"/>
  <c r="AP436" i="56"/>
  <c r="AY436" i="56"/>
  <c r="AD437" i="56"/>
  <c r="AF437" i="56"/>
  <c r="AG437" i="56" s="1"/>
  <c r="AJ437" i="56"/>
  <c r="AK437" i="56"/>
  <c r="AM437" i="56"/>
  <c r="AN437" i="56" s="1"/>
  <c r="AR437" i="56" s="1"/>
  <c r="AP437" i="56"/>
  <c r="AY437" i="56"/>
  <c r="AD438" i="56"/>
  <c r="AF438" i="56"/>
  <c r="AG438" i="56" s="1"/>
  <c r="AJ438" i="56"/>
  <c r="AK438" i="56"/>
  <c r="AM438" i="56"/>
  <c r="AN438" i="56" s="1"/>
  <c r="AR438" i="56" s="1"/>
  <c r="AP438" i="56"/>
  <c r="AY438" i="56"/>
  <c r="AD439" i="56"/>
  <c r="AF439" i="56"/>
  <c r="AG439" i="56" s="1"/>
  <c r="AJ439" i="56"/>
  <c r="AK439" i="56"/>
  <c r="AM439" i="56"/>
  <c r="AN439" i="56" s="1"/>
  <c r="AR439" i="56" s="1"/>
  <c r="AP439" i="56"/>
  <c r="AY439" i="56"/>
  <c r="AD440" i="56"/>
  <c r="AF440" i="56"/>
  <c r="AG440" i="56" s="1"/>
  <c r="AJ440" i="56"/>
  <c r="AK440" i="56"/>
  <c r="AM440" i="56"/>
  <c r="AN440" i="56" s="1"/>
  <c r="AR440" i="56" s="1"/>
  <c r="AP440" i="56"/>
  <c r="AY440" i="56"/>
  <c r="AD441" i="56"/>
  <c r="AF441" i="56"/>
  <c r="AG441" i="56" s="1"/>
  <c r="AJ441" i="56"/>
  <c r="AK441" i="56"/>
  <c r="AM441" i="56"/>
  <c r="AN441" i="56" s="1"/>
  <c r="AR441" i="56" s="1"/>
  <c r="AP441" i="56"/>
  <c r="AY441" i="56"/>
  <c r="AD442" i="56"/>
  <c r="AF442" i="56"/>
  <c r="AG442" i="56" s="1"/>
  <c r="AJ442" i="56"/>
  <c r="AK442" i="56"/>
  <c r="AM442" i="56"/>
  <c r="AN442" i="56" s="1"/>
  <c r="AR442" i="56" s="1"/>
  <c r="AP442" i="56"/>
  <c r="AY442" i="56"/>
  <c r="AD443" i="56"/>
  <c r="AF443" i="56"/>
  <c r="AG443" i="56" s="1"/>
  <c r="AJ443" i="56"/>
  <c r="AK443" i="56"/>
  <c r="AM443" i="56"/>
  <c r="AN443" i="56" s="1"/>
  <c r="AR443" i="56" s="1"/>
  <c r="AP443" i="56"/>
  <c r="AY443" i="56"/>
  <c r="AD444" i="56"/>
  <c r="AF444" i="56"/>
  <c r="AG444" i="56" s="1"/>
  <c r="AJ444" i="56"/>
  <c r="AK444" i="56"/>
  <c r="AM444" i="56"/>
  <c r="AN444" i="56" s="1"/>
  <c r="AR444" i="56" s="1"/>
  <c r="AP444" i="56"/>
  <c r="AY444" i="56"/>
  <c r="AD445" i="56"/>
  <c r="AF445" i="56"/>
  <c r="AG445" i="56" s="1"/>
  <c r="AJ445" i="56"/>
  <c r="AK445" i="56"/>
  <c r="AM445" i="56"/>
  <c r="AN445" i="56" s="1"/>
  <c r="AR445" i="56" s="1"/>
  <c r="AP445" i="56"/>
  <c r="AY445" i="56"/>
  <c r="AD446" i="56"/>
  <c r="AF446" i="56"/>
  <c r="AG446" i="56"/>
  <c r="AJ446" i="56"/>
  <c r="AK446" i="56"/>
  <c r="AM446" i="56"/>
  <c r="AN446" i="56" s="1"/>
  <c r="AR446" i="56" s="1"/>
  <c r="AP446" i="56"/>
  <c r="AY446" i="56"/>
  <c r="AD447" i="56"/>
  <c r="AF447" i="56"/>
  <c r="AG447" i="56" s="1"/>
  <c r="AJ447" i="56"/>
  <c r="AK447" i="56"/>
  <c r="AM447" i="56"/>
  <c r="AN447" i="56" s="1"/>
  <c r="AR447" i="56" s="1"/>
  <c r="AP447" i="56"/>
  <c r="AY447" i="56"/>
  <c r="AD448" i="56"/>
  <c r="AF448" i="56"/>
  <c r="AG448" i="56" s="1"/>
  <c r="AJ448" i="56"/>
  <c r="AK448" i="56"/>
  <c r="AM448" i="56"/>
  <c r="AN448" i="56" s="1"/>
  <c r="AR448" i="56" s="1"/>
  <c r="AP448" i="56"/>
  <c r="AY448" i="56"/>
  <c r="AD449" i="56"/>
  <c r="AF449" i="56"/>
  <c r="AG449" i="56" s="1"/>
  <c r="AJ449" i="56"/>
  <c r="AK449" i="56"/>
  <c r="AM449" i="56"/>
  <c r="AN449" i="56" s="1"/>
  <c r="AR449" i="56" s="1"/>
  <c r="AP449" i="56"/>
  <c r="AY449" i="56"/>
  <c r="AD450" i="56"/>
  <c r="AF450" i="56"/>
  <c r="AG450" i="56" s="1"/>
  <c r="AJ450" i="56"/>
  <c r="AK450" i="56"/>
  <c r="AM450" i="56"/>
  <c r="AN450" i="56" s="1"/>
  <c r="AR450" i="56" s="1"/>
  <c r="AP450" i="56"/>
  <c r="AY450" i="56"/>
  <c r="AD451" i="56"/>
  <c r="AF451" i="56"/>
  <c r="AG451" i="56" s="1"/>
  <c r="AJ451" i="56"/>
  <c r="AK451" i="56"/>
  <c r="AM451" i="56"/>
  <c r="AN451" i="56" s="1"/>
  <c r="AR451" i="56" s="1"/>
  <c r="AP451" i="56"/>
  <c r="AY451" i="56"/>
  <c r="AD452" i="56"/>
  <c r="AF452" i="56"/>
  <c r="AG452" i="56" s="1"/>
  <c r="AJ452" i="56"/>
  <c r="AK452" i="56"/>
  <c r="AM452" i="56"/>
  <c r="AN452" i="56" s="1"/>
  <c r="AR452" i="56" s="1"/>
  <c r="AP452" i="56"/>
  <c r="AY452" i="56"/>
  <c r="AD453" i="56"/>
  <c r="AF453" i="56"/>
  <c r="AG453" i="56" s="1"/>
  <c r="AJ453" i="56"/>
  <c r="AK453" i="56"/>
  <c r="AM453" i="56"/>
  <c r="AN453" i="56" s="1"/>
  <c r="AR453" i="56" s="1"/>
  <c r="AP453" i="56"/>
  <c r="AY453" i="56"/>
  <c r="AD454" i="56"/>
  <c r="AF454" i="56"/>
  <c r="AG454" i="56" s="1"/>
  <c r="AJ454" i="56"/>
  <c r="AK454" i="56"/>
  <c r="AM454" i="56"/>
  <c r="AN454" i="56" s="1"/>
  <c r="AR454" i="56" s="1"/>
  <c r="AP454" i="56"/>
  <c r="AY454" i="56"/>
  <c r="AD455" i="56"/>
  <c r="AF455" i="56"/>
  <c r="AG455" i="56" s="1"/>
  <c r="AJ455" i="56"/>
  <c r="AK455" i="56"/>
  <c r="AM455" i="56"/>
  <c r="AN455" i="56" s="1"/>
  <c r="AR455" i="56" s="1"/>
  <c r="AP455" i="56"/>
  <c r="AY455" i="56"/>
  <c r="AD456" i="56"/>
  <c r="AF456" i="56"/>
  <c r="AG456" i="56" s="1"/>
  <c r="AJ456" i="56"/>
  <c r="AK456" i="56"/>
  <c r="AM456" i="56"/>
  <c r="AN456" i="56" s="1"/>
  <c r="AR456" i="56" s="1"/>
  <c r="AP456" i="56"/>
  <c r="AY456" i="56"/>
  <c r="AD457" i="56"/>
  <c r="AF457" i="56"/>
  <c r="AG457" i="56" s="1"/>
  <c r="AJ457" i="56"/>
  <c r="AK457" i="56"/>
  <c r="AM457" i="56"/>
  <c r="AN457" i="56" s="1"/>
  <c r="AR457" i="56" s="1"/>
  <c r="AP457" i="56"/>
  <c r="AY457" i="56"/>
  <c r="AD458" i="56"/>
  <c r="AF458" i="56"/>
  <c r="AG458" i="56" s="1"/>
  <c r="AJ458" i="56"/>
  <c r="AK458" i="56"/>
  <c r="AM458" i="56"/>
  <c r="AN458" i="56"/>
  <c r="AR458" i="56" s="1"/>
  <c r="AP458" i="56"/>
  <c r="AY458" i="56"/>
  <c r="AD459" i="56"/>
  <c r="AF459" i="56"/>
  <c r="AG459" i="56" s="1"/>
  <c r="AJ459" i="56"/>
  <c r="AK459" i="56"/>
  <c r="AM459" i="56"/>
  <c r="AN459" i="56" s="1"/>
  <c r="AR459" i="56" s="1"/>
  <c r="AP459" i="56"/>
  <c r="AY459" i="56"/>
  <c r="AD460" i="56"/>
  <c r="AF460" i="56"/>
  <c r="AG460" i="56" s="1"/>
  <c r="AJ460" i="56"/>
  <c r="AK460" i="56"/>
  <c r="AM460" i="56"/>
  <c r="AN460" i="56" s="1"/>
  <c r="AR460" i="56" s="1"/>
  <c r="AT460" i="56" s="1"/>
  <c r="AP460" i="56"/>
  <c r="AY460" i="56"/>
  <c r="AD461" i="56"/>
  <c r="AF461" i="56"/>
  <c r="AG461" i="56"/>
  <c r="AJ461" i="56"/>
  <c r="AK461" i="56"/>
  <c r="AM461" i="56"/>
  <c r="AN461" i="56" s="1"/>
  <c r="AR461" i="56" s="1"/>
  <c r="AP461" i="56"/>
  <c r="AY461" i="56"/>
  <c r="AD462" i="56"/>
  <c r="AF462" i="56"/>
  <c r="AG462" i="56" s="1"/>
  <c r="AJ462" i="56"/>
  <c r="AK462" i="56"/>
  <c r="AM462" i="56"/>
  <c r="AN462" i="56" s="1"/>
  <c r="AR462" i="56" s="1"/>
  <c r="AP462" i="56"/>
  <c r="AY462" i="56"/>
  <c r="AD463" i="56"/>
  <c r="AF463" i="56"/>
  <c r="AG463" i="56" s="1"/>
  <c r="AJ463" i="56"/>
  <c r="AK463" i="56"/>
  <c r="AM463" i="56"/>
  <c r="AN463" i="56" s="1"/>
  <c r="AR463" i="56" s="1"/>
  <c r="AP463" i="56"/>
  <c r="AY463" i="56"/>
  <c r="AD464" i="56"/>
  <c r="AF464" i="56"/>
  <c r="AG464" i="56" s="1"/>
  <c r="AJ464" i="56"/>
  <c r="AK464" i="56"/>
  <c r="AM464" i="56"/>
  <c r="AN464" i="56" s="1"/>
  <c r="AR464" i="56" s="1"/>
  <c r="AP464" i="56"/>
  <c r="AY464" i="56"/>
  <c r="AD465" i="56"/>
  <c r="AF465" i="56"/>
  <c r="AG465" i="56" s="1"/>
  <c r="AJ465" i="56"/>
  <c r="AK465" i="56"/>
  <c r="AM465" i="56"/>
  <c r="AN465" i="56" s="1"/>
  <c r="AR465" i="56" s="1"/>
  <c r="AP465" i="56"/>
  <c r="AY465" i="56"/>
  <c r="AD466" i="56"/>
  <c r="AF466" i="56"/>
  <c r="AG466" i="56" s="1"/>
  <c r="AJ466" i="56"/>
  <c r="AK466" i="56"/>
  <c r="AM466" i="56"/>
  <c r="AN466" i="56" s="1"/>
  <c r="AR466" i="56" s="1"/>
  <c r="AP466" i="56"/>
  <c r="AY466" i="56"/>
  <c r="AD467" i="56"/>
  <c r="AF467" i="56"/>
  <c r="AG467" i="56"/>
  <c r="AJ467" i="56"/>
  <c r="AK467" i="56"/>
  <c r="AM467" i="56"/>
  <c r="AN467" i="56" s="1"/>
  <c r="AR467" i="56" s="1"/>
  <c r="AP467" i="56"/>
  <c r="AY467" i="56"/>
  <c r="AD468" i="56"/>
  <c r="AF468" i="56"/>
  <c r="AG468" i="56" s="1"/>
  <c r="AJ468" i="56"/>
  <c r="AK468" i="56"/>
  <c r="AM468" i="56"/>
  <c r="AN468" i="56" s="1"/>
  <c r="AR468" i="56" s="1"/>
  <c r="AP468" i="56"/>
  <c r="AY468" i="56"/>
  <c r="AD469" i="56"/>
  <c r="AF469" i="56"/>
  <c r="AG469" i="56" s="1"/>
  <c r="AJ469" i="56"/>
  <c r="AK469" i="56"/>
  <c r="AM469" i="56"/>
  <c r="AN469" i="56"/>
  <c r="AR469" i="56" s="1"/>
  <c r="AP469" i="56"/>
  <c r="AY469" i="56"/>
  <c r="AD470" i="56"/>
  <c r="AF470" i="56"/>
  <c r="AG470" i="56" s="1"/>
  <c r="AJ470" i="56"/>
  <c r="AK470" i="56"/>
  <c r="AM470" i="56"/>
  <c r="AN470" i="56" s="1"/>
  <c r="AR470" i="56" s="1"/>
  <c r="AP470" i="56"/>
  <c r="AY470" i="56"/>
  <c r="AD471" i="56"/>
  <c r="AF471" i="56"/>
  <c r="AG471" i="56" s="1"/>
  <c r="AJ471" i="56"/>
  <c r="AK471" i="56"/>
  <c r="AM471" i="56"/>
  <c r="AN471" i="56" s="1"/>
  <c r="AR471" i="56" s="1"/>
  <c r="AP471" i="56"/>
  <c r="AY471" i="56"/>
  <c r="AD472" i="56"/>
  <c r="AF472" i="56"/>
  <c r="AG472" i="56" s="1"/>
  <c r="AJ472" i="56"/>
  <c r="AK472" i="56"/>
  <c r="AM472" i="56"/>
  <c r="AN472" i="56" s="1"/>
  <c r="AR472" i="56" s="1"/>
  <c r="AP472" i="56"/>
  <c r="AY472" i="56"/>
  <c r="AD473" i="56"/>
  <c r="AF473" i="56"/>
  <c r="AG473" i="56" s="1"/>
  <c r="AJ473" i="56"/>
  <c r="AK473" i="56"/>
  <c r="AM473" i="56"/>
  <c r="AN473" i="56" s="1"/>
  <c r="AR473" i="56" s="1"/>
  <c r="AP473" i="56"/>
  <c r="AY473" i="56"/>
  <c r="AD474" i="56"/>
  <c r="AF474" i="56"/>
  <c r="AG474" i="56" s="1"/>
  <c r="AJ474" i="56"/>
  <c r="AK474" i="56"/>
  <c r="AM474" i="56"/>
  <c r="AN474" i="56" s="1"/>
  <c r="AR474" i="56" s="1"/>
  <c r="AP474" i="56"/>
  <c r="AY474" i="56"/>
  <c r="AD475" i="56"/>
  <c r="AF475" i="56"/>
  <c r="AG475" i="56" s="1"/>
  <c r="AJ475" i="56"/>
  <c r="AK475" i="56"/>
  <c r="AM475" i="56"/>
  <c r="AN475" i="56" s="1"/>
  <c r="AR475" i="56" s="1"/>
  <c r="AP475" i="56"/>
  <c r="AY475" i="56"/>
  <c r="AD476" i="56"/>
  <c r="AF476" i="56"/>
  <c r="AG476" i="56" s="1"/>
  <c r="AJ476" i="56"/>
  <c r="AK476" i="56"/>
  <c r="AM476" i="56"/>
  <c r="AN476" i="56" s="1"/>
  <c r="AR476" i="56" s="1"/>
  <c r="AP476" i="56"/>
  <c r="AY476" i="56"/>
  <c r="AD477" i="56"/>
  <c r="AF477" i="56"/>
  <c r="AG477" i="56" s="1"/>
  <c r="AJ477" i="56"/>
  <c r="AK477" i="56"/>
  <c r="AM477" i="56"/>
  <c r="AN477" i="56" s="1"/>
  <c r="AR477" i="56" s="1"/>
  <c r="AP477" i="56"/>
  <c r="AY477" i="56"/>
  <c r="AD478" i="56"/>
  <c r="AF478" i="56"/>
  <c r="AG478" i="56" s="1"/>
  <c r="AJ478" i="56"/>
  <c r="AK478" i="56"/>
  <c r="AM478" i="56"/>
  <c r="AN478" i="56" s="1"/>
  <c r="AR478" i="56" s="1"/>
  <c r="AP478" i="56"/>
  <c r="AY478" i="56"/>
  <c r="AD479" i="56"/>
  <c r="AF479" i="56"/>
  <c r="AG479" i="56" s="1"/>
  <c r="AJ479" i="56"/>
  <c r="AK479" i="56"/>
  <c r="AM479" i="56"/>
  <c r="AN479" i="56" s="1"/>
  <c r="AR479" i="56" s="1"/>
  <c r="AP479" i="56"/>
  <c r="AY479" i="56"/>
  <c r="AD480" i="56"/>
  <c r="AF480" i="56"/>
  <c r="AG480" i="56" s="1"/>
  <c r="AJ480" i="56"/>
  <c r="AK480" i="56"/>
  <c r="AM480" i="56"/>
  <c r="AN480" i="56" s="1"/>
  <c r="AR480" i="56" s="1"/>
  <c r="AP480" i="56"/>
  <c r="AY480" i="56"/>
  <c r="AD481" i="56"/>
  <c r="AF481" i="56"/>
  <c r="AG481" i="56" s="1"/>
  <c r="AJ481" i="56"/>
  <c r="AK481" i="56"/>
  <c r="AM481" i="56"/>
  <c r="AN481" i="56" s="1"/>
  <c r="AR481" i="56" s="1"/>
  <c r="AP481" i="56"/>
  <c r="AY481" i="56"/>
  <c r="AD482" i="56"/>
  <c r="AF482" i="56"/>
  <c r="AG482" i="56" s="1"/>
  <c r="AJ482" i="56"/>
  <c r="AK482" i="56"/>
  <c r="AM482" i="56"/>
  <c r="AN482" i="56" s="1"/>
  <c r="AR482" i="56" s="1"/>
  <c r="AP482" i="56"/>
  <c r="AY482" i="56"/>
  <c r="AD483" i="56"/>
  <c r="AF483" i="56"/>
  <c r="AG483" i="56" s="1"/>
  <c r="AJ483" i="56"/>
  <c r="AK483" i="56"/>
  <c r="AM483" i="56"/>
  <c r="AN483" i="56" s="1"/>
  <c r="AR483" i="56" s="1"/>
  <c r="AP483" i="56"/>
  <c r="AY483" i="56"/>
  <c r="AD484" i="56"/>
  <c r="AF484" i="56"/>
  <c r="AG484" i="56" s="1"/>
  <c r="AJ484" i="56"/>
  <c r="AK484" i="56"/>
  <c r="AM484" i="56"/>
  <c r="AN484" i="56" s="1"/>
  <c r="AR484" i="56" s="1"/>
  <c r="AP484" i="56"/>
  <c r="AY484" i="56"/>
  <c r="AD485" i="56"/>
  <c r="AF485" i="56"/>
  <c r="AG485" i="56" s="1"/>
  <c r="AJ485" i="56"/>
  <c r="AK485" i="56"/>
  <c r="AM485" i="56"/>
  <c r="AN485" i="56" s="1"/>
  <c r="AR485" i="56" s="1"/>
  <c r="AP485" i="56"/>
  <c r="AY485" i="56"/>
  <c r="AD486" i="56"/>
  <c r="AF486" i="56"/>
  <c r="AG486" i="56" s="1"/>
  <c r="AJ486" i="56"/>
  <c r="AK486" i="56"/>
  <c r="AM486" i="56"/>
  <c r="AN486" i="56" s="1"/>
  <c r="AR486" i="56" s="1"/>
  <c r="AP486" i="56"/>
  <c r="AY486" i="56"/>
  <c r="AD487" i="56"/>
  <c r="AF487" i="56"/>
  <c r="AG487" i="56" s="1"/>
  <c r="AJ487" i="56"/>
  <c r="AK487" i="56"/>
  <c r="AM487" i="56"/>
  <c r="AN487" i="56" s="1"/>
  <c r="AR487" i="56" s="1"/>
  <c r="AP487" i="56"/>
  <c r="AY487" i="56"/>
  <c r="AD488" i="56"/>
  <c r="AF488" i="56"/>
  <c r="AG488" i="56" s="1"/>
  <c r="AJ488" i="56"/>
  <c r="AK488" i="56"/>
  <c r="AM488" i="56"/>
  <c r="AN488" i="56" s="1"/>
  <c r="AR488" i="56" s="1"/>
  <c r="AP488" i="56"/>
  <c r="AY488" i="56"/>
  <c r="AD489" i="56"/>
  <c r="AF489" i="56"/>
  <c r="AG489" i="56" s="1"/>
  <c r="AJ489" i="56"/>
  <c r="AK489" i="56"/>
  <c r="AM489" i="56"/>
  <c r="AN489" i="56" s="1"/>
  <c r="AR489" i="56" s="1"/>
  <c r="AP489" i="56"/>
  <c r="AY489" i="56"/>
  <c r="AD490" i="56"/>
  <c r="AF490" i="56"/>
  <c r="AG490" i="56" s="1"/>
  <c r="AT490" i="56" s="1"/>
  <c r="AJ490" i="56"/>
  <c r="AK490" i="56"/>
  <c r="AM490" i="56"/>
  <c r="AN490" i="56" s="1"/>
  <c r="AR490" i="56" s="1"/>
  <c r="AP490" i="56"/>
  <c r="AY490" i="56"/>
  <c r="AD491" i="56"/>
  <c r="AF491" i="56"/>
  <c r="AG491" i="56" s="1"/>
  <c r="AJ491" i="56"/>
  <c r="AK491" i="56"/>
  <c r="AM491" i="56"/>
  <c r="AN491" i="56" s="1"/>
  <c r="AR491" i="56" s="1"/>
  <c r="AP491" i="56"/>
  <c r="AY491" i="56"/>
  <c r="AD492" i="56"/>
  <c r="AF492" i="56"/>
  <c r="AG492" i="56" s="1"/>
  <c r="AJ492" i="56"/>
  <c r="AK492" i="56"/>
  <c r="AM492" i="56"/>
  <c r="AN492" i="56"/>
  <c r="AR492" i="56" s="1"/>
  <c r="AP492" i="56"/>
  <c r="AY492" i="56"/>
  <c r="AD493" i="56"/>
  <c r="AF493" i="56"/>
  <c r="AG493" i="56" s="1"/>
  <c r="AJ493" i="56"/>
  <c r="AK493" i="56"/>
  <c r="AM493" i="56"/>
  <c r="AN493" i="56" s="1"/>
  <c r="AR493" i="56" s="1"/>
  <c r="AP493" i="56"/>
  <c r="AY493" i="56"/>
  <c r="AD494" i="56"/>
  <c r="AF494" i="56"/>
  <c r="AG494" i="56" s="1"/>
  <c r="AJ494" i="56"/>
  <c r="AK494" i="56"/>
  <c r="AM494" i="56"/>
  <c r="AN494" i="56" s="1"/>
  <c r="AR494" i="56" s="1"/>
  <c r="AP494" i="56"/>
  <c r="AY494" i="56"/>
  <c r="AD495" i="56"/>
  <c r="AF495" i="56"/>
  <c r="AG495" i="56" s="1"/>
  <c r="AJ495" i="56"/>
  <c r="AK495" i="56"/>
  <c r="AM495" i="56"/>
  <c r="AN495" i="56" s="1"/>
  <c r="AR495" i="56" s="1"/>
  <c r="AP495" i="56"/>
  <c r="AY495" i="56"/>
  <c r="AD496" i="56"/>
  <c r="AF496" i="56"/>
  <c r="AG496" i="56" s="1"/>
  <c r="AJ496" i="56"/>
  <c r="AK496" i="56"/>
  <c r="AM496" i="56"/>
  <c r="AN496" i="56" s="1"/>
  <c r="AR496" i="56" s="1"/>
  <c r="AP496" i="56"/>
  <c r="AY496" i="56"/>
  <c r="AD497" i="56"/>
  <c r="AF497" i="56"/>
  <c r="AG497" i="56" s="1"/>
  <c r="AJ497" i="56"/>
  <c r="AK497" i="56"/>
  <c r="AM497" i="56"/>
  <c r="AN497" i="56" s="1"/>
  <c r="AR497" i="56" s="1"/>
  <c r="AP497" i="56"/>
  <c r="AY497" i="56"/>
  <c r="AD498" i="56"/>
  <c r="AF498" i="56"/>
  <c r="AG498" i="56"/>
  <c r="AJ498" i="56"/>
  <c r="AK498" i="56"/>
  <c r="AM498" i="56"/>
  <c r="AN498" i="56" s="1"/>
  <c r="AR498" i="56" s="1"/>
  <c r="AP498" i="56"/>
  <c r="AY498" i="56"/>
  <c r="AD499" i="56"/>
  <c r="AF499" i="56"/>
  <c r="AG499" i="56" s="1"/>
  <c r="AJ499" i="56"/>
  <c r="AK499" i="56"/>
  <c r="AM499" i="56"/>
  <c r="AN499" i="56" s="1"/>
  <c r="AR499" i="56" s="1"/>
  <c r="AP499" i="56"/>
  <c r="AY499" i="56"/>
  <c r="AD500" i="56"/>
  <c r="AF500" i="56"/>
  <c r="AG500" i="56" s="1"/>
  <c r="AJ500" i="56"/>
  <c r="AK500" i="56"/>
  <c r="AM500" i="56"/>
  <c r="AN500" i="56" s="1"/>
  <c r="AR500" i="56" s="1"/>
  <c r="AP500" i="56"/>
  <c r="AY500" i="56"/>
  <c r="AD501" i="56"/>
  <c r="AF501" i="56"/>
  <c r="AG501" i="56" s="1"/>
  <c r="AJ501" i="56"/>
  <c r="AK501" i="56"/>
  <c r="AM501" i="56"/>
  <c r="AN501" i="56" s="1"/>
  <c r="AP501" i="56"/>
  <c r="AY501" i="56"/>
  <c r="AD502" i="56"/>
  <c r="AF502" i="56"/>
  <c r="AG502" i="56" s="1"/>
  <c r="AJ502" i="56"/>
  <c r="AK502" i="56"/>
  <c r="AM502" i="56"/>
  <c r="AN502" i="56" s="1"/>
  <c r="AR502" i="56" s="1"/>
  <c r="AP502" i="56"/>
  <c r="AY502" i="56"/>
  <c r="AD503" i="56"/>
  <c r="AF503" i="56"/>
  <c r="AG503" i="56" s="1"/>
  <c r="AJ503" i="56"/>
  <c r="AK503" i="56"/>
  <c r="AM503" i="56"/>
  <c r="AN503" i="56" s="1"/>
  <c r="AR503" i="56" s="1"/>
  <c r="AP503" i="56"/>
  <c r="AY503" i="56"/>
  <c r="AD504" i="56"/>
  <c r="AF504" i="56"/>
  <c r="AG504" i="56" s="1"/>
  <c r="AJ504" i="56"/>
  <c r="AK504" i="56"/>
  <c r="AM504" i="56"/>
  <c r="AN504" i="56" s="1"/>
  <c r="AR504" i="56" s="1"/>
  <c r="AP504" i="56"/>
  <c r="AY504" i="56"/>
  <c r="AD505" i="56"/>
  <c r="AF505" i="56"/>
  <c r="AG505" i="56" s="1"/>
  <c r="AJ505" i="56"/>
  <c r="AK505" i="56"/>
  <c r="AM505" i="56"/>
  <c r="AN505" i="56" s="1"/>
  <c r="AR505" i="56" s="1"/>
  <c r="AP505" i="56"/>
  <c r="AY505" i="56"/>
  <c r="AD506" i="56"/>
  <c r="AF506" i="56"/>
  <c r="AG506" i="56" s="1"/>
  <c r="AJ506" i="56"/>
  <c r="AK506" i="56"/>
  <c r="AM506" i="56"/>
  <c r="AN506" i="56"/>
  <c r="AR506" i="56" s="1"/>
  <c r="AP506" i="56"/>
  <c r="AY506" i="56"/>
  <c r="AD507" i="56"/>
  <c r="AF507" i="56"/>
  <c r="AG507" i="56" s="1"/>
  <c r="AJ507" i="56"/>
  <c r="AK507" i="56"/>
  <c r="AM507" i="56"/>
  <c r="AN507" i="56" s="1"/>
  <c r="AR507" i="56" s="1"/>
  <c r="AP507" i="56"/>
  <c r="AY507" i="56"/>
  <c r="AD508" i="56"/>
  <c r="AF508" i="56"/>
  <c r="AG508" i="56" s="1"/>
  <c r="AJ508" i="56"/>
  <c r="AK508" i="56"/>
  <c r="AM508" i="56"/>
  <c r="AN508" i="56" s="1"/>
  <c r="AR508" i="56" s="1"/>
  <c r="AP508" i="56"/>
  <c r="AY508" i="56"/>
  <c r="AD509" i="56"/>
  <c r="AF509" i="56"/>
  <c r="AG509" i="56" s="1"/>
  <c r="AJ509" i="56"/>
  <c r="AK509" i="56"/>
  <c r="AM509" i="56"/>
  <c r="AN509" i="56" s="1"/>
  <c r="AR509" i="56" s="1"/>
  <c r="AT509" i="56" s="1"/>
  <c r="AP509" i="56"/>
  <c r="AY509" i="56"/>
  <c r="AD510" i="56"/>
  <c r="AF510" i="56"/>
  <c r="AG510" i="56" s="1"/>
  <c r="AJ510" i="56"/>
  <c r="AK510" i="56"/>
  <c r="AM510" i="56"/>
  <c r="AN510" i="56" s="1"/>
  <c r="AR510" i="56" s="1"/>
  <c r="AP510" i="56"/>
  <c r="AY510" i="56"/>
  <c r="AD511" i="56"/>
  <c r="AF511" i="56"/>
  <c r="AG511" i="56" s="1"/>
  <c r="AJ511" i="56"/>
  <c r="AK511" i="56"/>
  <c r="AM511" i="56"/>
  <c r="AN511" i="56" s="1"/>
  <c r="AR511" i="56" s="1"/>
  <c r="AP511" i="56"/>
  <c r="AY511" i="56"/>
  <c r="AD512" i="56"/>
  <c r="AF512" i="56"/>
  <c r="AG512" i="56"/>
  <c r="AJ512" i="56"/>
  <c r="AK512" i="56"/>
  <c r="AM512" i="56"/>
  <c r="AN512" i="56" s="1"/>
  <c r="AR512" i="56" s="1"/>
  <c r="AP512" i="56"/>
  <c r="AY512" i="56"/>
  <c r="AD513" i="56"/>
  <c r="AF513" i="56"/>
  <c r="AG513" i="56" s="1"/>
  <c r="AJ513" i="56"/>
  <c r="AK513" i="56"/>
  <c r="AM513" i="56"/>
  <c r="AN513" i="56" s="1"/>
  <c r="AR513" i="56" s="1"/>
  <c r="AP513" i="56"/>
  <c r="AY513" i="56"/>
  <c r="AD514" i="56"/>
  <c r="AF514" i="56"/>
  <c r="AG514" i="56" s="1"/>
  <c r="AJ514" i="56"/>
  <c r="AK514" i="56"/>
  <c r="AM514" i="56"/>
  <c r="AN514" i="56" s="1"/>
  <c r="AR514" i="56" s="1"/>
  <c r="AP514" i="56"/>
  <c r="AY514" i="56"/>
  <c r="AD515" i="56"/>
  <c r="AF515" i="56"/>
  <c r="AG515" i="56" s="1"/>
  <c r="AJ515" i="56"/>
  <c r="AK515" i="56"/>
  <c r="AM515" i="56"/>
  <c r="AN515" i="56" s="1"/>
  <c r="AR515" i="56" s="1"/>
  <c r="AP515" i="56"/>
  <c r="AY515" i="56"/>
  <c r="AD516" i="56"/>
  <c r="AF516" i="56"/>
  <c r="AG516" i="56" s="1"/>
  <c r="AJ516" i="56"/>
  <c r="AK516" i="56"/>
  <c r="AM516" i="56"/>
  <c r="AN516" i="56" s="1"/>
  <c r="AR516" i="56" s="1"/>
  <c r="AP516" i="56"/>
  <c r="AY516" i="56"/>
  <c r="AD517" i="56"/>
  <c r="AF517" i="56"/>
  <c r="AG517" i="56" s="1"/>
  <c r="AJ517" i="56"/>
  <c r="AK517" i="56"/>
  <c r="AM517" i="56"/>
  <c r="AN517" i="56" s="1"/>
  <c r="AR517" i="56" s="1"/>
  <c r="AP517" i="56"/>
  <c r="AY517" i="56"/>
  <c r="AD518" i="56"/>
  <c r="AF518" i="56"/>
  <c r="AG518" i="56" s="1"/>
  <c r="AJ518" i="56"/>
  <c r="AK518" i="56"/>
  <c r="AM518" i="56"/>
  <c r="AN518" i="56" s="1"/>
  <c r="AR518" i="56" s="1"/>
  <c r="AP518" i="56"/>
  <c r="AY518" i="56"/>
  <c r="AD519" i="56"/>
  <c r="AF519" i="56"/>
  <c r="AG519" i="56" s="1"/>
  <c r="AJ519" i="56"/>
  <c r="AK519" i="56"/>
  <c r="AM519" i="56"/>
  <c r="AN519" i="56" s="1"/>
  <c r="AR519" i="56" s="1"/>
  <c r="AP519" i="56"/>
  <c r="AY519" i="56"/>
  <c r="AD520" i="56"/>
  <c r="AF520" i="56"/>
  <c r="AG520" i="56"/>
  <c r="AJ520" i="56"/>
  <c r="AK520" i="56"/>
  <c r="AM520" i="56"/>
  <c r="AN520" i="56" s="1"/>
  <c r="AR520" i="56" s="1"/>
  <c r="AP520" i="56"/>
  <c r="AY520" i="56"/>
  <c r="AD521" i="56"/>
  <c r="AF521" i="56"/>
  <c r="AG521" i="56" s="1"/>
  <c r="AJ521" i="56"/>
  <c r="AK521" i="56"/>
  <c r="AM521" i="56"/>
  <c r="AN521" i="56" s="1"/>
  <c r="AR521" i="56" s="1"/>
  <c r="AP521" i="56"/>
  <c r="AY521" i="56"/>
  <c r="AD522" i="56"/>
  <c r="AF522" i="56"/>
  <c r="AG522" i="56" s="1"/>
  <c r="AJ522" i="56"/>
  <c r="AK522" i="56"/>
  <c r="AM522" i="56"/>
  <c r="AN522" i="56" s="1"/>
  <c r="AR522" i="56" s="1"/>
  <c r="AP522" i="56"/>
  <c r="AY522" i="56"/>
  <c r="AD523" i="56"/>
  <c r="AF523" i="56"/>
  <c r="AG523" i="56" s="1"/>
  <c r="AJ523" i="56"/>
  <c r="AK523" i="56"/>
  <c r="AM523" i="56"/>
  <c r="AN523" i="56" s="1"/>
  <c r="AR523" i="56" s="1"/>
  <c r="AP523" i="56"/>
  <c r="AY523" i="56"/>
  <c r="AD524" i="56"/>
  <c r="AF524" i="56"/>
  <c r="AG524" i="56" s="1"/>
  <c r="AJ524" i="56"/>
  <c r="AK524" i="56"/>
  <c r="AM524" i="56"/>
  <c r="AN524" i="56" s="1"/>
  <c r="AR524" i="56" s="1"/>
  <c r="AP524" i="56"/>
  <c r="AY524" i="56"/>
  <c r="AD525" i="56"/>
  <c r="AF525" i="56"/>
  <c r="AG525" i="56" s="1"/>
  <c r="AJ525" i="56"/>
  <c r="AK525" i="56"/>
  <c r="AM525" i="56"/>
  <c r="AN525" i="56" s="1"/>
  <c r="AR525" i="56" s="1"/>
  <c r="AP525" i="56"/>
  <c r="AY525" i="56"/>
  <c r="AD526" i="56"/>
  <c r="AF526" i="56"/>
  <c r="AG526" i="56" s="1"/>
  <c r="AJ526" i="56"/>
  <c r="AK526" i="56"/>
  <c r="AM526" i="56"/>
  <c r="AN526" i="56"/>
  <c r="AR526" i="56" s="1"/>
  <c r="AP526" i="56"/>
  <c r="AY526" i="56"/>
  <c r="AD527" i="56"/>
  <c r="AF527" i="56"/>
  <c r="AG527" i="56" s="1"/>
  <c r="AJ527" i="56"/>
  <c r="AK527" i="56"/>
  <c r="AM527" i="56"/>
  <c r="AN527" i="56" s="1"/>
  <c r="AR527" i="56" s="1"/>
  <c r="AP527" i="56"/>
  <c r="AY527" i="56"/>
  <c r="AD528" i="56"/>
  <c r="AF528" i="56"/>
  <c r="AG528" i="56" s="1"/>
  <c r="AJ528" i="56"/>
  <c r="AK528" i="56"/>
  <c r="AM528" i="56"/>
  <c r="AN528" i="56" s="1"/>
  <c r="AR528" i="56" s="1"/>
  <c r="AP528" i="56"/>
  <c r="AY528" i="56"/>
  <c r="AD529" i="56"/>
  <c r="AF529" i="56"/>
  <c r="AG529" i="56" s="1"/>
  <c r="AJ529" i="56"/>
  <c r="AK529" i="56"/>
  <c r="AM529" i="56"/>
  <c r="AN529" i="56" s="1"/>
  <c r="AR529" i="56" s="1"/>
  <c r="AP529" i="56"/>
  <c r="AY529" i="56"/>
  <c r="AD530" i="56"/>
  <c r="AF530" i="56"/>
  <c r="AG530" i="56" s="1"/>
  <c r="AJ530" i="56"/>
  <c r="AK530" i="56"/>
  <c r="AM530" i="56"/>
  <c r="AN530" i="56" s="1"/>
  <c r="AR530" i="56" s="1"/>
  <c r="AP530" i="56"/>
  <c r="AY530" i="56"/>
  <c r="AD531" i="56"/>
  <c r="AF531" i="56"/>
  <c r="AG531" i="56" s="1"/>
  <c r="AJ531" i="56"/>
  <c r="AK531" i="56"/>
  <c r="AM531" i="56"/>
  <c r="AN531" i="56" s="1"/>
  <c r="AR531" i="56" s="1"/>
  <c r="AP531" i="56"/>
  <c r="AY531" i="56"/>
  <c r="AD532" i="56"/>
  <c r="AF532" i="56"/>
  <c r="AG532" i="56" s="1"/>
  <c r="AJ532" i="56"/>
  <c r="AK532" i="56"/>
  <c r="AM532" i="56"/>
  <c r="AN532" i="56" s="1"/>
  <c r="AR532" i="56" s="1"/>
  <c r="AP532" i="56"/>
  <c r="AY532" i="56"/>
  <c r="AD533" i="56"/>
  <c r="AF533" i="56"/>
  <c r="AG533" i="56" s="1"/>
  <c r="AJ533" i="56"/>
  <c r="AK533" i="56"/>
  <c r="AM533" i="56"/>
  <c r="AN533" i="56" s="1"/>
  <c r="AR533" i="56" s="1"/>
  <c r="AP533" i="56"/>
  <c r="AY533" i="56"/>
  <c r="AD534" i="56"/>
  <c r="AF534" i="56"/>
  <c r="AG534" i="56" s="1"/>
  <c r="AJ534" i="56"/>
  <c r="AK534" i="56"/>
  <c r="AM534" i="56"/>
  <c r="AN534" i="56" s="1"/>
  <c r="AR534" i="56" s="1"/>
  <c r="AP534" i="56"/>
  <c r="AY534" i="56"/>
  <c r="AD535" i="56"/>
  <c r="AF535" i="56"/>
  <c r="AG535" i="56" s="1"/>
  <c r="AJ535" i="56"/>
  <c r="AK535" i="56"/>
  <c r="AM535" i="56"/>
  <c r="AN535" i="56"/>
  <c r="AR535" i="56" s="1"/>
  <c r="AP535" i="56"/>
  <c r="AY535" i="56"/>
  <c r="AD536" i="56"/>
  <c r="AF536" i="56"/>
  <c r="AG536" i="56" s="1"/>
  <c r="AJ536" i="56"/>
  <c r="AK536" i="56"/>
  <c r="AM536" i="56"/>
  <c r="AN536" i="56"/>
  <c r="AR536" i="56" s="1"/>
  <c r="AP536" i="56"/>
  <c r="AY536" i="56"/>
  <c r="AD537" i="56"/>
  <c r="AF537" i="56"/>
  <c r="AG537" i="56" s="1"/>
  <c r="AJ537" i="56"/>
  <c r="AK537" i="56"/>
  <c r="AM537" i="56"/>
  <c r="AN537" i="56" s="1"/>
  <c r="AR537" i="56" s="1"/>
  <c r="AP537" i="56"/>
  <c r="AY537" i="56"/>
  <c r="AD538" i="56"/>
  <c r="AF538" i="56"/>
  <c r="AG538" i="56"/>
  <c r="AJ538" i="56"/>
  <c r="AK538" i="56"/>
  <c r="AM538" i="56"/>
  <c r="AN538" i="56" s="1"/>
  <c r="AR538" i="56" s="1"/>
  <c r="AP538" i="56"/>
  <c r="AY538" i="56"/>
  <c r="AD539" i="56"/>
  <c r="AF539" i="56"/>
  <c r="AG539" i="56" s="1"/>
  <c r="AJ539" i="56"/>
  <c r="AK539" i="56"/>
  <c r="AM539" i="56"/>
  <c r="AN539" i="56" s="1"/>
  <c r="AR539" i="56" s="1"/>
  <c r="AP539" i="56"/>
  <c r="AY539" i="56"/>
  <c r="AD540" i="56"/>
  <c r="AF540" i="56"/>
  <c r="AG540" i="56" s="1"/>
  <c r="AJ540" i="56"/>
  <c r="AK540" i="56"/>
  <c r="AM540" i="56"/>
  <c r="AN540" i="56" s="1"/>
  <c r="AR540" i="56" s="1"/>
  <c r="AP540" i="56"/>
  <c r="AY540" i="56"/>
  <c r="AD541" i="56"/>
  <c r="AF541" i="56"/>
  <c r="AG541" i="56" s="1"/>
  <c r="AJ541" i="56"/>
  <c r="AK541" i="56"/>
  <c r="AM541" i="56"/>
  <c r="AN541" i="56" s="1"/>
  <c r="AR541" i="56" s="1"/>
  <c r="AP541" i="56"/>
  <c r="AY541" i="56"/>
  <c r="AD13" i="56"/>
  <c r="AF13" i="56"/>
  <c r="AG13" i="56" s="1"/>
  <c r="AJ13" i="56"/>
  <c r="AK13" i="56"/>
  <c r="AM13" i="56"/>
  <c r="AN13" i="56" s="1"/>
  <c r="AR13" i="56" s="1"/>
  <c r="AP13" i="56"/>
  <c r="AY13" i="56"/>
  <c r="AD14" i="56"/>
  <c r="AF14" i="56"/>
  <c r="AG14" i="56" s="1"/>
  <c r="AJ14" i="56"/>
  <c r="AK14" i="56"/>
  <c r="AM14" i="56"/>
  <c r="AN14" i="56" s="1"/>
  <c r="AR14" i="56" s="1"/>
  <c r="AP14" i="56"/>
  <c r="AY14" i="56"/>
  <c r="AD15" i="56"/>
  <c r="AF15" i="56"/>
  <c r="AG15" i="56" s="1"/>
  <c r="AJ15" i="56"/>
  <c r="AK15" i="56"/>
  <c r="AM15" i="56"/>
  <c r="AN15" i="56" s="1"/>
  <c r="AR15" i="56" s="1"/>
  <c r="AP15" i="56"/>
  <c r="AY15" i="56"/>
  <c r="AD16" i="56"/>
  <c r="AF16" i="56"/>
  <c r="AG16" i="56" s="1"/>
  <c r="AJ16" i="56"/>
  <c r="AK16" i="56"/>
  <c r="AM16" i="56"/>
  <c r="AN16" i="56" s="1"/>
  <c r="AR16" i="56" s="1"/>
  <c r="AP16" i="56"/>
  <c r="AY16" i="56"/>
  <c r="AD17" i="56"/>
  <c r="AF17" i="56"/>
  <c r="AG17" i="56" s="1"/>
  <c r="AJ17" i="56"/>
  <c r="AK17" i="56"/>
  <c r="AM17" i="56"/>
  <c r="AN17" i="56" s="1"/>
  <c r="AR17" i="56" s="1"/>
  <c r="AP17" i="56"/>
  <c r="AY17" i="56"/>
  <c r="AD18" i="56"/>
  <c r="AF18" i="56"/>
  <c r="AG18" i="56" s="1"/>
  <c r="AJ18" i="56"/>
  <c r="AK18" i="56"/>
  <c r="AM18" i="56"/>
  <c r="AN18" i="56"/>
  <c r="AR18" i="56" s="1"/>
  <c r="AP18" i="56"/>
  <c r="AY18" i="56"/>
  <c r="AD19" i="56"/>
  <c r="AF19" i="56"/>
  <c r="AG19" i="56" s="1"/>
  <c r="AJ19" i="56"/>
  <c r="AK19" i="56"/>
  <c r="AM19" i="56"/>
  <c r="AN19" i="56" s="1"/>
  <c r="AR19" i="56" s="1"/>
  <c r="AP19" i="56"/>
  <c r="AY19" i="56"/>
  <c r="AD20" i="56"/>
  <c r="AF20" i="56"/>
  <c r="AG20" i="56" s="1"/>
  <c r="AJ20" i="56"/>
  <c r="AK20" i="56"/>
  <c r="AM20" i="56"/>
  <c r="AN20" i="56" s="1"/>
  <c r="AR20" i="56" s="1"/>
  <c r="AP20" i="56"/>
  <c r="AY20" i="56"/>
  <c r="AD21" i="56"/>
  <c r="AF21" i="56"/>
  <c r="AG21" i="56" s="1"/>
  <c r="AJ21" i="56"/>
  <c r="AK21" i="56"/>
  <c r="AM21" i="56"/>
  <c r="AN21" i="56" s="1"/>
  <c r="AR21" i="56" s="1"/>
  <c r="AP21" i="56"/>
  <c r="AY21" i="56"/>
  <c r="AD22" i="56"/>
  <c r="AF22" i="56"/>
  <c r="AG22" i="56" s="1"/>
  <c r="AJ22" i="56"/>
  <c r="AK22" i="56"/>
  <c r="AM22" i="56"/>
  <c r="AN22" i="56" s="1"/>
  <c r="AR22" i="56" s="1"/>
  <c r="AP22" i="56"/>
  <c r="AY22" i="56"/>
  <c r="AD23" i="56"/>
  <c r="AF23" i="56"/>
  <c r="AG23" i="56" s="1"/>
  <c r="AJ23" i="56"/>
  <c r="AK23" i="56"/>
  <c r="AM23" i="56"/>
  <c r="AN23" i="56" s="1"/>
  <c r="AR23" i="56" s="1"/>
  <c r="AP23" i="56"/>
  <c r="AY23" i="56"/>
  <c r="AD24" i="56"/>
  <c r="AF24" i="56"/>
  <c r="AG24" i="56"/>
  <c r="AJ24" i="56"/>
  <c r="AK24" i="56"/>
  <c r="AM24" i="56"/>
  <c r="AN24" i="56" s="1"/>
  <c r="AR24" i="56" s="1"/>
  <c r="AP24" i="56"/>
  <c r="AY24" i="56"/>
  <c r="AD25" i="56"/>
  <c r="AF25" i="56"/>
  <c r="AG25" i="56" s="1"/>
  <c r="AJ25" i="56"/>
  <c r="AK25" i="56"/>
  <c r="AM25" i="56"/>
  <c r="AN25" i="56" s="1"/>
  <c r="AR25" i="56" s="1"/>
  <c r="AP25" i="56"/>
  <c r="AY25" i="56"/>
  <c r="AD26" i="56"/>
  <c r="AF26" i="56"/>
  <c r="AG26" i="56" s="1"/>
  <c r="AJ26" i="56"/>
  <c r="AK26" i="56"/>
  <c r="AM26" i="56"/>
  <c r="AN26" i="56" s="1"/>
  <c r="AR26" i="56" s="1"/>
  <c r="AP26" i="56"/>
  <c r="AY26" i="56"/>
  <c r="AD27" i="56"/>
  <c r="AF27" i="56"/>
  <c r="AG27" i="56" s="1"/>
  <c r="AJ27" i="56"/>
  <c r="AK27" i="56"/>
  <c r="AM27" i="56"/>
  <c r="AN27" i="56" s="1"/>
  <c r="AR27" i="56" s="1"/>
  <c r="AP27" i="56"/>
  <c r="AY27" i="56"/>
  <c r="AD28" i="56"/>
  <c r="AF28" i="56"/>
  <c r="AG28" i="56" s="1"/>
  <c r="AJ28" i="56"/>
  <c r="AK28" i="56"/>
  <c r="AM28" i="56"/>
  <c r="AN28" i="56" s="1"/>
  <c r="AR28" i="56" s="1"/>
  <c r="AP28" i="56"/>
  <c r="AY28" i="56"/>
  <c r="AD29" i="56"/>
  <c r="AF29" i="56"/>
  <c r="AG29" i="56" s="1"/>
  <c r="AJ29" i="56"/>
  <c r="AK29" i="56"/>
  <c r="AM29" i="56"/>
  <c r="AN29" i="56" s="1"/>
  <c r="AR29" i="56" s="1"/>
  <c r="AP29" i="56"/>
  <c r="AY29" i="56"/>
  <c r="AD30" i="56"/>
  <c r="AF30" i="56"/>
  <c r="AG30" i="56" s="1"/>
  <c r="AJ30" i="56"/>
  <c r="AK30" i="56"/>
  <c r="AM30" i="56"/>
  <c r="AN30" i="56" s="1"/>
  <c r="AP30" i="56"/>
  <c r="AY30" i="56"/>
  <c r="AD31" i="56"/>
  <c r="AF31" i="56"/>
  <c r="AG31" i="56" s="1"/>
  <c r="AJ31" i="56"/>
  <c r="AK31" i="56"/>
  <c r="AM31" i="56"/>
  <c r="AN31" i="56" s="1"/>
  <c r="AR31" i="56" s="1"/>
  <c r="AP31" i="56"/>
  <c r="AY31" i="56"/>
  <c r="AD32" i="56"/>
  <c r="AF32" i="56"/>
  <c r="AG32" i="56" s="1"/>
  <c r="AJ32" i="56"/>
  <c r="AK32" i="56"/>
  <c r="AM32" i="56"/>
  <c r="AN32" i="56" s="1"/>
  <c r="AR32" i="56" s="1"/>
  <c r="AP32" i="56"/>
  <c r="AY32" i="56"/>
  <c r="AD33" i="56"/>
  <c r="AF33" i="56"/>
  <c r="AG33" i="56" s="1"/>
  <c r="AT33" i="56" s="1"/>
  <c r="AJ33" i="56"/>
  <c r="AK33" i="56"/>
  <c r="AM33" i="56"/>
  <c r="AN33" i="56" s="1"/>
  <c r="AR33" i="56" s="1"/>
  <c r="AP33" i="56"/>
  <c r="AY33" i="56"/>
  <c r="AD34" i="56"/>
  <c r="AF34" i="56"/>
  <c r="AG34" i="56"/>
  <c r="AJ34" i="56"/>
  <c r="AK34" i="56"/>
  <c r="AM34" i="56"/>
  <c r="AN34" i="56" s="1"/>
  <c r="AR34" i="56" s="1"/>
  <c r="AP34" i="56"/>
  <c r="AY34" i="56"/>
  <c r="AD35" i="56"/>
  <c r="AF35" i="56"/>
  <c r="AG35" i="56" s="1"/>
  <c r="AJ35" i="56"/>
  <c r="AK35" i="56"/>
  <c r="AM35" i="56"/>
  <c r="AN35" i="56" s="1"/>
  <c r="AP35" i="56"/>
  <c r="AY35" i="56"/>
  <c r="AD36" i="56"/>
  <c r="AF36" i="56"/>
  <c r="AG36" i="56" s="1"/>
  <c r="AJ36" i="56"/>
  <c r="AK36" i="56"/>
  <c r="AM36" i="56"/>
  <c r="AN36" i="56" s="1"/>
  <c r="AR36" i="56" s="1"/>
  <c r="AP36" i="56"/>
  <c r="AY36" i="56"/>
  <c r="AD37" i="56"/>
  <c r="AF37" i="56"/>
  <c r="AG37" i="56" s="1"/>
  <c r="AJ37" i="56"/>
  <c r="AK37" i="56"/>
  <c r="AM37" i="56"/>
  <c r="AN37" i="56" s="1"/>
  <c r="AR37" i="56" s="1"/>
  <c r="AP37" i="56"/>
  <c r="AY37" i="56"/>
  <c r="AD38" i="56"/>
  <c r="AF38" i="56"/>
  <c r="AG38" i="56" s="1"/>
  <c r="AJ38" i="56"/>
  <c r="AK38" i="56"/>
  <c r="AM38" i="56"/>
  <c r="AN38" i="56" s="1"/>
  <c r="AP38" i="56"/>
  <c r="AY38" i="56"/>
  <c r="AD39" i="56"/>
  <c r="AF39" i="56"/>
  <c r="AG39" i="56" s="1"/>
  <c r="AJ39" i="56"/>
  <c r="AK39" i="56"/>
  <c r="AM39" i="56"/>
  <c r="AN39" i="56" s="1"/>
  <c r="AR39" i="56" s="1"/>
  <c r="AP39" i="56"/>
  <c r="AY39" i="56"/>
  <c r="AT290" i="56" l="1"/>
  <c r="AT65" i="56"/>
  <c r="AT160" i="56"/>
  <c r="AT314" i="56"/>
  <c r="AT88" i="56"/>
  <c r="AT80" i="56"/>
  <c r="AT349" i="56"/>
  <c r="AT192" i="56"/>
  <c r="AT74" i="56"/>
  <c r="AT342" i="56"/>
  <c r="AT186" i="56"/>
  <c r="AT381" i="56"/>
  <c r="AT205" i="56"/>
  <c r="AT86" i="56"/>
  <c r="AT479" i="56"/>
  <c r="AT383" i="56"/>
  <c r="AT350" i="56"/>
  <c r="AT195" i="56"/>
  <c r="AT187" i="56"/>
  <c r="AT525" i="56"/>
  <c r="AT515" i="56"/>
  <c r="AT466" i="56"/>
  <c r="AT424" i="56"/>
  <c r="AT396" i="56"/>
  <c r="AT361" i="56"/>
  <c r="AT351" i="56"/>
  <c r="AT161" i="56"/>
  <c r="AT225" i="56"/>
  <c r="AT408" i="56"/>
  <c r="AT373" i="56"/>
  <c r="AT217" i="56"/>
  <c r="AT190" i="56"/>
  <c r="AT163" i="56"/>
  <c r="AT127" i="56"/>
  <c r="AT93" i="56"/>
  <c r="AT58" i="56"/>
  <c r="AT41" i="56"/>
  <c r="AT400" i="56"/>
  <c r="AT299" i="56"/>
  <c r="AT52" i="56"/>
  <c r="AT43" i="56"/>
  <c r="AT421" i="56"/>
  <c r="AT402" i="56"/>
  <c r="AT393" i="56"/>
  <c r="AT282" i="56"/>
  <c r="AT257" i="56"/>
  <c r="AT220" i="56"/>
  <c r="AT193" i="56"/>
  <c r="AT113" i="56"/>
  <c r="AT19" i="56"/>
  <c r="AT18" i="56"/>
  <c r="AT477" i="56"/>
  <c r="AT422" i="56"/>
  <c r="AT97" i="56"/>
  <c r="AT475" i="56"/>
  <c r="AT444" i="56"/>
  <c r="AT77" i="56"/>
  <c r="AT25" i="56"/>
  <c r="AT27" i="56"/>
  <c r="AT425" i="56"/>
  <c r="AT384" i="56"/>
  <c r="AT365" i="56"/>
  <c r="AT159" i="56"/>
  <c r="AT106" i="56"/>
  <c r="AT353" i="56"/>
  <c r="AT313" i="56"/>
  <c r="AT312" i="56"/>
  <c r="AT250" i="56"/>
  <c r="AT53" i="56"/>
  <c r="AT14" i="56"/>
  <c r="AT419" i="56"/>
  <c r="AT331" i="56"/>
  <c r="AT277" i="56"/>
  <c r="AT265" i="56"/>
  <c r="AT248" i="56"/>
  <c r="AT85" i="56"/>
  <c r="AT438" i="56"/>
  <c r="AT308" i="56"/>
  <c r="AT287" i="56"/>
  <c r="AT263" i="56"/>
  <c r="AT261" i="56"/>
  <c r="AT245" i="56"/>
  <c r="AT180" i="56"/>
  <c r="AT136" i="56"/>
  <c r="AT134" i="56"/>
  <c r="AT70" i="56"/>
  <c r="AT69" i="56"/>
  <c r="AT48" i="56"/>
  <c r="AT22" i="56"/>
  <c r="AT539" i="56"/>
  <c r="AT532" i="56"/>
  <c r="AT531" i="56"/>
  <c r="AT521" i="56"/>
  <c r="AT496" i="56"/>
  <c r="AT483" i="56"/>
  <c r="AT463" i="56"/>
  <c r="AT367" i="56"/>
  <c r="AT321" i="56"/>
  <c r="AT273" i="56"/>
  <c r="AT132" i="56"/>
  <c r="AT45" i="56"/>
  <c r="AT538" i="56"/>
  <c r="AT493" i="56"/>
  <c r="AT446" i="56"/>
  <c r="AT428" i="56"/>
  <c r="AT386" i="56"/>
  <c r="AT378" i="56"/>
  <c r="AT345" i="56"/>
  <c r="AT339" i="56"/>
  <c r="AT243" i="56"/>
  <c r="AT204" i="56"/>
  <c r="AT198" i="56"/>
  <c r="AT151" i="56"/>
  <c r="AT67" i="56"/>
  <c r="AT482" i="56"/>
  <c r="AT472" i="56"/>
  <c r="AT398" i="56"/>
  <c r="AT366" i="56"/>
  <c r="AT317" i="56"/>
  <c r="AT223" i="56"/>
  <c r="AT316" i="56"/>
  <c r="AT306" i="56"/>
  <c r="AT214" i="56"/>
  <c r="AT268" i="56"/>
  <c r="AR135" i="56"/>
  <c r="AT135" i="56" s="1"/>
  <c r="AT26" i="56"/>
  <c r="AT451" i="56"/>
  <c r="AT305" i="56"/>
  <c r="AT229" i="56"/>
  <c r="AT154" i="56"/>
  <c r="AT84" i="56"/>
  <c r="AT37" i="56"/>
  <c r="AT24" i="56"/>
  <c r="AT527" i="56"/>
  <c r="AT514" i="56"/>
  <c r="AT495" i="56"/>
  <c r="AT184" i="56"/>
  <c r="AT34" i="56"/>
  <c r="AT518" i="56"/>
  <c r="AT478" i="56"/>
  <c r="AT409" i="56"/>
  <c r="AT358" i="56"/>
  <c r="AT269" i="56"/>
  <c r="AT240" i="56"/>
  <c r="AT140" i="56"/>
  <c r="AT20" i="56"/>
  <c r="AR244" i="56"/>
  <c r="AT244" i="56" s="1"/>
  <c r="AT149" i="56"/>
  <c r="AT138" i="56"/>
  <c r="AT120" i="56"/>
  <c r="AT28" i="56"/>
  <c r="AT330" i="56"/>
  <c r="AT326" i="56"/>
  <c r="AT81" i="56"/>
  <c r="AT505" i="56"/>
  <c r="AT458" i="56"/>
  <c r="AT441" i="56"/>
  <c r="AT397" i="56"/>
  <c r="AT374" i="56"/>
  <c r="AT346" i="56"/>
  <c r="AT337" i="56"/>
  <c r="AT279" i="56"/>
  <c r="AT237" i="56"/>
  <c r="AT211" i="56"/>
  <c r="AT529" i="56"/>
  <c r="AT468" i="56"/>
  <c r="AT435" i="56"/>
  <c r="AT418" i="56"/>
  <c r="AT413" i="56"/>
  <c r="AT405" i="56"/>
  <c r="AT389" i="56"/>
  <c r="AT307" i="56"/>
  <c r="AT296" i="56"/>
  <c r="AT231" i="56"/>
  <c r="AT183" i="56"/>
  <c r="AT179" i="56"/>
  <c r="AT157" i="56"/>
  <c r="AT523" i="56"/>
  <c r="AT517" i="56"/>
  <c r="AT507" i="56"/>
  <c r="AT498" i="56"/>
  <c r="AT491" i="56"/>
  <c r="AT489" i="56"/>
  <c r="AT476" i="56"/>
  <c r="AT467" i="56"/>
  <c r="AT437" i="56"/>
  <c r="AT427" i="56"/>
  <c r="AT414" i="56"/>
  <c r="AT406" i="56"/>
  <c r="AT391" i="56"/>
  <c r="AT357" i="56"/>
  <c r="AT338" i="56"/>
  <c r="AT334" i="56"/>
  <c r="AT325" i="56"/>
  <c r="AT315" i="56"/>
  <c r="AT291" i="56"/>
  <c r="AT281" i="56"/>
  <c r="AT278" i="56"/>
  <c r="AT275" i="56"/>
  <c r="AT270" i="56"/>
  <c r="AT267" i="56"/>
  <c r="AT256" i="56"/>
  <c r="AT253" i="56"/>
  <c r="AT246" i="56"/>
  <c r="AT171" i="56"/>
  <c r="AT150" i="56"/>
  <c r="AT146" i="56"/>
  <c r="AT128" i="56"/>
  <c r="AT96" i="56"/>
  <c r="AT17" i="56"/>
  <c r="AT541" i="56"/>
  <c r="AT536" i="56"/>
  <c r="AT504" i="56"/>
  <c r="AT452" i="56"/>
  <c r="AT420" i="56"/>
  <c r="AT295" i="56"/>
  <c r="AT207" i="56"/>
  <c r="AT199" i="56"/>
  <c r="AT168" i="56"/>
  <c r="AT130" i="56"/>
  <c r="AT60" i="56"/>
  <c r="AT412" i="56"/>
  <c r="AT392" i="56"/>
  <c r="AT375" i="56"/>
  <c r="AT364" i="56"/>
  <c r="AT329" i="56"/>
  <c r="AT297" i="56"/>
  <c r="AT289" i="56"/>
  <c r="AT238" i="56"/>
  <c r="AT228" i="56"/>
  <c r="AT170" i="56"/>
  <c r="AT156" i="56"/>
  <c r="AT122" i="56"/>
  <c r="AT114" i="56"/>
  <c r="AT56" i="56"/>
  <c r="AT533" i="56"/>
  <c r="AT512" i="56"/>
  <c r="AT510" i="56"/>
  <c r="AT488" i="56"/>
  <c r="AT404" i="56"/>
  <c r="AT354" i="56"/>
  <c r="AT343" i="56"/>
  <c r="AT333" i="56"/>
  <c r="AT242" i="56"/>
  <c r="AT226" i="56"/>
  <c r="AT216" i="56"/>
  <c r="AT124" i="56"/>
  <c r="AT66" i="56"/>
  <c r="AT535" i="56"/>
  <c r="AT390" i="56"/>
  <c r="AT382" i="56"/>
  <c r="AT359" i="56"/>
  <c r="AT209" i="56"/>
  <c r="AT173" i="56"/>
  <c r="AT117" i="56"/>
  <c r="AT92" i="56"/>
  <c r="AT75" i="56"/>
  <c r="AT55" i="56"/>
  <c r="AT50" i="56"/>
  <c r="AT71" i="56"/>
  <c r="AT57" i="56"/>
  <c r="AT540" i="56"/>
  <c r="AT528" i="56"/>
  <c r="AT520" i="56"/>
  <c r="AT530" i="56"/>
  <c r="AT534" i="56"/>
  <c r="AT519" i="56"/>
  <c r="AR501" i="56"/>
  <c r="AT501" i="56" s="1"/>
  <c r="AT500" i="56"/>
  <c r="AT499" i="56"/>
  <c r="AT454" i="56"/>
  <c r="AT526" i="56"/>
  <c r="AT524" i="56"/>
  <c r="AT516" i="56"/>
  <c r="AT508" i="56"/>
  <c r="AT471" i="56"/>
  <c r="AT492" i="56"/>
  <c r="AT487" i="56"/>
  <c r="AT484" i="56"/>
  <c r="AT474" i="56"/>
  <c r="AT470" i="56"/>
  <c r="AT459" i="56"/>
  <c r="AT455" i="56"/>
  <c r="AT522" i="56"/>
  <c r="AT497" i="56"/>
  <c r="AT462" i="56"/>
  <c r="AR434" i="56"/>
  <c r="AT434" i="56" s="1"/>
  <c r="AT513" i="56"/>
  <c r="AT503" i="56"/>
  <c r="AT502" i="56"/>
  <c r="AT494" i="56"/>
  <c r="AT486" i="56"/>
  <c r="AT480" i="56"/>
  <c r="AT456" i="56"/>
  <c r="AT537" i="56"/>
  <c r="AT511" i="56"/>
  <c r="AT506" i="56"/>
  <c r="AT485" i="56"/>
  <c r="AT457" i="56"/>
  <c r="AT450" i="56"/>
  <c r="AT417" i="56"/>
  <c r="AT481" i="56"/>
  <c r="AT443" i="56"/>
  <c r="AT440" i="56"/>
  <c r="AT401" i="56"/>
  <c r="AT394" i="56"/>
  <c r="AT388" i="56"/>
  <c r="AT385" i="56"/>
  <c r="AT377" i="56"/>
  <c r="AT469" i="56"/>
  <c r="AT453" i="56"/>
  <c r="AT449" i="56"/>
  <c r="AT445" i="56"/>
  <c r="AT442" i="56"/>
  <c r="AT426" i="56"/>
  <c r="AT464" i="56"/>
  <c r="AT448" i="56"/>
  <c r="AT436" i="56"/>
  <c r="AT432" i="56"/>
  <c r="AT430" i="56"/>
  <c r="AT416" i="56"/>
  <c r="AT465" i="56"/>
  <c r="AT429" i="56"/>
  <c r="AR363" i="56"/>
  <c r="AT363" i="56" s="1"/>
  <c r="AT473" i="56"/>
  <c r="AT461" i="56"/>
  <c r="AT447" i="56"/>
  <c r="AT403" i="56"/>
  <c r="AT368" i="56"/>
  <c r="AT319" i="56"/>
  <c r="AT322" i="56"/>
  <c r="AT310" i="56"/>
  <c r="AT431" i="56"/>
  <c r="AT415" i="56"/>
  <c r="AT387" i="56"/>
  <c r="AT348" i="56"/>
  <c r="AT411" i="56"/>
  <c r="AT399" i="56"/>
  <c r="AT380" i="56"/>
  <c r="AT371" i="56"/>
  <c r="AT439" i="56"/>
  <c r="AT423" i="56"/>
  <c r="AT395" i="56"/>
  <c r="AT372" i="56"/>
  <c r="AT355" i="56"/>
  <c r="AT323" i="56"/>
  <c r="AT318" i="56"/>
  <c r="AT407" i="56"/>
  <c r="AT379" i="56"/>
  <c r="AT376" i="56"/>
  <c r="AT362" i="56"/>
  <c r="AT347" i="56"/>
  <c r="AT356" i="56"/>
  <c r="AT320" i="56"/>
  <c r="AT274" i="56"/>
  <c r="AT344" i="56"/>
  <c r="AT285" i="56"/>
  <c r="AR283" i="56"/>
  <c r="AT283" i="56" s="1"/>
  <c r="AT271" i="56"/>
  <c r="AR262" i="56"/>
  <c r="AT262" i="56" s="1"/>
  <c r="AT340" i="56"/>
  <c r="AT327" i="56"/>
  <c r="AT309" i="56"/>
  <c r="AT301" i="56"/>
  <c r="AR251" i="56"/>
  <c r="AT251" i="56" s="1"/>
  <c r="AT328" i="56"/>
  <c r="AT304" i="56"/>
  <c r="AT294" i="56"/>
  <c r="AT352" i="56"/>
  <c r="AT324" i="56"/>
  <c r="AT266" i="56"/>
  <c r="AT311" i="56"/>
  <c r="AT293" i="56"/>
  <c r="AT360" i="56"/>
  <c r="AT336" i="56"/>
  <c r="AT332" i="56"/>
  <c r="AT303" i="56"/>
  <c r="AT302" i="56"/>
  <c r="AT286" i="56"/>
  <c r="AT276" i="56"/>
  <c r="AT255" i="56"/>
  <c r="AT252" i="56"/>
  <c r="AT239" i="56"/>
  <c r="AT235" i="56"/>
  <c r="AT272" i="56"/>
  <c r="AR236" i="56"/>
  <c r="AT236" i="56" s="1"/>
  <c r="AT300" i="56"/>
  <c r="AT260" i="56"/>
  <c r="AT259" i="56"/>
  <c r="AT284" i="56"/>
  <c r="AT280" i="56"/>
  <c r="AT247" i="56"/>
  <c r="AT264" i="56"/>
  <c r="AT258" i="56"/>
  <c r="AT292" i="56"/>
  <c r="AT288" i="56"/>
  <c r="AT233" i="56"/>
  <c r="AT232" i="56"/>
  <c r="AT221" i="56"/>
  <c r="AT230" i="56"/>
  <c r="AT222" i="56"/>
  <c r="AT234" i="56"/>
  <c r="AT249" i="56"/>
  <c r="AT219" i="56"/>
  <c r="AT215" i="56"/>
  <c r="AT241" i="56"/>
  <c r="AT227" i="56"/>
  <c r="AT213" i="56"/>
  <c r="AT208" i="56"/>
  <c r="AR197" i="56"/>
  <c r="AT197" i="56" s="1"/>
  <c r="AR200" i="56"/>
  <c r="AT200" i="56" s="1"/>
  <c r="AT212" i="56"/>
  <c r="AR191" i="56"/>
  <c r="AT191" i="56" s="1"/>
  <c r="AT224" i="56"/>
  <c r="AT218" i="56"/>
  <c r="AT202" i="56"/>
  <c r="AT178" i="56"/>
  <c r="AT210" i="56"/>
  <c r="AT196" i="56"/>
  <c r="AR181" i="56"/>
  <c r="AT181" i="56" s="1"/>
  <c r="AT177" i="56"/>
  <c r="AT206" i="56"/>
  <c r="AT189" i="56"/>
  <c r="AT185" i="56"/>
  <c r="AT162" i="56"/>
  <c r="AT194" i="56"/>
  <c r="AR164" i="56"/>
  <c r="AT164" i="56" s="1"/>
  <c r="AT203" i="56"/>
  <c r="AT182" i="56"/>
  <c r="AT172" i="56"/>
  <c r="AT167" i="56"/>
  <c r="AR147" i="56"/>
  <c r="AT147" i="56" s="1"/>
  <c r="AT166" i="56"/>
  <c r="AT145" i="56"/>
  <c r="AR158" i="56"/>
  <c r="AT158" i="56" s="1"/>
  <c r="AT175" i="56"/>
  <c r="AT188" i="56"/>
  <c r="AT169" i="56"/>
  <c r="AR148" i="56"/>
  <c r="AT148" i="56" s="1"/>
  <c r="AT143" i="56"/>
  <c r="AT144" i="56"/>
  <c r="AT133" i="56"/>
  <c r="AT125" i="56"/>
  <c r="AT155" i="56"/>
  <c r="AT153" i="56"/>
  <c r="AT126" i="56"/>
  <c r="AT139" i="56"/>
  <c r="AT119" i="56"/>
  <c r="AT123" i="56"/>
  <c r="AT121" i="56"/>
  <c r="AT112" i="56"/>
  <c r="AT111" i="56"/>
  <c r="AT105" i="56"/>
  <c r="AT116" i="56"/>
  <c r="AR89" i="56"/>
  <c r="AT89" i="56" s="1"/>
  <c r="AT137" i="56"/>
  <c r="AT118" i="56"/>
  <c r="AT110" i="56"/>
  <c r="AT109" i="56"/>
  <c r="AR101" i="56"/>
  <c r="AT101" i="56" s="1"/>
  <c r="AT108" i="56"/>
  <c r="AT131" i="56"/>
  <c r="AT129" i="56"/>
  <c r="AR103" i="56"/>
  <c r="AT103" i="56" s="1"/>
  <c r="AT102" i="56"/>
  <c r="AT95" i="56"/>
  <c r="AT83" i="56"/>
  <c r="AT115" i="56"/>
  <c r="AT104" i="56"/>
  <c r="AT98" i="56"/>
  <c r="AT90" i="56"/>
  <c r="AT107" i="56"/>
  <c r="AR94" i="56"/>
  <c r="AT94" i="56" s="1"/>
  <c r="AR82" i="56"/>
  <c r="AT82" i="56" s="1"/>
  <c r="AR68" i="56"/>
  <c r="AT68" i="56" s="1"/>
  <c r="AT100" i="56"/>
  <c r="AT99" i="56"/>
  <c r="AT91" i="56"/>
  <c r="AT87" i="56"/>
  <c r="AT73" i="56"/>
  <c r="AT72" i="56"/>
  <c r="AT76" i="56"/>
  <c r="AT61" i="56"/>
  <c r="AT54" i="56"/>
  <c r="AT79" i="56"/>
  <c r="AT62" i="56"/>
  <c r="AT59" i="56"/>
  <c r="AT51" i="56"/>
  <c r="AT49" i="56"/>
  <c r="AT47" i="56"/>
  <c r="AT42" i="56"/>
  <c r="AT46" i="56"/>
  <c r="AT44" i="56"/>
  <c r="AR38" i="56"/>
  <c r="AT38" i="56" s="1"/>
  <c r="AR35" i="56"/>
  <c r="AT35" i="56" s="1"/>
  <c r="AR30" i="56"/>
  <c r="AT30" i="56" s="1"/>
  <c r="AT39" i="56"/>
  <c r="AT31" i="56"/>
  <c r="AT36" i="56"/>
  <c r="AT15" i="56"/>
  <c r="AT32" i="56"/>
  <c r="AT29" i="56"/>
  <c r="AT23" i="56"/>
  <c r="AT21" i="56"/>
  <c r="AT16" i="56"/>
  <c r="AT13" i="56"/>
  <c r="LX14" i="64"/>
  <c r="BW113" i="64" l="1"/>
  <c r="AJ113" i="64"/>
  <c r="AD113" i="64"/>
  <c r="AB113" i="64"/>
  <c r="AA113" i="64"/>
  <c r="V113" i="64"/>
  <c r="Q113" i="64"/>
  <c r="H113" i="64"/>
  <c r="G113" i="64"/>
  <c r="F113" i="64"/>
  <c r="KJ113" i="64" s="1"/>
  <c r="E113" i="64"/>
  <c r="D113" i="64"/>
  <c r="C113" i="64"/>
  <c r="B113" i="64"/>
  <c r="BW213" i="64"/>
  <c r="AJ213" i="64"/>
  <c r="AF213" i="64"/>
  <c r="AG213" i="64" s="1"/>
  <c r="AD213" i="64"/>
  <c r="AB213" i="64"/>
  <c r="AA213" i="64"/>
  <c r="V213" i="64"/>
  <c r="Q213" i="64"/>
  <c r="I213" i="64"/>
  <c r="H213" i="64"/>
  <c r="G213" i="64"/>
  <c r="F213" i="64"/>
  <c r="KJ213" i="64" s="1"/>
  <c r="E213" i="64"/>
  <c r="D213" i="64"/>
  <c r="C213" i="64"/>
  <c r="B213" i="64"/>
  <c r="BW212" i="64"/>
  <c r="AJ212" i="64"/>
  <c r="AF212" i="64"/>
  <c r="AG212" i="64" s="1"/>
  <c r="AD212" i="64"/>
  <c r="AB212" i="64"/>
  <c r="AA212" i="64"/>
  <c r="V212" i="64"/>
  <c r="Q212" i="64"/>
  <c r="I212" i="64"/>
  <c r="H212" i="64"/>
  <c r="G212" i="64"/>
  <c r="F212" i="64"/>
  <c r="KJ212" i="64" s="1"/>
  <c r="E212" i="64"/>
  <c r="D212" i="64"/>
  <c r="C212" i="64"/>
  <c r="B212" i="64"/>
  <c r="BW211" i="64"/>
  <c r="AJ211" i="64"/>
  <c r="AF211" i="64"/>
  <c r="AG211" i="64" s="1"/>
  <c r="AD211" i="64"/>
  <c r="AB211" i="64"/>
  <c r="AA211" i="64"/>
  <c r="V211" i="64"/>
  <c r="Q211" i="64"/>
  <c r="I211" i="64"/>
  <c r="H211" i="64"/>
  <c r="G211" i="64"/>
  <c r="F211" i="64"/>
  <c r="KJ211" i="64" s="1"/>
  <c r="E211" i="64"/>
  <c r="D211" i="64"/>
  <c r="C211" i="64"/>
  <c r="B211" i="64"/>
  <c r="BW210" i="64"/>
  <c r="AJ210" i="64"/>
  <c r="AF210" i="64"/>
  <c r="AG210" i="64" s="1"/>
  <c r="AD210" i="64"/>
  <c r="AB210" i="64"/>
  <c r="AA210" i="64"/>
  <c r="V210" i="64"/>
  <c r="Q210" i="64"/>
  <c r="I210" i="64"/>
  <c r="H210" i="64"/>
  <c r="G210" i="64"/>
  <c r="F210" i="64"/>
  <c r="KJ210" i="64" s="1"/>
  <c r="E210" i="64"/>
  <c r="D210" i="64"/>
  <c r="C210" i="64"/>
  <c r="B210" i="64"/>
  <c r="BW209" i="64"/>
  <c r="AJ209" i="64"/>
  <c r="AF209" i="64"/>
  <c r="AG209" i="64" s="1"/>
  <c r="AD209" i="64"/>
  <c r="AB209" i="64"/>
  <c r="AA209" i="64"/>
  <c r="V209" i="64"/>
  <c r="Q209" i="64"/>
  <c r="I209" i="64"/>
  <c r="H209" i="64"/>
  <c r="G209" i="64"/>
  <c r="F209" i="64"/>
  <c r="KJ209" i="64" s="1"/>
  <c r="E209" i="64"/>
  <c r="D209" i="64"/>
  <c r="C209" i="64"/>
  <c r="B209" i="64"/>
  <c r="BW208" i="64"/>
  <c r="AJ208" i="64"/>
  <c r="AF208" i="64"/>
  <c r="AG208" i="64" s="1"/>
  <c r="AD208" i="64"/>
  <c r="AB208" i="64"/>
  <c r="AA208" i="64"/>
  <c r="V208" i="64"/>
  <c r="Q208" i="64"/>
  <c r="I208" i="64"/>
  <c r="H208" i="64"/>
  <c r="G208" i="64"/>
  <c r="F208" i="64"/>
  <c r="KJ208" i="64" s="1"/>
  <c r="E208" i="64"/>
  <c r="D208" i="64"/>
  <c r="C208" i="64"/>
  <c r="B208" i="64"/>
  <c r="BW207" i="64"/>
  <c r="AJ207" i="64"/>
  <c r="AF207" i="64"/>
  <c r="AG207" i="64" s="1"/>
  <c r="AD207" i="64"/>
  <c r="AB207" i="64"/>
  <c r="AA207" i="64"/>
  <c r="V207" i="64"/>
  <c r="Q207" i="64"/>
  <c r="I207" i="64"/>
  <c r="H207" i="64"/>
  <c r="G207" i="64"/>
  <c r="F207" i="64"/>
  <c r="KJ207" i="64" s="1"/>
  <c r="E207" i="64"/>
  <c r="D207" i="64"/>
  <c r="C207" i="64"/>
  <c r="B207" i="64"/>
  <c r="BW206" i="64"/>
  <c r="AJ206" i="64"/>
  <c r="AF206" i="64"/>
  <c r="AG206" i="64" s="1"/>
  <c r="AD206" i="64"/>
  <c r="AB206" i="64"/>
  <c r="AA206" i="64"/>
  <c r="V206" i="64"/>
  <c r="Q206" i="64"/>
  <c r="I206" i="64"/>
  <c r="H206" i="64"/>
  <c r="G206" i="64"/>
  <c r="F206" i="64"/>
  <c r="KJ206" i="64" s="1"/>
  <c r="E206" i="64"/>
  <c r="D206" i="64"/>
  <c r="C206" i="64"/>
  <c r="B206" i="64"/>
  <c r="BW205" i="64"/>
  <c r="AJ205" i="64"/>
  <c r="AF205" i="64"/>
  <c r="AG205" i="64" s="1"/>
  <c r="AD205" i="64"/>
  <c r="AB205" i="64"/>
  <c r="AA205" i="64"/>
  <c r="V205" i="64"/>
  <c r="Q205" i="64"/>
  <c r="I205" i="64"/>
  <c r="H205" i="64"/>
  <c r="G205" i="64"/>
  <c r="F205" i="64"/>
  <c r="KJ205" i="64" s="1"/>
  <c r="E205" i="64"/>
  <c r="D205" i="64"/>
  <c r="C205" i="64"/>
  <c r="B205" i="64"/>
  <c r="BW204" i="64"/>
  <c r="AJ204" i="64"/>
  <c r="AF204" i="64"/>
  <c r="AG204" i="64" s="1"/>
  <c r="AD204" i="64"/>
  <c r="AB204" i="64"/>
  <c r="AA204" i="64"/>
  <c r="V204" i="64"/>
  <c r="Q204" i="64"/>
  <c r="I204" i="64"/>
  <c r="H204" i="64"/>
  <c r="G204" i="64"/>
  <c r="F204" i="64"/>
  <c r="KJ204" i="64" s="1"/>
  <c r="E204" i="64"/>
  <c r="D204" i="64"/>
  <c r="C204" i="64"/>
  <c r="B204" i="64"/>
  <c r="BW203" i="64"/>
  <c r="AJ203" i="64"/>
  <c r="AF203" i="64"/>
  <c r="AG203" i="64" s="1"/>
  <c r="AD203" i="64"/>
  <c r="AB203" i="64"/>
  <c r="AA203" i="64"/>
  <c r="V203" i="64"/>
  <c r="Q203" i="64"/>
  <c r="I203" i="64"/>
  <c r="H203" i="64"/>
  <c r="G203" i="64"/>
  <c r="F203" i="64"/>
  <c r="KJ203" i="64" s="1"/>
  <c r="E203" i="64"/>
  <c r="D203" i="64"/>
  <c r="C203" i="64"/>
  <c r="B203" i="64"/>
  <c r="BW202" i="64"/>
  <c r="AJ202" i="64"/>
  <c r="AF202" i="64"/>
  <c r="AG202" i="64" s="1"/>
  <c r="AD202" i="64"/>
  <c r="AB202" i="64"/>
  <c r="AA202" i="64"/>
  <c r="V202" i="64"/>
  <c r="Q202" i="64"/>
  <c r="I202" i="64"/>
  <c r="H202" i="64"/>
  <c r="G202" i="64"/>
  <c r="F202" i="64"/>
  <c r="KJ202" i="64" s="1"/>
  <c r="E202" i="64"/>
  <c r="D202" i="64"/>
  <c r="C202" i="64"/>
  <c r="B202" i="64"/>
  <c r="BW201" i="64"/>
  <c r="AJ201" i="64"/>
  <c r="AF201" i="64"/>
  <c r="AG201" i="64" s="1"/>
  <c r="AD201" i="64"/>
  <c r="AB201" i="64"/>
  <c r="AA201" i="64"/>
  <c r="V201" i="64"/>
  <c r="Q201" i="64"/>
  <c r="I201" i="64"/>
  <c r="H201" i="64"/>
  <c r="G201" i="64"/>
  <c r="F201" i="64"/>
  <c r="KJ201" i="64" s="1"/>
  <c r="E201" i="64"/>
  <c r="D201" i="64"/>
  <c r="C201" i="64"/>
  <c r="B201" i="64"/>
  <c r="BW200" i="64"/>
  <c r="AJ200" i="64"/>
  <c r="AF200" i="64"/>
  <c r="AG200" i="64" s="1"/>
  <c r="AD200" i="64"/>
  <c r="AB200" i="64"/>
  <c r="AA200" i="64"/>
  <c r="V200" i="64"/>
  <c r="Q200" i="64"/>
  <c r="I200" i="64"/>
  <c r="H200" i="64"/>
  <c r="G200" i="64"/>
  <c r="F200" i="64"/>
  <c r="KJ200" i="64" s="1"/>
  <c r="E200" i="64"/>
  <c r="D200" i="64"/>
  <c r="C200" i="64"/>
  <c r="B200" i="64"/>
  <c r="BW199" i="64"/>
  <c r="AJ199" i="64"/>
  <c r="AF199" i="64"/>
  <c r="AG199" i="64" s="1"/>
  <c r="AD199" i="64"/>
  <c r="AB199" i="64"/>
  <c r="AA199" i="64"/>
  <c r="V199" i="64"/>
  <c r="Q199" i="64"/>
  <c r="I199" i="64"/>
  <c r="H199" i="64"/>
  <c r="G199" i="64"/>
  <c r="F199" i="64"/>
  <c r="KJ199" i="64" s="1"/>
  <c r="E199" i="64"/>
  <c r="D199" i="64"/>
  <c r="C199" i="64"/>
  <c r="B199" i="64"/>
  <c r="BW198" i="64"/>
  <c r="AJ198" i="64"/>
  <c r="AF198" i="64"/>
  <c r="AG198" i="64" s="1"/>
  <c r="AD198" i="64"/>
  <c r="AB198" i="64"/>
  <c r="AA198" i="64"/>
  <c r="V198" i="64"/>
  <c r="Q198" i="64"/>
  <c r="I198" i="64"/>
  <c r="H198" i="64"/>
  <c r="G198" i="64"/>
  <c r="F198" i="64"/>
  <c r="KJ198" i="64" s="1"/>
  <c r="E198" i="64"/>
  <c r="D198" i="64"/>
  <c r="C198" i="64"/>
  <c r="B198" i="64"/>
  <c r="BW197" i="64"/>
  <c r="AJ197" i="64"/>
  <c r="AF197" i="64"/>
  <c r="AG197" i="64" s="1"/>
  <c r="AD197" i="64"/>
  <c r="AB197" i="64"/>
  <c r="AA197" i="64"/>
  <c r="V197" i="64"/>
  <c r="Q197" i="64"/>
  <c r="I197" i="64"/>
  <c r="H197" i="64"/>
  <c r="G197" i="64"/>
  <c r="F197" i="64"/>
  <c r="KJ197" i="64" s="1"/>
  <c r="E197" i="64"/>
  <c r="D197" i="64"/>
  <c r="C197" i="64"/>
  <c r="B197" i="64"/>
  <c r="BW196" i="64"/>
  <c r="AJ196" i="64"/>
  <c r="AF196" i="64"/>
  <c r="AG196" i="64" s="1"/>
  <c r="AD196" i="64"/>
  <c r="AB196" i="64"/>
  <c r="AA196" i="64"/>
  <c r="V196" i="64"/>
  <c r="Q196" i="64"/>
  <c r="I196" i="64"/>
  <c r="H196" i="64"/>
  <c r="G196" i="64"/>
  <c r="F196" i="64"/>
  <c r="KJ196" i="64" s="1"/>
  <c r="E196" i="64"/>
  <c r="D196" i="64"/>
  <c r="C196" i="64"/>
  <c r="B196" i="64"/>
  <c r="BW195" i="64"/>
  <c r="AJ195" i="64"/>
  <c r="AF195" i="64"/>
  <c r="AG195" i="64" s="1"/>
  <c r="AD195" i="64"/>
  <c r="AB195" i="64"/>
  <c r="AA195" i="64"/>
  <c r="V195" i="64"/>
  <c r="Q195" i="64"/>
  <c r="I195" i="64"/>
  <c r="H195" i="64"/>
  <c r="G195" i="64"/>
  <c r="F195" i="64"/>
  <c r="KJ195" i="64" s="1"/>
  <c r="E195" i="64"/>
  <c r="D195" i="64"/>
  <c r="C195" i="64"/>
  <c r="B195" i="64"/>
  <c r="BW194" i="64"/>
  <c r="AJ194" i="64"/>
  <c r="AF194" i="64"/>
  <c r="AG194" i="64" s="1"/>
  <c r="AD194" i="64"/>
  <c r="AB194" i="64"/>
  <c r="AA194" i="64"/>
  <c r="V194" i="64"/>
  <c r="Q194" i="64"/>
  <c r="I194" i="64"/>
  <c r="H194" i="64"/>
  <c r="G194" i="64"/>
  <c r="F194" i="64"/>
  <c r="KJ194" i="64" s="1"/>
  <c r="E194" i="64"/>
  <c r="D194" i="64"/>
  <c r="C194" i="64"/>
  <c r="B194" i="64"/>
  <c r="BW193" i="64"/>
  <c r="AJ193" i="64"/>
  <c r="AF193" i="64"/>
  <c r="AG193" i="64" s="1"/>
  <c r="AD193" i="64"/>
  <c r="AB193" i="64"/>
  <c r="AA193" i="64"/>
  <c r="V193" i="64"/>
  <c r="Q193" i="64"/>
  <c r="I193" i="64"/>
  <c r="H193" i="64"/>
  <c r="G193" i="64"/>
  <c r="F193" i="64"/>
  <c r="KJ193" i="64" s="1"/>
  <c r="E193" i="64"/>
  <c r="D193" i="64"/>
  <c r="C193" i="64"/>
  <c r="B193" i="64"/>
  <c r="BW192" i="64"/>
  <c r="AJ192" i="64"/>
  <c r="AF192" i="64"/>
  <c r="AG192" i="64" s="1"/>
  <c r="AD192" i="64"/>
  <c r="AB192" i="64"/>
  <c r="AA192" i="64"/>
  <c r="V192" i="64"/>
  <c r="Q192" i="64"/>
  <c r="I192" i="64"/>
  <c r="H192" i="64"/>
  <c r="G192" i="64"/>
  <c r="F192" i="64"/>
  <c r="KJ192" i="64" s="1"/>
  <c r="E192" i="64"/>
  <c r="D192" i="64"/>
  <c r="C192" i="64"/>
  <c r="B192" i="64"/>
  <c r="BW191" i="64"/>
  <c r="AJ191" i="64"/>
  <c r="AF191" i="64"/>
  <c r="AG191" i="64" s="1"/>
  <c r="AD191" i="64"/>
  <c r="AB191" i="64"/>
  <c r="AA191" i="64"/>
  <c r="V191" i="64"/>
  <c r="Q191" i="64"/>
  <c r="I191" i="64"/>
  <c r="H191" i="64"/>
  <c r="G191" i="64"/>
  <c r="F191" i="64"/>
  <c r="KJ191" i="64" s="1"/>
  <c r="E191" i="64"/>
  <c r="D191" i="64"/>
  <c r="C191" i="64"/>
  <c r="B191" i="64"/>
  <c r="BW190" i="64"/>
  <c r="AJ190" i="64"/>
  <c r="AF190" i="64"/>
  <c r="AG190" i="64" s="1"/>
  <c r="AD190" i="64"/>
  <c r="AB190" i="64"/>
  <c r="AA190" i="64"/>
  <c r="V190" i="64"/>
  <c r="Q190" i="64"/>
  <c r="I190" i="64"/>
  <c r="H190" i="64"/>
  <c r="G190" i="64"/>
  <c r="F190" i="64"/>
  <c r="KJ190" i="64" s="1"/>
  <c r="E190" i="64"/>
  <c r="D190" i="64"/>
  <c r="C190" i="64"/>
  <c r="B190" i="64"/>
  <c r="BW189" i="64"/>
  <c r="AJ189" i="64"/>
  <c r="AF189" i="64"/>
  <c r="AG189" i="64" s="1"/>
  <c r="AD189" i="64"/>
  <c r="AB189" i="64"/>
  <c r="AA189" i="64"/>
  <c r="V189" i="64"/>
  <c r="Q189" i="64"/>
  <c r="I189" i="64"/>
  <c r="H189" i="64"/>
  <c r="G189" i="64"/>
  <c r="F189" i="64"/>
  <c r="KJ189" i="64" s="1"/>
  <c r="E189" i="64"/>
  <c r="D189" i="64"/>
  <c r="C189" i="64"/>
  <c r="B189" i="64"/>
  <c r="BW188" i="64"/>
  <c r="AJ188" i="64"/>
  <c r="AF188" i="64"/>
  <c r="AG188" i="64" s="1"/>
  <c r="AD188" i="64"/>
  <c r="AB188" i="64"/>
  <c r="AA188" i="64"/>
  <c r="V188" i="64"/>
  <c r="Q188" i="64"/>
  <c r="I188" i="64"/>
  <c r="H188" i="64"/>
  <c r="G188" i="64"/>
  <c r="F188" i="64"/>
  <c r="KJ188" i="64" s="1"/>
  <c r="E188" i="64"/>
  <c r="D188" i="64"/>
  <c r="C188" i="64"/>
  <c r="B188" i="64"/>
  <c r="BW187" i="64"/>
  <c r="AJ187" i="64"/>
  <c r="AF187" i="64"/>
  <c r="AG187" i="64" s="1"/>
  <c r="AD187" i="64"/>
  <c r="AB187" i="64"/>
  <c r="AA187" i="64"/>
  <c r="V187" i="64"/>
  <c r="Q187" i="64"/>
  <c r="I187" i="64"/>
  <c r="H187" i="64"/>
  <c r="G187" i="64"/>
  <c r="F187" i="64"/>
  <c r="KJ187" i="64" s="1"/>
  <c r="E187" i="64"/>
  <c r="D187" i="64"/>
  <c r="C187" i="64"/>
  <c r="B187" i="64"/>
  <c r="BW186" i="64"/>
  <c r="AJ186" i="64"/>
  <c r="AF186" i="64"/>
  <c r="AG186" i="64" s="1"/>
  <c r="AD186" i="64"/>
  <c r="AB186" i="64"/>
  <c r="AA186" i="64"/>
  <c r="V186" i="64"/>
  <c r="Q186" i="64"/>
  <c r="I186" i="64"/>
  <c r="H186" i="64"/>
  <c r="G186" i="64"/>
  <c r="F186" i="64"/>
  <c r="KJ186" i="64" s="1"/>
  <c r="E186" i="64"/>
  <c r="D186" i="64"/>
  <c r="C186" i="64"/>
  <c r="B186" i="64"/>
  <c r="BW185" i="64"/>
  <c r="AJ185" i="64"/>
  <c r="AF185" i="64"/>
  <c r="AG185" i="64" s="1"/>
  <c r="AD185" i="64"/>
  <c r="AB185" i="64"/>
  <c r="AA185" i="64"/>
  <c r="V185" i="64"/>
  <c r="Q185" i="64"/>
  <c r="I185" i="64"/>
  <c r="H185" i="64"/>
  <c r="G185" i="64"/>
  <c r="F185" i="64"/>
  <c r="KJ185" i="64" s="1"/>
  <c r="E185" i="64"/>
  <c r="D185" i="64"/>
  <c r="C185" i="64"/>
  <c r="B185" i="64"/>
  <c r="BW184" i="64"/>
  <c r="AJ184" i="64"/>
  <c r="AF184" i="64"/>
  <c r="AG184" i="64" s="1"/>
  <c r="AD184" i="64"/>
  <c r="AB184" i="64"/>
  <c r="AA184" i="64"/>
  <c r="V184" i="64"/>
  <c r="Q184" i="64"/>
  <c r="I184" i="64"/>
  <c r="H184" i="64"/>
  <c r="G184" i="64"/>
  <c r="F184" i="64"/>
  <c r="KJ184" i="64" s="1"/>
  <c r="E184" i="64"/>
  <c r="D184" i="64"/>
  <c r="C184" i="64"/>
  <c r="B184" i="64"/>
  <c r="BW183" i="64"/>
  <c r="AJ183" i="64"/>
  <c r="AF183" i="64"/>
  <c r="AG183" i="64" s="1"/>
  <c r="AD183" i="64"/>
  <c r="AB183" i="64"/>
  <c r="AA183" i="64"/>
  <c r="V183" i="64"/>
  <c r="Q183" i="64"/>
  <c r="I183" i="64"/>
  <c r="H183" i="64"/>
  <c r="G183" i="64"/>
  <c r="F183" i="64"/>
  <c r="KJ183" i="64" s="1"/>
  <c r="E183" i="64"/>
  <c r="D183" i="64"/>
  <c r="C183" i="64"/>
  <c r="B183" i="64"/>
  <c r="BW182" i="64"/>
  <c r="AJ182" i="64"/>
  <c r="AF182" i="64"/>
  <c r="AG182" i="64" s="1"/>
  <c r="AD182" i="64"/>
  <c r="AB182" i="64"/>
  <c r="AA182" i="64"/>
  <c r="V182" i="64"/>
  <c r="Q182" i="64"/>
  <c r="I182" i="64"/>
  <c r="H182" i="64"/>
  <c r="G182" i="64"/>
  <c r="F182" i="64"/>
  <c r="KJ182" i="64" s="1"/>
  <c r="E182" i="64"/>
  <c r="D182" i="64"/>
  <c r="C182" i="64"/>
  <c r="B182" i="64"/>
  <c r="BW181" i="64"/>
  <c r="AJ181" i="64"/>
  <c r="AF181" i="64"/>
  <c r="AG181" i="64" s="1"/>
  <c r="AD181" i="64"/>
  <c r="AB181" i="64"/>
  <c r="AA181" i="64"/>
  <c r="V181" i="64"/>
  <c r="Q181" i="64"/>
  <c r="I181" i="64"/>
  <c r="H181" i="64"/>
  <c r="G181" i="64"/>
  <c r="F181" i="64"/>
  <c r="KJ181" i="64" s="1"/>
  <c r="E181" i="64"/>
  <c r="D181" i="64"/>
  <c r="C181" i="64"/>
  <c r="B181" i="64"/>
  <c r="BW180" i="64"/>
  <c r="AJ180" i="64"/>
  <c r="AF180" i="64"/>
  <c r="AG180" i="64" s="1"/>
  <c r="AD180" i="64"/>
  <c r="AB180" i="64"/>
  <c r="AA180" i="64"/>
  <c r="V180" i="64"/>
  <c r="Q180" i="64"/>
  <c r="I180" i="64"/>
  <c r="H180" i="64"/>
  <c r="G180" i="64"/>
  <c r="F180" i="64"/>
  <c r="KJ180" i="64" s="1"/>
  <c r="E180" i="64"/>
  <c r="D180" i="64"/>
  <c r="C180" i="64"/>
  <c r="B180" i="64"/>
  <c r="BW179" i="64"/>
  <c r="AJ179" i="64"/>
  <c r="AF179" i="64"/>
  <c r="AG179" i="64" s="1"/>
  <c r="AD179" i="64"/>
  <c r="AB179" i="64"/>
  <c r="AA179" i="64"/>
  <c r="V179" i="64"/>
  <c r="Q179" i="64"/>
  <c r="I179" i="64"/>
  <c r="H179" i="64"/>
  <c r="G179" i="64"/>
  <c r="F179" i="64"/>
  <c r="KJ179" i="64" s="1"/>
  <c r="E179" i="64"/>
  <c r="D179" i="64"/>
  <c r="C179" i="64"/>
  <c r="B179" i="64"/>
  <c r="BW178" i="64"/>
  <c r="AJ178" i="64"/>
  <c r="AF178" i="64"/>
  <c r="AG178" i="64" s="1"/>
  <c r="AD178" i="64"/>
  <c r="AB178" i="64"/>
  <c r="AA178" i="64"/>
  <c r="V178" i="64"/>
  <c r="Q178" i="64"/>
  <c r="I178" i="64"/>
  <c r="H178" i="64"/>
  <c r="G178" i="64"/>
  <c r="F178" i="64"/>
  <c r="KJ178" i="64" s="1"/>
  <c r="E178" i="64"/>
  <c r="D178" i="64"/>
  <c r="C178" i="64"/>
  <c r="B178" i="64"/>
  <c r="BW177" i="64"/>
  <c r="AJ177" i="64"/>
  <c r="AF177" i="64"/>
  <c r="AG177" i="64" s="1"/>
  <c r="AD177" i="64"/>
  <c r="AB177" i="64"/>
  <c r="AA177" i="64"/>
  <c r="V177" i="64"/>
  <c r="Q177" i="64"/>
  <c r="I177" i="64"/>
  <c r="H177" i="64"/>
  <c r="G177" i="64"/>
  <c r="F177" i="64"/>
  <c r="KJ177" i="64" s="1"/>
  <c r="E177" i="64"/>
  <c r="D177" i="64"/>
  <c r="C177" i="64"/>
  <c r="B177" i="64"/>
  <c r="BW176" i="64"/>
  <c r="AJ176" i="64"/>
  <c r="AF176" i="64"/>
  <c r="AG176" i="64" s="1"/>
  <c r="AD176" i="64"/>
  <c r="AB176" i="64"/>
  <c r="AA176" i="64"/>
  <c r="V176" i="64"/>
  <c r="Q176" i="64"/>
  <c r="I176" i="64"/>
  <c r="H176" i="64"/>
  <c r="G176" i="64"/>
  <c r="F176" i="64"/>
  <c r="KJ176" i="64" s="1"/>
  <c r="E176" i="64"/>
  <c r="D176" i="64"/>
  <c r="C176" i="64"/>
  <c r="B176" i="64"/>
  <c r="BW175" i="64"/>
  <c r="AJ175" i="64"/>
  <c r="AF175" i="64"/>
  <c r="AG175" i="64" s="1"/>
  <c r="AD175" i="64"/>
  <c r="AB175" i="64"/>
  <c r="AA175" i="64"/>
  <c r="V175" i="64"/>
  <c r="Q175" i="64"/>
  <c r="I175" i="64"/>
  <c r="H175" i="64"/>
  <c r="G175" i="64"/>
  <c r="F175" i="64"/>
  <c r="KJ175" i="64" s="1"/>
  <c r="E175" i="64"/>
  <c r="D175" i="64"/>
  <c r="C175" i="64"/>
  <c r="B175" i="64"/>
  <c r="BW174" i="64"/>
  <c r="AJ174" i="64"/>
  <c r="AF174" i="64"/>
  <c r="AG174" i="64" s="1"/>
  <c r="AD174" i="64"/>
  <c r="AB174" i="64"/>
  <c r="AA174" i="64"/>
  <c r="V174" i="64"/>
  <c r="Q174" i="64"/>
  <c r="I174" i="64"/>
  <c r="H174" i="64"/>
  <c r="G174" i="64"/>
  <c r="F174" i="64"/>
  <c r="KJ174" i="64" s="1"/>
  <c r="E174" i="64"/>
  <c r="D174" i="64"/>
  <c r="C174" i="64"/>
  <c r="B174" i="64"/>
  <c r="BW173" i="64"/>
  <c r="AJ173" i="64"/>
  <c r="AF173" i="64"/>
  <c r="AG173" i="64" s="1"/>
  <c r="AD173" i="64"/>
  <c r="AB173" i="64"/>
  <c r="AA173" i="64"/>
  <c r="V173" i="64"/>
  <c r="Q173" i="64"/>
  <c r="I173" i="64"/>
  <c r="H173" i="64"/>
  <c r="G173" i="64"/>
  <c r="F173" i="64"/>
  <c r="KJ173" i="64" s="1"/>
  <c r="E173" i="64"/>
  <c r="D173" i="64"/>
  <c r="C173" i="64"/>
  <c r="B173" i="64"/>
  <c r="BW172" i="64"/>
  <c r="AJ172" i="64"/>
  <c r="AF172" i="64"/>
  <c r="AG172" i="64" s="1"/>
  <c r="AD172" i="64"/>
  <c r="AB172" i="64"/>
  <c r="AA172" i="64"/>
  <c r="V172" i="64"/>
  <c r="Q172" i="64"/>
  <c r="I172" i="64"/>
  <c r="H172" i="64"/>
  <c r="G172" i="64"/>
  <c r="F172" i="64"/>
  <c r="KJ172" i="64" s="1"/>
  <c r="E172" i="64"/>
  <c r="D172" i="64"/>
  <c r="C172" i="64"/>
  <c r="B172" i="64"/>
  <c r="BW171" i="64"/>
  <c r="AJ171" i="64"/>
  <c r="AF171" i="64"/>
  <c r="AG171" i="64" s="1"/>
  <c r="AD171" i="64"/>
  <c r="AB171" i="64"/>
  <c r="AA171" i="64"/>
  <c r="V171" i="64"/>
  <c r="Q171" i="64"/>
  <c r="I171" i="64"/>
  <c r="H171" i="64"/>
  <c r="G171" i="64"/>
  <c r="F171" i="64"/>
  <c r="KJ171" i="64" s="1"/>
  <c r="E171" i="64"/>
  <c r="D171" i="64"/>
  <c r="C171" i="64"/>
  <c r="B171" i="64"/>
  <c r="BW170" i="64"/>
  <c r="AJ170" i="64"/>
  <c r="AF170" i="64"/>
  <c r="AG170" i="64" s="1"/>
  <c r="AD170" i="64"/>
  <c r="AB170" i="64"/>
  <c r="AA170" i="64"/>
  <c r="V170" i="64"/>
  <c r="Q170" i="64"/>
  <c r="I170" i="64"/>
  <c r="H170" i="64"/>
  <c r="G170" i="64"/>
  <c r="F170" i="64"/>
  <c r="KJ170" i="64" s="1"/>
  <c r="E170" i="64"/>
  <c r="D170" i="64"/>
  <c r="C170" i="64"/>
  <c r="B170" i="64"/>
  <c r="BW169" i="64"/>
  <c r="AJ169" i="64"/>
  <c r="AF169" i="64"/>
  <c r="AG169" i="64" s="1"/>
  <c r="AD169" i="64"/>
  <c r="AB169" i="64"/>
  <c r="AA169" i="64"/>
  <c r="V169" i="64"/>
  <c r="Q169" i="64"/>
  <c r="I169" i="64"/>
  <c r="H169" i="64"/>
  <c r="G169" i="64"/>
  <c r="F169" i="64"/>
  <c r="KJ169" i="64" s="1"/>
  <c r="E169" i="64"/>
  <c r="D169" i="64"/>
  <c r="C169" i="64"/>
  <c r="B169" i="64"/>
  <c r="BW168" i="64"/>
  <c r="AJ168" i="64"/>
  <c r="AF168" i="64"/>
  <c r="AG168" i="64" s="1"/>
  <c r="AD168" i="64"/>
  <c r="AB168" i="64"/>
  <c r="AA168" i="64"/>
  <c r="V168" i="64"/>
  <c r="Q168" i="64"/>
  <c r="I168" i="64"/>
  <c r="H168" i="64"/>
  <c r="G168" i="64"/>
  <c r="F168" i="64"/>
  <c r="KJ168" i="64" s="1"/>
  <c r="E168" i="64"/>
  <c r="D168" i="64"/>
  <c r="C168" i="64"/>
  <c r="B168" i="64"/>
  <c r="BW167" i="64"/>
  <c r="AJ167" i="64"/>
  <c r="AF167" i="64"/>
  <c r="AG167" i="64" s="1"/>
  <c r="AD167" i="64"/>
  <c r="AB167" i="64"/>
  <c r="AA167" i="64"/>
  <c r="V167" i="64"/>
  <c r="Q167" i="64"/>
  <c r="I167" i="64"/>
  <c r="H167" i="64"/>
  <c r="G167" i="64"/>
  <c r="F167" i="64"/>
  <c r="KJ167" i="64" s="1"/>
  <c r="E167" i="64"/>
  <c r="D167" i="64"/>
  <c r="C167" i="64"/>
  <c r="B167" i="64"/>
  <c r="BW166" i="64"/>
  <c r="AJ166" i="64"/>
  <c r="AF166" i="64"/>
  <c r="AG166" i="64" s="1"/>
  <c r="AD166" i="64"/>
  <c r="AB166" i="64"/>
  <c r="AA166" i="64"/>
  <c r="V166" i="64"/>
  <c r="Q166" i="64"/>
  <c r="I166" i="64"/>
  <c r="H166" i="64"/>
  <c r="G166" i="64"/>
  <c r="F166" i="64"/>
  <c r="KJ166" i="64" s="1"/>
  <c r="E166" i="64"/>
  <c r="D166" i="64"/>
  <c r="C166" i="64"/>
  <c r="B166" i="64"/>
  <c r="BW165" i="64"/>
  <c r="AJ165" i="64"/>
  <c r="AF165" i="64"/>
  <c r="AG165" i="64" s="1"/>
  <c r="AD165" i="64"/>
  <c r="AB165" i="64"/>
  <c r="AA165" i="64"/>
  <c r="V165" i="64"/>
  <c r="Q165" i="64"/>
  <c r="I165" i="64"/>
  <c r="H165" i="64"/>
  <c r="G165" i="64"/>
  <c r="F165" i="64"/>
  <c r="KJ165" i="64" s="1"/>
  <c r="E165" i="64"/>
  <c r="D165" i="64"/>
  <c r="C165" i="64"/>
  <c r="B165" i="64"/>
  <c r="BW164" i="64"/>
  <c r="AJ164" i="64"/>
  <c r="AF164" i="64"/>
  <c r="AG164" i="64" s="1"/>
  <c r="AD164" i="64"/>
  <c r="AB164" i="64"/>
  <c r="AA164" i="64"/>
  <c r="V164" i="64"/>
  <c r="Q164" i="64"/>
  <c r="I164" i="64"/>
  <c r="H164" i="64"/>
  <c r="G164" i="64"/>
  <c r="F164" i="64"/>
  <c r="KJ164" i="64" s="1"/>
  <c r="E164" i="64"/>
  <c r="D164" i="64"/>
  <c r="C164" i="64"/>
  <c r="B164" i="64"/>
  <c r="BW163" i="64"/>
  <c r="AJ163" i="64"/>
  <c r="AF163" i="64"/>
  <c r="AG163" i="64" s="1"/>
  <c r="AD163" i="64"/>
  <c r="AB163" i="64"/>
  <c r="AA163" i="64"/>
  <c r="V163" i="64"/>
  <c r="Q163" i="64"/>
  <c r="I163" i="64"/>
  <c r="H163" i="64"/>
  <c r="G163" i="64"/>
  <c r="F163" i="64"/>
  <c r="KJ163" i="64" s="1"/>
  <c r="E163" i="64"/>
  <c r="D163" i="64"/>
  <c r="C163" i="64"/>
  <c r="B163" i="64"/>
  <c r="BW162" i="64"/>
  <c r="AJ162" i="64"/>
  <c r="AF162" i="64"/>
  <c r="AG162" i="64" s="1"/>
  <c r="AD162" i="64"/>
  <c r="AB162" i="64"/>
  <c r="AA162" i="64"/>
  <c r="V162" i="64"/>
  <c r="Q162" i="64"/>
  <c r="I162" i="64"/>
  <c r="H162" i="64"/>
  <c r="G162" i="64"/>
  <c r="F162" i="64"/>
  <c r="KJ162" i="64" s="1"/>
  <c r="E162" i="64"/>
  <c r="D162" i="64"/>
  <c r="C162" i="64"/>
  <c r="B162" i="64"/>
  <c r="BW161" i="64"/>
  <c r="AJ161" i="64"/>
  <c r="AF161" i="64"/>
  <c r="AG161" i="64" s="1"/>
  <c r="AD161" i="64"/>
  <c r="AB161" i="64"/>
  <c r="AA161" i="64"/>
  <c r="V161" i="64"/>
  <c r="Q161" i="64"/>
  <c r="I161" i="64"/>
  <c r="H161" i="64"/>
  <c r="G161" i="64"/>
  <c r="F161" i="64"/>
  <c r="KJ161" i="64" s="1"/>
  <c r="E161" i="64"/>
  <c r="D161" i="64"/>
  <c r="C161" i="64"/>
  <c r="B161" i="64"/>
  <c r="BW160" i="64"/>
  <c r="AJ160" i="64"/>
  <c r="AF160" i="64"/>
  <c r="AG160" i="64" s="1"/>
  <c r="AD160" i="64"/>
  <c r="AB160" i="64"/>
  <c r="AA160" i="64"/>
  <c r="V160" i="64"/>
  <c r="Q160" i="64"/>
  <c r="I160" i="64"/>
  <c r="H160" i="64"/>
  <c r="G160" i="64"/>
  <c r="F160" i="64"/>
  <c r="KJ160" i="64" s="1"/>
  <c r="E160" i="64"/>
  <c r="D160" i="64"/>
  <c r="C160" i="64"/>
  <c r="B160" i="64"/>
  <c r="BW159" i="64"/>
  <c r="AJ159" i="64"/>
  <c r="AF159" i="64"/>
  <c r="AG159" i="64" s="1"/>
  <c r="AD159" i="64"/>
  <c r="AB159" i="64"/>
  <c r="AA159" i="64"/>
  <c r="V159" i="64"/>
  <c r="Q159" i="64"/>
  <c r="I159" i="64"/>
  <c r="H159" i="64"/>
  <c r="G159" i="64"/>
  <c r="F159" i="64"/>
  <c r="KJ159" i="64" s="1"/>
  <c r="E159" i="64"/>
  <c r="D159" i="64"/>
  <c r="C159" i="64"/>
  <c r="B159" i="64"/>
  <c r="BW158" i="64"/>
  <c r="AJ158" i="64"/>
  <c r="AF158" i="64"/>
  <c r="AG158" i="64" s="1"/>
  <c r="AD158" i="64"/>
  <c r="AB158" i="64"/>
  <c r="AA158" i="64"/>
  <c r="V158" i="64"/>
  <c r="Q158" i="64"/>
  <c r="I158" i="64"/>
  <c r="H158" i="64"/>
  <c r="G158" i="64"/>
  <c r="F158" i="64"/>
  <c r="KJ158" i="64" s="1"/>
  <c r="E158" i="64"/>
  <c r="D158" i="64"/>
  <c r="C158" i="64"/>
  <c r="B158" i="64"/>
  <c r="BW157" i="64"/>
  <c r="AJ157" i="64"/>
  <c r="AF157" i="64"/>
  <c r="AG157" i="64" s="1"/>
  <c r="AD157" i="64"/>
  <c r="AB157" i="64"/>
  <c r="AA157" i="64"/>
  <c r="V157" i="64"/>
  <c r="Q157" i="64"/>
  <c r="I157" i="64"/>
  <c r="H157" i="64"/>
  <c r="G157" i="64"/>
  <c r="F157" i="64"/>
  <c r="KJ157" i="64" s="1"/>
  <c r="E157" i="64"/>
  <c r="D157" i="64"/>
  <c r="C157" i="64"/>
  <c r="B157" i="64"/>
  <c r="BW156" i="64"/>
  <c r="AJ156" i="64"/>
  <c r="AF156" i="64"/>
  <c r="AG156" i="64" s="1"/>
  <c r="AD156" i="64"/>
  <c r="AB156" i="64"/>
  <c r="AA156" i="64"/>
  <c r="V156" i="64"/>
  <c r="Q156" i="64"/>
  <c r="I156" i="64"/>
  <c r="H156" i="64"/>
  <c r="G156" i="64"/>
  <c r="F156" i="64"/>
  <c r="KJ156" i="64" s="1"/>
  <c r="E156" i="64"/>
  <c r="D156" i="64"/>
  <c r="C156" i="64"/>
  <c r="B156" i="64"/>
  <c r="BW155" i="64"/>
  <c r="AJ155" i="64"/>
  <c r="AF155" i="64"/>
  <c r="AG155" i="64" s="1"/>
  <c r="AD155" i="64"/>
  <c r="AB155" i="64"/>
  <c r="AA155" i="64"/>
  <c r="V155" i="64"/>
  <c r="Q155" i="64"/>
  <c r="I155" i="64"/>
  <c r="H155" i="64"/>
  <c r="G155" i="64"/>
  <c r="F155" i="64"/>
  <c r="KJ155" i="64" s="1"/>
  <c r="E155" i="64"/>
  <c r="D155" i="64"/>
  <c r="C155" i="64"/>
  <c r="B155" i="64"/>
  <c r="BW154" i="64"/>
  <c r="AJ154" i="64"/>
  <c r="AF154" i="64"/>
  <c r="AG154" i="64" s="1"/>
  <c r="AD154" i="64"/>
  <c r="AB154" i="64"/>
  <c r="AA154" i="64"/>
  <c r="V154" i="64"/>
  <c r="Q154" i="64"/>
  <c r="I154" i="64"/>
  <c r="H154" i="64"/>
  <c r="G154" i="64"/>
  <c r="F154" i="64"/>
  <c r="KJ154" i="64" s="1"/>
  <c r="E154" i="64"/>
  <c r="D154" i="64"/>
  <c r="C154" i="64"/>
  <c r="B154" i="64"/>
  <c r="BW153" i="64"/>
  <c r="AJ153" i="64"/>
  <c r="AF153" i="64"/>
  <c r="AG153" i="64" s="1"/>
  <c r="AD153" i="64"/>
  <c r="AB153" i="64"/>
  <c r="AA153" i="64"/>
  <c r="V153" i="64"/>
  <c r="Q153" i="64"/>
  <c r="I153" i="64"/>
  <c r="H153" i="64"/>
  <c r="G153" i="64"/>
  <c r="F153" i="64"/>
  <c r="KJ153" i="64" s="1"/>
  <c r="E153" i="64"/>
  <c r="D153" i="64"/>
  <c r="C153" i="64"/>
  <c r="B153" i="64"/>
  <c r="BW152" i="64"/>
  <c r="AJ152" i="64"/>
  <c r="AF152" i="64"/>
  <c r="AG152" i="64" s="1"/>
  <c r="AD152" i="64"/>
  <c r="AB152" i="64"/>
  <c r="AA152" i="64"/>
  <c r="V152" i="64"/>
  <c r="Q152" i="64"/>
  <c r="I152" i="64"/>
  <c r="H152" i="64"/>
  <c r="G152" i="64"/>
  <c r="F152" i="64"/>
  <c r="KJ152" i="64" s="1"/>
  <c r="E152" i="64"/>
  <c r="D152" i="64"/>
  <c r="C152" i="64"/>
  <c r="B152" i="64"/>
  <c r="BW151" i="64"/>
  <c r="AJ151" i="64"/>
  <c r="AF151" i="64"/>
  <c r="AG151" i="64" s="1"/>
  <c r="AD151" i="64"/>
  <c r="AB151" i="64"/>
  <c r="AA151" i="64"/>
  <c r="V151" i="64"/>
  <c r="Q151" i="64"/>
  <c r="I151" i="64"/>
  <c r="H151" i="64"/>
  <c r="G151" i="64"/>
  <c r="F151" i="64"/>
  <c r="KJ151" i="64" s="1"/>
  <c r="E151" i="64"/>
  <c r="D151" i="64"/>
  <c r="C151" i="64"/>
  <c r="B151" i="64"/>
  <c r="BW150" i="64"/>
  <c r="AJ150" i="64"/>
  <c r="AF150" i="64"/>
  <c r="AG150" i="64" s="1"/>
  <c r="AD150" i="64"/>
  <c r="AB150" i="64"/>
  <c r="AA150" i="64"/>
  <c r="V150" i="64"/>
  <c r="Q150" i="64"/>
  <c r="I150" i="64"/>
  <c r="H150" i="64"/>
  <c r="G150" i="64"/>
  <c r="F150" i="64"/>
  <c r="KJ150" i="64" s="1"/>
  <c r="E150" i="64"/>
  <c r="D150" i="64"/>
  <c r="C150" i="64"/>
  <c r="B150" i="64"/>
  <c r="BW149" i="64"/>
  <c r="AJ149" i="64"/>
  <c r="AF149" i="64"/>
  <c r="AG149" i="64" s="1"/>
  <c r="AD149" i="64"/>
  <c r="AB149" i="64"/>
  <c r="AA149" i="64"/>
  <c r="V149" i="64"/>
  <c r="Q149" i="64"/>
  <c r="I149" i="64"/>
  <c r="H149" i="64"/>
  <c r="G149" i="64"/>
  <c r="F149" i="64"/>
  <c r="KJ149" i="64" s="1"/>
  <c r="E149" i="64"/>
  <c r="D149" i="64"/>
  <c r="C149" i="64"/>
  <c r="B149" i="64"/>
  <c r="BW148" i="64"/>
  <c r="AJ148" i="64"/>
  <c r="AF148" i="64"/>
  <c r="AG148" i="64" s="1"/>
  <c r="AD148" i="64"/>
  <c r="AB148" i="64"/>
  <c r="AA148" i="64"/>
  <c r="V148" i="64"/>
  <c r="Q148" i="64"/>
  <c r="I148" i="64"/>
  <c r="H148" i="64"/>
  <c r="G148" i="64"/>
  <c r="F148" i="64"/>
  <c r="KJ148" i="64" s="1"/>
  <c r="E148" i="64"/>
  <c r="D148" i="64"/>
  <c r="C148" i="64"/>
  <c r="B148" i="64"/>
  <c r="BW147" i="64"/>
  <c r="AJ147" i="64"/>
  <c r="AF147" i="64"/>
  <c r="AG147" i="64" s="1"/>
  <c r="AD147" i="64"/>
  <c r="AB147" i="64"/>
  <c r="AA147" i="64"/>
  <c r="V147" i="64"/>
  <c r="Q147" i="64"/>
  <c r="I147" i="64"/>
  <c r="H147" i="64"/>
  <c r="G147" i="64"/>
  <c r="F147" i="64"/>
  <c r="KJ147" i="64" s="1"/>
  <c r="E147" i="64"/>
  <c r="D147" i="64"/>
  <c r="C147" i="64"/>
  <c r="B147" i="64"/>
  <c r="BW146" i="64"/>
  <c r="AJ146" i="64"/>
  <c r="AF146" i="64"/>
  <c r="AG146" i="64" s="1"/>
  <c r="AD146" i="64"/>
  <c r="AB146" i="64"/>
  <c r="AA146" i="64"/>
  <c r="V146" i="64"/>
  <c r="Q146" i="64"/>
  <c r="I146" i="64"/>
  <c r="H146" i="64"/>
  <c r="G146" i="64"/>
  <c r="F146" i="64"/>
  <c r="KJ146" i="64" s="1"/>
  <c r="E146" i="64"/>
  <c r="D146" i="64"/>
  <c r="C146" i="64"/>
  <c r="B146" i="64"/>
  <c r="BW145" i="64"/>
  <c r="AJ145" i="64"/>
  <c r="AF145" i="64"/>
  <c r="AG145" i="64" s="1"/>
  <c r="AD145" i="64"/>
  <c r="AB145" i="64"/>
  <c r="AA145" i="64"/>
  <c r="V145" i="64"/>
  <c r="Q145" i="64"/>
  <c r="I145" i="64"/>
  <c r="H145" i="64"/>
  <c r="G145" i="64"/>
  <c r="F145" i="64"/>
  <c r="KJ145" i="64" s="1"/>
  <c r="E145" i="64"/>
  <c r="D145" i="64"/>
  <c r="C145" i="64"/>
  <c r="B145" i="64"/>
  <c r="BW144" i="64"/>
  <c r="AJ144" i="64"/>
  <c r="AF144" i="64"/>
  <c r="AG144" i="64" s="1"/>
  <c r="AD144" i="64"/>
  <c r="AB144" i="64"/>
  <c r="AA144" i="64"/>
  <c r="V144" i="64"/>
  <c r="Q144" i="64"/>
  <c r="I144" i="64"/>
  <c r="H144" i="64"/>
  <c r="G144" i="64"/>
  <c r="F144" i="64"/>
  <c r="KJ144" i="64" s="1"/>
  <c r="E144" i="64"/>
  <c r="D144" i="64"/>
  <c r="C144" i="64"/>
  <c r="B144" i="64"/>
  <c r="BW143" i="64"/>
  <c r="AJ143" i="64"/>
  <c r="AF143" i="64"/>
  <c r="AG143" i="64" s="1"/>
  <c r="AD143" i="64"/>
  <c r="AB143" i="64"/>
  <c r="AA143" i="64"/>
  <c r="V143" i="64"/>
  <c r="Q143" i="64"/>
  <c r="I143" i="64"/>
  <c r="H143" i="64"/>
  <c r="G143" i="64"/>
  <c r="F143" i="64"/>
  <c r="KJ143" i="64" s="1"/>
  <c r="E143" i="64"/>
  <c r="D143" i="64"/>
  <c r="C143" i="64"/>
  <c r="B143" i="64"/>
  <c r="BW142" i="64"/>
  <c r="AJ142" i="64"/>
  <c r="AF142" i="64"/>
  <c r="AG142" i="64" s="1"/>
  <c r="AD142" i="64"/>
  <c r="AB142" i="64"/>
  <c r="AA142" i="64"/>
  <c r="V142" i="64"/>
  <c r="Q142" i="64"/>
  <c r="I142" i="64"/>
  <c r="H142" i="64"/>
  <c r="G142" i="64"/>
  <c r="F142" i="64"/>
  <c r="KJ142" i="64" s="1"/>
  <c r="E142" i="64"/>
  <c r="D142" i="64"/>
  <c r="C142" i="64"/>
  <c r="B142" i="64"/>
  <c r="BW141" i="64"/>
  <c r="AJ141" i="64"/>
  <c r="AF141" i="64"/>
  <c r="AG141" i="64" s="1"/>
  <c r="AD141" i="64"/>
  <c r="AB141" i="64"/>
  <c r="AA141" i="64"/>
  <c r="V141" i="64"/>
  <c r="Q141" i="64"/>
  <c r="I141" i="64"/>
  <c r="H141" i="64"/>
  <c r="G141" i="64"/>
  <c r="F141" i="64"/>
  <c r="KJ141" i="64" s="1"/>
  <c r="E141" i="64"/>
  <c r="D141" i="64"/>
  <c r="C141" i="64"/>
  <c r="B141" i="64"/>
  <c r="BW140" i="64"/>
  <c r="AJ140" i="64"/>
  <c r="AF140" i="64"/>
  <c r="AG140" i="64" s="1"/>
  <c r="AD140" i="64"/>
  <c r="AB140" i="64"/>
  <c r="AA140" i="64"/>
  <c r="V140" i="64"/>
  <c r="Q140" i="64"/>
  <c r="I140" i="64"/>
  <c r="H140" i="64"/>
  <c r="G140" i="64"/>
  <c r="F140" i="64"/>
  <c r="KJ140" i="64" s="1"/>
  <c r="E140" i="64"/>
  <c r="D140" i="64"/>
  <c r="C140" i="64"/>
  <c r="B140" i="64"/>
  <c r="BW139" i="64"/>
  <c r="AJ139" i="64"/>
  <c r="AF139" i="64"/>
  <c r="AG139" i="64" s="1"/>
  <c r="AD139" i="64"/>
  <c r="AB139" i="64"/>
  <c r="AA139" i="64"/>
  <c r="V139" i="64"/>
  <c r="Q139" i="64"/>
  <c r="I139" i="64"/>
  <c r="H139" i="64"/>
  <c r="G139" i="64"/>
  <c r="F139" i="64"/>
  <c r="KJ139" i="64" s="1"/>
  <c r="E139" i="64"/>
  <c r="D139" i="64"/>
  <c r="C139" i="64"/>
  <c r="B139" i="64"/>
  <c r="BW138" i="64"/>
  <c r="AJ138" i="64"/>
  <c r="AF138" i="64"/>
  <c r="AG138" i="64" s="1"/>
  <c r="AD138" i="64"/>
  <c r="AB138" i="64"/>
  <c r="AA138" i="64"/>
  <c r="V138" i="64"/>
  <c r="Q138" i="64"/>
  <c r="I138" i="64"/>
  <c r="H138" i="64"/>
  <c r="G138" i="64"/>
  <c r="F138" i="64"/>
  <c r="KJ138" i="64" s="1"/>
  <c r="E138" i="64"/>
  <c r="D138" i="64"/>
  <c r="C138" i="64"/>
  <c r="B138" i="64"/>
  <c r="BW137" i="64"/>
  <c r="AJ137" i="64"/>
  <c r="AF137" i="64"/>
  <c r="AG137" i="64" s="1"/>
  <c r="AD137" i="64"/>
  <c r="AB137" i="64"/>
  <c r="AA137" i="64"/>
  <c r="V137" i="64"/>
  <c r="Q137" i="64"/>
  <c r="I137" i="64"/>
  <c r="H137" i="64"/>
  <c r="G137" i="64"/>
  <c r="F137" i="64"/>
  <c r="KJ137" i="64" s="1"/>
  <c r="E137" i="64"/>
  <c r="D137" i="64"/>
  <c r="C137" i="64"/>
  <c r="B137" i="64"/>
  <c r="BW136" i="64"/>
  <c r="AJ136" i="64"/>
  <c r="AF136" i="64"/>
  <c r="AG136" i="64" s="1"/>
  <c r="AD136" i="64"/>
  <c r="AB136" i="64"/>
  <c r="AA136" i="64"/>
  <c r="V136" i="64"/>
  <c r="Q136" i="64"/>
  <c r="I136" i="64"/>
  <c r="H136" i="64"/>
  <c r="G136" i="64"/>
  <c r="F136" i="64"/>
  <c r="KJ136" i="64" s="1"/>
  <c r="E136" i="64"/>
  <c r="D136" i="64"/>
  <c r="C136" i="64"/>
  <c r="B136" i="64"/>
  <c r="BW135" i="64"/>
  <c r="AJ135" i="64"/>
  <c r="AF135" i="64"/>
  <c r="AG135" i="64" s="1"/>
  <c r="AD135" i="64"/>
  <c r="AB135" i="64"/>
  <c r="AA135" i="64"/>
  <c r="V135" i="64"/>
  <c r="Q135" i="64"/>
  <c r="I135" i="64"/>
  <c r="H135" i="64"/>
  <c r="G135" i="64"/>
  <c r="F135" i="64"/>
  <c r="KJ135" i="64" s="1"/>
  <c r="E135" i="64"/>
  <c r="D135" i="64"/>
  <c r="C135" i="64"/>
  <c r="B135" i="64"/>
  <c r="BW134" i="64"/>
  <c r="AJ134" i="64"/>
  <c r="AF134" i="64"/>
  <c r="AG134" i="64" s="1"/>
  <c r="AD134" i="64"/>
  <c r="AB134" i="64"/>
  <c r="AA134" i="64"/>
  <c r="V134" i="64"/>
  <c r="Q134" i="64"/>
  <c r="I134" i="64"/>
  <c r="H134" i="64"/>
  <c r="G134" i="64"/>
  <c r="F134" i="64"/>
  <c r="KJ134" i="64" s="1"/>
  <c r="E134" i="64"/>
  <c r="D134" i="64"/>
  <c r="C134" i="64"/>
  <c r="B134" i="64"/>
  <c r="BW133" i="64"/>
  <c r="AJ133" i="64"/>
  <c r="AF133" i="64"/>
  <c r="AG133" i="64" s="1"/>
  <c r="AD133" i="64"/>
  <c r="AB133" i="64"/>
  <c r="AA133" i="64"/>
  <c r="V133" i="64"/>
  <c r="Q133" i="64"/>
  <c r="I133" i="64"/>
  <c r="H133" i="64"/>
  <c r="G133" i="64"/>
  <c r="F133" i="64"/>
  <c r="KJ133" i="64" s="1"/>
  <c r="E133" i="64"/>
  <c r="D133" i="64"/>
  <c r="C133" i="64"/>
  <c r="B133" i="64"/>
  <c r="BW132" i="64"/>
  <c r="AJ132" i="64"/>
  <c r="AF132" i="64"/>
  <c r="AG132" i="64" s="1"/>
  <c r="AD132" i="64"/>
  <c r="AB132" i="64"/>
  <c r="AA132" i="64"/>
  <c r="V132" i="64"/>
  <c r="Q132" i="64"/>
  <c r="I132" i="64"/>
  <c r="H132" i="64"/>
  <c r="G132" i="64"/>
  <c r="F132" i="64"/>
  <c r="KJ132" i="64" s="1"/>
  <c r="E132" i="64"/>
  <c r="D132" i="64"/>
  <c r="C132" i="64"/>
  <c r="B132" i="64"/>
  <c r="BW131" i="64"/>
  <c r="AJ131" i="64"/>
  <c r="AF131" i="64"/>
  <c r="AG131" i="64" s="1"/>
  <c r="AD131" i="64"/>
  <c r="AB131" i="64"/>
  <c r="AA131" i="64"/>
  <c r="V131" i="64"/>
  <c r="Q131" i="64"/>
  <c r="I131" i="64"/>
  <c r="H131" i="64"/>
  <c r="G131" i="64"/>
  <c r="F131" i="64"/>
  <c r="KJ131" i="64" s="1"/>
  <c r="E131" i="64"/>
  <c r="D131" i="64"/>
  <c r="C131" i="64"/>
  <c r="B131" i="64"/>
  <c r="BW130" i="64"/>
  <c r="AJ130" i="64"/>
  <c r="AF130" i="64"/>
  <c r="AG130" i="64" s="1"/>
  <c r="AD130" i="64"/>
  <c r="AB130" i="64"/>
  <c r="AA130" i="64"/>
  <c r="V130" i="64"/>
  <c r="Q130" i="64"/>
  <c r="I130" i="64"/>
  <c r="H130" i="64"/>
  <c r="G130" i="64"/>
  <c r="F130" i="64"/>
  <c r="KJ130" i="64" s="1"/>
  <c r="E130" i="64"/>
  <c r="D130" i="64"/>
  <c r="C130" i="64"/>
  <c r="B130" i="64"/>
  <c r="BW129" i="64"/>
  <c r="AJ129" i="64"/>
  <c r="AF129" i="64"/>
  <c r="AG129" i="64" s="1"/>
  <c r="AD129" i="64"/>
  <c r="AB129" i="64"/>
  <c r="AA129" i="64"/>
  <c r="V129" i="64"/>
  <c r="Q129" i="64"/>
  <c r="I129" i="64"/>
  <c r="H129" i="64"/>
  <c r="G129" i="64"/>
  <c r="F129" i="64"/>
  <c r="KJ129" i="64" s="1"/>
  <c r="E129" i="64"/>
  <c r="D129" i="64"/>
  <c r="C129" i="64"/>
  <c r="B129" i="64"/>
  <c r="BW128" i="64"/>
  <c r="AJ128" i="64"/>
  <c r="AF128" i="64"/>
  <c r="AG128" i="64" s="1"/>
  <c r="AD128" i="64"/>
  <c r="AB128" i="64"/>
  <c r="AA128" i="64"/>
  <c r="V128" i="64"/>
  <c r="Q128" i="64"/>
  <c r="I128" i="64"/>
  <c r="H128" i="64"/>
  <c r="G128" i="64"/>
  <c r="F128" i="64"/>
  <c r="KJ128" i="64" s="1"/>
  <c r="E128" i="64"/>
  <c r="D128" i="64"/>
  <c r="C128" i="64"/>
  <c r="B128" i="64"/>
  <c r="BW127" i="64"/>
  <c r="AJ127" i="64"/>
  <c r="AF127" i="64"/>
  <c r="AG127" i="64" s="1"/>
  <c r="AD127" i="64"/>
  <c r="AB127" i="64"/>
  <c r="AA127" i="64"/>
  <c r="V127" i="64"/>
  <c r="Q127" i="64"/>
  <c r="I127" i="64"/>
  <c r="H127" i="64"/>
  <c r="G127" i="64"/>
  <c r="F127" i="64"/>
  <c r="KJ127" i="64" s="1"/>
  <c r="E127" i="64"/>
  <c r="D127" i="64"/>
  <c r="C127" i="64"/>
  <c r="B127" i="64"/>
  <c r="BW126" i="64"/>
  <c r="AJ126" i="64"/>
  <c r="AF126" i="64"/>
  <c r="AG126" i="64" s="1"/>
  <c r="AD126" i="64"/>
  <c r="AB126" i="64"/>
  <c r="AA126" i="64"/>
  <c r="V126" i="64"/>
  <c r="Q126" i="64"/>
  <c r="I126" i="64"/>
  <c r="H126" i="64"/>
  <c r="G126" i="64"/>
  <c r="F126" i="64"/>
  <c r="KJ126" i="64" s="1"/>
  <c r="E126" i="64"/>
  <c r="D126" i="64"/>
  <c r="C126" i="64"/>
  <c r="B126" i="64"/>
  <c r="BW125" i="64"/>
  <c r="AJ125" i="64"/>
  <c r="AF125" i="64"/>
  <c r="AG125" i="64" s="1"/>
  <c r="AD125" i="64"/>
  <c r="AB125" i="64"/>
  <c r="AA125" i="64"/>
  <c r="V125" i="64"/>
  <c r="Q125" i="64"/>
  <c r="I125" i="64"/>
  <c r="H125" i="64"/>
  <c r="G125" i="64"/>
  <c r="F125" i="64"/>
  <c r="KJ125" i="64" s="1"/>
  <c r="E125" i="64"/>
  <c r="D125" i="64"/>
  <c r="C125" i="64"/>
  <c r="B125" i="64"/>
  <c r="BW124" i="64"/>
  <c r="AJ124" i="64"/>
  <c r="AF124" i="64"/>
  <c r="AG124" i="64" s="1"/>
  <c r="AD124" i="64"/>
  <c r="AB124" i="64"/>
  <c r="AA124" i="64"/>
  <c r="V124" i="64"/>
  <c r="Q124" i="64"/>
  <c r="I124" i="64"/>
  <c r="H124" i="64"/>
  <c r="G124" i="64"/>
  <c r="F124" i="64"/>
  <c r="KJ124" i="64" s="1"/>
  <c r="E124" i="64"/>
  <c r="D124" i="64"/>
  <c r="C124" i="64"/>
  <c r="B124" i="64"/>
  <c r="BW123" i="64"/>
  <c r="AJ123" i="64"/>
  <c r="AF123" i="64"/>
  <c r="AG123" i="64" s="1"/>
  <c r="AD123" i="64"/>
  <c r="AB123" i="64"/>
  <c r="AA123" i="64"/>
  <c r="V123" i="64"/>
  <c r="Q123" i="64"/>
  <c r="I123" i="64"/>
  <c r="H123" i="64"/>
  <c r="G123" i="64"/>
  <c r="F123" i="64"/>
  <c r="KJ123" i="64" s="1"/>
  <c r="E123" i="64"/>
  <c r="D123" i="64"/>
  <c r="C123" i="64"/>
  <c r="B123" i="64"/>
  <c r="BW122" i="64"/>
  <c r="AJ122" i="64"/>
  <c r="AF122" i="64"/>
  <c r="AG122" i="64" s="1"/>
  <c r="AD122" i="64"/>
  <c r="AB122" i="64"/>
  <c r="AA122" i="64"/>
  <c r="V122" i="64"/>
  <c r="Q122" i="64"/>
  <c r="I122" i="64"/>
  <c r="H122" i="64"/>
  <c r="G122" i="64"/>
  <c r="F122" i="64"/>
  <c r="KJ122" i="64" s="1"/>
  <c r="E122" i="64"/>
  <c r="D122" i="64"/>
  <c r="C122" i="64"/>
  <c r="B122" i="64"/>
  <c r="BW121" i="64"/>
  <c r="AJ121" i="64"/>
  <c r="AF121" i="64"/>
  <c r="AG121" i="64" s="1"/>
  <c r="AD121" i="64"/>
  <c r="AB121" i="64"/>
  <c r="AA121" i="64"/>
  <c r="V121" i="64"/>
  <c r="Q121" i="64"/>
  <c r="I121" i="64"/>
  <c r="H121" i="64"/>
  <c r="G121" i="64"/>
  <c r="F121" i="64"/>
  <c r="KJ121" i="64" s="1"/>
  <c r="E121" i="64"/>
  <c r="D121" i="64"/>
  <c r="C121" i="64"/>
  <c r="B121" i="64"/>
  <c r="BW120" i="64"/>
  <c r="AJ120" i="64"/>
  <c r="AF120" i="64"/>
  <c r="AG120" i="64" s="1"/>
  <c r="AD120" i="64"/>
  <c r="AB120" i="64"/>
  <c r="AA120" i="64"/>
  <c r="V120" i="64"/>
  <c r="Q120" i="64"/>
  <c r="I120" i="64"/>
  <c r="H120" i="64"/>
  <c r="G120" i="64"/>
  <c r="F120" i="64"/>
  <c r="KJ120" i="64" s="1"/>
  <c r="E120" i="64"/>
  <c r="D120" i="64"/>
  <c r="C120" i="64"/>
  <c r="B120" i="64"/>
  <c r="BW119" i="64"/>
  <c r="AJ119" i="64"/>
  <c r="AF119" i="64"/>
  <c r="AG119" i="64" s="1"/>
  <c r="AD119" i="64"/>
  <c r="AB119" i="64"/>
  <c r="AA119" i="64"/>
  <c r="V119" i="64"/>
  <c r="Q119" i="64"/>
  <c r="I119" i="64"/>
  <c r="H119" i="64"/>
  <c r="G119" i="64"/>
  <c r="F119" i="64"/>
  <c r="KJ119" i="64" s="1"/>
  <c r="E119" i="64"/>
  <c r="D119" i="64"/>
  <c r="C119" i="64"/>
  <c r="B119" i="64"/>
  <c r="BW118" i="64"/>
  <c r="AJ118" i="64"/>
  <c r="AF118" i="64"/>
  <c r="AG118" i="64" s="1"/>
  <c r="AD118" i="64"/>
  <c r="AB118" i="64"/>
  <c r="AA118" i="64"/>
  <c r="V118" i="64"/>
  <c r="Q118" i="64"/>
  <c r="I118" i="64"/>
  <c r="H118" i="64"/>
  <c r="G118" i="64"/>
  <c r="F118" i="64"/>
  <c r="KJ118" i="64" s="1"/>
  <c r="E118" i="64"/>
  <c r="D118" i="64"/>
  <c r="C118" i="64"/>
  <c r="B118" i="64"/>
  <c r="BW117" i="64"/>
  <c r="AJ117" i="64"/>
  <c r="AF117" i="64"/>
  <c r="AG117" i="64" s="1"/>
  <c r="AD117" i="64"/>
  <c r="AB117" i="64"/>
  <c r="AA117" i="64"/>
  <c r="V117" i="64"/>
  <c r="Q117" i="64"/>
  <c r="I117" i="64"/>
  <c r="H117" i="64"/>
  <c r="G117" i="64"/>
  <c r="F117" i="64"/>
  <c r="KJ117" i="64" s="1"/>
  <c r="E117" i="64"/>
  <c r="D117" i="64"/>
  <c r="C117" i="64"/>
  <c r="B117" i="64"/>
  <c r="BW116" i="64"/>
  <c r="AJ116" i="64"/>
  <c r="AF116" i="64"/>
  <c r="AG116" i="64" s="1"/>
  <c r="AD116" i="64"/>
  <c r="AB116" i="64"/>
  <c r="AA116" i="64"/>
  <c r="V116" i="64"/>
  <c r="Q116" i="64"/>
  <c r="I116" i="64"/>
  <c r="H116" i="64"/>
  <c r="G116" i="64"/>
  <c r="F116" i="64"/>
  <c r="KJ116" i="64" s="1"/>
  <c r="E116" i="64"/>
  <c r="D116" i="64"/>
  <c r="C116" i="64"/>
  <c r="B116" i="64"/>
  <c r="BW115" i="64"/>
  <c r="AJ115" i="64"/>
  <c r="AF115" i="64"/>
  <c r="AG115" i="64" s="1"/>
  <c r="AD115" i="64"/>
  <c r="AB115" i="64"/>
  <c r="AA115" i="64"/>
  <c r="V115" i="64"/>
  <c r="Q115" i="64"/>
  <c r="I115" i="64"/>
  <c r="H115" i="64"/>
  <c r="G115" i="64"/>
  <c r="F115" i="64"/>
  <c r="KJ115" i="64" s="1"/>
  <c r="E115" i="64"/>
  <c r="D115" i="64"/>
  <c r="B115" i="64"/>
  <c r="BW114" i="64"/>
  <c r="AJ114" i="64"/>
  <c r="AF114" i="64"/>
  <c r="AG114" i="64" s="1"/>
  <c r="AD114" i="64"/>
  <c r="AB114" i="64"/>
  <c r="AA114" i="64"/>
  <c r="Q114" i="64"/>
  <c r="I114" i="64"/>
  <c r="A114" i="64"/>
  <c r="AB15" i="64"/>
  <c r="AB16" i="64"/>
  <c r="AB17" i="64"/>
  <c r="AB18" i="64"/>
  <c r="AB19" i="64"/>
  <c r="AB20" i="64"/>
  <c r="AB21" i="64"/>
  <c r="AB22" i="64"/>
  <c r="AB23" i="64"/>
  <c r="AB24" i="64"/>
  <c r="AB25" i="64"/>
  <c r="AB26" i="64"/>
  <c r="AB27" i="64"/>
  <c r="AB28" i="64"/>
  <c r="AB29" i="64"/>
  <c r="AB30" i="64"/>
  <c r="AB31" i="64"/>
  <c r="AB32" i="64"/>
  <c r="AB33" i="64"/>
  <c r="AB34" i="64"/>
  <c r="AB35" i="64"/>
  <c r="AB36" i="64"/>
  <c r="AB37" i="64"/>
  <c r="AB38" i="64"/>
  <c r="AB39" i="64"/>
  <c r="AB40" i="64"/>
  <c r="AB41" i="64"/>
  <c r="AB42" i="64"/>
  <c r="AB43" i="64"/>
  <c r="AB44" i="64"/>
  <c r="AB45" i="64"/>
  <c r="AB46" i="64"/>
  <c r="AB47" i="64"/>
  <c r="AB48" i="64"/>
  <c r="AB49" i="64"/>
  <c r="AB50" i="64"/>
  <c r="AB51" i="64"/>
  <c r="AB52" i="64"/>
  <c r="AB53" i="64"/>
  <c r="AB54" i="64"/>
  <c r="AB55" i="64"/>
  <c r="AB56" i="64"/>
  <c r="AB57" i="64"/>
  <c r="AB58" i="64"/>
  <c r="AB59" i="64"/>
  <c r="AB60" i="64"/>
  <c r="AB61" i="64"/>
  <c r="AB62" i="64"/>
  <c r="AB63" i="64"/>
  <c r="AB64" i="64"/>
  <c r="AB65" i="64"/>
  <c r="AB66" i="64"/>
  <c r="AB67" i="64"/>
  <c r="AB68" i="64"/>
  <c r="AB69" i="64"/>
  <c r="AB70" i="64"/>
  <c r="AB71" i="64"/>
  <c r="AB72" i="64"/>
  <c r="AB73" i="64"/>
  <c r="AB74" i="64"/>
  <c r="AB75" i="64"/>
  <c r="AB76" i="64"/>
  <c r="AB77" i="64"/>
  <c r="AB78" i="64"/>
  <c r="AB79" i="64"/>
  <c r="AB80" i="64"/>
  <c r="AB81" i="64"/>
  <c r="AB82" i="64"/>
  <c r="AB83" i="64"/>
  <c r="AB84" i="64"/>
  <c r="AB85" i="64"/>
  <c r="AB86" i="64"/>
  <c r="AB87" i="64"/>
  <c r="AB88" i="64"/>
  <c r="AB89" i="64"/>
  <c r="AB90" i="64"/>
  <c r="AB91" i="64"/>
  <c r="AB92" i="64"/>
  <c r="AB93" i="64"/>
  <c r="AB94" i="64"/>
  <c r="AB95" i="64"/>
  <c r="AB96" i="64"/>
  <c r="AB97" i="64"/>
  <c r="AB98" i="64"/>
  <c r="AB99" i="64"/>
  <c r="AB100" i="64"/>
  <c r="AB101" i="64"/>
  <c r="AB102" i="64"/>
  <c r="AB103" i="64"/>
  <c r="AB104" i="64"/>
  <c r="AB105" i="64"/>
  <c r="AB106" i="64"/>
  <c r="AB107" i="64"/>
  <c r="AB108" i="64"/>
  <c r="AB109" i="64"/>
  <c r="AB110" i="64"/>
  <c r="AB111" i="64"/>
  <c r="AB112" i="64"/>
  <c r="BZ14" i="64"/>
  <c r="CB14" i="64"/>
  <c r="CA1" i="64"/>
  <c r="A209" i="64" l="1"/>
  <c r="A165" i="64"/>
  <c r="DY114" i="64"/>
  <c r="EL114" i="64"/>
  <c r="KW114" i="64"/>
  <c r="EA114" i="64"/>
  <c r="EM114" i="64"/>
  <c r="LI114" i="64"/>
  <c r="EO114" i="64"/>
  <c r="EH114" i="64"/>
  <c r="EP114" i="64"/>
  <c r="DV114" i="64"/>
  <c r="EI114" i="64"/>
  <c r="LO114" i="64"/>
  <c r="DX114" i="64"/>
  <c r="EK114" i="64"/>
  <c r="DW114" i="64"/>
  <c r="EB114" i="64"/>
  <c r="EJ114" i="64"/>
  <c r="EN114" i="64"/>
  <c r="DZ114" i="64"/>
  <c r="EJ115" i="64"/>
  <c r="KW115" i="64"/>
  <c r="EK115" i="64"/>
  <c r="LI115" i="64"/>
  <c r="EM115" i="64"/>
  <c r="EA115" i="64"/>
  <c r="EN115" i="64"/>
  <c r="EO115" i="64"/>
  <c r="LO115" i="64"/>
  <c r="EI115" i="64"/>
  <c r="EH115" i="64"/>
  <c r="EL115" i="64"/>
  <c r="EP115" i="64"/>
  <c r="DW115" i="64"/>
  <c r="DZ115" i="64"/>
  <c r="DY115" i="64"/>
  <c r="DV115" i="64"/>
  <c r="EB115" i="64"/>
  <c r="DX115" i="64"/>
  <c r="EJ116" i="64"/>
  <c r="EK116" i="64"/>
  <c r="EA116" i="64"/>
  <c r="EM116" i="64"/>
  <c r="LO116" i="64"/>
  <c r="EN116" i="64"/>
  <c r="EO116" i="64"/>
  <c r="EI116" i="64"/>
  <c r="KW116" i="64"/>
  <c r="LI116" i="64"/>
  <c r="DX116" i="64"/>
  <c r="EH116" i="64"/>
  <c r="EL116" i="64"/>
  <c r="EP116" i="64"/>
  <c r="DW116" i="64"/>
  <c r="DZ116" i="64"/>
  <c r="DY116" i="64"/>
  <c r="DV116" i="64"/>
  <c r="EB116" i="64"/>
  <c r="DV117" i="64"/>
  <c r="EI117" i="64"/>
  <c r="DW117" i="64"/>
  <c r="EJ117" i="64"/>
  <c r="EA117" i="64"/>
  <c r="EL117" i="64"/>
  <c r="EB117" i="64"/>
  <c r="EM117" i="64"/>
  <c r="EN117" i="64"/>
  <c r="EH117" i="64"/>
  <c r="EP117" i="64"/>
  <c r="DX117" i="64"/>
  <c r="KW117" i="64"/>
  <c r="LI117" i="64"/>
  <c r="EK117" i="64"/>
  <c r="EO117" i="64"/>
  <c r="LO117" i="64"/>
  <c r="DZ117" i="64"/>
  <c r="DY117" i="64"/>
  <c r="EI118" i="64"/>
  <c r="EJ118" i="64"/>
  <c r="EL118" i="64"/>
  <c r="DZ118" i="64"/>
  <c r="EM118" i="64"/>
  <c r="EA118" i="64"/>
  <c r="EN118" i="64"/>
  <c r="KW118" i="64"/>
  <c r="EH118" i="64"/>
  <c r="EP118" i="64"/>
  <c r="EK118" i="64"/>
  <c r="EO118" i="64"/>
  <c r="LI118" i="64"/>
  <c r="LO118" i="64"/>
  <c r="EB118" i="64"/>
  <c r="DW118" i="64"/>
  <c r="DV118" i="64"/>
  <c r="DX118" i="64"/>
  <c r="DY118" i="64"/>
  <c r="EM119" i="64"/>
  <c r="DW119" i="64"/>
  <c r="EO119" i="64"/>
  <c r="DY119" i="64"/>
  <c r="EI119" i="64"/>
  <c r="DX119" i="64"/>
  <c r="EL119" i="64"/>
  <c r="DZ119" i="64"/>
  <c r="EN119" i="64"/>
  <c r="EA119" i="64"/>
  <c r="EP119" i="64"/>
  <c r="EB119" i="64"/>
  <c r="KW119" i="64"/>
  <c r="LI119" i="64"/>
  <c r="EH119" i="64"/>
  <c r="EJ119" i="64"/>
  <c r="DV119" i="64"/>
  <c r="EK119" i="64"/>
  <c r="LO119" i="64"/>
  <c r="EB120" i="64"/>
  <c r="EN120" i="64"/>
  <c r="EO120" i="64"/>
  <c r="EH120" i="64"/>
  <c r="EP120" i="64"/>
  <c r="EI120" i="64"/>
  <c r="LO120" i="64"/>
  <c r="EJ120" i="64"/>
  <c r="EK120" i="64"/>
  <c r="DW120" i="64"/>
  <c r="EL120" i="64"/>
  <c r="KW120" i="64"/>
  <c r="EA120" i="64"/>
  <c r="EM120" i="64"/>
  <c r="LI120" i="64"/>
  <c r="DX120" i="64"/>
  <c r="DV120" i="64"/>
  <c r="DZ120" i="64"/>
  <c r="DY120" i="64"/>
  <c r="DW121" i="64"/>
  <c r="EI121" i="64"/>
  <c r="DX121" i="64"/>
  <c r="EJ121" i="64"/>
  <c r="LO121" i="64"/>
  <c r="DY121" i="64"/>
  <c r="EK121" i="64"/>
  <c r="DZ121" i="64"/>
  <c r="EL121" i="64"/>
  <c r="EA121" i="64"/>
  <c r="EM121" i="64"/>
  <c r="KW121" i="64"/>
  <c r="EB121" i="64"/>
  <c r="EN121" i="64"/>
  <c r="LI121" i="64"/>
  <c r="EO121" i="64"/>
  <c r="EH121" i="64"/>
  <c r="EP121" i="64"/>
  <c r="DV121" i="64"/>
  <c r="DV122" i="64"/>
  <c r="EI122" i="64"/>
  <c r="DW122" i="64"/>
  <c r="EJ122" i="64"/>
  <c r="DX122" i="64"/>
  <c r="EK122" i="64"/>
  <c r="KW122" i="64"/>
  <c r="DY122" i="64"/>
  <c r="EL122" i="64"/>
  <c r="LI122" i="64"/>
  <c r="EA122" i="64"/>
  <c r="EM122" i="64"/>
  <c r="EB122" i="64"/>
  <c r="EN122" i="64"/>
  <c r="EO122" i="64"/>
  <c r="EH122" i="64"/>
  <c r="EP122" i="64"/>
  <c r="LO122" i="64"/>
  <c r="DZ122" i="64"/>
  <c r="EH123" i="64"/>
  <c r="EP123" i="64"/>
  <c r="EI123" i="64"/>
  <c r="EJ123" i="64"/>
  <c r="KW123" i="64"/>
  <c r="EK123" i="64"/>
  <c r="LI123" i="64"/>
  <c r="EL123" i="64"/>
  <c r="EM123" i="64"/>
  <c r="EA123" i="64"/>
  <c r="EN123" i="64"/>
  <c r="EO123" i="64"/>
  <c r="LO123" i="64"/>
  <c r="DY123" i="64"/>
  <c r="DV123" i="64"/>
  <c r="DX123" i="64"/>
  <c r="DW123" i="64"/>
  <c r="DZ123" i="64"/>
  <c r="EB123" i="64"/>
  <c r="EH124" i="64"/>
  <c r="EP124" i="64"/>
  <c r="EI124" i="64"/>
  <c r="KW124" i="64"/>
  <c r="LI124" i="64"/>
  <c r="EJ124" i="64"/>
  <c r="EK124" i="64"/>
  <c r="DX124" i="64"/>
  <c r="EL124" i="64"/>
  <c r="EA124" i="64"/>
  <c r="EM124" i="64"/>
  <c r="LO124" i="64"/>
  <c r="EN124" i="64"/>
  <c r="EO124" i="64"/>
  <c r="DZ124" i="64"/>
  <c r="DV124" i="64"/>
  <c r="EB124" i="64"/>
  <c r="DW124" i="64"/>
  <c r="DY124" i="64"/>
  <c r="EH125" i="64"/>
  <c r="EP125" i="64"/>
  <c r="EI125" i="64"/>
  <c r="DV125" i="64"/>
  <c r="EJ125" i="64"/>
  <c r="KW125" i="64"/>
  <c r="LI125" i="64"/>
  <c r="DX125" i="64"/>
  <c r="EK125" i="64"/>
  <c r="EA125" i="64"/>
  <c r="EL125" i="64"/>
  <c r="EB125" i="64"/>
  <c r="EM125" i="64"/>
  <c r="EN125" i="64"/>
  <c r="LO125" i="64"/>
  <c r="EO125" i="64"/>
  <c r="DW125" i="64"/>
  <c r="DY125" i="64"/>
  <c r="DZ125" i="64"/>
  <c r="EI126" i="64"/>
  <c r="EJ126" i="64"/>
  <c r="EK126" i="64"/>
  <c r="EL126" i="64"/>
  <c r="LO126" i="64"/>
  <c r="DZ126" i="64"/>
  <c r="EM126" i="64"/>
  <c r="EA126" i="64"/>
  <c r="EN126" i="64"/>
  <c r="EO126" i="64"/>
  <c r="KW126" i="64"/>
  <c r="EH126" i="64"/>
  <c r="EP126" i="64"/>
  <c r="LI126" i="64"/>
  <c r="DW126" i="64"/>
  <c r="DV126" i="64"/>
  <c r="DX126" i="64"/>
  <c r="DY126" i="64"/>
  <c r="EB126" i="64"/>
  <c r="EA127" i="64"/>
  <c r="EK127" i="64"/>
  <c r="LO127" i="64"/>
  <c r="EB127" i="64"/>
  <c r="EL127" i="64"/>
  <c r="EM127" i="64"/>
  <c r="DV127" i="64"/>
  <c r="EN127" i="64"/>
  <c r="DW127" i="64"/>
  <c r="EO127" i="64"/>
  <c r="KW127" i="64"/>
  <c r="LI127" i="64"/>
  <c r="DX127" i="64"/>
  <c r="EH127" i="64"/>
  <c r="EP127" i="64"/>
  <c r="DY127" i="64"/>
  <c r="EI127" i="64"/>
  <c r="DZ127" i="64"/>
  <c r="EJ127" i="64"/>
  <c r="EA128" i="64"/>
  <c r="EM128" i="64"/>
  <c r="EB128" i="64"/>
  <c r="EN128" i="64"/>
  <c r="EO128" i="64"/>
  <c r="LO128" i="64"/>
  <c r="EH128" i="64"/>
  <c r="EP128" i="64"/>
  <c r="EI128" i="64"/>
  <c r="EJ128" i="64"/>
  <c r="KW128" i="64"/>
  <c r="EK128" i="64"/>
  <c r="LI128" i="64"/>
  <c r="DW128" i="64"/>
  <c r="EL128" i="64"/>
  <c r="DY128" i="64"/>
  <c r="DZ128" i="64"/>
  <c r="DV128" i="64"/>
  <c r="DX128" i="64"/>
  <c r="DX129" i="64"/>
  <c r="EI129" i="64"/>
  <c r="LO129" i="64"/>
  <c r="DY129" i="64"/>
  <c r="EJ129" i="64"/>
  <c r="DZ129" i="64"/>
  <c r="EK129" i="64"/>
  <c r="EA129" i="64"/>
  <c r="EL129" i="64"/>
  <c r="KW129" i="64"/>
  <c r="EB129" i="64"/>
  <c r="EM129" i="64"/>
  <c r="LI129" i="64"/>
  <c r="EN129" i="64"/>
  <c r="EO129" i="64"/>
  <c r="DW129" i="64"/>
  <c r="EH129" i="64"/>
  <c r="EP129" i="64"/>
  <c r="DV129" i="64"/>
  <c r="DX130" i="64"/>
  <c r="EK130" i="64"/>
  <c r="DY130" i="64"/>
  <c r="EL130" i="64"/>
  <c r="EA130" i="64"/>
  <c r="EM130" i="64"/>
  <c r="EB130" i="64"/>
  <c r="EN130" i="64"/>
  <c r="LO130" i="64"/>
  <c r="EO130" i="64"/>
  <c r="EH130" i="64"/>
  <c r="EP130" i="64"/>
  <c r="DV130" i="64"/>
  <c r="EI130" i="64"/>
  <c r="KW130" i="64"/>
  <c r="DW130" i="64"/>
  <c r="EJ130" i="64"/>
  <c r="LI130" i="64"/>
  <c r="DZ130" i="64"/>
  <c r="EJ131" i="64"/>
  <c r="KW131" i="64"/>
  <c r="EK131" i="64"/>
  <c r="LI131" i="64"/>
  <c r="EL131" i="64"/>
  <c r="DY131" i="64"/>
  <c r="EM131" i="64"/>
  <c r="DZ131" i="64"/>
  <c r="EN131" i="64"/>
  <c r="EO131" i="64"/>
  <c r="LO131" i="64"/>
  <c r="EH131" i="64"/>
  <c r="EP131" i="64"/>
  <c r="EI131" i="64"/>
  <c r="EA131" i="64"/>
  <c r="EB131" i="64"/>
  <c r="DX131" i="64"/>
  <c r="DW131" i="64"/>
  <c r="DV131" i="64"/>
  <c r="DZ132" i="64"/>
  <c r="EM132" i="64"/>
  <c r="LI132" i="64"/>
  <c r="EA132" i="64"/>
  <c r="EN132" i="64"/>
  <c r="EO132" i="64"/>
  <c r="EH132" i="64"/>
  <c r="EP132" i="64"/>
  <c r="DV132" i="64"/>
  <c r="EI132" i="64"/>
  <c r="LO132" i="64"/>
  <c r="DW132" i="64"/>
  <c r="EJ132" i="64"/>
  <c r="DX132" i="64"/>
  <c r="EK132" i="64"/>
  <c r="DY132" i="64"/>
  <c r="EL132" i="64"/>
  <c r="KW132" i="64"/>
  <c r="EB132" i="64"/>
  <c r="EN133" i="64"/>
  <c r="EO133" i="64"/>
  <c r="EH133" i="64"/>
  <c r="EP133" i="64"/>
  <c r="DV133" i="64"/>
  <c r="EI133" i="64"/>
  <c r="KW133" i="64"/>
  <c r="LI133" i="64"/>
  <c r="DW133" i="64"/>
  <c r="EJ133" i="64"/>
  <c r="EA133" i="64"/>
  <c r="EL133" i="64"/>
  <c r="EB133" i="64"/>
  <c r="EM133" i="64"/>
  <c r="LO133" i="64"/>
  <c r="DX133" i="64"/>
  <c r="EK133" i="64"/>
  <c r="DZ133" i="64"/>
  <c r="DY133" i="64"/>
  <c r="EH134" i="64"/>
  <c r="EP134" i="64"/>
  <c r="EI134" i="64"/>
  <c r="EJ134" i="64"/>
  <c r="LO134" i="64"/>
  <c r="EK134" i="64"/>
  <c r="EL134" i="64"/>
  <c r="DZ134" i="64"/>
  <c r="EN134" i="64"/>
  <c r="LI134" i="64"/>
  <c r="EO134" i="64"/>
  <c r="KW134" i="64"/>
  <c r="DY134" i="64"/>
  <c r="EM134" i="64"/>
  <c r="DW134" i="64"/>
  <c r="EB134" i="64"/>
  <c r="DV134" i="64"/>
  <c r="DX134" i="64"/>
  <c r="EA134" i="64"/>
  <c r="DW135" i="64"/>
  <c r="EI135" i="64"/>
  <c r="DY135" i="64"/>
  <c r="EK135" i="64"/>
  <c r="DZ135" i="64"/>
  <c r="EL135" i="64"/>
  <c r="LO135" i="64"/>
  <c r="EA135" i="64"/>
  <c r="EM135" i="64"/>
  <c r="EO135" i="64"/>
  <c r="KW135" i="64"/>
  <c r="DV135" i="64"/>
  <c r="EH135" i="64"/>
  <c r="EP135" i="64"/>
  <c r="LI135" i="64"/>
  <c r="EB135" i="64"/>
  <c r="EJ135" i="64"/>
  <c r="EN135" i="64"/>
  <c r="DX135" i="64"/>
  <c r="EI136" i="64"/>
  <c r="KW136" i="64"/>
  <c r="LI136" i="64"/>
  <c r="EA136" i="64"/>
  <c r="EK136" i="64"/>
  <c r="EB136" i="64"/>
  <c r="EL136" i="64"/>
  <c r="EM136" i="64"/>
  <c r="LO136" i="64"/>
  <c r="EO136" i="64"/>
  <c r="EH136" i="64"/>
  <c r="EP136" i="64"/>
  <c r="EJ136" i="64"/>
  <c r="EN136" i="64"/>
  <c r="DV136" i="64"/>
  <c r="DX136" i="64"/>
  <c r="DY136" i="64"/>
  <c r="DW136" i="64"/>
  <c r="DZ136" i="64"/>
  <c r="EO137" i="64"/>
  <c r="DV137" i="64"/>
  <c r="EI137" i="64"/>
  <c r="LO137" i="64"/>
  <c r="DW137" i="64"/>
  <c r="EJ137" i="64"/>
  <c r="DX137" i="64"/>
  <c r="EK137" i="64"/>
  <c r="EA137" i="64"/>
  <c r="EM137" i="64"/>
  <c r="LI137" i="64"/>
  <c r="EB137" i="64"/>
  <c r="EN137" i="64"/>
  <c r="DY137" i="64"/>
  <c r="EH137" i="64"/>
  <c r="EL137" i="64"/>
  <c r="KW137" i="64"/>
  <c r="EP137" i="64"/>
  <c r="DZ137" i="64"/>
  <c r="EK138" i="64"/>
  <c r="KW138" i="64"/>
  <c r="DV138" i="64"/>
  <c r="EM138" i="64"/>
  <c r="EA138" i="64"/>
  <c r="EN138" i="64"/>
  <c r="EO138" i="64"/>
  <c r="EI138" i="64"/>
  <c r="EJ138" i="64"/>
  <c r="EL138" i="64"/>
  <c r="LO138" i="64"/>
  <c r="EP138" i="64"/>
  <c r="LI138" i="64"/>
  <c r="EH138" i="64"/>
  <c r="DW138" i="64"/>
  <c r="EB138" i="64"/>
  <c r="DX138" i="64"/>
  <c r="DZ138" i="64"/>
  <c r="DY138" i="64"/>
  <c r="EK139" i="64"/>
  <c r="EA139" i="64"/>
  <c r="EM139" i="64"/>
  <c r="EN139" i="64"/>
  <c r="LO139" i="64"/>
  <c r="EO139" i="64"/>
  <c r="EI139" i="64"/>
  <c r="EJ139" i="64"/>
  <c r="KW139" i="64"/>
  <c r="LI139" i="64"/>
  <c r="EH139" i="64"/>
  <c r="EL139" i="64"/>
  <c r="EP139" i="64"/>
  <c r="DX139" i="64"/>
  <c r="DY139" i="64"/>
  <c r="DW139" i="64"/>
  <c r="DV139" i="64"/>
  <c r="EB139" i="64"/>
  <c r="DZ139" i="64"/>
  <c r="DV140" i="64"/>
  <c r="EI140" i="64"/>
  <c r="DX140" i="64"/>
  <c r="EK140" i="64"/>
  <c r="EA140" i="64"/>
  <c r="EL140" i="64"/>
  <c r="KW140" i="64"/>
  <c r="LI140" i="64"/>
  <c r="EB140" i="64"/>
  <c r="EM140" i="64"/>
  <c r="EO140" i="64"/>
  <c r="EH140" i="64"/>
  <c r="EP140" i="64"/>
  <c r="LO140" i="64"/>
  <c r="EJ140" i="64"/>
  <c r="EN140" i="64"/>
  <c r="DW140" i="64"/>
  <c r="DY140" i="64"/>
  <c r="DZ140" i="64"/>
  <c r="EH141" i="64"/>
  <c r="EP141" i="64"/>
  <c r="EI141" i="64"/>
  <c r="EJ141" i="64"/>
  <c r="DZ141" i="64"/>
  <c r="EL141" i="64"/>
  <c r="EA141" i="64"/>
  <c r="EB141" i="64"/>
  <c r="LO141" i="64"/>
  <c r="EK141" i="64"/>
  <c r="EM141" i="64"/>
  <c r="KW141" i="64"/>
  <c r="EN141" i="64"/>
  <c r="LI141" i="64"/>
  <c r="EO141" i="64"/>
  <c r="DY141" i="64"/>
  <c r="DW141" i="64"/>
  <c r="DV141" i="64"/>
  <c r="DX141" i="64"/>
  <c r="DV142" i="64"/>
  <c r="EH142" i="64"/>
  <c r="EP142" i="64"/>
  <c r="LI142" i="64"/>
  <c r="DW142" i="64"/>
  <c r="EI142" i="64"/>
  <c r="DX142" i="64"/>
  <c r="EJ142" i="64"/>
  <c r="DY142" i="64"/>
  <c r="EK142" i="64"/>
  <c r="DZ142" i="64"/>
  <c r="EL142" i="64"/>
  <c r="LO142" i="64"/>
  <c r="EA142" i="64"/>
  <c r="EM142" i="64"/>
  <c r="EB142" i="64"/>
  <c r="EN142" i="64"/>
  <c r="EO142" i="64"/>
  <c r="KW142" i="64"/>
  <c r="EI143" i="64"/>
  <c r="EJ143" i="64"/>
  <c r="EK143" i="64"/>
  <c r="KW143" i="64"/>
  <c r="DW143" i="64"/>
  <c r="EL143" i="64"/>
  <c r="LI143" i="64"/>
  <c r="EA143" i="64"/>
  <c r="EM143" i="64"/>
  <c r="EB143" i="64"/>
  <c r="EN143" i="64"/>
  <c r="EO143" i="64"/>
  <c r="EH143" i="64"/>
  <c r="EP143" i="64"/>
  <c r="LO143" i="64"/>
  <c r="DX143" i="64"/>
  <c r="DZ143" i="64"/>
  <c r="DY143" i="64"/>
  <c r="DV143" i="64"/>
  <c r="EO144" i="64"/>
  <c r="EH144" i="64"/>
  <c r="EP144" i="64"/>
  <c r="EI144" i="64"/>
  <c r="EJ144" i="64"/>
  <c r="LO144" i="64"/>
  <c r="DX144" i="64"/>
  <c r="EK144" i="64"/>
  <c r="DY144" i="64"/>
  <c r="EL144" i="64"/>
  <c r="EA144" i="64"/>
  <c r="EM144" i="64"/>
  <c r="KW144" i="64"/>
  <c r="EB144" i="64"/>
  <c r="EN144" i="64"/>
  <c r="LI144" i="64"/>
  <c r="DZ144" i="64"/>
  <c r="DW144" i="64"/>
  <c r="DV144" i="64"/>
  <c r="EO145" i="64"/>
  <c r="EH145" i="64"/>
  <c r="EP145" i="64"/>
  <c r="DV145" i="64"/>
  <c r="EI145" i="64"/>
  <c r="LO145" i="64"/>
  <c r="DW145" i="64"/>
  <c r="EJ145" i="64"/>
  <c r="DX145" i="64"/>
  <c r="EK145" i="64"/>
  <c r="DY145" i="64"/>
  <c r="EL145" i="64"/>
  <c r="KW145" i="64"/>
  <c r="EA145" i="64"/>
  <c r="EM145" i="64"/>
  <c r="LI145" i="64"/>
  <c r="EB145" i="64"/>
  <c r="EN145" i="64"/>
  <c r="DZ145" i="64"/>
  <c r="EK146" i="64"/>
  <c r="KW146" i="64"/>
  <c r="EL146" i="64"/>
  <c r="LI146" i="64"/>
  <c r="DV146" i="64"/>
  <c r="EM146" i="64"/>
  <c r="EA146" i="64"/>
  <c r="EN146" i="64"/>
  <c r="EO146" i="64"/>
  <c r="EH146" i="64"/>
  <c r="EP146" i="64"/>
  <c r="LO146" i="64"/>
  <c r="EI146" i="64"/>
  <c r="EJ146" i="64"/>
  <c r="DX146" i="64"/>
  <c r="DZ146" i="64"/>
  <c r="DW146" i="64"/>
  <c r="EB146" i="64"/>
  <c r="DY146" i="64"/>
  <c r="EK147" i="64"/>
  <c r="KW147" i="64"/>
  <c r="LI147" i="64"/>
  <c r="EL147" i="64"/>
  <c r="EA147" i="64"/>
  <c r="EM147" i="64"/>
  <c r="EN147" i="64"/>
  <c r="EO147" i="64"/>
  <c r="LO147" i="64"/>
  <c r="EH147" i="64"/>
  <c r="EP147" i="64"/>
  <c r="EI147" i="64"/>
  <c r="EJ147" i="64"/>
  <c r="DW147" i="64"/>
  <c r="DX147" i="64"/>
  <c r="DV147" i="64"/>
  <c r="EB147" i="64"/>
  <c r="DY147" i="64"/>
  <c r="DZ147" i="64"/>
  <c r="EO148" i="64"/>
  <c r="LO148" i="64"/>
  <c r="DV148" i="64"/>
  <c r="EH148" i="64"/>
  <c r="EP148" i="64"/>
  <c r="DW148" i="64"/>
  <c r="EI148" i="64"/>
  <c r="DX148" i="64"/>
  <c r="EJ148" i="64"/>
  <c r="EA148" i="64"/>
  <c r="EK148" i="64"/>
  <c r="KW148" i="64"/>
  <c r="LI148" i="64"/>
  <c r="EB148" i="64"/>
  <c r="EL148" i="64"/>
  <c r="EM148" i="64"/>
  <c r="EN148" i="64"/>
  <c r="DY148" i="64"/>
  <c r="DZ148" i="64"/>
  <c r="DZ149" i="64"/>
  <c r="EL149" i="64"/>
  <c r="EA149" i="64"/>
  <c r="EM149" i="64"/>
  <c r="EB149" i="64"/>
  <c r="EN149" i="64"/>
  <c r="KW149" i="64"/>
  <c r="EO149" i="64"/>
  <c r="LI149" i="64"/>
  <c r="EH149" i="64"/>
  <c r="EP149" i="64"/>
  <c r="EI149" i="64"/>
  <c r="DX149" i="64"/>
  <c r="EJ149" i="64"/>
  <c r="DY149" i="64"/>
  <c r="EK149" i="64"/>
  <c r="LO149" i="64"/>
  <c r="DV149" i="64"/>
  <c r="DW149" i="64"/>
  <c r="DW150" i="64"/>
  <c r="EH150" i="64"/>
  <c r="EP150" i="64"/>
  <c r="LI150" i="64"/>
  <c r="DX150" i="64"/>
  <c r="EI150" i="64"/>
  <c r="DY150" i="64"/>
  <c r="EJ150" i="64"/>
  <c r="DZ150" i="64"/>
  <c r="EK150" i="64"/>
  <c r="EA150" i="64"/>
  <c r="EL150" i="64"/>
  <c r="LO150" i="64"/>
  <c r="EB150" i="64"/>
  <c r="EM150" i="64"/>
  <c r="EN150" i="64"/>
  <c r="DV150" i="64"/>
  <c r="EO150" i="64"/>
  <c r="KW150" i="64"/>
  <c r="EJ151" i="64"/>
  <c r="KW151" i="64"/>
  <c r="EK151" i="64"/>
  <c r="LI151" i="64"/>
  <c r="EL151" i="64"/>
  <c r="EA151" i="64"/>
  <c r="EM151" i="64"/>
  <c r="EN151" i="64"/>
  <c r="EO151" i="64"/>
  <c r="LO151" i="64"/>
  <c r="EH151" i="64"/>
  <c r="EP151" i="64"/>
  <c r="EI151" i="64"/>
  <c r="EB151" i="64"/>
  <c r="DW151" i="64"/>
  <c r="DY151" i="64"/>
  <c r="DZ151" i="64"/>
  <c r="DV151" i="64"/>
  <c r="DX151" i="64"/>
  <c r="EH152" i="64"/>
  <c r="EP152" i="64"/>
  <c r="EI152" i="64"/>
  <c r="DX152" i="64"/>
  <c r="EJ152" i="64"/>
  <c r="DY152" i="64"/>
  <c r="EK152" i="64"/>
  <c r="LO152" i="64"/>
  <c r="EA152" i="64"/>
  <c r="EL152" i="64"/>
  <c r="EB152" i="64"/>
  <c r="EM152" i="64"/>
  <c r="EN152" i="64"/>
  <c r="KW152" i="64"/>
  <c r="EO152" i="64"/>
  <c r="LI152" i="64"/>
  <c r="DV152" i="64"/>
  <c r="DW152" i="64"/>
  <c r="DZ152" i="64"/>
  <c r="EH153" i="64"/>
  <c r="EP153" i="64"/>
  <c r="LO153" i="64"/>
  <c r="DV153" i="64"/>
  <c r="EI153" i="64"/>
  <c r="DW153" i="64"/>
  <c r="EJ153" i="64"/>
  <c r="DX153" i="64"/>
  <c r="EK153" i="64"/>
  <c r="KW153" i="64"/>
  <c r="DY153" i="64"/>
  <c r="EL153" i="64"/>
  <c r="LI153" i="64"/>
  <c r="EA153" i="64"/>
  <c r="EM153" i="64"/>
  <c r="EB153" i="64"/>
  <c r="EN153" i="64"/>
  <c r="EO153" i="64"/>
  <c r="DZ153" i="64"/>
  <c r="EO154" i="64"/>
  <c r="EH154" i="64"/>
  <c r="EP154" i="64"/>
  <c r="EI154" i="64"/>
  <c r="KW154" i="64"/>
  <c r="EJ154" i="64"/>
  <c r="LI154" i="64"/>
  <c r="EK154" i="64"/>
  <c r="EL154" i="64"/>
  <c r="DZ154" i="64"/>
  <c r="EM154" i="64"/>
  <c r="EB154" i="64"/>
  <c r="EN154" i="64"/>
  <c r="LO154" i="64"/>
  <c r="DY154" i="64"/>
  <c r="DW154" i="64"/>
  <c r="DV154" i="64"/>
  <c r="EA154" i="64"/>
  <c r="DX154" i="64"/>
  <c r="EO155" i="64"/>
  <c r="EH155" i="64"/>
  <c r="EP155" i="64"/>
  <c r="LO155" i="64"/>
  <c r="EI155" i="64"/>
  <c r="EJ155" i="64"/>
  <c r="DV155" i="64"/>
  <c r="EK155" i="64"/>
  <c r="DW155" i="64"/>
  <c r="EL155" i="64"/>
  <c r="KW155" i="64"/>
  <c r="LI155" i="64"/>
  <c r="DZ155" i="64"/>
  <c r="EM155" i="64"/>
  <c r="EA155" i="64"/>
  <c r="EN155" i="64"/>
  <c r="DX155" i="64"/>
  <c r="EB155" i="64"/>
  <c r="DY155" i="64"/>
  <c r="DV156" i="64"/>
  <c r="EK156" i="64"/>
  <c r="LO156" i="64"/>
  <c r="DW156" i="64"/>
  <c r="EL156" i="64"/>
  <c r="EB156" i="64"/>
  <c r="EM156" i="64"/>
  <c r="EN156" i="64"/>
  <c r="EO156" i="64"/>
  <c r="KW156" i="64"/>
  <c r="LI156" i="64"/>
  <c r="EH156" i="64"/>
  <c r="EP156" i="64"/>
  <c r="EJ156" i="64"/>
  <c r="EI156" i="64"/>
  <c r="DZ156" i="64"/>
  <c r="DY156" i="64"/>
  <c r="DX156" i="64"/>
  <c r="EA156" i="64"/>
  <c r="EI157" i="64"/>
  <c r="LO157" i="64"/>
  <c r="EJ157" i="64"/>
  <c r="EK157" i="64"/>
  <c r="EL157" i="64"/>
  <c r="KW157" i="64"/>
  <c r="EM157" i="64"/>
  <c r="LI157" i="64"/>
  <c r="EB157" i="64"/>
  <c r="EN157" i="64"/>
  <c r="EH157" i="64"/>
  <c r="EP157" i="64"/>
  <c r="EO157" i="64"/>
  <c r="DX157" i="64"/>
  <c r="DW157" i="64"/>
  <c r="DV157" i="64"/>
  <c r="EA157" i="64"/>
  <c r="DZ157" i="64"/>
  <c r="DY157" i="64"/>
  <c r="DX158" i="64"/>
  <c r="EJ158" i="64"/>
  <c r="DY158" i="64"/>
  <c r="EK158" i="64"/>
  <c r="DZ158" i="64"/>
  <c r="EL158" i="64"/>
  <c r="EA158" i="64"/>
  <c r="EM158" i="64"/>
  <c r="LO158" i="64"/>
  <c r="EB158" i="64"/>
  <c r="EN158" i="64"/>
  <c r="EO158" i="64"/>
  <c r="DW158" i="64"/>
  <c r="EI158" i="64"/>
  <c r="LI158" i="64"/>
  <c r="DV158" i="64"/>
  <c r="EH158" i="64"/>
  <c r="KW158" i="64"/>
  <c r="EP158" i="64"/>
  <c r="EH159" i="64"/>
  <c r="EP159" i="64"/>
  <c r="EI159" i="64"/>
  <c r="DV159" i="64"/>
  <c r="EK159" i="64"/>
  <c r="LI159" i="64"/>
  <c r="DW159" i="64"/>
  <c r="EL159" i="64"/>
  <c r="EA159" i="64"/>
  <c r="EM159" i="64"/>
  <c r="EO159" i="64"/>
  <c r="LO159" i="64"/>
  <c r="EB159" i="64"/>
  <c r="EJ159" i="64"/>
  <c r="KW159" i="64"/>
  <c r="EN159" i="64"/>
  <c r="DY159" i="64"/>
  <c r="DX159" i="64"/>
  <c r="DZ159" i="64"/>
  <c r="EA160" i="64"/>
  <c r="EM160" i="64"/>
  <c r="KW160" i="64"/>
  <c r="LI160" i="64"/>
  <c r="EB160" i="64"/>
  <c r="EN160" i="64"/>
  <c r="EH160" i="64"/>
  <c r="EP160" i="64"/>
  <c r="DW160" i="64"/>
  <c r="EI160" i="64"/>
  <c r="LO160" i="64"/>
  <c r="DX160" i="64"/>
  <c r="EJ160" i="64"/>
  <c r="DZ160" i="64"/>
  <c r="EL160" i="64"/>
  <c r="DY160" i="64"/>
  <c r="EK160" i="64"/>
  <c r="EO160" i="64"/>
  <c r="DV160" i="64"/>
  <c r="EB161" i="64"/>
  <c r="EN161" i="64"/>
  <c r="EO161" i="64"/>
  <c r="DW161" i="64"/>
  <c r="EI161" i="64"/>
  <c r="DX161" i="64"/>
  <c r="EJ161" i="64"/>
  <c r="DY161" i="64"/>
  <c r="EK161" i="64"/>
  <c r="KW161" i="64"/>
  <c r="EA161" i="64"/>
  <c r="EM161" i="64"/>
  <c r="DV161" i="64"/>
  <c r="LI161" i="64"/>
  <c r="DZ161" i="64"/>
  <c r="EH161" i="64"/>
  <c r="LO161" i="64"/>
  <c r="EL161" i="64"/>
  <c r="EP161" i="64"/>
  <c r="EH162" i="64"/>
  <c r="EP162" i="64"/>
  <c r="LI162" i="64"/>
  <c r="EI162" i="64"/>
  <c r="DW162" i="64"/>
  <c r="EK162" i="64"/>
  <c r="DY162" i="64"/>
  <c r="EL162" i="64"/>
  <c r="LO162" i="64"/>
  <c r="EO162" i="64"/>
  <c r="KW162" i="64"/>
  <c r="DV162" i="64"/>
  <c r="DZ162" i="64"/>
  <c r="EA162" i="64"/>
  <c r="EJ162" i="64"/>
  <c r="EM162" i="64"/>
  <c r="EN162" i="64"/>
  <c r="DX162" i="64"/>
  <c r="EB162" i="64"/>
  <c r="EO163" i="64"/>
  <c r="DW163" i="64"/>
  <c r="EJ163" i="64"/>
  <c r="EA163" i="64"/>
  <c r="EK163" i="64"/>
  <c r="EN163" i="64"/>
  <c r="EB163" i="64"/>
  <c r="EP163" i="64"/>
  <c r="KW163" i="64"/>
  <c r="LI163" i="64"/>
  <c r="EH163" i="64"/>
  <c r="EI163" i="64"/>
  <c r="LO163" i="64"/>
  <c r="EL163" i="64"/>
  <c r="EM163" i="64"/>
  <c r="DV163" i="64"/>
  <c r="DZ163" i="64"/>
  <c r="DY163" i="64"/>
  <c r="DX163" i="64"/>
  <c r="EH164" i="64"/>
  <c r="EP164" i="64"/>
  <c r="EI164" i="64"/>
  <c r="LO164" i="64"/>
  <c r="DX164" i="64"/>
  <c r="EJ164" i="64"/>
  <c r="DY164" i="64"/>
  <c r="EK164" i="64"/>
  <c r="EA164" i="64"/>
  <c r="EL164" i="64"/>
  <c r="EB164" i="64"/>
  <c r="EM164" i="64"/>
  <c r="KW164" i="64"/>
  <c r="LI164" i="64"/>
  <c r="EN164" i="64"/>
  <c r="EO164" i="64"/>
  <c r="DW164" i="64"/>
  <c r="DV164" i="64"/>
  <c r="DZ164" i="64"/>
  <c r="DW165" i="64"/>
  <c r="EI165" i="64"/>
  <c r="DX165" i="64"/>
  <c r="EJ165" i="64"/>
  <c r="DY165" i="64"/>
  <c r="EK165" i="64"/>
  <c r="KW165" i="64"/>
  <c r="DZ165" i="64"/>
  <c r="EL165" i="64"/>
  <c r="LI165" i="64"/>
  <c r="EA165" i="64"/>
  <c r="EM165" i="64"/>
  <c r="EB165" i="64"/>
  <c r="EN165" i="64"/>
  <c r="EO165" i="64"/>
  <c r="DV165" i="64"/>
  <c r="EH165" i="64"/>
  <c r="EP165" i="64"/>
  <c r="LO165" i="64"/>
  <c r="DZ166" i="64"/>
  <c r="EM166" i="64"/>
  <c r="EA166" i="64"/>
  <c r="EN166" i="64"/>
  <c r="EO166" i="64"/>
  <c r="EH166" i="64"/>
  <c r="EP166" i="64"/>
  <c r="LO166" i="64"/>
  <c r="EI166" i="64"/>
  <c r="EJ166" i="64"/>
  <c r="EK166" i="64"/>
  <c r="KW166" i="64"/>
  <c r="DV166" i="64"/>
  <c r="EL166" i="64"/>
  <c r="LI166" i="64"/>
  <c r="DW166" i="64"/>
  <c r="DX166" i="64"/>
  <c r="EB166" i="64"/>
  <c r="DY166" i="64"/>
  <c r="EA167" i="64"/>
  <c r="EL167" i="64"/>
  <c r="EM167" i="64"/>
  <c r="KW167" i="64"/>
  <c r="LI167" i="64"/>
  <c r="EN167" i="64"/>
  <c r="EO167" i="64"/>
  <c r="EH167" i="64"/>
  <c r="EP167" i="64"/>
  <c r="EI167" i="64"/>
  <c r="LO167" i="64"/>
  <c r="EJ167" i="64"/>
  <c r="EK167" i="64"/>
  <c r="DX167" i="64"/>
  <c r="DV167" i="64"/>
  <c r="DW167" i="64"/>
  <c r="DY167" i="64"/>
  <c r="DZ167" i="64"/>
  <c r="EB167" i="64"/>
  <c r="EH168" i="64"/>
  <c r="EP168" i="64"/>
  <c r="EI168" i="64"/>
  <c r="LO168" i="64"/>
  <c r="DW168" i="64"/>
  <c r="EJ168" i="64"/>
  <c r="DX168" i="64"/>
  <c r="EK168" i="64"/>
  <c r="EA168" i="64"/>
  <c r="EL168" i="64"/>
  <c r="EB168" i="64"/>
  <c r="EM168" i="64"/>
  <c r="KW168" i="64"/>
  <c r="LI168" i="64"/>
  <c r="EN168" i="64"/>
  <c r="EO168" i="64"/>
  <c r="DZ168" i="64"/>
  <c r="DV168" i="64"/>
  <c r="DY168" i="64"/>
  <c r="DX169" i="64"/>
  <c r="EJ169" i="64"/>
  <c r="LO169" i="64"/>
  <c r="DY169" i="64"/>
  <c r="EK169" i="64"/>
  <c r="DZ169" i="64"/>
  <c r="EL169" i="64"/>
  <c r="EA169" i="64"/>
  <c r="EM169" i="64"/>
  <c r="KW169" i="64"/>
  <c r="EB169" i="64"/>
  <c r="EN169" i="64"/>
  <c r="LI169" i="64"/>
  <c r="EO169" i="64"/>
  <c r="EH169" i="64"/>
  <c r="EP169" i="64"/>
  <c r="DV169" i="64"/>
  <c r="EI169" i="64"/>
  <c r="DW169" i="64"/>
  <c r="DV170" i="64"/>
  <c r="EI170" i="64"/>
  <c r="DW170" i="64"/>
  <c r="EJ170" i="64"/>
  <c r="DX170" i="64"/>
  <c r="EK170" i="64"/>
  <c r="LO170" i="64"/>
  <c r="DY170" i="64"/>
  <c r="EL170" i="64"/>
  <c r="DZ170" i="64"/>
  <c r="EM170" i="64"/>
  <c r="EA170" i="64"/>
  <c r="EN170" i="64"/>
  <c r="KW170" i="64"/>
  <c r="EO170" i="64"/>
  <c r="LI170" i="64"/>
  <c r="EH170" i="64"/>
  <c r="EP170" i="64"/>
  <c r="EB170" i="64"/>
  <c r="EK171" i="64"/>
  <c r="EB171" i="64"/>
  <c r="EL171" i="64"/>
  <c r="LO171" i="64"/>
  <c r="EM171" i="64"/>
  <c r="EN171" i="64"/>
  <c r="EO171" i="64"/>
  <c r="EH171" i="64"/>
  <c r="EP171" i="64"/>
  <c r="KW171" i="64"/>
  <c r="LI171" i="64"/>
  <c r="EI171" i="64"/>
  <c r="EJ171" i="64"/>
  <c r="DY171" i="64"/>
  <c r="DX171" i="64"/>
  <c r="DV171" i="64"/>
  <c r="EA171" i="64"/>
  <c r="DZ171" i="64"/>
  <c r="DW171" i="64"/>
  <c r="EN172" i="64"/>
  <c r="LI172" i="64"/>
  <c r="EO172" i="64"/>
  <c r="EH172" i="64"/>
  <c r="EP172" i="64"/>
  <c r="EI172" i="64"/>
  <c r="EJ172" i="64"/>
  <c r="LO172" i="64"/>
  <c r="EK172" i="64"/>
  <c r="EB172" i="64"/>
  <c r="EL172" i="64"/>
  <c r="EM172" i="64"/>
  <c r="KW172" i="64"/>
  <c r="DV172" i="64"/>
  <c r="DZ172" i="64"/>
  <c r="DY172" i="64"/>
  <c r="DX172" i="64"/>
  <c r="DW172" i="64"/>
  <c r="EA172" i="64"/>
  <c r="EB173" i="64"/>
  <c r="EN173" i="64"/>
  <c r="EO173" i="64"/>
  <c r="DV173" i="64"/>
  <c r="EH173" i="64"/>
  <c r="EP173" i="64"/>
  <c r="KW173" i="64"/>
  <c r="DW173" i="64"/>
  <c r="EI173" i="64"/>
  <c r="LI173" i="64"/>
  <c r="DX173" i="64"/>
  <c r="EJ173" i="64"/>
  <c r="DY173" i="64"/>
  <c r="EK173" i="64"/>
  <c r="DZ173" i="64"/>
  <c r="EL173" i="64"/>
  <c r="EA173" i="64"/>
  <c r="EM173" i="64"/>
  <c r="LO173" i="64"/>
  <c r="EM174" i="64"/>
  <c r="EN174" i="64"/>
  <c r="LO174" i="64"/>
  <c r="EO174" i="64"/>
  <c r="EH174" i="64"/>
  <c r="EP174" i="64"/>
  <c r="EI174" i="64"/>
  <c r="KW174" i="64"/>
  <c r="EJ174" i="64"/>
  <c r="LI174" i="64"/>
  <c r="EB174" i="64"/>
  <c r="EK174" i="64"/>
  <c r="EL174" i="64"/>
  <c r="DZ174" i="64"/>
  <c r="DV174" i="64"/>
  <c r="DY174" i="64"/>
  <c r="DW174" i="64"/>
  <c r="EA174" i="64"/>
  <c r="DX174" i="64"/>
  <c r="EB175" i="64"/>
  <c r="EN175" i="64"/>
  <c r="EO175" i="64"/>
  <c r="LO175" i="64"/>
  <c r="EH175" i="64"/>
  <c r="EP175" i="64"/>
  <c r="EI175" i="64"/>
  <c r="EJ175" i="64"/>
  <c r="KW175" i="64"/>
  <c r="EK175" i="64"/>
  <c r="LI175" i="64"/>
  <c r="EL175" i="64"/>
  <c r="EA175" i="64"/>
  <c r="EM175" i="64"/>
  <c r="DY175" i="64"/>
  <c r="DW175" i="64"/>
  <c r="DV175" i="64"/>
  <c r="DZ175" i="64"/>
  <c r="DX175" i="64"/>
  <c r="DY176" i="64"/>
  <c r="EL176" i="64"/>
  <c r="DZ176" i="64"/>
  <c r="EM176" i="64"/>
  <c r="EA176" i="64"/>
  <c r="EN176" i="64"/>
  <c r="EO176" i="64"/>
  <c r="LO176" i="64"/>
  <c r="EH176" i="64"/>
  <c r="EP176" i="64"/>
  <c r="EI176" i="64"/>
  <c r="DW176" i="64"/>
  <c r="EJ176" i="64"/>
  <c r="KW176" i="64"/>
  <c r="DX176" i="64"/>
  <c r="EK176" i="64"/>
  <c r="LI176" i="64"/>
  <c r="EB176" i="64"/>
  <c r="DV176" i="64"/>
  <c r="EM177" i="64"/>
  <c r="EN177" i="64"/>
  <c r="LO177" i="64"/>
  <c r="DW177" i="64"/>
  <c r="EH177" i="64"/>
  <c r="EP177" i="64"/>
  <c r="DX177" i="64"/>
  <c r="EI177" i="64"/>
  <c r="EA177" i="64"/>
  <c r="EJ177" i="64"/>
  <c r="KW177" i="64"/>
  <c r="LI177" i="64"/>
  <c r="EB177" i="64"/>
  <c r="EK177" i="64"/>
  <c r="EL177" i="64"/>
  <c r="DV177" i="64"/>
  <c r="EO177" i="64"/>
  <c r="DY177" i="64"/>
  <c r="DZ177" i="64"/>
  <c r="EO178" i="64"/>
  <c r="EH178" i="64"/>
  <c r="EP178" i="64"/>
  <c r="KW178" i="64"/>
  <c r="EJ178" i="64"/>
  <c r="EK178" i="64"/>
  <c r="EL178" i="64"/>
  <c r="EM178" i="64"/>
  <c r="LO178" i="64"/>
  <c r="EA178" i="64"/>
  <c r="EN178" i="64"/>
  <c r="EI178" i="64"/>
  <c r="LI178" i="64"/>
  <c r="EB178" i="64"/>
  <c r="DZ178" i="64"/>
  <c r="DY178" i="64"/>
  <c r="DW178" i="64"/>
  <c r="DX178" i="64"/>
  <c r="DV178" i="64"/>
  <c r="DZ179" i="64"/>
  <c r="EK179" i="64"/>
  <c r="EA179" i="64"/>
  <c r="EL179" i="64"/>
  <c r="EN179" i="64"/>
  <c r="DV179" i="64"/>
  <c r="EO179" i="64"/>
  <c r="DW179" i="64"/>
  <c r="EH179" i="64"/>
  <c r="EP179" i="64"/>
  <c r="DX179" i="64"/>
  <c r="EI179" i="64"/>
  <c r="DY179" i="64"/>
  <c r="EJ179" i="64"/>
  <c r="EB179" i="64"/>
  <c r="EM179" i="64"/>
  <c r="KW179" i="64"/>
  <c r="LI179" i="64"/>
  <c r="LO179" i="64"/>
  <c r="EJ180" i="64"/>
  <c r="DV180" i="64"/>
  <c r="EK180" i="64"/>
  <c r="KW180" i="64"/>
  <c r="EA180" i="64"/>
  <c r="EM180" i="64"/>
  <c r="EB180" i="64"/>
  <c r="EN180" i="64"/>
  <c r="EO180" i="64"/>
  <c r="EI180" i="64"/>
  <c r="LI180" i="64"/>
  <c r="DW180" i="64"/>
  <c r="EH180" i="64"/>
  <c r="LO180" i="64"/>
  <c r="EL180" i="64"/>
  <c r="EP180" i="64"/>
  <c r="DZ180" i="64"/>
  <c r="DY180" i="64"/>
  <c r="DX180" i="64"/>
  <c r="EO181" i="64"/>
  <c r="EH181" i="64"/>
  <c r="EP181" i="64"/>
  <c r="EJ181" i="64"/>
  <c r="LO181" i="64"/>
  <c r="DY181" i="64"/>
  <c r="EK181" i="64"/>
  <c r="DZ181" i="64"/>
  <c r="EL181" i="64"/>
  <c r="EB181" i="64"/>
  <c r="EN181" i="64"/>
  <c r="LI181" i="64"/>
  <c r="EM181" i="64"/>
  <c r="EA181" i="64"/>
  <c r="EI181" i="64"/>
  <c r="KW181" i="64"/>
  <c r="DV181" i="64"/>
  <c r="DX181" i="64"/>
  <c r="DW181" i="64"/>
  <c r="EB182" i="64"/>
  <c r="EL182" i="64"/>
  <c r="EM182" i="64"/>
  <c r="DW182" i="64"/>
  <c r="EO182" i="64"/>
  <c r="DX182" i="64"/>
  <c r="EH182" i="64"/>
  <c r="EP182" i="64"/>
  <c r="DY182" i="64"/>
  <c r="EI182" i="64"/>
  <c r="EA182" i="64"/>
  <c r="EK182" i="64"/>
  <c r="EN182" i="64"/>
  <c r="LO182" i="64"/>
  <c r="DV182" i="64"/>
  <c r="DZ182" i="64"/>
  <c r="EJ182" i="64"/>
  <c r="KW182" i="64"/>
  <c r="LI182" i="64"/>
  <c r="EH183" i="64"/>
  <c r="EP183" i="64"/>
  <c r="EI183" i="64"/>
  <c r="EK183" i="64"/>
  <c r="LI183" i="64"/>
  <c r="EL183" i="64"/>
  <c r="EA183" i="64"/>
  <c r="EM183" i="64"/>
  <c r="EO183" i="64"/>
  <c r="LO183" i="64"/>
  <c r="EN183" i="64"/>
  <c r="EB183" i="64"/>
  <c r="EJ183" i="64"/>
  <c r="KW183" i="64"/>
  <c r="DW183" i="64"/>
  <c r="DZ183" i="64"/>
  <c r="DX183" i="64"/>
  <c r="DY183" i="64"/>
  <c r="DV183" i="64"/>
  <c r="EO184" i="64"/>
  <c r="LO184" i="64"/>
  <c r="EH184" i="64"/>
  <c r="EP184" i="64"/>
  <c r="EJ184" i="64"/>
  <c r="KW184" i="64"/>
  <c r="DX184" i="64"/>
  <c r="EK184" i="64"/>
  <c r="DY184" i="64"/>
  <c r="EL184" i="64"/>
  <c r="EA184" i="64"/>
  <c r="EN184" i="64"/>
  <c r="DZ184" i="64"/>
  <c r="EI184" i="64"/>
  <c r="LI184" i="64"/>
  <c r="EM184" i="64"/>
  <c r="DW184" i="64"/>
  <c r="DV184" i="64"/>
  <c r="EB184" i="64"/>
  <c r="EN113" i="64"/>
  <c r="EO113" i="64"/>
  <c r="KW113" i="64"/>
  <c r="EI113" i="64"/>
  <c r="EJ113" i="64"/>
  <c r="EK113" i="64"/>
  <c r="DY113" i="64"/>
  <c r="EM113" i="64"/>
  <c r="LI113" i="64"/>
  <c r="EH113" i="64"/>
  <c r="EL113" i="64"/>
  <c r="LO113" i="64"/>
  <c r="EP113" i="64"/>
  <c r="DX113" i="64"/>
  <c r="EB113" i="64"/>
  <c r="DW113" i="64"/>
  <c r="EA113" i="64"/>
  <c r="DZ113" i="64"/>
  <c r="DV113" i="64"/>
  <c r="DW185" i="64"/>
  <c r="EJ185" i="64"/>
  <c r="DX185" i="64"/>
  <c r="EK185" i="64"/>
  <c r="EB185" i="64"/>
  <c r="EM185" i="64"/>
  <c r="EO185" i="64"/>
  <c r="DV185" i="64"/>
  <c r="EI185" i="64"/>
  <c r="EH185" i="64"/>
  <c r="LO185" i="64"/>
  <c r="EL185" i="64"/>
  <c r="EN185" i="64"/>
  <c r="EP185" i="64"/>
  <c r="KW185" i="64"/>
  <c r="LI185" i="64"/>
  <c r="EA185" i="64"/>
  <c r="DZ185" i="64"/>
  <c r="DY185" i="64"/>
  <c r="EK186" i="64"/>
  <c r="EL186" i="64"/>
  <c r="EM186" i="64"/>
  <c r="LO186" i="64"/>
  <c r="EA186" i="64"/>
  <c r="EN186" i="64"/>
  <c r="EO186" i="64"/>
  <c r="EH186" i="64"/>
  <c r="EP186" i="64"/>
  <c r="KW186" i="64"/>
  <c r="EI186" i="64"/>
  <c r="LI186" i="64"/>
  <c r="EJ186" i="64"/>
  <c r="DV186" i="64"/>
  <c r="DY186" i="64"/>
  <c r="DZ186" i="64"/>
  <c r="DX186" i="64"/>
  <c r="EB186" i="64"/>
  <c r="DW186" i="64"/>
  <c r="DV187" i="64"/>
  <c r="EO187" i="64"/>
  <c r="DW187" i="64"/>
  <c r="EH187" i="64"/>
  <c r="EP187" i="64"/>
  <c r="DX187" i="64"/>
  <c r="EI187" i="64"/>
  <c r="KW187" i="64"/>
  <c r="LI187" i="64"/>
  <c r="DY187" i="64"/>
  <c r="EJ187" i="64"/>
  <c r="DZ187" i="64"/>
  <c r="EK187" i="64"/>
  <c r="EA187" i="64"/>
  <c r="EL187" i="64"/>
  <c r="EB187" i="64"/>
  <c r="EM187" i="64"/>
  <c r="LO187" i="64"/>
  <c r="EN187" i="64"/>
  <c r="EB188" i="64"/>
  <c r="EL188" i="64"/>
  <c r="EM188" i="64"/>
  <c r="EN188" i="64"/>
  <c r="EO188" i="64"/>
  <c r="LO188" i="64"/>
  <c r="EH188" i="64"/>
  <c r="EP188" i="64"/>
  <c r="DV188" i="64"/>
  <c r="EI188" i="64"/>
  <c r="DW188" i="64"/>
  <c r="EJ188" i="64"/>
  <c r="EA188" i="64"/>
  <c r="EK188" i="64"/>
  <c r="KW188" i="64"/>
  <c r="LI188" i="64"/>
  <c r="DY188" i="64"/>
  <c r="DX188" i="64"/>
  <c r="DZ188" i="64"/>
  <c r="EI189" i="64"/>
  <c r="DX189" i="64"/>
  <c r="EJ189" i="64"/>
  <c r="LO189" i="64"/>
  <c r="DY189" i="64"/>
  <c r="EK189" i="64"/>
  <c r="DZ189" i="64"/>
  <c r="EL189" i="64"/>
  <c r="EA189" i="64"/>
  <c r="EM189" i="64"/>
  <c r="KW189" i="64"/>
  <c r="EB189" i="64"/>
  <c r="EN189" i="64"/>
  <c r="LI189" i="64"/>
  <c r="EO189" i="64"/>
  <c r="EH189" i="64"/>
  <c r="EP189" i="64"/>
  <c r="DV189" i="64"/>
  <c r="DW189" i="64"/>
  <c r="DV190" i="64"/>
  <c r="EN190" i="64"/>
  <c r="KW190" i="64"/>
  <c r="LI190" i="64"/>
  <c r="DW190" i="64"/>
  <c r="EO190" i="64"/>
  <c r="DX190" i="64"/>
  <c r="EH190" i="64"/>
  <c r="EP190" i="64"/>
  <c r="DY190" i="64"/>
  <c r="EI190" i="64"/>
  <c r="DZ190" i="64"/>
  <c r="EJ190" i="64"/>
  <c r="LO190" i="64"/>
  <c r="EA190" i="64"/>
  <c r="EK190" i="64"/>
  <c r="EB190" i="64"/>
  <c r="EL190" i="64"/>
  <c r="EM190" i="64"/>
  <c r="EJ191" i="64"/>
  <c r="KW191" i="64"/>
  <c r="EK191" i="64"/>
  <c r="LI191" i="64"/>
  <c r="EL191" i="64"/>
  <c r="EA191" i="64"/>
  <c r="EM191" i="64"/>
  <c r="EB191" i="64"/>
  <c r="EN191" i="64"/>
  <c r="EO191" i="64"/>
  <c r="LO191" i="64"/>
  <c r="EH191" i="64"/>
  <c r="EP191" i="64"/>
  <c r="EI191" i="64"/>
  <c r="DX191" i="64"/>
  <c r="DW191" i="64"/>
  <c r="DZ191" i="64"/>
  <c r="DY191" i="64"/>
  <c r="DV191" i="64"/>
  <c r="EH192" i="64"/>
  <c r="EP192" i="64"/>
  <c r="EI192" i="64"/>
  <c r="DW192" i="64"/>
  <c r="EJ192" i="64"/>
  <c r="DX192" i="64"/>
  <c r="EK192" i="64"/>
  <c r="KW192" i="64"/>
  <c r="LI192" i="64"/>
  <c r="DY192" i="64"/>
  <c r="EL192" i="64"/>
  <c r="DZ192" i="64"/>
  <c r="EM192" i="64"/>
  <c r="EA192" i="64"/>
  <c r="EN192" i="64"/>
  <c r="EO192" i="64"/>
  <c r="LO192" i="64"/>
  <c r="EB192" i="64"/>
  <c r="DV192" i="64"/>
  <c r="EA193" i="64"/>
  <c r="EK193" i="64"/>
  <c r="EB193" i="64"/>
  <c r="EL193" i="64"/>
  <c r="EM193" i="64"/>
  <c r="EN193" i="64"/>
  <c r="LO193" i="64"/>
  <c r="EO193" i="64"/>
  <c r="DV193" i="64"/>
  <c r="EH193" i="64"/>
  <c r="EP193" i="64"/>
  <c r="DW193" i="64"/>
  <c r="EI193" i="64"/>
  <c r="DX193" i="64"/>
  <c r="EJ193" i="64"/>
  <c r="KW193" i="64"/>
  <c r="LI193" i="64"/>
  <c r="DY193" i="64"/>
  <c r="DZ193" i="64"/>
  <c r="EL194" i="64"/>
  <c r="LO194" i="64"/>
  <c r="DZ194" i="64"/>
  <c r="EM194" i="64"/>
  <c r="EA194" i="64"/>
  <c r="EN194" i="64"/>
  <c r="EO194" i="64"/>
  <c r="KW194" i="64"/>
  <c r="EH194" i="64"/>
  <c r="EP194" i="64"/>
  <c r="LI194" i="64"/>
  <c r="EI194" i="64"/>
  <c r="EJ194" i="64"/>
  <c r="EK194" i="64"/>
  <c r="DW194" i="64"/>
  <c r="DX194" i="64"/>
  <c r="DY194" i="64"/>
  <c r="EB194" i="64"/>
  <c r="DV194" i="64"/>
  <c r="DV195" i="64"/>
  <c r="EO195" i="64"/>
  <c r="DW195" i="64"/>
  <c r="EH195" i="64"/>
  <c r="EP195" i="64"/>
  <c r="DX195" i="64"/>
  <c r="EI195" i="64"/>
  <c r="DY195" i="64"/>
  <c r="EJ195" i="64"/>
  <c r="KW195" i="64"/>
  <c r="LI195" i="64"/>
  <c r="DZ195" i="64"/>
  <c r="EK195" i="64"/>
  <c r="EA195" i="64"/>
  <c r="EL195" i="64"/>
  <c r="EB195" i="64"/>
  <c r="EM195" i="64"/>
  <c r="EN195" i="64"/>
  <c r="LO195" i="64"/>
  <c r="A196" i="64"/>
  <c r="DV196" i="64"/>
  <c r="EI196" i="64"/>
  <c r="KW196" i="64"/>
  <c r="LI196" i="64"/>
  <c r="DW196" i="64"/>
  <c r="EJ196" i="64"/>
  <c r="EA196" i="64"/>
  <c r="EK196" i="64"/>
  <c r="EB196" i="64"/>
  <c r="EL196" i="64"/>
  <c r="EM196" i="64"/>
  <c r="LO196" i="64"/>
  <c r="EN196" i="64"/>
  <c r="EO196" i="64"/>
  <c r="EH196" i="64"/>
  <c r="EP196" i="64"/>
  <c r="DY196" i="64"/>
  <c r="DZ196" i="64"/>
  <c r="DX196" i="64"/>
  <c r="EI197" i="64"/>
  <c r="DX197" i="64"/>
  <c r="EJ197" i="64"/>
  <c r="DY197" i="64"/>
  <c r="EK197" i="64"/>
  <c r="DZ197" i="64"/>
  <c r="EL197" i="64"/>
  <c r="KW197" i="64"/>
  <c r="LI197" i="64"/>
  <c r="EA197" i="64"/>
  <c r="EM197" i="64"/>
  <c r="EB197" i="64"/>
  <c r="EN197" i="64"/>
  <c r="EO197" i="64"/>
  <c r="EH197" i="64"/>
  <c r="EP197" i="64"/>
  <c r="LO197" i="64"/>
  <c r="DV197" i="64"/>
  <c r="DW197" i="64"/>
  <c r="DX198" i="64"/>
  <c r="EJ198" i="64"/>
  <c r="DY198" i="64"/>
  <c r="EK198" i="64"/>
  <c r="DZ198" i="64"/>
  <c r="EL198" i="64"/>
  <c r="EA198" i="64"/>
  <c r="EM198" i="64"/>
  <c r="LO198" i="64"/>
  <c r="EB198" i="64"/>
  <c r="EN198" i="64"/>
  <c r="EO198" i="64"/>
  <c r="DV198" i="64"/>
  <c r="EH198" i="64"/>
  <c r="EP198" i="64"/>
  <c r="DW198" i="64"/>
  <c r="EI198" i="64"/>
  <c r="KW198" i="64"/>
  <c r="LI198" i="64"/>
  <c r="EH199" i="64"/>
  <c r="EP199" i="64"/>
  <c r="LO199" i="64"/>
  <c r="EI199" i="64"/>
  <c r="DV199" i="64"/>
  <c r="EJ199" i="64"/>
  <c r="DY199" i="64"/>
  <c r="EK199" i="64"/>
  <c r="KW199" i="64"/>
  <c r="DZ199" i="64"/>
  <c r="EL199" i="64"/>
  <c r="LI199" i="64"/>
  <c r="EA199" i="64"/>
  <c r="EM199" i="64"/>
  <c r="EN199" i="64"/>
  <c r="EO199" i="64"/>
  <c r="DW199" i="64"/>
  <c r="DX199" i="64"/>
  <c r="EB199" i="64"/>
  <c r="DZ200" i="64"/>
  <c r="EL200" i="64"/>
  <c r="EA200" i="64"/>
  <c r="EM200" i="64"/>
  <c r="LO200" i="64"/>
  <c r="EN200" i="64"/>
  <c r="EO200" i="64"/>
  <c r="EH200" i="64"/>
  <c r="EP200" i="64"/>
  <c r="EI200" i="64"/>
  <c r="KW200" i="64"/>
  <c r="LI200" i="64"/>
  <c r="EJ200" i="64"/>
  <c r="DX200" i="64"/>
  <c r="EK200" i="64"/>
  <c r="EB200" i="64"/>
  <c r="DY200" i="64"/>
  <c r="DW200" i="64"/>
  <c r="DV200" i="64"/>
  <c r="EB201" i="64"/>
  <c r="EM201" i="64"/>
  <c r="EN201" i="64"/>
  <c r="LO201" i="64"/>
  <c r="EO201" i="64"/>
  <c r="EH201" i="64"/>
  <c r="EP201" i="64"/>
  <c r="EI201" i="64"/>
  <c r="EJ201" i="64"/>
  <c r="KW201" i="64"/>
  <c r="LI201" i="64"/>
  <c r="EK201" i="64"/>
  <c r="DX201" i="64"/>
  <c r="EL201" i="64"/>
  <c r="DZ201" i="64"/>
  <c r="DY201" i="64"/>
  <c r="EA201" i="64"/>
  <c r="DV201" i="64"/>
  <c r="DW201" i="64"/>
  <c r="DZ202" i="64"/>
  <c r="EL202" i="64"/>
  <c r="EA202" i="64"/>
  <c r="EM202" i="64"/>
  <c r="KW202" i="64"/>
  <c r="LI202" i="64"/>
  <c r="EN202" i="64"/>
  <c r="EO202" i="64"/>
  <c r="EH202" i="64"/>
  <c r="EP202" i="64"/>
  <c r="EI202" i="64"/>
  <c r="LO202" i="64"/>
  <c r="EJ202" i="64"/>
  <c r="DX202" i="64"/>
  <c r="EK202" i="64"/>
  <c r="DW202" i="64"/>
  <c r="DY202" i="64"/>
  <c r="DV202" i="64"/>
  <c r="EB202" i="64"/>
  <c r="DZ203" i="64"/>
  <c r="EM203" i="64"/>
  <c r="LI203" i="64"/>
  <c r="EA203" i="64"/>
  <c r="EN203" i="64"/>
  <c r="EH203" i="64"/>
  <c r="EP203" i="64"/>
  <c r="DV203" i="64"/>
  <c r="EI203" i="64"/>
  <c r="LO203" i="64"/>
  <c r="DW203" i="64"/>
  <c r="EJ203" i="64"/>
  <c r="DY203" i="64"/>
  <c r="EL203" i="64"/>
  <c r="KW203" i="64"/>
  <c r="DX203" i="64"/>
  <c r="EK203" i="64"/>
  <c r="EO203" i="64"/>
  <c r="EB203" i="64"/>
  <c r="EL204" i="64"/>
  <c r="EM204" i="64"/>
  <c r="LO204" i="64"/>
  <c r="EO204" i="64"/>
  <c r="EH204" i="64"/>
  <c r="EP204" i="64"/>
  <c r="DV204" i="64"/>
  <c r="EI204" i="64"/>
  <c r="KW204" i="64"/>
  <c r="LI204" i="64"/>
  <c r="EB204" i="64"/>
  <c r="EK204" i="64"/>
  <c r="DW204" i="64"/>
  <c r="EJ204" i="64"/>
  <c r="EN204" i="64"/>
  <c r="EA204" i="64"/>
  <c r="DY204" i="64"/>
  <c r="DX204" i="64"/>
  <c r="DZ204" i="64"/>
  <c r="DY205" i="64"/>
  <c r="EL205" i="64"/>
  <c r="EB205" i="64"/>
  <c r="EM205" i="64"/>
  <c r="EO205" i="64"/>
  <c r="KW205" i="64"/>
  <c r="LI205" i="64"/>
  <c r="EH205" i="64"/>
  <c r="EP205" i="64"/>
  <c r="EI205" i="64"/>
  <c r="DX205" i="64"/>
  <c r="EK205" i="64"/>
  <c r="LO205" i="64"/>
  <c r="EJ205" i="64"/>
  <c r="EN205" i="64"/>
  <c r="DV205" i="64"/>
  <c r="DZ205" i="64"/>
  <c r="DW205" i="64"/>
  <c r="EA205" i="64"/>
  <c r="DX206" i="64"/>
  <c r="EI206" i="64"/>
  <c r="DY206" i="64"/>
  <c r="EJ206" i="64"/>
  <c r="EA206" i="64"/>
  <c r="EL206" i="64"/>
  <c r="LI206" i="64"/>
  <c r="EB206" i="64"/>
  <c r="EM206" i="64"/>
  <c r="EN206" i="64"/>
  <c r="DW206" i="64"/>
  <c r="EH206" i="64"/>
  <c r="EP206" i="64"/>
  <c r="LO206" i="64"/>
  <c r="DV206" i="64"/>
  <c r="DZ206" i="64"/>
  <c r="EK206" i="64"/>
  <c r="KW206" i="64"/>
  <c r="EO206" i="64"/>
  <c r="EJ207" i="64"/>
  <c r="EL207" i="64"/>
  <c r="EM207" i="64"/>
  <c r="EB207" i="64"/>
  <c r="EN207" i="64"/>
  <c r="EH207" i="64"/>
  <c r="EP207" i="64"/>
  <c r="LO207" i="64"/>
  <c r="EI207" i="64"/>
  <c r="EK207" i="64"/>
  <c r="EO207" i="64"/>
  <c r="KW207" i="64"/>
  <c r="LI207" i="64"/>
  <c r="EA207" i="64"/>
  <c r="DY207" i="64"/>
  <c r="DX207" i="64"/>
  <c r="DV207" i="64"/>
  <c r="DW207" i="64"/>
  <c r="DZ207" i="64"/>
  <c r="EO208" i="64"/>
  <c r="KW208" i="64"/>
  <c r="EH208" i="64"/>
  <c r="EP208" i="64"/>
  <c r="LI208" i="64"/>
  <c r="EI208" i="64"/>
  <c r="EJ208" i="64"/>
  <c r="EK208" i="64"/>
  <c r="EL208" i="64"/>
  <c r="LO208" i="64"/>
  <c r="EM208" i="64"/>
  <c r="EA208" i="64"/>
  <c r="EN208" i="64"/>
  <c r="DX208" i="64"/>
  <c r="DV208" i="64"/>
  <c r="DY208" i="64"/>
  <c r="DW208" i="64"/>
  <c r="DZ208" i="64"/>
  <c r="EB208" i="64"/>
  <c r="DZ209" i="64"/>
  <c r="EK209" i="64"/>
  <c r="KW209" i="64"/>
  <c r="LI209" i="64"/>
  <c r="EA209" i="64"/>
  <c r="EL209" i="64"/>
  <c r="EB209" i="64"/>
  <c r="EM209" i="64"/>
  <c r="EN209" i="64"/>
  <c r="DV209" i="64"/>
  <c r="EO209" i="64"/>
  <c r="LO209" i="64"/>
  <c r="DW209" i="64"/>
  <c r="EH209" i="64"/>
  <c r="EP209" i="64"/>
  <c r="DX209" i="64"/>
  <c r="EI209" i="64"/>
  <c r="DY209" i="64"/>
  <c r="EJ209" i="64"/>
  <c r="EL210" i="64"/>
  <c r="EM210" i="64"/>
  <c r="EA210" i="64"/>
  <c r="EN210" i="64"/>
  <c r="EO210" i="64"/>
  <c r="LO210" i="64"/>
  <c r="EH210" i="64"/>
  <c r="EP210" i="64"/>
  <c r="EI210" i="64"/>
  <c r="EJ210" i="64"/>
  <c r="KW210" i="64"/>
  <c r="EK210" i="64"/>
  <c r="LI210" i="64"/>
  <c r="DY210" i="64"/>
  <c r="DX210" i="64"/>
  <c r="DW210" i="64"/>
  <c r="DV210" i="64"/>
  <c r="EB210" i="64"/>
  <c r="DZ210" i="64"/>
  <c r="EJ211" i="64"/>
  <c r="DX211" i="64"/>
  <c r="EK211" i="64"/>
  <c r="DZ211" i="64"/>
  <c r="EL211" i="64"/>
  <c r="KW211" i="64"/>
  <c r="LI211" i="64"/>
  <c r="EA211" i="64"/>
  <c r="EM211" i="64"/>
  <c r="EN211" i="64"/>
  <c r="EO211" i="64"/>
  <c r="EH211" i="64"/>
  <c r="EP211" i="64"/>
  <c r="LO211" i="64"/>
  <c r="EI211" i="64"/>
  <c r="DW211" i="64"/>
  <c r="DY211" i="64"/>
  <c r="DV211" i="64"/>
  <c r="EB211" i="64"/>
  <c r="EO212" i="64"/>
  <c r="EH212" i="64"/>
  <c r="EP212" i="64"/>
  <c r="LO212" i="64"/>
  <c r="EI212" i="64"/>
  <c r="DW212" i="64"/>
  <c r="EJ212" i="64"/>
  <c r="DX212" i="64"/>
  <c r="EK212" i="64"/>
  <c r="EA212" i="64"/>
  <c r="EL212" i="64"/>
  <c r="KW212" i="64"/>
  <c r="LI212" i="64"/>
  <c r="EM212" i="64"/>
  <c r="EN212" i="64"/>
  <c r="EB212" i="64"/>
  <c r="DZ212" i="64"/>
  <c r="DV212" i="64"/>
  <c r="DY212" i="64"/>
  <c r="A213" i="64"/>
  <c r="DY213" i="64"/>
  <c r="EJ213" i="64"/>
  <c r="DZ213" i="64"/>
  <c r="EK213" i="64"/>
  <c r="EA213" i="64"/>
  <c r="EL213" i="64"/>
  <c r="EB213" i="64"/>
  <c r="EM213" i="64"/>
  <c r="KW213" i="64"/>
  <c r="LI213" i="64"/>
  <c r="EN213" i="64"/>
  <c r="EO213" i="64"/>
  <c r="EH213" i="64"/>
  <c r="EP213" i="64"/>
  <c r="DX213" i="64"/>
  <c r="EI213" i="64"/>
  <c r="LO213" i="64"/>
  <c r="DV213" i="64"/>
  <c r="DW213" i="64"/>
  <c r="CP115" i="64"/>
  <c r="GI115" i="64"/>
  <c r="GQ115" i="64" s="1"/>
  <c r="IO115" i="64"/>
  <c r="IW115" i="64"/>
  <c r="JE115" i="64"/>
  <c r="JM115" i="64"/>
  <c r="JU115" i="64"/>
  <c r="KC115" i="64"/>
  <c r="KK115" i="64"/>
  <c r="MF115" i="64"/>
  <c r="GJ115" i="64"/>
  <c r="IP115" i="64"/>
  <c r="JF115" i="64"/>
  <c r="JN115" i="64"/>
  <c r="JV115" i="64"/>
  <c r="KD115" i="64"/>
  <c r="LS115" i="64"/>
  <c r="MG115" i="64"/>
  <c r="MH115" i="64" s="1"/>
  <c r="CX115" i="64"/>
  <c r="IJ115" i="64"/>
  <c r="IR115" i="64"/>
  <c r="JH115" i="64"/>
  <c r="JP115" i="64"/>
  <c r="JX115" i="64"/>
  <c r="KF115" i="64"/>
  <c r="LK115" i="64"/>
  <c r="LL115" i="64" s="1"/>
  <c r="IK115" i="64"/>
  <c r="IS115" i="64"/>
  <c r="JI115" i="64"/>
  <c r="JQ115" i="64"/>
  <c r="JY115" i="64"/>
  <c r="KG115" i="64"/>
  <c r="LA115" i="64"/>
  <c r="LM115" i="64"/>
  <c r="LZ115" i="64"/>
  <c r="EG115" i="64"/>
  <c r="EF115" i="64" s="1"/>
  <c r="EE115" i="64" s="1"/>
  <c r="ED115" i="64" s="1"/>
  <c r="EC115" i="64" s="1"/>
  <c r="IL115" i="64"/>
  <c r="IT115" i="64"/>
  <c r="JJ115" i="64"/>
  <c r="JR115" i="64"/>
  <c r="JZ115" i="64"/>
  <c r="KH115" i="64"/>
  <c r="MA115" i="64"/>
  <c r="FB115" i="64"/>
  <c r="IN115" i="64"/>
  <c r="IV115" i="64"/>
  <c r="JD115" i="64"/>
  <c r="JL115" i="64"/>
  <c r="JT115" i="64"/>
  <c r="KB115" i="64"/>
  <c r="MD115" i="64"/>
  <c r="JW115" i="64"/>
  <c r="KA115" i="64"/>
  <c r="II115" i="64"/>
  <c r="KE115" i="64"/>
  <c r="IM115" i="64"/>
  <c r="JC115" i="64"/>
  <c r="IQ115" i="64"/>
  <c r="JG115" i="64"/>
  <c r="IU115" i="64"/>
  <c r="JK115" i="64"/>
  <c r="GK115" i="64"/>
  <c r="JO115" i="64"/>
  <c r="MB115" i="64"/>
  <c r="JS115" i="64"/>
  <c r="GI116" i="64"/>
  <c r="GQ116" i="64" s="1"/>
  <c r="IO116" i="64"/>
  <c r="IW116" i="64"/>
  <c r="JE116" i="64"/>
  <c r="JM116" i="64"/>
  <c r="JU116" i="64"/>
  <c r="KC116" i="64"/>
  <c r="CX116" i="64"/>
  <c r="GJ116" i="64"/>
  <c r="IP116" i="64"/>
  <c r="JF116" i="64"/>
  <c r="JN116" i="64"/>
  <c r="JV116" i="64"/>
  <c r="KD116" i="64"/>
  <c r="LK116" i="64"/>
  <c r="LL116" i="64" s="1"/>
  <c r="IJ116" i="64"/>
  <c r="IR116" i="64"/>
  <c r="JH116" i="64"/>
  <c r="JP116" i="64"/>
  <c r="JX116" i="64"/>
  <c r="KF116" i="64"/>
  <c r="LA116" i="64"/>
  <c r="MA116" i="64"/>
  <c r="IK116" i="64"/>
  <c r="IS116" i="64"/>
  <c r="JI116" i="64"/>
  <c r="JQ116" i="64"/>
  <c r="JY116" i="64"/>
  <c r="KG116" i="64"/>
  <c r="MB116" i="64"/>
  <c r="EG116" i="64"/>
  <c r="EF116" i="64" s="1"/>
  <c r="EE116" i="64" s="1"/>
  <c r="ED116" i="64" s="1"/>
  <c r="EC116" i="64" s="1"/>
  <c r="IL116" i="64"/>
  <c r="IT116" i="64"/>
  <c r="JJ116" i="64"/>
  <c r="JR116" i="64"/>
  <c r="JZ116" i="64"/>
  <c r="KH116" i="64"/>
  <c r="MD116" i="64"/>
  <c r="FB116" i="64"/>
  <c r="IN116" i="64"/>
  <c r="IV116" i="64"/>
  <c r="JD116" i="64"/>
  <c r="JL116" i="64"/>
  <c r="JT116" i="64"/>
  <c r="KB116" i="64"/>
  <c r="KK116" i="64"/>
  <c r="LS116" i="64"/>
  <c r="MG116" i="64"/>
  <c r="CP116" i="64"/>
  <c r="IU116" i="64"/>
  <c r="JK116" i="64"/>
  <c r="JO116" i="64"/>
  <c r="JS116" i="64"/>
  <c r="LZ116" i="64"/>
  <c r="JW116" i="64"/>
  <c r="MF116" i="64"/>
  <c r="MH116" i="64" s="1"/>
  <c r="KA116" i="64"/>
  <c r="II116" i="64"/>
  <c r="KE116" i="64"/>
  <c r="LM116" i="64"/>
  <c r="IM116" i="64"/>
  <c r="JC116" i="64"/>
  <c r="GK116" i="64"/>
  <c r="IQ116" i="64"/>
  <c r="JG116" i="64"/>
  <c r="FB117" i="64"/>
  <c r="IL117" i="64"/>
  <c r="IT117" i="64"/>
  <c r="JJ117" i="64"/>
  <c r="JR117" i="64"/>
  <c r="JZ117" i="64"/>
  <c r="KH117" i="64"/>
  <c r="MD117" i="64"/>
  <c r="GI117" i="64"/>
  <c r="GQ117" i="64" s="1"/>
  <c r="IM117" i="64"/>
  <c r="IU117" i="64"/>
  <c r="JC117" i="64"/>
  <c r="JK117" i="64"/>
  <c r="JS117" i="64"/>
  <c r="KA117" i="64"/>
  <c r="MF117" i="64"/>
  <c r="GK117" i="64"/>
  <c r="IO117" i="64"/>
  <c r="IW117" i="64"/>
  <c r="JE117" i="64"/>
  <c r="JM117" i="64"/>
  <c r="JU117" i="64"/>
  <c r="KC117" i="64"/>
  <c r="CP117" i="64"/>
  <c r="IP117" i="64"/>
  <c r="JF117" i="64"/>
  <c r="JN117" i="64"/>
  <c r="JV117" i="64"/>
  <c r="KD117" i="64"/>
  <c r="LK117" i="64"/>
  <c r="II117" i="64"/>
  <c r="IQ117" i="64"/>
  <c r="JG117" i="64"/>
  <c r="JO117" i="64"/>
  <c r="JW117" i="64"/>
  <c r="KE117" i="64"/>
  <c r="LM117" i="64"/>
  <c r="LZ117" i="64"/>
  <c r="CX117" i="64"/>
  <c r="IK117" i="64"/>
  <c r="IS117" i="64"/>
  <c r="JI117" i="64"/>
  <c r="JQ117" i="64"/>
  <c r="JY117" i="64"/>
  <c r="KG117" i="64"/>
  <c r="MB117" i="64"/>
  <c r="MC117" i="64" s="1"/>
  <c r="KB117" i="64"/>
  <c r="EG117" i="64"/>
  <c r="EF117" i="64" s="1"/>
  <c r="EE117" i="64" s="1"/>
  <c r="ED117" i="64" s="1"/>
  <c r="EC117" i="64" s="1"/>
  <c r="IJ117" i="64"/>
  <c r="KF117" i="64"/>
  <c r="MA117" i="64"/>
  <c r="IN117" i="64"/>
  <c r="JD117" i="64"/>
  <c r="KK117" i="64"/>
  <c r="MG117" i="64"/>
  <c r="IR117" i="64"/>
  <c r="JH117" i="64"/>
  <c r="GJ117" i="64"/>
  <c r="IV117" i="64"/>
  <c r="JL117" i="64"/>
  <c r="JP117" i="64"/>
  <c r="LA117" i="64"/>
  <c r="JT117" i="64"/>
  <c r="JX117" i="64"/>
  <c r="LS117" i="64"/>
  <c r="CP118" i="64"/>
  <c r="FB118" i="64"/>
  <c r="II118" i="64"/>
  <c r="IQ118" i="64"/>
  <c r="GI118" i="64"/>
  <c r="GQ118" i="64" s="1"/>
  <c r="IJ118" i="64"/>
  <c r="IR118" i="64"/>
  <c r="JH118" i="64"/>
  <c r="JP118" i="64"/>
  <c r="JX118" i="64"/>
  <c r="KF118" i="64"/>
  <c r="LA118" i="64"/>
  <c r="LM118" i="64"/>
  <c r="CX118" i="64"/>
  <c r="GK118" i="64"/>
  <c r="IL118" i="64"/>
  <c r="IT118" i="64"/>
  <c r="JJ118" i="64"/>
  <c r="JR118" i="64"/>
  <c r="JZ118" i="64"/>
  <c r="KH118" i="64"/>
  <c r="MA118" i="64"/>
  <c r="IM118" i="64"/>
  <c r="IU118" i="64"/>
  <c r="JC118" i="64"/>
  <c r="JK118" i="64"/>
  <c r="JS118" i="64"/>
  <c r="KA118" i="64"/>
  <c r="MB118" i="64"/>
  <c r="IN118" i="64"/>
  <c r="IV118" i="64"/>
  <c r="JD118" i="64"/>
  <c r="JL118" i="64"/>
  <c r="JT118" i="64"/>
  <c r="KB118" i="64"/>
  <c r="KK118" i="64"/>
  <c r="MD118" i="64"/>
  <c r="IP118" i="64"/>
  <c r="JF118" i="64"/>
  <c r="JN118" i="64"/>
  <c r="JV118" i="64"/>
  <c r="KD118" i="64"/>
  <c r="IK118" i="64"/>
  <c r="JW118" i="64"/>
  <c r="MG118" i="64"/>
  <c r="MH118" i="64" s="1"/>
  <c r="IO118" i="64"/>
  <c r="JE118" i="64"/>
  <c r="JY118" i="64"/>
  <c r="GJ118" i="64"/>
  <c r="IS118" i="64"/>
  <c r="JG118" i="64"/>
  <c r="KC118" i="64"/>
  <c r="LS118" i="64"/>
  <c r="IW118" i="64"/>
  <c r="JI118" i="64"/>
  <c r="KE118" i="64"/>
  <c r="JM118" i="64"/>
  <c r="KG118" i="64"/>
  <c r="JO118" i="64"/>
  <c r="LK118" i="64"/>
  <c r="LL118" i="64" s="1"/>
  <c r="JQ118" i="64"/>
  <c r="LZ118" i="64"/>
  <c r="EG118" i="64"/>
  <c r="EF118" i="64" s="1"/>
  <c r="EE118" i="64" s="1"/>
  <c r="ED118" i="64" s="1"/>
  <c r="EC118" i="64" s="1"/>
  <c r="JU118" i="64"/>
  <c r="MF118" i="64"/>
  <c r="CX119" i="64"/>
  <c r="EG119" i="64"/>
  <c r="EF119" i="64" s="1"/>
  <c r="EE119" i="64" s="1"/>
  <c r="ED119" i="64" s="1"/>
  <c r="EC119" i="64" s="1"/>
  <c r="FB119" i="64"/>
  <c r="IK119" i="64"/>
  <c r="IS119" i="64"/>
  <c r="JI119" i="64"/>
  <c r="JQ119" i="64"/>
  <c r="JY119" i="64"/>
  <c r="KG119" i="64"/>
  <c r="MA119" i="64"/>
  <c r="IL119" i="64"/>
  <c r="IT119" i="64"/>
  <c r="JJ119" i="64"/>
  <c r="JR119" i="64"/>
  <c r="JZ119" i="64"/>
  <c r="KH119" i="64"/>
  <c r="MB119" i="64"/>
  <c r="IM119" i="64"/>
  <c r="IU119" i="64"/>
  <c r="JC119" i="64"/>
  <c r="JK119" i="64"/>
  <c r="JS119" i="64"/>
  <c r="KA119" i="64"/>
  <c r="MD119" i="64"/>
  <c r="GI119" i="64"/>
  <c r="GQ119" i="64" s="1"/>
  <c r="IN119" i="64"/>
  <c r="IV119" i="64"/>
  <c r="JD119" i="64"/>
  <c r="JL119" i="64"/>
  <c r="JT119" i="64"/>
  <c r="KB119" i="64"/>
  <c r="KK119" i="64"/>
  <c r="LS119" i="64"/>
  <c r="MF119" i="64"/>
  <c r="CP119" i="64"/>
  <c r="GJ119" i="64"/>
  <c r="IO119" i="64"/>
  <c r="IW119" i="64"/>
  <c r="JE119" i="64"/>
  <c r="JM119" i="64"/>
  <c r="JU119" i="64"/>
  <c r="KC119" i="64"/>
  <c r="MG119" i="64"/>
  <c r="GK119" i="64"/>
  <c r="IP119" i="64"/>
  <c r="JF119" i="64"/>
  <c r="JN119" i="64"/>
  <c r="JV119" i="64"/>
  <c r="KD119" i="64"/>
  <c r="LK119" i="64"/>
  <c r="LL119" i="64" s="1"/>
  <c r="II119" i="64"/>
  <c r="IQ119" i="64"/>
  <c r="JG119" i="64"/>
  <c r="JO119" i="64"/>
  <c r="JW119" i="64"/>
  <c r="KE119" i="64"/>
  <c r="LM119" i="64"/>
  <c r="IJ119" i="64"/>
  <c r="IR119" i="64"/>
  <c r="JH119" i="64"/>
  <c r="JP119" i="64"/>
  <c r="JX119" i="64"/>
  <c r="KF119" i="64"/>
  <c r="LA119" i="64"/>
  <c r="LZ119" i="64"/>
  <c r="II120" i="64"/>
  <c r="IQ120" i="64"/>
  <c r="JG120" i="64"/>
  <c r="JO120" i="64"/>
  <c r="JW120" i="64"/>
  <c r="KE120" i="64"/>
  <c r="EG120" i="64"/>
  <c r="EF120" i="64" s="1"/>
  <c r="EE120" i="64" s="1"/>
  <c r="ED120" i="64" s="1"/>
  <c r="EC120" i="64" s="1"/>
  <c r="IJ120" i="64"/>
  <c r="IR120" i="64"/>
  <c r="JH120" i="64"/>
  <c r="JP120" i="64"/>
  <c r="JX120" i="64"/>
  <c r="KF120" i="64"/>
  <c r="LK120" i="64"/>
  <c r="LL120" i="64" s="1"/>
  <c r="CP120" i="64"/>
  <c r="IK120" i="64"/>
  <c r="IS120" i="64"/>
  <c r="JI120" i="64"/>
  <c r="JQ120" i="64"/>
  <c r="JY120" i="64"/>
  <c r="KG120" i="64"/>
  <c r="LA120" i="64"/>
  <c r="LM120" i="64"/>
  <c r="LZ120" i="64"/>
  <c r="FB120" i="64"/>
  <c r="IL120" i="64"/>
  <c r="IT120" i="64"/>
  <c r="JJ120" i="64"/>
  <c r="JR120" i="64"/>
  <c r="JZ120" i="64"/>
  <c r="KH120" i="64"/>
  <c r="MA120" i="64"/>
  <c r="GI120" i="64"/>
  <c r="GQ120" i="64" s="1"/>
  <c r="IM120" i="64"/>
  <c r="IU120" i="64"/>
  <c r="JC120" i="64"/>
  <c r="JK120" i="64"/>
  <c r="JS120" i="64"/>
  <c r="KA120" i="64"/>
  <c r="MB120" i="64"/>
  <c r="MC120" i="64" s="1"/>
  <c r="CX120" i="64"/>
  <c r="GJ120" i="64"/>
  <c r="IN120" i="64"/>
  <c r="IV120" i="64"/>
  <c r="JD120" i="64"/>
  <c r="JL120" i="64"/>
  <c r="JT120" i="64"/>
  <c r="KB120" i="64"/>
  <c r="KK120" i="64"/>
  <c r="MD120" i="64"/>
  <c r="GK120" i="64"/>
  <c r="IO120" i="64"/>
  <c r="IW120" i="64"/>
  <c r="JE120" i="64"/>
  <c r="JM120" i="64"/>
  <c r="JU120" i="64"/>
  <c r="KC120" i="64"/>
  <c r="MF120" i="64"/>
  <c r="IP120" i="64"/>
  <c r="JF120" i="64"/>
  <c r="JN120" i="64"/>
  <c r="JV120" i="64"/>
  <c r="KD120" i="64"/>
  <c r="LS120" i="64"/>
  <c r="MG120" i="64"/>
  <c r="FB121" i="64"/>
  <c r="IJ121" i="64"/>
  <c r="IR121" i="64"/>
  <c r="JH121" i="64"/>
  <c r="JP121" i="64"/>
  <c r="JX121" i="64"/>
  <c r="KF121" i="64"/>
  <c r="LA121" i="64"/>
  <c r="LM121" i="64"/>
  <c r="GI121" i="64"/>
  <c r="GQ121" i="64" s="1"/>
  <c r="IK121" i="64"/>
  <c r="IS121" i="64"/>
  <c r="JI121" i="64"/>
  <c r="JQ121" i="64"/>
  <c r="JY121" i="64"/>
  <c r="KG121" i="64"/>
  <c r="LZ121" i="64"/>
  <c r="GJ121" i="64"/>
  <c r="IL121" i="64"/>
  <c r="IT121" i="64"/>
  <c r="JJ121" i="64"/>
  <c r="JR121" i="64"/>
  <c r="JZ121" i="64"/>
  <c r="KH121" i="64"/>
  <c r="MA121" i="64"/>
  <c r="GK121" i="64"/>
  <c r="IM121" i="64"/>
  <c r="IU121" i="64"/>
  <c r="JC121" i="64"/>
  <c r="JK121" i="64"/>
  <c r="JS121" i="64"/>
  <c r="KA121" i="64"/>
  <c r="MB121" i="64"/>
  <c r="MC121" i="64" s="1"/>
  <c r="CP121" i="64"/>
  <c r="IN121" i="64"/>
  <c r="IV121" i="64"/>
  <c r="JD121" i="64"/>
  <c r="JL121" i="64"/>
  <c r="JT121" i="64"/>
  <c r="KB121" i="64"/>
  <c r="KK121" i="64"/>
  <c r="MD121" i="64"/>
  <c r="IO121" i="64"/>
  <c r="IW121" i="64"/>
  <c r="JE121" i="64"/>
  <c r="JM121" i="64"/>
  <c r="JU121" i="64"/>
  <c r="KC121" i="64"/>
  <c r="LS121" i="64"/>
  <c r="MF121" i="64"/>
  <c r="EG121" i="64"/>
  <c r="EF121" i="64" s="1"/>
  <c r="EE121" i="64" s="1"/>
  <c r="ED121" i="64" s="1"/>
  <c r="EC121" i="64" s="1"/>
  <c r="IP121" i="64"/>
  <c r="JF121" i="64"/>
  <c r="JN121" i="64"/>
  <c r="JV121" i="64"/>
  <c r="KD121" i="64"/>
  <c r="MG121" i="64"/>
  <c r="CX121" i="64"/>
  <c r="II121" i="64"/>
  <c r="IQ121" i="64"/>
  <c r="JG121" i="64"/>
  <c r="JO121" i="64"/>
  <c r="JW121" i="64"/>
  <c r="KE121" i="64"/>
  <c r="LK121" i="64"/>
  <c r="LL121" i="64" s="1"/>
  <c r="FB122" i="64"/>
  <c r="IL122" i="64"/>
  <c r="IT122" i="64"/>
  <c r="JJ122" i="64"/>
  <c r="JR122" i="64"/>
  <c r="JZ122" i="64"/>
  <c r="KH122" i="64"/>
  <c r="MA122" i="64"/>
  <c r="GI122" i="64"/>
  <c r="GQ122" i="64" s="1"/>
  <c r="IM122" i="64"/>
  <c r="IU122" i="64"/>
  <c r="JC122" i="64"/>
  <c r="JK122" i="64"/>
  <c r="JS122" i="64"/>
  <c r="KA122" i="64"/>
  <c r="MB122" i="64"/>
  <c r="GJ122" i="64"/>
  <c r="IN122" i="64"/>
  <c r="IV122" i="64"/>
  <c r="JD122" i="64"/>
  <c r="JL122" i="64"/>
  <c r="JT122" i="64"/>
  <c r="KB122" i="64"/>
  <c r="KK122" i="64"/>
  <c r="MD122" i="64"/>
  <c r="GK122" i="64"/>
  <c r="IO122" i="64"/>
  <c r="IW122" i="64"/>
  <c r="JE122" i="64"/>
  <c r="JM122" i="64"/>
  <c r="JU122" i="64"/>
  <c r="KC122" i="64"/>
  <c r="LS122" i="64"/>
  <c r="MF122" i="64"/>
  <c r="CP122" i="64"/>
  <c r="IP122" i="64"/>
  <c r="JF122" i="64"/>
  <c r="JN122" i="64"/>
  <c r="JV122" i="64"/>
  <c r="KD122" i="64"/>
  <c r="MG122" i="64"/>
  <c r="II122" i="64"/>
  <c r="IQ122" i="64"/>
  <c r="JG122" i="64"/>
  <c r="JO122" i="64"/>
  <c r="JW122" i="64"/>
  <c r="KE122" i="64"/>
  <c r="LK122" i="64"/>
  <c r="LL122" i="64" s="1"/>
  <c r="EG122" i="64"/>
  <c r="EF122" i="64" s="1"/>
  <c r="EE122" i="64" s="1"/>
  <c r="ED122" i="64" s="1"/>
  <c r="EC122" i="64" s="1"/>
  <c r="IJ122" i="64"/>
  <c r="IR122" i="64"/>
  <c r="JH122" i="64"/>
  <c r="JP122" i="64"/>
  <c r="JX122" i="64"/>
  <c r="KF122" i="64"/>
  <c r="LA122" i="64"/>
  <c r="LM122" i="64"/>
  <c r="CX122" i="64"/>
  <c r="IK122" i="64"/>
  <c r="IS122" i="64"/>
  <c r="JI122" i="64"/>
  <c r="JQ122" i="64"/>
  <c r="JY122" i="64"/>
  <c r="KG122" i="64"/>
  <c r="LZ122" i="64"/>
  <c r="IM123" i="64"/>
  <c r="IU123" i="64"/>
  <c r="JC123" i="64"/>
  <c r="JK123" i="64"/>
  <c r="JS123" i="64"/>
  <c r="KA123" i="64"/>
  <c r="MB123" i="64"/>
  <c r="FB123" i="64"/>
  <c r="IN123" i="64"/>
  <c r="IV123" i="64"/>
  <c r="JD123" i="64"/>
  <c r="JL123" i="64"/>
  <c r="JT123" i="64"/>
  <c r="KB123" i="64"/>
  <c r="MD123" i="64"/>
  <c r="CP123" i="64"/>
  <c r="GI123" i="64"/>
  <c r="GQ123" i="64" s="1"/>
  <c r="IO123" i="64"/>
  <c r="IW123" i="64"/>
  <c r="JE123" i="64"/>
  <c r="JM123" i="64"/>
  <c r="JU123" i="64"/>
  <c r="KC123" i="64"/>
  <c r="KK123" i="64"/>
  <c r="MF123" i="64"/>
  <c r="GJ123" i="64"/>
  <c r="IP123" i="64"/>
  <c r="JF123" i="64"/>
  <c r="JN123" i="64"/>
  <c r="JV123" i="64"/>
  <c r="KD123" i="64"/>
  <c r="LS123" i="64"/>
  <c r="MG123" i="64"/>
  <c r="MH123" i="64" s="1"/>
  <c r="GK123" i="64"/>
  <c r="II123" i="64"/>
  <c r="IQ123" i="64"/>
  <c r="JG123" i="64"/>
  <c r="JO123" i="64"/>
  <c r="JW123" i="64"/>
  <c r="KE123" i="64"/>
  <c r="CX123" i="64"/>
  <c r="IJ123" i="64"/>
  <c r="IR123" i="64"/>
  <c r="JH123" i="64"/>
  <c r="JP123" i="64"/>
  <c r="JX123" i="64"/>
  <c r="KF123" i="64"/>
  <c r="LK123" i="64"/>
  <c r="LL123" i="64" s="1"/>
  <c r="IK123" i="64"/>
  <c r="IS123" i="64"/>
  <c r="JI123" i="64"/>
  <c r="JQ123" i="64"/>
  <c r="JY123" i="64"/>
  <c r="KG123" i="64"/>
  <c r="LA123" i="64"/>
  <c r="LM123" i="64"/>
  <c r="LZ123" i="64"/>
  <c r="EG123" i="64"/>
  <c r="EF123" i="64" s="1"/>
  <c r="EE123" i="64" s="1"/>
  <c r="ED123" i="64" s="1"/>
  <c r="EC123" i="64" s="1"/>
  <c r="IL123" i="64"/>
  <c r="IT123" i="64"/>
  <c r="JJ123" i="64"/>
  <c r="JR123" i="64"/>
  <c r="JZ123" i="64"/>
  <c r="KH123" i="64"/>
  <c r="MA123" i="64"/>
  <c r="CP124" i="64"/>
  <c r="IM124" i="64"/>
  <c r="IU124" i="64"/>
  <c r="JC124" i="64"/>
  <c r="JK124" i="64"/>
  <c r="JS124" i="64"/>
  <c r="KA124" i="64"/>
  <c r="MF124" i="64"/>
  <c r="FB124" i="64"/>
  <c r="IN124" i="64"/>
  <c r="IV124" i="64"/>
  <c r="JD124" i="64"/>
  <c r="JL124" i="64"/>
  <c r="JT124" i="64"/>
  <c r="KB124" i="64"/>
  <c r="KK124" i="64"/>
  <c r="LS124" i="64"/>
  <c r="MG124" i="64"/>
  <c r="GI124" i="64"/>
  <c r="GQ124" i="64" s="1"/>
  <c r="IO124" i="64"/>
  <c r="IW124" i="64"/>
  <c r="JE124" i="64"/>
  <c r="JM124" i="64"/>
  <c r="JU124" i="64"/>
  <c r="KC124" i="64"/>
  <c r="CX124" i="64"/>
  <c r="GJ124" i="64"/>
  <c r="IP124" i="64"/>
  <c r="JF124" i="64"/>
  <c r="JN124" i="64"/>
  <c r="JV124" i="64"/>
  <c r="KD124" i="64"/>
  <c r="LK124" i="64"/>
  <c r="LL124" i="64" s="1"/>
  <c r="GK124" i="64"/>
  <c r="II124" i="64"/>
  <c r="IQ124" i="64"/>
  <c r="JG124" i="64"/>
  <c r="JO124" i="64"/>
  <c r="JW124" i="64"/>
  <c r="KE124" i="64"/>
  <c r="LM124" i="64"/>
  <c r="LZ124" i="64"/>
  <c r="IJ124" i="64"/>
  <c r="IR124" i="64"/>
  <c r="JH124" i="64"/>
  <c r="JP124" i="64"/>
  <c r="JX124" i="64"/>
  <c r="KF124" i="64"/>
  <c r="LA124" i="64"/>
  <c r="MA124" i="64"/>
  <c r="IK124" i="64"/>
  <c r="IS124" i="64"/>
  <c r="JI124" i="64"/>
  <c r="JQ124" i="64"/>
  <c r="JY124" i="64"/>
  <c r="KG124" i="64"/>
  <c r="MB124" i="64"/>
  <c r="MC124" i="64" s="1"/>
  <c r="EG124" i="64"/>
  <c r="EF124" i="64" s="1"/>
  <c r="EE124" i="64" s="1"/>
  <c r="ED124" i="64" s="1"/>
  <c r="EC124" i="64" s="1"/>
  <c r="IL124" i="64"/>
  <c r="IT124" i="64"/>
  <c r="JJ124" i="64"/>
  <c r="JR124" i="64"/>
  <c r="JZ124" i="64"/>
  <c r="KH124" i="64"/>
  <c r="MD124" i="64"/>
  <c r="IK125" i="64"/>
  <c r="IS125" i="64"/>
  <c r="JI125" i="64"/>
  <c r="JQ125" i="64"/>
  <c r="JY125" i="64"/>
  <c r="KG125" i="64"/>
  <c r="MD125" i="64"/>
  <c r="CX125" i="64"/>
  <c r="FB125" i="64"/>
  <c r="IL125" i="64"/>
  <c r="IT125" i="64"/>
  <c r="JJ125" i="64"/>
  <c r="JR125" i="64"/>
  <c r="JZ125" i="64"/>
  <c r="KH125" i="64"/>
  <c r="MF125" i="64"/>
  <c r="GI125" i="64"/>
  <c r="GQ125" i="64" s="1"/>
  <c r="IM125" i="64"/>
  <c r="IU125" i="64"/>
  <c r="JC125" i="64"/>
  <c r="JK125" i="64"/>
  <c r="JS125" i="64"/>
  <c r="KA125" i="64"/>
  <c r="LS125" i="64"/>
  <c r="MG125" i="64"/>
  <c r="GJ125" i="64"/>
  <c r="IN125" i="64"/>
  <c r="IV125" i="64"/>
  <c r="JD125" i="64"/>
  <c r="JL125" i="64"/>
  <c r="JT125" i="64"/>
  <c r="KB125" i="64"/>
  <c r="KK125" i="64"/>
  <c r="GK125" i="64"/>
  <c r="IO125" i="64"/>
  <c r="IW125" i="64"/>
  <c r="JE125" i="64"/>
  <c r="JM125" i="64"/>
  <c r="JU125" i="64"/>
  <c r="KC125" i="64"/>
  <c r="LK125" i="64"/>
  <c r="LL125" i="64" s="1"/>
  <c r="IP125" i="64"/>
  <c r="JF125" i="64"/>
  <c r="JN125" i="64"/>
  <c r="JV125" i="64"/>
  <c r="KD125" i="64"/>
  <c r="LM125" i="64"/>
  <c r="LZ125" i="64"/>
  <c r="CP125" i="64"/>
  <c r="II125" i="64"/>
  <c r="IQ125" i="64"/>
  <c r="JG125" i="64"/>
  <c r="JO125" i="64"/>
  <c r="JW125" i="64"/>
  <c r="KE125" i="64"/>
  <c r="LA125" i="64"/>
  <c r="MA125" i="64"/>
  <c r="EG125" i="64"/>
  <c r="EF125" i="64" s="1"/>
  <c r="EE125" i="64" s="1"/>
  <c r="ED125" i="64" s="1"/>
  <c r="EC125" i="64" s="1"/>
  <c r="IJ125" i="64"/>
  <c r="IR125" i="64"/>
  <c r="JH125" i="64"/>
  <c r="JP125" i="64"/>
  <c r="JX125" i="64"/>
  <c r="KF125" i="64"/>
  <c r="MB125" i="64"/>
  <c r="CP126" i="64"/>
  <c r="FB126" i="64"/>
  <c r="IP126" i="64"/>
  <c r="JF126" i="64"/>
  <c r="JN126" i="64"/>
  <c r="JV126" i="64"/>
  <c r="KD126" i="64"/>
  <c r="MG126" i="64"/>
  <c r="GI126" i="64"/>
  <c r="GQ126" i="64" s="1"/>
  <c r="II126" i="64"/>
  <c r="IQ126" i="64"/>
  <c r="JG126" i="64"/>
  <c r="JO126" i="64"/>
  <c r="JW126" i="64"/>
  <c r="KE126" i="64"/>
  <c r="LK126" i="64"/>
  <c r="LL126" i="64" s="1"/>
  <c r="GJ126" i="64"/>
  <c r="IJ126" i="64"/>
  <c r="IR126" i="64"/>
  <c r="JH126" i="64"/>
  <c r="JP126" i="64"/>
  <c r="JX126" i="64"/>
  <c r="KF126" i="64"/>
  <c r="LA126" i="64"/>
  <c r="LM126" i="64"/>
  <c r="CX126" i="64"/>
  <c r="GK126" i="64"/>
  <c r="IK126" i="64"/>
  <c r="IS126" i="64"/>
  <c r="JI126" i="64"/>
  <c r="JQ126" i="64"/>
  <c r="JY126" i="64"/>
  <c r="KG126" i="64"/>
  <c r="LZ126" i="64"/>
  <c r="IL126" i="64"/>
  <c r="IT126" i="64"/>
  <c r="JJ126" i="64"/>
  <c r="JR126" i="64"/>
  <c r="JZ126" i="64"/>
  <c r="KH126" i="64"/>
  <c r="MA126" i="64"/>
  <c r="IM126" i="64"/>
  <c r="IU126" i="64"/>
  <c r="JC126" i="64"/>
  <c r="JK126" i="64"/>
  <c r="JS126" i="64"/>
  <c r="KA126" i="64"/>
  <c r="MB126" i="64"/>
  <c r="EG126" i="64"/>
  <c r="EF126" i="64" s="1"/>
  <c r="EE126" i="64" s="1"/>
  <c r="ED126" i="64" s="1"/>
  <c r="EC126" i="64" s="1"/>
  <c r="IN126" i="64"/>
  <c r="IV126" i="64"/>
  <c r="JD126" i="64"/>
  <c r="JL126" i="64"/>
  <c r="JT126" i="64"/>
  <c r="KB126" i="64"/>
  <c r="KK126" i="64"/>
  <c r="MD126" i="64"/>
  <c r="IO126" i="64"/>
  <c r="IW126" i="64"/>
  <c r="JE126" i="64"/>
  <c r="JM126" i="64"/>
  <c r="JU126" i="64"/>
  <c r="KC126" i="64"/>
  <c r="LS126" i="64"/>
  <c r="MF126" i="64"/>
  <c r="GJ127" i="64"/>
  <c r="II127" i="64"/>
  <c r="IQ127" i="64"/>
  <c r="JG127" i="64"/>
  <c r="JO127" i="64"/>
  <c r="JW127" i="64"/>
  <c r="KE127" i="64"/>
  <c r="LA127" i="64"/>
  <c r="LZ127" i="64"/>
  <c r="GK127" i="64"/>
  <c r="IJ127" i="64"/>
  <c r="IR127" i="64"/>
  <c r="JH127" i="64"/>
  <c r="JP127" i="64"/>
  <c r="JX127" i="64"/>
  <c r="KF127" i="64"/>
  <c r="MA127" i="64"/>
  <c r="CX127" i="64"/>
  <c r="IK127" i="64"/>
  <c r="IS127" i="64"/>
  <c r="JI127" i="64"/>
  <c r="JQ127" i="64"/>
  <c r="JY127" i="64"/>
  <c r="KG127" i="64"/>
  <c r="MB127" i="64"/>
  <c r="MC127" i="64" s="1"/>
  <c r="IL127" i="64"/>
  <c r="IT127" i="64"/>
  <c r="JJ127" i="64"/>
  <c r="JR127" i="64"/>
  <c r="JZ127" i="64"/>
  <c r="KH127" i="64"/>
  <c r="MD127" i="64"/>
  <c r="EG127" i="64"/>
  <c r="EF127" i="64" s="1"/>
  <c r="EE127" i="64" s="1"/>
  <c r="ED127" i="64" s="1"/>
  <c r="EC127" i="64" s="1"/>
  <c r="IM127" i="64"/>
  <c r="IU127" i="64"/>
  <c r="JC127" i="64"/>
  <c r="JK127" i="64"/>
  <c r="JS127" i="64"/>
  <c r="KA127" i="64"/>
  <c r="LS127" i="64"/>
  <c r="MF127" i="64"/>
  <c r="IN127" i="64"/>
  <c r="IV127" i="64"/>
  <c r="JD127" i="64"/>
  <c r="JL127" i="64"/>
  <c r="JT127" i="64"/>
  <c r="KB127" i="64"/>
  <c r="KK127" i="64"/>
  <c r="MG127" i="64"/>
  <c r="MH127" i="64" s="1"/>
  <c r="FB127" i="64"/>
  <c r="IO127" i="64"/>
  <c r="IW127" i="64"/>
  <c r="JE127" i="64"/>
  <c r="JM127" i="64"/>
  <c r="JU127" i="64"/>
  <c r="KC127" i="64"/>
  <c r="LK127" i="64"/>
  <c r="LL127" i="64" s="1"/>
  <c r="CP127" i="64"/>
  <c r="GI127" i="64"/>
  <c r="GQ127" i="64" s="1"/>
  <c r="IP127" i="64"/>
  <c r="JF127" i="64"/>
  <c r="JN127" i="64"/>
  <c r="JV127" i="64"/>
  <c r="KD127" i="64"/>
  <c r="LM127" i="64"/>
  <c r="II128" i="64"/>
  <c r="IQ128" i="64"/>
  <c r="JG128" i="64"/>
  <c r="JO128" i="64"/>
  <c r="JW128" i="64"/>
  <c r="KE128" i="64"/>
  <c r="LK128" i="64"/>
  <c r="LL128" i="64" s="1"/>
  <c r="IJ128" i="64"/>
  <c r="IR128" i="64"/>
  <c r="JH128" i="64"/>
  <c r="JP128" i="64"/>
  <c r="JX128" i="64"/>
  <c r="KF128" i="64"/>
  <c r="LA128" i="64"/>
  <c r="LM128" i="64"/>
  <c r="LZ128" i="64"/>
  <c r="EG128" i="64"/>
  <c r="EF128" i="64" s="1"/>
  <c r="EE128" i="64" s="1"/>
  <c r="ED128" i="64" s="1"/>
  <c r="EC128" i="64" s="1"/>
  <c r="IK128" i="64"/>
  <c r="IS128" i="64"/>
  <c r="JI128" i="64"/>
  <c r="JQ128" i="64"/>
  <c r="JY128" i="64"/>
  <c r="KG128" i="64"/>
  <c r="MA128" i="64"/>
  <c r="CP128" i="64"/>
  <c r="IL128" i="64"/>
  <c r="IT128" i="64"/>
  <c r="JJ128" i="64"/>
  <c r="JR128" i="64"/>
  <c r="JZ128" i="64"/>
  <c r="KH128" i="64"/>
  <c r="MB128" i="64"/>
  <c r="MC128" i="64" s="1"/>
  <c r="FB128" i="64"/>
  <c r="IM128" i="64"/>
  <c r="IU128" i="64"/>
  <c r="JC128" i="64"/>
  <c r="JK128" i="64"/>
  <c r="JS128" i="64"/>
  <c r="KA128" i="64"/>
  <c r="MD128" i="64"/>
  <c r="GI128" i="64"/>
  <c r="GQ128" i="64" s="1"/>
  <c r="IN128" i="64"/>
  <c r="IV128" i="64"/>
  <c r="JD128" i="64"/>
  <c r="JL128" i="64"/>
  <c r="JT128" i="64"/>
  <c r="KB128" i="64"/>
  <c r="KK128" i="64"/>
  <c r="MF128" i="64"/>
  <c r="CX128" i="64"/>
  <c r="GJ128" i="64"/>
  <c r="IO128" i="64"/>
  <c r="IW128" i="64"/>
  <c r="JE128" i="64"/>
  <c r="JM128" i="64"/>
  <c r="JU128" i="64"/>
  <c r="KC128" i="64"/>
  <c r="LS128" i="64"/>
  <c r="MG128" i="64"/>
  <c r="GK128" i="64"/>
  <c r="IP128" i="64"/>
  <c r="JF128" i="64"/>
  <c r="JN128" i="64"/>
  <c r="JV128" i="64"/>
  <c r="KD128" i="64"/>
  <c r="FB129" i="64"/>
  <c r="IK129" i="64"/>
  <c r="IS129" i="64"/>
  <c r="JI129" i="64"/>
  <c r="JQ129" i="64"/>
  <c r="JY129" i="64"/>
  <c r="KG129" i="64"/>
  <c r="LZ129" i="64"/>
  <c r="GI129" i="64"/>
  <c r="GQ129" i="64" s="1"/>
  <c r="IL129" i="64"/>
  <c r="IT129" i="64"/>
  <c r="JJ129" i="64"/>
  <c r="JR129" i="64"/>
  <c r="JZ129" i="64"/>
  <c r="KH129" i="64"/>
  <c r="MA129" i="64"/>
  <c r="GJ129" i="64"/>
  <c r="IM129" i="64"/>
  <c r="IU129" i="64"/>
  <c r="JC129" i="64"/>
  <c r="JK129" i="64"/>
  <c r="JS129" i="64"/>
  <c r="KA129" i="64"/>
  <c r="MB129" i="64"/>
  <c r="MC129" i="64" s="1"/>
  <c r="CP129" i="64"/>
  <c r="GK129" i="64"/>
  <c r="IN129" i="64"/>
  <c r="IV129" i="64"/>
  <c r="JD129" i="64"/>
  <c r="JL129" i="64"/>
  <c r="JT129" i="64"/>
  <c r="KB129" i="64"/>
  <c r="KK129" i="64"/>
  <c r="MD129" i="64"/>
  <c r="IO129" i="64"/>
  <c r="IW129" i="64"/>
  <c r="JE129" i="64"/>
  <c r="JM129" i="64"/>
  <c r="JU129" i="64"/>
  <c r="KC129" i="64"/>
  <c r="LS129" i="64"/>
  <c r="MF129" i="64"/>
  <c r="IP129" i="64"/>
  <c r="JF129" i="64"/>
  <c r="JN129" i="64"/>
  <c r="JV129" i="64"/>
  <c r="KD129" i="64"/>
  <c r="MG129" i="64"/>
  <c r="MH129" i="64" s="1"/>
  <c r="CX129" i="64"/>
  <c r="EG129" i="64"/>
  <c r="EF129" i="64" s="1"/>
  <c r="EE129" i="64" s="1"/>
  <c r="ED129" i="64" s="1"/>
  <c r="EC129" i="64" s="1"/>
  <c r="II129" i="64"/>
  <c r="IQ129" i="64"/>
  <c r="JG129" i="64"/>
  <c r="JO129" i="64"/>
  <c r="JW129" i="64"/>
  <c r="KE129" i="64"/>
  <c r="LK129" i="64"/>
  <c r="LL129" i="64" s="1"/>
  <c r="IJ129" i="64"/>
  <c r="IR129" i="64"/>
  <c r="JH129" i="64"/>
  <c r="JP129" i="64"/>
  <c r="JX129" i="64"/>
  <c r="KF129" i="64"/>
  <c r="LA129" i="64"/>
  <c r="LM129" i="64"/>
  <c r="GJ130" i="64"/>
  <c r="IP130" i="64"/>
  <c r="JF130" i="64"/>
  <c r="JN130" i="64"/>
  <c r="JV130" i="64"/>
  <c r="KD130" i="64"/>
  <c r="MG130" i="64"/>
  <c r="MH130" i="64" s="1"/>
  <c r="GK130" i="64"/>
  <c r="II130" i="64"/>
  <c r="IQ130" i="64"/>
  <c r="JG130" i="64"/>
  <c r="JO130" i="64"/>
  <c r="JW130" i="64"/>
  <c r="KE130" i="64"/>
  <c r="LK130" i="64"/>
  <c r="LL130" i="64" s="1"/>
  <c r="CP130" i="64"/>
  <c r="IJ130" i="64"/>
  <c r="IR130" i="64"/>
  <c r="JH130" i="64"/>
  <c r="JP130" i="64"/>
  <c r="JX130" i="64"/>
  <c r="KF130" i="64"/>
  <c r="LA130" i="64"/>
  <c r="LM130" i="64"/>
  <c r="IK130" i="64"/>
  <c r="IS130" i="64"/>
  <c r="JI130" i="64"/>
  <c r="JQ130" i="64"/>
  <c r="JY130" i="64"/>
  <c r="KG130" i="64"/>
  <c r="LZ130" i="64"/>
  <c r="EG130" i="64"/>
  <c r="EF130" i="64" s="1"/>
  <c r="EE130" i="64" s="1"/>
  <c r="ED130" i="64" s="1"/>
  <c r="EC130" i="64" s="1"/>
  <c r="IL130" i="64"/>
  <c r="IT130" i="64"/>
  <c r="JJ130" i="64"/>
  <c r="JR130" i="64"/>
  <c r="JZ130" i="64"/>
  <c r="KH130" i="64"/>
  <c r="MA130" i="64"/>
  <c r="CX130" i="64"/>
  <c r="IM130" i="64"/>
  <c r="IU130" i="64"/>
  <c r="JC130" i="64"/>
  <c r="JK130" i="64"/>
  <c r="JS130" i="64"/>
  <c r="KA130" i="64"/>
  <c r="MB130" i="64"/>
  <c r="MC130" i="64" s="1"/>
  <c r="FB130" i="64"/>
  <c r="IN130" i="64"/>
  <c r="IV130" i="64"/>
  <c r="JD130" i="64"/>
  <c r="JL130" i="64"/>
  <c r="JT130" i="64"/>
  <c r="KB130" i="64"/>
  <c r="KK130" i="64"/>
  <c r="MD130" i="64"/>
  <c r="GI130" i="64"/>
  <c r="GQ130" i="64" s="1"/>
  <c r="IO130" i="64"/>
  <c r="IW130" i="64"/>
  <c r="JE130" i="64"/>
  <c r="JM130" i="64"/>
  <c r="JU130" i="64"/>
  <c r="KC130" i="64"/>
  <c r="LS130" i="64"/>
  <c r="MF130" i="64"/>
  <c r="GI131" i="64"/>
  <c r="GQ131" i="64" s="1"/>
  <c r="IN131" i="64"/>
  <c r="IV131" i="64"/>
  <c r="JD131" i="64"/>
  <c r="JL131" i="64"/>
  <c r="JT131" i="64"/>
  <c r="KB131" i="64"/>
  <c r="KK131" i="64"/>
  <c r="MD131" i="64"/>
  <c r="GJ131" i="64"/>
  <c r="IO131" i="64"/>
  <c r="IW131" i="64"/>
  <c r="JE131" i="64"/>
  <c r="JM131" i="64"/>
  <c r="JU131" i="64"/>
  <c r="KC131" i="64"/>
  <c r="LS131" i="64"/>
  <c r="MF131" i="64"/>
  <c r="CX131" i="64"/>
  <c r="GK131" i="64"/>
  <c r="IP131" i="64"/>
  <c r="JF131" i="64"/>
  <c r="JN131" i="64"/>
  <c r="JV131" i="64"/>
  <c r="KD131" i="64"/>
  <c r="MG131" i="64"/>
  <c r="MH131" i="64" s="1"/>
  <c r="II131" i="64"/>
  <c r="IQ131" i="64"/>
  <c r="JG131" i="64"/>
  <c r="JO131" i="64"/>
  <c r="JW131" i="64"/>
  <c r="KE131" i="64"/>
  <c r="LK131" i="64"/>
  <c r="LL131" i="64" s="1"/>
  <c r="IJ131" i="64"/>
  <c r="IR131" i="64"/>
  <c r="JH131" i="64"/>
  <c r="JP131" i="64"/>
  <c r="JX131" i="64"/>
  <c r="KF131" i="64"/>
  <c r="LA131" i="64"/>
  <c r="LM131" i="64"/>
  <c r="EG131" i="64"/>
  <c r="EF131" i="64" s="1"/>
  <c r="EE131" i="64" s="1"/>
  <c r="ED131" i="64" s="1"/>
  <c r="EC131" i="64" s="1"/>
  <c r="IK131" i="64"/>
  <c r="IS131" i="64"/>
  <c r="JI131" i="64"/>
  <c r="JQ131" i="64"/>
  <c r="JY131" i="64"/>
  <c r="KG131" i="64"/>
  <c r="LZ131" i="64"/>
  <c r="IL131" i="64"/>
  <c r="IT131" i="64"/>
  <c r="JJ131" i="64"/>
  <c r="JR131" i="64"/>
  <c r="JZ131" i="64"/>
  <c r="KH131" i="64"/>
  <c r="MA131" i="64"/>
  <c r="CP131" i="64"/>
  <c r="FB131" i="64"/>
  <c r="IM131" i="64"/>
  <c r="IU131" i="64"/>
  <c r="JC131" i="64"/>
  <c r="JK131" i="64"/>
  <c r="JS131" i="64"/>
  <c r="KA131" i="64"/>
  <c r="MB131" i="64"/>
  <c r="MC131" i="64" s="1"/>
  <c r="CP132" i="64"/>
  <c r="IO132" i="64"/>
  <c r="IW132" i="64"/>
  <c r="JE132" i="64"/>
  <c r="JM132" i="64"/>
  <c r="JU132" i="64"/>
  <c r="KC132" i="64"/>
  <c r="LS132" i="64"/>
  <c r="MF132" i="64"/>
  <c r="IP132" i="64"/>
  <c r="JF132" i="64"/>
  <c r="JN132" i="64"/>
  <c r="JV132" i="64"/>
  <c r="KD132" i="64"/>
  <c r="MG132" i="64"/>
  <c r="EG132" i="64"/>
  <c r="EF132" i="64" s="1"/>
  <c r="EE132" i="64" s="1"/>
  <c r="ED132" i="64" s="1"/>
  <c r="EC132" i="64" s="1"/>
  <c r="II132" i="64"/>
  <c r="IQ132" i="64"/>
  <c r="JG132" i="64"/>
  <c r="JO132" i="64"/>
  <c r="JW132" i="64"/>
  <c r="KE132" i="64"/>
  <c r="LK132" i="64"/>
  <c r="LL132" i="64" s="1"/>
  <c r="CX132" i="64"/>
  <c r="IJ132" i="64"/>
  <c r="IR132" i="64"/>
  <c r="JH132" i="64"/>
  <c r="JP132" i="64"/>
  <c r="JX132" i="64"/>
  <c r="KF132" i="64"/>
  <c r="LA132" i="64"/>
  <c r="LM132" i="64"/>
  <c r="FB132" i="64"/>
  <c r="IK132" i="64"/>
  <c r="IS132" i="64"/>
  <c r="JI132" i="64"/>
  <c r="JQ132" i="64"/>
  <c r="JY132" i="64"/>
  <c r="KG132" i="64"/>
  <c r="LZ132" i="64"/>
  <c r="GI132" i="64"/>
  <c r="GQ132" i="64" s="1"/>
  <c r="IL132" i="64"/>
  <c r="IT132" i="64"/>
  <c r="JJ132" i="64"/>
  <c r="JR132" i="64"/>
  <c r="JZ132" i="64"/>
  <c r="KH132" i="64"/>
  <c r="MA132" i="64"/>
  <c r="GJ132" i="64"/>
  <c r="IM132" i="64"/>
  <c r="IU132" i="64"/>
  <c r="JC132" i="64"/>
  <c r="JK132" i="64"/>
  <c r="JS132" i="64"/>
  <c r="KA132" i="64"/>
  <c r="MB132" i="64"/>
  <c r="MC132" i="64" s="1"/>
  <c r="GK132" i="64"/>
  <c r="IN132" i="64"/>
  <c r="IV132" i="64"/>
  <c r="JD132" i="64"/>
  <c r="JL132" i="64"/>
  <c r="JT132" i="64"/>
  <c r="KB132" i="64"/>
  <c r="KK132" i="64"/>
  <c r="MD132" i="64"/>
  <c r="IJ133" i="64"/>
  <c r="IR133" i="64"/>
  <c r="JH133" i="64"/>
  <c r="JP133" i="64"/>
  <c r="JX133" i="64"/>
  <c r="KF133" i="64"/>
  <c r="MB133" i="64"/>
  <c r="EG133" i="64"/>
  <c r="EF133" i="64" s="1"/>
  <c r="EE133" i="64" s="1"/>
  <c r="ED133" i="64" s="1"/>
  <c r="EC133" i="64" s="1"/>
  <c r="IK133" i="64"/>
  <c r="IS133" i="64"/>
  <c r="JI133" i="64"/>
  <c r="JQ133" i="64"/>
  <c r="JY133" i="64"/>
  <c r="KG133" i="64"/>
  <c r="MD133" i="64"/>
  <c r="CX133" i="64"/>
  <c r="IL133" i="64"/>
  <c r="IT133" i="64"/>
  <c r="JJ133" i="64"/>
  <c r="JR133" i="64"/>
  <c r="JZ133" i="64"/>
  <c r="KH133" i="64"/>
  <c r="MF133" i="64"/>
  <c r="FB133" i="64"/>
  <c r="IM133" i="64"/>
  <c r="IU133" i="64"/>
  <c r="JC133" i="64"/>
  <c r="JK133" i="64"/>
  <c r="JS133" i="64"/>
  <c r="KA133" i="64"/>
  <c r="LS133" i="64"/>
  <c r="MG133" i="64"/>
  <c r="GI133" i="64"/>
  <c r="GQ133" i="64" s="1"/>
  <c r="IN133" i="64"/>
  <c r="IV133" i="64"/>
  <c r="JD133" i="64"/>
  <c r="JL133" i="64"/>
  <c r="JT133" i="64"/>
  <c r="KB133" i="64"/>
  <c r="KK133" i="64"/>
  <c r="GK133" i="64"/>
  <c r="IP133" i="64"/>
  <c r="JF133" i="64"/>
  <c r="JN133" i="64"/>
  <c r="JV133" i="64"/>
  <c r="KD133" i="64"/>
  <c r="LM133" i="64"/>
  <c r="LZ133" i="64"/>
  <c r="CP133" i="64"/>
  <c r="II133" i="64"/>
  <c r="IQ133" i="64"/>
  <c r="JG133" i="64"/>
  <c r="JO133" i="64"/>
  <c r="JW133" i="64"/>
  <c r="KE133" i="64"/>
  <c r="LA133" i="64"/>
  <c r="MA133" i="64"/>
  <c r="GJ133" i="64"/>
  <c r="JE133" i="64"/>
  <c r="IO133" i="64"/>
  <c r="JM133" i="64"/>
  <c r="LK133" i="64"/>
  <c r="LL133" i="64" s="1"/>
  <c r="IW133" i="64"/>
  <c r="JU133" i="64"/>
  <c r="KC133" i="64"/>
  <c r="IP134" i="64"/>
  <c r="JF134" i="64"/>
  <c r="JN134" i="64"/>
  <c r="JV134" i="64"/>
  <c r="KD134" i="64"/>
  <c r="LK134" i="64"/>
  <c r="LL134" i="64" s="1"/>
  <c r="CP134" i="64"/>
  <c r="FB134" i="64"/>
  <c r="II134" i="64"/>
  <c r="IQ134" i="64"/>
  <c r="JG134" i="64"/>
  <c r="JO134" i="64"/>
  <c r="JW134" i="64"/>
  <c r="KE134" i="64"/>
  <c r="GI134" i="64"/>
  <c r="IJ134" i="64"/>
  <c r="IR134" i="64"/>
  <c r="JH134" i="64"/>
  <c r="JP134" i="64"/>
  <c r="JX134" i="64"/>
  <c r="KF134" i="64"/>
  <c r="MA134" i="64"/>
  <c r="GJ134" i="64"/>
  <c r="IK134" i="64"/>
  <c r="IS134" i="64"/>
  <c r="JI134" i="64"/>
  <c r="JQ134" i="64"/>
  <c r="JY134" i="64"/>
  <c r="KG134" i="64"/>
  <c r="MB134" i="64"/>
  <c r="CX134" i="64"/>
  <c r="GK134" i="64"/>
  <c r="IL134" i="64"/>
  <c r="IT134" i="64"/>
  <c r="JJ134" i="64"/>
  <c r="JR134" i="64"/>
  <c r="JZ134" i="64"/>
  <c r="KH134" i="64"/>
  <c r="MD134" i="64"/>
  <c r="IN134" i="64"/>
  <c r="IV134" i="64"/>
  <c r="JD134" i="64"/>
  <c r="JL134" i="64"/>
  <c r="JT134" i="64"/>
  <c r="KB134" i="64"/>
  <c r="KK134" i="64"/>
  <c r="LS134" i="64"/>
  <c r="MG134" i="64"/>
  <c r="EG134" i="64"/>
  <c r="EF134" i="64" s="1"/>
  <c r="EE134" i="64" s="1"/>
  <c r="ED134" i="64" s="1"/>
  <c r="EC134" i="64" s="1"/>
  <c r="IO134" i="64"/>
  <c r="IW134" i="64"/>
  <c r="JE134" i="64"/>
  <c r="JM134" i="64"/>
  <c r="JU134" i="64"/>
  <c r="KC134" i="64"/>
  <c r="IM134" i="64"/>
  <c r="JK134" i="64"/>
  <c r="IU134" i="64"/>
  <c r="JS134" i="64"/>
  <c r="LZ134" i="64"/>
  <c r="KA134" i="64"/>
  <c r="MF134" i="64"/>
  <c r="LM134" i="64"/>
  <c r="LA134" i="64"/>
  <c r="JC134" i="64"/>
  <c r="FB135" i="64"/>
  <c r="IP135" i="64"/>
  <c r="JF135" i="64"/>
  <c r="JN135" i="64"/>
  <c r="JV135" i="64"/>
  <c r="KD135" i="64"/>
  <c r="MG135" i="64"/>
  <c r="GJ135" i="64"/>
  <c r="IJ135" i="64"/>
  <c r="IR135" i="64"/>
  <c r="JH135" i="64"/>
  <c r="JP135" i="64"/>
  <c r="JX135" i="64"/>
  <c r="KF135" i="64"/>
  <c r="LA135" i="64"/>
  <c r="LM135" i="64"/>
  <c r="CP135" i="64"/>
  <c r="GK135" i="64"/>
  <c r="IK135" i="64"/>
  <c r="IS135" i="64"/>
  <c r="JI135" i="64"/>
  <c r="JQ135" i="64"/>
  <c r="JY135" i="64"/>
  <c r="KG135" i="64"/>
  <c r="LZ135" i="64"/>
  <c r="IL135" i="64"/>
  <c r="IT135" i="64"/>
  <c r="JJ135" i="64"/>
  <c r="JR135" i="64"/>
  <c r="JZ135" i="64"/>
  <c r="KH135" i="64"/>
  <c r="MA135" i="64"/>
  <c r="CX135" i="64"/>
  <c r="EG135" i="64"/>
  <c r="EF135" i="64" s="1"/>
  <c r="EE135" i="64" s="1"/>
  <c r="ED135" i="64" s="1"/>
  <c r="EC135" i="64" s="1"/>
  <c r="IN135" i="64"/>
  <c r="IV135" i="64"/>
  <c r="JD135" i="64"/>
  <c r="JL135" i="64"/>
  <c r="JT135" i="64"/>
  <c r="KB135" i="64"/>
  <c r="KK135" i="64"/>
  <c r="MD135" i="64"/>
  <c r="IO135" i="64"/>
  <c r="IW135" i="64"/>
  <c r="JE135" i="64"/>
  <c r="JM135" i="64"/>
  <c r="JU135" i="64"/>
  <c r="KC135" i="64"/>
  <c r="LS135" i="64"/>
  <c r="MF135" i="64"/>
  <c r="MH135" i="64" s="1"/>
  <c r="KA135" i="64"/>
  <c r="MB135" i="64"/>
  <c r="II135" i="64"/>
  <c r="KE135" i="64"/>
  <c r="LK135" i="64"/>
  <c r="LL135" i="64" s="1"/>
  <c r="IM135" i="64"/>
  <c r="JC135" i="64"/>
  <c r="GI135" i="64"/>
  <c r="GQ135" i="64" s="1"/>
  <c r="IQ135" i="64"/>
  <c r="JG135" i="64"/>
  <c r="IU135" i="64"/>
  <c r="JK135" i="64"/>
  <c r="JO135" i="64"/>
  <c r="JS135" i="64"/>
  <c r="JW135" i="64"/>
  <c r="FB136" i="64"/>
  <c r="IN136" i="64"/>
  <c r="IV136" i="64"/>
  <c r="JD136" i="64"/>
  <c r="JL136" i="64"/>
  <c r="JT136" i="64"/>
  <c r="KB136" i="64"/>
  <c r="KK136" i="64"/>
  <c r="LS136" i="64"/>
  <c r="MG136" i="64"/>
  <c r="GJ136" i="64"/>
  <c r="IP136" i="64"/>
  <c r="JF136" i="64"/>
  <c r="JN136" i="64"/>
  <c r="JV136" i="64"/>
  <c r="KD136" i="64"/>
  <c r="LK136" i="64"/>
  <c r="LL136" i="64" s="1"/>
  <c r="GK136" i="64"/>
  <c r="II136" i="64"/>
  <c r="IQ136" i="64"/>
  <c r="JG136" i="64"/>
  <c r="JO136" i="64"/>
  <c r="JW136" i="64"/>
  <c r="KE136" i="64"/>
  <c r="LM136" i="64"/>
  <c r="LZ136" i="64"/>
  <c r="IJ136" i="64"/>
  <c r="IR136" i="64"/>
  <c r="JH136" i="64"/>
  <c r="JP136" i="64"/>
  <c r="JX136" i="64"/>
  <c r="KF136" i="64"/>
  <c r="LA136" i="64"/>
  <c r="MA136" i="64"/>
  <c r="CP136" i="64"/>
  <c r="EG136" i="64"/>
  <c r="EF136" i="64" s="1"/>
  <c r="EE136" i="64" s="1"/>
  <c r="ED136" i="64" s="1"/>
  <c r="EC136" i="64" s="1"/>
  <c r="IL136" i="64"/>
  <c r="IT136" i="64"/>
  <c r="JJ136" i="64"/>
  <c r="JR136" i="64"/>
  <c r="JZ136" i="64"/>
  <c r="KH136" i="64"/>
  <c r="MD136" i="64"/>
  <c r="IM136" i="64"/>
  <c r="IU136" i="64"/>
  <c r="JC136" i="64"/>
  <c r="JK136" i="64"/>
  <c r="JS136" i="64"/>
  <c r="KA136" i="64"/>
  <c r="MF136" i="64"/>
  <c r="IO136" i="64"/>
  <c r="JE136" i="64"/>
  <c r="IS136" i="64"/>
  <c r="JI136" i="64"/>
  <c r="GI136" i="64"/>
  <c r="GQ136" i="64" s="1"/>
  <c r="IW136" i="64"/>
  <c r="JM136" i="64"/>
  <c r="JQ136" i="64"/>
  <c r="MB136" i="64"/>
  <c r="JU136" i="64"/>
  <c r="JY136" i="64"/>
  <c r="CX136" i="64"/>
  <c r="KC136" i="64"/>
  <c r="IK136" i="64"/>
  <c r="KG136" i="64"/>
  <c r="EG137" i="64"/>
  <c r="EF137" i="64" s="1"/>
  <c r="EE137" i="64" s="1"/>
  <c r="ED137" i="64" s="1"/>
  <c r="EC137" i="64" s="1"/>
  <c r="II137" i="64"/>
  <c r="IQ137" i="64"/>
  <c r="JG137" i="64"/>
  <c r="JO137" i="64"/>
  <c r="JW137" i="64"/>
  <c r="KE137" i="64"/>
  <c r="LK137" i="64"/>
  <c r="LL137" i="64" s="1"/>
  <c r="FB137" i="64"/>
  <c r="IK137" i="64"/>
  <c r="IS137" i="64"/>
  <c r="JI137" i="64"/>
  <c r="JQ137" i="64"/>
  <c r="JY137" i="64"/>
  <c r="KG137" i="64"/>
  <c r="LZ137" i="64"/>
  <c r="GI137" i="64"/>
  <c r="GQ137" i="64" s="1"/>
  <c r="IL137" i="64"/>
  <c r="IT137" i="64"/>
  <c r="JJ137" i="64"/>
  <c r="JR137" i="64"/>
  <c r="JZ137" i="64"/>
  <c r="KH137" i="64"/>
  <c r="MA137" i="64"/>
  <c r="GJ137" i="64"/>
  <c r="IM137" i="64"/>
  <c r="IU137" i="64"/>
  <c r="JC137" i="64"/>
  <c r="JK137" i="64"/>
  <c r="JS137" i="64"/>
  <c r="KA137" i="64"/>
  <c r="MB137" i="64"/>
  <c r="MC137" i="64" s="1"/>
  <c r="CP137" i="64"/>
  <c r="IO137" i="64"/>
  <c r="IW137" i="64"/>
  <c r="JE137" i="64"/>
  <c r="JM137" i="64"/>
  <c r="JU137" i="64"/>
  <c r="KC137" i="64"/>
  <c r="LS137" i="64"/>
  <c r="MF137" i="64"/>
  <c r="IP137" i="64"/>
  <c r="JF137" i="64"/>
  <c r="JN137" i="64"/>
  <c r="JV137" i="64"/>
  <c r="KD137" i="64"/>
  <c r="MG137" i="64"/>
  <c r="CX137" i="64"/>
  <c r="JX137" i="64"/>
  <c r="KB137" i="64"/>
  <c r="MD137" i="64"/>
  <c r="IJ137" i="64"/>
  <c r="KF137" i="64"/>
  <c r="IN137" i="64"/>
  <c r="JD137" i="64"/>
  <c r="KK137" i="64"/>
  <c r="IR137" i="64"/>
  <c r="JH137" i="64"/>
  <c r="LM137" i="64"/>
  <c r="GK137" i="64"/>
  <c r="IV137" i="64"/>
  <c r="JL137" i="64"/>
  <c r="JP137" i="64"/>
  <c r="JT137" i="64"/>
  <c r="LA137" i="64"/>
  <c r="GJ138" i="64"/>
  <c r="IN138" i="64"/>
  <c r="IV138" i="64"/>
  <c r="JD138" i="64"/>
  <c r="JL138" i="64"/>
  <c r="JT138" i="64"/>
  <c r="KB138" i="64"/>
  <c r="KK138" i="64"/>
  <c r="MF138" i="64"/>
  <c r="IP138" i="64"/>
  <c r="JF138" i="64"/>
  <c r="JN138" i="64"/>
  <c r="JV138" i="64"/>
  <c r="KD138" i="64"/>
  <c r="II138" i="64"/>
  <c r="IQ138" i="64"/>
  <c r="JG138" i="64"/>
  <c r="JO138" i="64"/>
  <c r="JW138" i="64"/>
  <c r="KE138" i="64"/>
  <c r="LK138" i="64"/>
  <c r="LL138" i="64" s="1"/>
  <c r="EG138" i="64"/>
  <c r="EF138" i="64" s="1"/>
  <c r="EE138" i="64" s="1"/>
  <c r="ED138" i="64" s="1"/>
  <c r="EC138" i="64" s="1"/>
  <c r="IJ138" i="64"/>
  <c r="IR138" i="64"/>
  <c r="JH138" i="64"/>
  <c r="JP138" i="64"/>
  <c r="JX138" i="64"/>
  <c r="KF138" i="64"/>
  <c r="LA138" i="64"/>
  <c r="LM138" i="64"/>
  <c r="LZ138" i="64"/>
  <c r="CP138" i="64"/>
  <c r="FB138" i="64"/>
  <c r="IL138" i="64"/>
  <c r="IT138" i="64"/>
  <c r="JJ138" i="64"/>
  <c r="JR138" i="64"/>
  <c r="JZ138" i="64"/>
  <c r="KH138" i="64"/>
  <c r="MB138" i="64"/>
  <c r="GI138" i="64"/>
  <c r="GQ138" i="64" s="1"/>
  <c r="IM138" i="64"/>
  <c r="IU138" i="64"/>
  <c r="JC138" i="64"/>
  <c r="JK138" i="64"/>
  <c r="JS138" i="64"/>
  <c r="KA138" i="64"/>
  <c r="MD138" i="64"/>
  <c r="IO138" i="64"/>
  <c r="JE138" i="64"/>
  <c r="IS138" i="64"/>
  <c r="JI138" i="64"/>
  <c r="GK138" i="64"/>
  <c r="IW138" i="64"/>
  <c r="JM138" i="64"/>
  <c r="JQ138" i="64"/>
  <c r="JU138" i="64"/>
  <c r="LS138" i="64"/>
  <c r="JY138" i="64"/>
  <c r="CX138" i="64"/>
  <c r="KC138" i="64"/>
  <c r="MA138" i="64"/>
  <c r="IK138" i="64"/>
  <c r="KG138" i="64"/>
  <c r="MG138" i="64"/>
  <c r="GJ139" i="64"/>
  <c r="IO139" i="64"/>
  <c r="IW139" i="64"/>
  <c r="JE139" i="64"/>
  <c r="JM139" i="64"/>
  <c r="JU139" i="64"/>
  <c r="KC139" i="64"/>
  <c r="KK139" i="64"/>
  <c r="II139" i="64"/>
  <c r="IQ139" i="64"/>
  <c r="JG139" i="64"/>
  <c r="JO139" i="64"/>
  <c r="JW139" i="64"/>
  <c r="KE139" i="64"/>
  <c r="LM139" i="64"/>
  <c r="LZ139" i="64"/>
  <c r="IJ139" i="64"/>
  <c r="IR139" i="64"/>
  <c r="JH139" i="64"/>
  <c r="JP139" i="64"/>
  <c r="JX139" i="64"/>
  <c r="KF139" i="64"/>
  <c r="LA139" i="64"/>
  <c r="MA139" i="64"/>
  <c r="EG139" i="64"/>
  <c r="EF139" i="64" s="1"/>
  <c r="EE139" i="64" s="1"/>
  <c r="ED139" i="64" s="1"/>
  <c r="EC139" i="64" s="1"/>
  <c r="IK139" i="64"/>
  <c r="IS139" i="64"/>
  <c r="JI139" i="64"/>
  <c r="JQ139" i="64"/>
  <c r="JY139" i="64"/>
  <c r="KG139" i="64"/>
  <c r="MB139" i="64"/>
  <c r="CP139" i="64"/>
  <c r="FB139" i="64"/>
  <c r="IM139" i="64"/>
  <c r="IU139" i="64"/>
  <c r="JC139" i="64"/>
  <c r="JK139" i="64"/>
  <c r="JS139" i="64"/>
  <c r="KA139" i="64"/>
  <c r="MF139" i="64"/>
  <c r="GI139" i="64"/>
  <c r="GQ139" i="64" s="1"/>
  <c r="IN139" i="64"/>
  <c r="IV139" i="64"/>
  <c r="JD139" i="64"/>
  <c r="JL139" i="64"/>
  <c r="JT139" i="64"/>
  <c r="KB139" i="64"/>
  <c r="LS139" i="64"/>
  <c r="MG139" i="64"/>
  <c r="GK139" i="64"/>
  <c r="IP139" i="64"/>
  <c r="JJ139" i="64"/>
  <c r="IT139" i="64"/>
  <c r="JN139" i="64"/>
  <c r="MD139" i="64"/>
  <c r="JR139" i="64"/>
  <c r="JV139" i="64"/>
  <c r="CX139" i="64"/>
  <c r="JZ139" i="64"/>
  <c r="LK139" i="64"/>
  <c r="KD139" i="64"/>
  <c r="KH139" i="64"/>
  <c r="IL139" i="64"/>
  <c r="JF139" i="64"/>
  <c r="FB140" i="64"/>
  <c r="IK140" i="64"/>
  <c r="IS140" i="64"/>
  <c r="JI140" i="64"/>
  <c r="JQ140" i="64"/>
  <c r="JY140" i="64"/>
  <c r="KG140" i="64"/>
  <c r="MB140" i="64"/>
  <c r="GJ140" i="64"/>
  <c r="IM140" i="64"/>
  <c r="IU140" i="64"/>
  <c r="JC140" i="64"/>
  <c r="JK140" i="64"/>
  <c r="JS140" i="64"/>
  <c r="KA140" i="64"/>
  <c r="MF140" i="64"/>
  <c r="GK140" i="64"/>
  <c r="IN140" i="64"/>
  <c r="IV140" i="64"/>
  <c r="JD140" i="64"/>
  <c r="JL140" i="64"/>
  <c r="JT140" i="64"/>
  <c r="KB140" i="64"/>
  <c r="KK140" i="64"/>
  <c r="LS140" i="64"/>
  <c r="MG140" i="64"/>
  <c r="CP140" i="64"/>
  <c r="IO140" i="64"/>
  <c r="IW140" i="64"/>
  <c r="JE140" i="64"/>
  <c r="JM140" i="64"/>
  <c r="JU140" i="64"/>
  <c r="KC140" i="64"/>
  <c r="EG140" i="64"/>
  <c r="EF140" i="64" s="1"/>
  <c r="EE140" i="64" s="1"/>
  <c r="ED140" i="64" s="1"/>
  <c r="EC140" i="64" s="1"/>
  <c r="II140" i="64"/>
  <c r="IQ140" i="64"/>
  <c r="JG140" i="64"/>
  <c r="JO140" i="64"/>
  <c r="JW140" i="64"/>
  <c r="KE140" i="64"/>
  <c r="LM140" i="64"/>
  <c r="LZ140" i="64"/>
  <c r="CX140" i="64"/>
  <c r="IJ140" i="64"/>
  <c r="IR140" i="64"/>
  <c r="JH140" i="64"/>
  <c r="JP140" i="64"/>
  <c r="JX140" i="64"/>
  <c r="KF140" i="64"/>
  <c r="LA140" i="64"/>
  <c r="MA140" i="64"/>
  <c r="IL140" i="64"/>
  <c r="JF140" i="64"/>
  <c r="IP140" i="64"/>
  <c r="JJ140" i="64"/>
  <c r="GI140" i="64"/>
  <c r="GQ140" i="64" s="1"/>
  <c r="IT140" i="64"/>
  <c r="JN140" i="64"/>
  <c r="MD140" i="64"/>
  <c r="JR140" i="64"/>
  <c r="JV140" i="64"/>
  <c r="JZ140" i="64"/>
  <c r="LK140" i="64"/>
  <c r="LL140" i="64" s="1"/>
  <c r="KD140" i="64"/>
  <c r="KH140" i="64"/>
  <c r="IP141" i="64"/>
  <c r="JF141" i="64"/>
  <c r="JN141" i="64"/>
  <c r="JV141" i="64"/>
  <c r="KD141" i="64"/>
  <c r="FB141" i="64"/>
  <c r="II141" i="64"/>
  <c r="IQ141" i="64"/>
  <c r="JG141" i="64"/>
  <c r="JO141" i="64"/>
  <c r="JW141" i="64"/>
  <c r="KE141" i="64"/>
  <c r="CX141" i="64"/>
  <c r="GI141" i="64"/>
  <c r="GQ141" i="64" s="1"/>
  <c r="IJ141" i="64"/>
  <c r="IR141" i="64"/>
  <c r="JH141" i="64"/>
  <c r="GK141" i="64"/>
  <c r="IL141" i="64"/>
  <c r="IT141" i="64"/>
  <c r="JJ141" i="64"/>
  <c r="JR141" i="64"/>
  <c r="JZ141" i="64"/>
  <c r="KH141" i="64"/>
  <c r="IV141" i="64"/>
  <c r="JD141" i="64"/>
  <c r="JS141" i="64"/>
  <c r="KF141" i="64"/>
  <c r="LZ141" i="64"/>
  <c r="EG141" i="64"/>
  <c r="EF141" i="64" s="1"/>
  <c r="EE141" i="64" s="1"/>
  <c r="ED141" i="64" s="1"/>
  <c r="EC141" i="64" s="1"/>
  <c r="IW141" i="64"/>
  <c r="JE141" i="64"/>
  <c r="JT141" i="64"/>
  <c r="KG141" i="64"/>
  <c r="MA141" i="64"/>
  <c r="IK141" i="64"/>
  <c r="JI141" i="64"/>
  <c r="JU141" i="64"/>
  <c r="MB141" i="64"/>
  <c r="IM141" i="64"/>
  <c r="JK141" i="64"/>
  <c r="JX141" i="64"/>
  <c r="KK141" i="64"/>
  <c r="MD141" i="64"/>
  <c r="CP141" i="64"/>
  <c r="IN141" i="64"/>
  <c r="JL141" i="64"/>
  <c r="JY141" i="64"/>
  <c r="LS141" i="64"/>
  <c r="MF141" i="64"/>
  <c r="IO141" i="64"/>
  <c r="JM141" i="64"/>
  <c r="KA141" i="64"/>
  <c r="MG141" i="64"/>
  <c r="GJ141" i="64"/>
  <c r="IS141" i="64"/>
  <c r="JP141" i="64"/>
  <c r="KB141" i="64"/>
  <c r="LK141" i="64"/>
  <c r="LL141" i="64" s="1"/>
  <c r="IU141" i="64"/>
  <c r="JC141" i="64"/>
  <c r="JQ141" i="64"/>
  <c r="KC141" i="64"/>
  <c r="LA141" i="64"/>
  <c r="LM141" i="64"/>
  <c r="IP142" i="64"/>
  <c r="JF142" i="64"/>
  <c r="JN142" i="64"/>
  <c r="JV142" i="64"/>
  <c r="KD142" i="64"/>
  <c r="LS142" i="64"/>
  <c r="MF142" i="64"/>
  <c r="FB142" i="64"/>
  <c r="II142" i="64"/>
  <c r="IQ142" i="64"/>
  <c r="JG142" i="64"/>
  <c r="JO142" i="64"/>
  <c r="JW142" i="64"/>
  <c r="KE142" i="64"/>
  <c r="MG142" i="64"/>
  <c r="MH142" i="64" s="1"/>
  <c r="GI142" i="64"/>
  <c r="GQ142" i="64" s="1"/>
  <c r="IJ142" i="64"/>
  <c r="IR142" i="64"/>
  <c r="JH142" i="64"/>
  <c r="JP142" i="64"/>
  <c r="JX142" i="64"/>
  <c r="KF142" i="64"/>
  <c r="LK142" i="64"/>
  <c r="LL142" i="64" s="1"/>
  <c r="GJ142" i="64"/>
  <c r="IK142" i="64"/>
  <c r="IS142" i="64"/>
  <c r="JI142" i="64"/>
  <c r="JQ142" i="64"/>
  <c r="JY142" i="64"/>
  <c r="KG142" i="64"/>
  <c r="LA142" i="64"/>
  <c r="LM142" i="64"/>
  <c r="CP142" i="64"/>
  <c r="GK142" i="64"/>
  <c r="IL142" i="64"/>
  <c r="IT142" i="64"/>
  <c r="JJ142" i="64"/>
  <c r="JR142" i="64"/>
  <c r="JZ142" i="64"/>
  <c r="KH142" i="64"/>
  <c r="LZ142" i="64"/>
  <c r="IM142" i="64"/>
  <c r="IU142" i="64"/>
  <c r="JC142" i="64"/>
  <c r="JK142" i="64"/>
  <c r="JS142" i="64"/>
  <c r="KA142" i="64"/>
  <c r="MA142" i="64"/>
  <c r="IN142" i="64"/>
  <c r="IV142" i="64"/>
  <c r="JD142" i="64"/>
  <c r="JL142" i="64"/>
  <c r="JT142" i="64"/>
  <c r="KB142" i="64"/>
  <c r="KK142" i="64"/>
  <c r="MB142" i="64"/>
  <c r="CX142" i="64"/>
  <c r="EG142" i="64"/>
  <c r="EF142" i="64" s="1"/>
  <c r="EE142" i="64" s="1"/>
  <c r="ED142" i="64" s="1"/>
  <c r="EC142" i="64" s="1"/>
  <c r="IO142" i="64"/>
  <c r="IW142" i="64"/>
  <c r="JE142" i="64"/>
  <c r="JM142" i="64"/>
  <c r="JU142" i="64"/>
  <c r="KC142" i="64"/>
  <c r="MD142" i="64"/>
  <c r="FB143" i="64"/>
  <c r="IM143" i="64"/>
  <c r="IU143" i="64"/>
  <c r="JC143" i="64"/>
  <c r="JK143" i="64"/>
  <c r="JS143" i="64"/>
  <c r="KA143" i="64"/>
  <c r="MB143" i="64"/>
  <c r="GI143" i="64"/>
  <c r="GQ143" i="64" s="1"/>
  <c r="IN143" i="64"/>
  <c r="IV143" i="64"/>
  <c r="JD143" i="64"/>
  <c r="JL143" i="64"/>
  <c r="JT143" i="64"/>
  <c r="KB143" i="64"/>
  <c r="KK143" i="64"/>
  <c r="MD143" i="64"/>
  <c r="CX143" i="64"/>
  <c r="GJ143" i="64"/>
  <c r="IO143" i="64"/>
  <c r="IW143" i="64"/>
  <c r="JE143" i="64"/>
  <c r="JM143" i="64"/>
  <c r="JU143" i="64"/>
  <c r="KC143" i="64"/>
  <c r="MF143" i="64"/>
  <c r="GK143" i="64"/>
  <c r="IP143" i="64"/>
  <c r="JF143" i="64"/>
  <c r="JN143" i="64"/>
  <c r="JV143" i="64"/>
  <c r="KD143" i="64"/>
  <c r="LS143" i="64"/>
  <c r="MG143" i="64"/>
  <c r="MH143" i="64" s="1"/>
  <c r="II143" i="64"/>
  <c r="IQ143" i="64"/>
  <c r="JG143" i="64"/>
  <c r="JO143" i="64"/>
  <c r="JW143" i="64"/>
  <c r="KE143" i="64"/>
  <c r="IJ143" i="64"/>
  <c r="IR143" i="64"/>
  <c r="JH143" i="64"/>
  <c r="JP143" i="64"/>
  <c r="JX143" i="64"/>
  <c r="KF143" i="64"/>
  <c r="LK143" i="64"/>
  <c r="LL143" i="64" s="1"/>
  <c r="EG143" i="64"/>
  <c r="EF143" i="64" s="1"/>
  <c r="EE143" i="64" s="1"/>
  <c r="ED143" i="64" s="1"/>
  <c r="EC143" i="64" s="1"/>
  <c r="IK143" i="64"/>
  <c r="IS143" i="64"/>
  <c r="JI143" i="64"/>
  <c r="JQ143" i="64"/>
  <c r="JY143" i="64"/>
  <c r="KG143" i="64"/>
  <c r="LA143" i="64"/>
  <c r="LM143" i="64"/>
  <c r="LZ143" i="64"/>
  <c r="CP143" i="64"/>
  <c r="IL143" i="64"/>
  <c r="IT143" i="64"/>
  <c r="JJ143" i="64"/>
  <c r="JR143" i="64"/>
  <c r="JZ143" i="64"/>
  <c r="KH143" i="64"/>
  <c r="MA143" i="64"/>
  <c r="CP144" i="64"/>
  <c r="EG144" i="64"/>
  <c r="EF144" i="64" s="1"/>
  <c r="EE144" i="64" s="1"/>
  <c r="ED144" i="64" s="1"/>
  <c r="EC144" i="64" s="1"/>
  <c r="IP144" i="64"/>
  <c r="JF144" i="64"/>
  <c r="JN144" i="64"/>
  <c r="JV144" i="64"/>
  <c r="KD144" i="64"/>
  <c r="MG144" i="64"/>
  <c r="II144" i="64"/>
  <c r="IQ144" i="64"/>
  <c r="JG144" i="64"/>
  <c r="JO144" i="64"/>
  <c r="JW144" i="64"/>
  <c r="KE144" i="64"/>
  <c r="LK144" i="64"/>
  <c r="LL144" i="64" s="1"/>
  <c r="FB144" i="64"/>
  <c r="IJ144" i="64"/>
  <c r="IR144" i="64"/>
  <c r="JH144" i="64"/>
  <c r="JP144" i="64"/>
  <c r="JX144" i="64"/>
  <c r="KF144" i="64"/>
  <c r="LA144" i="64"/>
  <c r="LM144" i="64"/>
  <c r="CX144" i="64"/>
  <c r="GI144" i="64"/>
  <c r="GQ144" i="64" s="1"/>
  <c r="IK144" i="64"/>
  <c r="IS144" i="64"/>
  <c r="JI144" i="64"/>
  <c r="JQ144" i="64"/>
  <c r="JY144" i="64"/>
  <c r="KG144" i="64"/>
  <c r="LZ144" i="64"/>
  <c r="GJ144" i="64"/>
  <c r="IL144" i="64"/>
  <c r="IT144" i="64"/>
  <c r="JJ144" i="64"/>
  <c r="JR144" i="64"/>
  <c r="JZ144" i="64"/>
  <c r="KH144" i="64"/>
  <c r="MA144" i="64"/>
  <c r="GK144" i="64"/>
  <c r="IM144" i="64"/>
  <c r="IU144" i="64"/>
  <c r="JC144" i="64"/>
  <c r="JK144" i="64"/>
  <c r="JS144" i="64"/>
  <c r="KA144" i="64"/>
  <c r="MB144" i="64"/>
  <c r="MC144" i="64" s="1"/>
  <c r="IN144" i="64"/>
  <c r="IV144" i="64"/>
  <c r="JD144" i="64"/>
  <c r="JL144" i="64"/>
  <c r="JT144" i="64"/>
  <c r="KB144" i="64"/>
  <c r="KK144" i="64"/>
  <c r="MD144" i="64"/>
  <c r="IO144" i="64"/>
  <c r="IW144" i="64"/>
  <c r="JE144" i="64"/>
  <c r="JM144" i="64"/>
  <c r="JU144" i="64"/>
  <c r="KC144" i="64"/>
  <c r="LS144" i="64"/>
  <c r="MF144" i="64"/>
  <c r="EG145" i="64"/>
  <c r="EF145" i="64" s="1"/>
  <c r="EE145" i="64" s="1"/>
  <c r="ED145" i="64" s="1"/>
  <c r="EC145" i="64" s="1"/>
  <c r="II145" i="64"/>
  <c r="IQ145" i="64"/>
  <c r="JG145" i="64"/>
  <c r="JO145" i="64"/>
  <c r="JW145" i="64"/>
  <c r="KE145" i="64"/>
  <c r="LK145" i="64"/>
  <c r="LL145" i="64" s="1"/>
  <c r="CX145" i="64"/>
  <c r="IJ145" i="64"/>
  <c r="IR145" i="64"/>
  <c r="JH145" i="64"/>
  <c r="JP145" i="64"/>
  <c r="JX145" i="64"/>
  <c r="KF145" i="64"/>
  <c r="LA145" i="64"/>
  <c r="LM145" i="64"/>
  <c r="FB145" i="64"/>
  <c r="IK145" i="64"/>
  <c r="IS145" i="64"/>
  <c r="JI145" i="64"/>
  <c r="JQ145" i="64"/>
  <c r="JY145" i="64"/>
  <c r="KG145" i="64"/>
  <c r="LZ145" i="64"/>
  <c r="GI145" i="64"/>
  <c r="GQ145" i="64" s="1"/>
  <c r="IL145" i="64"/>
  <c r="IT145" i="64"/>
  <c r="JJ145" i="64"/>
  <c r="JR145" i="64"/>
  <c r="JZ145" i="64"/>
  <c r="KH145" i="64"/>
  <c r="MA145" i="64"/>
  <c r="GJ145" i="64"/>
  <c r="IM145" i="64"/>
  <c r="IU145" i="64"/>
  <c r="JC145" i="64"/>
  <c r="JK145" i="64"/>
  <c r="JS145" i="64"/>
  <c r="KA145" i="64"/>
  <c r="MB145" i="64"/>
  <c r="MC145" i="64" s="1"/>
  <c r="GK145" i="64"/>
  <c r="IN145" i="64"/>
  <c r="IV145" i="64"/>
  <c r="JD145" i="64"/>
  <c r="JL145" i="64"/>
  <c r="JT145" i="64"/>
  <c r="KB145" i="64"/>
  <c r="KK145" i="64"/>
  <c r="MD145" i="64"/>
  <c r="CP145" i="64"/>
  <c r="IO145" i="64"/>
  <c r="IW145" i="64"/>
  <c r="JE145" i="64"/>
  <c r="JM145" i="64"/>
  <c r="JU145" i="64"/>
  <c r="KC145" i="64"/>
  <c r="LS145" i="64"/>
  <c r="MF145" i="64"/>
  <c r="IP145" i="64"/>
  <c r="JF145" i="64"/>
  <c r="JN145" i="64"/>
  <c r="JV145" i="64"/>
  <c r="KD145" i="64"/>
  <c r="MG145" i="64"/>
  <c r="GJ146" i="64"/>
  <c r="IN146" i="64"/>
  <c r="IV146" i="64"/>
  <c r="JD146" i="64"/>
  <c r="JL146" i="64"/>
  <c r="JT146" i="64"/>
  <c r="KB146" i="64"/>
  <c r="KK146" i="64"/>
  <c r="MF146" i="64"/>
  <c r="CX146" i="64"/>
  <c r="GK146" i="64"/>
  <c r="IO146" i="64"/>
  <c r="IW146" i="64"/>
  <c r="JE146" i="64"/>
  <c r="JM146" i="64"/>
  <c r="JU146" i="64"/>
  <c r="KC146" i="64"/>
  <c r="LS146" i="64"/>
  <c r="MG146" i="64"/>
  <c r="IP146" i="64"/>
  <c r="JF146" i="64"/>
  <c r="JN146" i="64"/>
  <c r="JV146" i="64"/>
  <c r="KD146" i="64"/>
  <c r="II146" i="64"/>
  <c r="IQ146" i="64"/>
  <c r="JG146" i="64"/>
  <c r="JO146" i="64"/>
  <c r="JW146" i="64"/>
  <c r="KE146" i="64"/>
  <c r="LK146" i="64"/>
  <c r="LL146" i="64" s="1"/>
  <c r="EG146" i="64"/>
  <c r="EF146" i="64" s="1"/>
  <c r="EE146" i="64" s="1"/>
  <c r="ED146" i="64" s="1"/>
  <c r="EC146" i="64" s="1"/>
  <c r="IJ146" i="64"/>
  <c r="IR146" i="64"/>
  <c r="JH146" i="64"/>
  <c r="JP146" i="64"/>
  <c r="JX146" i="64"/>
  <c r="KF146" i="64"/>
  <c r="LA146" i="64"/>
  <c r="LM146" i="64"/>
  <c r="LZ146" i="64"/>
  <c r="IK146" i="64"/>
  <c r="IS146" i="64"/>
  <c r="JI146" i="64"/>
  <c r="JQ146" i="64"/>
  <c r="JY146" i="64"/>
  <c r="KG146" i="64"/>
  <c r="MA146" i="64"/>
  <c r="CP146" i="64"/>
  <c r="FB146" i="64"/>
  <c r="IL146" i="64"/>
  <c r="IT146" i="64"/>
  <c r="JJ146" i="64"/>
  <c r="JR146" i="64"/>
  <c r="JZ146" i="64"/>
  <c r="KH146" i="64"/>
  <c r="MB146" i="64"/>
  <c r="MC146" i="64" s="1"/>
  <c r="GI146" i="64"/>
  <c r="GQ146" i="64" s="1"/>
  <c r="IM146" i="64"/>
  <c r="IU146" i="64"/>
  <c r="JC146" i="64"/>
  <c r="JK146" i="64"/>
  <c r="JS146" i="64"/>
  <c r="KA146" i="64"/>
  <c r="MD146" i="64"/>
  <c r="GJ147" i="64"/>
  <c r="IO147" i="64"/>
  <c r="IW147" i="64"/>
  <c r="JE147" i="64"/>
  <c r="JM147" i="64"/>
  <c r="JU147" i="64"/>
  <c r="KC147" i="64"/>
  <c r="KK147" i="64"/>
  <c r="LS147" i="64"/>
  <c r="MG147" i="64"/>
  <c r="CX147" i="64"/>
  <c r="GK147" i="64"/>
  <c r="IP147" i="64"/>
  <c r="JF147" i="64"/>
  <c r="JN147" i="64"/>
  <c r="JV147" i="64"/>
  <c r="KD147" i="64"/>
  <c r="II147" i="64"/>
  <c r="IQ147" i="64"/>
  <c r="JG147" i="64"/>
  <c r="JO147" i="64"/>
  <c r="JW147" i="64"/>
  <c r="KE147" i="64"/>
  <c r="LK147" i="64"/>
  <c r="IJ147" i="64"/>
  <c r="IR147" i="64"/>
  <c r="JH147" i="64"/>
  <c r="JP147" i="64"/>
  <c r="JX147" i="64"/>
  <c r="KF147" i="64"/>
  <c r="LM147" i="64"/>
  <c r="LZ147" i="64"/>
  <c r="EG147" i="64"/>
  <c r="EF147" i="64" s="1"/>
  <c r="EE147" i="64" s="1"/>
  <c r="ED147" i="64" s="1"/>
  <c r="EC147" i="64" s="1"/>
  <c r="IK147" i="64"/>
  <c r="IS147" i="64"/>
  <c r="JI147" i="64"/>
  <c r="JQ147" i="64"/>
  <c r="JY147" i="64"/>
  <c r="KG147" i="64"/>
  <c r="LA147" i="64"/>
  <c r="MA147" i="64"/>
  <c r="IL147" i="64"/>
  <c r="IT147" i="64"/>
  <c r="JJ147" i="64"/>
  <c r="JR147" i="64"/>
  <c r="JZ147" i="64"/>
  <c r="KH147" i="64"/>
  <c r="MB147" i="64"/>
  <c r="MC147" i="64" s="1"/>
  <c r="CP147" i="64"/>
  <c r="FB147" i="64"/>
  <c r="IM147" i="64"/>
  <c r="IU147" i="64"/>
  <c r="JC147" i="64"/>
  <c r="JK147" i="64"/>
  <c r="JS147" i="64"/>
  <c r="KA147" i="64"/>
  <c r="MD147" i="64"/>
  <c r="GI147" i="64"/>
  <c r="GQ147" i="64" s="1"/>
  <c r="IN147" i="64"/>
  <c r="IV147" i="64"/>
  <c r="JD147" i="64"/>
  <c r="JL147" i="64"/>
  <c r="JT147" i="64"/>
  <c r="KB147" i="64"/>
  <c r="MF147" i="64"/>
  <c r="CX148" i="64"/>
  <c r="EG148" i="64"/>
  <c r="EF148" i="64" s="1"/>
  <c r="EE148" i="64" s="1"/>
  <c r="ED148" i="64" s="1"/>
  <c r="EC148" i="64" s="1"/>
  <c r="II148" i="64"/>
  <c r="IQ148" i="64"/>
  <c r="JG148" i="64"/>
  <c r="JO148" i="64"/>
  <c r="JW148" i="64"/>
  <c r="KE148" i="64"/>
  <c r="LA148" i="64"/>
  <c r="MA148" i="64"/>
  <c r="IJ148" i="64"/>
  <c r="IR148" i="64"/>
  <c r="JH148" i="64"/>
  <c r="JP148" i="64"/>
  <c r="JX148" i="64"/>
  <c r="KF148" i="64"/>
  <c r="MB148" i="64"/>
  <c r="FB148" i="64"/>
  <c r="IK148" i="64"/>
  <c r="IS148" i="64"/>
  <c r="JI148" i="64"/>
  <c r="JQ148" i="64"/>
  <c r="JY148" i="64"/>
  <c r="KG148" i="64"/>
  <c r="MD148" i="64"/>
  <c r="GI148" i="64"/>
  <c r="GQ148" i="64" s="1"/>
  <c r="IL148" i="64"/>
  <c r="IT148" i="64"/>
  <c r="JJ148" i="64"/>
  <c r="JR148" i="64"/>
  <c r="JZ148" i="64"/>
  <c r="KH148" i="64"/>
  <c r="MF148" i="64"/>
  <c r="GJ148" i="64"/>
  <c r="IM148" i="64"/>
  <c r="IU148" i="64"/>
  <c r="JC148" i="64"/>
  <c r="JK148" i="64"/>
  <c r="JS148" i="64"/>
  <c r="KA148" i="64"/>
  <c r="LS148" i="64"/>
  <c r="MG148" i="64"/>
  <c r="CP148" i="64"/>
  <c r="GK148" i="64"/>
  <c r="IN148" i="64"/>
  <c r="IV148" i="64"/>
  <c r="JD148" i="64"/>
  <c r="JL148" i="64"/>
  <c r="JT148" i="64"/>
  <c r="KB148" i="64"/>
  <c r="KK148" i="64"/>
  <c r="IO148" i="64"/>
  <c r="IW148" i="64"/>
  <c r="JE148" i="64"/>
  <c r="JM148" i="64"/>
  <c r="JU148" i="64"/>
  <c r="KC148" i="64"/>
  <c r="LK148" i="64"/>
  <c r="LL148" i="64" s="1"/>
  <c r="IP148" i="64"/>
  <c r="JF148" i="64"/>
  <c r="JN148" i="64"/>
  <c r="JV148" i="64"/>
  <c r="KD148" i="64"/>
  <c r="LM148" i="64"/>
  <c r="LZ148" i="64"/>
  <c r="GK149" i="64"/>
  <c r="IL149" i="64"/>
  <c r="IT149" i="64"/>
  <c r="JJ149" i="64"/>
  <c r="JR149" i="64"/>
  <c r="JZ149" i="64"/>
  <c r="KH149" i="64"/>
  <c r="MA149" i="64"/>
  <c r="IM149" i="64"/>
  <c r="IU149" i="64"/>
  <c r="JC149" i="64"/>
  <c r="JK149" i="64"/>
  <c r="JS149" i="64"/>
  <c r="KA149" i="64"/>
  <c r="MB149" i="64"/>
  <c r="CP149" i="64"/>
  <c r="IN149" i="64"/>
  <c r="IV149" i="64"/>
  <c r="JD149" i="64"/>
  <c r="JL149" i="64"/>
  <c r="JT149" i="64"/>
  <c r="KB149" i="64"/>
  <c r="KK149" i="64"/>
  <c r="MD149" i="64"/>
  <c r="EG149" i="64"/>
  <c r="EF149" i="64" s="1"/>
  <c r="EE149" i="64" s="1"/>
  <c r="ED149" i="64" s="1"/>
  <c r="EC149" i="64" s="1"/>
  <c r="IO149" i="64"/>
  <c r="IW149" i="64"/>
  <c r="JE149" i="64"/>
  <c r="JM149" i="64"/>
  <c r="JU149" i="64"/>
  <c r="KC149" i="64"/>
  <c r="LS149" i="64"/>
  <c r="MF149" i="64"/>
  <c r="IP149" i="64"/>
  <c r="JF149" i="64"/>
  <c r="JN149" i="64"/>
  <c r="JV149" i="64"/>
  <c r="KD149" i="64"/>
  <c r="MG149" i="64"/>
  <c r="CX149" i="64"/>
  <c r="FB149" i="64"/>
  <c r="II149" i="64"/>
  <c r="IQ149" i="64"/>
  <c r="JG149" i="64"/>
  <c r="JO149" i="64"/>
  <c r="JW149" i="64"/>
  <c r="KE149" i="64"/>
  <c r="LK149" i="64"/>
  <c r="LL149" i="64" s="1"/>
  <c r="GI149" i="64"/>
  <c r="GQ149" i="64" s="1"/>
  <c r="IJ149" i="64"/>
  <c r="IR149" i="64"/>
  <c r="JH149" i="64"/>
  <c r="JP149" i="64"/>
  <c r="JX149" i="64"/>
  <c r="KF149" i="64"/>
  <c r="LA149" i="64"/>
  <c r="LM149" i="64"/>
  <c r="GJ149" i="64"/>
  <c r="IK149" i="64"/>
  <c r="IS149" i="64"/>
  <c r="JI149" i="64"/>
  <c r="JQ149" i="64"/>
  <c r="JY149" i="64"/>
  <c r="KG149" i="64"/>
  <c r="LZ149" i="64"/>
  <c r="IP150" i="64"/>
  <c r="JF150" i="64"/>
  <c r="JN150" i="64"/>
  <c r="JV150" i="64"/>
  <c r="KD150" i="64"/>
  <c r="LS150" i="64"/>
  <c r="MF150" i="64"/>
  <c r="FB150" i="64"/>
  <c r="II150" i="64"/>
  <c r="IQ150" i="64"/>
  <c r="JG150" i="64"/>
  <c r="JO150" i="64"/>
  <c r="JW150" i="64"/>
  <c r="KE150" i="64"/>
  <c r="MG150" i="64"/>
  <c r="MH150" i="64" s="1"/>
  <c r="GI150" i="64"/>
  <c r="GQ150" i="64" s="1"/>
  <c r="IJ150" i="64"/>
  <c r="IR150" i="64"/>
  <c r="JH150" i="64"/>
  <c r="JP150" i="64"/>
  <c r="JX150" i="64"/>
  <c r="KF150" i="64"/>
  <c r="LK150" i="64"/>
  <c r="LL150" i="64" s="1"/>
  <c r="CP150" i="64"/>
  <c r="GJ150" i="64"/>
  <c r="IK150" i="64"/>
  <c r="IS150" i="64"/>
  <c r="JI150" i="64"/>
  <c r="JQ150" i="64"/>
  <c r="JY150" i="64"/>
  <c r="KG150" i="64"/>
  <c r="LA150" i="64"/>
  <c r="LM150" i="64"/>
  <c r="GK150" i="64"/>
  <c r="IL150" i="64"/>
  <c r="IT150" i="64"/>
  <c r="JJ150" i="64"/>
  <c r="JR150" i="64"/>
  <c r="JZ150" i="64"/>
  <c r="KH150" i="64"/>
  <c r="LZ150" i="64"/>
  <c r="IM150" i="64"/>
  <c r="IU150" i="64"/>
  <c r="JC150" i="64"/>
  <c r="JK150" i="64"/>
  <c r="JS150" i="64"/>
  <c r="KA150" i="64"/>
  <c r="MA150" i="64"/>
  <c r="CX150" i="64"/>
  <c r="IN150" i="64"/>
  <c r="IV150" i="64"/>
  <c r="JD150" i="64"/>
  <c r="JL150" i="64"/>
  <c r="JT150" i="64"/>
  <c r="KB150" i="64"/>
  <c r="KK150" i="64"/>
  <c r="MB150" i="64"/>
  <c r="EG150" i="64"/>
  <c r="EF150" i="64" s="1"/>
  <c r="EE150" i="64" s="1"/>
  <c r="ED150" i="64" s="1"/>
  <c r="EC150" i="64" s="1"/>
  <c r="IO150" i="64"/>
  <c r="IW150" i="64"/>
  <c r="JE150" i="64"/>
  <c r="JM150" i="64"/>
  <c r="JU150" i="64"/>
  <c r="KC150" i="64"/>
  <c r="MD150" i="64"/>
  <c r="GI151" i="64"/>
  <c r="GQ151" i="64" s="1"/>
  <c r="IO151" i="64"/>
  <c r="IW151" i="64"/>
  <c r="JE151" i="64"/>
  <c r="JM151" i="64"/>
  <c r="JU151" i="64"/>
  <c r="KC151" i="64"/>
  <c r="KK151" i="64"/>
  <c r="MF151" i="64"/>
  <c r="GJ151" i="64"/>
  <c r="IP151" i="64"/>
  <c r="JF151" i="64"/>
  <c r="JN151" i="64"/>
  <c r="JV151" i="64"/>
  <c r="KD151" i="64"/>
  <c r="LS151" i="64"/>
  <c r="MG151" i="64"/>
  <c r="MH151" i="64" s="1"/>
  <c r="CX151" i="64"/>
  <c r="GK151" i="64"/>
  <c r="II151" i="64"/>
  <c r="IQ151" i="64"/>
  <c r="JG151" i="64"/>
  <c r="JO151" i="64"/>
  <c r="JW151" i="64"/>
  <c r="KE151" i="64"/>
  <c r="IJ151" i="64"/>
  <c r="IR151" i="64"/>
  <c r="JH151" i="64"/>
  <c r="JP151" i="64"/>
  <c r="JX151" i="64"/>
  <c r="KF151" i="64"/>
  <c r="LK151" i="64"/>
  <c r="IK151" i="64"/>
  <c r="IS151" i="64"/>
  <c r="JI151" i="64"/>
  <c r="JQ151" i="64"/>
  <c r="JY151" i="64"/>
  <c r="KG151" i="64"/>
  <c r="LA151" i="64"/>
  <c r="LM151" i="64"/>
  <c r="LZ151" i="64"/>
  <c r="EG151" i="64"/>
  <c r="EF151" i="64" s="1"/>
  <c r="EE151" i="64" s="1"/>
  <c r="ED151" i="64" s="1"/>
  <c r="EC151" i="64" s="1"/>
  <c r="IL151" i="64"/>
  <c r="IT151" i="64"/>
  <c r="JJ151" i="64"/>
  <c r="JR151" i="64"/>
  <c r="JZ151" i="64"/>
  <c r="KH151" i="64"/>
  <c r="MA151" i="64"/>
  <c r="IM151" i="64"/>
  <c r="IU151" i="64"/>
  <c r="JC151" i="64"/>
  <c r="JK151" i="64"/>
  <c r="JS151" i="64"/>
  <c r="KA151" i="64"/>
  <c r="MB151" i="64"/>
  <c r="CP151" i="64"/>
  <c r="FB151" i="64"/>
  <c r="IN151" i="64"/>
  <c r="IV151" i="64"/>
  <c r="JD151" i="64"/>
  <c r="JL151" i="64"/>
  <c r="JT151" i="64"/>
  <c r="KB151" i="64"/>
  <c r="MD151" i="64"/>
  <c r="II152" i="64"/>
  <c r="IQ152" i="64"/>
  <c r="JG152" i="64"/>
  <c r="JO152" i="64"/>
  <c r="JW152" i="64"/>
  <c r="KE152" i="64"/>
  <c r="MG152" i="64"/>
  <c r="CX152" i="64"/>
  <c r="FB152" i="64"/>
  <c r="IJ152" i="64"/>
  <c r="IR152" i="64"/>
  <c r="JH152" i="64"/>
  <c r="JP152" i="64"/>
  <c r="JX152" i="64"/>
  <c r="KF152" i="64"/>
  <c r="LK152" i="64"/>
  <c r="LL152" i="64" s="1"/>
  <c r="GI152" i="64"/>
  <c r="GQ152" i="64" s="1"/>
  <c r="IK152" i="64"/>
  <c r="IS152" i="64"/>
  <c r="JI152" i="64"/>
  <c r="JQ152" i="64"/>
  <c r="JY152" i="64"/>
  <c r="KG152" i="64"/>
  <c r="LA152" i="64"/>
  <c r="LM152" i="64"/>
  <c r="GJ152" i="64"/>
  <c r="IL152" i="64"/>
  <c r="IT152" i="64"/>
  <c r="JJ152" i="64"/>
  <c r="JR152" i="64"/>
  <c r="JZ152" i="64"/>
  <c r="KH152" i="64"/>
  <c r="LZ152" i="64"/>
  <c r="GK152" i="64"/>
  <c r="IM152" i="64"/>
  <c r="IU152" i="64"/>
  <c r="JC152" i="64"/>
  <c r="JK152" i="64"/>
  <c r="JS152" i="64"/>
  <c r="KA152" i="64"/>
  <c r="MA152" i="64"/>
  <c r="IN152" i="64"/>
  <c r="IV152" i="64"/>
  <c r="JD152" i="64"/>
  <c r="JL152" i="64"/>
  <c r="JT152" i="64"/>
  <c r="KB152" i="64"/>
  <c r="KK152" i="64"/>
  <c r="MB152" i="64"/>
  <c r="MC152" i="64" s="1"/>
  <c r="CP152" i="64"/>
  <c r="IO152" i="64"/>
  <c r="IW152" i="64"/>
  <c r="JE152" i="64"/>
  <c r="JM152" i="64"/>
  <c r="JU152" i="64"/>
  <c r="KC152" i="64"/>
  <c r="MD152" i="64"/>
  <c r="EG152" i="64"/>
  <c r="EF152" i="64" s="1"/>
  <c r="EE152" i="64" s="1"/>
  <c r="ED152" i="64" s="1"/>
  <c r="EC152" i="64" s="1"/>
  <c r="IP152" i="64"/>
  <c r="JF152" i="64"/>
  <c r="JN152" i="64"/>
  <c r="JV152" i="64"/>
  <c r="KD152" i="64"/>
  <c r="LS152" i="64"/>
  <c r="MF152" i="64"/>
  <c r="CX153" i="64"/>
  <c r="IJ153" i="64"/>
  <c r="IR153" i="64"/>
  <c r="JH153" i="64"/>
  <c r="JP153" i="64"/>
  <c r="JX153" i="64"/>
  <c r="KF153" i="64"/>
  <c r="LZ153" i="64"/>
  <c r="FB153" i="64"/>
  <c r="IK153" i="64"/>
  <c r="IS153" i="64"/>
  <c r="JI153" i="64"/>
  <c r="JQ153" i="64"/>
  <c r="JY153" i="64"/>
  <c r="KG153" i="64"/>
  <c r="MA153" i="64"/>
  <c r="GI153" i="64"/>
  <c r="GQ153" i="64" s="1"/>
  <c r="IL153" i="64"/>
  <c r="IT153" i="64"/>
  <c r="JJ153" i="64"/>
  <c r="JR153" i="64"/>
  <c r="JZ153" i="64"/>
  <c r="KH153" i="64"/>
  <c r="MB153" i="64"/>
  <c r="MC153" i="64" s="1"/>
  <c r="GJ153" i="64"/>
  <c r="IM153" i="64"/>
  <c r="IU153" i="64"/>
  <c r="JC153" i="64"/>
  <c r="JK153" i="64"/>
  <c r="JS153" i="64"/>
  <c r="KA153" i="64"/>
  <c r="MD153" i="64"/>
  <c r="GK153" i="64"/>
  <c r="IN153" i="64"/>
  <c r="IV153" i="64"/>
  <c r="JD153" i="64"/>
  <c r="JL153" i="64"/>
  <c r="JT153" i="64"/>
  <c r="KB153" i="64"/>
  <c r="KK153" i="64"/>
  <c r="LS153" i="64"/>
  <c r="MF153" i="64"/>
  <c r="CP153" i="64"/>
  <c r="IO153" i="64"/>
  <c r="IW153" i="64"/>
  <c r="JE153" i="64"/>
  <c r="JM153" i="64"/>
  <c r="JU153" i="64"/>
  <c r="KC153" i="64"/>
  <c r="MG153" i="64"/>
  <c r="MH153" i="64" s="1"/>
  <c r="IP153" i="64"/>
  <c r="JF153" i="64"/>
  <c r="JN153" i="64"/>
  <c r="JV153" i="64"/>
  <c r="KD153" i="64"/>
  <c r="LK153" i="64"/>
  <c r="EG153" i="64"/>
  <c r="EF153" i="64" s="1"/>
  <c r="EE153" i="64" s="1"/>
  <c r="ED153" i="64" s="1"/>
  <c r="EC153" i="64" s="1"/>
  <c r="II153" i="64"/>
  <c r="IQ153" i="64"/>
  <c r="JG153" i="64"/>
  <c r="JO153" i="64"/>
  <c r="JW153" i="64"/>
  <c r="KE153" i="64"/>
  <c r="LA153" i="64"/>
  <c r="LM153" i="64"/>
  <c r="EG154" i="64"/>
  <c r="EF154" i="64" s="1"/>
  <c r="EE154" i="64" s="1"/>
  <c r="ED154" i="64" s="1"/>
  <c r="EC154" i="64" s="1"/>
  <c r="IM154" i="64"/>
  <c r="IU154" i="64"/>
  <c r="JC154" i="64"/>
  <c r="JK154" i="64"/>
  <c r="JS154" i="64"/>
  <c r="KA154" i="64"/>
  <c r="MB154" i="64"/>
  <c r="IN154" i="64"/>
  <c r="IV154" i="64"/>
  <c r="JD154" i="64"/>
  <c r="JL154" i="64"/>
  <c r="JT154" i="64"/>
  <c r="KB154" i="64"/>
  <c r="MD154" i="64"/>
  <c r="CP154" i="64"/>
  <c r="FB154" i="64"/>
  <c r="IO154" i="64"/>
  <c r="IW154" i="64"/>
  <c r="JE154" i="64"/>
  <c r="JM154" i="64"/>
  <c r="JU154" i="64"/>
  <c r="KC154" i="64"/>
  <c r="KK154" i="64"/>
  <c r="MF154" i="64"/>
  <c r="GI154" i="64"/>
  <c r="GQ154" i="64" s="1"/>
  <c r="IP154" i="64"/>
  <c r="JF154" i="64"/>
  <c r="JN154" i="64"/>
  <c r="JV154" i="64"/>
  <c r="KD154" i="64"/>
  <c r="LS154" i="64"/>
  <c r="MG154" i="64"/>
  <c r="MH154" i="64" s="1"/>
  <c r="GJ154" i="64"/>
  <c r="II154" i="64"/>
  <c r="IQ154" i="64"/>
  <c r="JG154" i="64"/>
  <c r="JO154" i="64"/>
  <c r="JW154" i="64"/>
  <c r="KE154" i="64"/>
  <c r="CX154" i="64"/>
  <c r="GK154" i="64"/>
  <c r="IJ154" i="64"/>
  <c r="IR154" i="64"/>
  <c r="JH154" i="64"/>
  <c r="JP154" i="64"/>
  <c r="JX154" i="64"/>
  <c r="KF154" i="64"/>
  <c r="LK154" i="64"/>
  <c r="LL154" i="64" s="1"/>
  <c r="IK154" i="64"/>
  <c r="IS154" i="64"/>
  <c r="JI154" i="64"/>
  <c r="JQ154" i="64"/>
  <c r="JY154" i="64"/>
  <c r="KG154" i="64"/>
  <c r="LA154" i="64"/>
  <c r="LM154" i="64"/>
  <c r="LZ154" i="64"/>
  <c r="IL154" i="64"/>
  <c r="IT154" i="64"/>
  <c r="JJ154" i="64"/>
  <c r="JR154" i="64"/>
  <c r="JZ154" i="64"/>
  <c r="KH154" i="64"/>
  <c r="MA154" i="64"/>
  <c r="CP155" i="64"/>
  <c r="EG155" i="64"/>
  <c r="EF155" i="64" s="1"/>
  <c r="EE155" i="64" s="1"/>
  <c r="ED155" i="64" s="1"/>
  <c r="EC155" i="64" s="1"/>
  <c r="II155" i="64"/>
  <c r="IQ155" i="64"/>
  <c r="JG155" i="64"/>
  <c r="JO155" i="64"/>
  <c r="JW155" i="64"/>
  <c r="KE155" i="64"/>
  <c r="LM155" i="64"/>
  <c r="LZ155" i="64"/>
  <c r="IJ155" i="64"/>
  <c r="IR155" i="64"/>
  <c r="JH155" i="64"/>
  <c r="JP155" i="64"/>
  <c r="JX155" i="64"/>
  <c r="KF155" i="64"/>
  <c r="LA155" i="64"/>
  <c r="MA155" i="64"/>
  <c r="FB155" i="64"/>
  <c r="IK155" i="64"/>
  <c r="IS155" i="64"/>
  <c r="JI155" i="64"/>
  <c r="JQ155" i="64"/>
  <c r="JY155" i="64"/>
  <c r="KG155" i="64"/>
  <c r="MB155" i="64"/>
  <c r="MC155" i="64" s="1"/>
  <c r="CX155" i="64"/>
  <c r="GI155" i="64"/>
  <c r="GQ155" i="64" s="1"/>
  <c r="IL155" i="64"/>
  <c r="IT155" i="64"/>
  <c r="JJ155" i="64"/>
  <c r="JR155" i="64"/>
  <c r="JZ155" i="64"/>
  <c r="KH155" i="64"/>
  <c r="MD155" i="64"/>
  <c r="GJ155" i="64"/>
  <c r="IM155" i="64"/>
  <c r="IU155" i="64"/>
  <c r="JC155" i="64"/>
  <c r="JK155" i="64"/>
  <c r="JS155" i="64"/>
  <c r="KA155" i="64"/>
  <c r="MF155" i="64"/>
  <c r="GK155" i="64"/>
  <c r="IN155" i="64"/>
  <c r="IV155" i="64"/>
  <c r="JD155" i="64"/>
  <c r="JL155" i="64"/>
  <c r="JT155" i="64"/>
  <c r="KB155" i="64"/>
  <c r="KK155" i="64"/>
  <c r="LS155" i="64"/>
  <c r="MG155" i="64"/>
  <c r="IO155" i="64"/>
  <c r="IW155" i="64"/>
  <c r="JE155" i="64"/>
  <c r="JM155" i="64"/>
  <c r="JU155" i="64"/>
  <c r="KC155" i="64"/>
  <c r="IP155" i="64"/>
  <c r="JF155" i="64"/>
  <c r="JN155" i="64"/>
  <c r="JV155" i="64"/>
  <c r="KD155" i="64"/>
  <c r="LK155" i="64"/>
  <c r="LL155" i="64" s="1"/>
  <c r="GJ156" i="64"/>
  <c r="II156" i="64"/>
  <c r="IQ156" i="64"/>
  <c r="JG156" i="64"/>
  <c r="JO156" i="64"/>
  <c r="JW156" i="64"/>
  <c r="KE156" i="64"/>
  <c r="LA156" i="64"/>
  <c r="MA156" i="64"/>
  <c r="GK156" i="64"/>
  <c r="IJ156" i="64"/>
  <c r="IR156" i="64"/>
  <c r="JH156" i="64"/>
  <c r="JP156" i="64"/>
  <c r="JX156" i="64"/>
  <c r="KF156" i="64"/>
  <c r="MB156" i="64"/>
  <c r="IK156" i="64"/>
  <c r="IS156" i="64"/>
  <c r="JI156" i="64"/>
  <c r="JQ156" i="64"/>
  <c r="JY156" i="64"/>
  <c r="KG156" i="64"/>
  <c r="MD156" i="64"/>
  <c r="CP156" i="64"/>
  <c r="IL156" i="64"/>
  <c r="IT156" i="64"/>
  <c r="JJ156" i="64"/>
  <c r="JR156" i="64"/>
  <c r="JZ156" i="64"/>
  <c r="KH156" i="64"/>
  <c r="MF156" i="64"/>
  <c r="EG156" i="64"/>
  <c r="EF156" i="64" s="1"/>
  <c r="EE156" i="64" s="1"/>
  <c r="ED156" i="64" s="1"/>
  <c r="EC156" i="64" s="1"/>
  <c r="IM156" i="64"/>
  <c r="IU156" i="64"/>
  <c r="JC156" i="64"/>
  <c r="JK156" i="64"/>
  <c r="JS156" i="64"/>
  <c r="KA156" i="64"/>
  <c r="LS156" i="64"/>
  <c r="MG156" i="64"/>
  <c r="IN156" i="64"/>
  <c r="IV156" i="64"/>
  <c r="JD156" i="64"/>
  <c r="JL156" i="64"/>
  <c r="JT156" i="64"/>
  <c r="KB156" i="64"/>
  <c r="KK156" i="64"/>
  <c r="GI156" i="64"/>
  <c r="GQ156" i="64" s="1"/>
  <c r="IP156" i="64"/>
  <c r="JF156" i="64"/>
  <c r="JN156" i="64"/>
  <c r="JV156" i="64"/>
  <c r="KD156" i="64"/>
  <c r="LM156" i="64"/>
  <c r="LZ156" i="64"/>
  <c r="FB156" i="64"/>
  <c r="JE156" i="64"/>
  <c r="IO156" i="64"/>
  <c r="JM156" i="64"/>
  <c r="LK156" i="64"/>
  <c r="IW156" i="64"/>
  <c r="JU156" i="64"/>
  <c r="KC156" i="64"/>
  <c r="CX156" i="64"/>
  <c r="FB157" i="64"/>
  <c r="IJ157" i="64"/>
  <c r="IR157" i="64"/>
  <c r="JH157" i="64"/>
  <c r="JP157" i="64"/>
  <c r="JX157" i="64"/>
  <c r="KF157" i="64"/>
  <c r="MA157" i="64"/>
  <c r="CP157" i="64"/>
  <c r="GI157" i="64"/>
  <c r="GQ157" i="64" s="1"/>
  <c r="IK157" i="64"/>
  <c r="IS157" i="64"/>
  <c r="JI157" i="64"/>
  <c r="JQ157" i="64"/>
  <c r="JY157" i="64"/>
  <c r="KG157" i="64"/>
  <c r="MB157" i="64"/>
  <c r="GJ157" i="64"/>
  <c r="IL157" i="64"/>
  <c r="IT157" i="64"/>
  <c r="JJ157" i="64"/>
  <c r="JR157" i="64"/>
  <c r="JZ157" i="64"/>
  <c r="KH157" i="64"/>
  <c r="MD157" i="64"/>
  <c r="GK157" i="64"/>
  <c r="IM157" i="64"/>
  <c r="IU157" i="64"/>
  <c r="JC157" i="64"/>
  <c r="JK157" i="64"/>
  <c r="JS157" i="64"/>
  <c r="KA157" i="64"/>
  <c r="MF157" i="64"/>
  <c r="CX157" i="64"/>
  <c r="IN157" i="64"/>
  <c r="IV157" i="64"/>
  <c r="JD157" i="64"/>
  <c r="JL157" i="64"/>
  <c r="JT157" i="64"/>
  <c r="KB157" i="64"/>
  <c r="KK157" i="64"/>
  <c r="LS157" i="64"/>
  <c r="MG157" i="64"/>
  <c r="IO157" i="64"/>
  <c r="IW157" i="64"/>
  <c r="JE157" i="64"/>
  <c r="JM157" i="64"/>
  <c r="JU157" i="64"/>
  <c r="KC157" i="64"/>
  <c r="II157" i="64"/>
  <c r="IQ157" i="64"/>
  <c r="JG157" i="64"/>
  <c r="JO157" i="64"/>
  <c r="JW157" i="64"/>
  <c r="KE157" i="64"/>
  <c r="LA157" i="64"/>
  <c r="LM157" i="64"/>
  <c r="LZ157" i="64"/>
  <c r="JF157" i="64"/>
  <c r="JN157" i="64"/>
  <c r="IP157" i="64"/>
  <c r="JV157" i="64"/>
  <c r="LK157" i="64"/>
  <c r="LL157" i="64" s="1"/>
  <c r="KD157" i="64"/>
  <c r="EG157" i="64"/>
  <c r="EF157" i="64" s="1"/>
  <c r="EE157" i="64" s="1"/>
  <c r="ED157" i="64" s="1"/>
  <c r="EC157" i="64" s="1"/>
  <c r="GI158" i="64"/>
  <c r="GQ158" i="64" s="1"/>
  <c r="IP158" i="64"/>
  <c r="JF158" i="64"/>
  <c r="JN158" i="64"/>
  <c r="JV158" i="64"/>
  <c r="KD158" i="64"/>
  <c r="MG158" i="64"/>
  <c r="GJ158" i="64"/>
  <c r="II158" i="64"/>
  <c r="IQ158" i="64"/>
  <c r="JG158" i="64"/>
  <c r="JO158" i="64"/>
  <c r="JW158" i="64"/>
  <c r="KE158" i="64"/>
  <c r="LK158" i="64"/>
  <c r="LL158" i="64" s="1"/>
  <c r="CP158" i="64"/>
  <c r="GK158" i="64"/>
  <c r="IJ158" i="64"/>
  <c r="IR158" i="64"/>
  <c r="JH158" i="64"/>
  <c r="JP158" i="64"/>
  <c r="JX158" i="64"/>
  <c r="KF158" i="64"/>
  <c r="IK158" i="64"/>
  <c r="IS158" i="64"/>
  <c r="JI158" i="64"/>
  <c r="JQ158" i="64"/>
  <c r="JY158" i="64"/>
  <c r="KG158" i="64"/>
  <c r="LZ158" i="64"/>
  <c r="IL158" i="64"/>
  <c r="IT158" i="64"/>
  <c r="JJ158" i="64"/>
  <c r="JR158" i="64"/>
  <c r="JZ158" i="64"/>
  <c r="KH158" i="64"/>
  <c r="MA158" i="64"/>
  <c r="CX158" i="64"/>
  <c r="EG158" i="64"/>
  <c r="EF158" i="64" s="1"/>
  <c r="EE158" i="64" s="1"/>
  <c r="ED158" i="64" s="1"/>
  <c r="EC158" i="64" s="1"/>
  <c r="IM158" i="64"/>
  <c r="IU158" i="64"/>
  <c r="JC158" i="64"/>
  <c r="JK158" i="64"/>
  <c r="JS158" i="64"/>
  <c r="KA158" i="64"/>
  <c r="MB158" i="64"/>
  <c r="MC158" i="64" s="1"/>
  <c r="FB158" i="64"/>
  <c r="IO158" i="64"/>
  <c r="IW158" i="64"/>
  <c r="JE158" i="64"/>
  <c r="JM158" i="64"/>
  <c r="JU158" i="64"/>
  <c r="KC158" i="64"/>
  <c r="LS158" i="64"/>
  <c r="MF158" i="64"/>
  <c r="JD158" i="64"/>
  <c r="LA158" i="64"/>
  <c r="IN158" i="64"/>
  <c r="JL158" i="64"/>
  <c r="IV158" i="64"/>
  <c r="JT158" i="64"/>
  <c r="KB158" i="64"/>
  <c r="KK158" i="64"/>
  <c r="MD158" i="64"/>
  <c r="LM158" i="64"/>
  <c r="IL159" i="64"/>
  <c r="IT159" i="64"/>
  <c r="JJ159" i="64"/>
  <c r="JR159" i="64"/>
  <c r="JZ159" i="64"/>
  <c r="KH159" i="64"/>
  <c r="MB159" i="64"/>
  <c r="MC159" i="64" s="1"/>
  <c r="FB159" i="64"/>
  <c r="IM159" i="64"/>
  <c r="IU159" i="64"/>
  <c r="JC159" i="64"/>
  <c r="JK159" i="64"/>
  <c r="JS159" i="64"/>
  <c r="KA159" i="64"/>
  <c r="MD159" i="64"/>
  <c r="GJ159" i="64"/>
  <c r="IO159" i="64"/>
  <c r="IW159" i="64"/>
  <c r="JE159" i="64"/>
  <c r="JM159" i="64"/>
  <c r="JU159" i="64"/>
  <c r="KC159" i="64"/>
  <c r="LS159" i="64"/>
  <c r="MG159" i="64"/>
  <c r="GK159" i="64"/>
  <c r="IP159" i="64"/>
  <c r="JF159" i="64"/>
  <c r="JN159" i="64"/>
  <c r="JV159" i="64"/>
  <c r="KD159" i="64"/>
  <c r="II159" i="64"/>
  <c r="IQ159" i="64"/>
  <c r="JG159" i="64"/>
  <c r="JO159" i="64"/>
  <c r="JW159" i="64"/>
  <c r="KE159" i="64"/>
  <c r="LK159" i="64"/>
  <c r="LL159" i="64" s="1"/>
  <c r="CP159" i="64"/>
  <c r="EG159" i="64"/>
  <c r="EF159" i="64" s="1"/>
  <c r="EE159" i="64" s="1"/>
  <c r="ED159" i="64" s="1"/>
  <c r="EC159" i="64" s="1"/>
  <c r="IK159" i="64"/>
  <c r="IS159" i="64"/>
  <c r="JI159" i="64"/>
  <c r="JQ159" i="64"/>
  <c r="JY159" i="64"/>
  <c r="KG159" i="64"/>
  <c r="MA159" i="64"/>
  <c r="JX159" i="64"/>
  <c r="CX159" i="64"/>
  <c r="KB159" i="64"/>
  <c r="IJ159" i="64"/>
  <c r="KF159" i="64"/>
  <c r="LZ159" i="64"/>
  <c r="IN159" i="64"/>
  <c r="JD159" i="64"/>
  <c r="KK159" i="64"/>
  <c r="MF159" i="64"/>
  <c r="IR159" i="64"/>
  <c r="JH159" i="64"/>
  <c r="GI159" i="64"/>
  <c r="GQ159" i="64" s="1"/>
  <c r="IV159" i="64"/>
  <c r="JL159" i="64"/>
  <c r="LM159" i="64"/>
  <c r="JP159" i="64"/>
  <c r="JT159" i="64"/>
  <c r="LA159" i="64"/>
  <c r="CP160" i="64"/>
  <c r="IN160" i="64"/>
  <c r="IV160" i="64"/>
  <c r="JD160" i="64"/>
  <c r="JL160" i="64"/>
  <c r="JT160" i="64"/>
  <c r="KB160" i="64"/>
  <c r="KK160" i="64"/>
  <c r="LS160" i="64"/>
  <c r="MF160" i="64"/>
  <c r="IO160" i="64"/>
  <c r="IW160" i="64"/>
  <c r="JE160" i="64"/>
  <c r="JM160" i="64"/>
  <c r="JU160" i="64"/>
  <c r="KC160" i="64"/>
  <c r="MG160" i="64"/>
  <c r="CX160" i="64"/>
  <c r="II160" i="64"/>
  <c r="IQ160" i="64"/>
  <c r="JG160" i="64"/>
  <c r="JO160" i="64"/>
  <c r="JW160" i="64"/>
  <c r="KE160" i="64"/>
  <c r="LM160" i="64"/>
  <c r="FB160" i="64"/>
  <c r="IJ160" i="64"/>
  <c r="IR160" i="64"/>
  <c r="JH160" i="64"/>
  <c r="JP160" i="64"/>
  <c r="JX160" i="64"/>
  <c r="KF160" i="64"/>
  <c r="LA160" i="64"/>
  <c r="LZ160" i="64"/>
  <c r="GI160" i="64"/>
  <c r="GQ160" i="64" s="1"/>
  <c r="IK160" i="64"/>
  <c r="IS160" i="64"/>
  <c r="JI160" i="64"/>
  <c r="JQ160" i="64"/>
  <c r="JY160" i="64"/>
  <c r="KG160" i="64"/>
  <c r="MA160" i="64"/>
  <c r="GK160" i="64"/>
  <c r="IM160" i="64"/>
  <c r="IU160" i="64"/>
  <c r="JC160" i="64"/>
  <c r="JK160" i="64"/>
  <c r="JS160" i="64"/>
  <c r="KA160" i="64"/>
  <c r="MD160" i="64"/>
  <c r="KD160" i="64"/>
  <c r="EG160" i="64"/>
  <c r="EF160" i="64" s="1"/>
  <c r="EE160" i="64" s="1"/>
  <c r="ED160" i="64" s="1"/>
  <c r="EC160" i="64" s="1"/>
  <c r="KH160" i="64"/>
  <c r="IL160" i="64"/>
  <c r="JF160" i="64"/>
  <c r="IP160" i="64"/>
  <c r="JJ160" i="64"/>
  <c r="GJ160" i="64"/>
  <c r="IT160" i="64"/>
  <c r="JN160" i="64"/>
  <c r="JR160" i="64"/>
  <c r="JV160" i="64"/>
  <c r="MB160" i="64"/>
  <c r="JZ160" i="64"/>
  <c r="LK160" i="64"/>
  <c r="LL160" i="64" s="1"/>
  <c r="II161" i="64"/>
  <c r="IQ161" i="64"/>
  <c r="JG161" i="64"/>
  <c r="JO161" i="64"/>
  <c r="JW161" i="64"/>
  <c r="KE161" i="64"/>
  <c r="LK161" i="64"/>
  <c r="LL161" i="64" s="1"/>
  <c r="CX161" i="64"/>
  <c r="EG161" i="64"/>
  <c r="EF161" i="64" s="1"/>
  <c r="EE161" i="64" s="1"/>
  <c r="ED161" i="64" s="1"/>
  <c r="EC161" i="64" s="1"/>
  <c r="IJ161" i="64"/>
  <c r="IR161" i="64"/>
  <c r="JH161" i="64"/>
  <c r="JP161" i="64"/>
  <c r="JX161" i="64"/>
  <c r="KF161" i="64"/>
  <c r="LA161" i="64"/>
  <c r="LM161" i="64"/>
  <c r="FB161" i="64"/>
  <c r="IL161" i="64"/>
  <c r="IT161" i="64"/>
  <c r="JJ161" i="64"/>
  <c r="JR161" i="64"/>
  <c r="JZ161" i="64"/>
  <c r="KH161" i="64"/>
  <c r="MA161" i="64"/>
  <c r="GI161" i="64"/>
  <c r="GQ161" i="64" s="1"/>
  <c r="IM161" i="64"/>
  <c r="IU161" i="64"/>
  <c r="JC161" i="64"/>
  <c r="JK161" i="64"/>
  <c r="JS161" i="64"/>
  <c r="KA161" i="64"/>
  <c r="MB161" i="64"/>
  <c r="GJ161" i="64"/>
  <c r="IN161" i="64"/>
  <c r="IV161" i="64"/>
  <c r="JD161" i="64"/>
  <c r="JL161" i="64"/>
  <c r="JT161" i="64"/>
  <c r="KB161" i="64"/>
  <c r="KK161" i="64"/>
  <c r="MD161" i="64"/>
  <c r="IP161" i="64"/>
  <c r="JF161" i="64"/>
  <c r="JN161" i="64"/>
  <c r="JV161" i="64"/>
  <c r="KD161" i="64"/>
  <c r="MG161" i="64"/>
  <c r="CP161" i="64"/>
  <c r="GK161" i="64"/>
  <c r="IW161" i="64"/>
  <c r="JM161" i="64"/>
  <c r="JQ161" i="64"/>
  <c r="LS161" i="64"/>
  <c r="JU161" i="64"/>
  <c r="JY161" i="64"/>
  <c r="LZ161" i="64"/>
  <c r="KC161" i="64"/>
  <c r="MF161" i="64"/>
  <c r="IK161" i="64"/>
  <c r="KG161" i="64"/>
  <c r="IO161" i="64"/>
  <c r="JE161" i="64"/>
  <c r="IS161" i="64"/>
  <c r="JI161" i="64"/>
  <c r="IP162" i="64"/>
  <c r="JF162" i="64"/>
  <c r="JN162" i="64"/>
  <c r="JV162" i="64"/>
  <c r="KD162" i="64"/>
  <c r="LS162" i="64"/>
  <c r="MF162" i="64"/>
  <c r="CX162" i="64"/>
  <c r="FB162" i="64"/>
  <c r="II162" i="64"/>
  <c r="IQ162" i="64"/>
  <c r="JG162" i="64"/>
  <c r="JO162" i="64"/>
  <c r="JW162" i="64"/>
  <c r="KE162" i="64"/>
  <c r="MG162" i="64"/>
  <c r="GJ162" i="64"/>
  <c r="IK162" i="64"/>
  <c r="IS162" i="64"/>
  <c r="JI162" i="64"/>
  <c r="JQ162" i="64"/>
  <c r="JY162" i="64"/>
  <c r="KG162" i="64"/>
  <c r="LA162" i="64"/>
  <c r="LM162" i="64"/>
  <c r="GK162" i="64"/>
  <c r="IL162" i="64"/>
  <c r="IT162" i="64"/>
  <c r="JJ162" i="64"/>
  <c r="JR162" i="64"/>
  <c r="JZ162" i="64"/>
  <c r="KH162" i="64"/>
  <c r="LZ162" i="64"/>
  <c r="EG162" i="64"/>
  <c r="EF162" i="64" s="1"/>
  <c r="EE162" i="64" s="1"/>
  <c r="ED162" i="64" s="1"/>
  <c r="EC162" i="64" s="1"/>
  <c r="IO162" i="64"/>
  <c r="IW162" i="64"/>
  <c r="JE162" i="64"/>
  <c r="JM162" i="64"/>
  <c r="JU162" i="64"/>
  <c r="KC162" i="64"/>
  <c r="MD162" i="64"/>
  <c r="GI162" i="64"/>
  <c r="GQ162" i="64" s="1"/>
  <c r="JL162" i="64"/>
  <c r="MA162" i="64"/>
  <c r="IJ162" i="64"/>
  <c r="JP162" i="64"/>
  <c r="KK162" i="64"/>
  <c r="LK162" i="64"/>
  <c r="MB162" i="64"/>
  <c r="MC162" i="64" s="1"/>
  <c r="IM162" i="64"/>
  <c r="JS162" i="64"/>
  <c r="IN162" i="64"/>
  <c r="JT162" i="64"/>
  <c r="IR162" i="64"/>
  <c r="JC162" i="64"/>
  <c r="JX162" i="64"/>
  <c r="IU162" i="64"/>
  <c r="JD162" i="64"/>
  <c r="KA162" i="64"/>
  <c r="IV162" i="64"/>
  <c r="JH162" i="64"/>
  <c r="KB162" i="64"/>
  <c r="CP162" i="64"/>
  <c r="JK162" i="64"/>
  <c r="KF162" i="64"/>
  <c r="EG163" i="64"/>
  <c r="EF163" i="64" s="1"/>
  <c r="EE163" i="64" s="1"/>
  <c r="ED163" i="64" s="1"/>
  <c r="EC163" i="64" s="1"/>
  <c r="IK163" i="64"/>
  <c r="IS163" i="64"/>
  <c r="JI163" i="64"/>
  <c r="JQ163" i="64"/>
  <c r="JY163" i="64"/>
  <c r="KG163" i="64"/>
  <c r="GI163" i="64"/>
  <c r="GQ163" i="64" s="1"/>
  <c r="GJ163" i="64"/>
  <c r="IO163" i="64"/>
  <c r="IW163" i="64"/>
  <c r="JE163" i="64"/>
  <c r="JM163" i="64"/>
  <c r="CP163" i="64"/>
  <c r="CX163" i="64"/>
  <c r="IL163" i="64"/>
  <c r="IV163" i="64"/>
  <c r="JF163" i="64"/>
  <c r="JP163" i="64"/>
  <c r="JZ163" i="64"/>
  <c r="MF163" i="64"/>
  <c r="IM163" i="64"/>
  <c r="JG163" i="64"/>
  <c r="JR163" i="64"/>
  <c r="KA163" i="64"/>
  <c r="KK163" i="64"/>
  <c r="LS163" i="64"/>
  <c r="MG163" i="64"/>
  <c r="FB163" i="64"/>
  <c r="IN163" i="64"/>
  <c r="JH163" i="64"/>
  <c r="JS163" i="64"/>
  <c r="KB163" i="64"/>
  <c r="GK163" i="64"/>
  <c r="IP163" i="64"/>
  <c r="JJ163" i="64"/>
  <c r="JT163" i="64"/>
  <c r="KC163" i="64"/>
  <c r="LK163" i="64"/>
  <c r="LL163" i="64" s="1"/>
  <c r="IQ163" i="64"/>
  <c r="JK163" i="64"/>
  <c r="JU163" i="64"/>
  <c r="KD163" i="64"/>
  <c r="LM163" i="64"/>
  <c r="LZ163" i="64"/>
  <c r="IR163" i="64"/>
  <c r="JL163" i="64"/>
  <c r="JV163" i="64"/>
  <c r="KE163" i="64"/>
  <c r="LA163" i="64"/>
  <c r="MA163" i="64"/>
  <c r="II163" i="64"/>
  <c r="IT163" i="64"/>
  <c r="JC163" i="64"/>
  <c r="JN163" i="64"/>
  <c r="JW163" i="64"/>
  <c r="KF163" i="64"/>
  <c r="MB163" i="64"/>
  <c r="IJ163" i="64"/>
  <c r="IU163" i="64"/>
  <c r="JD163" i="64"/>
  <c r="JO163" i="64"/>
  <c r="JX163" i="64"/>
  <c r="KH163" i="64"/>
  <c r="MD163" i="64"/>
  <c r="II164" i="64"/>
  <c r="IQ164" i="64"/>
  <c r="JG164" i="64"/>
  <c r="JO164" i="64"/>
  <c r="JW164" i="64"/>
  <c r="KE164" i="64"/>
  <c r="LM164" i="64"/>
  <c r="CX164" i="64"/>
  <c r="FB164" i="64"/>
  <c r="IJ164" i="64"/>
  <c r="IR164" i="64"/>
  <c r="JH164" i="64"/>
  <c r="JP164" i="64"/>
  <c r="JX164" i="64"/>
  <c r="KF164" i="64"/>
  <c r="LA164" i="64"/>
  <c r="LZ164" i="64"/>
  <c r="GI164" i="64"/>
  <c r="GQ164" i="64" s="1"/>
  <c r="IK164" i="64"/>
  <c r="IS164" i="64"/>
  <c r="JI164" i="64"/>
  <c r="JQ164" i="64"/>
  <c r="JY164" i="64"/>
  <c r="KG164" i="64"/>
  <c r="MA164" i="64"/>
  <c r="GJ164" i="64"/>
  <c r="IL164" i="64"/>
  <c r="IT164" i="64"/>
  <c r="JJ164" i="64"/>
  <c r="JR164" i="64"/>
  <c r="JZ164" i="64"/>
  <c r="KH164" i="64"/>
  <c r="MB164" i="64"/>
  <c r="MC164" i="64" s="1"/>
  <c r="GK164" i="64"/>
  <c r="IM164" i="64"/>
  <c r="IU164" i="64"/>
  <c r="JC164" i="64"/>
  <c r="JK164" i="64"/>
  <c r="JS164" i="64"/>
  <c r="KA164" i="64"/>
  <c r="MD164" i="64"/>
  <c r="IN164" i="64"/>
  <c r="IV164" i="64"/>
  <c r="JD164" i="64"/>
  <c r="JL164" i="64"/>
  <c r="JT164" i="64"/>
  <c r="KB164" i="64"/>
  <c r="KK164" i="64"/>
  <c r="LS164" i="64"/>
  <c r="MF164" i="64"/>
  <c r="CP164" i="64"/>
  <c r="IO164" i="64"/>
  <c r="IW164" i="64"/>
  <c r="JE164" i="64"/>
  <c r="JM164" i="64"/>
  <c r="JU164" i="64"/>
  <c r="KC164" i="64"/>
  <c r="MG164" i="64"/>
  <c r="EG164" i="64"/>
  <c r="EF164" i="64" s="1"/>
  <c r="EE164" i="64" s="1"/>
  <c r="ED164" i="64" s="1"/>
  <c r="EC164" i="64" s="1"/>
  <c r="IP164" i="64"/>
  <c r="JF164" i="64"/>
  <c r="JN164" i="64"/>
  <c r="JV164" i="64"/>
  <c r="KD164" i="64"/>
  <c r="LK164" i="64"/>
  <c r="LL164" i="64" s="1"/>
  <c r="FB165" i="64"/>
  <c r="IL165" i="64"/>
  <c r="IT165" i="64"/>
  <c r="JJ165" i="64"/>
  <c r="JR165" i="64"/>
  <c r="JZ165" i="64"/>
  <c r="KH165" i="64"/>
  <c r="MA165" i="64"/>
  <c r="GI165" i="64"/>
  <c r="GQ165" i="64" s="1"/>
  <c r="IM165" i="64"/>
  <c r="IU165" i="64"/>
  <c r="JC165" i="64"/>
  <c r="JK165" i="64"/>
  <c r="JS165" i="64"/>
  <c r="KA165" i="64"/>
  <c r="MB165" i="64"/>
  <c r="GJ165" i="64"/>
  <c r="IN165" i="64"/>
  <c r="IV165" i="64"/>
  <c r="JD165" i="64"/>
  <c r="JL165" i="64"/>
  <c r="JT165" i="64"/>
  <c r="KB165" i="64"/>
  <c r="KK165" i="64"/>
  <c r="MD165" i="64"/>
  <c r="CP165" i="64"/>
  <c r="GK165" i="64"/>
  <c r="IO165" i="64"/>
  <c r="IW165" i="64"/>
  <c r="JE165" i="64"/>
  <c r="JM165" i="64"/>
  <c r="JU165" i="64"/>
  <c r="KC165" i="64"/>
  <c r="LS165" i="64"/>
  <c r="MF165" i="64"/>
  <c r="IP165" i="64"/>
  <c r="JF165" i="64"/>
  <c r="JN165" i="64"/>
  <c r="JV165" i="64"/>
  <c r="KD165" i="64"/>
  <c r="MG165" i="64"/>
  <c r="II165" i="64"/>
  <c r="IQ165" i="64"/>
  <c r="JG165" i="64"/>
  <c r="JO165" i="64"/>
  <c r="JW165" i="64"/>
  <c r="KE165" i="64"/>
  <c r="LK165" i="64"/>
  <c r="CX165" i="64"/>
  <c r="EG165" i="64"/>
  <c r="EF165" i="64" s="1"/>
  <c r="EE165" i="64" s="1"/>
  <c r="ED165" i="64" s="1"/>
  <c r="EC165" i="64" s="1"/>
  <c r="IJ165" i="64"/>
  <c r="IR165" i="64"/>
  <c r="JH165" i="64"/>
  <c r="JP165" i="64"/>
  <c r="JX165" i="64"/>
  <c r="KF165" i="64"/>
  <c r="LA165" i="64"/>
  <c r="LM165" i="64"/>
  <c r="IK165" i="64"/>
  <c r="IS165" i="64"/>
  <c r="JI165" i="64"/>
  <c r="JQ165" i="64"/>
  <c r="JY165" i="64"/>
  <c r="KG165" i="64"/>
  <c r="LZ165" i="64"/>
  <c r="IP166" i="64"/>
  <c r="JF166" i="64"/>
  <c r="JN166" i="64"/>
  <c r="JV166" i="64"/>
  <c r="KD166" i="64"/>
  <c r="II166" i="64"/>
  <c r="IQ166" i="64"/>
  <c r="JG166" i="64"/>
  <c r="JO166" i="64"/>
  <c r="JW166" i="64"/>
  <c r="KE166" i="64"/>
  <c r="LK166" i="64"/>
  <c r="LL166" i="64" s="1"/>
  <c r="EG166" i="64"/>
  <c r="EF166" i="64" s="1"/>
  <c r="EE166" i="64" s="1"/>
  <c r="ED166" i="64" s="1"/>
  <c r="EC166" i="64" s="1"/>
  <c r="IJ166" i="64"/>
  <c r="IR166" i="64"/>
  <c r="JH166" i="64"/>
  <c r="JP166" i="64"/>
  <c r="JX166" i="64"/>
  <c r="KF166" i="64"/>
  <c r="LA166" i="64"/>
  <c r="LM166" i="64"/>
  <c r="LZ166" i="64"/>
  <c r="CP166" i="64"/>
  <c r="IK166" i="64"/>
  <c r="IS166" i="64"/>
  <c r="JI166" i="64"/>
  <c r="JQ166" i="64"/>
  <c r="JY166" i="64"/>
  <c r="KG166" i="64"/>
  <c r="MA166" i="64"/>
  <c r="FB166" i="64"/>
  <c r="IL166" i="64"/>
  <c r="IT166" i="64"/>
  <c r="JJ166" i="64"/>
  <c r="JR166" i="64"/>
  <c r="JZ166" i="64"/>
  <c r="KH166" i="64"/>
  <c r="MB166" i="64"/>
  <c r="MC166" i="64" s="1"/>
  <c r="GI166" i="64"/>
  <c r="GQ166" i="64" s="1"/>
  <c r="IM166" i="64"/>
  <c r="IU166" i="64"/>
  <c r="JC166" i="64"/>
  <c r="JK166" i="64"/>
  <c r="JS166" i="64"/>
  <c r="KA166" i="64"/>
  <c r="MD166" i="64"/>
  <c r="CX166" i="64"/>
  <c r="GJ166" i="64"/>
  <c r="IN166" i="64"/>
  <c r="IV166" i="64"/>
  <c r="JD166" i="64"/>
  <c r="JL166" i="64"/>
  <c r="JT166" i="64"/>
  <c r="KB166" i="64"/>
  <c r="KK166" i="64"/>
  <c r="MF166" i="64"/>
  <c r="MH166" i="64" s="1"/>
  <c r="GK166" i="64"/>
  <c r="IO166" i="64"/>
  <c r="IW166" i="64"/>
  <c r="JE166" i="64"/>
  <c r="JM166" i="64"/>
  <c r="JU166" i="64"/>
  <c r="KC166" i="64"/>
  <c r="LS166" i="64"/>
  <c r="MG166" i="64"/>
  <c r="GK167" i="64"/>
  <c r="IM167" i="64"/>
  <c r="IU167" i="64"/>
  <c r="JC167" i="64"/>
  <c r="JK167" i="64"/>
  <c r="JS167" i="64"/>
  <c r="KA167" i="64"/>
  <c r="MF167" i="64"/>
  <c r="IN167" i="64"/>
  <c r="IV167" i="64"/>
  <c r="JD167" i="64"/>
  <c r="JL167" i="64"/>
  <c r="JT167" i="64"/>
  <c r="KB167" i="64"/>
  <c r="LS167" i="64"/>
  <c r="MG167" i="64"/>
  <c r="MH167" i="64" s="1"/>
  <c r="IO167" i="64"/>
  <c r="IW167" i="64"/>
  <c r="JE167" i="64"/>
  <c r="JM167" i="64"/>
  <c r="JU167" i="64"/>
  <c r="KC167" i="64"/>
  <c r="KK167" i="64"/>
  <c r="EG167" i="64"/>
  <c r="EF167" i="64" s="1"/>
  <c r="EE167" i="64" s="1"/>
  <c r="ED167" i="64" s="1"/>
  <c r="EC167" i="64" s="1"/>
  <c r="IP167" i="64"/>
  <c r="JF167" i="64"/>
  <c r="JN167" i="64"/>
  <c r="JV167" i="64"/>
  <c r="KD167" i="64"/>
  <c r="LK167" i="64"/>
  <c r="CP167" i="64"/>
  <c r="II167" i="64"/>
  <c r="IQ167" i="64"/>
  <c r="JG167" i="64"/>
  <c r="JO167" i="64"/>
  <c r="JW167" i="64"/>
  <c r="KE167" i="64"/>
  <c r="LM167" i="64"/>
  <c r="LZ167" i="64"/>
  <c r="FB167" i="64"/>
  <c r="IJ167" i="64"/>
  <c r="IR167" i="64"/>
  <c r="JH167" i="64"/>
  <c r="JP167" i="64"/>
  <c r="JX167" i="64"/>
  <c r="KF167" i="64"/>
  <c r="LA167" i="64"/>
  <c r="MA167" i="64"/>
  <c r="GI167" i="64"/>
  <c r="GQ167" i="64" s="1"/>
  <c r="IK167" i="64"/>
  <c r="IS167" i="64"/>
  <c r="JI167" i="64"/>
  <c r="JQ167" i="64"/>
  <c r="JY167" i="64"/>
  <c r="KG167" i="64"/>
  <c r="MB167" i="64"/>
  <c r="CX167" i="64"/>
  <c r="GJ167" i="64"/>
  <c r="IL167" i="64"/>
  <c r="IT167" i="64"/>
  <c r="JJ167" i="64"/>
  <c r="JR167" i="64"/>
  <c r="JZ167" i="64"/>
  <c r="KH167" i="64"/>
  <c r="MD167" i="64"/>
  <c r="II168" i="64"/>
  <c r="IQ168" i="64"/>
  <c r="JG168" i="64"/>
  <c r="JO168" i="64"/>
  <c r="JW168" i="64"/>
  <c r="KE168" i="64"/>
  <c r="LM168" i="64"/>
  <c r="LZ168" i="64"/>
  <c r="CX168" i="64"/>
  <c r="FB168" i="64"/>
  <c r="IJ168" i="64"/>
  <c r="IR168" i="64"/>
  <c r="JH168" i="64"/>
  <c r="JP168" i="64"/>
  <c r="JX168" i="64"/>
  <c r="KF168" i="64"/>
  <c r="LA168" i="64"/>
  <c r="MA168" i="64"/>
  <c r="GI168" i="64"/>
  <c r="GQ168" i="64" s="1"/>
  <c r="IK168" i="64"/>
  <c r="IS168" i="64"/>
  <c r="JI168" i="64"/>
  <c r="JQ168" i="64"/>
  <c r="JY168" i="64"/>
  <c r="KG168" i="64"/>
  <c r="MB168" i="64"/>
  <c r="GJ168" i="64"/>
  <c r="IL168" i="64"/>
  <c r="IT168" i="64"/>
  <c r="JJ168" i="64"/>
  <c r="JR168" i="64"/>
  <c r="JZ168" i="64"/>
  <c r="KH168" i="64"/>
  <c r="MD168" i="64"/>
  <c r="GK168" i="64"/>
  <c r="IM168" i="64"/>
  <c r="IU168" i="64"/>
  <c r="JC168" i="64"/>
  <c r="JK168" i="64"/>
  <c r="JS168" i="64"/>
  <c r="KA168" i="64"/>
  <c r="MF168" i="64"/>
  <c r="IN168" i="64"/>
  <c r="IV168" i="64"/>
  <c r="JD168" i="64"/>
  <c r="JL168" i="64"/>
  <c r="JT168" i="64"/>
  <c r="KB168" i="64"/>
  <c r="KK168" i="64"/>
  <c r="LS168" i="64"/>
  <c r="MG168" i="64"/>
  <c r="CP168" i="64"/>
  <c r="IO168" i="64"/>
  <c r="IW168" i="64"/>
  <c r="JE168" i="64"/>
  <c r="JM168" i="64"/>
  <c r="JU168" i="64"/>
  <c r="KC168" i="64"/>
  <c r="EG168" i="64"/>
  <c r="EF168" i="64" s="1"/>
  <c r="EE168" i="64" s="1"/>
  <c r="ED168" i="64" s="1"/>
  <c r="EC168" i="64" s="1"/>
  <c r="IP168" i="64"/>
  <c r="JF168" i="64"/>
  <c r="JN168" i="64"/>
  <c r="JV168" i="64"/>
  <c r="KD168" i="64"/>
  <c r="LK168" i="64"/>
  <c r="GI169" i="64"/>
  <c r="GQ169" i="64" s="1"/>
  <c r="IK169" i="64"/>
  <c r="IS169" i="64"/>
  <c r="JI169" i="64"/>
  <c r="JQ169" i="64"/>
  <c r="JY169" i="64"/>
  <c r="KG169" i="64"/>
  <c r="LZ169" i="64"/>
  <c r="GJ169" i="64"/>
  <c r="IL169" i="64"/>
  <c r="IT169" i="64"/>
  <c r="JJ169" i="64"/>
  <c r="JR169" i="64"/>
  <c r="JZ169" i="64"/>
  <c r="KH169" i="64"/>
  <c r="MA169" i="64"/>
  <c r="GK169" i="64"/>
  <c r="IM169" i="64"/>
  <c r="IU169" i="64"/>
  <c r="JC169" i="64"/>
  <c r="JK169" i="64"/>
  <c r="JS169" i="64"/>
  <c r="KA169" i="64"/>
  <c r="MB169" i="64"/>
  <c r="MC169" i="64" s="1"/>
  <c r="CP169" i="64"/>
  <c r="IN169" i="64"/>
  <c r="IV169" i="64"/>
  <c r="JD169" i="64"/>
  <c r="JL169" i="64"/>
  <c r="JT169" i="64"/>
  <c r="KB169" i="64"/>
  <c r="KK169" i="64"/>
  <c r="MD169" i="64"/>
  <c r="IO169" i="64"/>
  <c r="IW169" i="64"/>
  <c r="JE169" i="64"/>
  <c r="JM169" i="64"/>
  <c r="JU169" i="64"/>
  <c r="KC169" i="64"/>
  <c r="LS169" i="64"/>
  <c r="MF169" i="64"/>
  <c r="EG169" i="64"/>
  <c r="EF169" i="64" s="1"/>
  <c r="EE169" i="64" s="1"/>
  <c r="ED169" i="64" s="1"/>
  <c r="EC169" i="64" s="1"/>
  <c r="IP169" i="64"/>
  <c r="JF169" i="64"/>
  <c r="JN169" i="64"/>
  <c r="JV169" i="64"/>
  <c r="KD169" i="64"/>
  <c r="MG169" i="64"/>
  <c r="CX169" i="64"/>
  <c r="II169" i="64"/>
  <c r="IQ169" i="64"/>
  <c r="JG169" i="64"/>
  <c r="JO169" i="64"/>
  <c r="JW169" i="64"/>
  <c r="KE169" i="64"/>
  <c r="LK169" i="64"/>
  <c r="FB169" i="64"/>
  <c r="IJ169" i="64"/>
  <c r="IR169" i="64"/>
  <c r="JH169" i="64"/>
  <c r="JP169" i="64"/>
  <c r="JX169" i="64"/>
  <c r="KF169" i="64"/>
  <c r="LA169" i="64"/>
  <c r="LM169" i="64"/>
  <c r="FB170" i="64"/>
  <c r="IJ170" i="64"/>
  <c r="IR170" i="64"/>
  <c r="JH170" i="64"/>
  <c r="JP170" i="64"/>
  <c r="JX170" i="64"/>
  <c r="KF170" i="64"/>
  <c r="LK170" i="64"/>
  <c r="GI170" i="64"/>
  <c r="GQ170" i="64" s="1"/>
  <c r="IK170" i="64"/>
  <c r="IS170" i="64"/>
  <c r="JI170" i="64"/>
  <c r="JQ170" i="64"/>
  <c r="JY170" i="64"/>
  <c r="KG170" i="64"/>
  <c r="LA170" i="64"/>
  <c r="LM170" i="64"/>
  <c r="GJ170" i="64"/>
  <c r="IL170" i="64"/>
  <c r="IT170" i="64"/>
  <c r="JJ170" i="64"/>
  <c r="JR170" i="64"/>
  <c r="JZ170" i="64"/>
  <c r="KH170" i="64"/>
  <c r="LZ170" i="64"/>
  <c r="GK170" i="64"/>
  <c r="IM170" i="64"/>
  <c r="IU170" i="64"/>
  <c r="JC170" i="64"/>
  <c r="JK170" i="64"/>
  <c r="JS170" i="64"/>
  <c r="KA170" i="64"/>
  <c r="MA170" i="64"/>
  <c r="CP170" i="64"/>
  <c r="IN170" i="64"/>
  <c r="IV170" i="64"/>
  <c r="JD170" i="64"/>
  <c r="JL170" i="64"/>
  <c r="JT170" i="64"/>
  <c r="KB170" i="64"/>
  <c r="KK170" i="64"/>
  <c r="MB170" i="64"/>
  <c r="IO170" i="64"/>
  <c r="IW170" i="64"/>
  <c r="JE170" i="64"/>
  <c r="JM170" i="64"/>
  <c r="JU170" i="64"/>
  <c r="KC170" i="64"/>
  <c r="MD170" i="64"/>
  <c r="EG170" i="64"/>
  <c r="EF170" i="64" s="1"/>
  <c r="EE170" i="64" s="1"/>
  <c r="ED170" i="64" s="1"/>
  <c r="EC170" i="64" s="1"/>
  <c r="IP170" i="64"/>
  <c r="JF170" i="64"/>
  <c r="JN170" i="64"/>
  <c r="JV170" i="64"/>
  <c r="KD170" i="64"/>
  <c r="LS170" i="64"/>
  <c r="MF170" i="64"/>
  <c r="CX170" i="64"/>
  <c r="II170" i="64"/>
  <c r="IQ170" i="64"/>
  <c r="JG170" i="64"/>
  <c r="JO170" i="64"/>
  <c r="JW170" i="64"/>
  <c r="KE170" i="64"/>
  <c r="MG170" i="64"/>
  <c r="MH170" i="64" s="1"/>
  <c r="CX171" i="64"/>
  <c r="GJ171" i="64"/>
  <c r="IP171" i="64"/>
  <c r="JF171" i="64"/>
  <c r="JN171" i="64"/>
  <c r="JV171" i="64"/>
  <c r="KD171" i="64"/>
  <c r="LM171" i="64"/>
  <c r="LZ171" i="64"/>
  <c r="GK171" i="64"/>
  <c r="II171" i="64"/>
  <c r="IQ171" i="64"/>
  <c r="JG171" i="64"/>
  <c r="JO171" i="64"/>
  <c r="JW171" i="64"/>
  <c r="KE171" i="64"/>
  <c r="LA171" i="64"/>
  <c r="MA171" i="64"/>
  <c r="IJ171" i="64"/>
  <c r="IR171" i="64"/>
  <c r="JH171" i="64"/>
  <c r="JP171" i="64"/>
  <c r="JX171" i="64"/>
  <c r="KF171" i="64"/>
  <c r="MB171" i="64"/>
  <c r="IK171" i="64"/>
  <c r="IS171" i="64"/>
  <c r="JI171" i="64"/>
  <c r="JQ171" i="64"/>
  <c r="JY171" i="64"/>
  <c r="KG171" i="64"/>
  <c r="MD171" i="64"/>
  <c r="EG171" i="64"/>
  <c r="EF171" i="64" s="1"/>
  <c r="EE171" i="64" s="1"/>
  <c r="ED171" i="64" s="1"/>
  <c r="EC171" i="64" s="1"/>
  <c r="IL171" i="64"/>
  <c r="IT171" i="64"/>
  <c r="JJ171" i="64"/>
  <c r="JR171" i="64"/>
  <c r="JZ171" i="64"/>
  <c r="KH171" i="64"/>
  <c r="MF171" i="64"/>
  <c r="CP171" i="64"/>
  <c r="IM171" i="64"/>
  <c r="IU171" i="64"/>
  <c r="JC171" i="64"/>
  <c r="JK171" i="64"/>
  <c r="JS171" i="64"/>
  <c r="KA171" i="64"/>
  <c r="LS171" i="64"/>
  <c r="MG171" i="64"/>
  <c r="FB171" i="64"/>
  <c r="IN171" i="64"/>
  <c r="IV171" i="64"/>
  <c r="JD171" i="64"/>
  <c r="JL171" i="64"/>
  <c r="JT171" i="64"/>
  <c r="KB171" i="64"/>
  <c r="KK171" i="64"/>
  <c r="GI171" i="64"/>
  <c r="GQ171" i="64" s="1"/>
  <c r="IO171" i="64"/>
  <c r="IW171" i="64"/>
  <c r="JE171" i="64"/>
  <c r="JM171" i="64"/>
  <c r="JU171" i="64"/>
  <c r="KC171" i="64"/>
  <c r="LK171" i="64"/>
  <c r="IO172" i="64"/>
  <c r="IW172" i="64"/>
  <c r="JE172" i="64"/>
  <c r="JM172" i="64"/>
  <c r="JU172" i="64"/>
  <c r="KC172" i="64"/>
  <c r="LS172" i="64"/>
  <c r="MF172" i="64"/>
  <c r="EG172" i="64"/>
  <c r="EF172" i="64" s="1"/>
  <c r="EE172" i="64" s="1"/>
  <c r="ED172" i="64" s="1"/>
  <c r="EC172" i="64" s="1"/>
  <c r="IP172" i="64"/>
  <c r="JF172" i="64"/>
  <c r="JN172" i="64"/>
  <c r="JV172" i="64"/>
  <c r="KD172" i="64"/>
  <c r="MG172" i="64"/>
  <c r="CP172" i="64"/>
  <c r="II172" i="64"/>
  <c r="IQ172" i="64"/>
  <c r="JG172" i="64"/>
  <c r="JO172" i="64"/>
  <c r="JW172" i="64"/>
  <c r="KE172" i="64"/>
  <c r="LK172" i="64"/>
  <c r="FB172" i="64"/>
  <c r="IJ172" i="64"/>
  <c r="IR172" i="64"/>
  <c r="JH172" i="64"/>
  <c r="JP172" i="64"/>
  <c r="JX172" i="64"/>
  <c r="KF172" i="64"/>
  <c r="LA172" i="64"/>
  <c r="LM172" i="64"/>
  <c r="GI172" i="64"/>
  <c r="GQ172" i="64" s="1"/>
  <c r="IK172" i="64"/>
  <c r="IS172" i="64"/>
  <c r="JI172" i="64"/>
  <c r="JQ172" i="64"/>
  <c r="JY172" i="64"/>
  <c r="KG172" i="64"/>
  <c r="LZ172" i="64"/>
  <c r="CX172" i="64"/>
  <c r="GJ172" i="64"/>
  <c r="IL172" i="64"/>
  <c r="IT172" i="64"/>
  <c r="JJ172" i="64"/>
  <c r="JR172" i="64"/>
  <c r="JZ172" i="64"/>
  <c r="KH172" i="64"/>
  <c r="MA172" i="64"/>
  <c r="GK172" i="64"/>
  <c r="IM172" i="64"/>
  <c r="IU172" i="64"/>
  <c r="JC172" i="64"/>
  <c r="JK172" i="64"/>
  <c r="JS172" i="64"/>
  <c r="KA172" i="64"/>
  <c r="MB172" i="64"/>
  <c r="IN172" i="64"/>
  <c r="IV172" i="64"/>
  <c r="JD172" i="64"/>
  <c r="JL172" i="64"/>
  <c r="JT172" i="64"/>
  <c r="KB172" i="64"/>
  <c r="KK172" i="64"/>
  <c r="MD172" i="64"/>
  <c r="IL173" i="64"/>
  <c r="IT173" i="64"/>
  <c r="JJ173" i="64"/>
  <c r="JR173" i="64"/>
  <c r="JZ173" i="64"/>
  <c r="KH173" i="64"/>
  <c r="MA173" i="64"/>
  <c r="CX173" i="64"/>
  <c r="EG173" i="64"/>
  <c r="EF173" i="64" s="1"/>
  <c r="EE173" i="64" s="1"/>
  <c r="ED173" i="64" s="1"/>
  <c r="EC173" i="64" s="1"/>
  <c r="IM173" i="64"/>
  <c r="IU173" i="64"/>
  <c r="JC173" i="64"/>
  <c r="JK173" i="64"/>
  <c r="JS173" i="64"/>
  <c r="KA173" i="64"/>
  <c r="MB173" i="64"/>
  <c r="IN173" i="64"/>
  <c r="IV173" i="64"/>
  <c r="JD173" i="64"/>
  <c r="JL173" i="64"/>
  <c r="JT173" i="64"/>
  <c r="KB173" i="64"/>
  <c r="KK173" i="64"/>
  <c r="MD173" i="64"/>
  <c r="FB173" i="64"/>
  <c r="IO173" i="64"/>
  <c r="IW173" i="64"/>
  <c r="JE173" i="64"/>
  <c r="JM173" i="64"/>
  <c r="JU173" i="64"/>
  <c r="KC173" i="64"/>
  <c r="LS173" i="64"/>
  <c r="MF173" i="64"/>
  <c r="GI173" i="64"/>
  <c r="GQ173" i="64" s="1"/>
  <c r="IP173" i="64"/>
  <c r="JF173" i="64"/>
  <c r="JN173" i="64"/>
  <c r="JV173" i="64"/>
  <c r="KD173" i="64"/>
  <c r="MG173" i="64"/>
  <c r="GJ173" i="64"/>
  <c r="II173" i="64"/>
  <c r="IQ173" i="64"/>
  <c r="JG173" i="64"/>
  <c r="JO173" i="64"/>
  <c r="JW173" i="64"/>
  <c r="KE173" i="64"/>
  <c r="LK173" i="64"/>
  <c r="CP173" i="64"/>
  <c r="GK173" i="64"/>
  <c r="IJ173" i="64"/>
  <c r="IR173" i="64"/>
  <c r="JH173" i="64"/>
  <c r="JP173" i="64"/>
  <c r="JX173" i="64"/>
  <c r="KF173" i="64"/>
  <c r="LA173" i="64"/>
  <c r="LM173" i="64"/>
  <c r="IK173" i="64"/>
  <c r="IS173" i="64"/>
  <c r="JI173" i="64"/>
  <c r="JQ173" i="64"/>
  <c r="JY173" i="64"/>
  <c r="KG173" i="64"/>
  <c r="LZ173" i="64"/>
  <c r="IK174" i="64"/>
  <c r="IS174" i="64"/>
  <c r="JI174" i="64"/>
  <c r="JQ174" i="64"/>
  <c r="JY174" i="64"/>
  <c r="KG174" i="64"/>
  <c r="LA174" i="64"/>
  <c r="LM174" i="64"/>
  <c r="LZ174" i="64"/>
  <c r="IL174" i="64"/>
  <c r="IT174" i="64"/>
  <c r="JJ174" i="64"/>
  <c r="JR174" i="64"/>
  <c r="JZ174" i="64"/>
  <c r="KH174" i="64"/>
  <c r="MA174" i="64"/>
  <c r="CP174" i="64"/>
  <c r="EG174" i="64"/>
  <c r="EF174" i="64" s="1"/>
  <c r="EE174" i="64" s="1"/>
  <c r="ED174" i="64" s="1"/>
  <c r="EC174" i="64" s="1"/>
  <c r="IM174" i="64"/>
  <c r="IU174" i="64"/>
  <c r="JC174" i="64"/>
  <c r="JK174" i="64"/>
  <c r="JS174" i="64"/>
  <c r="KA174" i="64"/>
  <c r="MB174" i="64"/>
  <c r="MC174" i="64" s="1"/>
  <c r="IN174" i="64"/>
  <c r="IV174" i="64"/>
  <c r="JD174" i="64"/>
  <c r="JL174" i="64"/>
  <c r="JT174" i="64"/>
  <c r="KB174" i="64"/>
  <c r="MD174" i="64"/>
  <c r="FB174" i="64"/>
  <c r="IO174" i="64"/>
  <c r="IW174" i="64"/>
  <c r="JE174" i="64"/>
  <c r="JM174" i="64"/>
  <c r="JU174" i="64"/>
  <c r="KC174" i="64"/>
  <c r="KK174" i="64"/>
  <c r="MF174" i="64"/>
  <c r="CX174" i="64"/>
  <c r="GI174" i="64"/>
  <c r="GQ174" i="64" s="1"/>
  <c r="IP174" i="64"/>
  <c r="JF174" i="64"/>
  <c r="JN174" i="64"/>
  <c r="JV174" i="64"/>
  <c r="KD174" i="64"/>
  <c r="LS174" i="64"/>
  <c r="MG174" i="64"/>
  <c r="GJ174" i="64"/>
  <c r="II174" i="64"/>
  <c r="IQ174" i="64"/>
  <c r="JG174" i="64"/>
  <c r="JO174" i="64"/>
  <c r="JW174" i="64"/>
  <c r="KE174" i="64"/>
  <c r="GK174" i="64"/>
  <c r="IJ174" i="64"/>
  <c r="IR174" i="64"/>
  <c r="JH174" i="64"/>
  <c r="JP174" i="64"/>
  <c r="JX174" i="64"/>
  <c r="KF174" i="64"/>
  <c r="LK174" i="64"/>
  <c r="LL174" i="64" s="1"/>
  <c r="IJ175" i="64"/>
  <c r="IR175" i="64"/>
  <c r="JH175" i="64"/>
  <c r="JP175" i="64"/>
  <c r="JX175" i="64"/>
  <c r="KF175" i="64"/>
  <c r="LA175" i="64"/>
  <c r="LM175" i="64"/>
  <c r="LZ175" i="64"/>
  <c r="EG175" i="64"/>
  <c r="EF175" i="64" s="1"/>
  <c r="EE175" i="64" s="1"/>
  <c r="ED175" i="64" s="1"/>
  <c r="EC175" i="64" s="1"/>
  <c r="IK175" i="64"/>
  <c r="IS175" i="64"/>
  <c r="JI175" i="64"/>
  <c r="JQ175" i="64"/>
  <c r="JY175" i="64"/>
  <c r="KG175" i="64"/>
  <c r="MA175" i="64"/>
  <c r="IL175" i="64"/>
  <c r="IT175" i="64"/>
  <c r="JJ175" i="64"/>
  <c r="JR175" i="64"/>
  <c r="JZ175" i="64"/>
  <c r="KH175" i="64"/>
  <c r="MB175" i="64"/>
  <c r="CP175" i="64"/>
  <c r="FB175" i="64"/>
  <c r="IM175" i="64"/>
  <c r="IU175" i="64"/>
  <c r="JC175" i="64"/>
  <c r="JK175" i="64"/>
  <c r="JS175" i="64"/>
  <c r="KA175" i="64"/>
  <c r="MD175" i="64"/>
  <c r="GI175" i="64"/>
  <c r="GQ175" i="64" s="1"/>
  <c r="IN175" i="64"/>
  <c r="IV175" i="64"/>
  <c r="JD175" i="64"/>
  <c r="JL175" i="64"/>
  <c r="JT175" i="64"/>
  <c r="KB175" i="64"/>
  <c r="KK175" i="64"/>
  <c r="MF175" i="64"/>
  <c r="GJ175" i="64"/>
  <c r="IO175" i="64"/>
  <c r="IW175" i="64"/>
  <c r="JE175" i="64"/>
  <c r="JM175" i="64"/>
  <c r="JU175" i="64"/>
  <c r="KC175" i="64"/>
  <c r="LS175" i="64"/>
  <c r="MG175" i="64"/>
  <c r="CX175" i="64"/>
  <c r="GK175" i="64"/>
  <c r="IP175" i="64"/>
  <c r="JF175" i="64"/>
  <c r="JN175" i="64"/>
  <c r="JV175" i="64"/>
  <c r="KD175" i="64"/>
  <c r="II175" i="64"/>
  <c r="IQ175" i="64"/>
  <c r="JG175" i="64"/>
  <c r="JO175" i="64"/>
  <c r="JW175" i="64"/>
  <c r="KE175" i="64"/>
  <c r="LK175" i="64"/>
  <c r="LL175" i="64" s="1"/>
  <c r="GK176" i="64"/>
  <c r="IP176" i="64"/>
  <c r="JF176" i="64"/>
  <c r="JN176" i="64"/>
  <c r="JV176" i="64"/>
  <c r="KD176" i="64"/>
  <c r="MG176" i="64"/>
  <c r="II176" i="64"/>
  <c r="IQ176" i="64"/>
  <c r="JG176" i="64"/>
  <c r="JO176" i="64"/>
  <c r="JW176" i="64"/>
  <c r="KE176" i="64"/>
  <c r="LK176" i="64"/>
  <c r="CP176" i="64"/>
  <c r="EG176" i="64"/>
  <c r="EF176" i="64" s="1"/>
  <c r="EE176" i="64" s="1"/>
  <c r="ED176" i="64" s="1"/>
  <c r="EC176" i="64" s="1"/>
  <c r="IK176" i="64"/>
  <c r="IS176" i="64"/>
  <c r="JI176" i="64"/>
  <c r="JQ176" i="64"/>
  <c r="JY176" i="64"/>
  <c r="KG176" i="64"/>
  <c r="LZ176" i="64"/>
  <c r="IL176" i="64"/>
  <c r="IT176" i="64"/>
  <c r="JJ176" i="64"/>
  <c r="JR176" i="64"/>
  <c r="JZ176" i="64"/>
  <c r="KH176" i="64"/>
  <c r="MA176" i="64"/>
  <c r="CX176" i="64"/>
  <c r="FB176" i="64"/>
  <c r="IM176" i="64"/>
  <c r="IU176" i="64"/>
  <c r="JC176" i="64"/>
  <c r="JK176" i="64"/>
  <c r="JS176" i="64"/>
  <c r="KA176" i="64"/>
  <c r="MB176" i="64"/>
  <c r="MC176" i="64" s="1"/>
  <c r="GI176" i="64"/>
  <c r="GQ176" i="64" s="1"/>
  <c r="IN176" i="64"/>
  <c r="IV176" i="64"/>
  <c r="JD176" i="64"/>
  <c r="JL176" i="64"/>
  <c r="JT176" i="64"/>
  <c r="KB176" i="64"/>
  <c r="KK176" i="64"/>
  <c r="MD176" i="64"/>
  <c r="GJ176" i="64"/>
  <c r="IO176" i="64"/>
  <c r="IW176" i="64"/>
  <c r="JE176" i="64"/>
  <c r="JM176" i="64"/>
  <c r="JU176" i="64"/>
  <c r="KC176" i="64"/>
  <c r="LS176" i="64"/>
  <c r="MF176" i="64"/>
  <c r="IR176" i="64"/>
  <c r="JX176" i="64"/>
  <c r="KF176" i="64"/>
  <c r="LM176" i="64"/>
  <c r="LA176" i="64"/>
  <c r="JH176" i="64"/>
  <c r="IJ176" i="64"/>
  <c r="JP176" i="64"/>
  <c r="IP177" i="64"/>
  <c r="JF177" i="64"/>
  <c r="JN177" i="64"/>
  <c r="JV177" i="64"/>
  <c r="KD177" i="64"/>
  <c r="LM177" i="64"/>
  <c r="LZ177" i="64"/>
  <c r="CX177" i="64"/>
  <c r="II177" i="64"/>
  <c r="IQ177" i="64"/>
  <c r="JG177" i="64"/>
  <c r="JO177" i="64"/>
  <c r="JW177" i="64"/>
  <c r="KE177" i="64"/>
  <c r="LA177" i="64"/>
  <c r="MA177" i="64"/>
  <c r="IK177" i="64"/>
  <c r="IS177" i="64"/>
  <c r="JI177" i="64"/>
  <c r="JQ177" i="64"/>
  <c r="JY177" i="64"/>
  <c r="KG177" i="64"/>
  <c r="MD177" i="64"/>
  <c r="FB177" i="64"/>
  <c r="IL177" i="64"/>
  <c r="IT177" i="64"/>
  <c r="JJ177" i="64"/>
  <c r="JR177" i="64"/>
  <c r="JZ177" i="64"/>
  <c r="KH177" i="64"/>
  <c r="MF177" i="64"/>
  <c r="GI177" i="64"/>
  <c r="GQ177" i="64" s="1"/>
  <c r="IM177" i="64"/>
  <c r="IU177" i="64"/>
  <c r="JC177" i="64"/>
  <c r="JK177" i="64"/>
  <c r="JS177" i="64"/>
  <c r="KA177" i="64"/>
  <c r="LS177" i="64"/>
  <c r="MG177" i="64"/>
  <c r="CP177" i="64"/>
  <c r="GJ177" i="64"/>
  <c r="IN177" i="64"/>
  <c r="IV177" i="64"/>
  <c r="JD177" i="64"/>
  <c r="JL177" i="64"/>
  <c r="JT177" i="64"/>
  <c r="KB177" i="64"/>
  <c r="KK177" i="64"/>
  <c r="GK177" i="64"/>
  <c r="IO177" i="64"/>
  <c r="IW177" i="64"/>
  <c r="JE177" i="64"/>
  <c r="JM177" i="64"/>
  <c r="JU177" i="64"/>
  <c r="KC177" i="64"/>
  <c r="LK177" i="64"/>
  <c r="LL177" i="64" s="1"/>
  <c r="IJ177" i="64"/>
  <c r="JP177" i="64"/>
  <c r="IR177" i="64"/>
  <c r="JX177" i="64"/>
  <c r="KF177" i="64"/>
  <c r="EG177" i="64"/>
  <c r="EF177" i="64" s="1"/>
  <c r="EE177" i="64" s="1"/>
  <c r="ED177" i="64" s="1"/>
  <c r="EC177" i="64" s="1"/>
  <c r="MB177" i="64"/>
  <c r="JH177" i="64"/>
  <c r="EG178" i="64"/>
  <c r="EF178" i="64" s="1"/>
  <c r="EE178" i="64" s="1"/>
  <c r="ED178" i="64" s="1"/>
  <c r="EC178" i="64" s="1"/>
  <c r="IN178" i="64"/>
  <c r="IV178" i="64"/>
  <c r="JD178" i="64"/>
  <c r="JL178" i="64"/>
  <c r="JT178" i="64"/>
  <c r="KB178" i="64"/>
  <c r="MD178" i="64"/>
  <c r="IO178" i="64"/>
  <c r="IW178" i="64"/>
  <c r="JE178" i="64"/>
  <c r="JM178" i="64"/>
  <c r="JU178" i="64"/>
  <c r="KC178" i="64"/>
  <c r="KK178" i="64"/>
  <c r="MF178" i="64"/>
  <c r="CP178" i="64"/>
  <c r="GI178" i="64"/>
  <c r="GQ178" i="64" s="1"/>
  <c r="II178" i="64"/>
  <c r="IQ178" i="64"/>
  <c r="JG178" i="64"/>
  <c r="JO178" i="64"/>
  <c r="JW178" i="64"/>
  <c r="KE178" i="64"/>
  <c r="GJ178" i="64"/>
  <c r="IJ178" i="64"/>
  <c r="IR178" i="64"/>
  <c r="JH178" i="64"/>
  <c r="JP178" i="64"/>
  <c r="JX178" i="64"/>
  <c r="KF178" i="64"/>
  <c r="LK178" i="64"/>
  <c r="LL178" i="64" s="1"/>
  <c r="GK178" i="64"/>
  <c r="IK178" i="64"/>
  <c r="IS178" i="64"/>
  <c r="JI178" i="64"/>
  <c r="JQ178" i="64"/>
  <c r="JY178" i="64"/>
  <c r="KG178" i="64"/>
  <c r="LA178" i="64"/>
  <c r="LM178" i="64"/>
  <c r="LZ178" i="64"/>
  <c r="CX178" i="64"/>
  <c r="IL178" i="64"/>
  <c r="IT178" i="64"/>
  <c r="JJ178" i="64"/>
  <c r="JR178" i="64"/>
  <c r="JZ178" i="64"/>
  <c r="KH178" i="64"/>
  <c r="MA178" i="64"/>
  <c r="IM178" i="64"/>
  <c r="IU178" i="64"/>
  <c r="JC178" i="64"/>
  <c r="JK178" i="64"/>
  <c r="JS178" i="64"/>
  <c r="KA178" i="64"/>
  <c r="MB178" i="64"/>
  <c r="FB178" i="64"/>
  <c r="LS178" i="64"/>
  <c r="JF178" i="64"/>
  <c r="MG178" i="64"/>
  <c r="JN178" i="64"/>
  <c r="IP178" i="64"/>
  <c r="JV178" i="64"/>
  <c r="KD178" i="64"/>
  <c r="CP179" i="64"/>
  <c r="GJ179" i="64"/>
  <c r="IP179" i="64"/>
  <c r="JF179" i="64"/>
  <c r="JN179" i="64"/>
  <c r="JV179" i="64"/>
  <c r="KD179" i="64"/>
  <c r="LK179" i="64"/>
  <c r="LL179" i="64" s="1"/>
  <c r="GK179" i="64"/>
  <c r="II179" i="64"/>
  <c r="IQ179" i="64"/>
  <c r="JG179" i="64"/>
  <c r="JO179" i="64"/>
  <c r="JW179" i="64"/>
  <c r="KE179" i="64"/>
  <c r="LM179" i="64"/>
  <c r="CX179" i="64"/>
  <c r="IK179" i="64"/>
  <c r="IS179" i="64"/>
  <c r="JI179" i="64"/>
  <c r="JQ179" i="64"/>
  <c r="JY179" i="64"/>
  <c r="KG179" i="64"/>
  <c r="MA179" i="64"/>
  <c r="EG179" i="64"/>
  <c r="EF179" i="64" s="1"/>
  <c r="EE179" i="64" s="1"/>
  <c r="ED179" i="64" s="1"/>
  <c r="EC179" i="64" s="1"/>
  <c r="IL179" i="64"/>
  <c r="IT179" i="64"/>
  <c r="JJ179" i="64"/>
  <c r="JR179" i="64"/>
  <c r="JZ179" i="64"/>
  <c r="KH179" i="64"/>
  <c r="MB179" i="64"/>
  <c r="IM179" i="64"/>
  <c r="IU179" i="64"/>
  <c r="JC179" i="64"/>
  <c r="JK179" i="64"/>
  <c r="JS179" i="64"/>
  <c r="KA179" i="64"/>
  <c r="MD179" i="64"/>
  <c r="FB179" i="64"/>
  <c r="IN179" i="64"/>
  <c r="IV179" i="64"/>
  <c r="JD179" i="64"/>
  <c r="GI179" i="64"/>
  <c r="GQ179" i="64" s="1"/>
  <c r="IO179" i="64"/>
  <c r="IW179" i="64"/>
  <c r="JE179" i="64"/>
  <c r="JM179" i="64"/>
  <c r="JU179" i="64"/>
  <c r="KC179" i="64"/>
  <c r="MG179" i="64"/>
  <c r="JX179" i="64"/>
  <c r="LS179" i="64"/>
  <c r="KB179" i="64"/>
  <c r="KF179" i="64"/>
  <c r="KK179" i="64"/>
  <c r="LZ179" i="64"/>
  <c r="JH179" i="64"/>
  <c r="MF179" i="64"/>
  <c r="IJ179" i="64"/>
  <c r="JL179" i="64"/>
  <c r="IR179" i="64"/>
  <c r="JP179" i="64"/>
  <c r="LA179" i="64"/>
  <c r="JT179" i="64"/>
  <c r="CX180" i="64"/>
  <c r="GI180" i="64"/>
  <c r="GQ180" i="64" s="1"/>
  <c r="IM180" i="64"/>
  <c r="IU180" i="64"/>
  <c r="JC180" i="64"/>
  <c r="JK180" i="64"/>
  <c r="JS180" i="64"/>
  <c r="KA180" i="64"/>
  <c r="MD180" i="64"/>
  <c r="GJ180" i="64"/>
  <c r="IN180" i="64"/>
  <c r="IV180" i="64"/>
  <c r="JD180" i="64"/>
  <c r="JL180" i="64"/>
  <c r="JT180" i="64"/>
  <c r="KB180" i="64"/>
  <c r="KK180" i="64"/>
  <c r="MF180" i="64"/>
  <c r="IP180" i="64"/>
  <c r="JF180" i="64"/>
  <c r="JN180" i="64"/>
  <c r="JV180" i="64"/>
  <c r="KD180" i="64"/>
  <c r="II180" i="64"/>
  <c r="IQ180" i="64"/>
  <c r="JG180" i="64"/>
  <c r="JO180" i="64"/>
  <c r="JW180" i="64"/>
  <c r="KE180" i="64"/>
  <c r="LK180" i="64"/>
  <c r="LL180" i="64" s="1"/>
  <c r="CP180" i="64"/>
  <c r="EG180" i="64"/>
  <c r="EF180" i="64" s="1"/>
  <c r="EE180" i="64" s="1"/>
  <c r="ED180" i="64" s="1"/>
  <c r="EC180" i="64" s="1"/>
  <c r="IJ180" i="64"/>
  <c r="IR180" i="64"/>
  <c r="JH180" i="64"/>
  <c r="JP180" i="64"/>
  <c r="JX180" i="64"/>
  <c r="KF180" i="64"/>
  <c r="LA180" i="64"/>
  <c r="LM180" i="64"/>
  <c r="LZ180" i="64"/>
  <c r="FB180" i="64"/>
  <c r="IL180" i="64"/>
  <c r="IT180" i="64"/>
  <c r="JJ180" i="64"/>
  <c r="JR180" i="64"/>
  <c r="JZ180" i="64"/>
  <c r="KH180" i="64"/>
  <c r="MB180" i="64"/>
  <c r="MC180" i="64" s="1"/>
  <c r="JY180" i="64"/>
  <c r="MA180" i="64"/>
  <c r="KC180" i="64"/>
  <c r="MG180" i="64"/>
  <c r="IK180" i="64"/>
  <c r="KG180" i="64"/>
  <c r="IO180" i="64"/>
  <c r="JE180" i="64"/>
  <c r="IS180" i="64"/>
  <c r="JI180" i="64"/>
  <c r="GK180" i="64"/>
  <c r="IW180" i="64"/>
  <c r="JM180" i="64"/>
  <c r="JQ180" i="64"/>
  <c r="LS180" i="64"/>
  <c r="JU180" i="64"/>
  <c r="CP181" i="64"/>
  <c r="EG181" i="64"/>
  <c r="EF181" i="64" s="1"/>
  <c r="EE181" i="64" s="1"/>
  <c r="ED181" i="64" s="1"/>
  <c r="EC181" i="64" s="1"/>
  <c r="IP181" i="64"/>
  <c r="JF181" i="64"/>
  <c r="JN181" i="64"/>
  <c r="JV181" i="64"/>
  <c r="KD181" i="64"/>
  <c r="MG181" i="64"/>
  <c r="II181" i="64"/>
  <c r="IQ181" i="64"/>
  <c r="JG181" i="64"/>
  <c r="JO181" i="64"/>
  <c r="JW181" i="64"/>
  <c r="KE181" i="64"/>
  <c r="LK181" i="64"/>
  <c r="LL181" i="64" s="1"/>
  <c r="CX181" i="64"/>
  <c r="GI181" i="64"/>
  <c r="GQ181" i="64" s="1"/>
  <c r="IK181" i="64"/>
  <c r="IS181" i="64"/>
  <c r="JI181" i="64"/>
  <c r="JQ181" i="64"/>
  <c r="JY181" i="64"/>
  <c r="KG181" i="64"/>
  <c r="LZ181" i="64"/>
  <c r="GJ181" i="64"/>
  <c r="IL181" i="64"/>
  <c r="IT181" i="64"/>
  <c r="JJ181" i="64"/>
  <c r="JR181" i="64"/>
  <c r="JZ181" i="64"/>
  <c r="KH181" i="64"/>
  <c r="MA181" i="64"/>
  <c r="GK181" i="64"/>
  <c r="IM181" i="64"/>
  <c r="IU181" i="64"/>
  <c r="JC181" i="64"/>
  <c r="JK181" i="64"/>
  <c r="JS181" i="64"/>
  <c r="KA181" i="64"/>
  <c r="MB181" i="64"/>
  <c r="IO181" i="64"/>
  <c r="IW181" i="64"/>
  <c r="JE181" i="64"/>
  <c r="JM181" i="64"/>
  <c r="JU181" i="64"/>
  <c r="KC181" i="64"/>
  <c r="LS181" i="64"/>
  <c r="MF181" i="64"/>
  <c r="IN181" i="64"/>
  <c r="JD181" i="64"/>
  <c r="KK181" i="64"/>
  <c r="LM181" i="64"/>
  <c r="FB181" i="64"/>
  <c r="IR181" i="64"/>
  <c r="JH181" i="64"/>
  <c r="IV181" i="64"/>
  <c r="JL181" i="64"/>
  <c r="JP181" i="64"/>
  <c r="LA181" i="64"/>
  <c r="JT181" i="64"/>
  <c r="JX181" i="64"/>
  <c r="KB181" i="64"/>
  <c r="MD181" i="64"/>
  <c r="IJ181" i="64"/>
  <c r="KF181" i="64"/>
  <c r="GK182" i="64"/>
  <c r="IL182" i="64"/>
  <c r="IT182" i="64"/>
  <c r="JJ182" i="64"/>
  <c r="JR182" i="64"/>
  <c r="JZ182" i="64"/>
  <c r="KH182" i="64"/>
  <c r="MB182" i="64"/>
  <c r="CX182" i="64"/>
  <c r="IM182" i="64"/>
  <c r="IU182" i="64"/>
  <c r="JC182" i="64"/>
  <c r="JK182" i="64"/>
  <c r="JS182" i="64"/>
  <c r="KA182" i="64"/>
  <c r="MD182" i="64"/>
  <c r="EG182" i="64"/>
  <c r="EF182" i="64" s="1"/>
  <c r="EE182" i="64" s="1"/>
  <c r="ED182" i="64" s="1"/>
  <c r="EC182" i="64" s="1"/>
  <c r="IO182" i="64"/>
  <c r="IW182" i="64"/>
  <c r="JE182" i="64"/>
  <c r="JM182" i="64"/>
  <c r="JU182" i="64"/>
  <c r="KC182" i="64"/>
  <c r="MG182" i="64"/>
  <c r="IP182" i="64"/>
  <c r="JF182" i="64"/>
  <c r="JN182" i="64"/>
  <c r="JV182" i="64"/>
  <c r="KD182" i="64"/>
  <c r="LK182" i="64"/>
  <c r="FB182" i="64"/>
  <c r="II182" i="64"/>
  <c r="IQ182" i="64"/>
  <c r="JG182" i="64"/>
  <c r="JO182" i="64"/>
  <c r="JW182" i="64"/>
  <c r="KE182" i="64"/>
  <c r="LM182" i="64"/>
  <c r="GJ182" i="64"/>
  <c r="IK182" i="64"/>
  <c r="IS182" i="64"/>
  <c r="JI182" i="64"/>
  <c r="JQ182" i="64"/>
  <c r="JY182" i="64"/>
  <c r="KG182" i="64"/>
  <c r="MA182" i="64"/>
  <c r="IN182" i="64"/>
  <c r="JD182" i="64"/>
  <c r="KK182" i="64"/>
  <c r="LZ182" i="64"/>
  <c r="CP182" i="64"/>
  <c r="GI182" i="64"/>
  <c r="GQ182" i="64" s="1"/>
  <c r="IR182" i="64"/>
  <c r="JH182" i="64"/>
  <c r="MF182" i="64"/>
  <c r="IV182" i="64"/>
  <c r="JL182" i="64"/>
  <c r="JP182" i="64"/>
  <c r="LA182" i="64"/>
  <c r="JT182" i="64"/>
  <c r="JX182" i="64"/>
  <c r="LS182" i="64"/>
  <c r="KB182" i="64"/>
  <c r="IJ182" i="64"/>
  <c r="KF182" i="64"/>
  <c r="IL183" i="64"/>
  <c r="IT183" i="64"/>
  <c r="JJ183" i="64"/>
  <c r="JR183" i="64"/>
  <c r="JZ183" i="64"/>
  <c r="KH183" i="64"/>
  <c r="MB183" i="64"/>
  <c r="CP183" i="64"/>
  <c r="FB183" i="64"/>
  <c r="IM183" i="64"/>
  <c r="IU183" i="64"/>
  <c r="JC183" i="64"/>
  <c r="JK183" i="64"/>
  <c r="JS183" i="64"/>
  <c r="KA183" i="64"/>
  <c r="MD183" i="64"/>
  <c r="GJ183" i="64"/>
  <c r="IO183" i="64"/>
  <c r="IW183" i="64"/>
  <c r="JE183" i="64"/>
  <c r="JM183" i="64"/>
  <c r="JU183" i="64"/>
  <c r="KC183" i="64"/>
  <c r="LS183" i="64"/>
  <c r="MG183" i="64"/>
  <c r="CX183" i="64"/>
  <c r="GK183" i="64"/>
  <c r="IP183" i="64"/>
  <c r="JF183" i="64"/>
  <c r="JN183" i="64"/>
  <c r="JV183" i="64"/>
  <c r="KD183" i="64"/>
  <c r="II183" i="64"/>
  <c r="IQ183" i="64"/>
  <c r="JG183" i="64"/>
  <c r="JO183" i="64"/>
  <c r="JW183" i="64"/>
  <c r="KE183" i="64"/>
  <c r="LK183" i="64"/>
  <c r="LL183" i="64" s="1"/>
  <c r="EG183" i="64"/>
  <c r="EF183" i="64" s="1"/>
  <c r="EE183" i="64" s="1"/>
  <c r="ED183" i="64" s="1"/>
  <c r="EC183" i="64" s="1"/>
  <c r="IK183" i="64"/>
  <c r="IS183" i="64"/>
  <c r="JI183" i="64"/>
  <c r="JQ183" i="64"/>
  <c r="JY183" i="64"/>
  <c r="KG183" i="64"/>
  <c r="MA183" i="64"/>
  <c r="IR183" i="64"/>
  <c r="JH183" i="64"/>
  <c r="GI183" i="64"/>
  <c r="GQ183" i="64" s="1"/>
  <c r="IV183" i="64"/>
  <c r="JL183" i="64"/>
  <c r="LM183" i="64"/>
  <c r="JP183" i="64"/>
  <c r="JT183" i="64"/>
  <c r="LA183" i="64"/>
  <c r="JX183" i="64"/>
  <c r="KB183" i="64"/>
  <c r="IJ183" i="64"/>
  <c r="KF183" i="64"/>
  <c r="LZ183" i="64"/>
  <c r="IN183" i="64"/>
  <c r="JD183" i="64"/>
  <c r="KK183" i="64"/>
  <c r="MF183" i="64"/>
  <c r="CP184" i="64"/>
  <c r="EG184" i="64"/>
  <c r="EF184" i="64" s="1"/>
  <c r="EE184" i="64" s="1"/>
  <c r="ED184" i="64" s="1"/>
  <c r="EC184" i="64" s="1"/>
  <c r="IK184" i="64"/>
  <c r="IS184" i="64"/>
  <c r="JI184" i="64"/>
  <c r="JQ184" i="64"/>
  <c r="JY184" i="64"/>
  <c r="KG184" i="64"/>
  <c r="LZ184" i="64"/>
  <c r="IL184" i="64"/>
  <c r="IT184" i="64"/>
  <c r="JJ184" i="64"/>
  <c r="JR184" i="64"/>
  <c r="JZ184" i="64"/>
  <c r="KH184" i="64"/>
  <c r="MA184" i="64"/>
  <c r="CX184" i="64"/>
  <c r="GI184" i="64"/>
  <c r="GQ184" i="64" s="1"/>
  <c r="IN184" i="64"/>
  <c r="IV184" i="64"/>
  <c r="JD184" i="64"/>
  <c r="JL184" i="64"/>
  <c r="JT184" i="64"/>
  <c r="KB184" i="64"/>
  <c r="KK184" i="64"/>
  <c r="MD184" i="64"/>
  <c r="GJ184" i="64"/>
  <c r="IO184" i="64"/>
  <c r="IW184" i="64"/>
  <c r="JE184" i="64"/>
  <c r="JM184" i="64"/>
  <c r="JU184" i="64"/>
  <c r="KC184" i="64"/>
  <c r="GK184" i="64"/>
  <c r="IP184" i="64"/>
  <c r="JF184" i="64"/>
  <c r="JN184" i="64"/>
  <c r="JV184" i="64"/>
  <c r="KD184" i="64"/>
  <c r="MG184" i="64"/>
  <c r="IJ184" i="64"/>
  <c r="IR184" i="64"/>
  <c r="JH184" i="64"/>
  <c r="JP184" i="64"/>
  <c r="JX184" i="64"/>
  <c r="KF184" i="64"/>
  <c r="LA184" i="64"/>
  <c r="LM184" i="64"/>
  <c r="IQ184" i="64"/>
  <c r="JG184" i="64"/>
  <c r="MF184" i="64"/>
  <c r="IU184" i="64"/>
  <c r="JK184" i="64"/>
  <c r="JO184" i="64"/>
  <c r="JS184" i="64"/>
  <c r="LS184" i="64"/>
  <c r="JW184" i="64"/>
  <c r="KA184" i="64"/>
  <c r="II184" i="64"/>
  <c r="KE184" i="64"/>
  <c r="FB184" i="64"/>
  <c r="IM184" i="64"/>
  <c r="JC184" i="64"/>
  <c r="LK184" i="64"/>
  <c r="LL184" i="64" s="1"/>
  <c r="MB184" i="64"/>
  <c r="MC184" i="64" s="1"/>
  <c r="GI185" i="64"/>
  <c r="GQ185" i="64" s="1"/>
  <c r="GJ185" i="64"/>
  <c r="IN185" i="64"/>
  <c r="IV185" i="64"/>
  <c r="JD185" i="64"/>
  <c r="CP185" i="64"/>
  <c r="IP185" i="64"/>
  <c r="JF185" i="64"/>
  <c r="JN185" i="64"/>
  <c r="JV185" i="64"/>
  <c r="KD185" i="64"/>
  <c r="LM185" i="64"/>
  <c r="LZ185" i="64"/>
  <c r="EG185" i="64"/>
  <c r="EF185" i="64" s="1"/>
  <c r="EE185" i="64" s="1"/>
  <c r="ED185" i="64" s="1"/>
  <c r="EC185" i="64" s="1"/>
  <c r="IJ185" i="64"/>
  <c r="IR185" i="64"/>
  <c r="JH185" i="64"/>
  <c r="JP185" i="64"/>
  <c r="JX185" i="64"/>
  <c r="KF185" i="64"/>
  <c r="FB185" i="64"/>
  <c r="IL185" i="64"/>
  <c r="IT185" i="64"/>
  <c r="JJ185" i="64"/>
  <c r="JR185" i="64"/>
  <c r="JZ185" i="64"/>
  <c r="KH185" i="64"/>
  <c r="MF185" i="64"/>
  <c r="IO185" i="64"/>
  <c r="JM185" i="64"/>
  <c r="KA185" i="64"/>
  <c r="MB185" i="64"/>
  <c r="IQ185" i="64"/>
  <c r="JO185" i="64"/>
  <c r="KB185" i="64"/>
  <c r="LA185" i="64"/>
  <c r="MD185" i="64"/>
  <c r="IS185" i="64"/>
  <c r="JC185" i="64"/>
  <c r="JQ185" i="64"/>
  <c r="KC185" i="64"/>
  <c r="MG185" i="64"/>
  <c r="IU185" i="64"/>
  <c r="JE185" i="64"/>
  <c r="JS185" i="64"/>
  <c r="KE185" i="64"/>
  <c r="GK185" i="64"/>
  <c r="IW185" i="64"/>
  <c r="JG185" i="64"/>
  <c r="JT185" i="64"/>
  <c r="KG185" i="64"/>
  <c r="LS185" i="64"/>
  <c r="CX185" i="64"/>
  <c r="II185" i="64"/>
  <c r="JI185" i="64"/>
  <c r="JU185" i="64"/>
  <c r="IK185" i="64"/>
  <c r="JK185" i="64"/>
  <c r="JW185" i="64"/>
  <c r="KK185" i="64"/>
  <c r="IM185" i="64"/>
  <c r="JL185" i="64"/>
  <c r="JY185" i="64"/>
  <c r="LK185" i="64"/>
  <c r="LL185" i="64" s="1"/>
  <c r="MA185" i="64"/>
  <c r="GJ186" i="64"/>
  <c r="IJ186" i="64"/>
  <c r="IR186" i="64"/>
  <c r="JH186" i="64"/>
  <c r="JP186" i="64"/>
  <c r="JX186" i="64"/>
  <c r="KF186" i="64"/>
  <c r="LK186" i="64"/>
  <c r="LL186" i="64" s="1"/>
  <c r="GK186" i="64"/>
  <c r="IK186" i="64"/>
  <c r="IS186" i="64"/>
  <c r="JI186" i="64"/>
  <c r="JQ186" i="64"/>
  <c r="JY186" i="64"/>
  <c r="KG186" i="64"/>
  <c r="LA186" i="64"/>
  <c r="LM186" i="64"/>
  <c r="LZ186" i="64"/>
  <c r="CX186" i="64"/>
  <c r="IL186" i="64"/>
  <c r="IT186" i="64"/>
  <c r="JJ186" i="64"/>
  <c r="JR186" i="64"/>
  <c r="JZ186" i="64"/>
  <c r="KH186" i="64"/>
  <c r="MA186" i="64"/>
  <c r="IM186" i="64"/>
  <c r="IU186" i="64"/>
  <c r="JC186" i="64"/>
  <c r="JK186" i="64"/>
  <c r="JS186" i="64"/>
  <c r="KA186" i="64"/>
  <c r="MB186" i="64"/>
  <c r="EG186" i="64"/>
  <c r="EF186" i="64" s="1"/>
  <c r="EE186" i="64" s="1"/>
  <c r="ED186" i="64" s="1"/>
  <c r="EC186" i="64" s="1"/>
  <c r="IN186" i="64"/>
  <c r="IV186" i="64"/>
  <c r="JD186" i="64"/>
  <c r="JL186" i="64"/>
  <c r="JT186" i="64"/>
  <c r="KB186" i="64"/>
  <c r="MD186" i="64"/>
  <c r="IO186" i="64"/>
  <c r="IW186" i="64"/>
  <c r="JE186" i="64"/>
  <c r="JM186" i="64"/>
  <c r="JU186" i="64"/>
  <c r="KC186" i="64"/>
  <c r="KK186" i="64"/>
  <c r="MF186" i="64"/>
  <c r="FB186" i="64"/>
  <c r="IP186" i="64"/>
  <c r="JF186" i="64"/>
  <c r="JN186" i="64"/>
  <c r="JV186" i="64"/>
  <c r="KD186" i="64"/>
  <c r="LS186" i="64"/>
  <c r="MG186" i="64"/>
  <c r="CP186" i="64"/>
  <c r="GI186" i="64"/>
  <c r="GQ186" i="64" s="1"/>
  <c r="II186" i="64"/>
  <c r="IQ186" i="64"/>
  <c r="JG186" i="64"/>
  <c r="JO186" i="64"/>
  <c r="JW186" i="64"/>
  <c r="KE186" i="64"/>
  <c r="EG187" i="64"/>
  <c r="EF187" i="64" s="1"/>
  <c r="EE187" i="64" s="1"/>
  <c r="ED187" i="64" s="1"/>
  <c r="EC187" i="64" s="1"/>
  <c r="IL187" i="64"/>
  <c r="IT187" i="64"/>
  <c r="JJ187" i="64"/>
  <c r="JR187" i="64"/>
  <c r="JZ187" i="64"/>
  <c r="KH187" i="64"/>
  <c r="MB187" i="64"/>
  <c r="IM187" i="64"/>
  <c r="IU187" i="64"/>
  <c r="JC187" i="64"/>
  <c r="JK187" i="64"/>
  <c r="JS187" i="64"/>
  <c r="KA187" i="64"/>
  <c r="MD187" i="64"/>
  <c r="FB187" i="64"/>
  <c r="IN187" i="64"/>
  <c r="IV187" i="64"/>
  <c r="JD187" i="64"/>
  <c r="JL187" i="64"/>
  <c r="JT187" i="64"/>
  <c r="KB187" i="64"/>
  <c r="KK187" i="64"/>
  <c r="LS187" i="64"/>
  <c r="MF187" i="64"/>
  <c r="GI187" i="64"/>
  <c r="GQ187" i="64" s="1"/>
  <c r="IO187" i="64"/>
  <c r="IW187" i="64"/>
  <c r="JE187" i="64"/>
  <c r="JM187" i="64"/>
  <c r="JU187" i="64"/>
  <c r="KC187" i="64"/>
  <c r="MG187" i="64"/>
  <c r="MH187" i="64" s="1"/>
  <c r="CP187" i="64"/>
  <c r="GJ187" i="64"/>
  <c r="IP187" i="64"/>
  <c r="JF187" i="64"/>
  <c r="JN187" i="64"/>
  <c r="JV187" i="64"/>
  <c r="KD187" i="64"/>
  <c r="LK187" i="64"/>
  <c r="LL187" i="64" s="1"/>
  <c r="GK187" i="64"/>
  <c r="II187" i="64"/>
  <c r="IQ187" i="64"/>
  <c r="JG187" i="64"/>
  <c r="JO187" i="64"/>
  <c r="JW187" i="64"/>
  <c r="KE187" i="64"/>
  <c r="LM187" i="64"/>
  <c r="IJ187" i="64"/>
  <c r="IR187" i="64"/>
  <c r="JH187" i="64"/>
  <c r="JP187" i="64"/>
  <c r="JX187" i="64"/>
  <c r="KF187" i="64"/>
  <c r="LA187" i="64"/>
  <c r="LZ187" i="64"/>
  <c r="CX187" i="64"/>
  <c r="IK187" i="64"/>
  <c r="IS187" i="64"/>
  <c r="JI187" i="64"/>
  <c r="JQ187" i="64"/>
  <c r="JY187" i="64"/>
  <c r="KG187" i="64"/>
  <c r="MA187" i="64"/>
  <c r="GK188" i="64"/>
  <c r="IO188" i="64"/>
  <c r="IW188" i="64"/>
  <c r="JE188" i="64"/>
  <c r="JM188" i="64"/>
  <c r="JU188" i="64"/>
  <c r="KC188" i="64"/>
  <c r="CP188" i="64"/>
  <c r="IP188" i="64"/>
  <c r="JF188" i="64"/>
  <c r="JN188" i="64"/>
  <c r="JV188" i="64"/>
  <c r="KD188" i="64"/>
  <c r="LK188" i="64"/>
  <c r="LL188" i="64" s="1"/>
  <c r="II188" i="64"/>
  <c r="IQ188" i="64"/>
  <c r="JG188" i="64"/>
  <c r="JO188" i="64"/>
  <c r="JW188" i="64"/>
  <c r="KE188" i="64"/>
  <c r="LM188" i="64"/>
  <c r="LZ188" i="64"/>
  <c r="EG188" i="64"/>
  <c r="EF188" i="64" s="1"/>
  <c r="EE188" i="64" s="1"/>
  <c r="ED188" i="64" s="1"/>
  <c r="EC188" i="64" s="1"/>
  <c r="IJ188" i="64"/>
  <c r="IR188" i="64"/>
  <c r="JH188" i="64"/>
  <c r="JP188" i="64"/>
  <c r="JX188" i="64"/>
  <c r="KF188" i="64"/>
  <c r="LA188" i="64"/>
  <c r="MA188" i="64"/>
  <c r="CX188" i="64"/>
  <c r="IK188" i="64"/>
  <c r="IS188" i="64"/>
  <c r="JI188" i="64"/>
  <c r="JQ188" i="64"/>
  <c r="JY188" i="64"/>
  <c r="KG188" i="64"/>
  <c r="MB188" i="64"/>
  <c r="FB188" i="64"/>
  <c r="IL188" i="64"/>
  <c r="IT188" i="64"/>
  <c r="JJ188" i="64"/>
  <c r="JR188" i="64"/>
  <c r="JZ188" i="64"/>
  <c r="KH188" i="64"/>
  <c r="MD188" i="64"/>
  <c r="GI188" i="64"/>
  <c r="GQ188" i="64" s="1"/>
  <c r="IM188" i="64"/>
  <c r="IU188" i="64"/>
  <c r="JC188" i="64"/>
  <c r="JK188" i="64"/>
  <c r="JS188" i="64"/>
  <c r="KA188" i="64"/>
  <c r="MF188" i="64"/>
  <c r="GJ188" i="64"/>
  <c r="IN188" i="64"/>
  <c r="IV188" i="64"/>
  <c r="JD188" i="64"/>
  <c r="JL188" i="64"/>
  <c r="JT188" i="64"/>
  <c r="KB188" i="64"/>
  <c r="KK188" i="64"/>
  <c r="LS188" i="64"/>
  <c r="MG188" i="64"/>
  <c r="CX189" i="64"/>
  <c r="FB189" i="64"/>
  <c r="IJ189" i="64"/>
  <c r="IR189" i="64"/>
  <c r="JH189" i="64"/>
  <c r="JP189" i="64"/>
  <c r="JX189" i="64"/>
  <c r="KF189" i="64"/>
  <c r="LA189" i="64"/>
  <c r="LM189" i="64"/>
  <c r="GI189" i="64"/>
  <c r="GQ189" i="64" s="1"/>
  <c r="IK189" i="64"/>
  <c r="IS189" i="64"/>
  <c r="JI189" i="64"/>
  <c r="JQ189" i="64"/>
  <c r="JY189" i="64"/>
  <c r="KG189" i="64"/>
  <c r="LZ189" i="64"/>
  <c r="GJ189" i="64"/>
  <c r="IL189" i="64"/>
  <c r="IT189" i="64"/>
  <c r="JJ189" i="64"/>
  <c r="JR189" i="64"/>
  <c r="JZ189" i="64"/>
  <c r="KH189" i="64"/>
  <c r="MA189" i="64"/>
  <c r="GK189" i="64"/>
  <c r="IM189" i="64"/>
  <c r="IU189" i="64"/>
  <c r="JC189" i="64"/>
  <c r="JK189" i="64"/>
  <c r="JS189" i="64"/>
  <c r="KA189" i="64"/>
  <c r="MB189" i="64"/>
  <c r="MC189" i="64" s="1"/>
  <c r="IN189" i="64"/>
  <c r="IV189" i="64"/>
  <c r="JD189" i="64"/>
  <c r="JL189" i="64"/>
  <c r="JT189" i="64"/>
  <c r="KB189" i="64"/>
  <c r="KK189" i="64"/>
  <c r="MD189" i="64"/>
  <c r="CP189" i="64"/>
  <c r="IO189" i="64"/>
  <c r="IW189" i="64"/>
  <c r="JE189" i="64"/>
  <c r="JM189" i="64"/>
  <c r="JU189" i="64"/>
  <c r="KC189" i="64"/>
  <c r="LS189" i="64"/>
  <c r="MF189" i="64"/>
  <c r="EG189" i="64"/>
  <c r="EF189" i="64" s="1"/>
  <c r="EE189" i="64" s="1"/>
  <c r="ED189" i="64" s="1"/>
  <c r="EC189" i="64" s="1"/>
  <c r="IP189" i="64"/>
  <c r="JF189" i="64"/>
  <c r="JN189" i="64"/>
  <c r="JV189" i="64"/>
  <c r="KD189" i="64"/>
  <c r="MG189" i="64"/>
  <c r="II189" i="64"/>
  <c r="IQ189" i="64"/>
  <c r="JG189" i="64"/>
  <c r="JO189" i="64"/>
  <c r="JW189" i="64"/>
  <c r="KE189" i="64"/>
  <c r="LK189" i="64"/>
  <c r="LL189" i="64" s="1"/>
  <c r="IO190" i="64"/>
  <c r="IW190" i="64"/>
  <c r="JE190" i="64"/>
  <c r="JM190" i="64"/>
  <c r="JU190" i="64"/>
  <c r="KC190" i="64"/>
  <c r="LS190" i="64"/>
  <c r="MF190" i="64"/>
  <c r="EG190" i="64"/>
  <c r="EF190" i="64" s="1"/>
  <c r="EE190" i="64" s="1"/>
  <c r="ED190" i="64" s="1"/>
  <c r="EC190" i="64" s="1"/>
  <c r="IP190" i="64"/>
  <c r="JF190" i="64"/>
  <c r="JN190" i="64"/>
  <c r="JV190" i="64"/>
  <c r="KD190" i="64"/>
  <c r="MG190" i="64"/>
  <c r="II190" i="64"/>
  <c r="IQ190" i="64"/>
  <c r="JG190" i="64"/>
  <c r="JO190" i="64"/>
  <c r="JW190" i="64"/>
  <c r="KE190" i="64"/>
  <c r="LK190" i="64"/>
  <c r="LL190" i="64" s="1"/>
  <c r="FB190" i="64"/>
  <c r="IJ190" i="64"/>
  <c r="IR190" i="64"/>
  <c r="JH190" i="64"/>
  <c r="JP190" i="64"/>
  <c r="JX190" i="64"/>
  <c r="KF190" i="64"/>
  <c r="LM190" i="64"/>
  <c r="CP190" i="64"/>
  <c r="GI190" i="64"/>
  <c r="GQ190" i="64" s="1"/>
  <c r="IK190" i="64"/>
  <c r="IS190" i="64"/>
  <c r="JI190" i="64"/>
  <c r="JQ190" i="64"/>
  <c r="JY190" i="64"/>
  <c r="KG190" i="64"/>
  <c r="LA190" i="64"/>
  <c r="LZ190" i="64"/>
  <c r="GJ190" i="64"/>
  <c r="IL190" i="64"/>
  <c r="IT190" i="64"/>
  <c r="JJ190" i="64"/>
  <c r="JR190" i="64"/>
  <c r="JZ190" i="64"/>
  <c r="KH190" i="64"/>
  <c r="MA190" i="64"/>
  <c r="GK190" i="64"/>
  <c r="IM190" i="64"/>
  <c r="IU190" i="64"/>
  <c r="JC190" i="64"/>
  <c r="JK190" i="64"/>
  <c r="JS190" i="64"/>
  <c r="KA190" i="64"/>
  <c r="MB190" i="64"/>
  <c r="CX190" i="64"/>
  <c r="IN190" i="64"/>
  <c r="IV190" i="64"/>
  <c r="JD190" i="64"/>
  <c r="JL190" i="64"/>
  <c r="JT190" i="64"/>
  <c r="KB190" i="64"/>
  <c r="KK190" i="64"/>
  <c r="MD190" i="64"/>
  <c r="GI191" i="64"/>
  <c r="GQ191" i="64" s="1"/>
  <c r="IN191" i="64"/>
  <c r="IV191" i="64"/>
  <c r="JD191" i="64"/>
  <c r="JL191" i="64"/>
  <c r="JT191" i="64"/>
  <c r="KB191" i="64"/>
  <c r="KK191" i="64"/>
  <c r="MF191" i="64"/>
  <c r="GJ191" i="64"/>
  <c r="IO191" i="64"/>
  <c r="IW191" i="64"/>
  <c r="JE191" i="64"/>
  <c r="JM191" i="64"/>
  <c r="JU191" i="64"/>
  <c r="KC191" i="64"/>
  <c r="LS191" i="64"/>
  <c r="MG191" i="64"/>
  <c r="CX191" i="64"/>
  <c r="GK191" i="64"/>
  <c r="IP191" i="64"/>
  <c r="JF191" i="64"/>
  <c r="JN191" i="64"/>
  <c r="JV191" i="64"/>
  <c r="KD191" i="64"/>
  <c r="II191" i="64"/>
  <c r="IQ191" i="64"/>
  <c r="JG191" i="64"/>
  <c r="JO191" i="64"/>
  <c r="JW191" i="64"/>
  <c r="KE191" i="64"/>
  <c r="LK191" i="64"/>
  <c r="IJ191" i="64"/>
  <c r="IR191" i="64"/>
  <c r="JH191" i="64"/>
  <c r="JP191" i="64"/>
  <c r="JX191" i="64"/>
  <c r="KF191" i="64"/>
  <c r="LA191" i="64"/>
  <c r="LM191" i="64"/>
  <c r="LZ191" i="64"/>
  <c r="EG191" i="64"/>
  <c r="EF191" i="64" s="1"/>
  <c r="EE191" i="64" s="1"/>
  <c r="ED191" i="64" s="1"/>
  <c r="EC191" i="64" s="1"/>
  <c r="IK191" i="64"/>
  <c r="IS191" i="64"/>
  <c r="JI191" i="64"/>
  <c r="JQ191" i="64"/>
  <c r="JY191" i="64"/>
  <c r="KG191" i="64"/>
  <c r="MA191" i="64"/>
  <c r="IL191" i="64"/>
  <c r="IT191" i="64"/>
  <c r="JJ191" i="64"/>
  <c r="JR191" i="64"/>
  <c r="JZ191" i="64"/>
  <c r="KH191" i="64"/>
  <c r="MB191" i="64"/>
  <c r="CP191" i="64"/>
  <c r="FB191" i="64"/>
  <c r="IM191" i="64"/>
  <c r="IU191" i="64"/>
  <c r="JC191" i="64"/>
  <c r="JK191" i="64"/>
  <c r="JS191" i="64"/>
  <c r="KA191" i="64"/>
  <c r="MD191" i="64"/>
  <c r="IL192" i="64"/>
  <c r="IT192" i="64"/>
  <c r="JJ192" i="64"/>
  <c r="JR192" i="64"/>
  <c r="JZ192" i="64"/>
  <c r="KH192" i="64"/>
  <c r="MA192" i="64"/>
  <c r="CX192" i="64"/>
  <c r="FB192" i="64"/>
  <c r="IM192" i="64"/>
  <c r="IU192" i="64"/>
  <c r="JC192" i="64"/>
  <c r="JK192" i="64"/>
  <c r="JS192" i="64"/>
  <c r="KA192" i="64"/>
  <c r="MB192" i="64"/>
  <c r="GI192" i="64"/>
  <c r="GQ192" i="64" s="1"/>
  <c r="IN192" i="64"/>
  <c r="IV192" i="64"/>
  <c r="JD192" i="64"/>
  <c r="JL192" i="64"/>
  <c r="JT192" i="64"/>
  <c r="KB192" i="64"/>
  <c r="KK192" i="64"/>
  <c r="MD192" i="64"/>
  <c r="GJ192" i="64"/>
  <c r="IO192" i="64"/>
  <c r="IW192" i="64"/>
  <c r="JE192" i="64"/>
  <c r="JM192" i="64"/>
  <c r="JU192" i="64"/>
  <c r="KC192" i="64"/>
  <c r="LS192" i="64"/>
  <c r="MF192" i="64"/>
  <c r="GK192" i="64"/>
  <c r="IP192" i="64"/>
  <c r="JF192" i="64"/>
  <c r="JN192" i="64"/>
  <c r="JV192" i="64"/>
  <c r="KD192" i="64"/>
  <c r="MG192" i="64"/>
  <c r="II192" i="64"/>
  <c r="IQ192" i="64"/>
  <c r="JG192" i="64"/>
  <c r="JO192" i="64"/>
  <c r="JW192" i="64"/>
  <c r="KE192" i="64"/>
  <c r="LK192" i="64"/>
  <c r="LL192" i="64" s="1"/>
  <c r="CP192" i="64"/>
  <c r="IJ192" i="64"/>
  <c r="IR192" i="64"/>
  <c r="JH192" i="64"/>
  <c r="JP192" i="64"/>
  <c r="JX192" i="64"/>
  <c r="KF192" i="64"/>
  <c r="LM192" i="64"/>
  <c r="EG192" i="64"/>
  <c r="EF192" i="64" s="1"/>
  <c r="EE192" i="64" s="1"/>
  <c r="ED192" i="64" s="1"/>
  <c r="EC192" i="64" s="1"/>
  <c r="IK192" i="64"/>
  <c r="IS192" i="64"/>
  <c r="JI192" i="64"/>
  <c r="JQ192" i="64"/>
  <c r="JY192" i="64"/>
  <c r="KG192" i="64"/>
  <c r="LA192" i="64"/>
  <c r="LZ192" i="64"/>
  <c r="GJ193" i="64"/>
  <c r="IN193" i="64"/>
  <c r="IV193" i="64"/>
  <c r="JD193" i="64"/>
  <c r="JL193" i="64"/>
  <c r="JT193" i="64"/>
  <c r="KB193" i="64"/>
  <c r="KK193" i="64"/>
  <c r="CP193" i="64"/>
  <c r="GK193" i="64"/>
  <c r="IO193" i="64"/>
  <c r="IW193" i="64"/>
  <c r="JE193" i="64"/>
  <c r="JM193" i="64"/>
  <c r="JU193" i="64"/>
  <c r="KC193" i="64"/>
  <c r="LK193" i="64"/>
  <c r="LL193" i="64" s="1"/>
  <c r="IP193" i="64"/>
  <c r="JF193" i="64"/>
  <c r="JN193" i="64"/>
  <c r="JV193" i="64"/>
  <c r="KD193" i="64"/>
  <c r="LM193" i="64"/>
  <c r="LZ193" i="64"/>
  <c r="II193" i="64"/>
  <c r="IQ193" i="64"/>
  <c r="JG193" i="64"/>
  <c r="JO193" i="64"/>
  <c r="JW193" i="64"/>
  <c r="KE193" i="64"/>
  <c r="LA193" i="64"/>
  <c r="MA193" i="64"/>
  <c r="CX193" i="64"/>
  <c r="EG193" i="64"/>
  <c r="EF193" i="64" s="1"/>
  <c r="EE193" i="64" s="1"/>
  <c r="ED193" i="64" s="1"/>
  <c r="EC193" i="64" s="1"/>
  <c r="IJ193" i="64"/>
  <c r="IR193" i="64"/>
  <c r="JH193" i="64"/>
  <c r="JP193" i="64"/>
  <c r="JX193" i="64"/>
  <c r="KF193" i="64"/>
  <c r="MB193" i="64"/>
  <c r="IK193" i="64"/>
  <c r="IS193" i="64"/>
  <c r="JI193" i="64"/>
  <c r="JQ193" i="64"/>
  <c r="JY193" i="64"/>
  <c r="KG193" i="64"/>
  <c r="MD193" i="64"/>
  <c r="FB193" i="64"/>
  <c r="IL193" i="64"/>
  <c r="IT193" i="64"/>
  <c r="JJ193" i="64"/>
  <c r="JR193" i="64"/>
  <c r="JZ193" i="64"/>
  <c r="KH193" i="64"/>
  <c r="MF193" i="64"/>
  <c r="GI193" i="64"/>
  <c r="GQ193" i="64" s="1"/>
  <c r="IM193" i="64"/>
  <c r="IU193" i="64"/>
  <c r="JC193" i="64"/>
  <c r="JK193" i="64"/>
  <c r="JS193" i="64"/>
  <c r="KA193" i="64"/>
  <c r="LS193" i="64"/>
  <c r="MG193" i="64"/>
  <c r="CX194" i="64"/>
  <c r="GK194" i="64"/>
  <c r="IK194" i="64"/>
  <c r="IS194" i="64"/>
  <c r="JI194" i="64"/>
  <c r="JQ194" i="64"/>
  <c r="JY194" i="64"/>
  <c r="KG194" i="64"/>
  <c r="MA194" i="64"/>
  <c r="IL194" i="64"/>
  <c r="IT194" i="64"/>
  <c r="JJ194" i="64"/>
  <c r="JR194" i="64"/>
  <c r="JZ194" i="64"/>
  <c r="KH194" i="64"/>
  <c r="MB194" i="64"/>
  <c r="IM194" i="64"/>
  <c r="IU194" i="64"/>
  <c r="JC194" i="64"/>
  <c r="JK194" i="64"/>
  <c r="JS194" i="64"/>
  <c r="KA194" i="64"/>
  <c r="MD194" i="64"/>
  <c r="EG194" i="64"/>
  <c r="EF194" i="64" s="1"/>
  <c r="EE194" i="64" s="1"/>
  <c r="ED194" i="64" s="1"/>
  <c r="EC194" i="64" s="1"/>
  <c r="IN194" i="64"/>
  <c r="IV194" i="64"/>
  <c r="JD194" i="64"/>
  <c r="JL194" i="64"/>
  <c r="JT194" i="64"/>
  <c r="KB194" i="64"/>
  <c r="KK194" i="64"/>
  <c r="MF194" i="64"/>
  <c r="IO194" i="64"/>
  <c r="IW194" i="64"/>
  <c r="JE194" i="64"/>
  <c r="JM194" i="64"/>
  <c r="JU194" i="64"/>
  <c r="KC194" i="64"/>
  <c r="LS194" i="64"/>
  <c r="MG194" i="64"/>
  <c r="MH194" i="64" s="1"/>
  <c r="CP194" i="64"/>
  <c r="FB194" i="64"/>
  <c r="IP194" i="64"/>
  <c r="JF194" i="64"/>
  <c r="JN194" i="64"/>
  <c r="JV194" i="64"/>
  <c r="KD194" i="64"/>
  <c r="GI194" i="64"/>
  <c r="GQ194" i="64" s="1"/>
  <c r="II194" i="64"/>
  <c r="IQ194" i="64"/>
  <c r="JG194" i="64"/>
  <c r="JO194" i="64"/>
  <c r="JW194" i="64"/>
  <c r="KE194" i="64"/>
  <c r="LK194" i="64"/>
  <c r="GJ194" i="64"/>
  <c r="IJ194" i="64"/>
  <c r="IR194" i="64"/>
  <c r="JH194" i="64"/>
  <c r="JP194" i="64"/>
  <c r="JX194" i="64"/>
  <c r="KF194" i="64"/>
  <c r="LA194" i="64"/>
  <c r="LM194" i="64"/>
  <c r="LZ194" i="64"/>
  <c r="EG195" i="64"/>
  <c r="EF195" i="64" s="1"/>
  <c r="EE195" i="64" s="1"/>
  <c r="ED195" i="64" s="1"/>
  <c r="EC195" i="64" s="1"/>
  <c r="IM195" i="64"/>
  <c r="IU195" i="64"/>
  <c r="JC195" i="64"/>
  <c r="JK195" i="64"/>
  <c r="JS195" i="64"/>
  <c r="KA195" i="64"/>
  <c r="LZ195" i="64"/>
  <c r="IN195" i="64"/>
  <c r="IV195" i="64"/>
  <c r="JD195" i="64"/>
  <c r="JL195" i="64"/>
  <c r="JT195" i="64"/>
  <c r="KB195" i="64"/>
  <c r="KK195" i="64"/>
  <c r="MA195" i="64"/>
  <c r="FB195" i="64"/>
  <c r="IO195" i="64"/>
  <c r="IW195" i="64"/>
  <c r="JE195" i="64"/>
  <c r="JM195" i="64"/>
  <c r="JU195" i="64"/>
  <c r="KC195" i="64"/>
  <c r="MB195" i="64"/>
  <c r="MC195" i="64" s="1"/>
  <c r="CP195" i="64"/>
  <c r="GI195" i="64"/>
  <c r="GQ195" i="64" s="1"/>
  <c r="IP195" i="64"/>
  <c r="JF195" i="64"/>
  <c r="JN195" i="64"/>
  <c r="JV195" i="64"/>
  <c r="KD195" i="64"/>
  <c r="LS195" i="64"/>
  <c r="MD195" i="64"/>
  <c r="GJ195" i="64"/>
  <c r="II195" i="64"/>
  <c r="IQ195" i="64"/>
  <c r="JG195" i="64"/>
  <c r="JO195" i="64"/>
  <c r="JW195" i="64"/>
  <c r="KE195" i="64"/>
  <c r="MF195" i="64"/>
  <c r="GK195" i="64"/>
  <c r="IJ195" i="64"/>
  <c r="IR195" i="64"/>
  <c r="JH195" i="64"/>
  <c r="JP195" i="64"/>
  <c r="JX195" i="64"/>
  <c r="KF195" i="64"/>
  <c r="LK195" i="64"/>
  <c r="MG195" i="64"/>
  <c r="CX195" i="64"/>
  <c r="IK195" i="64"/>
  <c r="IS195" i="64"/>
  <c r="JI195" i="64"/>
  <c r="JQ195" i="64"/>
  <c r="JY195" i="64"/>
  <c r="KG195" i="64"/>
  <c r="LM195" i="64"/>
  <c r="IL195" i="64"/>
  <c r="IT195" i="64"/>
  <c r="JJ195" i="64"/>
  <c r="JR195" i="64"/>
  <c r="JZ195" i="64"/>
  <c r="KH195" i="64"/>
  <c r="LA195" i="64"/>
  <c r="FB196" i="64"/>
  <c r="IM196" i="64"/>
  <c r="IU196" i="64"/>
  <c r="JC196" i="64"/>
  <c r="JK196" i="64"/>
  <c r="JS196" i="64"/>
  <c r="KA196" i="64"/>
  <c r="LS196" i="64"/>
  <c r="MG196" i="64"/>
  <c r="GI196" i="64"/>
  <c r="GQ196" i="64" s="1"/>
  <c r="IN196" i="64"/>
  <c r="IV196" i="64"/>
  <c r="JD196" i="64"/>
  <c r="JL196" i="64"/>
  <c r="JT196" i="64"/>
  <c r="KB196" i="64"/>
  <c r="KK196" i="64"/>
  <c r="GJ196" i="64"/>
  <c r="IO196" i="64"/>
  <c r="IW196" i="64"/>
  <c r="JE196" i="64"/>
  <c r="JM196" i="64"/>
  <c r="JU196" i="64"/>
  <c r="KC196" i="64"/>
  <c r="LK196" i="64"/>
  <c r="LL196" i="64" s="1"/>
  <c r="GK196" i="64"/>
  <c r="IP196" i="64"/>
  <c r="JF196" i="64"/>
  <c r="JN196" i="64"/>
  <c r="JV196" i="64"/>
  <c r="KD196" i="64"/>
  <c r="LM196" i="64"/>
  <c r="LZ196" i="64"/>
  <c r="CP196" i="64"/>
  <c r="II196" i="64"/>
  <c r="IQ196" i="64"/>
  <c r="JG196" i="64"/>
  <c r="JO196" i="64"/>
  <c r="JW196" i="64"/>
  <c r="KE196" i="64"/>
  <c r="LA196" i="64"/>
  <c r="MA196" i="64"/>
  <c r="IJ196" i="64"/>
  <c r="IR196" i="64"/>
  <c r="JH196" i="64"/>
  <c r="JP196" i="64"/>
  <c r="JX196" i="64"/>
  <c r="KF196" i="64"/>
  <c r="MB196" i="64"/>
  <c r="MC196" i="64" s="1"/>
  <c r="EG196" i="64"/>
  <c r="EF196" i="64" s="1"/>
  <c r="EE196" i="64" s="1"/>
  <c r="ED196" i="64" s="1"/>
  <c r="EC196" i="64" s="1"/>
  <c r="IK196" i="64"/>
  <c r="IS196" i="64"/>
  <c r="JI196" i="64"/>
  <c r="JQ196" i="64"/>
  <c r="JY196" i="64"/>
  <c r="KG196" i="64"/>
  <c r="MD196" i="64"/>
  <c r="CX196" i="64"/>
  <c r="IL196" i="64"/>
  <c r="IT196" i="64"/>
  <c r="JJ196" i="64"/>
  <c r="JR196" i="64"/>
  <c r="JZ196" i="64"/>
  <c r="KH196" i="64"/>
  <c r="MF196" i="64"/>
  <c r="MH196" i="64" s="1"/>
  <c r="CX197" i="64"/>
  <c r="FB197" i="64"/>
  <c r="IJ197" i="64"/>
  <c r="IR197" i="64"/>
  <c r="JH197" i="64"/>
  <c r="JP197" i="64"/>
  <c r="JX197" i="64"/>
  <c r="KF197" i="64"/>
  <c r="MA197" i="64"/>
  <c r="GI197" i="64"/>
  <c r="GQ197" i="64" s="1"/>
  <c r="IK197" i="64"/>
  <c r="IS197" i="64"/>
  <c r="JI197" i="64"/>
  <c r="JQ197" i="64"/>
  <c r="JY197" i="64"/>
  <c r="KG197" i="64"/>
  <c r="MB197" i="64"/>
  <c r="GJ197" i="64"/>
  <c r="IL197" i="64"/>
  <c r="IT197" i="64"/>
  <c r="JJ197" i="64"/>
  <c r="JR197" i="64"/>
  <c r="JZ197" i="64"/>
  <c r="KH197" i="64"/>
  <c r="MD197" i="64"/>
  <c r="GK197" i="64"/>
  <c r="IM197" i="64"/>
  <c r="IU197" i="64"/>
  <c r="JC197" i="64"/>
  <c r="JK197" i="64"/>
  <c r="JS197" i="64"/>
  <c r="KA197" i="64"/>
  <c r="LS197" i="64"/>
  <c r="MF197" i="64"/>
  <c r="IN197" i="64"/>
  <c r="IV197" i="64"/>
  <c r="JD197" i="64"/>
  <c r="JL197" i="64"/>
  <c r="JT197" i="64"/>
  <c r="KB197" i="64"/>
  <c r="KK197" i="64"/>
  <c r="MG197" i="64"/>
  <c r="MH197" i="64" s="1"/>
  <c r="CP197" i="64"/>
  <c r="IO197" i="64"/>
  <c r="IW197" i="64"/>
  <c r="JE197" i="64"/>
  <c r="JM197" i="64"/>
  <c r="JU197" i="64"/>
  <c r="KC197" i="64"/>
  <c r="LK197" i="64"/>
  <c r="EG197" i="64"/>
  <c r="EF197" i="64" s="1"/>
  <c r="EE197" i="64" s="1"/>
  <c r="ED197" i="64" s="1"/>
  <c r="EC197" i="64" s="1"/>
  <c r="IP197" i="64"/>
  <c r="JF197" i="64"/>
  <c r="JN197" i="64"/>
  <c r="JV197" i="64"/>
  <c r="KD197" i="64"/>
  <c r="LM197" i="64"/>
  <c r="II197" i="64"/>
  <c r="IQ197" i="64"/>
  <c r="JG197" i="64"/>
  <c r="JO197" i="64"/>
  <c r="JW197" i="64"/>
  <c r="KE197" i="64"/>
  <c r="LA197" i="64"/>
  <c r="LZ197" i="64"/>
  <c r="GI198" i="64"/>
  <c r="GQ198" i="64" s="1"/>
  <c r="IP198" i="64"/>
  <c r="JF198" i="64"/>
  <c r="JN198" i="64"/>
  <c r="JV198" i="64"/>
  <c r="KD198" i="64"/>
  <c r="MG198" i="64"/>
  <c r="GJ198" i="64"/>
  <c r="II198" i="64"/>
  <c r="IQ198" i="64"/>
  <c r="JG198" i="64"/>
  <c r="JO198" i="64"/>
  <c r="JW198" i="64"/>
  <c r="KE198" i="64"/>
  <c r="LK198" i="64"/>
  <c r="LL198" i="64" s="1"/>
  <c r="CP198" i="64"/>
  <c r="GK198" i="64"/>
  <c r="IJ198" i="64"/>
  <c r="IR198" i="64"/>
  <c r="JH198" i="64"/>
  <c r="JP198" i="64"/>
  <c r="JX198" i="64"/>
  <c r="KF198" i="64"/>
  <c r="LM198" i="64"/>
  <c r="IK198" i="64"/>
  <c r="IS198" i="64"/>
  <c r="JI198" i="64"/>
  <c r="JQ198" i="64"/>
  <c r="JY198" i="64"/>
  <c r="KG198" i="64"/>
  <c r="LA198" i="64"/>
  <c r="LZ198" i="64"/>
  <c r="IL198" i="64"/>
  <c r="IT198" i="64"/>
  <c r="JJ198" i="64"/>
  <c r="JR198" i="64"/>
  <c r="JZ198" i="64"/>
  <c r="KH198" i="64"/>
  <c r="MA198" i="64"/>
  <c r="CX198" i="64"/>
  <c r="EG198" i="64"/>
  <c r="EF198" i="64" s="1"/>
  <c r="EE198" i="64" s="1"/>
  <c r="ED198" i="64" s="1"/>
  <c r="EC198" i="64" s="1"/>
  <c r="IM198" i="64"/>
  <c r="IU198" i="64"/>
  <c r="JC198" i="64"/>
  <c r="JK198" i="64"/>
  <c r="JS198" i="64"/>
  <c r="KA198" i="64"/>
  <c r="MB198" i="64"/>
  <c r="MC198" i="64" s="1"/>
  <c r="IN198" i="64"/>
  <c r="IV198" i="64"/>
  <c r="JD198" i="64"/>
  <c r="JL198" i="64"/>
  <c r="JT198" i="64"/>
  <c r="KB198" i="64"/>
  <c r="KK198" i="64"/>
  <c r="MD198" i="64"/>
  <c r="FB198" i="64"/>
  <c r="IO198" i="64"/>
  <c r="IW198" i="64"/>
  <c r="JE198" i="64"/>
  <c r="JM198" i="64"/>
  <c r="JU198" i="64"/>
  <c r="KC198" i="64"/>
  <c r="LS198" i="64"/>
  <c r="MF198" i="64"/>
  <c r="IK199" i="64"/>
  <c r="IS199" i="64"/>
  <c r="JI199" i="64"/>
  <c r="JQ199" i="64"/>
  <c r="JY199" i="64"/>
  <c r="KG199" i="64"/>
  <c r="LZ199" i="64"/>
  <c r="CX199" i="64"/>
  <c r="FB199" i="64"/>
  <c r="IL199" i="64"/>
  <c r="IT199" i="64"/>
  <c r="JJ199" i="64"/>
  <c r="JR199" i="64"/>
  <c r="JZ199" i="64"/>
  <c r="KH199" i="64"/>
  <c r="MA199" i="64"/>
  <c r="GI199" i="64"/>
  <c r="GQ199" i="64" s="1"/>
  <c r="IM199" i="64"/>
  <c r="IU199" i="64"/>
  <c r="JC199" i="64"/>
  <c r="JK199" i="64"/>
  <c r="JS199" i="64"/>
  <c r="KA199" i="64"/>
  <c r="MB199" i="64"/>
  <c r="GJ199" i="64"/>
  <c r="IN199" i="64"/>
  <c r="IV199" i="64"/>
  <c r="JD199" i="64"/>
  <c r="JL199" i="64"/>
  <c r="JT199" i="64"/>
  <c r="KB199" i="64"/>
  <c r="KK199" i="64"/>
  <c r="MD199" i="64"/>
  <c r="GK199" i="64"/>
  <c r="IO199" i="64"/>
  <c r="IW199" i="64"/>
  <c r="JE199" i="64"/>
  <c r="JM199" i="64"/>
  <c r="JU199" i="64"/>
  <c r="KC199" i="64"/>
  <c r="LS199" i="64"/>
  <c r="MF199" i="64"/>
  <c r="IP199" i="64"/>
  <c r="JF199" i="64"/>
  <c r="JN199" i="64"/>
  <c r="JV199" i="64"/>
  <c r="KD199" i="64"/>
  <c r="MG199" i="64"/>
  <c r="CP199" i="64"/>
  <c r="II199" i="64"/>
  <c r="IQ199" i="64"/>
  <c r="JG199" i="64"/>
  <c r="JO199" i="64"/>
  <c r="JW199" i="64"/>
  <c r="KE199" i="64"/>
  <c r="LK199" i="64"/>
  <c r="EG199" i="64"/>
  <c r="EF199" i="64" s="1"/>
  <c r="EE199" i="64" s="1"/>
  <c r="ED199" i="64" s="1"/>
  <c r="EC199" i="64" s="1"/>
  <c r="IJ199" i="64"/>
  <c r="IR199" i="64"/>
  <c r="JH199" i="64"/>
  <c r="JP199" i="64"/>
  <c r="JX199" i="64"/>
  <c r="KF199" i="64"/>
  <c r="LA199" i="64"/>
  <c r="LM199" i="64"/>
  <c r="GK200" i="64"/>
  <c r="II200" i="64"/>
  <c r="IQ200" i="64"/>
  <c r="JG200" i="64"/>
  <c r="JO200" i="64"/>
  <c r="JW200" i="64"/>
  <c r="KE200" i="64"/>
  <c r="LM200" i="64"/>
  <c r="IJ200" i="64"/>
  <c r="IR200" i="64"/>
  <c r="JH200" i="64"/>
  <c r="JP200" i="64"/>
  <c r="JX200" i="64"/>
  <c r="KF200" i="64"/>
  <c r="LA200" i="64"/>
  <c r="LZ200" i="64"/>
  <c r="IK200" i="64"/>
  <c r="IS200" i="64"/>
  <c r="JI200" i="64"/>
  <c r="JQ200" i="64"/>
  <c r="JY200" i="64"/>
  <c r="KG200" i="64"/>
  <c r="MA200" i="64"/>
  <c r="CP200" i="64"/>
  <c r="EG200" i="64"/>
  <c r="EF200" i="64" s="1"/>
  <c r="EE200" i="64" s="1"/>
  <c r="ED200" i="64" s="1"/>
  <c r="EC200" i="64" s="1"/>
  <c r="IL200" i="64"/>
  <c r="IT200" i="64"/>
  <c r="JJ200" i="64"/>
  <c r="JR200" i="64"/>
  <c r="JZ200" i="64"/>
  <c r="KH200" i="64"/>
  <c r="MB200" i="64"/>
  <c r="MC200" i="64" s="1"/>
  <c r="IM200" i="64"/>
  <c r="IU200" i="64"/>
  <c r="JC200" i="64"/>
  <c r="JK200" i="64"/>
  <c r="JS200" i="64"/>
  <c r="KA200" i="64"/>
  <c r="MD200" i="64"/>
  <c r="FB200" i="64"/>
  <c r="IN200" i="64"/>
  <c r="IV200" i="64"/>
  <c r="JD200" i="64"/>
  <c r="JL200" i="64"/>
  <c r="JT200" i="64"/>
  <c r="KB200" i="64"/>
  <c r="KK200" i="64"/>
  <c r="LS200" i="64"/>
  <c r="MF200" i="64"/>
  <c r="CX200" i="64"/>
  <c r="GI200" i="64"/>
  <c r="GQ200" i="64" s="1"/>
  <c r="IO200" i="64"/>
  <c r="IW200" i="64"/>
  <c r="JE200" i="64"/>
  <c r="JM200" i="64"/>
  <c r="JU200" i="64"/>
  <c r="KC200" i="64"/>
  <c r="MG200" i="64"/>
  <c r="GJ200" i="64"/>
  <c r="IP200" i="64"/>
  <c r="JF200" i="64"/>
  <c r="JN200" i="64"/>
  <c r="JV200" i="64"/>
  <c r="KD200" i="64"/>
  <c r="LK200" i="64"/>
  <c r="IP201" i="64"/>
  <c r="JF201" i="64"/>
  <c r="JN201" i="64"/>
  <c r="JV201" i="64"/>
  <c r="KD201" i="64"/>
  <c r="LM201" i="64"/>
  <c r="LZ201" i="64"/>
  <c r="II201" i="64"/>
  <c r="IQ201" i="64"/>
  <c r="JG201" i="64"/>
  <c r="JO201" i="64"/>
  <c r="JW201" i="64"/>
  <c r="KE201" i="64"/>
  <c r="LA201" i="64"/>
  <c r="MA201" i="64"/>
  <c r="EG201" i="64"/>
  <c r="EF201" i="64" s="1"/>
  <c r="EE201" i="64" s="1"/>
  <c r="ED201" i="64" s="1"/>
  <c r="EC201" i="64" s="1"/>
  <c r="IJ201" i="64"/>
  <c r="IR201" i="64"/>
  <c r="JH201" i="64"/>
  <c r="JP201" i="64"/>
  <c r="JX201" i="64"/>
  <c r="KF201" i="64"/>
  <c r="MB201" i="64"/>
  <c r="MC201" i="64" s="1"/>
  <c r="CP201" i="64"/>
  <c r="IK201" i="64"/>
  <c r="IS201" i="64"/>
  <c r="JI201" i="64"/>
  <c r="JQ201" i="64"/>
  <c r="JY201" i="64"/>
  <c r="KG201" i="64"/>
  <c r="MD201" i="64"/>
  <c r="FB201" i="64"/>
  <c r="IL201" i="64"/>
  <c r="IT201" i="64"/>
  <c r="JJ201" i="64"/>
  <c r="JR201" i="64"/>
  <c r="JZ201" i="64"/>
  <c r="KH201" i="64"/>
  <c r="MF201" i="64"/>
  <c r="GI201" i="64"/>
  <c r="GQ201" i="64" s="1"/>
  <c r="IM201" i="64"/>
  <c r="IU201" i="64"/>
  <c r="JC201" i="64"/>
  <c r="JK201" i="64"/>
  <c r="JS201" i="64"/>
  <c r="KA201" i="64"/>
  <c r="LS201" i="64"/>
  <c r="MG201" i="64"/>
  <c r="CX201" i="64"/>
  <c r="GJ201" i="64"/>
  <c r="IN201" i="64"/>
  <c r="IV201" i="64"/>
  <c r="JD201" i="64"/>
  <c r="JL201" i="64"/>
  <c r="JT201" i="64"/>
  <c r="KB201" i="64"/>
  <c r="KK201" i="64"/>
  <c r="GK201" i="64"/>
  <c r="IO201" i="64"/>
  <c r="IW201" i="64"/>
  <c r="JE201" i="64"/>
  <c r="JM201" i="64"/>
  <c r="JU201" i="64"/>
  <c r="KC201" i="64"/>
  <c r="LK201" i="64"/>
  <c r="LL201" i="64" s="1"/>
  <c r="GK202" i="64"/>
  <c r="IL202" i="64"/>
  <c r="IT202" i="64"/>
  <c r="JJ202" i="64"/>
  <c r="JR202" i="64"/>
  <c r="JZ202" i="64"/>
  <c r="KH202" i="64"/>
  <c r="MF202" i="64"/>
  <c r="IM202" i="64"/>
  <c r="IU202" i="64"/>
  <c r="JC202" i="64"/>
  <c r="JK202" i="64"/>
  <c r="JS202" i="64"/>
  <c r="KA202" i="64"/>
  <c r="LS202" i="64"/>
  <c r="MG202" i="64"/>
  <c r="MH202" i="64" s="1"/>
  <c r="IN202" i="64"/>
  <c r="IV202" i="64"/>
  <c r="JD202" i="64"/>
  <c r="JL202" i="64"/>
  <c r="JT202" i="64"/>
  <c r="KB202" i="64"/>
  <c r="KK202" i="64"/>
  <c r="CP202" i="64"/>
  <c r="EG202" i="64"/>
  <c r="EF202" i="64" s="1"/>
  <c r="EE202" i="64" s="1"/>
  <c r="ED202" i="64" s="1"/>
  <c r="EC202" i="64" s="1"/>
  <c r="IO202" i="64"/>
  <c r="IW202" i="64"/>
  <c r="JE202" i="64"/>
  <c r="JM202" i="64"/>
  <c r="JU202" i="64"/>
  <c r="KC202" i="64"/>
  <c r="LK202" i="64"/>
  <c r="LL202" i="64" s="1"/>
  <c r="IP202" i="64"/>
  <c r="JF202" i="64"/>
  <c r="JN202" i="64"/>
  <c r="JV202" i="64"/>
  <c r="KD202" i="64"/>
  <c r="LM202" i="64"/>
  <c r="LZ202" i="64"/>
  <c r="FB202" i="64"/>
  <c r="II202" i="64"/>
  <c r="IQ202" i="64"/>
  <c r="JG202" i="64"/>
  <c r="JO202" i="64"/>
  <c r="JW202" i="64"/>
  <c r="KE202" i="64"/>
  <c r="LA202" i="64"/>
  <c r="MA202" i="64"/>
  <c r="CX202" i="64"/>
  <c r="GI202" i="64"/>
  <c r="GQ202" i="64" s="1"/>
  <c r="GJ202" i="64"/>
  <c r="IK202" i="64"/>
  <c r="IS202" i="64"/>
  <c r="JI202" i="64"/>
  <c r="JQ202" i="64"/>
  <c r="JY202" i="64"/>
  <c r="KG202" i="64"/>
  <c r="MD202" i="64"/>
  <c r="JH202" i="64"/>
  <c r="IJ202" i="64"/>
  <c r="JP202" i="64"/>
  <c r="IR202" i="64"/>
  <c r="JX202" i="64"/>
  <c r="KF202" i="64"/>
  <c r="MB202" i="64"/>
  <c r="CP203" i="64"/>
  <c r="IP203" i="64"/>
  <c r="JF203" i="64"/>
  <c r="JN203" i="64"/>
  <c r="JV203" i="64"/>
  <c r="KD203" i="64"/>
  <c r="LS203" i="64"/>
  <c r="MF203" i="64"/>
  <c r="II203" i="64"/>
  <c r="IQ203" i="64"/>
  <c r="JG203" i="64"/>
  <c r="JO203" i="64"/>
  <c r="JW203" i="64"/>
  <c r="KE203" i="64"/>
  <c r="MG203" i="64"/>
  <c r="CX203" i="64"/>
  <c r="IK203" i="64"/>
  <c r="IS203" i="64"/>
  <c r="JI203" i="64"/>
  <c r="JQ203" i="64"/>
  <c r="JY203" i="64"/>
  <c r="KG203" i="64"/>
  <c r="LA203" i="64"/>
  <c r="LM203" i="64"/>
  <c r="FB203" i="64"/>
  <c r="IL203" i="64"/>
  <c r="IT203" i="64"/>
  <c r="JJ203" i="64"/>
  <c r="JR203" i="64"/>
  <c r="JZ203" i="64"/>
  <c r="KH203" i="64"/>
  <c r="LZ203" i="64"/>
  <c r="GI203" i="64"/>
  <c r="GQ203" i="64" s="1"/>
  <c r="IM203" i="64"/>
  <c r="IU203" i="64"/>
  <c r="JC203" i="64"/>
  <c r="JK203" i="64"/>
  <c r="JS203" i="64"/>
  <c r="KA203" i="64"/>
  <c r="MA203" i="64"/>
  <c r="GK203" i="64"/>
  <c r="IO203" i="64"/>
  <c r="IW203" i="64"/>
  <c r="JE203" i="64"/>
  <c r="JM203" i="64"/>
  <c r="JU203" i="64"/>
  <c r="KC203" i="64"/>
  <c r="MD203" i="64"/>
  <c r="GJ203" i="64"/>
  <c r="IV203" i="64"/>
  <c r="JL203" i="64"/>
  <c r="JP203" i="64"/>
  <c r="JT203" i="64"/>
  <c r="JX203" i="64"/>
  <c r="KB203" i="64"/>
  <c r="MB203" i="64"/>
  <c r="MC203" i="64" s="1"/>
  <c r="EG203" i="64"/>
  <c r="EF203" i="64" s="1"/>
  <c r="EE203" i="64" s="1"/>
  <c r="ED203" i="64" s="1"/>
  <c r="EC203" i="64" s="1"/>
  <c r="IJ203" i="64"/>
  <c r="KF203" i="64"/>
  <c r="LK203" i="64"/>
  <c r="LL203" i="64" s="1"/>
  <c r="IN203" i="64"/>
  <c r="JD203" i="64"/>
  <c r="KK203" i="64"/>
  <c r="IR203" i="64"/>
  <c r="JH203" i="64"/>
  <c r="CP204" i="64"/>
  <c r="GK204" i="64"/>
  <c r="II204" i="64"/>
  <c r="IQ204" i="64"/>
  <c r="JG204" i="64"/>
  <c r="JO204" i="64"/>
  <c r="JW204" i="64"/>
  <c r="KE204" i="64"/>
  <c r="LM204" i="64"/>
  <c r="LZ204" i="64"/>
  <c r="IJ204" i="64"/>
  <c r="IR204" i="64"/>
  <c r="JH204" i="64"/>
  <c r="JP204" i="64"/>
  <c r="JX204" i="64"/>
  <c r="KF204" i="64"/>
  <c r="LA204" i="64"/>
  <c r="MA204" i="64"/>
  <c r="CX204" i="64"/>
  <c r="EG204" i="64"/>
  <c r="EF204" i="64" s="1"/>
  <c r="EE204" i="64" s="1"/>
  <c r="ED204" i="64" s="1"/>
  <c r="EC204" i="64" s="1"/>
  <c r="IL204" i="64"/>
  <c r="IT204" i="64"/>
  <c r="JJ204" i="64"/>
  <c r="JR204" i="64"/>
  <c r="JZ204" i="64"/>
  <c r="KH204" i="64"/>
  <c r="MD204" i="64"/>
  <c r="IM204" i="64"/>
  <c r="IU204" i="64"/>
  <c r="JC204" i="64"/>
  <c r="JK204" i="64"/>
  <c r="JS204" i="64"/>
  <c r="KA204" i="64"/>
  <c r="MF204" i="64"/>
  <c r="FB204" i="64"/>
  <c r="IN204" i="64"/>
  <c r="IV204" i="64"/>
  <c r="JD204" i="64"/>
  <c r="JL204" i="64"/>
  <c r="JT204" i="64"/>
  <c r="KB204" i="64"/>
  <c r="KK204" i="64"/>
  <c r="LS204" i="64"/>
  <c r="MG204" i="64"/>
  <c r="MH204" i="64" s="1"/>
  <c r="GJ204" i="64"/>
  <c r="IP204" i="64"/>
  <c r="JF204" i="64"/>
  <c r="JN204" i="64"/>
  <c r="JV204" i="64"/>
  <c r="KD204" i="64"/>
  <c r="LK204" i="64"/>
  <c r="JQ204" i="64"/>
  <c r="MB204" i="64"/>
  <c r="MC204" i="64" s="1"/>
  <c r="JU204" i="64"/>
  <c r="JY204" i="64"/>
  <c r="KC204" i="64"/>
  <c r="IK204" i="64"/>
  <c r="KG204" i="64"/>
  <c r="IO204" i="64"/>
  <c r="JE204" i="64"/>
  <c r="IS204" i="64"/>
  <c r="JI204" i="64"/>
  <c r="GI204" i="64"/>
  <c r="GQ204" i="64" s="1"/>
  <c r="IW204" i="64"/>
  <c r="JM204" i="64"/>
  <c r="GK205" i="64"/>
  <c r="IK205" i="64"/>
  <c r="IS205" i="64"/>
  <c r="JI205" i="64"/>
  <c r="JQ205" i="64"/>
  <c r="JY205" i="64"/>
  <c r="KG205" i="64"/>
  <c r="MA205" i="64"/>
  <c r="IL205" i="64"/>
  <c r="IT205" i="64"/>
  <c r="JJ205" i="64"/>
  <c r="JR205" i="64"/>
  <c r="JZ205" i="64"/>
  <c r="KH205" i="64"/>
  <c r="MB205" i="64"/>
  <c r="CP205" i="64"/>
  <c r="EG205" i="64"/>
  <c r="EF205" i="64" s="1"/>
  <c r="EE205" i="64" s="1"/>
  <c r="ED205" i="64" s="1"/>
  <c r="EC205" i="64" s="1"/>
  <c r="IN205" i="64"/>
  <c r="IV205" i="64"/>
  <c r="JD205" i="64"/>
  <c r="JL205" i="64"/>
  <c r="JT205" i="64"/>
  <c r="KB205" i="64"/>
  <c r="LS205" i="64"/>
  <c r="MF205" i="64"/>
  <c r="IO205" i="64"/>
  <c r="IW205" i="64"/>
  <c r="JE205" i="64"/>
  <c r="JM205" i="64"/>
  <c r="JU205" i="64"/>
  <c r="KC205" i="64"/>
  <c r="KK205" i="64"/>
  <c r="MG205" i="64"/>
  <c r="MH205" i="64" s="1"/>
  <c r="FB205" i="64"/>
  <c r="IP205" i="64"/>
  <c r="JF205" i="64"/>
  <c r="JN205" i="64"/>
  <c r="JV205" i="64"/>
  <c r="KD205" i="64"/>
  <c r="LK205" i="64"/>
  <c r="LL205" i="64" s="1"/>
  <c r="GJ205" i="64"/>
  <c r="IJ205" i="64"/>
  <c r="IR205" i="64"/>
  <c r="JH205" i="64"/>
  <c r="JP205" i="64"/>
  <c r="JX205" i="64"/>
  <c r="KF205" i="64"/>
  <c r="LA205" i="64"/>
  <c r="LZ205" i="64"/>
  <c r="II205" i="64"/>
  <c r="KE205" i="64"/>
  <c r="IM205" i="64"/>
  <c r="JC205" i="64"/>
  <c r="GI205" i="64"/>
  <c r="GQ205" i="64" s="1"/>
  <c r="IQ205" i="64"/>
  <c r="JG205" i="64"/>
  <c r="IU205" i="64"/>
  <c r="JK205" i="64"/>
  <c r="JO205" i="64"/>
  <c r="JS205" i="64"/>
  <c r="MD205" i="64"/>
  <c r="CX205" i="64"/>
  <c r="JW205" i="64"/>
  <c r="KA205" i="64"/>
  <c r="LM205" i="64"/>
  <c r="FB206" i="64"/>
  <c r="IL206" i="64"/>
  <c r="IT206" i="64"/>
  <c r="JJ206" i="64"/>
  <c r="JR206" i="64"/>
  <c r="JZ206" i="64"/>
  <c r="KH206" i="64"/>
  <c r="MA206" i="64"/>
  <c r="GI206" i="64"/>
  <c r="GQ206" i="64" s="1"/>
  <c r="IM206" i="64"/>
  <c r="IU206" i="64"/>
  <c r="JC206" i="64"/>
  <c r="JK206" i="64"/>
  <c r="JS206" i="64"/>
  <c r="KA206" i="64"/>
  <c r="MB206" i="64"/>
  <c r="GK206" i="64"/>
  <c r="IO206" i="64"/>
  <c r="IW206" i="64"/>
  <c r="JE206" i="64"/>
  <c r="JM206" i="64"/>
  <c r="JU206" i="64"/>
  <c r="KC206" i="64"/>
  <c r="LS206" i="64"/>
  <c r="MF206" i="64"/>
  <c r="IP206" i="64"/>
  <c r="JF206" i="64"/>
  <c r="JN206" i="64"/>
  <c r="JV206" i="64"/>
  <c r="KD206" i="64"/>
  <c r="MG206" i="64"/>
  <c r="CX206" i="64"/>
  <c r="II206" i="64"/>
  <c r="IQ206" i="64"/>
  <c r="JG206" i="64"/>
  <c r="JO206" i="64"/>
  <c r="JW206" i="64"/>
  <c r="KE206" i="64"/>
  <c r="LK206" i="64"/>
  <c r="LL206" i="64" s="1"/>
  <c r="IK206" i="64"/>
  <c r="IS206" i="64"/>
  <c r="JI206" i="64"/>
  <c r="JQ206" i="64"/>
  <c r="JY206" i="64"/>
  <c r="KG206" i="64"/>
  <c r="LZ206" i="64"/>
  <c r="CP206" i="64"/>
  <c r="GJ206" i="64"/>
  <c r="IV206" i="64"/>
  <c r="JL206" i="64"/>
  <c r="JP206" i="64"/>
  <c r="JT206" i="64"/>
  <c r="LA206" i="64"/>
  <c r="JX206" i="64"/>
  <c r="KB206" i="64"/>
  <c r="EG206" i="64"/>
  <c r="EF206" i="64" s="1"/>
  <c r="EE206" i="64" s="1"/>
  <c r="ED206" i="64" s="1"/>
  <c r="EC206" i="64" s="1"/>
  <c r="IJ206" i="64"/>
  <c r="KF206" i="64"/>
  <c r="MD206" i="64"/>
  <c r="IN206" i="64"/>
  <c r="JD206" i="64"/>
  <c r="KK206" i="64"/>
  <c r="IR206" i="64"/>
  <c r="JH206" i="64"/>
  <c r="LM206" i="64"/>
  <c r="CP207" i="64"/>
  <c r="GI207" i="64"/>
  <c r="GQ207" i="64" s="1"/>
  <c r="IN207" i="64"/>
  <c r="IV207" i="64"/>
  <c r="JD207" i="64"/>
  <c r="JL207" i="64"/>
  <c r="JT207" i="64"/>
  <c r="KB207" i="64"/>
  <c r="KK207" i="64"/>
  <c r="GK207" i="64"/>
  <c r="IP207" i="64"/>
  <c r="JF207" i="64"/>
  <c r="JN207" i="64"/>
  <c r="JV207" i="64"/>
  <c r="KD207" i="64"/>
  <c r="CX207" i="64"/>
  <c r="II207" i="64"/>
  <c r="IQ207" i="64"/>
  <c r="JG207" i="64"/>
  <c r="JO207" i="64"/>
  <c r="JW207" i="64"/>
  <c r="KE207" i="64"/>
  <c r="IJ207" i="64"/>
  <c r="IR207" i="64"/>
  <c r="JH207" i="64"/>
  <c r="JP207" i="64"/>
  <c r="JX207" i="64"/>
  <c r="KF207" i="64"/>
  <c r="IL207" i="64"/>
  <c r="IT207" i="64"/>
  <c r="JJ207" i="64"/>
  <c r="JR207" i="64"/>
  <c r="JZ207" i="64"/>
  <c r="KH207" i="64"/>
  <c r="IO207" i="64"/>
  <c r="JU207" i="64"/>
  <c r="LK207" i="64"/>
  <c r="LL207" i="64" s="1"/>
  <c r="IS207" i="64"/>
  <c r="JC207" i="64"/>
  <c r="JY207" i="64"/>
  <c r="LM207" i="64"/>
  <c r="LZ207" i="64"/>
  <c r="EG207" i="64"/>
  <c r="EF207" i="64" s="1"/>
  <c r="EE207" i="64" s="1"/>
  <c r="ED207" i="64" s="1"/>
  <c r="EC207" i="64" s="1"/>
  <c r="IU207" i="64"/>
  <c r="JE207" i="64"/>
  <c r="KA207" i="64"/>
  <c r="LA207" i="64"/>
  <c r="MA207" i="64"/>
  <c r="IW207" i="64"/>
  <c r="JI207" i="64"/>
  <c r="KC207" i="64"/>
  <c r="MB207" i="64"/>
  <c r="JK207" i="64"/>
  <c r="KG207" i="64"/>
  <c r="MD207" i="64"/>
  <c r="JM207" i="64"/>
  <c r="MF207" i="64"/>
  <c r="FB207" i="64"/>
  <c r="IK207" i="64"/>
  <c r="JQ207" i="64"/>
  <c r="LS207" i="64"/>
  <c r="MG207" i="64"/>
  <c r="GJ207" i="64"/>
  <c r="IM207" i="64"/>
  <c r="JS207" i="64"/>
  <c r="EG208" i="64"/>
  <c r="EF208" i="64" s="1"/>
  <c r="EE208" i="64" s="1"/>
  <c r="ED208" i="64" s="1"/>
  <c r="EC208" i="64" s="1"/>
  <c r="IO208" i="64"/>
  <c r="IW208" i="64"/>
  <c r="JE208" i="64"/>
  <c r="JM208" i="64"/>
  <c r="JU208" i="64"/>
  <c r="KC208" i="64"/>
  <c r="KK208" i="64"/>
  <c r="MD208" i="64"/>
  <c r="IP208" i="64"/>
  <c r="JF208" i="64"/>
  <c r="JN208" i="64"/>
  <c r="JV208" i="64"/>
  <c r="KD208" i="64"/>
  <c r="LS208" i="64"/>
  <c r="MF208" i="64"/>
  <c r="FB208" i="64"/>
  <c r="II208" i="64"/>
  <c r="IQ208" i="64"/>
  <c r="JG208" i="64"/>
  <c r="JO208" i="64"/>
  <c r="JW208" i="64"/>
  <c r="KE208" i="64"/>
  <c r="MG208" i="64"/>
  <c r="MH208" i="64" s="1"/>
  <c r="CP208" i="64"/>
  <c r="GI208" i="64"/>
  <c r="GQ208" i="64" s="1"/>
  <c r="IJ208" i="64"/>
  <c r="IR208" i="64"/>
  <c r="JH208" i="64"/>
  <c r="JP208" i="64"/>
  <c r="JX208" i="64"/>
  <c r="KF208" i="64"/>
  <c r="LK208" i="64"/>
  <c r="LL208" i="64" s="1"/>
  <c r="GJ208" i="64"/>
  <c r="IK208" i="64"/>
  <c r="IS208" i="64"/>
  <c r="JI208" i="64"/>
  <c r="JQ208" i="64"/>
  <c r="JY208" i="64"/>
  <c r="KG208" i="64"/>
  <c r="LA208" i="64"/>
  <c r="LM208" i="64"/>
  <c r="GK208" i="64"/>
  <c r="IL208" i="64"/>
  <c r="IT208" i="64"/>
  <c r="JJ208" i="64"/>
  <c r="JR208" i="64"/>
  <c r="JZ208" i="64"/>
  <c r="KH208" i="64"/>
  <c r="LZ208" i="64"/>
  <c r="CX208" i="64"/>
  <c r="IM208" i="64"/>
  <c r="IU208" i="64"/>
  <c r="JC208" i="64"/>
  <c r="JK208" i="64"/>
  <c r="JS208" i="64"/>
  <c r="KA208" i="64"/>
  <c r="MA208" i="64"/>
  <c r="IN208" i="64"/>
  <c r="IV208" i="64"/>
  <c r="JD208" i="64"/>
  <c r="JL208" i="64"/>
  <c r="JT208" i="64"/>
  <c r="KB208" i="64"/>
  <c r="MB208" i="64"/>
  <c r="CP209" i="64"/>
  <c r="GJ209" i="64"/>
  <c r="IN209" i="64"/>
  <c r="IV209" i="64"/>
  <c r="JD209" i="64"/>
  <c r="JL209" i="64"/>
  <c r="JT209" i="64"/>
  <c r="KB209" i="64"/>
  <c r="KK209" i="64"/>
  <c r="LS209" i="64"/>
  <c r="MF209" i="64"/>
  <c r="GK209" i="64"/>
  <c r="IO209" i="64"/>
  <c r="IW209" i="64"/>
  <c r="JE209" i="64"/>
  <c r="JM209" i="64"/>
  <c r="JU209" i="64"/>
  <c r="KC209" i="64"/>
  <c r="MG209" i="64"/>
  <c r="MH209" i="64" s="1"/>
  <c r="IP209" i="64"/>
  <c r="JF209" i="64"/>
  <c r="JN209" i="64"/>
  <c r="JV209" i="64"/>
  <c r="KD209" i="64"/>
  <c r="LK209" i="64"/>
  <c r="LL209" i="64" s="1"/>
  <c r="CX209" i="64"/>
  <c r="II209" i="64"/>
  <c r="IQ209" i="64"/>
  <c r="JG209" i="64"/>
  <c r="JO209" i="64"/>
  <c r="JW209" i="64"/>
  <c r="KE209" i="64"/>
  <c r="LM209" i="64"/>
  <c r="EG209" i="64"/>
  <c r="EF209" i="64" s="1"/>
  <c r="EE209" i="64" s="1"/>
  <c r="ED209" i="64" s="1"/>
  <c r="EC209" i="64" s="1"/>
  <c r="IJ209" i="64"/>
  <c r="IR209" i="64"/>
  <c r="JH209" i="64"/>
  <c r="JP209" i="64"/>
  <c r="JX209" i="64"/>
  <c r="KF209" i="64"/>
  <c r="LA209" i="64"/>
  <c r="LZ209" i="64"/>
  <c r="IK209" i="64"/>
  <c r="IS209" i="64"/>
  <c r="JI209" i="64"/>
  <c r="JQ209" i="64"/>
  <c r="JY209" i="64"/>
  <c r="KG209" i="64"/>
  <c r="MA209" i="64"/>
  <c r="FB209" i="64"/>
  <c r="IL209" i="64"/>
  <c r="IT209" i="64"/>
  <c r="JJ209" i="64"/>
  <c r="JR209" i="64"/>
  <c r="JZ209" i="64"/>
  <c r="KH209" i="64"/>
  <c r="MB209" i="64"/>
  <c r="GI209" i="64"/>
  <c r="GQ209" i="64" s="1"/>
  <c r="IM209" i="64"/>
  <c r="IU209" i="64"/>
  <c r="JC209" i="64"/>
  <c r="JK209" i="64"/>
  <c r="JS209" i="64"/>
  <c r="KA209" i="64"/>
  <c r="MD209" i="64"/>
  <c r="GK210" i="64"/>
  <c r="IP210" i="64"/>
  <c r="JF210" i="64"/>
  <c r="JN210" i="64"/>
  <c r="JV210" i="64"/>
  <c r="KD210" i="64"/>
  <c r="CX210" i="64"/>
  <c r="II210" i="64"/>
  <c r="IQ210" i="64"/>
  <c r="JG210" i="64"/>
  <c r="JO210" i="64"/>
  <c r="JW210" i="64"/>
  <c r="KE210" i="64"/>
  <c r="LK210" i="64"/>
  <c r="IJ210" i="64"/>
  <c r="IR210" i="64"/>
  <c r="JH210" i="64"/>
  <c r="JP210" i="64"/>
  <c r="JX210" i="64"/>
  <c r="KF210" i="64"/>
  <c r="LA210" i="64"/>
  <c r="LM210" i="64"/>
  <c r="LZ210" i="64"/>
  <c r="EG210" i="64"/>
  <c r="EF210" i="64" s="1"/>
  <c r="EE210" i="64" s="1"/>
  <c r="ED210" i="64" s="1"/>
  <c r="EC210" i="64" s="1"/>
  <c r="IK210" i="64"/>
  <c r="IS210" i="64"/>
  <c r="JI210" i="64"/>
  <c r="JQ210" i="64"/>
  <c r="JY210" i="64"/>
  <c r="KG210" i="64"/>
  <c r="MA210" i="64"/>
  <c r="IL210" i="64"/>
  <c r="IT210" i="64"/>
  <c r="JJ210" i="64"/>
  <c r="JR210" i="64"/>
  <c r="JZ210" i="64"/>
  <c r="KH210" i="64"/>
  <c r="MB210" i="64"/>
  <c r="FB210" i="64"/>
  <c r="IM210" i="64"/>
  <c r="IU210" i="64"/>
  <c r="JC210" i="64"/>
  <c r="JK210" i="64"/>
  <c r="JS210" i="64"/>
  <c r="KA210" i="64"/>
  <c r="MD210" i="64"/>
  <c r="CP210" i="64"/>
  <c r="GI210" i="64"/>
  <c r="GQ210" i="64" s="1"/>
  <c r="IN210" i="64"/>
  <c r="IV210" i="64"/>
  <c r="JD210" i="64"/>
  <c r="JL210" i="64"/>
  <c r="JT210" i="64"/>
  <c r="KB210" i="64"/>
  <c r="KK210" i="64"/>
  <c r="MF210" i="64"/>
  <c r="GJ210" i="64"/>
  <c r="IO210" i="64"/>
  <c r="IW210" i="64"/>
  <c r="JE210" i="64"/>
  <c r="JM210" i="64"/>
  <c r="JU210" i="64"/>
  <c r="KC210" i="64"/>
  <c r="LS210" i="64"/>
  <c r="MG210" i="64"/>
  <c r="CX211" i="64"/>
  <c r="GI211" i="64"/>
  <c r="GQ211" i="64" s="1"/>
  <c r="IK211" i="64"/>
  <c r="IS211" i="64"/>
  <c r="JI211" i="64"/>
  <c r="JQ211" i="64"/>
  <c r="JY211" i="64"/>
  <c r="KG211" i="64"/>
  <c r="MD211" i="64"/>
  <c r="GJ211" i="64"/>
  <c r="IL211" i="64"/>
  <c r="IT211" i="64"/>
  <c r="JJ211" i="64"/>
  <c r="JR211" i="64"/>
  <c r="JZ211" i="64"/>
  <c r="KH211" i="64"/>
  <c r="MF211" i="64"/>
  <c r="GK211" i="64"/>
  <c r="IM211" i="64"/>
  <c r="IU211" i="64"/>
  <c r="JC211" i="64"/>
  <c r="JK211" i="64"/>
  <c r="JS211" i="64"/>
  <c r="KA211" i="64"/>
  <c r="LS211" i="64"/>
  <c r="MG211" i="64"/>
  <c r="IN211" i="64"/>
  <c r="IV211" i="64"/>
  <c r="JD211" i="64"/>
  <c r="JL211" i="64"/>
  <c r="JT211" i="64"/>
  <c r="KB211" i="64"/>
  <c r="KK211" i="64"/>
  <c r="IO211" i="64"/>
  <c r="IW211" i="64"/>
  <c r="JE211" i="64"/>
  <c r="JM211" i="64"/>
  <c r="JU211" i="64"/>
  <c r="KC211" i="64"/>
  <c r="LK211" i="64"/>
  <c r="LL211" i="64" s="1"/>
  <c r="CP211" i="64"/>
  <c r="EG211" i="64"/>
  <c r="EF211" i="64" s="1"/>
  <c r="EE211" i="64" s="1"/>
  <c r="ED211" i="64" s="1"/>
  <c r="EC211" i="64" s="1"/>
  <c r="IP211" i="64"/>
  <c r="JF211" i="64"/>
  <c r="JN211" i="64"/>
  <c r="JV211" i="64"/>
  <c r="KD211" i="64"/>
  <c r="LM211" i="64"/>
  <c r="LZ211" i="64"/>
  <c r="II211" i="64"/>
  <c r="IQ211" i="64"/>
  <c r="JG211" i="64"/>
  <c r="JO211" i="64"/>
  <c r="JW211" i="64"/>
  <c r="KE211" i="64"/>
  <c r="LA211" i="64"/>
  <c r="MA211" i="64"/>
  <c r="FB211" i="64"/>
  <c r="IJ211" i="64"/>
  <c r="IR211" i="64"/>
  <c r="JH211" i="64"/>
  <c r="JP211" i="64"/>
  <c r="JX211" i="64"/>
  <c r="KF211" i="64"/>
  <c r="MB211" i="64"/>
  <c r="MC211" i="64" s="1"/>
  <c r="EG212" i="64"/>
  <c r="EF212" i="64" s="1"/>
  <c r="EE212" i="64" s="1"/>
  <c r="ED212" i="64" s="1"/>
  <c r="EC212" i="64" s="1"/>
  <c r="II212" i="64"/>
  <c r="IQ212" i="64"/>
  <c r="JG212" i="64"/>
  <c r="JO212" i="64"/>
  <c r="JW212" i="64"/>
  <c r="KE212" i="64"/>
  <c r="LM212" i="64"/>
  <c r="LZ212" i="64"/>
  <c r="IJ212" i="64"/>
  <c r="IR212" i="64"/>
  <c r="JH212" i="64"/>
  <c r="JP212" i="64"/>
  <c r="JX212" i="64"/>
  <c r="KF212" i="64"/>
  <c r="LA212" i="64"/>
  <c r="MA212" i="64"/>
  <c r="CX212" i="64"/>
  <c r="FB212" i="64"/>
  <c r="IK212" i="64"/>
  <c r="IS212" i="64"/>
  <c r="JI212" i="64"/>
  <c r="JQ212" i="64"/>
  <c r="JY212" i="64"/>
  <c r="KG212" i="64"/>
  <c r="MB212" i="64"/>
  <c r="GI212" i="64"/>
  <c r="GQ212" i="64" s="1"/>
  <c r="IL212" i="64"/>
  <c r="IT212" i="64"/>
  <c r="JJ212" i="64"/>
  <c r="JR212" i="64"/>
  <c r="JZ212" i="64"/>
  <c r="KH212" i="64"/>
  <c r="MD212" i="64"/>
  <c r="GJ212" i="64"/>
  <c r="IM212" i="64"/>
  <c r="IU212" i="64"/>
  <c r="JC212" i="64"/>
  <c r="JK212" i="64"/>
  <c r="JS212" i="64"/>
  <c r="KA212" i="64"/>
  <c r="MF212" i="64"/>
  <c r="GK212" i="64"/>
  <c r="IN212" i="64"/>
  <c r="IV212" i="64"/>
  <c r="JD212" i="64"/>
  <c r="JL212" i="64"/>
  <c r="JT212" i="64"/>
  <c r="KB212" i="64"/>
  <c r="KK212" i="64"/>
  <c r="LS212" i="64"/>
  <c r="MG212" i="64"/>
  <c r="IO212" i="64"/>
  <c r="IW212" i="64"/>
  <c r="JE212" i="64"/>
  <c r="JM212" i="64"/>
  <c r="JU212" i="64"/>
  <c r="KC212" i="64"/>
  <c r="CP212" i="64"/>
  <c r="IP212" i="64"/>
  <c r="JF212" i="64"/>
  <c r="JN212" i="64"/>
  <c r="JV212" i="64"/>
  <c r="KD212" i="64"/>
  <c r="LK212" i="64"/>
  <c r="LL212" i="64" s="1"/>
  <c r="GI213" i="64"/>
  <c r="GQ213" i="64" s="1"/>
  <c r="IK213" i="64"/>
  <c r="IS213" i="64"/>
  <c r="JI213" i="64"/>
  <c r="JQ213" i="64"/>
  <c r="JY213" i="64"/>
  <c r="KG213" i="64"/>
  <c r="MA213" i="64"/>
  <c r="GJ213" i="64"/>
  <c r="IL213" i="64"/>
  <c r="IT213" i="64"/>
  <c r="JJ213" i="64"/>
  <c r="JR213" i="64"/>
  <c r="JZ213" i="64"/>
  <c r="KH213" i="64"/>
  <c r="MB213" i="64"/>
  <c r="GK213" i="64"/>
  <c r="IM213" i="64"/>
  <c r="IU213" i="64"/>
  <c r="JC213" i="64"/>
  <c r="JK213" i="64"/>
  <c r="JS213" i="64"/>
  <c r="KA213" i="64"/>
  <c r="MD213" i="64"/>
  <c r="CP213" i="64"/>
  <c r="IN213" i="64"/>
  <c r="IV213" i="64"/>
  <c r="JD213" i="64"/>
  <c r="JL213" i="64"/>
  <c r="JT213" i="64"/>
  <c r="KB213" i="64"/>
  <c r="KK213" i="64"/>
  <c r="LS213" i="64"/>
  <c r="MF213" i="64"/>
  <c r="IO213" i="64"/>
  <c r="IW213" i="64"/>
  <c r="JE213" i="64"/>
  <c r="JM213" i="64"/>
  <c r="JU213" i="64"/>
  <c r="KC213" i="64"/>
  <c r="MG213" i="64"/>
  <c r="EG213" i="64"/>
  <c r="EF213" i="64" s="1"/>
  <c r="EE213" i="64" s="1"/>
  <c r="ED213" i="64" s="1"/>
  <c r="EC213" i="64" s="1"/>
  <c r="IP213" i="64"/>
  <c r="JF213" i="64"/>
  <c r="JN213" i="64"/>
  <c r="JV213" i="64"/>
  <c r="KD213" i="64"/>
  <c r="LK213" i="64"/>
  <c r="LL213" i="64" s="1"/>
  <c r="CX213" i="64"/>
  <c r="II213" i="64"/>
  <c r="IQ213" i="64"/>
  <c r="JG213" i="64"/>
  <c r="JO213" i="64"/>
  <c r="JW213" i="64"/>
  <c r="KE213" i="64"/>
  <c r="LM213" i="64"/>
  <c r="FB213" i="64"/>
  <c r="IJ213" i="64"/>
  <c r="IR213" i="64"/>
  <c r="JH213" i="64"/>
  <c r="JP213" i="64"/>
  <c r="JX213" i="64"/>
  <c r="KF213" i="64"/>
  <c r="LA213" i="64"/>
  <c r="LZ213" i="64"/>
  <c r="GK114" i="64"/>
  <c r="IN114" i="64"/>
  <c r="IV114" i="64"/>
  <c r="JD114" i="64"/>
  <c r="JL114" i="64"/>
  <c r="JT114" i="64"/>
  <c r="KB114" i="64"/>
  <c r="KK114" i="64"/>
  <c r="CP114" i="64"/>
  <c r="IO114" i="64"/>
  <c r="IW114" i="64"/>
  <c r="JE114" i="64"/>
  <c r="JM114" i="64"/>
  <c r="JU114" i="64"/>
  <c r="KC114" i="64"/>
  <c r="LS114" i="64"/>
  <c r="MF114" i="64"/>
  <c r="EG114" i="64"/>
  <c r="EF114" i="64" s="1"/>
  <c r="EE114" i="64" s="1"/>
  <c r="ED114" i="64" s="1"/>
  <c r="EC114" i="64" s="1"/>
  <c r="II114" i="64"/>
  <c r="IQ114" i="64"/>
  <c r="JG114" i="64"/>
  <c r="JO114" i="64"/>
  <c r="JW114" i="64"/>
  <c r="KE114" i="64"/>
  <c r="LL114" i="64"/>
  <c r="CX114" i="64"/>
  <c r="IJ114" i="64"/>
  <c r="IR114" i="64"/>
  <c r="JH114" i="64"/>
  <c r="JP114" i="64"/>
  <c r="JX114" i="64"/>
  <c r="KF114" i="64"/>
  <c r="LA114" i="64"/>
  <c r="FB114" i="64"/>
  <c r="IK114" i="64"/>
  <c r="IS114" i="64"/>
  <c r="JI114" i="64"/>
  <c r="JQ114" i="64"/>
  <c r="JY114" i="64"/>
  <c r="KG114" i="64"/>
  <c r="LZ114" i="64"/>
  <c r="GJ114" i="64"/>
  <c r="IM114" i="64"/>
  <c r="IU114" i="64"/>
  <c r="JC114" i="64"/>
  <c r="JK114" i="64"/>
  <c r="JS114" i="64"/>
  <c r="KA114" i="64"/>
  <c r="MC114" i="64"/>
  <c r="JZ114" i="64"/>
  <c r="KD114" i="64"/>
  <c r="KH114" i="64"/>
  <c r="IL114" i="64"/>
  <c r="JF114" i="64"/>
  <c r="IP114" i="64"/>
  <c r="JJ114" i="64"/>
  <c r="GI114" i="64"/>
  <c r="GQ114" i="64" s="1"/>
  <c r="IT114" i="64"/>
  <c r="JN114" i="64"/>
  <c r="JR114" i="64"/>
  <c r="MG114" i="64"/>
  <c r="JV114" i="64"/>
  <c r="IM113" i="64"/>
  <c r="IU113" i="64"/>
  <c r="JC113" i="64"/>
  <c r="JK113" i="64"/>
  <c r="JS113" i="64"/>
  <c r="KA113" i="64"/>
  <c r="MB113" i="64"/>
  <c r="EG113" i="64"/>
  <c r="EF113" i="64" s="1"/>
  <c r="EE113" i="64" s="1"/>
  <c r="ED113" i="64" s="1"/>
  <c r="EC113" i="64" s="1"/>
  <c r="IN113" i="64"/>
  <c r="IV113" i="64"/>
  <c r="JD113" i="64"/>
  <c r="JL113" i="64"/>
  <c r="JT113" i="64"/>
  <c r="KB113" i="64"/>
  <c r="KK113" i="64"/>
  <c r="MD113" i="64"/>
  <c r="CP113" i="64"/>
  <c r="FB113" i="64"/>
  <c r="IP113" i="64"/>
  <c r="JF113" i="64"/>
  <c r="JN113" i="64"/>
  <c r="JV113" i="64"/>
  <c r="KD113" i="64"/>
  <c r="MG113" i="64"/>
  <c r="GI113" i="64"/>
  <c r="GQ113" i="64" s="1"/>
  <c r="II113" i="64"/>
  <c r="IQ113" i="64"/>
  <c r="JG113" i="64"/>
  <c r="JO113" i="64"/>
  <c r="JW113" i="64"/>
  <c r="KE113" i="64"/>
  <c r="LK113" i="64"/>
  <c r="GJ113" i="64"/>
  <c r="IJ113" i="64"/>
  <c r="IR113" i="64"/>
  <c r="JH113" i="64"/>
  <c r="JP113" i="64"/>
  <c r="JX113" i="64"/>
  <c r="KF113" i="64"/>
  <c r="LA113" i="64"/>
  <c r="LM113" i="64"/>
  <c r="IL113" i="64"/>
  <c r="IT113" i="64"/>
  <c r="JJ113" i="64"/>
  <c r="JR113" i="64"/>
  <c r="JZ113" i="64"/>
  <c r="KH113" i="64"/>
  <c r="MA113" i="64"/>
  <c r="IW113" i="64"/>
  <c r="JM113" i="64"/>
  <c r="JQ113" i="64"/>
  <c r="LS113" i="64"/>
  <c r="JU113" i="64"/>
  <c r="CX113" i="64"/>
  <c r="JY113" i="64"/>
  <c r="LZ113" i="64"/>
  <c r="KC113" i="64"/>
  <c r="MF113" i="64"/>
  <c r="IK113" i="64"/>
  <c r="KG113" i="64"/>
  <c r="IO113" i="64"/>
  <c r="JE113" i="64"/>
  <c r="GK113" i="64"/>
  <c r="IS113" i="64"/>
  <c r="JI113" i="64"/>
  <c r="A152" i="64"/>
  <c r="A197" i="64"/>
  <c r="A161" i="64"/>
  <c r="A153" i="64"/>
  <c r="A164" i="64"/>
  <c r="A168" i="64"/>
  <c r="A175" i="64"/>
  <c r="A171" i="64"/>
  <c r="A190" i="64"/>
  <c r="A116" i="64"/>
  <c r="A115" i="64"/>
  <c r="A149" i="64"/>
  <c r="A170" i="64"/>
  <c r="A172" i="64"/>
  <c r="A186" i="64"/>
  <c r="A181" i="64"/>
  <c r="A194" i="64"/>
  <c r="A207" i="64"/>
  <c r="A143" i="64"/>
  <c r="A160" i="64"/>
  <c r="A167" i="64"/>
  <c r="A166" i="64"/>
  <c r="A184" i="64"/>
  <c r="A163" i="64"/>
  <c r="A169" i="64"/>
  <c r="A174" i="64"/>
  <c r="A182" i="64"/>
  <c r="A195" i="64"/>
  <c r="A154" i="64"/>
  <c r="A162" i="64"/>
  <c r="A173" i="64"/>
  <c r="A113" i="64"/>
  <c r="A119" i="64"/>
  <c r="A145" i="64"/>
  <c r="A179" i="64"/>
  <c r="A206" i="64"/>
  <c r="A211" i="64"/>
  <c r="A120" i="64"/>
  <c r="A123" i="64"/>
  <c r="A142" i="64"/>
  <c r="A138" i="64"/>
  <c r="A189" i="64"/>
  <c r="A199" i="64"/>
  <c r="A150" i="64"/>
  <c r="A176" i="64"/>
  <c r="A178" i="64"/>
  <c r="A180" i="64"/>
  <c r="A198" i="64"/>
  <c r="A210" i="64"/>
  <c r="A128" i="64"/>
  <c r="A129" i="64"/>
  <c r="A127" i="64"/>
  <c r="A159" i="64"/>
  <c r="A212" i="64"/>
  <c r="A126" i="64"/>
  <c r="A139" i="64"/>
  <c r="A141" i="64"/>
  <c r="A151" i="64"/>
  <c r="A158" i="64"/>
  <c r="A192" i="64"/>
  <c r="A208" i="64"/>
  <c r="LU14" i="64"/>
  <c r="A124" i="64"/>
  <c r="A117" i="64"/>
  <c r="A121" i="64"/>
  <c r="A122" i="64"/>
  <c r="A118" i="64"/>
  <c r="A125" i="64"/>
  <c r="A130" i="64"/>
  <c r="A134" i="64"/>
  <c r="A135" i="64"/>
  <c r="A131" i="64"/>
  <c r="A132" i="64"/>
  <c r="A133" i="64"/>
  <c r="A136" i="64"/>
  <c r="A137" i="64"/>
  <c r="A146" i="64"/>
  <c r="A147" i="64"/>
  <c r="A140" i="64"/>
  <c r="A148" i="64"/>
  <c r="A144" i="64"/>
  <c r="A155" i="64"/>
  <c r="A157" i="64"/>
  <c r="A156" i="64"/>
  <c r="A177" i="64"/>
  <c r="A183" i="64"/>
  <c r="A188" i="64"/>
  <c r="A185" i="64"/>
  <c r="A187" i="64"/>
  <c r="A193" i="64"/>
  <c r="A191" i="64"/>
  <c r="A200" i="64"/>
  <c r="A201" i="64"/>
  <c r="A202" i="64"/>
  <c r="A203" i="64"/>
  <c r="A205" i="64"/>
  <c r="A204" i="64"/>
  <c r="MC208" i="64" l="1"/>
  <c r="LL200" i="64"/>
  <c r="LL194" i="64"/>
  <c r="MH176" i="64"/>
  <c r="LL169" i="64"/>
  <c r="LL168" i="64"/>
  <c r="LL204" i="64"/>
  <c r="LL191" i="64"/>
  <c r="LL167" i="64"/>
  <c r="LL171" i="64"/>
  <c r="LL172" i="64"/>
  <c r="LL147" i="64"/>
  <c r="MC181" i="64"/>
  <c r="MC154" i="64"/>
  <c r="MH145" i="64"/>
  <c r="DF175" i="64"/>
  <c r="KN175" i="64" s="1"/>
  <c r="LB175" i="64" s="1"/>
  <c r="MH195" i="64"/>
  <c r="MH184" i="64"/>
  <c r="MH185" i="64"/>
  <c r="MC206" i="64"/>
  <c r="MH211" i="64"/>
  <c r="MH190" i="64"/>
  <c r="MH126" i="64"/>
  <c r="MH182" i="64"/>
  <c r="MH180" i="64"/>
  <c r="MH148" i="64"/>
  <c r="MH203" i="64"/>
  <c r="MH140" i="64"/>
  <c r="LL197" i="64"/>
  <c r="LL170" i="64"/>
  <c r="LL162" i="64"/>
  <c r="LL117" i="64"/>
  <c r="LL113" i="64"/>
  <c r="LL199" i="64"/>
  <c r="MH177" i="64"/>
  <c r="LL156" i="64"/>
  <c r="LL153" i="64"/>
  <c r="MC190" i="64"/>
  <c r="KM165" i="64"/>
  <c r="MC151" i="64"/>
  <c r="LL151" i="64"/>
  <c r="LL139" i="64"/>
  <c r="LL195" i="64"/>
  <c r="LL176" i="64"/>
  <c r="LL173" i="64"/>
  <c r="MH173" i="64"/>
  <c r="LL165" i="64"/>
  <c r="LL182" i="64"/>
  <c r="MH212" i="64"/>
  <c r="LL210" i="64"/>
  <c r="MH171" i="64"/>
  <c r="MH168" i="64"/>
  <c r="MC140" i="64"/>
  <c r="MH139" i="64"/>
  <c r="MH117" i="64"/>
  <c r="MH114" i="64"/>
  <c r="MH213" i="64"/>
  <c r="KM196" i="64"/>
  <c r="KM189" i="64"/>
  <c r="MC123" i="64"/>
  <c r="MC115" i="64"/>
  <c r="DF213" i="64"/>
  <c r="KN213" i="64" s="1"/>
  <c r="DF148" i="64"/>
  <c r="KN148" i="64" s="1"/>
  <c r="DF147" i="64"/>
  <c r="KN147" i="64" s="1"/>
  <c r="DF145" i="64"/>
  <c r="KN145" i="64" s="1"/>
  <c r="DF131" i="64"/>
  <c r="KN131" i="64" s="1"/>
  <c r="MC142" i="64"/>
  <c r="MH188" i="64"/>
  <c r="MH169" i="64"/>
  <c r="MH152" i="64"/>
  <c r="MH147" i="64"/>
  <c r="KM140" i="64"/>
  <c r="MH207" i="64"/>
  <c r="MH210" i="64"/>
  <c r="KM210" i="64"/>
  <c r="MC207" i="64"/>
  <c r="MH165" i="64"/>
  <c r="MH157" i="64"/>
  <c r="MH125" i="64"/>
  <c r="MH179" i="64"/>
  <c r="MH141" i="64"/>
  <c r="MH132" i="64"/>
  <c r="KM131" i="64"/>
  <c r="LT131" i="64" s="1"/>
  <c r="ME131" i="64" s="1"/>
  <c r="DF189" i="64"/>
  <c r="KN189" i="64" s="1"/>
  <c r="MH137" i="64"/>
  <c r="MC135" i="64"/>
  <c r="MC118" i="64"/>
  <c r="MC141" i="64"/>
  <c r="MH121" i="64"/>
  <c r="DF210" i="64"/>
  <c r="KN210" i="64" s="1"/>
  <c r="DF168" i="64"/>
  <c r="KN168" i="64" s="1"/>
  <c r="DF152" i="64"/>
  <c r="KN152" i="64" s="1"/>
  <c r="DF122" i="64"/>
  <c r="KN122" i="64" s="1"/>
  <c r="MC191" i="64"/>
  <c r="MH172" i="64"/>
  <c r="MC160" i="64"/>
  <c r="MH134" i="64"/>
  <c r="MH119" i="64"/>
  <c r="MH155" i="64"/>
  <c r="MC209" i="64"/>
  <c r="MC179" i="64"/>
  <c r="MH174" i="64"/>
  <c r="MH158" i="64"/>
  <c r="MH133" i="64"/>
  <c r="MC133" i="64"/>
  <c r="DF138" i="64"/>
  <c r="KN138" i="64" s="1"/>
  <c r="KM208" i="64"/>
  <c r="KM168" i="64"/>
  <c r="MH113" i="64"/>
  <c r="KM212" i="64"/>
  <c r="MC202" i="64"/>
  <c r="MH144" i="64"/>
  <c r="MH136" i="64"/>
  <c r="KM136" i="64"/>
  <c r="KM135" i="64"/>
  <c r="KM130" i="64"/>
  <c r="MC126" i="64"/>
  <c r="MC113" i="64"/>
  <c r="MC213" i="64"/>
  <c r="MC212" i="64"/>
  <c r="KM205" i="64"/>
  <c r="MH201" i="64"/>
  <c r="MC194" i="64"/>
  <c r="MH193" i="64"/>
  <c r="MC193" i="64"/>
  <c r="MC183" i="64"/>
  <c r="MC177" i="64"/>
  <c r="KM166" i="64"/>
  <c r="MH149" i="64"/>
  <c r="MH128" i="64"/>
  <c r="MH122" i="64"/>
  <c r="MH198" i="64"/>
  <c r="MH191" i="64"/>
  <c r="MC182" i="64"/>
  <c r="KM181" i="64"/>
  <c r="MC172" i="64"/>
  <c r="MC167" i="64"/>
  <c r="KM163" i="64"/>
  <c r="MH162" i="64"/>
  <c r="MH161" i="64"/>
  <c r="DF128" i="64"/>
  <c r="KN128" i="64" s="1"/>
  <c r="GN208" i="64"/>
  <c r="GO208" i="64"/>
  <c r="GL208" i="64"/>
  <c r="GM208" i="64"/>
  <c r="GR199" i="64"/>
  <c r="GS199" i="64" s="1"/>
  <c r="GR200" i="64"/>
  <c r="MC197" i="64"/>
  <c r="GR194" i="64"/>
  <c r="KM194" i="64"/>
  <c r="GM190" i="64"/>
  <c r="GL190" i="64"/>
  <c r="GO190" i="64"/>
  <c r="GN190" i="64"/>
  <c r="GN187" i="64"/>
  <c r="GO187" i="64"/>
  <c r="GL187" i="64"/>
  <c r="GM187" i="64"/>
  <c r="MH183" i="64"/>
  <c r="KM176" i="64"/>
  <c r="MH175" i="64"/>
  <c r="KM175" i="64"/>
  <c r="GR173" i="64"/>
  <c r="GS173" i="64" s="1"/>
  <c r="MC170" i="64"/>
  <c r="GL170" i="64"/>
  <c r="GO170" i="64"/>
  <c r="GM170" i="64"/>
  <c r="GN170" i="64"/>
  <c r="MC163" i="64"/>
  <c r="GN163" i="64"/>
  <c r="GL163" i="64"/>
  <c r="GM163" i="64"/>
  <c r="GO163" i="64"/>
  <c r="MH163" i="64"/>
  <c r="MH160" i="64"/>
  <c r="KM154" i="64"/>
  <c r="MC150" i="64"/>
  <c r="GM150" i="64"/>
  <c r="GL150" i="64"/>
  <c r="GO150" i="64"/>
  <c r="GN150" i="64"/>
  <c r="MC148" i="64"/>
  <c r="GR147" i="64"/>
  <c r="GS147" i="64" s="1"/>
  <c r="KM147" i="64"/>
  <c r="LB147" i="64" s="1"/>
  <c r="MC143" i="64"/>
  <c r="KM142" i="64"/>
  <c r="MC139" i="64"/>
  <c r="KM138" i="64"/>
  <c r="LT138" i="64" s="1"/>
  <c r="KM126" i="64"/>
  <c r="MH124" i="64"/>
  <c r="GR123" i="64"/>
  <c r="GS123" i="64" s="1"/>
  <c r="GT123" i="64" s="1"/>
  <c r="KM123" i="64"/>
  <c r="KM117" i="64"/>
  <c r="GL116" i="64"/>
  <c r="GM116" i="64"/>
  <c r="GN116" i="64"/>
  <c r="GO116" i="64"/>
  <c r="DF209" i="64"/>
  <c r="KN209" i="64" s="1"/>
  <c r="DF206" i="64"/>
  <c r="KN206" i="64" s="1"/>
  <c r="KI205" i="64"/>
  <c r="KL205" i="64" s="1"/>
  <c r="KI201" i="64"/>
  <c r="KL201" i="64" s="1"/>
  <c r="DF199" i="64"/>
  <c r="KN199" i="64" s="1"/>
  <c r="DF198" i="64"/>
  <c r="KN198" i="64" s="1"/>
  <c r="DF195" i="64"/>
  <c r="KN195" i="64" s="1"/>
  <c r="DF192" i="64"/>
  <c r="KN192" i="64" s="1"/>
  <c r="KI191" i="64"/>
  <c r="KL191" i="64" s="1"/>
  <c r="KI184" i="64"/>
  <c r="KL184" i="64" s="1"/>
  <c r="KI180" i="64"/>
  <c r="KL180" i="64" s="1"/>
  <c r="KI172" i="64"/>
  <c r="KL172" i="64" s="1"/>
  <c r="KI171" i="64"/>
  <c r="KL171" i="64" s="1"/>
  <c r="DF167" i="64"/>
  <c r="KN167" i="64" s="1"/>
  <c r="DF165" i="64"/>
  <c r="KN165" i="64" s="1"/>
  <c r="KI157" i="64"/>
  <c r="KL157" i="64" s="1"/>
  <c r="KI156" i="64"/>
  <c r="KL156" i="64" s="1"/>
  <c r="KI149" i="64"/>
  <c r="KL149" i="64" s="1"/>
  <c r="KI147" i="64"/>
  <c r="KL147" i="64" s="1"/>
  <c r="KI144" i="64"/>
  <c r="KL144" i="64" s="1"/>
  <c r="KI136" i="64"/>
  <c r="KL136" i="64" s="1"/>
  <c r="KI120" i="64"/>
  <c r="KL120" i="64" s="1"/>
  <c r="KI119" i="64"/>
  <c r="KL119" i="64" s="1"/>
  <c r="GM113" i="64"/>
  <c r="GN113" i="64"/>
  <c r="GL113" i="64"/>
  <c r="GO113" i="64"/>
  <c r="GL211" i="64"/>
  <c r="GM211" i="64"/>
  <c r="GO211" i="64"/>
  <c r="GN211" i="64"/>
  <c r="GR193" i="64"/>
  <c r="KM193" i="64"/>
  <c r="GR190" i="64"/>
  <c r="GL189" i="64"/>
  <c r="GM189" i="64"/>
  <c r="GN189" i="64"/>
  <c r="GO189" i="64"/>
  <c r="GR189" i="64"/>
  <c r="GS189" i="64" s="1"/>
  <c r="GR187" i="64"/>
  <c r="GR186" i="64"/>
  <c r="GS186" i="64" s="1"/>
  <c r="GT186" i="64" s="1"/>
  <c r="KM186" i="64"/>
  <c r="GM179" i="64"/>
  <c r="GN179" i="64"/>
  <c r="GO179" i="64"/>
  <c r="GL179" i="64"/>
  <c r="GL176" i="64"/>
  <c r="GM176" i="64"/>
  <c r="GN176" i="64"/>
  <c r="GO176" i="64"/>
  <c r="LT175" i="64"/>
  <c r="GR175" i="64"/>
  <c r="GS175" i="64" s="1"/>
  <c r="GT175" i="64" s="1"/>
  <c r="KM173" i="64"/>
  <c r="GR170" i="64"/>
  <c r="GS170" i="64" s="1"/>
  <c r="GR167" i="64"/>
  <c r="GS167" i="64" s="1"/>
  <c r="KM167" i="64"/>
  <c r="KM162" i="64"/>
  <c r="GO159" i="64"/>
  <c r="GM159" i="64"/>
  <c r="GL159" i="64"/>
  <c r="GN159" i="64"/>
  <c r="KM159" i="64"/>
  <c r="GO153" i="64"/>
  <c r="GN153" i="64"/>
  <c r="GM153" i="64"/>
  <c r="GL153" i="64"/>
  <c r="GR153" i="64"/>
  <c r="GS153" i="64" s="1"/>
  <c r="GM146" i="64"/>
  <c r="GO146" i="64"/>
  <c r="GL146" i="64"/>
  <c r="GN146" i="64"/>
  <c r="KM145" i="64"/>
  <c r="LB145" i="64" s="1"/>
  <c r="GR138" i="64"/>
  <c r="GS138" i="64" s="1"/>
  <c r="MH138" i="64"/>
  <c r="KM137" i="64"/>
  <c r="GO130" i="64"/>
  <c r="GM130" i="64"/>
  <c r="GL130" i="64"/>
  <c r="GN130" i="64"/>
  <c r="KM129" i="64"/>
  <c r="GN128" i="64"/>
  <c r="GL128" i="64"/>
  <c r="GO128" i="64"/>
  <c r="GM128" i="64"/>
  <c r="GL122" i="64"/>
  <c r="GM122" i="64"/>
  <c r="GO122" i="64"/>
  <c r="GN122" i="64"/>
  <c r="KM121" i="64"/>
  <c r="MC116" i="64"/>
  <c r="KI208" i="64"/>
  <c r="KL208" i="64" s="1"/>
  <c r="DF201" i="64"/>
  <c r="KN201" i="64" s="1"/>
  <c r="DF181" i="64"/>
  <c r="KN181" i="64" s="1"/>
  <c r="KI177" i="64"/>
  <c r="KL177" i="64" s="1"/>
  <c r="DF174" i="64"/>
  <c r="KN174" i="64" s="1"/>
  <c r="KI168" i="64"/>
  <c r="KL168" i="64" s="1"/>
  <c r="KI163" i="64"/>
  <c r="KL163" i="64" s="1"/>
  <c r="KI145" i="64"/>
  <c r="KL145" i="64" s="1"/>
  <c r="KI138" i="64"/>
  <c r="KL138" i="64" s="1"/>
  <c r="KI135" i="64"/>
  <c r="KL135" i="64" s="1"/>
  <c r="KI131" i="64"/>
  <c r="KL131" i="64" s="1"/>
  <c r="DF124" i="64"/>
  <c r="KN124" i="64" s="1"/>
  <c r="KI123" i="64"/>
  <c r="KL123" i="64" s="1"/>
  <c r="GL114" i="64"/>
  <c r="GN114" i="64"/>
  <c r="GO114" i="64"/>
  <c r="GM114" i="64"/>
  <c r="GO206" i="64"/>
  <c r="GM206" i="64"/>
  <c r="GN206" i="64"/>
  <c r="GL206" i="64"/>
  <c r="GR206" i="64"/>
  <c r="GS206" i="64" s="1"/>
  <c r="GT206" i="64" s="1"/>
  <c r="MH200" i="64"/>
  <c r="GL196" i="64"/>
  <c r="GO196" i="64"/>
  <c r="GN196" i="64"/>
  <c r="GM196" i="64"/>
  <c r="GR196" i="64"/>
  <c r="GS196" i="64" s="1"/>
  <c r="GM193" i="64"/>
  <c r="GN193" i="64"/>
  <c r="GL193" i="64"/>
  <c r="GO193" i="64"/>
  <c r="MH189" i="64"/>
  <c r="KM185" i="64"/>
  <c r="GR178" i="64"/>
  <c r="GS178" i="64" s="1"/>
  <c r="KM178" i="64"/>
  <c r="KM177" i="64"/>
  <c r="GR176" i="64"/>
  <c r="GS176" i="64" s="1"/>
  <c r="GT176" i="64" s="1"/>
  <c r="GM174" i="64"/>
  <c r="GN174" i="64"/>
  <c r="GL174" i="64"/>
  <c r="GO174" i="64"/>
  <c r="MC173" i="64"/>
  <c r="GM172" i="64"/>
  <c r="GN172" i="64"/>
  <c r="GO172" i="64"/>
  <c r="GL172" i="64"/>
  <c r="KM172" i="64"/>
  <c r="MH159" i="64"/>
  <c r="KM158" i="64"/>
  <c r="GM158" i="64"/>
  <c r="GL158" i="64"/>
  <c r="GN158" i="64"/>
  <c r="GO158" i="64"/>
  <c r="KM157" i="64"/>
  <c r="GR146" i="64"/>
  <c r="GS146" i="64" s="1"/>
  <c r="GT146" i="64" s="1"/>
  <c r="KM146" i="64"/>
  <c r="GR142" i="64"/>
  <c r="GO141" i="64"/>
  <c r="GM141" i="64"/>
  <c r="GN141" i="64"/>
  <c r="GL141" i="64"/>
  <c r="MC138" i="64"/>
  <c r="GR137" i="64"/>
  <c r="KM134" i="64"/>
  <c r="GO134" i="64"/>
  <c r="GM134" i="64"/>
  <c r="GN134" i="64"/>
  <c r="GL134" i="64"/>
  <c r="GM133" i="64"/>
  <c r="GL133" i="64"/>
  <c r="GO133" i="64"/>
  <c r="GN133" i="64"/>
  <c r="KM133" i="64"/>
  <c r="GL129" i="64"/>
  <c r="GM129" i="64"/>
  <c r="GN129" i="64"/>
  <c r="GO129" i="64"/>
  <c r="GR126" i="64"/>
  <c r="GS126" i="64" s="1"/>
  <c r="GR122" i="64"/>
  <c r="GS122" i="64" s="1"/>
  <c r="GT122" i="64" s="1"/>
  <c r="GL121" i="64"/>
  <c r="GM121" i="64"/>
  <c r="GN121" i="64"/>
  <c r="GO121" i="64"/>
  <c r="GR121" i="64"/>
  <c r="GS121" i="64" s="1"/>
  <c r="GN120" i="64"/>
  <c r="GO120" i="64"/>
  <c r="GL120" i="64"/>
  <c r="GM120" i="64"/>
  <c r="KM120" i="64"/>
  <c r="KI203" i="64"/>
  <c r="KL203" i="64" s="1"/>
  <c r="DF200" i="64"/>
  <c r="KN200" i="64" s="1"/>
  <c r="KI199" i="64"/>
  <c r="KL199" i="64" s="1"/>
  <c r="KI197" i="64"/>
  <c r="KL197" i="64" s="1"/>
  <c r="DF196" i="64"/>
  <c r="KN196" i="64" s="1"/>
  <c r="LB196" i="64" s="1"/>
  <c r="KI195" i="64"/>
  <c r="KL195" i="64" s="1"/>
  <c r="KI188" i="64"/>
  <c r="KL188" i="64" s="1"/>
  <c r="DF187" i="64"/>
  <c r="KN187" i="64" s="1"/>
  <c r="DF113" i="64"/>
  <c r="KN113" i="64" s="1"/>
  <c r="DF183" i="64"/>
  <c r="KN183" i="64" s="1"/>
  <c r="DF179" i="64"/>
  <c r="KN179" i="64" s="1"/>
  <c r="KI178" i="64"/>
  <c r="KL178" i="64" s="1"/>
  <c r="DF177" i="64"/>
  <c r="KN177" i="64" s="1"/>
  <c r="KI174" i="64"/>
  <c r="KL174" i="64" s="1"/>
  <c r="DF170" i="64"/>
  <c r="KN170" i="64" s="1"/>
  <c r="KI170" i="64"/>
  <c r="KL170" i="64" s="1"/>
  <c r="DF166" i="64"/>
  <c r="KN166" i="64" s="1"/>
  <c r="DF164" i="64"/>
  <c r="KN164" i="64" s="1"/>
  <c r="KI161" i="64"/>
  <c r="KL161" i="64" s="1"/>
  <c r="DF159" i="64"/>
  <c r="KN159" i="64" s="1"/>
  <c r="DF156" i="64"/>
  <c r="KN156" i="64" s="1"/>
  <c r="KI154" i="64"/>
  <c r="KL154" i="64" s="1"/>
  <c r="KI153" i="64"/>
  <c r="KL153" i="64" s="1"/>
  <c r="DF151" i="64"/>
  <c r="KN151" i="64" s="1"/>
  <c r="DF150" i="64"/>
  <c r="KN150" i="64" s="1"/>
  <c r="DF143" i="64"/>
  <c r="KN143" i="64" s="1"/>
  <c r="DF142" i="64"/>
  <c r="KN142" i="64" s="1"/>
  <c r="LB142" i="64" s="1"/>
  <c r="KI141" i="64"/>
  <c r="KL141" i="64" s="1"/>
  <c r="DF139" i="64"/>
  <c r="KN139" i="64" s="1"/>
  <c r="KI134" i="64"/>
  <c r="KL134" i="64" s="1"/>
  <c r="DF133" i="64"/>
  <c r="KN133" i="64" s="1"/>
  <c r="KI127" i="64"/>
  <c r="KL127" i="64" s="1"/>
  <c r="KI125" i="64"/>
  <c r="KL125" i="64" s="1"/>
  <c r="KI122" i="64"/>
  <c r="KL122" i="64" s="1"/>
  <c r="DF119" i="64"/>
  <c r="KN119" i="64" s="1"/>
  <c r="KI115" i="64"/>
  <c r="KL115" i="64" s="1"/>
  <c r="KM114" i="64"/>
  <c r="GR201" i="64"/>
  <c r="GS201" i="64" s="1"/>
  <c r="KM213" i="64"/>
  <c r="LT213" i="64" s="1"/>
  <c r="GL209" i="64"/>
  <c r="GM209" i="64"/>
  <c r="GN209" i="64"/>
  <c r="GO209" i="64"/>
  <c r="KM206" i="64"/>
  <c r="GN203" i="64"/>
  <c r="GL203" i="64"/>
  <c r="GO203" i="64"/>
  <c r="GM203" i="64"/>
  <c r="GR203" i="64"/>
  <c r="GS203" i="64" s="1"/>
  <c r="GL200" i="64"/>
  <c r="GM200" i="64"/>
  <c r="GN200" i="64"/>
  <c r="GO200" i="64"/>
  <c r="KM192" i="64"/>
  <c r="LT192" i="64" s="1"/>
  <c r="GO192" i="64"/>
  <c r="GL192" i="64"/>
  <c r="GM192" i="64"/>
  <c r="GN192" i="64"/>
  <c r="GM191" i="64"/>
  <c r="GO191" i="64"/>
  <c r="GL191" i="64"/>
  <c r="GN191" i="64"/>
  <c r="MC187" i="64"/>
  <c r="MH186" i="64"/>
  <c r="MC186" i="64"/>
  <c r="GL186" i="64"/>
  <c r="GM186" i="64"/>
  <c r="GN186" i="64"/>
  <c r="GO186" i="64"/>
  <c r="KM183" i="64"/>
  <c r="LT183" i="64" s="1"/>
  <c r="GN180" i="64"/>
  <c r="GL180" i="64"/>
  <c r="GO180" i="64"/>
  <c r="GM180" i="64"/>
  <c r="KM179" i="64"/>
  <c r="MC178" i="64"/>
  <c r="GN178" i="64"/>
  <c r="GO178" i="64"/>
  <c r="GL178" i="64"/>
  <c r="GM178" i="64"/>
  <c r="GO177" i="64"/>
  <c r="GN177" i="64"/>
  <c r="GM177" i="64"/>
  <c r="GL177" i="64"/>
  <c r="MC175" i="64"/>
  <c r="GR174" i="64"/>
  <c r="GS174" i="64" s="1"/>
  <c r="GR172" i="64"/>
  <c r="GS172" i="64" s="1"/>
  <c r="GT172" i="64" s="1"/>
  <c r="KM169" i="64"/>
  <c r="LB167" i="64"/>
  <c r="GN167" i="64"/>
  <c r="GL167" i="64"/>
  <c r="GM167" i="64"/>
  <c r="GO167" i="64"/>
  <c r="GR158" i="64"/>
  <c r="GL157" i="64"/>
  <c r="GM157" i="64"/>
  <c r="GO157" i="64"/>
  <c r="GN157" i="64"/>
  <c r="GR157" i="64"/>
  <c r="GS157" i="64" s="1"/>
  <c r="KM155" i="64"/>
  <c r="KM152" i="64"/>
  <c r="GO152" i="64"/>
  <c r="GL152" i="64"/>
  <c r="GM152" i="64"/>
  <c r="GN152" i="64"/>
  <c r="GR150" i="64"/>
  <c r="GR149" i="64"/>
  <c r="GS149" i="64" s="1"/>
  <c r="GT149" i="64" s="1"/>
  <c r="MH146" i="64"/>
  <c r="LT145" i="64"/>
  <c r="ME145" i="64" s="1"/>
  <c r="GL145" i="64"/>
  <c r="GN145" i="64"/>
  <c r="GM145" i="64"/>
  <c r="GO145" i="64"/>
  <c r="GR145" i="64"/>
  <c r="MC136" i="64"/>
  <c r="GQ134" i="64"/>
  <c r="GR133" i="64"/>
  <c r="GS133" i="64" s="1"/>
  <c r="GT133" i="64" s="1"/>
  <c r="KM132" i="64"/>
  <c r="GN131" i="64"/>
  <c r="GO131" i="64"/>
  <c r="GM131" i="64"/>
  <c r="GL131" i="64"/>
  <c r="GR129" i="64"/>
  <c r="GS129" i="64" s="1"/>
  <c r="GT129" i="64" s="1"/>
  <c r="KM128" i="64"/>
  <c r="LT128" i="64" s="1"/>
  <c r="ME128" i="64" s="1"/>
  <c r="GR127" i="64"/>
  <c r="GS127" i="64" s="1"/>
  <c r="MC125" i="64"/>
  <c r="GO125" i="64"/>
  <c r="GM125" i="64"/>
  <c r="GN125" i="64"/>
  <c r="GL125" i="64"/>
  <c r="KM125" i="64"/>
  <c r="MC122" i="64"/>
  <c r="GN119" i="64"/>
  <c r="GL119" i="64"/>
  <c r="GM119" i="64"/>
  <c r="GO119" i="64"/>
  <c r="GM115" i="64"/>
  <c r="GO115" i="64"/>
  <c r="GL115" i="64"/>
  <c r="GN115" i="64"/>
  <c r="KI213" i="64"/>
  <c r="KL213" i="64" s="1"/>
  <c r="KI212" i="64"/>
  <c r="KL212" i="64" s="1"/>
  <c r="KI207" i="64"/>
  <c r="KL207" i="64" s="1"/>
  <c r="KI206" i="64"/>
  <c r="KL206" i="64" s="1"/>
  <c r="DF204" i="64"/>
  <c r="KN204" i="64" s="1"/>
  <c r="KI202" i="64"/>
  <c r="KL202" i="64" s="1"/>
  <c r="KI196" i="64"/>
  <c r="KL196" i="64" s="1"/>
  <c r="KI186" i="64"/>
  <c r="KL186" i="64" s="1"/>
  <c r="KI185" i="64"/>
  <c r="KL185" i="64" s="1"/>
  <c r="DF176" i="64"/>
  <c r="KN176" i="64" s="1"/>
  <c r="LB176" i="64" s="1"/>
  <c r="KI175" i="64"/>
  <c r="KL175" i="64" s="1"/>
  <c r="DF172" i="64"/>
  <c r="KN172" i="64" s="1"/>
  <c r="LT172" i="64" s="1"/>
  <c r="DF163" i="64"/>
  <c r="KN163" i="64" s="1"/>
  <c r="LT163" i="64" s="1"/>
  <c r="DF149" i="64"/>
  <c r="KN149" i="64" s="1"/>
  <c r="KI140" i="64"/>
  <c r="KL140" i="64" s="1"/>
  <c r="DF134" i="64"/>
  <c r="KN134" i="64" s="1"/>
  <c r="LB134" i="64" s="1"/>
  <c r="KI133" i="64"/>
  <c r="KL133" i="64" s="1"/>
  <c r="DF130" i="64"/>
  <c r="KN130" i="64" s="1"/>
  <c r="KI130" i="64"/>
  <c r="KL130" i="64" s="1"/>
  <c r="DF129" i="64"/>
  <c r="KN129" i="64" s="1"/>
  <c r="LT129" i="64" s="1"/>
  <c r="ME129" i="64" s="1"/>
  <c r="KI126" i="64"/>
  <c r="KL126" i="64" s="1"/>
  <c r="DF121" i="64"/>
  <c r="KN121" i="64" s="1"/>
  <c r="KI121" i="64"/>
  <c r="KL121" i="64" s="1"/>
  <c r="DF118" i="64"/>
  <c r="KN118" i="64" s="1"/>
  <c r="DF117" i="64"/>
  <c r="KN117" i="64" s="1"/>
  <c r="LT117" i="64" s="1"/>
  <c r="ME117" i="64" s="1"/>
  <c r="GR211" i="64"/>
  <c r="GS211" i="64" s="1"/>
  <c r="GT211" i="64" s="1"/>
  <c r="GL213" i="64"/>
  <c r="GM213" i="64"/>
  <c r="GN213" i="64"/>
  <c r="GO213" i="64"/>
  <c r="GR213" i="64"/>
  <c r="LT210" i="64"/>
  <c r="GR210" i="64"/>
  <c r="GS210" i="64" s="1"/>
  <c r="GT210" i="64" s="1"/>
  <c r="GM210" i="64"/>
  <c r="GN210" i="64"/>
  <c r="GL210" i="64"/>
  <c r="GO210" i="64"/>
  <c r="GR209" i="64"/>
  <c r="KM209" i="64"/>
  <c r="LB209" i="64" s="1"/>
  <c r="MH206" i="64"/>
  <c r="GL205" i="64"/>
  <c r="GN205" i="64"/>
  <c r="GO205" i="64"/>
  <c r="GM205" i="64"/>
  <c r="KM204" i="64"/>
  <c r="GR202" i="64"/>
  <c r="GS202" i="64" s="1"/>
  <c r="GT202" i="64" s="1"/>
  <c r="GN199" i="64"/>
  <c r="GO199" i="64"/>
  <c r="GL199" i="64"/>
  <c r="GM199" i="64"/>
  <c r="KM199" i="64"/>
  <c r="LT199" i="64" s="1"/>
  <c r="MH192" i="64"/>
  <c r="KM188" i="64"/>
  <c r="KM182" i="64"/>
  <c r="GN182" i="64"/>
  <c r="GL182" i="64"/>
  <c r="GM182" i="64"/>
  <c r="GO182" i="64"/>
  <c r="MH178" i="64"/>
  <c r="KM174" i="64"/>
  <c r="LB174" i="64" s="1"/>
  <c r="KM171" i="64"/>
  <c r="GL169" i="64"/>
  <c r="GM169" i="64"/>
  <c r="GN169" i="64"/>
  <c r="GO169" i="64"/>
  <c r="GR169" i="64"/>
  <c r="GS169" i="64" s="1"/>
  <c r="GT169" i="64" s="1"/>
  <c r="LT167" i="64"/>
  <c r="GM166" i="64"/>
  <c r="GL166" i="64"/>
  <c r="GO166" i="64"/>
  <c r="GN166" i="64"/>
  <c r="GL165" i="64"/>
  <c r="GN165" i="64"/>
  <c r="GO165" i="64"/>
  <c r="GM165" i="64"/>
  <c r="GR163" i="64"/>
  <c r="GS163" i="64" s="1"/>
  <c r="GT163" i="64" s="1"/>
  <c r="GU163" i="64" s="1"/>
  <c r="GR162" i="64"/>
  <c r="GS162" i="64" s="1"/>
  <c r="GM162" i="64"/>
  <c r="GL162" i="64"/>
  <c r="GO162" i="64"/>
  <c r="GN162" i="64"/>
  <c r="KM161" i="64"/>
  <c r="MC157" i="64"/>
  <c r="KM156" i="64"/>
  <c r="LT156" i="64" s="1"/>
  <c r="GL155" i="64"/>
  <c r="GN155" i="64"/>
  <c r="GM155" i="64"/>
  <c r="GO155" i="64"/>
  <c r="GR155" i="64"/>
  <c r="GS155" i="64" s="1"/>
  <c r="GT155" i="64" s="1"/>
  <c r="GU155" i="64" s="1"/>
  <c r="GR152" i="64"/>
  <c r="GS152" i="64" s="1"/>
  <c r="KM151" i="64"/>
  <c r="LB151" i="64" s="1"/>
  <c r="KM149" i="64"/>
  <c r="LB149" i="64" s="1"/>
  <c r="GL149" i="64"/>
  <c r="GM149" i="64"/>
  <c r="GN149" i="64"/>
  <c r="GO149" i="64"/>
  <c r="KM148" i="64"/>
  <c r="LT148" i="64" s="1"/>
  <c r="MC134" i="64"/>
  <c r="GR128" i="64"/>
  <c r="GS128" i="64" s="1"/>
  <c r="KM124" i="64"/>
  <c r="LT124" i="64" s="1"/>
  <c r="ME124" i="64" s="1"/>
  <c r="MH120" i="64"/>
  <c r="GR120" i="64"/>
  <c r="GL118" i="64"/>
  <c r="GM118" i="64"/>
  <c r="GO118" i="64"/>
  <c r="GN118" i="64"/>
  <c r="KM115" i="64"/>
  <c r="DF212" i="64"/>
  <c r="KN212" i="64" s="1"/>
  <c r="LB212" i="64" s="1"/>
  <c r="DF203" i="64"/>
  <c r="KN203" i="64" s="1"/>
  <c r="KI200" i="64"/>
  <c r="KL200" i="64" s="1"/>
  <c r="KI194" i="64"/>
  <c r="KL194" i="64" s="1"/>
  <c r="KI192" i="64"/>
  <c r="KL192" i="64" s="1"/>
  <c r="DF191" i="64"/>
  <c r="KN191" i="64" s="1"/>
  <c r="DF190" i="64"/>
  <c r="KN190" i="64" s="1"/>
  <c r="DF185" i="64"/>
  <c r="KN185" i="64" s="1"/>
  <c r="LB185" i="64" s="1"/>
  <c r="KI183" i="64"/>
  <c r="KL183" i="64" s="1"/>
  <c r="DF178" i="64"/>
  <c r="KN178" i="64" s="1"/>
  <c r="LB178" i="64" s="1"/>
  <c r="DF173" i="64"/>
  <c r="KN173" i="64" s="1"/>
  <c r="LT173" i="64" s="1"/>
  <c r="KI167" i="64"/>
  <c r="KL167" i="64" s="1"/>
  <c r="KI166" i="64"/>
  <c r="KL166" i="64" s="1"/>
  <c r="KI159" i="64"/>
  <c r="KL159" i="64" s="1"/>
  <c r="KI155" i="64"/>
  <c r="KL155" i="64" s="1"/>
  <c r="DF154" i="64"/>
  <c r="KN154" i="64" s="1"/>
  <c r="KI151" i="64"/>
  <c r="KL151" i="64" s="1"/>
  <c r="KI148" i="64"/>
  <c r="KL148" i="64" s="1"/>
  <c r="DF141" i="64"/>
  <c r="KN141" i="64" s="1"/>
  <c r="KI139" i="64"/>
  <c r="KL139" i="64" s="1"/>
  <c r="DF137" i="64"/>
  <c r="KN137" i="64" s="1"/>
  <c r="KI137" i="64"/>
  <c r="KL137" i="64" s="1"/>
  <c r="DF126" i="64"/>
  <c r="KN126" i="64" s="1"/>
  <c r="LT126" i="64" s="1"/>
  <c r="DF125" i="64"/>
  <c r="KN125" i="64" s="1"/>
  <c r="LB125" i="64" s="1"/>
  <c r="DF120" i="64"/>
  <c r="KN120" i="64" s="1"/>
  <c r="LT120" i="64" s="1"/>
  <c r="ME120" i="64" s="1"/>
  <c r="GN195" i="64"/>
  <c r="GO195" i="64"/>
  <c r="GL195" i="64"/>
  <c r="GM195" i="64"/>
  <c r="KM191" i="64"/>
  <c r="GR179" i="64"/>
  <c r="LB172" i="64"/>
  <c r="GO168" i="64"/>
  <c r="GL168" i="64"/>
  <c r="GM168" i="64"/>
  <c r="GN168" i="64"/>
  <c r="GR168" i="64"/>
  <c r="GS168" i="64" s="1"/>
  <c r="LT166" i="64"/>
  <c r="ME166" i="64" s="1"/>
  <c r="LB165" i="64"/>
  <c r="GO161" i="64"/>
  <c r="GN161" i="64"/>
  <c r="GM161" i="64"/>
  <c r="GL161" i="64"/>
  <c r="GR161" i="64"/>
  <c r="GS161" i="64" s="1"/>
  <c r="GR156" i="64"/>
  <c r="GS156" i="64" s="1"/>
  <c r="GT156" i="64" s="1"/>
  <c r="GL156" i="64"/>
  <c r="GN156" i="64"/>
  <c r="GM156" i="64"/>
  <c r="GO156" i="64"/>
  <c r="GN151" i="64"/>
  <c r="GL151" i="64"/>
  <c r="GO151" i="64"/>
  <c r="GM151" i="64"/>
  <c r="GO148" i="64"/>
  <c r="GL148" i="64"/>
  <c r="GM148" i="64"/>
  <c r="GN148" i="64"/>
  <c r="KM144" i="64"/>
  <c r="GN144" i="64"/>
  <c r="GO144" i="64"/>
  <c r="GL144" i="64"/>
  <c r="GM144" i="64"/>
  <c r="GR144" i="64"/>
  <c r="GN143" i="64"/>
  <c r="GL143" i="64"/>
  <c r="GM143" i="64"/>
  <c r="GO143" i="64"/>
  <c r="GL139" i="64"/>
  <c r="GM139" i="64"/>
  <c r="GN139" i="64"/>
  <c r="GO139" i="64"/>
  <c r="GM138" i="64"/>
  <c r="GL138" i="64"/>
  <c r="GO138" i="64"/>
  <c r="GN138" i="64"/>
  <c r="GO136" i="64"/>
  <c r="GL136" i="64"/>
  <c r="GN136" i="64"/>
  <c r="GM136" i="64"/>
  <c r="LT133" i="64"/>
  <c r="GL132" i="64"/>
  <c r="GM132" i="64"/>
  <c r="GN132" i="64"/>
  <c r="GO132" i="64"/>
  <c r="GR132" i="64"/>
  <c r="GS132" i="64" s="1"/>
  <c r="GR125" i="64"/>
  <c r="GS125" i="64" s="1"/>
  <c r="GR124" i="64"/>
  <c r="GS124" i="64" s="1"/>
  <c r="KM118" i="64"/>
  <c r="GO117" i="64"/>
  <c r="GM117" i="64"/>
  <c r="GL117" i="64"/>
  <c r="GN117" i="64"/>
  <c r="GR117" i="64"/>
  <c r="DF211" i="64"/>
  <c r="KN211" i="64" s="1"/>
  <c r="KI210" i="64"/>
  <c r="KL210" i="64" s="1"/>
  <c r="DF207" i="64"/>
  <c r="KN207" i="64" s="1"/>
  <c r="DF205" i="64"/>
  <c r="KN205" i="64" s="1"/>
  <c r="LT205" i="64" s="1"/>
  <c r="KI204" i="64"/>
  <c r="KL204" i="64" s="1"/>
  <c r="DF202" i="64"/>
  <c r="KN202" i="64" s="1"/>
  <c r="KI198" i="64"/>
  <c r="KL198" i="64" s="1"/>
  <c r="DF193" i="64"/>
  <c r="KN193" i="64" s="1"/>
  <c r="LB193" i="64" s="1"/>
  <c r="KI193" i="64"/>
  <c r="KL193" i="64" s="1"/>
  <c r="DF184" i="64"/>
  <c r="KN184" i="64" s="1"/>
  <c r="KI181" i="64"/>
  <c r="KL181" i="64" s="1"/>
  <c r="DF180" i="64"/>
  <c r="KN180" i="64" s="1"/>
  <c r="KI164" i="64"/>
  <c r="KL164" i="64" s="1"/>
  <c r="DF155" i="64"/>
  <c r="KN155" i="64" s="1"/>
  <c r="LT155" i="64" s="1"/>
  <c r="ME155" i="64" s="1"/>
  <c r="KI152" i="64"/>
  <c r="KL152" i="64" s="1"/>
  <c r="KI150" i="64"/>
  <c r="KL150" i="64" s="1"/>
  <c r="KI146" i="64"/>
  <c r="KL146" i="64" s="1"/>
  <c r="KI142" i="64"/>
  <c r="KL142" i="64" s="1"/>
  <c r="DF140" i="64"/>
  <c r="KN140" i="64" s="1"/>
  <c r="DF135" i="64"/>
  <c r="KN135" i="64" s="1"/>
  <c r="LB135" i="64" s="1"/>
  <c r="KI132" i="64"/>
  <c r="KL132" i="64" s="1"/>
  <c r="DF127" i="64"/>
  <c r="KN127" i="64" s="1"/>
  <c r="DF116" i="64"/>
  <c r="KN116" i="64" s="1"/>
  <c r="LB206" i="64"/>
  <c r="KM202" i="64"/>
  <c r="GR192" i="64"/>
  <c r="GS192" i="64" s="1"/>
  <c r="GR188" i="64"/>
  <c r="GN181" i="64"/>
  <c r="GO181" i="64"/>
  <c r="GM181" i="64"/>
  <c r="GL181" i="64"/>
  <c r="GR181" i="64"/>
  <c r="GS181" i="64" s="1"/>
  <c r="KM180" i="64"/>
  <c r="GR171" i="64"/>
  <c r="GS171" i="64" s="1"/>
  <c r="GT171" i="64" s="1"/>
  <c r="GO212" i="64"/>
  <c r="GL212" i="64"/>
  <c r="GM212" i="64"/>
  <c r="GN212" i="64"/>
  <c r="GR212" i="64"/>
  <c r="GS212" i="64" s="1"/>
  <c r="GT212" i="64" s="1"/>
  <c r="MC210" i="64"/>
  <c r="GR208" i="64"/>
  <c r="GS208" i="64" s="1"/>
  <c r="KM207" i="64"/>
  <c r="MC205" i="64"/>
  <c r="KM203" i="64"/>
  <c r="GL202" i="64"/>
  <c r="GM202" i="64"/>
  <c r="GN202" i="64"/>
  <c r="GO202" i="64"/>
  <c r="GL201" i="64"/>
  <c r="GM201" i="64"/>
  <c r="GO201" i="64"/>
  <c r="GN201" i="64"/>
  <c r="KM201" i="64"/>
  <c r="LB201" i="64" s="1"/>
  <c r="MH199" i="64"/>
  <c r="MC199" i="64"/>
  <c r="KM198" i="64"/>
  <c r="LB198" i="64" s="1"/>
  <c r="GO198" i="64"/>
  <c r="GM198" i="64"/>
  <c r="GN198" i="64"/>
  <c r="GL198" i="64"/>
  <c r="KM197" i="64"/>
  <c r="KM195" i="64"/>
  <c r="MC192" i="64"/>
  <c r="GR191" i="64"/>
  <c r="GS191" i="64" s="1"/>
  <c r="KM190" i="64"/>
  <c r="MC188" i="64"/>
  <c r="GR185" i="64"/>
  <c r="KM184" i="64"/>
  <c r="GN184" i="64"/>
  <c r="GO184" i="64"/>
  <c r="GM184" i="64"/>
  <c r="GL184" i="64"/>
  <c r="GR184" i="64"/>
  <c r="GS184" i="64" s="1"/>
  <c r="GT184" i="64" s="1"/>
  <c r="GM183" i="64"/>
  <c r="GO183" i="64"/>
  <c r="GL183" i="64"/>
  <c r="GN183" i="64"/>
  <c r="MH181" i="64"/>
  <c r="GR180" i="64"/>
  <c r="GS180" i="64" s="1"/>
  <c r="GT180" i="64" s="1"/>
  <c r="GM175" i="64"/>
  <c r="GO175" i="64"/>
  <c r="GL175" i="64"/>
  <c r="GN175" i="64"/>
  <c r="MC168" i="64"/>
  <c r="GR166" i="64"/>
  <c r="GS166" i="64" s="1"/>
  <c r="GR165" i="64"/>
  <c r="GS165" i="64" s="1"/>
  <c r="MH164" i="64"/>
  <c r="MC161" i="64"/>
  <c r="GL160" i="64"/>
  <c r="GM160" i="64"/>
  <c r="GO160" i="64"/>
  <c r="GN160" i="64"/>
  <c r="GR160" i="64"/>
  <c r="MH156" i="64"/>
  <c r="MC156" i="64"/>
  <c r="MC149" i="64"/>
  <c r="KM143" i="64"/>
  <c r="LB143" i="64" s="1"/>
  <c r="KM141" i="64"/>
  <c r="GR141" i="64"/>
  <c r="GS141" i="64" s="1"/>
  <c r="GR140" i="64"/>
  <c r="GO140" i="64"/>
  <c r="GL140" i="64"/>
  <c r="GM140" i="64"/>
  <c r="GN140" i="64"/>
  <c r="GR139" i="64"/>
  <c r="KM139" i="64"/>
  <c r="LB139" i="64" s="1"/>
  <c r="GR135" i="64"/>
  <c r="GR131" i="64"/>
  <c r="GS131" i="64" s="1"/>
  <c r="KM127" i="64"/>
  <c r="GO124" i="64"/>
  <c r="GL124" i="64"/>
  <c r="GM124" i="64"/>
  <c r="GN124" i="64"/>
  <c r="KM119" i="64"/>
  <c r="GR118" i="64"/>
  <c r="GS118" i="64" s="1"/>
  <c r="GT118" i="64" s="1"/>
  <c r="LB117" i="64"/>
  <c r="KI116" i="64"/>
  <c r="KL116" i="64" s="1"/>
  <c r="DF208" i="64"/>
  <c r="KN208" i="64" s="1"/>
  <c r="LT208" i="64" s="1"/>
  <c r="DF194" i="64"/>
  <c r="KN194" i="64" s="1"/>
  <c r="LT194" i="64" s="1"/>
  <c r="KI187" i="64"/>
  <c r="KL187" i="64" s="1"/>
  <c r="DF186" i="64"/>
  <c r="KN186" i="64" s="1"/>
  <c r="LT186" i="64" s="1"/>
  <c r="KI113" i="64"/>
  <c r="KL113" i="64" s="1"/>
  <c r="KI182" i="64"/>
  <c r="KL182" i="64" s="1"/>
  <c r="KI179" i="64"/>
  <c r="KL179" i="64" s="1"/>
  <c r="KI176" i="64"/>
  <c r="KL176" i="64" s="1"/>
  <c r="KI173" i="64"/>
  <c r="KL173" i="64" s="1"/>
  <c r="DF169" i="64"/>
  <c r="KN169" i="64" s="1"/>
  <c r="LT169" i="64" s="1"/>
  <c r="ME169" i="64" s="1"/>
  <c r="KI169" i="64"/>
  <c r="KL169" i="64" s="1"/>
  <c r="KI165" i="64"/>
  <c r="KL165" i="64" s="1"/>
  <c r="KI162" i="64"/>
  <c r="KL162" i="64" s="1"/>
  <c r="DF161" i="64"/>
  <c r="KN161" i="64" s="1"/>
  <c r="LB161" i="64" s="1"/>
  <c r="KI160" i="64"/>
  <c r="KL160" i="64" s="1"/>
  <c r="DF158" i="64"/>
  <c r="KN158" i="64" s="1"/>
  <c r="LB158" i="64" s="1"/>
  <c r="DF153" i="64"/>
  <c r="KN153" i="64" s="1"/>
  <c r="DF146" i="64"/>
  <c r="KN146" i="64" s="1"/>
  <c r="LT146" i="64" s="1"/>
  <c r="ME146" i="64" s="1"/>
  <c r="DF144" i="64"/>
  <c r="KN144" i="64" s="1"/>
  <c r="LT144" i="64" s="1"/>
  <c r="ME144" i="64" s="1"/>
  <c r="KI143" i="64"/>
  <c r="KL143" i="64" s="1"/>
  <c r="DF132" i="64"/>
  <c r="KN132" i="64" s="1"/>
  <c r="LT132" i="64" s="1"/>
  <c r="ME132" i="64" s="1"/>
  <c r="KI129" i="64"/>
  <c r="KL129" i="64" s="1"/>
  <c r="KI124" i="64"/>
  <c r="KL124" i="64" s="1"/>
  <c r="DF123" i="64"/>
  <c r="KN123" i="64" s="1"/>
  <c r="KI118" i="64"/>
  <c r="KL118" i="64" s="1"/>
  <c r="KI114" i="64"/>
  <c r="KL114" i="64" s="1"/>
  <c r="DF114" i="64"/>
  <c r="KN114" i="64" s="1"/>
  <c r="LB205" i="64"/>
  <c r="GR195" i="64"/>
  <c r="GR113" i="64"/>
  <c r="GS113" i="64" s="1"/>
  <c r="KM113" i="64"/>
  <c r="LB113" i="64" s="1"/>
  <c r="GR114" i="64"/>
  <c r="GS114" i="64" s="1"/>
  <c r="KM211" i="64"/>
  <c r="LB210" i="64"/>
  <c r="GN207" i="64"/>
  <c r="GL207" i="64"/>
  <c r="GO207" i="64"/>
  <c r="GM207" i="64"/>
  <c r="GR207" i="64"/>
  <c r="GS207" i="64" s="1"/>
  <c r="GT207" i="64" s="1"/>
  <c r="GR205" i="64"/>
  <c r="GS205" i="64" s="1"/>
  <c r="GR204" i="64"/>
  <c r="LB204" i="64"/>
  <c r="GL204" i="64"/>
  <c r="GO204" i="64"/>
  <c r="GN204" i="64"/>
  <c r="GM204" i="64"/>
  <c r="KM200" i="64"/>
  <c r="LB200" i="64" s="1"/>
  <c r="GR198" i="64"/>
  <c r="GS198" i="64" s="1"/>
  <c r="GT198" i="64" s="1"/>
  <c r="GL197" i="64"/>
  <c r="GM197" i="64"/>
  <c r="GN197" i="64"/>
  <c r="GO197" i="64"/>
  <c r="GR197" i="64"/>
  <c r="GL194" i="64"/>
  <c r="GM194" i="64"/>
  <c r="GN194" i="64"/>
  <c r="GO194" i="64"/>
  <c r="GN188" i="64"/>
  <c r="GL188" i="64"/>
  <c r="GM188" i="64"/>
  <c r="GO188" i="64"/>
  <c r="KM187" i="64"/>
  <c r="LB187" i="64" s="1"/>
  <c r="GO185" i="64"/>
  <c r="GM185" i="64"/>
  <c r="GN185" i="64"/>
  <c r="GL185" i="64"/>
  <c r="MC185" i="64"/>
  <c r="GR183" i="64"/>
  <c r="GS183" i="64" s="1"/>
  <c r="GR182" i="64"/>
  <c r="GS182" i="64" s="1"/>
  <c r="GR177" i="64"/>
  <c r="GM173" i="64"/>
  <c r="GO173" i="64"/>
  <c r="GN173" i="64"/>
  <c r="GL173" i="64"/>
  <c r="MC171" i="64"/>
  <c r="GO171" i="64"/>
  <c r="GL171" i="64"/>
  <c r="GM171" i="64"/>
  <c r="GN171" i="64"/>
  <c r="KM170" i="64"/>
  <c r="LB170" i="64" s="1"/>
  <c r="MC165" i="64"/>
  <c r="KM164" i="64"/>
  <c r="LT164" i="64" s="1"/>
  <c r="ME164" i="64" s="1"/>
  <c r="GO164" i="64"/>
  <c r="GL164" i="64"/>
  <c r="GM164" i="64"/>
  <c r="GN164" i="64"/>
  <c r="GR164" i="64"/>
  <c r="GS164" i="64" s="1"/>
  <c r="KM160" i="64"/>
  <c r="GR159" i="64"/>
  <c r="GS159" i="64" s="1"/>
  <c r="GT159" i="64" s="1"/>
  <c r="LB156" i="64"/>
  <c r="GN154" i="64"/>
  <c r="GM154" i="64"/>
  <c r="GL154" i="64"/>
  <c r="GO154" i="64"/>
  <c r="GR154" i="64"/>
  <c r="GS154" i="64" s="1"/>
  <c r="KM153" i="64"/>
  <c r="GR151" i="64"/>
  <c r="GS151" i="64" s="1"/>
  <c r="KM150" i="64"/>
  <c r="LT150" i="64" s="1"/>
  <c r="GR148" i="64"/>
  <c r="GL147" i="64"/>
  <c r="GM147" i="64"/>
  <c r="GN147" i="64"/>
  <c r="GO147" i="64"/>
  <c r="LT143" i="64"/>
  <c r="GR143" i="64"/>
  <c r="GS143" i="64" s="1"/>
  <c r="GM142" i="64"/>
  <c r="GL142" i="64"/>
  <c r="GO142" i="64"/>
  <c r="GN142" i="64"/>
  <c r="GL137" i="64"/>
  <c r="GN137" i="64"/>
  <c r="GO137" i="64"/>
  <c r="GM137" i="64"/>
  <c r="GR136" i="64"/>
  <c r="GS136" i="64" s="1"/>
  <c r="GL135" i="64"/>
  <c r="GN135" i="64"/>
  <c r="GO135" i="64"/>
  <c r="GM135" i="64"/>
  <c r="LB131" i="64"/>
  <c r="GR130" i="64"/>
  <c r="GS130" i="64" s="1"/>
  <c r="LB130" i="64"/>
  <c r="LB128" i="64"/>
  <c r="GN127" i="64"/>
  <c r="GL127" i="64"/>
  <c r="GM127" i="64"/>
  <c r="GO127" i="64"/>
  <c r="GL126" i="64"/>
  <c r="GM126" i="64"/>
  <c r="GN126" i="64"/>
  <c r="GO126" i="64"/>
  <c r="LB124" i="64"/>
  <c r="GM123" i="64"/>
  <c r="GN123" i="64"/>
  <c r="GL123" i="64"/>
  <c r="GO123" i="64"/>
  <c r="KM122" i="64"/>
  <c r="LB122" i="64" s="1"/>
  <c r="GR119" i="64"/>
  <c r="GS119" i="64" s="1"/>
  <c r="MC119" i="64"/>
  <c r="KM116" i="64"/>
  <c r="LB116" i="64" s="1"/>
  <c r="GR116" i="64"/>
  <c r="GS116" i="64" s="1"/>
  <c r="GR115" i="64"/>
  <c r="KI211" i="64"/>
  <c r="KL211" i="64" s="1"/>
  <c r="KI209" i="64"/>
  <c r="KL209" i="64" s="1"/>
  <c r="DF197" i="64"/>
  <c r="KN197" i="64" s="1"/>
  <c r="KI190" i="64"/>
  <c r="KL190" i="64" s="1"/>
  <c r="KI189" i="64"/>
  <c r="KL189" i="64" s="1"/>
  <c r="DF188" i="64"/>
  <c r="KN188" i="64" s="1"/>
  <c r="LT188" i="64" s="1"/>
  <c r="DF182" i="64"/>
  <c r="KN182" i="64" s="1"/>
  <c r="LT182" i="64" s="1"/>
  <c r="DF171" i="64"/>
  <c r="KN171" i="64" s="1"/>
  <c r="DF162" i="64"/>
  <c r="KN162" i="64" s="1"/>
  <c r="LB162" i="64" s="1"/>
  <c r="DF160" i="64"/>
  <c r="KN160" i="64" s="1"/>
  <c r="KI158" i="64"/>
  <c r="KL158" i="64" s="1"/>
  <c r="DF157" i="64"/>
  <c r="KN157" i="64" s="1"/>
  <c r="DF136" i="64"/>
  <c r="KN136" i="64" s="1"/>
  <c r="LB136" i="64" s="1"/>
  <c r="KI128" i="64"/>
  <c r="KL128" i="64" s="1"/>
  <c r="KI117" i="64"/>
  <c r="KL117" i="64" s="1"/>
  <c r="DF115" i="64"/>
  <c r="KN115" i="64" s="1"/>
  <c r="AB14" i="64"/>
  <c r="ME208" i="64" l="1"/>
  <c r="LT137" i="64"/>
  <c r="ME137" i="64" s="1"/>
  <c r="LT147" i="64"/>
  <c r="ME147" i="64" s="1"/>
  <c r="LB123" i="64"/>
  <c r="LT140" i="64"/>
  <c r="LB154" i="64"/>
  <c r="LT180" i="64"/>
  <c r="ME180" i="64" s="1"/>
  <c r="LT165" i="64"/>
  <c r="LT168" i="64"/>
  <c r="ME168" i="64" s="1"/>
  <c r="LB133" i="64"/>
  <c r="LB181" i="64"/>
  <c r="LT198" i="64"/>
  <c r="ME198" i="64" s="1"/>
  <c r="LT149" i="64"/>
  <c r="LT212" i="64"/>
  <c r="ME212" i="64" s="1"/>
  <c r="LB120" i="64"/>
  <c r="LT189" i="64"/>
  <c r="ME189" i="64" s="1"/>
  <c r="ME175" i="64"/>
  <c r="LT206" i="64"/>
  <c r="ME206" i="64" s="1"/>
  <c r="LB166" i="64"/>
  <c r="LT197" i="64"/>
  <c r="ME140" i="64"/>
  <c r="ME133" i="64"/>
  <c r="LT121" i="64"/>
  <c r="ME121" i="64" s="1"/>
  <c r="LT119" i="64"/>
  <c r="ME119" i="64" s="1"/>
  <c r="LB203" i="64"/>
  <c r="LT191" i="64"/>
  <c r="ME191" i="64" s="1"/>
  <c r="LT171" i="64"/>
  <c r="LT196" i="64"/>
  <c r="ME196" i="64" s="1"/>
  <c r="LB132" i="64"/>
  <c r="LB190" i="64"/>
  <c r="LB118" i="64"/>
  <c r="ME210" i="64"/>
  <c r="LT159" i="64"/>
  <c r="ME159" i="64" s="1"/>
  <c r="LB180" i="64"/>
  <c r="LT118" i="64"/>
  <c r="ME118" i="64" s="1"/>
  <c r="LT174" i="64"/>
  <c r="ME174" i="64" s="1"/>
  <c r="LT209" i="64"/>
  <c r="ME209" i="64" s="1"/>
  <c r="LT130" i="64"/>
  <c r="ME130" i="64" s="1"/>
  <c r="LT181" i="64"/>
  <c r="ME181" i="64" s="1"/>
  <c r="LT202" i="64"/>
  <c r="ME202" i="64" s="1"/>
  <c r="LB121" i="64"/>
  <c r="LB157" i="64"/>
  <c r="LB195" i="64"/>
  <c r="LB189" i="64"/>
  <c r="LB153" i="64"/>
  <c r="GP173" i="64"/>
  <c r="LB119" i="64"/>
  <c r="LB152" i="64"/>
  <c r="LB160" i="64"/>
  <c r="LB168" i="64"/>
  <c r="GS139" i="64"/>
  <c r="GT139" i="64" s="1"/>
  <c r="LB141" i="64"/>
  <c r="LT142" i="64"/>
  <c r="ME142" i="64" s="1"/>
  <c r="GS148" i="64"/>
  <c r="LT207" i="64"/>
  <c r="ME207" i="64" s="1"/>
  <c r="LB138" i="64"/>
  <c r="GT119" i="64"/>
  <c r="GU119" i="64" s="1"/>
  <c r="LT211" i="64"/>
  <c r="ME211" i="64" s="1"/>
  <c r="GP119" i="64"/>
  <c r="HK119" i="64" s="1"/>
  <c r="HL119" i="64" s="1"/>
  <c r="GS115" i="64"/>
  <c r="GP194" i="64"/>
  <c r="GT132" i="64"/>
  <c r="GU132" i="64" s="1"/>
  <c r="GV132" i="64" s="1"/>
  <c r="GW132" i="64" s="1"/>
  <c r="GX132" i="64" s="1"/>
  <c r="GP130" i="64"/>
  <c r="HK130" i="64" s="1"/>
  <c r="HL130" i="64" s="1"/>
  <c r="HM130" i="64" s="1"/>
  <c r="GP137" i="64"/>
  <c r="GZ137" i="64" s="1"/>
  <c r="HA137" i="64" s="1"/>
  <c r="GP212" i="64"/>
  <c r="GZ212" i="64" s="1"/>
  <c r="HA212" i="64" s="1"/>
  <c r="GP213" i="64"/>
  <c r="GT130" i="64"/>
  <c r="GP123" i="64"/>
  <c r="ME163" i="64"/>
  <c r="ME126" i="64"/>
  <c r="ME194" i="64"/>
  <c r="ME182" i="64"/>
  <c r="ME167" i="64"/>
  <c r="ME143" i="64"/>
  <c r="ME150" i="64"/>
  <c r="ME183" i="64"/>
  <c r="ME148" i="64"/>
  <c r="ME213" i="64"/>
  <c r="ME172" i="64"/>
  <c r="GU130" i="64"/>
  <c r="LB197" i="64"/>
  <c r="GT168" i="64"/>
  <c r="GU168" i="64" s="1"/>
  <c r="GV168" i="64" s="1"/>
  <c r="GW168" i="64" s="1"/>
  <c r="GP166" i="64"/>
  <c r="LB171" i="64"/>
  <c r="LT114" i="64"/>
  <c r="ME114" i="64" s="1"/>
  <c r="GU122" i="64"/>
  <c r="GV122" i="64" s="1"/>
  <c r="GW122" i="64" s="1"/>
  <c r="GP114" i="64"/>
  <c r="HB114" i="64" s="1"/>
  <c r="HC114" i="64" s="1"/>
  <c r="HD114" i="64" s="1"/>
  <c r="GT138" i="64"/>
  <c r="GU138" i="64" s="1"/>
  <c r="GV138" i="64" s="1"/>
  <c r="GU198" i="64"/>
  <c r="GV198" i="64" s="1"/>
  <c r="GW198" i="64" s="1"/>
  <c r="ME156" i="64"/>
  <c r="LT161" i="64"/>
  <c r="ME161" i="64" s="1"/>
  <c r="LB182" i="64"/>
  <c r="GP131" i="64"/>
  <c r="HK131" i="64" s="1"/>
  <c r="GP186" i="64"/>
  <c r="LT185" i="64"/>
  <c r="GP206" i="64"/>
  <c r="GZ206" i="64" s="1"/>
  <c r="HA206" i="64" s="1"/>
  <c r="GT189" i="64"/>
  <c r="GU189" i="64" s="1"/>
  <c r="LB186" i="64"/>
  <c r="GT121" i="64"/>
  <c r="GU121" i="64" s="1"/>
  <c r="LT162" i="64"/>
  <c r="ME162" i="64" s="1"/>
  <c r="GP163" i="64"/>
  <c r="HB163" i="64" s="1"/>
  <c r="HC163" i="64" s="1"/>
  <c r="HD163" i="64" s="1"/>
  <c r="LT115" i="64"/>
  <c r="ME115" i="64" s="1"/>
  <c r="GU211" i="64"/>
  <c r="GV211" i="64" s="1"/>
  <c r="GU180" i="64"/>
  <c r="GV180" i="64" s="1"/>
  <c r="GT208" i="64"/>
  <c r="GU208" i="64" s="1"/>
  <c r="GT124" i="64"/>
  <c r="GU124" i="64" s="1"/>
  <c r="GV124" i="64" s="1"/>
  <c r="GW124" i="64" s="1"/>
  <c r="GX124" i="64" s="1"/>
  <c r="GP132" i="64"/>
  <c r="GZ132" i="64" s="1"/>
  <c r="HA132" i="64" s="1"/>
  <c r="LB144" i="64"/>
  <c r="GP151" i="64"/>
  <c r="HK151" i="64" s="1"/>
  <c r="HL151" i="64" s="1"/>
  <c r="GU202" i="64"/>
  <c r="LB183" i="64"/>
  <c r="LT178" i="64"/>
  <c r="ME178" i="64" s="1"/>
  <c r="LB159" i="64"/>
  <c r="GP126" i="64"/>
  <c r="HK126" i="64" s="1"/>
  <c r="HL126" i="64" s="1"/>
  <c r="HM126" i="64" s="1"/>
  <c r="GP148" i="64"/>
  <c r="GZ148" i="64" s="1"/>
  <c r="HA148" i="64" s="1"/>
  <c r="GT161" i="64"/>
  <c r="GU161" i="64" s="1"/>
  <c r="LT204" i="64"/>
  <c r="ME204" i="64" s="1"/>
  <c r="GU133" i="64"/>
  <c r="GP177" i="64"/>
  <c r="GZ177" i="64" s="1"/>
  <c r="HA177" i="64" s="1"/>
  <c r="GP174" i="64"/>
  <c r="HB174" i="64" s="1"/>
  <c r="GU123" i="64"/>
  <c r="GV123" i="64" s="1"/>
  <c r="LT139" i="64"/>
  <c r="ME139" i="64" s="1"/>
  <c r="GT151" i="64"/>
  <c r="GU151" i="64" s="1"/>
  <c r="GS177" i="64"/>
  <c r="GT177" i="64" s="1"/>
  <c r="LB188" i="64"/>
  <c r="LT127" i="64"/>
  <c r="ME127" i="64" s="1"/>
  <c r="GP160" i="64"/>
  <c r="HK160" i="64" s="1"/>
  <c r="HL160" i="64" s="1"/>
  <c r="GP202" i="64"/>
  <c r="HB202" i="64" s="1"/>
  <c r="HC202" i="64" s="1"/>
  <c r="GS144" i="64"/>
  <c r="GT144" i="64" s="1"/>
  <c r="GU144" i="64" s="1"/>
  <c r="GV144" i="64" s="1"/>
  <c r="GT162" i="64"/>
  <c r="GU162" i="64" s="1"/>
  <c r="GP169" i="64"/>
  <c r="GZ169" i="64" s="1"/>
  <c r="HA169" i="64" s="1"/>
  <c r="LT179" i="64"/>
  <c r="ME179" i="64" s="1"/>
  <c r="GP191" i="64"/>
  <c r="GP159" i="64"/>
  <c r="HK159" i="64" s="1"/>
  <c r="HL159" i="64" s="1"/>
  <c r="ME171" i="64"/>
  <c r="ME138" i="64"/>
  <c r="ME188" i="64"/>
  <c r="ME197" i="64"/>
  <c r="ME192" i="64"/>
  <c r="ME205" i="64"/>
  <c r="ME173" i="64"/>
  <c r="ME185" i="64"/>
  <c r="GT136" i="64"/>
  <c r="GU136" i="64" s="1"/>
  <c r="GU172" i="64"/>
  <c r="GV172" i="64" s="1"/>
  <c r="GW172" i="64" s="1"/>
  <c r="GX172" i="64" s="1"/>
  <c r="GY172" i="64" s="1"/>
  <c r="GT183" i="64"/>
  <c r="GT174" i="64"/>
  <c r="GU174" i="64" s="1"/>
  <c r="GT131" i="64"/>
  <c r="GU131" i="64" s="1"/>
  <c r="GT125" i="64"/>
  <c r="GU125" i="64" s="1"/>
  <c r="GU186" i="64"/>
  <c r="GT199" i="64"/>
  <c r="GU199" i="64" s="1"/>
  <c r="GV199" i="64" s="1"/>
  <c r="GW199" i="64" s="1"/>
  <c r="GT170" i="64"/>
  <c r="GT114" i="64"/>
  <c r="GU114" i="64" s="1"/>
  <c r="GT192" i="64"/>
  <c r="GU192" i="64" s="1"/>
  <c r="GT152" i="64"/>
  <c r="GU152" i="64" s="1"/>
  <c r="GU206" i="64"/>
  <c r="GV206" i="64" s="1"/>
  <c r="GW206" i="64" s="1"/>
  <c r="GT153" i="64"/>
  <c r="GU153" i="64" s="1"/>
  <c r="GT116" i="64"/>
  <c r="GT154" i="64"/>
  <c r="GU154" i="64" s="1"/>
  <c r="GU159" i="64"/>
  <c r="GV159" i="64" s="1"/>
  <c r="GT164" i="64"/>
  <c r="GU164" i="64" s="1"/>
  <c r="GP185" i="64"/>
  <c r="GU207" i="64"/>
  <c r="GV207" i="64" s="1"/>
  <c r="LB208" i="64"/>
  <c r="GU118" i="64"/>
  <c r="GV118" i="64" s="1"/>
  <c r="GW118" i="64" s="1"/>
  <c r="GX118" i="64" s="1"/>
  <c r="GY118" i="64" s="1"/>
  <c r="GS140" i="64"/>
  <c r="GT140" i="64" s="1"/>
  <c r="GP184" i="64"/>
  <c r="GS117" i="64"/>
  <c r="GP139" i="64"/>
  <c r="LB146" i="64"/>
  <c r="LT158" i="64"/>
  <c r="ME158" i="64" s="1"/>
  <c r="GP161" i="64"/>
  <c r="GP149" i="64"/>
  <c r="LT152" i="64"/>
  <c r="ME152" i="64" s="1"/>
  <c r="GP155" i="64"/>
  <c r="GP182" i="64"/>
  <c r="GP205" i="64"/>
  <c r="GS209" i="64"/>
  <c r="GT209" i="64" s="1"/>
  <c r="GU210" i="64"/>
  <c r="GV210" i="64" s="1"/>
  <c r="GW210" i="64" s="1"/>
  <c r="GX210" i="64" s="1"/>
  <c r="GY210" i="64" s="1"/>
  <c r="LB213" i="64"/>
  <c r="GT127" i="64"/>
  <c r="GU127" i="64" s="1"/>
  <c r="LB129" i="64"/>
  <c r="GV133" i="64"/>
  <c r="GW133" i="64" s="1"/>
  <c r="GS145" i="64"/>
  <c r="GT145" i="64" s="1"/>
  <c r="GT157" i="64"/>
  <c r="GU157" i="64" s="1"/>
  <c r="GV157" i="64" s="1"/>
  <c r="GP167" i="64"/>
  <c r="GT203" i="64"/>
  <c r="GT201" i="64"/>
  <c r="GU201" i="64" s="1"/>
  <c r="GV201" i="64" s="1"/>
  <c r="LB150" i="64"/>
  <c r="LT113" i="64"/>
  <c r="ME113" i="64" s="1"/>
  <c r="GX122" i="64"/>
  <c r="GY122" i="64" s="1"/>
  <c r="GP134" i="64"/>
  <c r="GP141" i="64"/>
  <c r="GS142" i="64"/>
  <c r="GT142" i="64" s="1"/>
  <c r="GU146" i="64"/>
  <c r="LT170" i="64"/>
  <c r="ME170" i="64" s="1"/>
  <c r="GU176" i="64"/>
  <c r="GP193" i="64"/>
  <c r="GT196" i="64"/>
  <c r="GP146" i="64"/>
  <c r="GP153" i="64"/>
  <c r="LB164" i="64"/>
  <c r="LB179" i="64"/>
  <c r="GS187" i="64"/>
  <c r="GT187" i="64" s="1"/>
  <c r="GS190" i="64"/>
  <c r="GT190" i="64" s="1"/>
  <c r="GS193" i="64"/>
  <c r="GT193" i="64" s="1"/>
  <c r="LT135" i="64"/>
  <c r="ME135" i="64" s="1"/>
  <c r="LT160" i="64"/>
  <c r="ME160" i="64" s="1"/>
  <c r="GT173" i="64"/>
  <c r="GU173" i="64" s="1"/>
  <c r="HK212" i="64"/>
  <c r="HL212" i="64" s="1"/>
  <c r="HM212" i="64" s="1"/>
  <c r="HB212" i="64"/>
  <c r="HC212" i="64" s="1"/>
  <c r="GU171" i="64"/>
  <c r="LB207" i="64"/>
  <c r="GZ151" i="64"/>
  <c r="HA151" i="64" s="1"/>
  <c r="LB140" i="64"/>
  <c r="GU169" i="64"/>
  <c r="GV169" i="64" s="1"/>
  <c r="GW169" i="64" s="1"/>
  <c r="HB119" i="64"/>
  <c r="HC119" i="64" s="1"/>
  <c r="GZ119" i="64"/>
  <c r="HA119" i="64" s="1"/>
  <c r="HB131" i="64"/>
  <c r="HC131" i="64" s="1"/>
  <c r="GZ131" i="64"/>
  <c r="HA131" i="64" s="1"/>
  <c r="LT187" i="64"/>
  <c r="ME187" i="64" s="1"/>
  <c r="LT201" i="64"/>
  <c r="ME201" i="64" s="1"/>
  <c r="HB206" i="64"/>
  <c r="GZ114" i="64"/>
  <c r="HA114" i="64" s="1"/>
  <c r="HK114" i="64"/>
  <c r="HL114" i="64" s="1"/>
  <c r="HM114" i="64" s="1"/>
  <c r="HN114" i="64" s="1"/>
  <c r="LT123" i="64"/>
  <c r="ME123" i="64" s="1"/>
  <c r="GZ130" i="64"/>
  <c r="HA130" i="64" s="1"/>
  <c r="HB130" i="64"/>
  <c r="HC130" i="64" s="1"/>
  <c r="LB192" i="64"/>
  <c r="LB163" i="64"/>
  <c r="LB199" i="64"/>
  <c r="GP154" i="64"/>
  <c r="GS160" i="64"/>
  <c r="GT160" i="64" s="1"/>
  <c r="GU184" i="64"/>
  <c r="GV184" i="64" s="1"/>
  <c r="GS185" i="64"/>
  <c r="GT191" i="64"/>
  <c r="GP201" i="64"/>
  <c r="GV155" i="64"/>
  <c r="ME199" i="64"/>
  <c r="GS213" i="64"/>
  <c r="LT141" i="64"/>
  <c r="ME141" i="64" s="1"/>
  <c r="GU149" i="64"/>
  <c r="GV149" i="64" s="1"/>
  <c r="LB155" i="64"/>
  <c r="GP192" i="64"/>
  <c r="LT200" i="64"/>
  <c r="ME200" i="64" s="1"/>
  <c r="GP203" i="64"/>
  <c r="GV121" i="64"/>
  <c r="GW121" i="64" s="1"/>
  <c r="GP129" i="64"/>
  <c r="GP158" i="64"/>
  <c r="GP172" i="64"/>
  <c r="LB177" i="64"/>
  <c r="LB127" i="64"/>
  <c r="GU175" i="64"/>
  <c r="GV175" i="64" s="1"/>
  <c r="GW175" i="64" s="1"/>
  <c r="GX175" i="64" s="1"/>
  <c r="GY175" i="64" s="1"/>
  <c r="GP176" i="64"/>
  <c r="GP189" i="64"/>
  <c r="GP211" i="64"/>
  <c r="GP150" i="64"/>
  <c r="LB191" i="64"/>
  <c r="HB173" i="64"/>
  <c r="HC173" i="64" s="1"/>
  <c r="GZ173" i="64"/>
  <c r="HA173" i="64" s="1"/>
  <c r="HK173" i="64"/>
  <c r="HL173" i="64" s="1"/>
  <c r="HM173" i="64" s="1"/>
  <c r="GP135" i="64"/>
  <c r="GP127" i="64"/>
  <c r="GS197" i="64"/>
  <c r="GT205" i="64"/>
  <c r="GU205" i="64" s="1"/>
  <c r="GT113" i="64"/>
  <c r="GT141" i="64"/>
  <c r="GU141" i="64" s="1"/>
  <c r="GP175" i="64"/>
  <c r="LT184" i="64"/>
  <c r="ME184" i="64" s="1"/>
  <c r="GU212" i="64"/>
  <c r="GV212" i="64" s="1"/>
  <c r="GP181" i="64"/>
  <c r="GP136" i="64"/>
  <c r="GP138" i="64"/>
  <c r="GP143" i="64"/>
  <c r="GP144" i="64"/>
  <c r="GU156" i="64"/>
  <c r="GS179" i="64"/>
  <c r="LT203" i="64"/>
  <c r="ME203" i="64" s="1"/>
  <c r="GV163" i="64"/>
  <c r="GW163" i="64" s="1"/>
  <c r="GP210" i="64"/>
  <c r="GP115" i="64"/>
  <c r="GP145" i="64"/>
  <c r="GS150" i="64"/>
  <c r="LB169" i="64"/>
  <c r="GP180" i="64"/>
  <c r="LT190" i="64"/>
  <c r="ME190" i="64" s="1"/>
  <c r="GP120" i="64"/>
  <c r="GT126" i="64"/>
  <c r="GU126" i="64" s="1"/>
  <c r="LT193" i="64"/>
  <c r="ME193" i="64" s="1"/>
  <c r="GP196" i="64"/>
  <c r="GP128" i="64"/>
  <c r="LB184" i="64"/>
  <c r="GT147" i="64"/>
  <c r="GP187" i="64"/>
  <c r="LB194" i="64"/>
  <c r="LT116" i="64"/>
  <c r="ME116" i="64" s="1"/>
  <c r="GT143" i="64"/>
  <c r="GU143" i="64" s="1"/>
  <c r="GP164" i="64"/>
  <c r="GP171" i="64"/>
  <c r="GU183" i="64"/>
  <c r="GP197" i="64"/>
  <c r="GP207" i="64"/>
  <c r="GS195" i="64"/>
  <c r="GP117" i="64"/>
  <c r="ME165" i="64"/>
  <c r="GP199" i="64"/>
  <c r="GU129" i="64"/>
  <c r="GV129" i="64" s="1"/>
  <c r="GP157" i="64"/>
  <c r="GS158" i="64"/>
  <c r="GT158" i="64" s="1"/>
  <c r="GP209" i="64"/>
  <c r="LB114" i="64"/>
  <c r="LT122" i="64"/>
  <c r="ME122" i="64" s="1"/>
  <c r="LT134" i="64"/>
  <c r="ME134" i="64" s="1"/>
  <c r="GS137" i="64"/>
  <c r="LB137" i="64"/>
  <c r="LT153" i="64"/>
  <c r="ME153" i="64" s="1"/>
  <c r="GU170" i="64"/>
  <c r="GV170" i="64" s="1"/>
  <c r="GW170" i="64" s="1"/>
  <c r="GP179" i="64"/>
  <c r="GP116" i="64"/>
  <c r="GS200" i="64"/>
  <c r="GT200" i="64" s="1"/>
  <c r="GU200" i="64" s="1"/>
  <c r="GV200" i="64" s="1"/>
  <c r="GP208" i="64"/>
  <c r="ME149" i="64"/>
  <c r="LB115" i="64"/>
  <c r="GS120" i="64"/>
  <c r="GZ166" i="64"/>
  <c r="HA166" i="64" s="1"/>
  <c r="HB166" i="64"/>
  <c r="HC166" i="64" s="1"/>
  <c r="HK166" i="64"/>
  <c r="HL166" i="64" s="1"/>
  <c r="GZ213" i="64"/>
  <c r="HA213" i="64" s="1"/>
  <c r="HB213" i="64"/>
  <c r="HC213" i="64" s="1"/>
  <c r="HK213" i="64"/>
  <c r="HL213" i="64" s="1"/>
  <c r="LT125" i="64"/>
  <c r="ME125" i="64" s="1"/>
  <c r="HB186" i="64"/>
  <c r="HC186" i="64" s="1"/>
  <c r="HK186" i="64"/>
  <c r="GZ186" i="64"/>
  <c r="HA186" i="64" s="1"/>
  <c r="HK191" i="64"/>
  <c r="GZ191" i="64"/>
  <c r="HA191" i="64" s="1"/>
  <c r="HB191" i="64"/>
  <c r="HC191" i="64" s="1"/>
  <c r="HD191" i="64" s="1"/>
  <c r="LB211" i="64"/>
  <c r="LT154" i="64"/>
  <c r="ME154" i="64" s="1"/>
  <c r="LT151" i="64"/>
  <c r="ME151" i="64" s="1"/>
  <c r="GZ163" i="64"/>
  <c r="HA163" i="64" s="1"/>
  <c r="HK163" i="64"/>
  <c r="HL163" i="64" s="1"/>
  <c r="HM163" i="64" s="1"/>
  <c r="LT176" i="64"/>
  <c r="ME176" i="64" s="1"/>
  <c r="HK123" i="64"/>
  <c r="GZ123" i="64"/>
  <c r="HA123" i="64" s="1"/>
  <c r="HB123" i="64"/>
  <c r="GZ126" i="64"/>
  <c r="HA126" i="64" s="1"/>
  <c r="HB126" i="64"/>
  <c r="GV171" i="64"/>
  <c r="GP142" i="64"/>
  <c r="GP147" i="64"/>
  <c r="GV151" i="64"/>
  <c r="GW151" i="64" s="1"/>
  <c r="GX151" i="64" s="1"/>
  <c r="GW159" i="64"/>
  <c r="GX159" i="64" s="1"/>
  <c r="GY159" i="64" s="1"/>
  <c r="GT182" i="64"/>
  <c r="GU182" i="64" s="1"/>
  <c r="GP188" i="64"/>
  <c r="LT195" i="64"/>
  <c r="ME195" i="64" s="1"/>
  <c r="GP124" i="64"/>
  <c r="GS135" i="64"/>
  <c r="GT165" i="64"/>
  <c r="GU165" i="64" s="1"/>
  <c r="GT166" i="64"/>
  <c r="GP183" i="64"/>
  <c r="GT181" i="64"/>
  <c r="GS188" i="64"/>
  <c r="GT188" i="64" s="1"/>
  <c r="LB202" i="64"/>
  <c r="GT128" i="64"/>
  <c r="GP162" i="64"/>
  <c r="GP125" i="64"/>
  <c r="GX133" i="64"/>
  <c r="GR134" i="64"/>
  <c r="GS134" i="64" s="1"/>
  <c r="GT134" i="64" s="1"/>
  <c r="GU134" i="64" s="1"/>
  <c r="GP152" i="64"/>
  <c r="GP178" i="64"/>
  <c r="ME186" i="64"/>
  <c r="GP200" i="64"/>
  <c r="LB126" i="64"/>
  <c r="GP133" i="64"/>
  <c r="GT178" i="64"/>
  <c r="GU196" i="64"/>
  <c r="GT167" i="64"/>
  <c r="GU167" i="64" s="1"/>
  <c r="GV167" i="64" s="1"/>
  <c r="LB148" i="64"/>
  <c r="LT177" i="64"/>
  <c r="ME177" i="64" s="1"/>
  <c r="GP190" i="64"/>
  <c r="HK194" i="64"/>
  <c r="HL194" i="64" s="1"/>
  <c r="GZ194" i="64"/>
  <c r="HA194" i="64" s="1"/>
  <c r="HB194" i="64"/>
  <c r="GP204" i="64"/>
  <c r="GS204" i="64"/>
  <c r="LT136" i="64"/>
  <c r="ME136" i="64" s="1"/>
  <c r="GP140" i="64"/>
  <c r="GP198" i="64"/>
  <c r="GP156" i="64"/>
  <c r="GP168" i="64"/>
  <c r="GP195" i="64"/>
  <c r="GP118" i="64"/>
  <c r="GP165" i="64"/>
  <c r="GV202" i="64"/>
  <c r="GW202" i="64" s="1"/>
  <c r="GU203" i="64"/>
  <c r="GV203" i="64" s="1"/>
  <c r="GP121" i="64"/>
  <c r="LT157" i="64"/>
  <c r="ME157" i="64" s="1"/>
  <c r="GP122" i="64"/>
  <c r="LB173" i="64"/>
  <c r="GP113" i="64"/>
  <c r="GP170" i="64"/>
  <c r="GS194" i="64"/>
  <c r="GT194" i="64" s="1"/>
  <c r="GU194" i="64" s="1"/>
  <c r="HK137" i="64" l="1"/>
  <c r="HL137" i="64" s="1"/>
  <c r="HM137" i="64" s="1"/>
  <c r="HB137" i="64"/>
  <c r="HC137" i="64" s="1"/>
  <c r="HB148" i="64"/>
  <c r="HC148" i="64" s="1"/>
  <c r="GZ202" i="64"/>
  <c r="HA202" i="64" s="1"/>
  <c r="HK202" i="64"/>
  <c r="HK169" i="64"/>
  <c r="GW211" i="64"/>
  <c r="HK177" i="64"/>
  <c r="HL177" i="64" s="1"/>
  <c r="HM177" i="64" s="1"/>
  <c r="HK148" i="64"/>
  <c r="HL148" i="64" s="1"/>
  <c r="GV130" i="64"/>
  <c r="GW130" i="64" s="1"/>
  <c r="GX130" i="64" s="1"/>
  <c r="GY130" i="64" s="1"/>
  <c r="GV174" i="64"/>
  <c r="HB177" i="64"/>
  <c r="HC177" i="64" s="1"/>
  <c r="HB151" i="64"/>
  <c r="HC151" i="64" s="1"/>
  <c r="HD151" i="64" s="1"/>
  <c r="GX198" i="64"/>
  <c r="GY198" i="64" s="1"/>
  <c r="HK206" i="64"/>
  <c r="HL206" i="64" s="1"/>
  <c r="HB169" i="64"/>
  <c r="GU139" i="64"/>
  <c r="GV139" i="64" s="1"/>
  <c r="GW139" i="64" s="1"/>
  <c r="GX139" i="64" s="1"/>
  <c r="GY139" i="64" s="1"/>
  <c r="HB160" i="64"/>
  <c r="HC160" i="64" s="1"/>
  <c r="HD160" i="64" s="1"/>
  <c r="GZ174" i="64"/>
  <c r="HA174" i="64" s="1"/>
  <c r="HB132" i="64"/>
  <c r="HC132" i="64" s="1"/>
  <c r="HD132" i="64" s="1"/>
  <c r="GZ160" i="64"/>
  <c r="HA160" i="64" s="1"/>
  <c r="GV208" i="64"/>
  <c r="GW208" i="64" s="1"/>
  <c r="HK174" i="64"/>
  <c r="HL174" i="64" s="1"/>
  <c r="GT148" i="64"/>
  <c r="GU148" i="64" s="1"/>
  <c r="HB159" i="64"/>
  <c r="HC159" i="64" s="1"/>
  <c r="GZ159" i="64"/>
  <c r="HA159" i="64" s="1"/>
  <c r="HL202" i="64"/>
  <c r="HM202" i="64" s="1"/>
  <c r="GV136" i="64"/>
  <c r="HK132" i="64"/>
  <c r="HL132" i="64" s="1"/>
  <c r="HM132" i="64" s="1"/>
  <c r="GV119" i="64"/>
  <c r="GW119" i="64" s="1"/>
  <c r="GX119" i="64" s="1"/>
  <c r="GY119" i="64" s="1"/>
  <c r="GV153" i="64"/>
  <c r="GV162" i="64"/>
  <c r="GW162" i="64" s="1"/>
  <c r="GX162" i="64" s="1"/>
  <c r="HD212" i="64"/>
  <c r="HE212" i="64" s="1"/>
  <c r="HF212" i="64" s="1"/>
  <c r="GW123" i="64"/>
  <c r="HM213" i="64"/>
  <c r="GT115" i="64"/>
  <c r="HL123" i="64"/>
  <c r="GV161" i="64"/>
  <c r="GW161" i="64" s="1"/>
  <c r="GV152" i="64"/>
  <c r="GW152" i="64" s="1"/>
  <c r="GV189" i="64"/>
  <c r="GW189" i="64" s="1"/>
  <c r="GX189" i="64" s="1"/>
  <c r="GY189" i="64" s="1"/>
  <c r="GU177" i="64"/>
  <c r="GV177" i="64" s="1"/>
  <c r="GU158" i="64"/>
  <c r="GU145" i="64"/>
  <c r="GV145" i="64" s="1"/>
  <c r="GW145" i="64" s="1"/>
  <c r="GV173" i="64"/>
  <c r="GW173" i="64" s="1"/>
  <c r="GW180" i="64"/>
  <c r="GX180" i="64" s="1"/>
  <c r="GY180" i="64" s="1"/>
  <c r="GV196" i="64"/>
  <c r="GW196" i="64" s="1"/>
  <c r="HD213" i="64"/>
  <c r="HE213" i="64" s="1"/>
  <c r="GW149" i="64"/>
  <c r="GX149" i="64" s="1"/>
  <c r="GV186" i="64"/>
  <c r="GW186" i="64" s="1"/>
  <c r="GX186" i="64" s="1"/>
  <c r="GY124" i="64"/>
  <c r="HM194" i="64"/>
  <c r="HN194" i="64" s="1"/>
  <c r="HO194" i="64" s="1"/>
  <c r="HN163" i="64"/>
  <c r="HO163" i="64" s="1"/>
  <c r="HP163" i="64" s="1"/>
  <c r="HD166" i="64"/>
  <c r="GV141" i="64"/>
  <c r="GW141" i="64" s="1"/>
  <c r="GX141" i="64" s="1"/>
  <c r="GV205" i="64"/>
  <c r="GW205" i="64" s="1"/>
  <c r="HN212" i="64"/>
  <c r="HO212" i="64" s="1"/>
  <c r="GW157" i="64"/>
  <c r="GX157" i="64" s="1"/>
  <c r="HE114" i="64"/>
  <c r="HL131" i="64"/>
  <c r="HM131" i="64" s="1"/>
  <c r="GW203" i="64"/>
  <c r="GX203" i="64" s="1"/>
  <c r="GY203" i="64" s="1"/>
  <c r="HD202" i="64"/>
  <c r="HE202" i="64" s="1"/>
  <c r="GW171" i="64"/>
  <c r="GX171" i="64" s="1"/>
  <c r="GY171" i="64" s="1"/>
  <c r="GV183" i="64"/>
  <c r="GW183" i="64" s="1"/>
  <c r="GU190" i="64"/>
  <c r="GV190" i="64" s="1"/>
  <c r="GW190" i="64" s="1"/>
  <c r="GV164" i="64"/>
  <c r="GW164" i="64" s="1"/>
  <c r="GU140" i="64"/>
  <c r="GV140" i="64" s="1"/>
  <c r="GX121" i="64"/>
  <c r="GY121" i="64" s="1"/>
  <c r="HM159" i="64"/>
  <c r="HN159" i="64" s="1"/>
  <c r="HO159" i="64" s="1"/>
  <c r="HM119" i="64"/>
  <c r="HN119" i="64" s="1"/>
  <c r="HE151" i="64"/>
  <c r="HF151" i="64" s="1"/>
  <c r="HE163" i="64"/>
  <c r="GU187" i="64"/>
  <c r="GV187" i="64" s="1"/>
  <c r="GU209" i="64"/>
  <c r="GV209" i="64" s="1"/>
  <c r="GW209" i="64" s="1"/>
  <c r="GW207" i="64"/>
  <c r="GX207" i="64" s="1"/>
  <c r="GY207" i="64" s="1"/>
  <c r="GX199" i="64"/>
  <c r="GY199" i="64" s="1"/>
  <c r="GW144" i="64"/>
  <c r="GX144" i="64" s="1"/>
  <c r="GY144" i="64" s="1"/>
  <c r="HE191" i="64"/>
  <c r="HF191" i="64" s="1"/>
  <c r="HG191" i="64" s="1"/>
  <c r="HH191" i="64" s="1"/>
  <c r="HI191" i="64" s="1"/>
  <c r="HJ191" i="64" s="1"/>
  <c r="HD130" i="64"/>
  <c r="HE130" i="64" s="1"/>
  <c r="GV114" i="64"/>
  <c r="GW114" i="64" s="1"/>
  <c r="GX169" i="64"/>
  <c r="GY169" i="64" s="1"/>
  <c r="GU193" i="64"/>
  <c r="GV193" i="64" s="1"/>
  <c r="HK156" i="64"/>
  <c r="HL156" i="64" s="1"/>
  <c r="HB156" i="64"/>
  <c r="HC156" i="64" s="1"/>
  <c r="GZ156" i="64"/>
  <c r="HA156" i="64" s="1"/>
  <c r="HK204" i="64"/>
  <c r="HB204" i="64"/>
  <c r="GZ204" i="64"/>
  <c r="HA204" i="64" s="1"/>
  <c r="GV194" i="64"/>
  <c r="GW194" i="64" s="1"/>
  <c r="GX194" i="64" s="1"/>
  <c r="GY194" i="64" s="1"/>
  <c r="HC194" i="64"/>
  <c r="HB178" i="64"/>
  <c r="HC178" i="64" s="1"/>
  <c r="GZ178" i="64"/>
  <c r="HA178" i="64" s="1"/>
  <c r="HK178" i="64"/>
  <c r="HL178" i="64" s="1"/>
  <c r="GU181" i="64"/>
  <c r="GV181" i="64" s="1"/>
  <c r="GW181" i="64" s="1"/>
  <c r="GX181" i="64" s="1"/>
  <c r="HK188" i="64"/>
  <c r="GZ188" i="64"/>
  <c r="HA188" i="64" s="1"/>
  <c r="HB188" i="64"/>
  <c r="HC188" i="64" s="1"/>
  <c r="GZ142" i="64"/>
  <c r="HA142" i="64" s="1"/>
  <c r="HB142" i="64"/>
  <c r="HC142" i="64" s="1"/>
  <c r="HK142" i="64"/>
  <c r="HL142" i="64" s="1"/>
  <c r="HM142" i="64" s="1"/>
  <c r="HN142" i="64" s="1"/>
  <c r="GT135" i="64"/>
  <c r="GU135" i="64" s="1"/>
  <c r="HN126" i="64"/>
  <c r="HL186" i="64"/>
  <c r="GZ209" i="64"/>
  <c r="HA209" i="64" s="1"/>
  <c r="HB209" i="64"/>
  <c r="HC209" i="64" s="1"/>
  <c r="HK209" i="64"/>
  <c r="HL209" i="64" s="1"/>
  <c r="GZ117" i="64"/>
  <c r="HA117" i="64" s="1"/>
  <c r="HB117" i="64"/>
  <c r="HC117" i="64" s="1"/>
  <c r="HK117" i="64"/>
  <c r="HL117" i="64" s="1"/>
  <c r="GU166" i="64"/>
  <c r="GV166" i="64" s="1"/>
  <c r="GZ197" i="64"/>
  <c r="HA197" i="64" s="1"/>
  <c r="HK197" i="64"/>
  <c r="HB197" i="64"/>
  <c r="HC197" i="64" s="1"/>
  <c r="HD197" i="64" s="1"/>
  <c r="HE197" i="64" s="1"/>
  <c r="HK196" i="64"/>
  <c r="HL196" i="64" s="1"/>
  <c r="GZ196" i="64"/>
  <c r="HA196" i="64" s="1"/>
  <c r="HB196" i="64"/>
  <c r="HC196" i="64" s="1"/>
  <c r="HK115" i="64"/>
  <c r="HL115" i="64" s="1"/>
  <c r="HM115" i="64" s="1"/>
  <c r="GZ115" i="64"/>
  <c r="HA115" i="64" s="1"/>
  <c r="HB115" i="64"/>
  <c r="HB136" i="64"/>
  <c r="HC136" i="64" s="1"/>
  <c r="HK136" i="64"/>
  <c r="HL136" i="64" s="1"/>
  <c r="GZ136" i="64"/>
  <c r="HA136" i="64" s="1"/>
  <c r="HN173" i="64"/>
  <c r="HO173" i="64" s="1"/>
  <c r="HP173" i="64" s="1"/>
  <c r="GV156" i="64"/>
  <c r="GW156" i="64" s="1"/>
  <c r="HC206" i="64"/>
  <c r="HD206" i="64" s="1"/>
  <c r="HD131" i="64"/>
  <c r="HC169" i="64"/>
  <c r="HK146" i="64"/>
  <c r="HL146" i="64" s="1"/>
  <c r="HM146" i="64" s="1"/>
  <c r="GZ146" i="64"/>
  <c r="HA146" i="64" s="1"/>
  <c r="HB146" i="64"/>
  <c r="HB141" i="64"/>
  <c r="HC141" i="64" s="1"/>
  <c r="HK141" i="64"/>
  <c r="HL141" i="64" s="1"/>
  <c r="GZ141" i="64"/>
  <c r="HA141" i="64" s="1"/>
  <c r="GW201" i="64"/>
  <c r="GX201" i="64" s="1"/>
  <c r="GY201" i="64" s="1"/>
  <c r="GU160" i="64"/>
  <c r="GV160" i="64" s="1"/>
  <c r="GW160" i="64" s="1"/>
  <c r="GZ185" i="64"/>
  <c r="HA185" i="64" s="1"/>
  <c r="HB185" i="64"/>
  <c r="HK185" i="64"/>
  <c r="HL185" i="64" s="1"/>
  <c r="GU178" i="64"/>
  <c r="GV178" i="64" s="1"/>
  <c r="GW178" i="64" s="1"/>
  <c r="GX178" i="64" s="1"/>
  <c r="GY178" i="64" s="1"/>
  <c r="GW174" i="64"/>
  <c r="GX174" i="64" s="1"/>
  <c r="GY174" i="64" s="1"/>
  <c r="GV165" i="64"/>
  <c r="GX168" i="64"/>
  <c r="GY168" i="64" s="1"/>
  <c r="GZ195" i="64"/>
  <c r="HA195" i="64" s="1"/>
  <c r="HK195" i="64"/>
  <c r="HL195" i="64" s="1"/>
  <c r="HB195" i="64"/>
  <c r="HC195" i="64" s="1"/>
  <c r="HB125" i="64"/>
  <c r="HC125" i="64" s="1"/>
  <c r="HK125" i="64"/>
  <c r="HL125" i="64" s="1"/>
  <c r="HM125" i="64" s="1"/>
  <c r="HN125" i="64" s="1"/>
  <c r="GZ125" i="64"/>
  <c r="HA125" i="64" s="1"/>
  <c r="HB170" i="64"/>
  <c r="GZ170" i="64"/>
  <c r="HA170" i="64" s="1"/>
  <c r="HK170" i="64"/>
  <c r="HL170" i="64" s="1"/>
  <c r="HK198" i="64"/>
  <c r="HL198" i="64" s="1"/>
  <c r="GZ198" i="64"/>
  <c r="HA198" i="64" s="1"/>
  <c r="HB198" i="64"/>
  <c r="HL191" i="64"/>
  <c r="HK210" i="64"/>
  <c r="HL210" i="64" s="1"/>
  <c r="HM210" i="64" s="1"/>
  <c r="GZ210" i="64"/>
  <c r="HA210" i="64" s="1"/>
  <c r="HB210" i="64"/>
  <c r="HC210" i="64" s="1"/>
  <c r="GT197" i="64"/>
  <c r="GT213" i="64"/>
  <c r="GU213" i="64" s="1"/>
  <c r="GV213" i="64" s="1"/>
  <c r="HB155" i="64"/>
  <c r="GZ155" i="64"/>
  <c r="HA155" i="64" s="1"/>
  <c r="HK155" i="64"/>
  <c r="GU113" i="64"/>
  <c r="GX211" i="64"/>
  <c r="GY211" i="64" s="1"/>
  <c r="GV127" i="64"/>
  <c r="GW127" i="64" s="1"/>
  <c r="GZ162" i="64"/>
  <c r="HA162" i="64" s="1"/>
  <c r="HB162" i="64"/>
  <c r="HC162" i="64" s="1"/>
  <c r="HK162" i="64"/>
  <c r="GU128" i="64"/>
  <c r="GV128" i="64" s="1"/>
  <c r="GW128" i="64" s="1"/>
  <c r="HC126" i="64"/>
  <c r="HD126" i="64" s="1"/>
  <c r="HN137" i="64"/>
  <c r="HO137" i="64" s="1"/>
  <c r="HP137" i="64" s="1"/>
  <c r="HQ137" i="64" s="1"/>
  <c r="HR137" i="64" s="1"/>
  <c r="HS137" i="64" s="1"/>
  <c r="HD186" i="64"/>
  <c r="HE186" i="64" s="1"/>
  <c r="HM166" i="64"/>
  <c r="HM160" i="64"/>
  <c r="HN160" i="64" s="1"/>
  <c r="GZ171" i="64"/>
  <c r="HA171" i="64" s="1"/>
  <c r="HK171" i="64"/>
  <c r="HB171" i="64"/>
  <c r="GX202" i="64"/>
  <c r="GY202" i="64" s="1"/>
  <c r="GV125" i="64"/>
  <c r="GW125" i="64" s="1"/>
  <c r="GX125" i="64" s="1"/>
  <c r="GY125" i="64" s="1"/>
  <c r="GZ175" i="64"/>
  <c r="HA175" i="64" s="1"/>
  <c r="HB175" i="64"/>
  <c r="HK175" i="64"/>
  <c r="HL175" i="64" s="1"/>
  <c r="GZ150" i="64"/>
  <c r="HA150" i="64" s="1"/>
  <c r="HK150" i="64"/>
  <c r="HL150" i="64" s="1"/>
  <c r="HB150" i="64"/>
  <c r="HC150" i="64" s="1"/>
  <c r="HB203" i="64"/>
  <c r="HK203" i="64"/>
  <c r="GZ203" i="64"/>
  <c r="HA203" i="64" s="1"/>
  <c r="GW212" i="64"/>
  <c r="GX212" i="64" s="1"/>
  <c r="GY212" i="64" s="1"/>
  <c r="HN177" i="64"/>
  <c r="HD119" i="64"/>
  <c r="HE119" i="64" s="1"/>
  <c r="HF119" i="64" s="1"/>
  <c r="HM151" i="64"/>
  <c r="HN151" i="64" s="1"/>
  <c r="HK134" i="64"/>
  <c r="HB134" i="64"/>
  <c r="HC134" i="64" s="1"/>
  <c r="HD134" i="64" s="1"/>
  <c r="GZ134" i="64"/>
  <c r="HA134" i="64" s="1"/>
  <c r="HK167" i="64"/>
  <c r="GZ167" i="64"/>
  <c r="HA167" i="64" s="1"/>
  <c r="HB167" i="64"/>
  <c r="HC167" i="64" s="1"/>
  <c r="GZ139" i="64"/>
  <c r="HA139" i="64" s="1"/>
  <c r="HK139" i="64"/>
  <c r="HL139" i="64" s="1"/>
  <c r="HM139" i="64" s="1"/>
  <c r="HB139" i="64"/>
  <c r="HC139" i="64" s="1"/>
  <c r="GT120" i="64"/>
  <c r="GU120" i="64" s="1"/>
  <c r="GV120" i="64" s="1"/>
  <c r="GW138" i="64"/>
  <c r="GX138" i="64" s="1"/>
  <c r="GY138" i="64" s="1"/>
  <c r="HB113" i="64"/>
  <c r="HC113" i="64" s="1"/>
  <c r="GZ113" i="64"/>
  <c r="HA113" i="64" s="1"/>
  <c r="HK113" i="64"/>
  <c r="HL113" i="64" s="1"/>
  <c r="HK183" i="64"/>
  <c r="GZ183" i="64"/>
  <c r="HA183" i="64" s="1"/>
  <c r="HB183" i="64"/>
  <c r="HF163" i="64"/>
  <c r="HG163" i="64" s="1"/>
  <c r="HN213" i="64"/>
  <c r="HK179" i="64"/>
  <c r="HL179" i="64" s="1"/>
  <c r="HM179" i="64" s="1"/>
  <c r="GZ179" i="64"/>
  <c r="HA179" i="64" s="1"/>
  <c r="HB179" i="64"/>
  <c r="GV158" i="64"/>
  <c r="GW158" i="64" s="1"/>
  <c r="HK199" i="64"/>
  <c r="HB199" i="64"/>
  <c r="HC199" i="64" s="1"/>
  <c r="GZ199" i="64"/>
  <c r="HA199" i="64" s="1"/>
  <c r="HK164" i="64"/>
  <c r="HB164" i="64"/>
  <c r="GZ164" i="64"/>
  <c r="HA164" i="64" s="1"/>
  <c r="GW200" i="64"/>
  <c r="GX200" i="64" s="1"/>
  <c r="GY200" i="64" s="1"/>
  <c r="GX170" i="64"/>
  <c r="GY170" i="64" s="1"/>
  <c r="GU147" i="64"/>
  <c r="GV147" i="64" s="1"/>
  <c r="GW147" i="64" s="1"/>
  <c r="GX208" i="64"/>
  <c r="GY208" i="64" s="1"/>
  <c r="HN130" i="64"/>
  <c r="HO130" i="64" s="1"/>
  <c r="HL169" i="64"/>
  <c r="HM169" i="64" s="1"/>
  <c r="HN169" i="64" s="1"/>
  <c r="HO169" i="64" s="1"/>
  <c r="GZ193" i="64"/>
  <c r="HA193" i="64" s="1"/>
  <c r="HB193" i="64"/>
  <c r="HC193" i="64" s="1"/>
  <c r="HD193" i="64" s="1"/>
  <c r="HE193" i="64" s="1"/>
  <c r="HF193" i="64" s="1"/>
  <c r="HG193" i="64" s="1"/>
  <c r="HK193" i="64"/>
  <c r="HB149" i="64"/>
  <c r="HC149" i="64" s="1"/>
  <c r="HK149" i="64"/>
  <c r="HL149" i="64" s="1"/>
  <c r="GZ149" i="64"/>
  <c r="HA149" i="64" s="1"/>
  <c r="GY132" i="64"/>
  <c r="GY151" i="64"/>
  <c r="GU191" i="64"/>
  <c r="GV146" i="64"/>
  <c r="GV176" i="64"/>
  <c r="HB208" i="64"/>
  <c r="GZ208" i="64"/>
  <c r="HA208" i="64" s="1"/>
  <c r="HK208" i="64"/>
  <c r="GZ165" i="64"/>
  <c r="HA165" i="64" s="1"/>
  <c r="HB165" i="64"/>
  <c r="HK165" i="64"/>
  <c r="GZ133" i="64"/>
  <c r="HA133" i="64" s="1"/>
  <c r="HK133" i="64"/>
  <c r="HL133" i="64" s="1"/>
  <c r="HM133" i="64" s="1"/>
  <c r="HN133" i="64" s="1"/>
  <c r="HB133" i="64"/>
  <c r="GV134" i="64"/>
  <c r="GW134" i="64" s="1"/>
  <c r="HK152" i="64"/>
  <c r="HL152" i="64" s="1"/>
  <c r="HM152" i="64" s="1"/>
  <c r="HN152" i="64" s="1"/>
  <c r="HB152" i="64"/>
  <c r="HC152" i="64" s="1"/>
  <c r="HD152" i="64" s="1"/>
  <c r="GZ152" i="64"/>
  <c r="HA152" i="64" s="1"/>
  <c r="HK124" i="64"/>
  <c r="HL124" i="64" s="1"/>
  <c r="HM124" i="64" s="1"/>
  <c r="HN124" i="64" s="1"/>
  <c r="HB124" i="64"/>
  <c r="HC124" i="64" s="1"/>
  <c r="GZ124" i="64"/>
  <c r="HA124" i="64" s="1"/>
  <c r="HK122" i="64"/>
  <c r="HL122" i="64" s="1"/>
  <c r="GZ122" i="64"/>
  <c r="HA122" i="64" s="1"/>
  <c r="HB122" i="64"/>
  <c r="HB118" i="64"/>
  <c r="HK118" i="64"/>
  <c r="HL118" i="64" s="1"/>
  <c r="GZ118" i="64"/>
  <c r="HA118" i="64" s="1"/>
  <c r="GZ140" i="64"/>
  <c r="HA140" i="64" s="1"/>
  <c r="HB140" i="64"/>
  <c r="HC140" i="64" s="1"/>
  <c r="HD140" i="64" s="1"/>
  <c r="HK140" i="64"/>
  <c r="HL140" i="64" s="1"/>
  <c r="HB157" i="64"/>
  <c r="HC157" i="64" s="1"/>
  <c r="GZ157" i="64"/>
  <c r="HA157" i="64" s="1"/>
  <c r="HK157" i="64"/>
  <c r="HL157" i="64" s="1"/>
  <c r="HM157" i="64" s="1"/>
  <c r="GV131" i="64"/>
  <c r="GT150" i="64"/>
  <c r="GU150" i="64" s="1"/>
  <c r="HB181" i="64"/>
  <c r="HK181" i="64"/>
  <c r="HL181" i="64" s="1"/>
  <c r="GZ181" i="64"/>
  <c r="HA181" i="64" s="1"/>
  <c r="HB127" i="64"/>
  <c r="HC127" i="64" s="1"/>
  <c r="GZ127" i="64"/>
  <c r="HA127" i="64" s="1"/>
  <c r="HK127" i="64"/>
  <c r="HL127" i="64" s="1"/>
  <c r="HM127" i="64" s="1"/>
  <c r="HB211" i="64"/>
  <c r="HK211" i="64"/>
  <c r="HL211" i="64" s="1"/>
  <c r="HM211" i="64" s="1"/>
  <c r="GZ211" i="64"/>
  <c r="HA211" i="64" s="1"/>
  <c r="GZ172" i="64"/>
  <c r="HA172" i="64" s="1"/>
  <c r="HB172" i="64"/>
  <c r="HK172" i="64"/>
  <c r="HL172" i="64" s="1"/>
  <c r="GZ192" i="64"/>
  <c r="HA192" i="64" s="1"/>
  <c r="HB192" i="64"/>
  <c r="HC192" i="64" s="1"/>
  <c r="HK192" i="64"/>
  <c r="HL192" i="64" s="1"/>
  <c r="HM192" i="64" s="1"/>
  <c r="GX163" i="64"/>
  <c r="GY163" i="64" s="1"/>
  <c r="GZ201" i="64"/>
  <c r="HA201" i="64" s="1"/>
  <c r="HK201" i="64"/>
  <c r="HL201" i="64" s="1"/>
  <c r="HM201" i="64" s="1"/>
  <c r="HB201" i="64"/>
  <c r="HC201" i="64" s="1"/>
  <c r="HO114" i="64"/>
  <c r="HP114" i="64" s="1"/>
  <c r="GT117" i="64"/>
  <c r="GV154" i="64"/>
  <c r="GW154" i="64" s="1"/>
  <c r="GY133" i="64"/>
  <c r="GV126" i="64"/>
  <c r="GW126" i="64" s="1"/>
  <c r="HK187" i="64"/>
  <c r="GZ187" i="64"/>
  <c r="HA187" i="64" s="1"/>
  <c r="HB187" i="64"/>
  <c r="HC187" i="64" s="1"/>
  <c r="HB120" i="64"/>
  <c r="HC120" i="64" s="1"/>
  <c r="HK120" i="64"/>
  <c r="HL120" i="64" s="1"/>
  <c r="HM120" i="64" s="1"/>
  <c r="GZ120" i="64"/>
  <c r="HA120" i="64" s="1"/>
  <c r="GZ144" i="64"/>
  <c r="HA144" i="64" s="1"/>
  <c r="HB144" i="64"/>
  <c r="HK144" i="64"/>
  <c r="GT195" i="64"/>
  <c r="GU195" i="64" s="1"/>
  <c r="GZ135" i="64"/>
  <c r="HA135" i="64" s="1"/>
  <c r="HK135" i="64"/>
  <c r="HL135" i="64" s="1"/>
  <c r="HM135" i="64" s="1"/>
  <c r="HB135" i="64"/>
  <c r="HC135" i="64" s="1"/>
  <c r="GZ189" i="64"/>
  <c r="HA189" i="64" s="1"/>
  <c r="HB189" i="64"/>
  <c r="HK189" i="64"/>
  <c r="HB158" i="64"/>
  <c r="HC158" i="64" s="1"/>
  <c r="GZ158" i="64"/>
  <c r="HA158" i="64" s="1"/>
  <c r="HK158" i="64"/>
  <c r="GW167" i="64"/>
  <c r="GX167" i="64" s="1"/>
  <c r="GV143" i="64"/>
  <c r="GW143" i="64" s="1"/>
  <c r="HK121" i="64"/>
  <c r="HL121" i="64" s="1"/>
  <c r="HM121" i="64" s="1"/>
  <c r="GZ121" i="64"/>
  <c r="HA121" i="64" s="1"/>
  <c r="HB121" i="64"/>
  <c r="HC121" i="64" s="1"/>
  <c r="HD121" i="64" s="1"/>
  <c r="HB168" i="64"/>
  <c r="HC168" i="64" s="1"/>
  <c r="HD168" i="64" s="1"/>
  <c r="HE168" i="64" s="1"/>
  <c r="HK168" i="64"/>
  <c r="GZ168" i="64"/>
  <c r="HA168" i="64" s="1"/>
  <c r="HL168" i="64"/>
  <c r="HM168" i="64" s="1"/>
  <c r="GZ190" i="64"/>
  <c r="HA190" i="64" s="1"/>
  <c r="HB190" i="64"/>
  <c r="HK190" i="64"/>
  <c r="HL190" i="64" s="1"/>
  <c r="HM190" i="64" s="1"/>
  <c r="GZ200" i="64"/>
  <c r="HA200" i="64" s="1"/>
  <c r="HK200" i="64"/>
  <c r="HB200" i="64"/>
  <c r="HC200" i="64" s="1"/>
  <c r="HL200" i="64"/>
  <c r="GT204" i="64"/>
  <c r="GZ147" i="64"/>
  <c r="HB147" i="64"/>
  <c r="HA147" i="64"/>
  <c r="HK147" i="64"/>
  <c r="HL147" i="64" s="1"/>
  <c r="HM147" i="64" s="1"/>
  <c r="HM191" i="64"/>
  <c r="HN191" i="64" s="1"/>
  <c r="GZ207" i="64"/>
  <c r="HA207" i="64" s="1"/>
  <c r="HB207" i="64"/>
  <c r="HC207" i="64" s="1"/>
  <c r="HK207" i="64"/>
  <c r="HL207" i="64" s="1"/>
  <c r="HB128" i="64"/>
  <c r="HC128" i="64" s="1"/>
  <c r="HK128" i="64"/>
  <c r="GZ128" i="64"/>
  <c r="HA128" i="64" s="1"/>
  <c r="GZ145" i="64"/>
  <c r="HA145" i="64" s="1"/>
  <c r="HB145" i="64"/>
  <c r="HC145" i="64" s="1"/>
  <c r="HK145" i="64"/>
  <c r="GW155" i="64"/>
  <c r="GX155" i="64" s="1"/>
  <c r="HB143" i="64"/>
  <c r="HK143" i="64"/>
  <c r="HL143" i="64" s="1"/>
  <c r="GZ143" i="64"/>
  <c r="HA143" i="64" s="1"/>
  <c r="GT137" i="64"/>
  <c r="GZ154" i="64"/>
  <c r="HA154" i="64" s="1"/>
  <c r="HB154" i="64"/>
  <c r="HC154" i="64" s="1"/>
  <c r="HK154" i="64"/>
  <c r="HF114" i="64"/>
  <c r="HG114" i="64" s="1"/>
  <c r="HB205" i="64"/>
  <c r="GZ205" i="64"/>
  <c r="HA205" i="64" s="1"/>
  <c r="HK205" i="64"/>
  <c r="HL205" i="64" s="1"/>
  <c r="GZ161" i="64"/>
  <c r="HA161" i="64" s="1"/>
  <c r="HK161" i="64"/>
  <c r="HB161" i="64"/>
  <c r="GT185" i="64"/>
  <c r="GW153" i="64"/>
  <c r="GX153" i="64" s="1"/>
  <c r="GU188" i="64"/>
  <c r="GV188" i="64" s="1"/>
  <c r="HC123" i="64"/>
  <c r="HD123" i="64" s="1"/>
  <c r="HB116" i="64"/>
  <c r="HK116" i="64"/>
  <c r="GZ116" i="64"/>
  <c r="HA116" i="64" s="1"/>
  <c r="GX206" i="64"/>
  <c r="GY206" i="64" s="1"/>
  <c r="GZ180" i="64"/>
  <c r="HA180" i="64" s="1"/>
  <c r="HB180" i="64"/>
  <c r="HC180" i="64" s="1"/>
  <c r="HK180" i="64"/>
  <c r="HL180" i="64" s="1"/>
  <c r="GW129" i="64"/>
  <c r="GX129" i="64" s="1"/>
  <c r="GY129" i="64" s="1"/>
  <c r="GZ138" i="64"/>
  <c r="HA138" i="64" s="1"/>
  <c r="HB138" i="64"/>
  <c r="HC138" i="64" s="1"/>
  <c r="HK138" i="64"/>
  <c r="HD173" i="64"/>
  <c r="HK176" i="64"/>
  <c r="HL176" i="64" s="1"/>
  <c r="HM176" i="64" s="1"/>
  <c r="GZ176" i="64"/>
  <c r="HA176" i="64" s="1"/>
  <c r="HB176" i="64"/>
  <c r="HB129" i="64"/>
  <c r="HC129" i="64" s="1"/>
  <c r="HK129" i="64"/>
  <c r="GZ129" i="64"/>
  <c r="HA129" i="64" s="1"/>
  <c r="GT179" i="64"/>
  <c r="GW184" i="64"/>
  <c r="GX184" i="64" s="1"/>
  <c r="GY184" i="64" s="1"/>
  <c r="HC174" i="64"/>
  <c r="GZ153" i="64"/>
  <c r="HA153" i="64" s="1"/>
  <c r="HK153" i="64"/>
  <c r="HL153" i="64" s="1"/>
  <c r="HM153" i="64" s="1"/>
  <c r="HN153" i="64" s="1"/>
  <c r="HB153" i="64"/>
  <c r="HC153" i="64" s="1"/>
  <c r="HD153" i="64" s="1"/>
  <c r="GU142" i="64"/>
  <c r="GZ182" i="64"/>
  <c r="HA182" i="64" s="1"/>
  <c r="HB182" i="64"/>
  <c r="HK182" i="64"/>
  <c r="HB184" i="64"/>
  <c r="HC184" i="64" s="1"/>
  <c r="HD184" i="64" s="1"/>
  <c r="HK184" i="64"/>
  <c r="GZ184" i="64"/>
  <c r="HA184" i="64" s="1"/>
  <c r="GU116" i="64"/>
  <c r="GV192" i="64"/>
  <c r="GV182" i="64"/>
  <c r="GW182" i="64" s="1"/>
  <c r="GX182" i="64" s="1"/>
  <c r="GY182" i="64" s="1"/>
  <c r="AB542" i="56"/>
  <c r="HD137" i="64" l="1"/>
  <c r="GY157" i="64"/>
  <c r="HF148" i="64"/>
  <c r="HG148" i="64" s="1"/>
  <c r="HD148" i="64"/>
  <c r="HE148" i="64" s="1"/>
  <c r="HM148" i="64"/>
  <c r="HN148" i="64" s="1"/>
  <c r="HN202" i="64"/>
  <c r="HO202" i="64" s="1"/>
  <c r="HP202" i="64" s="1"/>
  <c r="HQ202" i="64" s="1"/>
  <c r="HE132" i="64"/>
  <c r="HF132" i="64" s="1"/>
  <c r="HM206" i="64"/>
  <c r="HM156" i="64"/>
  <c r="HN156" i="64" s="1"/>
  <c r="HM123" i="64"/>
  <c r="HN123" i="64" s="1"/>
  <c r="HD159" i="64"/>
  <c r="HE159" i="64" s="1"/>
  <c r="GY186" i="64"/>
  <c r="HE166" i="64"/>
  <c r="HF166" i="64" s="1"/>
  <c r="HG166" i="64" s="1"/>
  <c r="HN132" i="64"/>
  <c r="HO132" i="64" s="1"/>
  <c r="HP132" i="64" s="1"/>
  <c r="HQ132" i="64" s="1"/>
  <c r="HD167" i="64"/>
  <c r="HE167" i="64" s="1"/>
  <c r="HF167" i="64" s="1"/>
  <c r="HG167" i="64" s="1"/>
  <c r="HQ163" i="64"/>
  <c r="HR163" i="64" s="1"/>
  <c r="HS163" i="64" s="1"/>
  <c r="HD156" i="64"/>
  <c r="HE156" i="64" s="1"/>
  <c r="GV148" i="64"/>
  <c r="GX161" i="64"/>
  <c r="GY161" i="64" s="1"/>
  <c r="HD117" i="64"/>
  <c r="GY149" i="64"/>
  <c r="GX196" i="64"/>
  <c r="GY196" i="64" s="1"/>
  <c r="HP194" i="64"/>
  <c r="HQ194" i="64" s="1"/>
  <c r="GW136" i="64"/>
  <c r="GX136" i="64" s="1"/>
  <c r="GY136" i="64" s="1"/>
  <c r="HM141" i="64"/>
  <c r="HN141" i="64" s="1"/>
  <c r="HN131" i="64"/>
  <c r="GX123" i="64"/>
  <c r="GY123" i="64" s="1"/>
  <c r="HM209" i="64"/>
  <c r="HF202" i="64"/>
  <c r="HG202" i="64" s="1"/>
  <c r="GX152" i="64"/>
  <c r="GY152" i="64" s="1"/>
  <c r="GU115" i="64"/>
  <c r="GV115" i="64" s="1"/>
  <c r="GW115" i="64" s="1"/>
  <c r="GX115" i="64" s="1"/>
  <c r="HM122" i="64"/>
  <c r="HN122" i="64" s="1"/>
  <c r="GX173" i="64"/>
  <c r="GY173" i="64" s="1"/>
  <c r="HG212" i="64"/>
  <c r="HH212" i="64" s="1"/>
  <c r="HI212" i="64" s="1"/>
  <c r="HD125" i="64"/>
  <c r="HE125" i="64" s="1"/>
  <c r="HC165" i="64"/>
  <c r="HD165" i="64" s="1"/>
  <c r="HE165" i="64" s="1"/>
  <c r="GY141" i="64"/>
  <c r="HM180" i="64"/>
  <c r="HN180" i="64" s="1"/>
  <c r="HO180" i="64" s="1"/>
  <c r="HP180" i="64" s="1"/>
  <c r="HL189" i="64"/>
  <c r="HM189" i="64" s="1"/>
  <c r="HN189" i="64" s="1"/>
  <c r="HO189" i="64" s="1"/>
  <c r="HD209" i="64"/>
  <c r="GV135" i="64"/>
  <c r="GW135" i="64" s="1"/>
  <c r="HP212" i="64"/>
  <c r="HQ212" i="64" s="1"/>
  <c r="HR212" i="64" s="1"/>
  <c r="GX183" i="64"/>
  <c r="GY183" i="64" s="1"/>
  <c r="HH114" i="64"/>
  <c r="HI114" i="64" s="1"/>
  <c r="HJ114" i="64" s="1"/>
  <c r="HN168" i="64"/>
  <c r="HO168" i="64" s="1"/>
  <c r="HP168" i="64" s="1"/>
  <c r="HQ168" i="64" s="1"/>
  <c r="HR168" i="64" s="1"/>
  <c r="HS168" i="64" s="1"/>
  <c r="HD149" i="64"/>
  <c r="HE149" i="64" s="1"/>
  <c r="HN139" i="64"/>
  <c r="HO139" i="64" s="1"/>
  <c r="HM143" i="64"/>
  <c r="HN143" i="64" s="1"/>
  <c r="HO143" i="64" s="1"/>
  <c r="HP143" i="64" s="1"/>
  <c r="HN120" i="64"/>
  <c r="HO120" i="64" s="1"/>
  <c r="GW165" i="64"/>
  <c r="GX165" i="64" s="1"/>
  <c r="GY165" i="64" s="1"/>
  <c r="HM196" i="64"/>
  <c r="GY181" i="64"/>
  <c r="GW177" i="64"/>
  <c r="GX177" i="64" s="1"/>
  <c r="GY177" i="64" s="1"/>
  <c r="HL154" i="64"/>
  <c r="HM154" i="64" s="1"/>
  <c r="HD135" i="64"/>
  <c r="HE135" i="64" s="1"/>
  <c r="HF135" i="64" s="1"/>
  <c r="HN211" i="64"/>
  <c r="HO211" i="64" s="1"/>
  <c r="HP211" i="64" s="1"/>
  <c r="HQ211" i="64" s="1"/>
  <c r="HM149" i="64"/>
  <c r="HN149" i="64" s="1"/>
  <c r="HO149" i="64" s="1"/>
  <c r="HH193" i="64"/>
  <c r="HI193" i="64" s="1"/>
  <c r="HJ193" i="64" s="1"/>
  <c r="HM150" i="64"/>
  <c r="HN150" i="64" s="1"/>
  <c r="HD210" i="64"/>
  <c r="HE210" i="64" s="1"/>
  <c r="GX127" i="64"/>
  <c r="GY127" i="64" s="1"/>
  <c r="HP159" i="64"/>
  <c r="HQ159" i="64" s="1"/>
  <c r="HR159" i="64" s="1"/>
  <c r="GY155" i="64"/>
  <c r="HC144" i="64"/>
  <c r="HQ114" i="64"/>
  <c r="HR114" i="64" s="1"/>
  <c r="HS114" i="64" s="1"/>
  <c r="HL171" i="64"/>
  <c r="HC170" i="64"/>
  <c r="HD170" i="64" s="1"/>
  <c r="HE170" i="64" s="1"/>
  <c r="HD136" i="64"/>
  <c r="HE136" i="64" s="1"/>
  <c r="GW166" i="64"/>
  <c r="GX166" i="64" s="1"/>
  <c r="GY166" i="64" s="1"/>
  <c r="HO131" i="64"/>
  <c r="HP131" i="64" s="1"/>
  <c r="HQ131" i="64" s="1"/>
  <c r="HR131" i="64" s="1"/>
  <c r="HS131" i="64" s="1"/>
  <c r="HL129" i="64"/>
  <c r="HD138" i="64"/>
  <c r="HE138" i="64" s="1"/>
  <c r="HF138" i="64" s="1"/>
  <c r="HG138" i="64" s="1"/>
  <c r="HM172" i="64"/>
  <c r="HN172" i="64" s="1"/>
  <c r="HC164" i="64"/>
  <c r="HC203" i="64"/>
  <c r="HD203" i="64" s="1"/>
  <c r="HL162" i="64"/>
  <c r="HM162" i="64" s="1"/>
  <c r="HF130" i="64"/>
  <c r="HG130" i="64" s="1"/>
  <c r="GY162" i="64"/>
  <c r="HO151" i="64"/>
  <c r="HP151" i="64" s="1"/>
  <c r="HD142" i="64"/>
  <c r="HE142" i="64" s="1"/>
  <c r="HF142" i="64" s="1"/>
  <c r="HG142" i="64" s="1"/>
  <c r="HE140" i="64"/>
  <c r="HF140" i="64" s="1"/>
  <c r="HG140" i="64" s="1"/>
  <c r="HH140" i="64" s="1"/>
  <c r="GX209" i="64"/>
  <c r="GY209" i="64" s="1"/>
  <c r="HD200" i="64"/>
  <c r="GX147" i="64"/>
  <c r="GY147" i="64" s="1"/>
  <c r="HO148" i="64"/>
  <c r="HP148" i="64" s="1"/>
  <c r="HG151" i="64"/>
  <c r="HH151" i="64" s="1"/>
  <c r="GW213" i="64"/>
  <c r="GX213" i="64" s="1"/>
  <c r="HE184" i="64"/>
  <c r="HF184" i="64" s="1"/>
  <c r="HG184" i="64" s="1"/>
  <c r="HD201" i="64"/>
  <c r="HE201" i="64" s="1"/>
  <c r="HG119" i="64"/>
  <c r="HH119" i="64" s="1"/>
  <c r="HD199" i="64"/>
  <c r="HE199" i="64" s="1"/>
  <c r="HM136" i="64"/>
  <c r="HN136" i="64" s="1"/>
  <c r="HN190" i="64"/>
  <c r="HO190" i="64" s="1"/>
  <c r="HN201" i="64"/>
  <c r="HO201" i="64" s="1"/>
  <c r="HO133" i="64"/>
  <c r="HD113" i="64"/>
  <c r="HE113" i="64" s="1"/>
  <c r="HM198" i="64"/>
  <c r="HN198" i="64" s="1"/>
  <c r="HO198" i="64" s="1"/>
  <c r="GX190" i="64"/>
  <c r="GY190" i="64" s="1"/>
  <c r="HD207" i="64"/>
  <c r="HE207" i="64" s="1"/>
  <c r="HM175" i="64"/>
  <c r="HN175" i="64" s="1"/>
  <c r="HH163" i="64"/>
  <c r="HI163" i="64" s="1"/>
  <c r="HJ163" i="64" s="1"/>
  <c r="HD188" i="64"/>
  <c r="HE188" i="64" s="1"/>
  <c r="HM181" i="64"/>
  <c r="HN181" i="64" s="1"/>
  <c r="HE153" i="64"/>
  <c r="HF153" i="64" s="1"/>
  <c r="HG153" i="64" s="1"/>
  <c r="HH153" i="64" s="1"/>
  <c r="HI153" i="64" s="1"/>
  <c r="HD129" i="64"/>
  <c r="HE129" i="64" s="1"/>
  <c r="HL138" i="64"/>
  <c r="HM138" i="64" s="1"/>
  <c r="HN138" i="64" s="1"/>
  <c r="HC161" i="64"/>
  <c r="HD128" i="64"/>
  <c r="HC147" i="64"/>
  <c r="HM200" i="64"/>
  <c r="HN200" i="64" s="1"/>
  <c r="HC190" i="64"/>
  <c r="HD190" i="64" s="1"/>
  <c r="HE190" i="64" s="1"/>
  <c r="HD120" i="64"/>
  <c r="HD192" i="64"/>
  <c r="HE192" i="64" s="1"/>
  <c r="HF192" i="64" s="1"/>
  <c r="HG192" i="64" s="1"/>
  <c r="HM140" i="64"/>
  <c r="HM118" i="64"/>
  <c r="HN118" i="64" s="1"/>
  <c r="HO124" i="64"/>
  <c r="HL208" i="64"/>
  <c r="HM208" i="64" s="1"/>
  <c r="HL199" i="64"/>
  <c r="HD139" i="64"/>
  <c r="HD150" i="64"/>
  <c r="HC175" i="64"/>
  <c r="HD175" i="64" s="1"/>
  <c r="HN166" i="64"/>
  <c r="HO125" i="64"/>
  <c r="HP125" i="64" s="1"/>
  <c r="HC185" i="64"/>
  <c r="HD169" i="64"/>
  <c r="HE169" i="64" s="1"/>
  <c r="HF169" i="64" s="1"/>
  <c r="HO191" i="64"/>
  <c r="HM178" i="64"/>
  <c r="GW146" i="64"/>
  <c r="GX146" i="64" s="1"/>
  <c r="GY146" i="64" s="1"/>
  <c r="HL134" i="64"/>
  <c r="HE123" i="64"/>
  <c r="HF123" i="64" s="1"/>
  <c r="GW192" i="64"/>
  <c r="GX192" i="64" s="1"/>
  <c r="GY192" i="64" s="1"/>
  <c r="HE131" i="64"/>
  <c r="HO213" i="64"/>
  <c r="HP213" i="64" s="1"/>
  <c r="HQ213" i="64" s="1"/>
  <c r="HN176" i="64"/>
  <c r="HO176" i="64" s="1"/>
  <c r="HP176" i="64" s="1"/>
  <c r="HD180" i="64"/>
  <c r="HE180" i="64" s="1"/>
  <c r="HD154" i="64"/>
  <c r="HC143" i="64"/>
  <c r="HD143" i="64" s="1"/>
  <c r="HF168" i="64"/>
  <c r="HN135" i="64"/>
  <c r="HN127" i="64"/>
  <c r="HO127" i="64" s="1"/>
  <c r="GY167" i="64"/>
  <c r="GX126" i="64"/>
  <c r="GY126" i="64" s="1"/>
  <c r="HD177" i="64"/>
  <c r="HQ173" i="64"/>
  <c r="HR173" i="64" s="1"/>
  <c r="HS173" i="64" s="1"/>
  <c r="GW193" i="64"/>
  <c r="GX193" i="64" s="1"/>
  <c r="GY193" i="64" s="1"/>
  <c r="HE137" i="64"/>
  <c r="HF137" i="64" s="1"/>
  <c r="HG137" i="64" s="1"/>
  <c r="HC204" i="64"/>
  <c r="HD204" i="64" s="1"/>
  <c r="HO177" i="64"/>
  <c r="HP177" i="64" s="1"/>
  <c r="HQ177" i="64" s="1"/>
  <c r="HO126" i="64"/>
  <c r="HP126" i="64" s="1"/>
  <c r="HQ126" i="64" s="1"/>
  <c r="HR126" i="64" s="1"/>
  <c r="HS126" i="64" s="1"/>
  <c r="HE160" i="64"/>
  <c r="HF186" i="64"/>
  <c r="HG186" i="64" s="1"/>
  <c r="HL161" i="64"/>
  <c r="HM161" i="64" s="1"/>
  <c r="HE200" i="64"/>
  <c r="HF200" i="64" s="1"/>
  <c r="HE121" i="64"/>
  <c r="HL187" i="64"/>
  <c r="HM187" i="64" s="1"/>
  <c r="HN187" i="64" s="1"/>
  <c r="HD174" i="64"/>
  <c r="HE174" i="64" s="1"/>
  <c r="HN192" i="64"/>
  <c r="HO192" i="64" s="1"/>
  <c r="HO152" i="64"/>
  <c r="HC179" i="64"/>
  <c r="HL183" i="64"/>
  <c r="GX128" i="64"/>
  <c r="GY128" i="64" s="1"/>
  <c r="HD162" i="64"/>
  <c r="HE162" i="64" s="1"/>
  <c r="HC155" i="64"/>
  <c r="GU197" i="64"/>
  <c r="HN210" i="64"/>
  <c r="HO210" i="64" s="1"/>
  <c r="HM170" i="64"/>
  <c r="HM195" i="64"/>
  <c r="HN195" i="64" s="1"/>
  <c r="HO195" i="64" s="1"/>
  <c r="HD141" i="64"/>
  <c r="HE141" i="64" s="1"/>
  <c r="HN146" i="64"/>
  <c r="HO146" i="64" s="1"/>
  <c r="HP146" i="64" s="1"/>
  <c r="HC115" i="64"/>
  <c r="HO160" i="64"/>
  <c r="HO142" i="64"/>
  <c r="HP142" i="64" s="1"/>
  <c r="HQ142" i="64" s="1"/>
  <c r="HR142" i="64" s="1"/>
  <c r="HS142" i="64" s="1"/>
  <c r="HD178" i="64"/>
  <c r="HL204" i="64"/>
  <c r="HE173" i="64"/>
  <c r="HF173" i="64" s="1"/>
  <c r="GW131" i="64"/>
  <c r="GX131" i="64" s="1"/>
  <c r="GY131" i="64" s="1"/>
  <c r="GW187" i="64"/>
  <c r="GX187" i="64" s="1"/>
  <c r="GX164" i="64"/>
  <c r="GY164" i="64" s="1"/>
  <c r="HL184" i="64"/>
  <c r="HM184" i="64" s="1"/>
  <c r="HN184" i="64" s="1"/>
  <c r="HL182" i="64"/>
  <c r="HC176" i="64"/>
  <c r="HC116" i="64"/>
  <c r="HC205" i="64"/>
  <c r="HD205" i="64" s="1"/>
  <c r="HL128" i="64"/>
  <c r="HN147" i="64"/>
  <c r="HO147" i="64" s="1"/>
  <c r="GU204" i="64"/>
  <c r="GV204" i="64" s="1"/>
  <c r="GW204" i="64" s="1"/>
  <c r="GX204" i="64" s="1"/>
  <c r="GY204" i="64" s="1"/>
  <c r="HN121" i="64"/>
  <c r="GX205" i="64"/>
  <c r="GY205" i="64" s="1"/>
  <c r="HD158" i="64"/>
  <c r="HE158" i="64" s="1"/>
  <c r="HL158" i="64"/>
  <c r="HL144" i="64"/>
  <c r="GV195" i="64"/>
  <c r="GW195" i="64" s="1"/>
  <c r="GX195" i="64" s="1"/>
  <c r="GY195" i="64" s="1"/>
  <c r="HD127" i="64"/>
  <c r="HE127" i="64" s="1"/>
  <c r="HD157" i="64"/>
  <c r="HE157" i="64" s="1"/>
  <c r="HF157" i="64" s="1"/>
  <c r="HC118" i="64"/>
  <c r="HC122" i="64"/>
  <c r="HD124" i="64"/>
  <c r="HE152" i="64"/>
  <c r="HC133" i="64"/>
  <c r="HL165" i="64"/>
  <c r="GW176" i="64"/>
  <c r="GX176" i="64" s="1"/>
  <c r="GY176" i="64" s="1"/>
  <c r="HL164" i="64"/>
  <c r="HE126" i="64"/>
  <c r="HF126" i="64" s="1"/>
  <c r="HG126" i="64" s="1"/>
  <c r="HL155" i="64"/>
  <c r="HD195" i="64"/>
  <c r="HM185" i="64"/>
  <c r="HN185" i="64" s="1"/>
  <c r="HM174" i="64"/>
  <c r="HF197" i="64"/>
  <c r="HG197" i="64" s="1"/>
  <c r="HH197" i="64" s="1"/>
  <c r="HI197" i="64" s="1"/>
  <c r="HJ197" i="64" s="1"/>
  <c r="HM117" i="64"/>
  <c r="GX114" i="64"/>
  <c r="GY114" i="64" s="1"/>
  <c r="GX160" i="64"/>
  <c r="GY160" i="64" s="1"/>
  <c r="GX145" i="64"/>
  <c r="GY145" i="64" s="1"/>
  <c r="GX154" i="64"/>
  <c r="GY154" i="64" s="1"/>
  <c r="HF213" i="64"/>
  <c r="HC183" i="64"/>
  <c r="HC198" i="64"/>
  <c r="HD196" i="64"/>
  <c r="GW120" i="64"/>
  <c r="GX120" i="64" s="1"/>
  <c r="GX156" i="64"/>
  <c r="GY156" i="64" s="1"/>
  <c r="GV142" i="64"/>
  <c r="GW142" i="64" s="1"/>
  <c r="GV113" i="64"/>
  <c r="GW113" i="64" s="1"/>
  <c r="GY153" i="64"/>
  <c r="HL145" i="64"/>
  <c r="HL116" i="64"/>
  <c r="HM205" i="64"/>
  <c r="HN205" i="64" s="1"/>
  <c r="HM145" i="64"/>
  <c r="HM207" i="64"/>
  <c r="GX134" i="64"/>
  <c r="GY134" i="64" s="1"/>
  <c r="HC189" i="64"/>
  <c r="HD187" i="64"/>
  <c r="HE187" i="64" s="1"/>
  <c r="HF187" i="64" s="1"/>
  <c r="GU117" i="64"/>
  <c r="HC172" i="64"/>
  <c r="HC211" i="64"/>
  <c r="HC181" i="64"/>
  <c r="HD181" i="64" s="1"/>
  <c r="HN157" i="64"/>
  <c r="HO157" i="64" s="1"/>
  <c r="HC208" i="64"/>
  <c r="GX143" i="64"/>
  <c r="GY143" i="64" s="1"/>
  <c r="HP169" i="64"/>
  <c r="GW188" i="64"/>
  <c r="GX188" i="64" s="1"/>
  <c r="GY188" i="64" s="1"/>
  <c r="HN179" i="64"/>
  <c r="HO179" i="64" s="1"/>
  <c r="HM113" i="64"/>
  <c r="HL167" i="64"/>
  <c r="HE134" i="64"/>
  <c r="HF134" i="64" s="1"/>
  <c r="HL203" i="64"/>
  <c r="HM203" i="64" s="1"/>
  <c r="HN203" i="64" s="1"/>
  <c r="HC171" i="64"/>
  <c r="HN170" i="64"/>
  <c r="HO170" i="64" s="1"/>
  <c r="HE206" i="64"/>
  <c r="HF206" i="64" s="1"/>
  <c r="HN115" i="64"/>
  <c r="HO115" i="64" s="1"/>
  <c r="HN196" i="64"/>
  <c r="HL197" i="64"/>
  <c r="HL188" i="64"/>
  <c r="GW140" i="64"/>
  <c r="GX140" i="64" s="1"/>
  <c r="GY140" i="64" s="1"/>
  <c r="GU137" i="64"/>
  <c r="GV137" i="64" s="1"/>
  <c r="HO153" i="64"/>
  <c r="HP153" i="64" s="1"/>
  <c r="HQ153" i="64" s="1"/>
  <c r="HR153" i="64" s="1"/>
  <c r="HS153" i="64" s="1"/>
  <c r="GV116" i="64"/>
  <c r="HC182" i="64"/>
  <c r="GX158" i="64"/>
  <c r="GY158" i="64" s="1"/>
  <c r="GU185" i="64"/>
  <c r="GV185" i="64" s="1"/>
  <c r="GW185" i="64" s="1"/>
  <c r="HD145" i="64"/>
  <c r="GU179" i="64"/>
  <c r="GV179" i="64" s="1"/>
  <c r="GW179" i="64" s="1"/>
  <c r="GX179" i="64" s="1"/>
  <c r="GV150" i="64"/>
  <c r="GW150" i="64" s="1"/>
  <c r="GX150" i="64" s="1"/>
  <c r="HE124" i="64"/>
  <c r="HF124" i="64" s="1"/>
  <c r="GV191" i="64"/>
  <c r="GW191" i="64" s="1"/>
  <c r="GX191" i="64" s="1"/>
  <c r="GY191" i="64" s="1"/>
  <c r="HL193" i="64"/>
  <c r="HP130" i="64"/>
  <c r="HQ130" i="64" s="1"/>
  <c r="HR130" i="64" s="1"/>
  <c r="HC146" i="64"/>
  <c r="HM186" i="64"/>
  <c r="HO119" i="64"/>
  <c r="HD194" i="64"/>
  <c r="BW15" i="64"/>
  <c r="BW16" i="64"/>
  <c r="BW17" i="64"/>
  <c r="BW18" i="64"/>
  <c r="BW19" i="64"/>
  <c r="BW20" i="64"/>
  <c r="BW21" i="64"/>
  <c r="BW22" i="64"/>
  <c r="BW23" i="64"/>
  <c r="BW24" i="64"/>
  <c r="BW25" i="64"/>
  <c r="BW26" i="64"/>
  <c r="BW27" i="64"/>
  <c r="BW28" i="64"/>
  <c r="BW29" i="64"/>
  <c r="BW30" i="64"/>
  <c r="BW31" i="64"/>
  <c r="BW32" i="64"/>
  <c r="BW33" i="64"/>
  <c r="BW34" i="64"/>
  <c r="BW35" i="64"/>
  <c r="BW36" i="64"/>
  <c r="BW37" i="64"/>
  <c r="BW38" i="64"/>
  <c r="BW39" i="64"/>
  <c r="BW40" i="64"/>
  <c r="BW41" i="64"/>
  <c r="BW42" i="64"/>
  <c r="BW43" i="64"/>
  <c r="BW44" i="64"/>
  <c r="BW45" i="64"/>
  <c r="BW46" i="64"/>
  <c r="BW47" i="64"/>
  <c r="BW48" i="64"/>
  <c r="BW49" i="64"/>
  <c r="BW50" i="64"/>
  <c r="BW51" i="64"/>
  <c r="BW52" i="64"/>
  <c r="BW53" i="64"/>
  <c r="BW54" i="64"/>
  <c r="BW55" i="64"/>
  <c r="BW56" i="64"/>
  <c r="BW57" i="64"/>
  <c r="BW58" i="64"/>
  <c r="BW59" i="64"/>
  <c r="BW60" i="64"/>
  <c r="BW61" i="64"/>
  <c r="BW62" i="64"/>
  <c r="BW63" i="64"/>
  <c r="BW64" i="64"/>
  <c r="BW65" i="64"/>
  <c r="BW66" i="64"/>
  <c r="BW67" i="64"/>
  <c r="BW68" i="64"/>
  <c r="BW69" i="64"/>
  <c r="BW70" i="64"/>
  <c r="BW71" i="64"/>
  <c r="BW72" i="64"/>
  <c r="BW73" i="64"/>
  <c r="BW74" i="64"/>
  <c r="BW75" i="64"/>
  <c r="BW76" i="64"/>
  <c r="BW77" i="64"/>
  <c r="BW78" i="64"/>
  <c r="BW79" i="64"/>
  <c r="BW80" i="64"/>
  <c r="BW81" i="64"/>
  <c r="BW82" i="64"/>
  <c r="BW83" i="64"/>
  <c r="BW84" i="64"/>
  <c r="BW85" i="64"/>
  <c r="BW86" i="64"/>
  <c r="BW87" i="64"/>
  <c r="BW88" i="64"/>
  <c r="BW89" i="64"/>
  <c r="BW90" i="64"/>
  <c r="BW91" i="64"/>
  <c r="BW92" i="64"/>
  <c r="BW93" i="64"/>
  <c r="BW94" i="64"/>
  <c r="BW95" i="64"/>
  <c r="BW96" i="64"/>
  <c r="BW97" i="64"/>
  <c r="BW98" i="64"/>
  <c r="BW99" i="64"/>
  <c r="BW100" i="64"/>
  <c r="BW101" i="64"/>
  <c r="BW102" i="64"/>
  <c r="BW103" i="64"/>
  <c r="BW104" i="64"/>
  <c r="BW105" i="64"/>
  <c r="BW106" i="64"/>
  <c r="BW107" i="64"/>
  <c r="BW108" i="64"/>
  <c r="BW109" i="64"/>
  <c r="BW110" i="64"/>
  <c r="BW111" i="64"/>
  <c r="BW112" i="64"/>
  <c r="AJ15" i="64"/>
  <c r="AJ16" i="64"/>
  <c r="AJ17" i="64"/>
  <c r="AJ18" i="64"/>
  <c r="AJ19" i="64"/>
  <c r="AJ20" i="64"/>
  <c r="AJ21" i="64"/>
  <c r="AJ22" i="64"/>
  <c r="AJ23" i="64"/>
  <c r="AJ24" i="64"/>
  <c r="AJ25" i="64"/>
  <c r="AJ26" i="64"/>
  <c r="AJ27" i="64"/>
  <c r="AJ28" i="64"/>
  <c r="AJ29" i="64"/>
  <c r="AJ30" i="64"/>
  <c r="AJ31" i="64"/>
  <c r="AJ32" i="64"/>
  <c r="AJ33" i="64"/>
  <c r="AJ34" i="64"/>
  <c r="AJ35" i="64"/>
  <c r="AJ36" i="64"/>
  <c r="AJ37" i="64"/>
  <c r="AJ38" i="64"/>
  <c r="AJ39" i="64"/>
  <c r="AJ40" i="64"/>
  <c r="AJ41" i="64"/>
  <c r="AJ42" i="64"/>
  <c r="AJ43" i="64"/>
  <c r="AJ44" i="64"/>
  <c r="AJ45" i="64"/>
  <c r="AJ46" i="64"/>
  <c r="AJ47" i="64"/>
  <c r="AJ48" i="64"/>
  <c r="AJ49" i="64"/>
  <c r="AJ50" i="64"/>
  <c r="AJ51" i="64"/>
  <c r="AJ52" i="64"/>
  <c r="AJ53" i="64"/>
  <c r="AJ54" i="64"/>
  <c r="AJ55" i="64"/>
  <c r="AJ56" i="64"/>
  <c r="AJ57" i="64"/>
  <c r="AJ58" i="64"/>
  <c r="AJ59" i="64"/>
  <c r="AJ60" i="64"/>
  <c r="AJ61" i="64"/>
  <c r="AJ62" i="64"/>
  <c r="AJ63" i="64"/>
  <c r="AJ64" i="64"/>
  <c r="AJ65" i="64"/>
  <c r="AJ66" i="64"/>
  <c r="AJ67" i="64"/>
  <c r="AJ68" i="64"/>
  <c r="AJ69" i="64"/>
  <c r="AJ70" i="64"/>
  <c r="AJ71" i="64"/>
  <c r="AJ72" i="64"/>
  <c r="AJ73" i="64"/>
  <c r="AJ74" i="64"/>
  <c r="AJ75" i="64"/>
  <c r="AJ76" i="64"/>
  <c r="AJ77" i="64"/>
  <c r="AJ78" i="64"/>
  <c r="AJ79" i="64"/>
  <c r="AJ80" i="64"/>
  <c r="AJ81" i="64"/>
  <c r="AJ82" i="64"/>
  <c r="AJ83" i="64"/>
  <c r="AJ84" i="64"/>
  <c r="AJ85" i="64"/>
  <c r="AJ86" i="64"/>
  <c r="AJ87" i="64"/>
  <c r="AJ88" i="64"/>
  <c r="AJ89" i="64"/>
  <c r="AJ90" i="64"/>
  <c r="AJ91" i="64"/>
  <c r="AJ92" i="64"/>
  <c r="AJ93" i="64"/>
  <c r="AJ94" i="64"/>
  <c r="AJ95" i="64"/>
  <c r="AJ96" i="64"/>
  <c r="AJ97" i="64"/>
  <c r="AJ98" i="64"/>
  <c r="AJ99" i="64"/>
  <c r="AJ100" i="64"/>
  <c r="AJ101" i="64"/>
  <c r="AJ102" i="64"/>
  <c r="AJ103" i="64"/>
  <c r="AJ104" i="64"/>
  <c r="AJ105" i="64"/>
  <c r="AJ106" i="64"/>
  <c r="AJ107" i="64"/>
  <c r="AJ108" i="64"/>
  <c r="AJ109" i="64"/>
  <c r="AJ110" i="64"/>
  <c r="AJ111" i="64"/>
  <c r="AJ112" i="64"/>
  <c r="AD26" i="64"/>
  <c r="AD27" i="64"/>
  <c r="AD28" i="64"/>
  <c r="AD29" i="64"/>
  <c r="AD30" i="64"/>
  <c r="AD31" i="64"/>
  <c r="AD32" i="64"/>
  <c r="AD33" i="64"/>
  <c r="AD34" i="64"/>
  <c r="AD35" i="64"/>
  <c r="AD36" i="64"/>
  <c r="AD37" i="64"/>
  <c r="AD38" i="64"/>
  <c r="AD39" i="64"/>
  <c r="AD40" i="64"/>
  <c r="AD41" i="64"/>
  <c r="AD42" i="64"/>
  <c r="AD43" i="64"/>
  <c r="AD44" i="64"/>
  <c r="AD45" i="64"/>
  <c r="AD46" i="64"/>
  <c r="AD47" i="64"/>
  <c r="AD48" i="64"/>
  <c r="AD49" i="64"/>
  <c r="AD50" i="64"/>
  <c r="AD51" i="64"/>
  <c r="AD52" i="64"/>
  <c r="AD53" i="64"/>
  <c r="AD54" i="64"/>
  <c r="AD55" i="64"/>
  <c r="AD56" i="64"/>
  <c r="AD57" i="64"/>
  <c r="AD58" i="64"/>
  <c r="AD59" i="64"/>
  <c r="AD60" i="64"/>
  <c r="AD61" i="64"/>
  <c r="AD62" i="64"/>
  <c r="AD63" i="64"/>
  <c r="AD64" i="64"/>
  <c r="AD65" i="64"/>
  <c r="AD66" i="64"/>
  <c r="AD67" i="64"/>
  <c r="AD68" i="64"/>
  <c r="AD69" i="64"/>
  <c r="AD70" i="64"/>
  <c r="AD71" i="64"/>
  <c r="AD72" i="64"/>
  <c r="AD73" i="64"/>
  <c r="AD74" i="64"/>
  <c r="AD75" i="64"/>
  <c r="AD76" i="64"/>
  <c r="AD77" i="64"/>
  <c r="AD78" i="64"/>
  <c r="AD79" i="64"/>
  <c r="AD80" i="64"/>
  <c r="AD81" i="64"/>
  <c r="AD82" i="64"/>
  <c r="AD83" i="64"/>
  <c r="AD84" i="64"/>
  <c r="AD85" i="64"/>
  <c r="AD86" i="64"/>
  <c r="AD87" i="64"/>
  <c r="AD88" i="64"/>
  <c r="AD89" i="64"/>
  <c r="AD90" i="64"/>
  <c r="AD91" i="64"/>
  <c r="AD92" i="64"/>
  <c r="AD93" i="64"/>
  <c r="AD94" i="64"/>
  <c r="AD95" i="64"/>
  <c r="AD96" i="64"/>
  <c r="AD97" i="64"/>
  <c r="AD98" i="64"/>
  <c r="AD99" i="64"/>
  <c r="AD100" i="64"/>
  <c r="AD101" i="64"/>
  <c r="AD102" i="64"/>
  <c r="AD103" i="64"/>
  <c r="AD104" i="64"/>
  <c r="AD105" i="64"/>
  <c r="AD106" i="64"/>
  <c r="AD107" i="64"/>
  <c r="AD108" i="64"/>
  <c r="AD109" i="64"/>
  <c r="AD110" i="64"/>
  <c r="AD111" i="64"/>
  <c r="AD112" i="64"/>
  <c r="AA15" i="64"/>
  <c r="AA16" i="64"/>
  <c r="AA17" i="64"/>
  <c r="AA18" i="64"/>
  <c r="AA20" i="64"/>
  <c r="AA21" i="64"/>
  <c r="AA22" i="64"/>
  <c r="AA23" i="64"/>
  <c r="AA24" i="64"/>
  <c r="AA25" i="64"/>
  <c r="AA26" i="64"/>
  <c r="AA27" i="64"/>
  <c r="AA28" i="64"/>
  <c r="AA29" i="64"/>
  <c r="AA30" i="64"/>
  <c r="AA31" i="64"/>
  <c r="AA32" i="64"/>
  <c r="AA33" i="64"/>
  <c r="AA34" i="64"/>
  <c r="AA35" i="64"/>
  <c r="AA36" i="64"/>
  <c r="AA37" i="64"/>
  <c r="AA38" i="64"/>
  <c r="AA39" i="64"/>
  <c r="AA40" i="64"/>
  <c r="AA41" i="64"/>
  <c r="AA42" i="64"/>
  <c r="AA43" i="64"/>
  <c r="AA44" i="64"/>
  <c r="AA45" i="64"/>
  <c r="AA46" i="64"/>
  <c r="AA47" i="64"/>
  <c r="AA48" i="64"/>
  <c r="AA49" i="64"/>
  <c r="AA50" i="64"/>
  <c r="AA51" i="64"/>
  <c r="AA52" i="64"/>
  <c r="AA53" i="64"/>
  <c r="AA54" i="64"/>
  <c r="AA55" i="64"/>
  <c r="AA56" i="64"/>
  <c r="AA57" i="64"/>
  <c r="AA58" i="64"/>
  <c r="AA59" i="64"/>
  <c r="AA60" i="64"/>
  <c r="AA61" i="64"/>
  <c r="AA62" i="64"/>
  <c r="AA63" i="64"/>
  <c r="AA64" i="64"/>
  <c r="AA65" i="64"/>
  <c r="AA66" i="64"/>
  <c r="AA67" i="64"/>
  <c r="AA68" i="64"/>
  <c r="AA69" i="64"/>
  <c r="AA70" i="64"/>
  <c r="AA71" i="64"/>
  <c r="AA72" i="64"/>
  <c r="AA73" i="64"/>
  <c r="AA74" i="64"/>
  <c r="AA75" i="64"/>
  <c r="AA76" i="64"/>
  <c r="AA77" i="64"/>
  <c r="AA78" i="64"/>
  <c r="AA79" i="64"/>
  <c r="AA80" i="64"/>
  <c r="AA81" i="64"/>
  <c r="AA82" i="64"/>
  <c r="AA83" i="64"/>
  <c r="AA84" i="64"/>
  <c r="AA85" i="64"/>
  <c r="AA86" i="64"/>
  <c r="AA87" i="64"/>
  <c r="AA88" i="64"/>
  <c r="AA89" i="64"/>
  <c r="AA90" i="64"/>
  <c r="AA91" i="64"/>
  <c r="AA92" i="64"/>
  <c r="AA93" i="64"/>
  <c r="AA94" i="64"/>
  <c r="AA95" i="64"/>
  <c r="AA96" i="64"/>
  <c r="AA97" i="64"/>
  <c r="AA98" i="64"/>
  <c r="AA99" i="64"/>
  <c r="AA100" i="64"/>
  <c r="AA101" i="64"/>
  <c r="AA102" i="64"/>
  <c r="AA103" i="64"/>
  <c r="AA104" i="64"/>
  <c r="AA105" i="64"/>
  <c r="AA106" i="64"/>
  <c r="AA107" i="64"/>
  <c r="AA108" i="64"/>
  <c r="AA109" i="64"/>
  <c r="AA110" i="64"/>
  <c r="AA111" i="64"/>
  <c r="AA112" i="64"/>
  <c r="V34" i="64"/>
  <c r="V35" i="64"/>
  <c r="V36" i="64"/>
  <c r="V37" i="64"/>
  <c r="V38" i="64"/>
  <c r="V39" i="64"/>
  <c r="V40" i="64"/>
  <c r="V41" i="64"/>
  <c r="V42" i="64"/>
  <c r="V43" i="64"/>
  <c r="V44" i="64"/>
  <c r="V45" i="64"/>
  <c r="V46" i="64"/>
  <c r="V47" i="64"/>
  <c r="V48" i="64"/>
  <c r="V49" i="64"/>
  <c r="V50" i="64"/>
  <c r="V51" i="64"/>
  <c r="V52" i="64"/>
  <c r="V53" i="64"/>
  <c r="V54" i="64"/>
  <c r="V55" i="64"/>
  <c r="V56" i="64"/>
  <c r="V57" i="64"/>
  <c r="V58" i="64"/>
  <c r="V59" i="64"/>
  <c r="V60" i="64"/>
  <c r="V61" i="64"/>
  <c r="V62" i="64"/>
  <c r="V63" i="64"/>
  <c r="V64" i="64"/>
  <c r="V65" i="64"/>
  <c r="V66" i="64"/>
  <c r="V67" i="64"/>
  <c r="V68" i="64"/>
  <c r="V69" i="64"/>
  <c r="V70" i="64"/>
  <c r="V71" i="64"/>
  <c r="V72" i="64"/>
  <c r="V73" i="64"/>
  <c r="V74" i="64"/>
  <c r="V75" i="64"/>
  <c r="V76" i="64"/>
  <c r="V77" i="64"/>
  <c r="V78" i="64"/>
  <c r="V79" i="64"/>
  <c r="V80" i="64"/>
  <c r="V81" i="64"/>
  <c r="V82" i="64"/>
  <c r="V83" i="64"/>
  <c r="V84" i="64"/>
  <c r="V85" i="64"/>
  <c r="V86" i="64"/>
  <c r="V87" i="64"/>
  <c r="V88" i="64"/>
  <c r="V89" i="64"/>
  <c r="V90" i="64"/>
  <c r="V91" i="64"/>
  <c r="V92" i="64"/>
  <c r="V93" i="64"/>
  <c r="V94" i="64"/>
  <c r="V95" i="64"/>
  <c r="V96" i="64"/>
  <c r="V97" i="64"/>
  <c r="V98" i="64"/>
  <c r="V99" i="64"/>
  <c r="V100" i="64"/>
  <c r="V101" i="64"/>
  <c r="V102" i="64"/>
  <c r="V103" i="64"/>
  <c r="V104" i="64"/>
  <c r="V105" i="64"/>
  <c r="V106" i="64"/>
  <c r="V107" i="64"/>
  <c r="V108" i="64"/>
  <c r="V109" i="64"/>
  <c r="V110" i="64"/>
  <c r="V111" i="64"/>
  <c r="V112" i="64"/>
  <c r="Q15" i="64"/>
  <c r="Q16" i="64"/>
  <c r="Q17" i="64"/>
  <c r="Q18" i="64"/>
  <c r="Q19" i="64"/>
  <c r="Q20" i="64"/>
  <c r="Q21" i="64"/>
  <c r="Q22" i="64"/>
  <c r="Q23" i="64"/>
  <c r="Q24" i="64"/>
  <c r="Q25" i="64"/>
  <c r="Q26" i="64"/>
  <c r="Q27" i="64"/>
  <c r="Q28" i="64"/>
  <c r="Q29" i="64"/>
  <c r="Q30" i="64"/>
  <c r="Q31" i="64"/>
  <c r="Q32" i="64"/>
  <c r="Q33" i="64"/>
  <c r="Q34" i="64"/>
  <c r="Q35" i="64"/>
  <c r="Q36" i="64"/>
  <c r="Q37" i="64"/>
  <c r="Q38" i="64"/>
  <c r="Q39" i="64"/>
  <c r="Q40" i="64"/>
  <c r="Q41" i="64"/>
  <c r="Q42" i="64"/>
  <c r="Q43" i="64"/>
  <c r="Q44" i="64"/>
  <c r="Q45" i="64"/>
  <c r="Q46" i="64"/>
  <c r="Q47" i="64"/>
  <c r="Q48" i="64"/>
  <c r="Q49" i="64"/>
  <c r="Q50" i="64"/>
  <c r="Q51" i="64"/>
  <c r="Q52" i="64"/>
  <c r="Q53" i="64"/>
  <c r="Q54" i="64"/>
  <c r="Q55" i="64"/>
  <c r="Q56" i="64"/>
  <c r="Q57" i="64"/>
  <c r="Q58" i="64"/>
  <c r="Q59" i="64"/>
  <c r="Q60" i="64"/>
  <c r="Q61" i="64"/>
  <c r="Q62" i="64"/>
  <c r="Q63" i="64"/>
  <c r="Q64" i="64"/>
  <c r="Q65" i="64"/>
  <c r="Q66" i="64"/>
  <c r="Q67" i="64"/>
  <c r="Q68" i="64"/>
  <c r="Q69" i="64"/>
  <c r="Q70" i="64"/>
  <c r="Q71" i="64"/>
  <c r="Q72" i="64"/>
  <c r="Q73" i="64"/>
  <c r="Q74" i="64"/>
  <c r="Q75" i="64"/>
  <c r="Q76" i="64"/>
  <c r="Q77" i="64"/>
  <c r="Q78" i="64"/>
  <c r="Q79" i="64"/>
  <c r="Q80" i="64"/>
  <c r="Q81" i="64"/>
  <c r="Q82" i="64"/>
  <c r="Q83" i="64"/>
  <c r="Q84" i="64"/>
  <c r="Q85" i="64"/>
  <c r="Q86" i="64"/>
  <c r="Q87" i="64"/>
  <c r="Q88" i="64"/>
  <c r="Q89" i="64"/>
  <c r="Q90" i="64"/>
  <c r="Q91" i="64"/>
  <c r="Q92" i="64"/>
  <c r="Q93" i="64"/>
  <c r="Q94" i="64"/>
  <c r="Q95" i="64"/>
  <c r="Q96" i="64"/>
  <c r="Q97" i="64"/>
  <c r="Q98" i="64"/>
  <c r="Q99" i="64"/>
  <c r="Q100" i="64"/>
  <c r="Q101" i="64"/>
  <c r="Q102" i="64"/>
  <c r="Q103" i="64"/>
  <c r="Q104" i="64"/>
  <c r="Q105" i="64"/>
  <c r="Q106" i="64"/>
  <c r="Q107" i="64"/>
  <c r="Q108" i="64"/>
  <c r="Q109" i="64"/>
  <c r="Q110" i="64"/>
  <c r="Q111" i="64"/>
  <c r="Q112" i="64"/>
  <c r="F15" i="64"/>
  <c r="G15" i="64"/>
  <c r="H15" i="64"/>
  <c r="I15" i="64"/>
  <c r="F16" i="64"/>
  <c r="G16" i="64"/>
  <c r="H16" i="64"/>
  <c r="I16" i="64"/>
  <c r="F17" i="64"/>
  <c r="G17" i="64"/>
  <c r="H17" i="64"/>
  <c r="I17" i="64"/>
  <c r="F18" i="64"/>
  <c r="G18" i="64"/>
  <c r="H18" i="64"/>
  <c r="I18" i="64"/>
  <c r="F19" i="64"/>
  <c r="G19" i="64"/>
  <c r="H19" i="64"/>
  <c r="I19" i="64"/>
  <c r="F20" i="64"/>
  <c r="G20" i="64"/>
  <c r="H20" i="64"/>
  <c r="CX20" i="64" s="1"/>
  <c r="I20" i="64"/>
  <c r="F21" i="64"/>
  <c r="KJ21" i="64" s="1"/>
  <c r="G21" i="64"/>
  <c r="H21" i="64"/>
  <c r="I21" i="64"/>
  <c r="F22" i="64"/>
  <c r="G22" i="64"/>
  <c r="H22" i="64"/>
  <c r="I22" i="64"/>
  <c r="F23" i="64"/>
  <c r="KJ23" i="64" s="1"/>
  <c r="G23" i="64"/>
  <c r="H23" i="64"/>
  <c r="I23" i="64"/>
  <c r="F24" i="64"/>
  <c r="KJ24" i="64" s="1"/>
  <c r="G24" i="64"/>
  <c r="H24" i="64"/>
  <c r="I24" i="64"/>
  <c r="F25" i="64"/>
  <c r="KJ25" i="64" s="1"/>
  <c r="G25" i="64"/>
  <c r="H25" i="64"/>
  <c r="I25" i="64"/>
  <c r="F26" i="64"/>
  <c r="KJ26" i="64" s="1"/>
  <c r="G26" i="64"/>
  <c r="H26" i="64"/>
  <c r="I26" i="64"/>
  <c r="F27" i="64"/>
  <c r="KJ27" i="64" s="1"/>
  <c r="G27" i="64"/>
  <c r="H27" i="64"/>
  <c r="I27" i="64"/>
  <c r="F28" i="64"/>
  <c r="KJ28" i="64" s="1"/>
  <c r="G28" i="64"/>
  <c r="H28" i="64"/>
  <c r="I28" i="64"/>
  <c r="F29" i="64"/>
  <c r="KJ29" i="64" s="1"/>
  <c r="G29" i="64"/>
  <c r="H29" i="64"/>
  <c r="I29" i="64"/>
  <c r="F30" i="64"/>
  <c r="KJ30" i="64" s="1"/>
  <c r="G30" i="64"/>
  <c r="H30" i="64"/>
  <c r="I30" i="64"/>
  <c r="F31" i="64"/>
  <c r="KJ31" i="64" s="1"/>
  <c r="G31" i="64"/>
  <c r="H31" i="64"/>
  <c r="I31" i="64"/>
  <c r="F32" i="64"/>
  <c r="KJ32" i="64" s="1"/>
  <c r="G32" i="64"/>
  <c r="H32" i="64"/>
  <c r="I32" i="64"/>
  <c r="F33" i="64"/>
  <c r="KJ33" i="64" s="1"/>
  <c r="G33" i="64"/>
  <c r="H33" i="64"/>
  <c r="I33" i="64"/>
  <c r="B34" i="64"/>
  <c r="C34" i="64"/>
  <c r="D34" i="64"/>
  <c r="E34" i="64"/>
  <c r="F34" i="64"/>
  <c r="KJ34" i="64" s="1"/>
  <c r="G34" i="64"/>
  <c r="H34" i="64"/>
  <c r="I34" i="64"/>
  <c r="B35" i="64"/>
  <c r="C35" i="64"/>
  <c r="D35" i="64"/>
  <c r="E35" i="64"/>
  <c r="F35" i="64"/>
  <c r="KJ35" i="64" s="1"/>
  <c r="G35" i="64"/>
  <c r="H35" i="64"/>
  <c r="I35" i="64"/>
  <c r="B36" i="64"/>
  <c r="C36" i="64"/>
  <c r="D36" i="64"/>
  <c r="E36" i="64"/>
  <c r="F36" i="64"/>
  <c r="KJ36" i="64" s="1"/>
  <c r="G36" i="64"/>
  <c r="H36" i="64"/>
  <c r="I36" i="64"/>
  <c r="B37" i="64"/>
  <c r="C37" i="64"/>
  <c r="D37" i="64"/>
  <c r="E37" i="64"/>
  <c r="F37" i="64"/>
  <c r="KJ37" i="64" s="1"/>
  <c r="G37" i="64"/>
  <c r="H37" i="64"/>
  <c r="I37" i="64"/>
  <c r="B38" i="64"/>
  <c r="C38" i="64"/>
  <c r="D38" i="64"/>
  <c r="E38" i="64"/>
  <c r="F38" i="64"/>
  <c r="KJ38" i="64" s="1"/>
  <c r="G38" i="64"/>
  <c r="H38" i="64"/>
  <c r="I38" i="64"/>
  <c r="B39" i="64"/>
  <c r="C39" i="64"/>
  <c r="D39" i="64"/>
  <c r="E39" i="64"/>
  <c r="F39" i="64"/>
  <c r="KJ39" i="64" s="1"/>
  <c r="G39" i="64"/>
  <c r="H39" i="64"/>
  <c r="I39" i="64"/>
  <c r="B40" i="64"/>
  <c r="C40" i="64"/>
  <c r="D40" i="64"/>
  <c r="E40" i="64"/>
  <c r="F40" i="64"/>
  <c r="KJ40" i="64" s="1"/>
  <c r="G40" i="64"/>
  <c r="H40" i="64"/>
  <c r="I40" i="64"/>
  <c r="B41" i="64"/>
  <c r="C41" i="64"/>
  <c r="D41" i="64"/>
  <c r="E41" i="64"/>
  <c r="F41" i="64"/>
  <c r="KJ41" i="64" s="1"/>
  <c r="G41" i="64"/>
  <c r="H41" i="64"/>
  <c r="I41" i="64"/>
  <c r="B42" i="64"/>
  <c r="C42" i="64"/>
  <c r="D42" i="64"/>
  <c r="E42" i="64"/>
  <c r="F42" i="64"/>
  <c r="KJ42" i="64" s="1"/>
  <c r="G42" i="64"/>
  <c r="H42" i="64"/>
  <c r="I42" i="64"/>
  <c r="B43" i="64"/>
  <c r="C43" i="64"/>
  <c r="D43" i="64"/>
  <c r="E43" i="64"/>
  <c r="F43" i="64"/>
  <c r="KJ43" i="64" s="1"/>
  <c r="G43" i="64"/>
  <c r="H43" i="64"/>
  <c r="I43" i="64"/>
  <c r="B44" i="64"/>
  <c r="C44" i="64"/>
  <c r="D44" i="64"/>
  <c r="E44" i="64"/>
  <c r="F44" i="64"/>
  <c r="KJ44" i="64" s="1"/>
  <c r="G44" i="64"/>
  <c r="H44" i="64"/>
  <c r="I44" i="64"/>
  <c r="B45" i="64"/>
  <c r="C45" i="64"/>
  <c r="D45" i="64"/>
  <c r="E45" i="64"/>
  <c r="F45" i="64"/>
  <c r="KJ45" i="64" s="1"/>
  <c r="G45" i="64"/>
  <c r="H45" i="64"/>
  <c r="I45" i="64"/>
  <c r="B46" i="64"/>
  <c r="C46" i="64"/>
  <c r="D46" i="64"/>
  <c r="E46" i="64"/>
  <c r="F46" i="64"/>
  <c r="KJ46" i="64" s="1"/>
  <c r="G46" i="64"/>
  <c r="H46" i="64"/>
  <c r="I46" i="64"/>
  <c r="B47" i="64"/>
  <c r="C47" i="64"/>
  <c r="D47" i="64"/>
  <c r="E47" i="64"/>
  <c r="F47" i="64"/>
  <c r="KJ47" i="64" s="1"/>
  <c r="G47" i="64"/>
  <c r="H47" i="64"/>
  <c r="I47" i="64"/>
  <c r="B48" i="64"/>
  <c r="C48" i="64"/>
  <c r="D48" i="64"/>
  <c r="E48" i="64"/>
  <c r="F48" i="64"/>
  <c r="KJ48" i="64" s="1"/>
  <c r="G48" i="64"/>
  <c r="H48" i="64"/>
  <c r="I48" i="64"/>
  <c r="B49" i="64"/>
  <c r="C49" i="64"/>
  <c r="D49" i="64"/>
  <c r="E49" i="64"/>
  <c r="F49" i="64"/>
  <c r="KJ49" i="64" s="1"/>
  <c r="G49" i="64"/>
  <c r="H49" i="64"/>
  <c r="I49" i="64"/>
  <c r="B50" i="64"/>
  <c r="C50" i="64"/>
  <c r="D50" i="64"/>
  <c r="E50" i="64"/>
  <c r="F50" i="64"/>
  <c r="KJ50" i="64" s="1"/>
  <c r="G50" i="64"/>
  <c r="H50" i="64"/>
  <c r="I50" i="64"/>
  <c r="B51" i="64"/>
  <c r="C51" i="64"/>
  <c r="D51" i="64"/>
  <c r="E51" i="64"/>
  <c r="F51" i="64"/>
  <c r="KJ51" i="64" s="1"/>
  <c r="G51" i="64"/>
  <c r="H51" i="64"/>
  <c r="I51" i="64"/>
  <c r="B52" i="64"/>
  <c r="C52" i="64"/>
  <c r="D52" i="64"/>
  <c r="E52" i="64"/>
  <c r="F52" i="64"/>
  <c r="KJ52" i="64" s="1"/>
  <c r="G52" i="64"/>
  <c r="H52" i="64"/>
  <c r="I52" i="64"/>
  <c r="B53" i="64"/>
  <c r="C53" i="64"/>
  <c r="D53" i="64"/>
  <c r="E53" i="64"/>
  <c r="F53" i="64"/>
  <c r="KJ53" i="64" s="1"/>
  <c r="G53" i="64"/>
  <c r="H53" i="64"/>
  <c r="I53" i="64"/>
  <c r="B54" i="64"/>
  <c r="C54" i="64"/>
  <c r="D54" i="64"/>
  <c r="E54" i="64"/>
  <c r="F54" i="64"/>
  <c r="KJ54" i="64" s="1"/>
  <c r="G54" i="64"/>
  <c r="H54" i="64"/>
  <c r="I54" i="64"/>
  <c r="B55" i="64"/>
  <c r="C55" i="64"/>
  <c r="D55" i="64"/>
  <c r="E55" i="64"/>
  <c r="F55" i="64"/>
  <c r="KJ55" i="64" s="1"/>
  <c r="G55" i="64"/>
  <c r="H55" i="64"/>
  <c r="I55" i="64"/>
  <c r="B56" i="64"/>
  <c r="C56" i="64"/>
  <c r="D56" i="64"/>
  <c r="E56" i="64"/>
  <c r="F56" i="64"/>
  <c r="KJ56" i="64" s="1"/>
  <c r="G56" i="64"/>
  <c r="H56" i="64"/>
  <c r="I56" i="64"/>
  <c r="B57" i="64"/>
  <c r="C57" i="64"/>
  <c r="D57" i="64"/>
  <c r="E57" i="64"/>
  <c r="F57" i="64"/>
  <c r="KJ57" i="64" s="1"/>
  <c r="G57" i="64"/>
  <c r="H57" i="64"/>
  <c r="I57" i="64"/>
  <c r="B58" i="64"/>
  <c r="C58" i="64"/>
  <c r="D58" i="64"/>
  <c r="E58" i="64"/>
  <c r="F58" i="64"/>
  <c r="KJ58" i="64" s="1"/>
  <c r="G58" i="64"/>
  <c r="H58" i="64"/>
  <c r="I58" i="64"/>
  <c r="B59" i="64"/>
  <c r="C59" i="64"/>
  <c r="D59" i="64"/>
  <c r="E59" i="64"/>
  <c r="F59" i="64"/>
  <c r="KJ59" i="64" s="1"/>
  <c r="G59" i="64"/>
  <c r="H59" i="64"/>
  <c r="I59" i="64"/>
  <c r="B60" i="64"/>
  <c r="C60" i="64"/>
  <c r="D60" i="64"/>
  <c r="E60" i="64"/>
  <c r="F60" i="64"/>
  <c r="KJ60" i="64" s="1"/>
  <c r="G60" i="64"/>
  <c r="H60" i="64"/>
  <c r="I60" i="64"/>
  <c r="B61" i="64"/>
  <c r="C61" i="64"/>
  <c r="D61" i="64"/>
  <c r="E61" i="64"/>
  <c r="F61" i="64"/>
  <c r="KJ61" i="64" s="1"/>
  <c r="G61" i="64"/>
  <c r="H61" i="64"/>
  <c r="I61" i="64"/>
  <c r="B62" i="64"/>
  <c r="C62" i="64"/>
  <c r="D62" i="64"/>
  <c r="E62" i="64"/>
  <c r="F62" i="64"/>
  <c r="KJ62" i="64" s="1"/>
  <c r="G62" i="64"/>
  <c r="H62" i="64"/>
  <c r="I62" i="64"/>
  <c r="B63" i="64"/>
  <c r="C63" i="64"/>
  <c r="D63" i="64"/>
  <c r="E63" i="64"/>
  <c r="F63" i="64"/>
  <c r="KJ63" i="64" s="1"/>
  <c r="G63" i="64"/>
  <c r="H63" i="64"/>
  <c r="I63" i="64"/>
  <c r="B64" i="64"/>
  <c r="C64" i="64"/>
  <c r="D64" i="64"/>
  <c r="E64" i="64"/>
  <c r="F64" i="64"/>
  <c r="KJ64" i="64" s="1"/>
  <c r="G64" i="64"/>
  <c r="H64" i="64"/>
  <c r="I64" i="64"/>
  <c r="B65" i="64"/>
  <c r="C65" i="64"/>
  <c r="D65" i="64"/>
  <c r="E65" i="64"/>
  <c r="F65" i="64"/>
  <c r="KJ65" i="64" s="1"/>
  <c r="G65" i="64"/>
  <c r="H65" i="64"/>
  <c r="I65" i="64"/>
  <c r="B66" i="64"/>
  <c r="C66" i="64"/>
  <c r="D66" i="64"/>
  <c r="E66" i="64"/>
  <c r="F66" i="64"/>
  <c r="KJ66" i="64" s="1"/>
  <c r="G66" i="64"/>
  <c r="H66" i="64"/>
  <c r="I66" i="64"/>
  <c r="B67" i="64"/>
  <c r="C67" i="64"/>
  <c r="D67" i="64"/>
  <c r="E67" i="64"/>
  <c r="F67" i="64"/>
  <c r="KJ67" i="64" s="1"/>
  <c r="G67" i="64"/>
  <c r="H67" i="64"/>
  <c r="I67" i="64"/>
  <c r="B68" i="64"/>
  <c r="C68" i="64"/>
  <c r="D68" i="64"/>
  <c r="E68" i="64"/>
  <c r="F68" i="64"/>
  <c r="KJ68" i="64" s="1"/>
  <c r="G68" i="64"/>
  <c r="H68" i="64"/>
  <c r="I68" i="64"/>
  <c r="B69" i="64"/>
  <c r="C69" i="64"/>
  <c r="D69" i="64"/>
  <c r="E69" i="64"/>
  <c r="F69" i="64"/>
  <c r="KJ69" i="64" s="1"/>
  <c r="G69" i="64"/>
  <c r="H69" i="64"/>
  <c r="I69" i="64"/>
  <c r="B70" i="64"/>
  <c r="C70" i="64"/>
  <c r="D70" i="64"/>
  <c r="E70" i="64"/>
  <c r="F70" i="64"/>
  <c r="KJ70" i="64" s="1"/>
  <c r="G70" i="64"/>
  <c r="H70" i="64"/>
  <c r="I70" i="64"/>
  <c r="B71" i="64"/>
  <c r="C71" i="64"/>
  <c r="D71" i="64"/>
  <c r="E71" i="64"/>
  <c r="F71" i="64"/>
  <c r="KJ71" i="64" s="1"/>
  <c r="G71" i="64"/>
  <c r="H71" i="64"/>
  <c r="I71" i="64"/>
  <c r="B72" i="64"/>
  <c r="C72" i="64"/>
  <c r="D72" i="64"/>
  <c r="E72" i="64"/>
  <c r="F72" i="64"/>
  <c r="KJ72" i="64" s="1"/>
  <c r="G72" i="64"/>
  <c r="H72" i="64"/>
  <c r="I72" i="64"/>
  <c r="B73" i="64"/>
  <c r="C73" i="64"/>
  <c r="D73" i="64"/>
  <c r="E73" i="64"/>
  <c r="F73" i="64"/>
  <c r="KJ73" i="64" s="1"/>
  <c r="G73" i="64"/>
  <c r="H73" i="64"/>
  <c r="I73" i="64"/>
  <c r="B74" i="64"/>
  <c r="C74" i="64"/>
  <c r="D74" i="64"/>
  <c r="E74" i="64"/>
  <c r="F74" i="64"/>
  <c r="KJ74" i="64" s="1"/>
  <c r="G74" i="64"/>
  <c r="H74" i="64"/>
  <c r="I74" i="64"/>
  <c r="B75" i="64"/>
  <c r="C75" i="64"/>
  <c r="D75" i="64"/>
  <c r="E75" i="64"/>
  <c r="F75" i="64"/>
  <c r="KJ75" i="64" s="1"/>
  <c r="G75" i="64"/>
  <c r="H75" i="64"/>
  <c r="I75" i="64"/>
  <c r="B76" i="64"/>
  <c r="C76" i="64"/>
  <c r="D76" i="64"/>
  <c r="E76" i="64"/>
  <c r="F76" i="64"/>
  <c r="KJ76" i="64" s="1"/>
  <c r="G76" i="64"/>
  <c r="H76" i="64"/>
  <c r="I76" i="64"/>
  <c r="B77" i="64"/>
  <c r="C77" i="64"/>
  <c r="D77" i="64"/>
  <c r="E77" i="64"/>
  <c r="F77" i="64"/>
  <c r="KJ77" i="64" s="1"/>
  <c r="G77" i="64"/>
  <c r="H77" i="64"/>
  <c r="I77" i="64"/>
  <c r="B78" i="64"/>
  <c r="C78" i="64"/>
  <c r="D78" i="64"/>
  <c r="E78" i="64"/>
  <c r="F78" i="64"/>
  <c r="KJ78" i="64" s="1"/>
  <c r="G78" i="64"/>
  <c r="H78" i="64"/>
  <c r="I78" i="64"/>
  <c r="B79" i="64"/>
  <c r="C79" i="64"/>
  <c r="D79" i="64"/>
  <c r="E79" i="64"/>
  <c r="F79" i="64"/>
  <c r="KJ79" i="64" s="1"/>
  <c r="G79" i="64"/>
  <c r="H79" i="64"/>
  <c r="I79" i="64"/>
  <c r="B80" i="64"/>
  <c r="C80" i="64"/>
  <c r="D80" i="64"/>
  <c r="E80" i="64"/>
  <c r="F80" i="64"/>
  <c r="KJ80" i="64" s="1"/>
  <c r="G80" i="64"/>
  <c r="H80" i="64"/>
  <c r="I80" i="64"/>
  <c r="B81" i="64"/>
  <c r="C81" i="64"/>
  <c r="D81" i="64"/>
  <c r="E81" i="64"/>
  <c r="F81" i="64"/>
  <c r="KJ81" i="64" s="1"/>
  <c r="G81" i="64"/>
  <c r="H81" i="64"/>
  <c r="I81" i="64"/>
  <c r="B82" i="64"/>
  <c r="C82" i="64"/>
  <c r="D82" i="64"/>
  <c r="E82" i="64"/>
  <c r="F82" i="64"/>
  <c r="KJ82" i="64" s="1"/>
  <c r="G82" i="64"/>
  <c r="H82" i="64"/>
  <c r="I82" i="64"/>
  <c r="B83" i="64"/>
  <c r="C83" i="64"/>
  <c r="D83" i="64"/>
  <c r="E83" i="64"/>
  <c r="F83" i="64"/>
  <c r="KJ83" i="64" s="1"/>
  <c r="G83" i="64"/>
  <c r="H83" i="64"/>
  <c r="I83" i="64"/>
  <c r="B84" i="64"/>
  <c r="C84" i="64"/>
  <c r="D84" i="64"/>
  <c r="E84" i="64"/>
  <c r="F84" i="64"/>
  <c r="KJ84" i="64" s="1"/>
  <c r="G84" i="64"/>
  <c r="H84" i="64"/>
  <c r="I84" i="64"/>
  <c r="B85" i="64"/>
  <c r="C85" i="64"/>
  <c r="D85" i="64"/>
  <c r="E85" i="64"/>
  <c r="F85" i="64"/>
  <c r="KJ85" i="64" s="1"/>
  <c r="G85" i="64"/>
  <c r="H85" i="64"/>
  <c r="I85" i="64"/>
  <c r="B86" i="64"/>
  <c r="C86" i="64"/>
  <c r="D86" i="64"/>
  <c r="E86" i="64"/>
  <c r="F86" i="64"/>
  <c r="KJ86" i="64" s="1"/>
  <c r="G86" i="64"/>
  <c r="H86" i="64"/>
  <c r="I86" i="64"/>
  <c r="B87" i="64"/>
  <c r="C87" i="64"/>
  <c r="D87" i="64"/>
  <c r="E87" i="64"/>
  <c r="F87" i="64"/>
  <c r="KJ87" i="64" s="1"/>
  <c r="G87" i="64"/>
  <c r="H87" i="64"/>
  <c r="I87" i="64"/>
  <c r="B88" i="64"/>
  <c r="C88" i="64"/>
  <c r="D88" i="64"/>
  <c r="E88" i="64"/>
  <c r="F88" i="64"/>
  <c r="KJ88" i="64" s="1"/>
  <c r="G88" i="64"/>
  <c r="H88" i="64"/>
  <c r="I88" i="64"/>
  <c r="B89" i="64"/>
  <c r="C89" i="64"/>
  <c r="D89" i="64"/>
  <c r="E89" i="64"/>
  <c r="F89" i="64"/>
  <c r="KJ89" i="64" s="1"/>
  <c r="G89" i="64"/>
  <c r="H89" i="64"/>
  <c r="I89" i="64"/>
  <c r="B90" i="64"/>
  <c r="C90" i="64"/>
  <c r="D90" i="64"/>
  <c r="E90" i="64"/>
  <c r="F90" i="64"/>
  <c r="KJ90" i="64" s="1"/>
  <c r="G90" i="64"/>
  <c r="H90" i="64"/>
  <c r="I90" i="64"/>
  <c r="B91" i="64"/>
  <c r="C91" i="64"/>
  <c r="D91" i="64"/>
  <c r="E91" i="64"/>
  <c r="F91" i="64"/>
  <c r="KJ91" i="64" s="1"/>
  <c r="G91" i="64"/>
  <c r="H91" i="64"/>
  <c r="I91" i="64"/>
  <c r="B92" i="64"/>
  <c r="C92" i="64"/>
  <c r="D92" i="64"/>
  <c r="E92" i="64"/>
  <c r="F92" i="64"/>
  <c r="KJ92" i="64" s="1"/>
  <c r="G92" i="64"/>
  <c r="H92" i="64"/>
  <c r="I92" i="64"/>
  <c r="B93" i="64"/>
  <c r="C93" i="64"/>
  <c r="D93" i="64"/>
  <c r="E93" i="64"/>
  <c r="F93" i="64"/>
  <c r="KJ93" i="64" s="1"/>
  <c r="G93" i="64"/>
  <c r="H93" i="64"/>
  <c r="I93" i="64"/>
  <c r="B94" i="64"/>
  <c r="C94" i="64"/>
  <c r="D94" i="64"/>
  <c r="E94" i="64"/>
  <c r="F94" i="64"/>
  <c r="KJ94" i="64" s="1"/>
  <c r="G94" i="64"/>
  <c r="H94" i="64"/>
  <c r="I94" i="64"/>
  <c r="B95" i="64"/>
  <c r="C95" i="64"/>
  <c r="D95" i="64"/>
  <c r="E95" i="64"/>
  <c r="F95" i="64"/>
  <c r="KJ95" i="64" s="1"/>
  <c r="G95" i="64"/>
  <c r="H95" i="64"/>
  <c r="I95" i="64"/>
  <c r="B96" i="64"/>
  <c r="C96" i="64"/>
  <c r="D96" i="64"/>
  <c r="E96" i="64"/>
  <c r="F96" i="64"/>
  <c r="KJ96" i="64" s="1"/>
  <c r="G96" i="64"/>
  <c r="H96" i="64"/>
  <c r="I96" i="64"/>
  <c r="B97" i="64"/>
  <c r="C97" i="64"/>
  <c r="D97" i="64"/>
  <c r="E97" i="64"/>
  <c r="F97" i="64"/>
  <c r="KJ97" i="64" s="1"/>
  <c r="G97" i="64"/>
  <c r="H97" i="64"/>
  <c r="I97" i="64"/>
  <c r="B98" i="64"/>
  <c r="C98" i="64"/>
  <c r="D98" i="64"/>
  <c r="E98" i="64"/>
  <c r="F98" i="64"/>
  <c r="KJ98" i="64" s="1"/>
  <c r="G98" i="64"/>
  <c r="H98" i="64"/>
  <c r="I98" i="64"/>
  <c r="B99" i="64"/>
  <c r="C99" i="64"/>
  <c r="D99" i="64"/>
  <c r="E99" i="64"/>
  <c r="F99" i="64"/>
  <c r="KJ99" i="64" s="1"/>
  <c r="G99" i="64"/>
  <c r="H99" i="64"/>
  <c r="I99" i="64"/>
  <c r="B100" i="64"/>
  <c r="C100" i="64"/>
  <c r="D100" i="64"/>
  <c r="E100" i="64"/>
  <c r="F100" i="64"/>
  <c r="KJ100" i="64" s="1"/>
  <c r="G100" i="64"/>
  <c r="H100" i="64"/>
  <c r="I100" i="64"/>
  <c r="B101" i="64"/>
  <c r="C101" i="64"/>
  <c r="D101" i="64"/>
  <c r="E101" i="64"/>
  <c r="F101" i="64"/>
  <c r="KJ101" i="64" s="1"/>
  <c r="G101" i="64"/>
  <c r="H101" i="64"/>
  <c r="I101" i="64"/>
  <c r="B102" i="64"/>
  <c r="C102" i="64"/>
  <c r="D102" i="64"/>
  <c r="E102" i="64"/>
  <c r="F102" i="64"/>
  <c r="KJ102" i="64" s="1"/>
  <c r="G102" i="64"/>
  <c r="H102" i="64"/>
  <c r="I102" i="64"/>
  <c r="B103" i="64"/>
  <c r="C103" i="64"/>
  <c r="D103" i="64"/>
  <c r="E103" i="64"/>
  <c r="F103" i="64"/>
  <c r="KJ103" i="64" s="1"/>
  <c r="G103" i="64"/>
  <c r="H103" i="64"/>
  <c r="I103" i="64"/>
  <c r="B104" i="64"/>
  <c r="C104" i="64"/>
  <c r="D104" i="64"/>
  <c r="E104" i="64"/>
  <c r="F104" i="64"/>
  <c r="KJ104" i="64" s="1"/>
  <c r="G104" i="64"/>
  <c r="H104" i="64"/>
  <c r="I104" i="64"/>
  <c r="B105" i="64"/>
  <c r="C105" i="64"/>
  <c r="D105" i="64"/>
  <c r="E105" i="64"/>
  <c r="F105" i="64"/>
  <c r="KJ105" i="64" s="1"/>
  <c r="G105" i="64"/>
  <c r="H105" i="64"/>
  <c r="I105" i="64"/>
  <c r="B106" i="64"/>
  <c r="C106" i="64"/>
  <c r="D106" i="64"/>
  <c r="E106" i="64"/>
  <c r="F106" i="64"/>
  <c r="KJ106" i="64" s="1"/>
  <c r="G106" i="64"/>
  <c r="H106" i="64"/>
  <c r="I106" i="64"/>
  <c r="B107" i="64"/>
  <c r="C107" i="64"/>
  <c r="D107" i="64"/>
  <c r="E107" i="64"/>
  <c r="F107" i="64"/>
  <c r="KJ107" i="64" s="1"/>
  <c r="G107" i="64"/>
  <c r="H107" i="64"/>
  <c r="I107" i="64"/>
  <c r="B108" i="64"/>
  <c r="C108" i="64"/>
  <c r="D108" i="64"/>
  <c r="E108" i="64"/>
  <c r="F108" i="64"/>
  <c r="KJ108" i="64" s="1"/>
  <c r="G108" i="64"/>
  <c r="H108" i="64"/>
  <c r="I108" i="64"/>
  <c r="B109" i="64"/>
  <c r="C109" i="64"/>
  <c r="D109" i="64"/>
  <c r="E109" i="64"/>
  <c r="F109" i="64"/>
  <c r="KJ109" i="64" s="1"/>
  <c r="G109" i="64"/>
  <c r="H109" i="64"/>
  <c r="I109" i="64"/>
  <c r="B110" i="64"/>
  <c r="C110" i="64"/>
  <c r="D110" i="64"/>
  <c r="E110" i="64"/>
  <c r="F110" i="64"/>
  <c r="KJ110" i="64" s="1"/>
  <c r="G110" i="64"/>
  <c r="H110" i="64"/>
  <c r="I110" i="64"/>
  <c r="B111" i="64"/>
  <c r="C111" i="64"/>
  <c r="D111" i="64"/>
  <c r="E111" i="64"/>
  <c r="F111" i="64"/>
  <c r="KJ111" i="64" s="1"/>
  <c r="G111" i="64"/>
  <c r="H111" i="64"/>
  <c r="I111" i="64"/>
  <c r="B112" i="64"/>
  <c r="C112" i="64"/>
  <c r="D112" i="64"/>
  <c r="E112" i="64"/>
  <c r="F112" i="64"/>
  <c r="KJ112" i="64" s="1"/>
  <c r="G112" i="64"/>
  <c r="H112" i="64"/>
  <c r="I112" i="64"/>
  <c r="I113" i="64"/>
  <c r="BW14" i="64"/>
  <c r="HH148" i="64" l="1"/>
  <c r="HI148" i="64" s="1"/>
  <c r="HJ148" i="64" s="1"/>
  <c r="HF159" i="64"/>
  <c r="HG159" i="64" s="1"/>
  <c r="HF136" i="64"/>
  <c r="HG136" i="64" s="1"/>
  <c r="HG132" i="64"/>
  <c r="HH132" i="64" s="1"/>
  <c r="HI132" i="64" s="1"/>
  <c r="HJ132" i="64" s="1"/>
  <c r="DO18" i="64"/>
  <c r="DR18" i="64"/>
  <c r="DS18" i="64"/>
  <c r="DQ18" i="64"/>
  <c r="DP18" i="64"/>
  <c r="DT18" i="64"/>
  <c r="DU18" i="64"/>
  <c r="DT17" i="64"/>
  <c r="DQ17" i="64"/>
  <c r="DU17" i="64"/>
  <c r="DR17" i="64"/>
  <c r="DP17" i="64"/>
  <c r="DO17" i="64"/>
  <c r="DS17" i="64"/>
  <c r="DR16" i="64"/>
  <c r="DO16" i="64"/>
  <c r="DU16" i="64"/>
  <c r="DT16" i="64"/>
  <c r="DS16" i="64"/>
  <c r="DP16" i="64"/>
  <c r="DQ16" i="64"/>
  <c r="HR194" i="64"/>
  <c r="HS194" i="64" s="1"/>
  <c r="DU15" i="64"/>
  <c r="DT15" i="64"/>
  <c r="DS15" i="64"/>
  <c r="DO15" i="64"/>
  <c r="DR15" i="64"/>
  <c r="DQ15" i="64"/>
  <c r="DP15" i="64"/>
  <c r="HH159" i="64"/>
  <c r="HI159" i="64" s="1"/>
  <c r="HJ159" i="64" s="1"/>
  <c r="HO141" i="64"/>
  <c r="HP141" i="64" s="1"/>
  <c r="HI119" i="64"/>
  <c r="HJ119" i="64" s="1"/>
  <c r="HN206" i="64"/>
  <c r="HO206" i="64"/>
  <c r="HF149" i="64"/>
  <c r="HG149" i="64" s="1"/>
  <c r="HH149" i="64" s="1"/>
  <c r="HI149" i="64" s="1"/>
  <c r="HO123" i="64"/>
  <c r="GW148" i="64"/>
  <c r="GX148" i="64" s="1"/>
  <c r="HF125" i="64"/>
  <c r="HG125" i="64" s="1"/>
  <c r="HF156" i="64"/>
  <c r="HG156" i="64" s="1"/>
  <c r="HH156" i="64" s="1"/>
  <c r="HI156" i="64" s="1"/>
  <c r="HJ156" i="64" s="1"/>
  <c r="HN209" i="64"/>
  <c r="HO209" i="64" s="1"/>
  <c r="HP209" i="64" s="1"/>
  <c r="HQ151" i="64"/>
  <c r="HR151" i="64" s="1"/>
  <c r="HS151" i="64" s="1"/>
  <c r="HH202" i="64"/>
  <c r="HI202" i="64" s="1"/>
  <c r="HJ202" i="64" s="1"/>
  <c r="HE117" i="64"/>
  <c r="HF117" i="64" s="1"/>
  <c r="HG117" i="64" s="1"/>
  <c r="HH117" i="64" s="1"/>
  <c r="GY187" i="64"/>
  <c r="HN154" i="64"/>
  <c r="HO154" i="64" s="1"/>
  <c r="HQ148" i="64"/>
  <c r="HR148" i="64" s="1"/>
  <c r="HS148" i="64" s="1"/>
  <c r="GX135" i="64"/>
  <c r="GY135" i="64" s="1"/>
  <c r="GY115" i="64"/>
  <c r="HJ212" i="64"/>
  <c r="HE209" i="64"/>
  <c r="HF209" i="64" s="1"/>
  <c r="HG209" i="64" s="1"/>
  <c r="HH209" i="64" s="1"/>
  <c r="HP201" i="64"/>
  <c r="HQ201" i="64" s="1"/>
  <c r="GX185" i="64"/>
  <c r="GY185" i="64" s="1"/>
  <c r="HP120" i="64"/>
  <c r="HQ120" i="64" s="1"/>
  <c r="HR120" i="64" s="1"/>
  <c r="HS120" i="64" s="1"/>
  <c r="HD164" i="64"/>
  <c r="HN140" i="64"/>
  <c r="HO140" i="64" s="1"/>
  <c r="HP140" i="64" s="1"/>
  <c r="HG123" i="64"/>
  <c r="HH123" i="64" s="1"/>
  <c r="HP198" i="64"/>
  <c r="HQ198" i="64" s="1"/>
  <c r="HR198" i="64" s="1"/>
  <c r="HH184" i="64"/>
  <c r="HI184" i="64" s="1"/>
  <c r="HJ184" i="64" s="1"/>
  <c r="HH142" i="64"/>
  <c r="HI142" i="64" s="1"/>
  <c r="HJ142" i="64" s="1"/>
  <c r="HN162" i="64"/>
  <c r="HO162" i="64" s="1"/>
  <c r="HP162" i="64" s="1"/>
  <c r="HQ162" i="64" s="1"/>
  <c r="HR162" i="64" s="1"/>
  <c r="HS162" i="64" s="1"/>
  <c r="HM129" i="64"/>
  <c r="HE203" i="64"/>
  <c r="HG135" i="64"/>
  <c r="HH135" i="64" s="1"/>
  <c r="HI135" i="64" s="1"/>
  <c r="HQ176" i="64"/>
  <c r="HR176" i="64" s="1"/>
  <c r="HS176" i="64" s="1"/>
  <c r="HH192" i="64"/>
  <c r="HI192" i="64" s="1"/>
  <c r="HJ192" i="64" s="1"/>
  <c r="HS212" i="64"/>
  <c r="GY179" i="64"/>
  <c r="HF170" i="64"/>
  <c r="HG170" i="64" s="1"/>
  <c r="HE154" i="64"/>
  <c r="HF190" i="64"/>
  <c r="HG190" i="64" s="1"/>
  <c r="HJ153" i="64"/>
  <c r="GY213" i="64"/>
  <c r="HP139" i="64"/>
  <c r="HH167" i="64"/>
  <c r="HI167" i="64" s="1"/>
  <c r="HJ167" i="64" s="1"/>
  <c r="GW116" i="64"/>
  <c r="GX116" i="64" s="1"/>
  <c r="GY116" i="64" s="1"/>
  <c r="HR202" i="64"/>
  <c r="HS202" i="64" s="1"/>
  <c r="HM171" i="64"/>
  <c r="HG124" i="64"/>
  <c r="HH124" i="64" s="1"/>
  <c r="HI124" i="64" s="1"/>
  <c r="HJ124" i="64" s="1"/>
  <c r="HF210" i="64"/>
  <c r="HO200" i="64"/>
  <c r="HP200" i="64" s="1"/>
  <c r="HP190" i="64"/>
  <c r="HQ190" i="64" s="1"/>
  <c r="HR190" i="64" s="1"/>
  <c r="HS190" i="64" s="1"/>
  <c r="HD144" i="64"/>
  <c r="HF165" i="64"/>
  <c r="HG165" i="64" s="1"/>
  <c r="HH165" i="64" s="1"/>
  <c r="HO122" i="64"/>
  <c r="GX142" i="64"/>
  <c r="GY142" i="64" s="1"/>
  <c r="HF174" i="64"/>
  <c r="HG174" i="64" s="1"/>
  <c r="HN208" i="64"/>
  <c r="HO208" i="64" s="1"/>
  <c r="HI151" i="64"/>
  <c r="HJ151" i="64" s="1"/>
  <c r="HO181" i="64"/>
  <c r="HP181" i="64" s="1"/>
  <c r="HQ181" i="64" s="1"/>
  <c r="HR181" i="64" s="1"/>
  <c r="HO118" i="64"/>
  <c r="HP118" i="64" s="1"/>
  <c r="HF201" i="64"/>
  <c r="HG200" i="64"/>
  <c r="HH200" i="64" s="1"/>
  <c r="HI140" i="64"/>
  <c r="HJ140" i="64" s="1"/>
  <c r="HO138" i="64"/>
  <c r="HP138" i="64" s="1"/>
  <c r="GW137" i="64"/>
  <c r="GX137" i="64" s="1"/>
  <c r="GY137" i="64" s="1"/>
  <c r="HP189" i="64"/>
  <c r="HQ189" i="64" s="1"/>
  <c r="HR189" i="64" s="1"/>
  <c r="HS189" i="64" s="1"/>
  <c r="CP32" i="64"/>
  <c r="GI32" i="64"/>
  <c r="GQ32" i="64" s="1"/>
  <c r="IM32" i="64"/>
  <c r="IU32" i="64"/>
  <c r="JC32" i="64"/>
  <c r="JK32" i="64"/>
  <c r="JS32" i="64"/>
  <c r="KA32" i="64"/>
  <c r="MB32" i="64"/>
  <c r="GJ32" i="64"/>
  <c r="IN32" i="64"/>
  <c r="IV32" i="64"/>
  <c r="JD32" i="64"/>
  <c r="JL32" i="64"/>
  <c r="JT32" i="64"/>
  <c r="KB32" i="64"/>
  <c r="KK32" i="64"/>
  <c r="MD32" i="64"/>
  <c r="GK32" i="64"/>
  <c r="IO32" i="64"/>
  <c r="IW32" i="64"/>
  <c r="JE32" i="64"/>
  <c r="JM32" i="64"/>
  <c r="JU32" i="64"/>
  <c r="KC32" i="64"/>
  <c r="LS32" i="64"/>
  <c r="MF32" i="64"/>
  <c r="MH32" i="64" s="1"/>
  <c r="CX32" i="64"/>
  <c r="IP32" i="64"/>
  <c r="JF32" i="64"/>
  <c r="JN32" i="64"/>
  <c r="JV32" i="64"/>
  <c r="KD32" i="64"/>
  <c r="MG32" i="64"/>
  <c r="II32" i="64"/>
  <c r="IQ32" i="64"/>
  <c r="JG32" i="64"/>
  <c r="JO32" i="64"/>
  <c r="JW32" i="64"/>
  <c r="KE32" i="64"/>
  <c r="LK32" i="64"/>
  <c r="EG32" i="64"/>
  <c r="EF32" i="64" s="1"/>
  <c r="EE32" i="64" s="1"/>
  <c r="ED32" i="64" s="1"/>
  <c r="EC32" i="64" s="1"/>
  <c r="IJ32" i="64"/>
  <c r="IR32" i="64"/>
  <c r="JH32" i="64"/>
  <c r="JP32" i="64"/>
  <c r="JX32" i="64"/>
  <c r="KF32" i="64"/>
  <c r="LM32" i="64"/>
  <c r="IK32" i="64"/>
  <c r="IS32" i="64"/>
  <c r="JI32" i="64"/>
  <c r="JQ32" i="64"/>
  <c r="JY32" i="64"/>
  <c r="KG32" i="64"/>
  <c r="LA32" i="64"/>
  <c r="LZ32" i="64"/>
  <c r="FB32" i="64"/>
  <c r="IL32" i="64"/>
  <c r="JR32" i="64"/>
  <c r="IT32" i="64"/>
  <c r="JZ32" i="64"/>
  <c r="KH32" i="64"/>
  <c r="MA32" i="64"/>
  <c r="JJ32" i="64"/>
  <c r="IK30" i="64"/>
  <c r="IS30" i="64"/>
  <c r="JI30" i="64"/>
  <c r="JQ30" i="64"/>
  <c r="JY30" i="64"/>
  <c r="KG30" i="64"/>
  <c r="LA30" i="64"/>
  <c r="LM30" i="64"/>
  <c r="LZ30" i="64"/>
  <c r="CX30" i="64"/>
  <c r="FB30" i="64"/>
  <c r="IL30" i="64"/>
  <c r="IT30" i="64"/>
  <c r="JJ30" i="64"/>
  <c r="JR30" i="64"/>
  <c r="JZ30" i="64"/>
  <c r="KH30" i="64"/>
  <c r="MA30" i="64"/>
  <c r="GJ30" i="64"/>
  <c r="IN30" i="64"/>
  <c r="IV30" i="64"/>
  <c r="JD30" i="64"/>
  <c r="JL30" i="64"/>
  <c r="JT30" i="64"/>
  <c r="KB30" i="64"/>
  <c r="KK30" i="64"/>
  <c r="CP30" i="64"/>
  <c r="IR30" i="64"/>
  <c r="JC30" i="64"/>
  <c r="JO30" i="64"/>
  <c r="KC30" i="64"/>
  <c r="MG30" i="64"/>
  <c r="IU30" i="64"/>
  <c r="JE30" i="64"/>
  <c r="JP30" i="64"/>
  <c r="KD30" i="64"/>
  <c r="II30" i="64"/>
  <c r="IW30" i="64"/>
  <c r="JF30" i="64"/>
  <c r="JS30" i="64"/>
  <c r="KE30" i="64"/>
  <c r="LS30" i="64"/>
  <c r="IJ30" i="64"/>
  <c r="JG30" i="64"/>
  <c r="JU30" i="64"/>
  <c r="KF30" i="64"/>
  <c r="IM30" i="64"/>
  <c r="JH30" i="64"/>
  <c r="JV30" i="64"/>
  <c r="GI30" i="64"/>
  <c r="GQ30" i="64" s="1"/>
  <c r="IO30" i="64"/>
  <c r="JK30" i="64"/>
  <c r="JW30" i="64"/>
  <c r="MB30" i="64"/>
  <c r="GK30" i="64"/>
  <c r="IP30" i="64"/>
  <c r="JM30" i="64"/>
  <c r="JX30" i="64"/>
  <c r="LK30" i="64"/>
  <c r="MD30" i="64"/>
  <c r="KA30" i="64"/>
  <c r="EG30" i="64"/>
  <c r="EF30" i="64" s="1"/>
  <c r="EE30" i="64" s="1"/>
  <c r="ED30" i="64" s="1"/>
  <c r="EC30" i="64" s="1"/>
  <c r="JN30" i="64"/>
  <c r="IQ30" i="64"/>
  <c r="MF30" i="64"/>
  <c r="GK28" i="64"/>
  <c r="IL28" i="64"/>
  <c r="IT28" i="64"/>
  <c r="JJ28" i="64"/>
  <c r="JR28" i="64"/>
  <c r="JZ28" i="64"/>
  <c r="KH28" i="64"/>
  <c r="CP28" i="64"/>
  <c r="EG28" i="64"/>
  <c r="EF28" i="64" s="1"/>
  <c r="EE28" i="64" s="1"/>
  <c r="ED28" i="64" s="1"/>
  <c r="EC28" i="64" s="1"/>
  <c r="IO28" i="64"/>
  <c r="IW28" i="64"/>
  <c r="JE28" i="64"/>
  <c r="JM28" i="64"/>
  <c r="JU28" i="64"/>
  <c r="KC28" i="64"/>
  <c r="MG28" i="64"/>
  <c r="GI28" i="64"/>
  <c r="GQ28" i="64" s="1"/>
  <c r="IR28" i="64"/>
  <c r="JL28" i="64"/>
  <c r="JW28" i="64"/>
  <c r="KG28" i="64"/>
  <c r="MF28" i="64"/>
  <c r="GJ28" i="64"/>
  <c r="II28" i="64"/>
  <c r="IS28" i="64"/>
  <c r="JC28" i="64"/>
  <c r="JN28" i="64"/>
  <c r="JX28" i="64"/>
  <c r="LS28" i="64"/>
  <c r="IJ28" i="64"/>
  <c r="IU28" i="64"/>
  <c r="JD28" i="64"/>
  <c r="JO28" i="64"/>
  <c r="JY28" i="64"/>
  <c r="KK28" i="64"/>
  <c r="IK28" i="64"/>
  <c r="IV28" i="64"/>
  <c r="JF28" i="64"/>
  <c r="JP28" i="64"/>
  <c r="KA28" i="64"/>
  <c r="LK28" i="64"/>
  <c r="IP28" i="64"/>
  <c r="JI28" i="64"/>
  <c r="JT28" i="64"/>
  <c r="KE28" i="64"/>
  <c r="MB28" i="64"/>
  <c r="IM28" i="64"/>
  <c r="JG28" i="64"/>
  <c r="KF28" i="64"/>
  <c r="FB28" i="64"/>
  <c r="IN28" i="64"/>
  <c r="JH28" i="64"/>
  <c r="IQ28" i="64"/>
  <c r="JK28" i="64"/>
  <c r="LA28" i="64"/>
  <c r="JQ28" i="64"/>
  <c r="CX28" i="64"/>
  <c r="JS28" i="64"/>
  <c r="JV28" i="64"/>
  <c r="LZ28" i="64"/>
  <c r="KB28" i="64"/>
  <c r="MA28" i="64"/>
  <c r="LM28" i="64"/>
  <c r="KD28" i="64"/>
  <c r="MD28" i="64"/>
  <c r="IP26" i="64"/>
  <c r="JF26" i="64"/>
  <c r="JN26" i="64"/>
  <c r="JV26" i="64"/>
  <c r="KD26" i="64"/>
  <c r="EG26" i="64"/>
  <c r="EF26" i="64" s="1"/>
  <c r="EE26" i="64" s="1"/>
  <c r="ED26" i="64" s="1"/>
  <c r="EC26" i="64" s="1"/>
  <c r="IN26" i="64"/>
  <c r="IW26" i="64"/>
  <c r="JE26" i="64"/>
  <c r="JO26" i="64"/>
  <c r="JX26" i="64"/>
  <c r="KG26" i="64"/>
  <c r="MA26" i="64"/>
  <c r="CP26" i="64"/>
  <c r="GI26" i="64"/>
  <c r="GQ26" i="64" s="1"/>
  <c r="IQ26" i="64"/>
  <c r="JH26" i="64"/>
  <c r="JQ26" i="64"/>
  <c r="JZ26" i="64"/>
  <c r="GJ26" i="64"/>
  <c r="II26" i="64"/>
  <c r="IR26" i="64"/>
  <c r="JI26" i="64"/>
  <c r="JR26" i="64"/>
  <c r="KA26" i="64"/>
  <c r="KK26" i="64"/>
  <c r="MF26" i="64"/>
  <c r="GK26" i="64"/>
  <c r="IJ26" i="64"/>
  <c r="IS26" i="64"/>
  <c r="JJ26" i="64"/>
  <c r="JS26" i="64"/>
  <c r="KB26" i="64"/>
  <c r="LS26" i="64"/>
  <c r="MG26" i="64"/>
  <c r="MH26" i="64" s="1"/>
  <c r="IT26" i="64"/>
  <c r="JC26" i="64"/>
  <c r="JU26" i="64"/>
  <c r="IU26" i="64"/>
  <c r="JD26" i="64"/>
  <c r="JW26" i="64"/>
  <c r="LA26" i="64"/>
  <c r="IV26" i="64"/>
  <c r="JG26" i="64"/>
  <c r="JY26" i="64"/>
  <c r="FB26" i="64"/>
  <c r="JK26" i="64"/>
  <c r="KC26" i="64"/>
  <c r="CX26" i="64"/>
  <c r="IK26" i="64"/>
  <c r="JL26" i="64"/>
  <c r="KE26" i="64"/>
  <c r="IM26" i="64"/>
  <c r="JP26" i="64"/>
  <c r="KH26" i="64"/>
  <c r="LK26" i="64"/>
  <c r="MB26" i="64"/>
  <c r="IO26" i="64"/>
  <c r="KF26" i="64"/>
  <c r="LZ26" i="64"/>
  <c r="MD26" i="64"/>
  <c r="JM26" i="64"/>
  <c r="LM26" i="64"/>
  <c r="JT26" i="64"/>
  <c r="IL26" i="64"/>
  <c r="GK24" i="64"/>
  <c r="II24" i="64"/>
  <c r="IQ24" i="64"/>
  <c r="EG24" i="64"/>
  <c r="EF24" i="64" s="1"/>
  <c r="EE24" i="64" s="1"/>
  <c r="ED24" i="64" s="1"/>
  <c r="EC24" i="64" s="1"/>
  <c r="IL24" i="64"/>
  <c r="FB24" i="64"/>
  <c r="IK24" i="64"/>
  <c r="IU24" i="64"/>
  <c r="JC24" i="64"/>
  <c r="JK24" i="64"/>
  <c r="JS24" i="64"/>
  <c r="KA24" i="64"/>
  <c r="MD24" i="64"/>
  <c r="CP24" i="64"/>
  <c r="IP24" i="64"/>
  <c r="JG24" i="64"/>
  <c r="JO24" i="64"/>
  <c r="JW24" i="64"/>
  <c r="KE24" i="64"/>
  <c r="LK24" i="64"/>
  <c r="IV24" i="64"/>
  <c r="JE24" i="64"/>
  <c r="JP24" i="64"/>
  <c r="JZ24" i="64"/>
  <c r="IM24" i="64"/>
  <c r="JH24" i="64"/>
  <c r="JR24" i="64"/>
  <c r="KC24" i="64"/>
  <c r="MA24" i="64"/>
  <c r="IN24" i="64"/>
  <c r="JI24" i="64"/>
  <c r="JT24" i="64"/>
  <c r="KD24" i="64"/>
  <c r="LA24" i="64"/>
  <c r="MB24" i="64"/>
  <c r="IO24" i="64"/>
  <c r="JJ24" i="64"/>
  <c r="JU24" i="64"/>
  <c r="KF24" i="64"/>
  <c r="MF24" i="64"/>
  <c r="IR24" i="64"/>
  <c r="JX24" i="64"/>
  <c r="GI24" i="64"/>
  <c r="GQ24" i="64" s="1"/>
  <c r="IS24" i="64"/>
  <c r="JD24" i="64"/>
  <c r="JY24" i="64"/>
  <c r="LS24" i="64"/>
  <c r="GJ24" i="64"/>
  <c r="IT24" i="64"/>
  <c r="JF24" i="64"/>
  <c r="KB24" i="64"/>
  <c r="IW24" i="64"/>
  <c r="JL24" i="64"/>
  <c r="KG24" i="64"/>
  <c r="JM24" i="64"/>
  <c r="KH24" i="64"/>
  <c r="LZ24" i="64"/>
  <c r="CX24" i="64"/>
  <c r="JQ24" i="64"/>
  <c r="MG24" i="64"/>
  <c r="JN24" i="64"/>
  <c r="LM24" i="64"/>
  <c r="JV24" i="64"/>
  <c r="IJ24" i="64"/>
  <c r="KK24" i="64"/>
  <c r="IW22" i="64"/>
  <c r="JE22" i="64"/>
  <c r="JM22" i="64"/>
  <c r="JU22" i="64"/>
  <c r="KC22" i="64"/>
  <c r="LS22" i="64"/>
  <c r="MF22" i="64"/>
  <c r="JP22" i="64"/>
  <c r="JX22" i="64"/>
  <c r="KF22" i="64"/>
  <c r="LA22" i="64"/>
  <c r="JI22" i="64"/>
  <c r="JS22" i="64"/>
  <c r="KD22" i="64"/>
  <c r="MB22" i="64"/>
  <c r="JJ22" i="64"/>
  <c r="JT22" i="64"/>
  <c r="KE22" i="64"/>
  <c r="MD22" i="64"/>
  <c r="EG22" i="64"/>
  <c r="EF22" i="64" s="1"/>
  <c r="EE22" i="64" s="1"/>
  <c r="ED22" i="64" s="1"/>
  <c r="EC22" i="64" s="1"/>
  <c r="II22" i="64" s="1"/>
  <c r="GI22" i="64"/>
  <c r="GQ22" i="64" s="1"/>
  <c r="JC22" i="64"/>
  <c r="JN22" i="64"/>
  <c r="JY22" i="64"/>
  <c r="CX22" i="64"/>
  <c r="JD22" i="64"/>
  <c r="JV22" i="64"/>
  <c r="MG22" i="64"/>
  <c r="GJ22" i="64"/>
  <c r="JG22" i="64"/>
  <c r="JZ22" i="64"/>
  <c r="GK22" i="64"/>
  <c r="JK22" i="64"/>
  <c r="KA22" i="64"/>
  <c r="JL22" i="64"/>
  <c r="KB22" i="64"/>
  <c r="KG22" i="64"/>
  <c r="LZ22" i="64"/>
  <c r="KH22" i="64"/>
  <c r="MA22" i="64"/>
  <c r="JF22" i="64"/>
  <c r="JO22" i="64"/>
  <c r="CP22" i="64"/>
  <c r="JR22" i="64"/>
  <c r="FB22" i="64"/>
  <c r="JH22" i="64" s="1"/>
  <c r="JQ22" i="64"/>
  <c r="JW22" i="64"/>
  <c r="GJ20" i="64"/>
  <c r="JC20" i="64"/>
  <c r="JK20" i="64"/>
  <c r="JS20" i="64"/>
  <c r="KA20" i="64"/>
  <c r="MG20" i="64"/>
  <c r="IW20" i="64"/>
  <c r="JE20" i="64"/>
  <c r="JM20" i="64"/>
  <c r="JU20" i="64"/>
  <c r="KC20" i="64"/>
  <c r="LM20" i="64"/>
  <c r="JF20" i="64"/>
  <c r="JN20" i="64"/>
  <c r="JV20" i="64"/>
  <c r="KD20" i="64"/>
  <c r="LA20" i="64"/>
  <c r="LZ20" i="64"/>
  <c r="JP20" i="64"/>
  <c r="JX20" i="64"/>
  <c r="KF20" i="64"/>
  <c r="FB20" i="64"/>
  <c r="JH20" i="64" s="1"/>
  <c r="JD20" i="64"/>
  <c r="JT20" i="64"/>
  <c r="MF20" i="64"/>
  <c r="GI20" i="64"/>
  <c r="GQ20" i="64" s="1"/>
  <c r="JG20" i="64"/>
  <c r="JW20" i="64"/>
  <c r="CP20" i="64"/>
  <c r="JL20" i="64"/>
  <c r="KB20" i="64"/>
  <c r="EG20" i="64"/>
  <c r="EF20" i="64" s="1"/>
  <c r="EE20" i="64" s="1"/>
  <c r="ED20" i="64" s="1"/>
  <c r="EC20" i="64" s="1"/>
  <c r="II20" i="64" s="1"/>
  <c r="JR20" i="64"/>
  <c r="JZ20" i="64"/>
  <c r="KE20" i="64"/>
  <c r="GK20" i="64"/>
  <c r="JI20" i="64"/>
  <c r="KG20" i="64"/>
  <c r="JO20" i="64"/>
  <c r="JQ20" i="64"/>
  <c r="LK20" i="64"/>
  <c r="JY20" i="64"/>
  <c r="KH20" i="64"/>
  <c r="JJ20" i="64"/>
  <c r="LS20" i="64"/>
  <c r="FB16" i="64"/>
  <c r="JH16" i="64" s="1"/>
  <c r="JI16" i="64"/>
  <c r="JQ16" i="64"/>
  <c r="JY16" i="64"/>
  <c r="KG16" i="64"/>
  <c r="CX16" i="64"/>
  <c r="GJ16" i="64"/>
  <c r="JK16" i="64"/>
  <c r="JS16" i="64"/>
  <c r="KA16" i="64"/>
  <c r="LS16" i="64"/>
  <c r="GK16" i="64"/>
  <c r="JC16" i="64"/>
  <c r="JL16" i="64"/>
  <c r="JT16" i="64"/>
  <c r="KB16" i="64"/>
  <c r="IW16" i="64"/>
  <c r="JE16" i="64"/>
  <c r="JN16" i="64"/>
  <c r="JV16" i="64"/>
  <c r="KD16" i="64"/>
  <c r="LA16" i="64"/>
  <c r="LM16" i="64"/>
  <c r="MF16" i="64"/>
  <c r="JJ16" i="64"/>
  <c r="JZ16" i="64"/>
  <c r="GI16" i="64"/>
  <c r="GQ16" i="64" s="1"/>
  <c r="JO16" i="64"/>
  <c r="KE16" i="64"/>
  <c r="MG16" i="64"/>
  <c r="JP16" i="64"/>
  <c r="KF16" i="64"/>
  <c r="CP16" i="64"/>
  <c r="JR16" i="64"/>
  <c r="KH16" i="64"/>
  <c r="LK16" i="64"/>
  <c r="JF16" i="64"/>
  <c r="JW16" i="64"/>
  <c r="JG16" i="64"/>
  <c r="JU16" i="64"/>
  <c r="JX16" i="64"/>
  <c r="KC16" i="64"/>
  <c r="JD16" i="64"/>
  <c r="LZ16" i="64"/>
  <c r="EG16" i="64"/>
  <c r="EF16" i="64" s="1"/>
  <c r="IL16" i="64" s="1"/>
  <c r="JM16" i="64"/>
  <c r="EH112" i="64"/>
  <c r="EP112" i="64"/>
  <c r="EI112" i="64"/>
  <c r="LO112" i="64"/>
  <c r="DV112" i="64"/>
  <c r="EJ112" i="64"/>
  <c r="DW112" i="64"/>
  <c r="EK112" i="64"/>
  <c r="DX112" i="64"/>
  <c r="EL112" i="64"/>
  <c r="EA112" i="64"/>
  <c r="EM112" i="64"/>
  <c r="KW112" i="64"/>
  <c r="LI112" i="64"/>
  <c r="EN112" i="64"/>
  <c r="EO112" i="64"/>
  <c r="EB112" i="64"/>
  <c r="DZ112" i="64"/>
  <c r="DY112" i="64"/>
  <c r="EL104" i="64"/>
  <c r="KW104" i="64"/>
  <c r="LI104" i="64"/>
  <c r="EM104" i="64"/>
  <c r="EN104" i="64"/>
  <c r="EO104" i="64"/>
  <c r="EH104" i="64"/>
  <c r="EP104" i="64"/>
  <c r="LO104" i="64"/>
  <c r="DW104" i="64"/>
  <c r="EI104" i="64"/>
  <c r="DX104" i="64"/>
  <c r="EJ104" i="64"/>
  <c r="EA104" i="64"/>
  <c r="EK104" i="64"/>
  <c r="DV104" i="64"/>
  <c r="DY104" i="64"/>
  <c r="EB104" i="64"/>
  <c r="DZ104" i="64"/>
  <c r="EB96" i="64"/>
  <c r="EM96" i="64"/>
  <c r="KW96" i="64"/>
  <c r="LI96" i="64"/>
  <c r="EN96" i="64"/>
  <c r="EH96" i="64"/>
  <c r="EP96" i="64"/>
  <c r="DW96" i="64"/>
  <c r="EI96" i="64"/>
  <c r="LO96" i="64"/>
  <c r="DY96" i="64"/>
  <c r="EJ96" i="64"/>
  <c r="EA96" i="64"/>
  <c r="EL96" i="64"/>
  <c r="EK96" i="64"/>
  <c r="EO96" i="64"/>
  <c r="DZ96" i="64"/>
  <c r="DV96" i="64"/>
  <c r="DX96" i="64"/>
  <c r="EI88" i="64"/>
  <c r="DW88" i="64"/>
  <c r="EJ88" i="64"/>
  <c r="DZ88" i="64"/>
  <c r="EL88" i="64"/>
  <c r="EA88" i="64"/>
  <c r="EM88" i="64"/>
  <c r="EB88" i="64"/>
  <c r="EN88" i="64"/>
  <c r="KW88" i="64"/>
  <c r="EH88" i="64"/>
  <c r="EP88" i="64"/>
  <c r="LO88" i="64"/>
  <c r="EK88" i="64"/>
  <c r="EO88" i="64"/>
  <c r="LI88" i="64"/>
  <c r="DY88" i="64"/>
  <c r="DX88" i="64"/>
  <c r="DV88" i="64"/>
  <c r="EN80" i="64"/>
  <c r="EO80" i="64"/>
  <c r="LO80" i="64"/>
  <c r="DV80" i="64"/>
  <c r="EI80" i="64"/>
  <c r="DY80" i="64"/>
  <c r="EJ80" i="64"/>
  <c r="KW80" i="64"/>
  <c r="EA80" i="64"/>
  <c r="EK80" i="64"/>
  <c r="LI80" i="64"/>
  <c r="EM80" i="64"/>
  <c r="EB80" i="64"/>
  <c r="EH80" i="64"/>
  <c r="EL80" i="64"/>
  <c r="EP80" i="64"/>
  <c r="DW80" i="64"/>
  <c r="DZ80" i="64"/>
  <c r="DX80" i="64"/>
  <c r="EA72" i="64"/>
  <c r="EM72" i="64"/>
  <c r="EB72" i="64"/>
  <c r="EN72" i="64"/>
  <c r="EH72" i="64"/>
  <c r="EP72" i="64"/>
  <c r="LO72" i="64"/>
  <c r="EI72" i="64"/>
  <c r="DV72" i="64"/>
  <c r="DY72" i="64"/>
  <c r="KW72" i="64"/>
  <c r="DZ72" i="64"/>
  <c r="LI72" i="64"/>
  <c r="EJ72" i="64"/>
  <c r="EK72" i="64"/>
  <c r="EL72" i="64"/>
  <c r="EO72" i="64"/>
  <c r="DW72" i="64"/>
  <c r="DX72" i="64"/>
  <c r="EB64" i="64"/>
  <c r="EM64" i="64"/>
  <c r="EN64" i="64"/>
  <c r="LO64" i="64"/>
  <c r="EO64" i="64"/>
  <c r="EH64" i="64"/>
  <c r="EP64" i="64"/>
  <c r="DW64" i="64"/>
  <c r="EI64" i="64"/>
  <c r="DX64" i="64"/>
  <c r="EJ64" i="64"/>
  <c r="KW64" i="64"/>
  <c r="LI64" i="64"/>
  <c r="DZ64" i="64"/>
  <c r="EK64" i="64"/>
  <c r="EA64" i="64"/>
  <c r="EL64" i="64"/>
  <c r="DY64" i="64"/>
  <c r="DV64" i="64"/>
  <c r="EA56" i="64"/>
  <c r="EN56" i="64"/>
  <c r="EO56" i="64"/>
  <c r="EI56" i="64"/>
  <c r="LO56" i="64"/>
  <c r="DV56" i="64"/>
  <c r="EJ56" i="64"/>
  <c r="DW56" i="64"/>
  <c r="EK56" i="64"/>
  <c r="DX56" i="64"/>
  <c r="DY56" i="64"/>
  <c r="EH56" i="64"/>
  <c r="EL56" i="64"/>
  <c r="EM56" i="64"/>
  <c r="EP56" i="64"/>
  <c r="LI56" i="64"/>
  <c r="KW56" i="64"/>
  <c r="DZ56" i="64"/>
  <c r="EB56" i="64"/>
  <c r="EB48" i="64"/>
  <c r="EN48" i="64"/>
  <c r="KW48" i="64"/>
  <c r="EO48" i="64"/>
  <c r="LI48" i="64"/>
  <c r="EI48" i="64"/>
  <c r="EJ48" i="64"/>
  <c r="EK48" i="64"/>
  <c r="EP48" i="64"/>
  <c r="DZ48" i="64"/>
  <c r="EA48" i="64"/>
  <c r="EH48" i="64"/>
  <c r="EL48" i="64"/>
  <c r="LO48" i="64"/>
  <c r="EM48" i="64"/>
  <c r="DX48" i="64"/>
  <c r="DW48" i="64"/>
  <c r="DY48" i="64"/>
  <c r="DV48" i="64"/>
  <c r="EO40" i="64"/>
  <c r="DX40" i="64"/>
  <c r="EJ40" i="64"/>
  <c r="DY40" i="64"/>
  <c r="EK40" i="64"/>
  <c r="DZ40" i="64"/>
  <c r="EL40" i="64"/>
  <c r="EA40" i="64"/>
  <c r="EM40" i="64"/>
  <c r="EH40" i="64"/>
  <c r="KW40" i="64"/>
  <c r="EI40" i="64"/>
  <c r="LI40" i="64"/>
  <c r="EP40" i="64"/>
  <c r="DV40" i="64"/>
  <c r="LO40" i="64"/>
  <c r="DW40" i="64"/>
  <c r="EB40" i="64"/>
  <c r="EN40" i="64"/>
  <c r="EJ32" i="64"/>
  <c r="EK32" i="64"/>
  <c r="EL32" i="64"/>
  <c r="KW32" i="64"/>
  <c r="LI32" i="64"/>
  <c r="EM32" i="64"/>
  <c r="EN32" i="64"/>
  <c r="EO32" i="64"/>
  <c r="EH32" i="64"/>
  <c r="EP32" i="64"/>
  <c r="LO32" i="64"/>
  <c r="EI32" i="64"/>
  <c r="DX32" i="64"/>
  <c r="DY32" i="64"/>
  <c r="DV32" i="64"/>
  <c r="EA32" i="64"/>
  <c r="DZ32" i="64"/>
  <c r="EB32" i="64"/>
  <c r="DW32" i="64"/>
  <c r="EL24" i="64"/>
  <c r="EO24" i="64"/>
  <c r="DX24" i="64"/>
  <c r="EK24" i="64"/>
  <c r="EH24" i="64"/>
  <c r="EJ24" i="64"/>
  <c r="LO24" i="64"/>
  <c r="EM24" i="64"/>
  <c r="EN24" i="64"/>
  <c r="EP24" i="64"/>
  <c r="LI24" i="64"/>
  <c r="KW24" i="64"/>
  <c r="EI24" i="64"/>
  <c r="EB24" i="64"/>
  <c r="DV24" i="64"/>
  <c r="DW24" i="64"/>
  <c r="DY24" i="64"/>
  <c r="EA24" i="64"/>
  <c r="DZ24" i="64"/>
  <c r="LI16" i="64"/>
  <c r="DV16" i="64"/>
  <c r="EA16" i="64"/>
  <c r="EB16" i="64"/>
  <c r="KW16" i="64"/>
  <c r="LO16" i="64"/>
  <c r="DZ16" i="64"/>
  <c r="DY16" i="64"/>
  <c r="DW16" i="64"/>
  <c r="DX16" i="64"/>
  <c r="HN113" i="64"/>
  <c r="HO113" i="64" s="1"/>
  <c r="HG213" i="64"/>
  <c r="HH213" i="64" s="1"/>
  <c r="HI213" i="64" s="1"/>
  <c r="HJ213" i="64" s="1"/>
  <c r="HM158" i="64"/>
  <c r="GY120" i="64"/>
  <c r="HM116" i="64"/>
  <c r="HN116" i="64" s="1"/>
  <c r="HH137" i="64"/>
  <c r="HI137" i="64" s="1"/>
  <c r="HP192" i="64"/>
  <c r="HQ192" i="64" s="1"/>
  <c r="HR192" i="64" s="1"/>
  <c r="HS192" i="64" s="1"/>
  <c r="HS159" i="64"/>
  <c r="HM134" i="64"/>
  <c r="HF127" i="64"/>
  <c r="HG127" i="64" s="1"/>
  <c r="HE120" i="64"/>
  <c r="HE143" i="64"/>
  <c r="HF143" i="64" s="1"/>
  <c r="HO121" i="64"/>
  <c r="HP121" i="64" s="1"/>
  <c r="HG168" i="64"/>
  <c r="HH168" i="64" s="1"/>
  <c r="HH138" i="64"/>
  <c r="HI138" i="64" s="1"/>
  <c r="HJ138" i="64" s="1"/>
  <c r="HO136" i="64"/>
  <c r="HN161" i="64"/>
  <c r="HO150" i="64"/>
  <c r="HP150" i="64" s="1"/>
  <c r="HP124" i="64"/>
  <c r="HQ124" i="64" s="1"/>
  <c r="HF121" i="64"/>
  <c r="DW111" i="64"/>
  <c r="EJ111" i="64"/>
  <c r="DX111" i="64"/>
  <c r="EK111" i="64"/>
  <c r="DY111" i="64"/>
  <c r="EL111" i="64"/>
  <c r="EA111" i="64"/>
  <c r="EM111" i="64"/>
  <c r="LO111" i="64"/>
  <c r="EN111" i="64"/>
  <c r="EO111" i="64"/>
  <c r="EH111" i="64"/>
  <c r="EP111" i="64"/>
  <c r="KW111" i="64"/>
  <c r="DV111" i="64"/>
  <c r="EI111" i="64"/>
  <c r="LI111" i="64"/>
  <c r="EB111" i="64"/>
  <c r="DZ111" i="64"/>
  <c r="DW103" i="64"/>
  <c r="EJ103" i="64"/>
  <c r="DZ103" i="64"/>
  <c r="EL103" i="64"/>
  <c r="DV103" i="64"/>
  <c r="EM103" i="64"/>
  <c r="DX103" i="64"/>
  <c r="EN103" i="64"/>
  <c r="EA103" i="64"/>
  <c r="EO103" i="64"/>
  <c r="EP103" i="64"/>
  <c r="KW103" i="64"/>
  <c r="LI103" i="64"/>
  <c r="EH103" i="64"/>
  <c r="EI103" i="64"/>
  <c r="EK103" i="64"/>
  <c r="LO103" i="64"/>
  <c r="EB103" i="64"/>
  <c r="DY103" i="64"/>
  <c r="EA95" i="64"/>
  <c r="EJ95" i="64"/>
  <c r="EB95" i="64"/>
  <c r="EK95" i="64"/>
  <c r="KW95" i="64"/>
  <c r="LI95" i="64"/>
  <c r="DV95" i="64"/>
  <c r="EM95" i="64"/>
  <c r="DW95" i="64"/>
  <c r="EN95" i="64"/>
  <c r="DX95" i="64"/>
  <c r="EO95" i="64"/>
  <c r="LO95" i="64"/>
  <c r="DZ95" i="64"/>
  <c r="EI95" i="64"/>
  <c r="EL95" i="64"/>
  <c r="EP95" i="64"/>
  <c r="DY95" i="64"/>
  <c r="EH95" i="64"/>
  <c r="DW87" i="64"/>
  <c r="EO87" i="64"/>
  <c r="DX87" i="64"/>
  <c r="EH87" i="64"/>
  <c r="EP87" i="64"/>
  <c r="DZ87" i="64"/>
  <c r="EJ87" i="64"/>
  <c r="EA87" i="64"/>
  <c r="EK87" i="64"/>
  <c r="EB87" i="64"/>
  <c r="EL87" i="64"/>
  <c r="DV87" i="64"/>
  <c r="EN87" i="64"/>
  <c r="EI87" i="64"/>
  <c r="KW87" i="64"/>
  <c r="LI87" i="64"/>
  <c r="EM87" i="64"/>
  <c r="LO87" i="64"/>
  <c r="DY87" i="64"/>
  <c r="DX79" i="64"/>
  <c r="EJ79" i="64"/>
  <c r="LI79" i="64"/>
  <c r="DY79" i="64"/>
  <c r="EK79" i="64"/>
  <c r="EA79" i="64"/>
  <c r="EM79" i="64"/>
  <c r="EB79" i="64"/>
  <c r="EN79" i="64"/>
  <c r="LO79" i="64"/>
  <c r="EO79" i="64"/>
  <c r="DW79" i="64"/>
  <c r="EI79" i="64"/>
  <c r="KW79" i="64"/>
  <c r="DV79" i="64"/>
  <c r="DZ79" i="64"/>
  <c r="EH79" i="64"/>
  <c r="EL79" i="64"/>
  <c r="EP79" i="64"/>
  <c r="DX71" i="64"/>
  <c r="EJ71" i="64"/>
  <c r="DY71" i="64"/>
  <c r="EK71" i="64"/>
  <c r="EB71" i="64"/>
  <c r="EM71" i="64"/>
  <c r="EN71" i="64"/>
  <c r="EO71" i="64"/>
  <c r="DW71" i="64"/>
  <c r="EI71" i="64"/>
  <c r="EL71" i="64"/>
  <c r="EP71" i="64"/>
  <c r="LO71" i="64"/>
  <c r="DV71" i="64"/>
  <c r="EA71" i="64"/>
  <c r="EH71" i="64"/>
  <c r="KW71" i="64"/>
  <c r="LI71" i="64"/>
  <c r="DZ71" i="64"/>
  <c r="DX63" i="64"/>
  <c r="EK63" i="64"/>
  <c r="DZ63" i="64"/>
  <c r="EL63" i="64"/>
  <c r="EA63" i="64"/>
  <c r="EM63" i="64"/>
  <c r="EN63" i="64"/>
  <c r="KW63" i="64"/>
  <c r="LI63" i="64"/>
  <c r="EO63" i="64"/>
  <c r="EH63" i="64"/>
  <c r="EP63" i="64"/>
  <c r="EI63" i="64"/>
  <c r="LO63" i="64"/>
  <c r="DW63" i="64"/>
  <c r="EJ63" i="64"/>
  <c r="DV63" i="64"/>
  <c r="DY63" i="64"/>
  <c r="EB63" i="64"/>
  <c r="DY55" i="64"/>
  <c r="EJ55" i="64"/>
  <c r="DZ55" i="64"/>
  <c r="EK55" i="64"/>
  <c r="EB55" i="64"/>
  <c r="EM55" i="64"/>
  <c r="EN55" i="64"/>
  <c r="EO55" i="64"/>
  <c r="EL55" i="64"/>
  <c r="EP55" i="64"/>
  <c r="KW55" i="64"/>
  <c r="LI55" i="64"/>
  <c r="LO55" i="64"/>
  <c r="DX55" i="64"/>
  <c r="EA55" i="64"/>
  <c r="EH55" i="64"/>
  <c r="EI55" i="64"/>
  <c r="DV55" i="64"/>
  <c r="DW55" i="64"/>
  <c r="EK47" i="64"/>
  <c r="EA47" i="64"/>
  <c r="EL47" i="64"/>
  <c r="LO47" i="64"/>
  <c r="EN47" i="64"/>
  <c r="EO47" i="64"/>
  <c r="EB47" i="64"/>
  <c r="EM47" i="64"/>
  <c r="LI47" i="64"/>
  <c r="EH47" i="64"/>
  <c r="EI47" i="64"/>
  <c r="EJ47" i="64"/>
  <c r="EP47" i="64"/>
  <c r="KW47" i="64"/>
  <c r="DV47" i="64"/>
  <c r="DW47" i="64"/>
  <c r="DY47" i="64"/>
  <c r="DZ47" i="64"/>
  <c r="DX47" i="64"/>
  <c r="EO39" i="64"/>
  <c r="DX39" i="64"/>
  <c r="EJ39" i="64"/>
  <c r="LO39" i="64"/>
  <c r="DY39" i="64"/>
  <c r="EK39" i="64"/>
  <c r="DZ39" i="64"/>
  <c r="EL39" i="64"/>
  <c r="EA39" i="64"/>
  <c r="EM39" i="64"/>
  <c r="EB39" i="64"/>
  <c r="EH39" i="64"/>
  <c r="EI39" i="64"/>
  <c r="EP39" i="64"/>
  <c r="DW39" i="64"/>
  <c r="KW39" i="64"/>
  <c r="EN39" i="64"/>
  <c r="LI39" i="64"/>
  <c r="DV39" i="64"/>
  <c r="EO31" i="64"/>
  <c r="EH31" i="64"/>
  <c r="EB31" i="64"/>
  <c r="KW31" i="64"/>
  <c r="EI31" i="64"/>
  <c r="LI31" i="64"/>
  <c r="EJ31" i="64"/>
  <c r="EK31" i="64"/>
  <c r="EL31" i="64"/>
  <c r="EM31" i="64"/>
  <c r="LO31" i="64"/>
  <c r="EN31" i="64"/>
  <c r="DV31" i="64"/>
  <c r="EP31" i="64"/>
  <c r="DZ31" i="64"/>
  <c r="DX31" i="64"/>
  <c r="EA31" i="64"/>
  <c r="DY31" i="64"/>
  <c r="DW31" i="64"/>
  <c r="EL23" i="64"/>
  <c r="LI23" i="64"/>
  <c r="EO23" i="64"/>
  <c r="EN23" i="64"/>
  <c r="EP23" i="64"/>
  <c r="EI23" i="64"/>
  <c r="EJ23" i="64"/>
  <c r="KW23" i="64"/>
  <c r="EM23" i="64"/>
  <c r="LO23" i="64"/>
  <c r="EH23" i="64"/>
  <c r="DY23" i="64"/>
  <c r="EK23" i="64"/>
  <c r="EA23" i="64"/>
  <c r="DW23" i="64"/>
  <c r="DX23" i="64"/>
  <c r="DZ23" i="64"/>
  <c r="EB23" i="64"/>
  <c r="DV23" i="64"/>
  <c r="DW15" i="64"/>
  <c r="EA15" i="64"/>
  <c r="LI15" i="64"/>
  <c r="EB15" i="64"/>
  <c r="DZ15" i="64"/>
  <c r="LO15" i="64"/>
  <c r="DV15" i="64"/>
  <c r="KW15" i="64"/>
  <c r="DY15" i="64"/>
  <c r="DX15" i="64"/>
  <c r="HM197" i="64"/>
  <c r="HN197" i="64" s="1"/>
  <c r="HM128" i="64"/>
  <c r="HQ180" i="64"/>
  <c r="HR180" i="64" s="1"/>
  <c r="HS180" i="64" s="1"/>
  <c r="HM204" i="64"/>
  <c r="HN204" i="64" s="1"/>
  <c r="HO204" i="64" s="1"/>
  <c r="HP204" i="64" s="1"/>
  <c r="HQ204" i="64" s="1"/>
  <c r="HE196" i="64"/>
  <c r="HF196" i="64" s="1"/>
  <c r="HG196" i="64" s="1"/>
  <c r="HD155" i="64"/>
  <c r="HE155" i="64" s="1"/>
  <c r="HF155" i="64" s="1"/>
  <c r="HQ143" i="64"/>
  <c r="HR143" i="64" s="1"/>
  <c r="HS143" i="64" s="1"/>
  <c r="HE204" i="64"/>
  <c r="HF204" i="64" s="1"/>
  <c r="HE177" i="64"/>
  <c r="HF177" i="64" s="1"/>
  <c r="HG177" i="64" s="1"/>
  <c r="HP152" i="64"/>
  <c r="HQ152" i="64" s="1"/>
  <c r="HR152" i="64" s="1"/>
  <c r="HS152" i="64" s="1"/>
  <c r="HG187" i="64"/>
  <c r="HH187" i="64" s="1"/>
  <c r="HP147" i="64"/>
  <c r="HQ141" i="64"/>
  <c r="HR141" i="64" s="1"/>
  <c r="HS141" i="64" s="1"/>
  <c r="HM199" i="64"/>
  <c r="HR211" i="64"/>
  <c r="HS211" i="64" s="1"/>
  <c r="GV117" i="64"/>
  <c r="GW117" i="64" s="1"/>
  <c r="GX117" i="64" s="1"/>
  <c r="GY117" i="64" s="1"/>
  <c r="HF188" i="64"/>
  <c r="HG188" i="64" s="1"/>
  <c r="HH188" i="64" s="1"/>
  <c r="HF141" i="64"/>
  <c r="HO172" i="64"/>
  <c r="HP172" i="64" s="1"/>
  <c r="HS130" i="64"/>
  <c r="HG210" i="64"/>
  <c r="HH136" i="64"/>
  <c r="EH110" i="64"/>
  <c r="EP110" i="64"/>
  <c r="EI110" i="64"/>
  <c r="LO110" i="64"/>
  <c r="EJ110" i="64"/>
  <c r="EK110" i="64"/>
  <c r="EL110" i="64"/>
  <c r="KW110" i="64"/>
  <c r="DY110" i="64"/>
  <c r="EM110" i="64"/>
  <c r="LI110" i="64"/>
  <c r="EN110" i="64"/>
  <c r="EO110" i="64"/>
  <c r="EA110" i="64"/>
  <c r="DV110" i="64"/>
  <c r="DX110" i="64"/>
  <c r="DZ110" i="64"/>
  <c r="DW110" i="64"/>
  <c r="EB110" i="64"/>
  <c r="EI102" i="64"/>
  <c r="LO102" i="64"/>
  <c r="EK102" i="64"/>
  <c r="EO102" i="64"/>
  <c r="EP102" i="64"/>
  <c r="EA102" i="64"/>
  <c r="KW102" i="64"/>
  <c r="LI102" i="64"/>
  <c r="EH102" i="64"/>
  <c r="EJ102" i="64"/>
  <c r="EL102" i="64"/>
  <c r="EM102" i="64"/>
  <c r="EN102" i="64"/>
  <c r="DX102" i="64"/>
  <c r="DY102" i="64"/>
  <c r="DV102" i="64"/>
  <c r="DW102" i="64"/>
  <c r="EB102" i="64"/>
  <c r="DZ102" i="64"/>
  <c r="EO94" i="64"/>
  <c r="EH94" i="64"/>
  <c r="EP94" i="64"/>
  <c r="EI94" i="64"/>
  <c r="EJ94" i="64"/>
  <c r="LO94" i="64"/>
  <c r="EK94" i="64"/>
  <c r="EL94" i="64"/>
  <c r="EM94" i="64"/>
  <c r="EN94" i="64"/>
  <c r="KW94" i="64"/>
  <c r="LI94" i="64"/>
  <c r="DY94" i="64"/>
  <c r="EA94" i="64"/>
  <c r="DX94" i="64"/>
  <c r="DV94" i="64"/>
  <c r="DW94" i="64"/>
  <c r="EB94" i="64"/>
  <c r="DZ94" i="64"/>
  <c r="DX86" i="64"/>
  <c r="EI86" i="64"/>
  <c r="LO86" i="64"/>
  <c r="DY86" i="64"/>
  <c r="EJ86" i="64"/>
  <c r="EA86" i="64"/>
  <c r="EL86" i="64"/>
  <c r="EM86" i="64"/>
  <c r="KW86" i="64"/>
  <c r="LI86" i="64"/>
  <c r="EN86" i="64"/>
  <c r="DW86" i="64"/>
  <c r="EH86" i="64"/>
  <c r="EP86" i="64"/>
  <c r="DZ86" i="64"/>
  <c r="EK86" i="64"/>
  <c r="EO86" i="64"/>
  <c r="DV86" i="64"/>
  <c r="EB86" i="64"/>
  <c r="EB78" i="64"/>
  <c r="EM78" i="64"/>
  <c r="EN78" i="64"/>
  <c r="EH78" i="64"/>
  <c r="EP78" i="64"/>
  <c r="KW78" i="64"/>
  <c r="LI78" i="64"/>
  <c r="EI78" i="64"/>
  <c r="EJ78" i="64"/>
  <c r="EL78" i="64"/>
  <c r="LO78" i="64"/>
  <c r="EK78" i="64"/>
  <c r="EO78" i="64"/>
  <c r="DV78" i="64"/>
  <c r="EA78" i="64"/>
  <c r="DW78" i="64"/>
  <c r="DY78" i="64"/>
  <c r="DZ78" i="64"/>
  <c r="DX78" i="64"/>
  <c r="EH70" i="64"/>
  <c r="EP70" i="64"/>
  <c r="EI70" i="64"/>
  <c r="LO70" i="64"/>
  <c r="EK70" i="64"/>
  <c r="DX70" i="64"/>
  <c r="EL70" i="64"/>
  <c r="EA70" i="64"/>
  <c r="EM70" i="64"/>
  <c r="KW70" i="64"/>
  <c r="LI70" i="64"/>
  <c r="EO70" i="64"/>
  <c r="EJ70" i="64"/>
  <c r="EN70" i="64"/>
  <c r="DW70" i="64"/>
  <c r="DV70" i="64"/>
  <c r="EB70" i="64"/>
  <c r="DY70" i="64"/>
  <c r="DZ70" i="64"/>
  <c r="EA62" i="64"/>
  <c r="EM62" i="64"/>
  <c r="EN62" i="64"/>
  <c r="EO62" i="64"/>
  <c r="LO62" i="64"/>
  <c r="EH62" i="64"/>
  <c r="EP62" i="64"/>
  <c r="EI62" i="64"/>
  <c r="DV62" i="64"/>
  <c r="EJ62" i="64"/>
  <c r="DX62" i="64"/>
  <c r="EK62" i="64"/>
  <c r="KW62" i="64"/>
  <c r="LI62" i="64"/>
  <c r="DZ62" i="64"/>
  <c r="EL62" i="64"/>
  <c r="DW62" i="64"/>
  <c r="EB62" i="64"/>
  <c r="DY62" i="64"/>
  <c r="EB54" i="64"/>
  <c r="EN54" i="64"/>
  <c r="EO54" i="64"/>
  <c r="EI54" i="64"/>
  <c r="EJ54" i="64"/>
  <c r="EK54" i="64"/>
  <c r="KW54" i="64"/>
  <c r="EM54" i="64"/>
  <c r="EP54" i="64"/>
  <c r="LI54" i="64"/>
  <c r="EH54" i="64"/>
  <c r="LO54" i="64"/>
  <c r="EL54" i="64"/>
  <c r="DW54" i="64"/>
  <c r="DV54" i="64"/>
  <c r="DX54" i="64"/>
  <c r="DY54" i="64"/>
  <c r="EA54" i="64"/>
  <c r="DZ54" i="64"/>
  <c r="DX46" i="64"/>
  <c r="EL46" i="64"/>
  <c r="DY46" i="64"/>
  <c r="EM46" i="64"/>
  <c r="EO46" i="64"/>
  <c r="LO46" i="64"/>
  <c r="EH46" i="64"/>
  <c r="EP46" i="64"/>
  <c r="EN46" i="64"/>
  <c r="LI46" i="64"/>
  <c r="EA46" i="64"/>
  <c r="DV46" i="64"/>
  <c r="EI46" i="64"/>
  <c r="EJ46" i="64"/>
  <c r="EK46" i="64"/>
  <c r="KW46" i="64"/>
  <c r="EB46" i="64"/>
  <c r="DZ46" i="64"/>
  <c r="DW46" i="64"/>
  <c r="DW38" i="64"/>
  <c r="EH38" i="64"/>
  <c r="EP38" i="64"/>
  <c r="EA38" i="64"/>
  <c r="EK38" i="64"/>
  <c r="EB38" i="64"/>
  <c r="EL38" i="64"/>
  <c r="EM38" i="64"/>
  <c r="LO38" i="64"/>
  <c r="EN38" i="64"/>
  <c r="DV38" i="64"/>
  <c r="DX38" i="64"/>
  <c r="DZ38" i="64"/>
  <c r="EI38" i="64"/>
  <c r="EJ38" i="64"/>
  <c r="LI38" i="64"/>
  <c r="EO38" i="64"/>
  <c r="KW38" i="64"/>
  <c r="DY38" i="64"/>
  <c r="EH30" i="64"/>
  <c r="EP30" i="64"/>
  <c r="EI30" i="64"/>
  <c r="LO30" i="64"/>
  <c r="DY30" i="64"/>
  <c r="EK30" i="64"/>
  <c r="EJ30" i="64"/>
  <c r="EL30" i="64"/>
  <c r="EM30" i="64"/>
  <c r="DV30" i="64"/>
  <c r="EN30" i="64"/>
  <c r="EB30" i="64"/>
  <c r="EO30" i="64"/>
  <c r="LI30" i="64"/>
  <c r="KW30" i="64"/>
  <c r="EA30" i="64"/>
  <c r="DX30" i="64"/>
  <c r="DZ30" i="64"/>
  <c r="DW30" i="64"/>
  <c r="EB22" i="64"/>
  <c r="EM22" i="64"/>
  <c r="IS22" i="64" s="1"/>
  <c r="LI22" i="64"/>
  <c r="DW22" i="64"/>
  <c r="EH22" i="64"/>
  <c r="IN22" i="64" s="1"/>
  <c r="EP22" i="64"/>
  <c r="IV22" i="64" s="1"/>
  <c r="DY22" i="64"/>
  <c r="EL22" i="64"/>
  <c r="IR22" i="64" s="1"/>
  <c r="DZ22" i="64"/>
  <c r="EN22" i="64"/>
  <c r="IT22" i="64" s="1"/>
  <c r="EO22" i="64"/>
  <c r="IU22" i="64" s="1"/>
  <c r="LO22" i="64"/>
  <c r="DX22" i="64"/>
  <c r="EA22" i="64"/>
  <c r="DV22" i="64"/>
  <c r="KW22" i="64"/>
  <c r="EI22" i="64"/>
  <c r="IO22" i="64" s="1"/>
  <c r="EJ22" i="64"/>
  <c r="IP22" i="64" s="1"/>
  <c r="EK22" i="64"/>
  <c r="IQ22" i="64" s="1"/>
  <c r="HM193" i="64"/>
  <c r="HN193" i="64" s="1"/>
  <c r="HD208" i="64"/>
  <c r="HE208" i="64" s="1"/>
  <c r="HH126" i="64"/>
  <c r="HN117" i="64"/>
  <c r="HO117" i="64" s="1"/>
  <c r="HP117" i="64" s="1"/>
  <c r="HD185" i="64"/>
  <c r="HE185" i="64" s="1"/>
  <c r="HM164" i="64"/>
  <c r="HN164" i="64" s="1"/>
  <c r="HD147" i="64"/>
  <c r="HO203" i="64"/>
  <c r="HP203" i="64" s="1"/>
  <c r="HQ203" i="64" s="1"/>
  <c r="HR203" i="64" s="1"/>
  <c r="HS203" i="64" s="1"/>
  <c r="HO184" i="64"/>
  <c r="HP184" i="64" s="1"/>
  <c r="HQ184" i="64" s="1"/>
  <c r="DZ109" i="64"/>
  <c r="EL109" i="64"/>
  <c r="KW109" i="64"/>
  <c r="EA109" i="64"/>
  <c r="EM109" i="64"/>
  <c r="LI109" i="64"/>
  <c r="EB109" i="64"/>
  <c r="EN109" i="64"/>
  <c r="EO109" i="64"/>
  <c r="DV109" i="64"/>
  <c r="EH109" i="64"/>
  <c r="EP109" i="64"/>
  <c r="DW109" i="64"/>
  <c r="EI109" i="64"/>
  <c r="LO109" i="64"/>
  <c r="DX109" i="64"/>
  <c r="EJ109" i="64"/>
  <c r="DY109" i="64"/>
  <c r="EK109" i="64"/>
  <c r="EN101" i="64"/>
  <c r="LO101" i="64"/>
  <c r="DV101" i="64"/>
  <c r="EO101" i="64"/>
  <c r="DX101" i="64"/>
  <c r="EI101" i="64"/>
  <c r="DZ101" i="64"/>
  <c r="EK101" i="64"/>
  <c r="EB101" i="64"/>
  <c r="EM101" i="64"/>
  <c r="DY101" i="64"/>
  <c r="EA101" i="64"/>
  <c r="EH101" i="64"/>
  <c r="LI101" i="64"/>
  <c r="EJ101" i="64"/>
  <c r="KW101" i="64"/>
  <c r="EL101" i="64"/>
  <c r="EP101" i="64"/>
  <c r="DW101" i="64"/>
  <c r="DZ93" i="64"/>
  <c r="EL93" i="64"/>
  <c r="EA93" i="64"/>
  <c r="EM93" i="64"/>
  <c r="EN93" i="64"/>
  <c r="EO93" i="64"/>
  <c r="LO93" i="64"/>
  <c r="EH93" i="64"/>
  <c r="EP93" i="64"/>
  <c r="EI93" i="64"/>
  <c r="EJ93" i="64"/>
  <c r="DX93" i="64"/>
  <c r="EK93" i="64"/>
  <c r="KW93" i="64"/>
  <c r="LI93" i="64"/>
  <c r="DV93" i="64"/>
  <c r="DW93" i="64"/>
  <c r="EB93" i="64"/>
  <c r="DY93" i="64"/>
  <c r="EO85" i="64"/>
  <c r="EH85" i="64"/>
  <c r="EP85" i="64"/>
  <c r="LO85" i="64"/>
  <c r="EJ85" i="64"/>
  <c r="DX85" i="64"/>
  <c r="EK85" i="64"/>
  <c r="DZ85" i="64"/>
  <c r="EL85" i="64"/>
  <c r="KW85" i="64"/>
  <c r="LI85" i="64"/>
  <c r="EN85" i="64"/>
  <c r="EA85" i="64"/>
  <c r="EI85" i="64"/>
  <c r="EM85" i="64"/>
  <c r="DW85" i="64"/>
  <c r="DY85" i="64"/>
  <c r="DV85" i="64"/>
  <c r="EB85" i="64"/>
  <c r="EL77" i="64"/>
  <c r="EM77" i="64"/>
  <c r="DV77" i="64"/>
  <c r="EO77" i="64"/>
  <c r="DW77" i="64"/>
  <c r="EH77" i="64"/>
  <c r="EP77" i="64"/>
  <c r="DZ77" i="64"/>
  <c r="EI77" i="64"/>
  <c r="KW77" i="64"/>
  <c r="EB77" i="64"/>
  <c r="EK77" i="64"/>
  <c r="EA77" i="64"/>
  <c r="LO77" i="64"/>
  <c r="EJ77" i="64"/>
  <c r="EN77" i="64"/>
  <c r="LI77" i="64"/>
  <c r="DY77" i="64"/>
  <c r="DX77" i="64"/>
  <c r="EJ69" i="64"/>
  <c r="EK69" i="64"/>
  <c r="EM69" i="64"/>
  <c r="LI69" i="64"/>
  <c r="EA69" i="64"/>
  <c r="EN69" i="64"/>
  <c r="EO69" i="64"/>
  <c r="EI69" i="64"/>
  <c r="LO69" i="64"/>
  <c r="EH69" i="64"/>
  <c r="KW69" i="64"/>
  <c r="EL69" i="64"/>
  <c r="EP69" i="64"/>
  <c r="DY69" i="64"/>
  <c r="DZ69" i="64"/>
  <c r="DX69" i="64"/>
  <c r="DV69" i="64"/>
  <c r="EB69" i="64"/>
  <c r="DW69" i="64"/>
  <c r="EN61" i="64"/>
  <c r="KW61" i="64"/>
  <c r="EO61" i="64"/>
  <c r="LI61" i="64"/>
  <c r="EH61" i="64"/>
  <c r="EP61" i="64"/>
  <c r="EI61" i="64"/>
  <c r="EJ61" i="64"/>
  <c r="EK61" i="64"/>
  <c r="LO61" i="64"/>
  <c r="DY61" i="64"/>
  <c r="EL61" i="64"/>
  <c r="EM61" i="64"/>
  <c r="EA61" i="64"/>
  <c r="EB61" i="64"/>
  <c r="DV61" i="64"/>
  <c r="DW61" i="64"/>
  <c r="DX61" i="64"/>
  <c r="DZ61" i="64"/>
  <c r="EB53" i="64"/>
  <c r="EK53" i="64"/>
  <c r="EL53" i="64"/>
  <c r="DW53" i="64"/>
  <c r="EN53" i="64"/>
  <c r="DX53" i="64"/>
  <c r="EO53" i="64"/>
  <c r="DY53" i="64"/>
  <c r="EH53" i="64"/>
  <c r="EP53" i="64"/>
  <c r="DZ53" i="64"/>
  <c r="EA53" i="64"/>
  <c r="EI53" i="64"/>
  <c r="EJ53" i="64"/>
  <c r="EM53" i="64"/>
  <c r="KW53" i="64"/>
  <c r="LI53" i="64"/>
  <c r="DV53" i="64"/>
  <c r="LO53" i="64"/>
  <c r="EB45" i="64"/>
  <c r="EN45" i="64"/>
  <c r="EO45" i="64"/>
  <c r="LO45" i="64"/>
  <c r="EI45" i="64"/>
  <c r="EJ45" i="64"/>
  <c r="KW45" i="64"/>
  <c r="DY45" i="64"/>
  <c r="EA45" i="64"/>
  <c r="EH45" i="64"/>
  <c r="EK45" i="64"/>
  <c r="LI45" i="64"/>
  <c r="EP45" i="64"/>
  <c r="DX45" i="64"/>
  <c r="EL45" i="64"/>
  <c r="EM45" i="64"/>
  <c r="DZ45" i="64"/>
  <c r="DW45" i="64"/>
  <c r="DV45" i="64"/>
  <c r="EK37" i="64"/>
  <c r="LO37" i="64"/>
  <c r="EA37" i="64"/>
  <c r="EN37" i="64"/>
  <c r="KW37" i="64"/>
  <c r="EO37" i="64"/>
  <c r="LI37" i="64"/>
  <c r="EH37" i="64"/>
  <c r="EP37" i="64"/>
  <c r="EI37" i="64"/>
  <c r="EJ37" i="64"/>
  <c r="EL37" i="64"/>
  <c r="EM37" i="64"/>
  <c r="DX37" i="64"/>
  <c r="DZ37" i="64"/>
  <c r="DY37" i="64"/>
  <c r="DV37" i="64"/>
  <c r="DW37" i="64"/>
  <c r="EB37" i="64"/>
  <c r="EB29" i="64"/>
  <c r="EM29" i="64"/>
  <c r="EN29" i="64"/>
  <c r="DV29" i="64"/>
  <c r="EO29" i="64"/>
  <c r="DW29" i="64"/>
  <c r="EH29" i="64"/>
  <c r="EP29" i="64"/>
  <c r="LO29" i="64"/>
  <c r="DZ29" i="64"/>
  <c r="EK29" i="64"/>
  <c r="EI29" i="64"/>
  <c r="EJ29" i="64"/>
  <c r="LI29" i="64"/>
  <c r="EL29" i="64"/>
  <c r="KW29" i="64"/>
  <c r="DX29" i="64"/>
  <c r="DY29" i="64"/>
  <c r="EA29" i="64"/>
  <c r="LI21" i="64"/>
  <c r="DZ21" i="64"/>
  <c r="EB21" i="64"/>
  <c r="DW21" i="64"/>
  <c r="EA21" i="64"/>
  <c r="LO21" i="64"/>
  <c r="KW21" i="64"/>
  <c r="DY21" i="64"/>
  <c r="DV21" i="64"/>
  <c r="DX21" i="64"/>
  <c r="HD211" i="64"/>
  <c r="HE145" i="64"/>
  <c r="HP115" i="64"/>
  <c r="HP170" i="64"/>
  <c r="HQ170" i="64" s="1"/>
  <c r="HD176" i="64"/>
  <c r="HE176" i="64" s="1"/>
  <c r="HF176" i="64" s="1"/>
  <c r="HG176" i="64" s="1"/>
  <c r="HM183" i="64"/>
  <c r="HN183" i="64" s="1"/>
  <c r="HO187" i="64"/>
  <c r="HQ146" i="64"/>
  <c r="HR146" i="64" s="1"/>
  <c r="HS146" i="64" s="1"/>
  <c r="HO135" i="64"/>
  <c r="HQ147" i="64"/>
  <c r="HR147" i="64" s="1"/>
  <c r="HS147" i="64" s="1"/>
  <c r="HO205" i="64"/>
  <c r="HP205" i="64" s="1"/>
  <c r="HQ205" i="64" s="1"/>
  <c r="HR205" i="64" s="1"/>
  <c r="HS205" i="64" s="1"/>
  <c r="HI187" i="64"/>
  <c r="HJ187" i="64" s="1"/>
  <c r="HE178" i="64"/>
  <c r="HF178" i="64" s="1"/>
  <c r="HG178" i="64" s="1"/>
  <c r="HO175" i="64"/>
  <c r="HP149" i="64"/>
  <c r="HQ149" i="64" s="1"/>
  <c r="HQ125" i="64"/>
  <c r="HR125" i="64" s="1"/>
  <c r="HS125" i="64" s="1"/>
  <c r="HF199" i="64"/>
  <c r="HF129" i="64"/>
  <c r="GI111" i="64"/>
  <c r="GQ111" i="64" s="1"/>
  <c r="IP111" i="64"/>
  <c r="JF111" i="64"/>
  <c r="JN111" i="64"/>
  <c r="JV111" i="64"/>
  <c r="KD111" i="64"/>
  <c r="MG111" i="64"/>
  <c r="GJ111" i="64"/>
  <c r="II111" i="64"/>
  <c r="IQ111" i="64"/>
  <c r="JG111" i="64"/>
  <c r="JO111" i="64"/>
  <c r="JW111" i="64"/>
  <c r="KE111" i="64"/>
  <c r="LK111" i="64"/>
  <c r="LL111" i="64" s="1"/>
  <c r="GK111" i="64"/>
  <c r="IJ111" i="64"/>
  <c r="IR111" i="64"/>
  <c r="JH111" i="64"/>
  <c r="JP111" i="64"/>
  <c r="JX111" i="64"/>
  <c r="KF111" i="64"/>
  <c r="LA111" i="64"/>
  <c r="LM111" i="64"/>
  <c r="CP111" i="64"/>
  <c r="IK111" i="64"/>
  <c r="IS111" i="64"/>
  <c r="JI111" i="64"/>
  <c r="JQ111" i="64"/>
  <c r="JY111" i="64"/>
  <c r="KG111" i="64"/>
  <c r="LZ111" i="64"/>
  <c r="IL111" i="64"/>
  <c r="IT111" i="64"/>
  <c r="JJ111" i="64"/>
  <c r="JR111" i="64"/>
  <c r="JZ111" i="64"/>
  <c r="KH111" i="64"/>
  <c r="MA111" i="64"/>
  <c r="EG111" i="64"/>
  <c r="EF111" i="64" s="1"/>
  <c r="EE111" i="64" s="1"/>
  <c r="ED111" i="64" s="1"/>
  <c r="EC111" i="64" s="1"/>
  <c r="IM111" i="64"/>
  <c r="IU111" i="64"/>
  <c r="JC111" i="64"/>
  <c r="JK111" i="64"/>
  <c r="JS111" i="64"/>
  <c r="KA111" i="64"/>
  <c r="MB111" i="64"/>
  <c r="CX111" i="64"/>
  <c r="IN111" i="64"/>
  <c r="IV111" i="64"/>
  <c r="JD111" i="64"/>
  <c r="JL111" i="64"/>
  <c r="JT111" i="64"/>
  <c r="KB111" i="64"/>
  <c r="KK111" i="64"/>
  <c r="MD111" i="64"/>
  <c r="FB111" i="64"/>
  <c r="IO111" i="64"/>
  <c r="IW111" i="64"/>
  <c r="JE111" i="64"/>
  <c r="JM111" i="64"/>
  <c r="JU111" i="64"/>
  <c r="KC111" i="64"/>
  <c r="LS111" i="64"/>
  <c r="MF111" i="64"/>
  <c r="IJ110" i="64"/>
  <c r="IR110" i="64"/>
  <c r="JH110" i="64"/>
  <c r="JP110" i="64"/>
  <c r="JX110" i="64"/>
  <c r="KF110" i="64"/>
  <c r="LA110" i="64"/>
  <c r="LM110" i="64"/>
  <c r="LZ110" i="64"/>
  <c r="CP110" i="64"/>
  <c r="FB110" i="64"/>
  <c r="IK110" i="64"/>
  <c r="IS110" i="64"/>
  <c r="JI110" i="64"/>
  <c r="JQ110" i="64"/>
  <c r="JY110" i="64"/>
  <c r="KG110" i="64"/>
  <c r="MA110" i="64"/>
  <c r="GI110" i="64"/>
  <c r="GQ110" i="64" s="1"/>
  <c r="IL110" i="64"/>
  <c r="IT110" i="64"/>
  <c r="JJ110" i="64"/>
  <c r="JR110" i="64"/>
  <c r="JZ110" i="64"/>
  <c r="KH110" i="64"/>
  <c r="MB110" i="64"/>
  <c r="GJ110" i="64"/>
  <c r="IM110" i="64"/>
  <c r="IU110" i="64"/>
  <c r="JC110" i="64"/>
  <c r="JK110" i="64"/>
  <c r="JS110" i="64"/>
  <c r="KA110" i="64"/>
  <c r="MD110" i="64"/>
  <c r="CX110" i="64"/>
  <c r="GK110" i="64"/>
  <c r="IN110" i="64"/>
  <c r="IV110" i="64"/>
  <c r="JD110" i="64"/>
  <c r="JL110" i="64"/>
  <c r="JT110" i="64"/>
  <c r="KB110" i="64"/>
  <c r="KK110" i="64"/>
  <c r="MF110" i="64"/>
  <c r="IO110" i="64"/>
  <c r="IW110" i="64"/>
  <c r="JE110" i="64"/>
  <c r="JM110" i="64"/>
  <c r="JU110" i="64"/>
  <c r="KC110" i="64"/>
  <c r="LS110" i="64"/>
  <c r="MG110" i="64"/>
  <c r="IP110" i="64"/>
  <c r="JF110" i="64"/>
  <c r="JN110" i="64"/>
  <c r="JV110" i="64"/>
  <c r="KD110" i="64"/>
  <c r="EG110" i="64"/>
  <c r="EF110" i="64" s="1"/>
  <c r="EE110" i="64" s="1"/>
  <c r="ED110" i="64" s="1"/>
  <c r="EC110" i="64" s="1"/>
  <c r="II110" i="64"/>
  <c r="IQ110" i="64"/>
  <c r="JG110" i="64"/>
  <c r="JO110" i="64"/>
  <c r="JW110" i="64"/>
  <c r="KE110" i="64"/>
  <c r="LK110" i="64"/>
  <c r="CP109" i="64"/>
  <c r="GK109" i="64"/>
  <c r="IN109" i="64"/>
  <c r="IV109" i="64"/>
  <c r="JD109" i="64"/>
  <c r="JL109" i="64"/>
  <c r="JT109" i="64"/>
  <c r="KB109" i="64"/>
  <c r="KK109" i="64"/>
  <c r="MD109" i="64"/>
  <c r="IO109" i="64"/>
  <c r="IW109" i="64"/>
  <c r="JE109" i="64"/>
  <c r="JM109" i="64"/>
  <c r="JU109" i="64"/>
  <c r="KC109" i="64"/>
  <c r="LS109" i="64"/>
  <c r="MF109" i="64"/>
  <c r="IP109" i="64"/>
  <c r="JF109" i="64"/>
  <c r="JN109" i="64"/>
  <c r="JV109" i="64"/>
  <c r="KD109" i="64"/>
  <c r="MG109" i="64"/>
  <c r="CX109" i="64"/>
  <c r="EG109" i="64"/>
  <c r="EF109" i="64" s="1"/>
  <c r="EE109" i="64" s="1"/>
  <c r="ED109" i="64" s="1"/>
  <c r="EC109" i="64" s="1"/>
  <c r="II109" i="64"/>
  <c r="IQ109" i="64"/>
  <c r="JG109" i="64"/>
  <c r="JO109" i="64"/>
  <c r="JW109" i="64"/>
  <c r="KE109" i="64"/>
  <c r="LK109" i="64"/>
  <c r="LL109" i="64" s="1"/>
  <c r="IJ109" i="64"/>
  <c r="IR109" i="64"/>
  <c r="JH109" i="64"/>
  <c r="JP109" i="64"/>
  <c r="JX109" i="64"/>
  <c r="KF109" i="64"/>
  <c r="LA109" i="64"/>
  <c r="LM109" i="64"/>
  <c r="FB109" i="64"/>
  <c r="IK109" i="64"/>
  <c r="IS109" i="64"/>
  <c r="JI109" i="64"/>
  <c r="JQ109" i="64"/>
  <c r="JY109" i="64"/>
  <c r="KG109" i="64"/>
  <c r="LZ109" i="64"/>
  <c r="GI109" i="64"/>
  <c r="GQ109" i="64" s="1"/>
  <c r="IL109" i="64"/>
  <c r="IT109" i="64"/>
  <c r="JJ109" i="64"/>
  <c r="JR109" i="64"/>
  <c r="JZ109" i="64"/>
  <c r="KH109" i="64"/>
  <c r="MA109" i="64"/>
  <c r="GJ109" i="64"/>
  <c r="IM109" i="64"/>
  <c r="IU109" i="64"/>
  <c r="JC109" i="64"/>
  <c r="JK109" i="64"/>
  <c r="JS109" i="64"/>
  <c r="KA109" i="64"/>
  <c r="MB109" i="64"/>
  <c r="MC109" i="64" s="1"/>
  <c r="GJ108" i="64"/>
  <c r="IL108" i="64"/>
  <c r="IT108" i="64"/>
  <c r="JJ108" i="64"/>
  <c r="JR108" i="64"/>
  <c r="JZ108" i="64"/>
  <c r="KH108" i="64"/>
  <c r="MB108" i="64"/>
  <c r="GK108" i="64"/>
  <c r="IM108" i="64"/>
  <c r="IU108" i="64"/>
  <c r="JC108" i="64"/>
  <c r="JK108" i="64"/>
  <c r="JS108" i="64"/>
  <c r="KA108" i="64"/>
  <c r="MD108" i="64"/>
  <c r="CP108" i="64"/>
  <c r="IN108" i="64"/>
  <c r="IV108" i="64"/>
  <c r="JD108" i="64"/>
  <c r="JL108" i="64"/>
  <c r="JT108" i="64"/>
  <c r="KB108" i="64"/>
  <c r="KK108" i="64"/>
  <c r="LS108" i="64"/>
  <c r="MF108" i="64"/>
  <c r="IO108" i="64"/>
  <c r="IW108" i="64"/>
  <c r="JE108" i="64"/>
  <c r="JM108" i="64"/>
  <c r="JU108" i="64"/>
  <c r="KC108" i="64"/>
  <c r="MG108" i="64"/>
  <c r="EG108" i="64"/>
  <c r="EF108" i="64" s="1"/>
  <c r="EE108" i="64" s="1"/>
  <c r="ED108" i="64" s="1"/>
  <c r="EC108" i="64" s="1"/>
  <c r="IP108" i="64"/>
  <c r="JF108" i="64"/>
  <c r="JN108" i="64"/>
  <c r="JV108" i="64"/>
  <c r="KD108" i="64"/>
  <c r="LK108" i="64"/>
  <c r="CX108" i="64"/>
  <c r="II108" i="64"/>
  <c r="IQ108" i="64"/>
  <c r="JG108" i="64"/>
  <c r="JO108" i="64"/>
  <c r="JW108" i="64"/>
  <c r="KE108" i="64"/>
  <c r="LA108" i="64"/>
  <c r="LM108" i="64"/>
  <c r="FB108" i="64"/>
  <c r="IJ108" i="64"/>
  <c r="IR108" i="64"/>
  <c r="JH108" i="64"/>
  <c r="JP108" i="64"/>
  <c r="JX108" i="64"/>
  <c r="KF108" i="64"/>
  <c r="LZ108" i="64"/>
  <c r="GI108" i="64"/>
  <c r="GQ108" i="64" s="1"/>
  <c r="IK108" i="64"/>
  <c r="IS108" i="64"/>
  <c r="JI108" i="64"/>
  <c r="JQ108" i="64"/>
  <c r="JY108" i="64"/>
  <c r="KG108" i="64"/>
  <c r="MA108" i="64"/>
  <c r="II107" i="64"/>
  <c r="IQ107" i="64"/>
  <c r="JG107" i="64"/>
  <c r="JO107" i="64"/>
  <c r="JW107" i="64"/>
  <c r="KE107" i="64"/>
  <c r="LM107" i="64"/>
  <c r="LZ107" i="64"/>
  <c r="IJ107" i="64"/>
  <c r="IR107" i="64"/>
  <c r="JH107" i="64"/>
  <c r="JP107" i="64"/>
  <c r="JX107" i="64"/>
  <c r="KF107" i="64"/>
  <c r="LA107" i="64"/>
  <c r="MA107" i="64"/>
  <c r="CX107" i="64"/>
  <c r="EG107" i="64"/>
  <c r="EF107" i="64" s="1"/>
  <c r="EE107" i="64" s="1"/>
  <c r="ED107" i="64" s="1"/>
  <c r="EC107" i="64" s="1"/>
  <c r="IK107" i="64"/>
  <c r="IS107" i="64"/>
  <c r="JI107" i="64"/>
  <c r="JQ107" i="64"/>
  <c r="JY107" i="64"/>
  <c r="KG107" i="64"/>
  <c r="MB107" i="64"/>
  <c r="IL107" i="64"/>
  <c r="IT107" i="64"/>
  <c r="JJ107" i="64"/>
  <c r="JR107" i="64"/>
  <c r="JZ107" i="64"/>
  <c r="KH107" i="64"/>
  <c r="MD107" i="64"/>
  <c r="FB107" i="64"/>
  <c r="IM107" i="64"/>
  <c r="IU107" i="64"/>
  <c r="JC107" i="64"/>
  <c r="JK107" i="64"/>
  <c r="JS107" i="64"/>
  <c r="KA107" i="64"/>
  <c r="MF107" i="64"/>
  <c r="GI107" i="64"/>
  <c r="GQ107" i="64" s="1"/>
  <c r="IN107" i="64"/>
  <c r="IV107" i="64"/>
  <c r="JD107" i="64"/>
  <c r="JL107" i="64"/>
  <c r="JT107" i="64"/>
  <c r="KB107" i="64"/>
  <c r="KK107" i="64"/>
  <c r="LS107" i="64"/>
  <c r="MG107" i="64"/>
  <c r="GJ107" i="64"/>
  <c r="IO107" i="64"/>
  <c r="IW107" i="64"/>
  <c r="JE107" i="64"/>
  <c r="JM107" i="64"/>
  <c r="JU107" i="64"/>
  <c r="KC107" i="64"/>
  <c r="CP107" i="64"/>
  <c r="GK107" i="64"/>
  <c r="IP107" i="64"/>
  <c r="JF107" i="64"/>
  <c r="JN107" i="64"/>
  <c r="JV107" i="64"/>
  <c r="KD107" i="64"/>
  <c r="LK107" i="64"/>
  <c r="CX106" i="64"/>
  <c r="EG106" i="64"/>
  <c r="EF106" i="64" s="1"/>
  <c r="EE106" i="64" s="1"/>
  <c r="ED106" i="64" s="1"/>
  <c r="EC106" i="64" s="1"/>
  <c r="IP106" i="64"/>
  <c r="JF106" i="64"/>
  <c r="JN106" i="64"/>
  <c r="JV106" i="64"/>
  <c r="KD106" i="64"/>
  <c r="MG106" i="64"/>
  <c r="II106" i="64"/>
  <c r="IQ106" i="64"/>
  <c r="JG106" i="64"/>
  <c r="JO106" i="64"/>
  <c r="JW106" i="64"/>
  <c r="KE106" i="64"/>
  <c r="LK106" i="64"/>
  <c r="FB106" i="64"/>
  <c r="IJ106" i="64"/>
  <c r="IR106" i="64"/>
  <c r="JH106" i="64"/>
  <c r="JP106" i="64"/>
  <c r="JX106" i="64"/>
  <c r="KF106" i="64"/>
  <c r="LA106" i="64"/>
  <c r="LM106" i="64"/>
  <c r="GI106" i="64"/>
  <c r="GQ106" i="64" s="1"/>
  <c r="IK106" i="64"/>
  <c r="IS106" i="64"/>
  <c r="JI106" i="64"/>
  <c r="JQ106" i="64"/>
  <c r="JY106" i="64"/>
  <c r="KG106" i="64"/>
  <c r="LZ106" i="64"/>
  <c r="GJ106" i="64"/>
  <c r="IL106" i="64"/>
  <c r="IT106" i="64"/>
  <c r="JJ106" i="64"/>
  <c r="JR106" i="64"/>
  <c r="JZ106" i="64"/>
  <c r="KH106" i="64"/>
  <c r="MA106" i="64"/>
  <c r="CP106" i="64"/>
  <c r="GK106" i="64"/>
  <c r="IM106" i="64"/>
  <c r="IU106" i="64"/>
  <c r="JC106" i="64"/>
  <c r="JK106" i="64"/>
  <c r="JS106" i="64"/>
  <c r="KA106" i="64"/>
  <c r="MB106" i="64"/>
  <c r="IN106" i="64"/>
  <c r="IV106" i="64"/>
  <c r="JD106" i="64"/>
  <c r="JL106" i="64"/>
  <c r="JT106" i="64"/>
  <c r="KB106" i="64"/>
  <c r="KK106" i="64"/>
  <c r="MD106" i="64"/>
  <c r="IO106" i="64"/>
  <c r="IW106" i="64"/>
  <c r="JE106" i="64"/>
  <c r="JM106" i="64"/>
  <c r="JU106" i="64"/>
  <c r="KC106" i="64"/>
  <c r="LS106" i="64"/>
  <c r="MF106" i="64"/>
  <c r="CX105" i="64"/>
  <c r="EG105" i="64"/>
  <c r="EF105" i="64" s="1"/>
  <c r="EE105" i="64" s="1"/>
  <c r="ED105" i="64" s="1"/>
  <c r="EC105" i="64" s="1"/>
  <c r="II105" i="64"/>
  <c r="IQ105" i="64"/>
  <c r="JG105" i="64"/>
  <c r="JO105" i="64"/>
  <c r="JW105" i="64"/>
  <c r="KE105" i="64"/>
  <c r="LK105" i="64"/>
  <c r="IJ105" i="64"/>
  <c r="IR105" i="64"/>
  <c r="JH105" i="64"/>
  <c r="JP105" i="64"/>
  <c r="JX105" i="64"/>
  <c r="KF105" i="64"/>
  <c r="LA105" i="64"/>
  <c r="LM105" i="64"/>
  <c r="FB105" i="64"/>
  <c r="IK105" i="64"/>
  <c r="IS105" i="64"/>
  <c r="JI105" i="64"/>
  <c r="JQ105" i="64"/>
  <c r="JY105" i="64"/>
  <c r="KG105" i="64"/>
  <c r="LZ105" i="64"/>
  <c r="GI105" i="64"/>
  <c r="GQ105" i="64" s="1"/>
  <c r="IL105" i="64"/>
  <c r="IT105" i="64"/>
  <c r="JJ105" i="64"/>
  <c r="JR105" i="64"/>
  <c r="JZ105" i="64"/>
  <c r="KH105" i="64"/>
  <c r="MA105" i="64"/>
  <c r="GJ105" i="64"/>
  <c r="IM105" i="64"/>
  <c r="IU105" i="64"/>
  <c r="JC105" i="64"/>
  <c r="JK105" i="64"/>
  <c r="JS105" i="64"/>
  <c r="KA105" i="64"/>
  <c r="MB105" i="64"/>
  <c r="MC105" i="64" s="1"/>
  <c r="CP105" i="64"/>
  <c r="GK105" i="64"/>
  <c r="IN105" i="64"/>
  <c r="IV105" i="64"/>
  <c r="JD105" i="64"/>
  <c r="JL105" i="64"/>
  <c r="JT105" i="64"/>
  <c r="KB105" i="64"/>
  <c r="KK105" i="64"/>
  <c r="MD105" i="64"/>
  <c r="IO105" i="64"/>
  <c r="IW105" i="64"/>
  <c r="JE105" i="64"/>
  <c r="JM105" i="64"/>
  <c r="JU105" i="64"/>
  <c r="KC105" i="64"/>
  <c r="LS105" i="64"/>
  <c r="MF105" i="64"/>
  <c r="IP105" i="64"/>
  <c r="JF105" i="64"/>
  <c r="JN105" i="64"/>
  <c r="JV105" i="64"/>
  <c r="KD105" i="64"/>
  <c r="MG105" i="64"/>
  <c r="CP104" i="64"/>
  <c r="GK104" i="64"/>
  <c r="IN104" i="64"/>
  <c r="IV104" i="64"/>
  <c r="JD104" i="64"/>
  <c r="JL104" i="64"/>
  <c r="JT104" i="64"/>
  <c r="KB104" i="64"/>
  <c r="KK104" i="64"/>
  <c r="LS104" i="64"/>
  <c r="MG104" i="64"/>
  <c r="IO104" i="64"/>
  <c r="IW104" i="64"/>
  <c r="JE104" i="64"/>
  <c r="JM104" i="64"/>
  <c r="JU104" i="64"/>
  <c r="KC104" i="64"/>
  <c r="IP104" i="64"/>
  <c r="JF104" i="64"/>
  <c r="JN104" i="64"/>
  <c r="JV104" i="64"/>
  <c r="KD104" i="64"/>
  <c r="LK104" i="64"/>
  <c r="CX104" i="64"/>
  <c r="EG104" i="64"/>
  <c r="EF104" i="64" s="1"/>
  <c r="EE104" i="64" s="1"/>
  <c r="ED104" i="64" s="1"/>
  <c r="EC104" i="64" s="1"/>
  <c r="II104" i="64"/>
  <c r="IQ104" i="64"/>
  <c r="JG104" i="64"/>
  <c r="JO104" i="64"/>
  <c r="JW104" i="64"/>
  <c r="KE104" i="64"/>
  <c r="LM104" i="64"/>
  <c r="LZ104" i="64"/>
  <c r="IJ104" i="64"/>
  <c r="IR104" i="64"/>
  <c r="JH104" i="64"/>
  <c r="JP104" i="64"/>
  <c r="JX104" i="64"/>
  <c r="KF104" i="64"/>
  <c r="LA104" i="64"/>
  <c r="MA104" i="64"/>
  <c r="FB104" i="64"/>
  <c r="IK104" i="64"/>
  <c r="IS104" i="64"/>
  <c r="JI104" i="64"/>
  <c r="JQ104" i="64"/>
  <c r="JY104" i="64"/>
  <c r="KG104" i="64"/>
  <c r="MB104" i="64"/>
  <c r="MC104" i="64" s="1"/>
  <c r="GI104" i="64"/>
  <c r="GQ104" i="64" s="1"/>
  <c r="IL104" i="64"/>
  <c r="IT104" i="64"/>
  <c r="JJ104" i="64"/>
  <c r="JR104" i="64"/>
  <c r="JZ104" i="64"/>
  <c r="KH104" i="64"/>
  <c r="MD104" i="64"/>
  <c r="GJ104" i="64"/>
  <c r="IM104" i="64"/>
  <c r="IU104" i="64"/>
  <c r="JC104" i="64"/>
  <c r="JK104" i="64"/>
  <c r="JS104" i="64"/>
  <c r="KA104" i="64"/>
  <c r="MF104" i="64"/>
  <c r="GK103" i="64"/>
  <c r="IM103" i="64"/>
  <c r="II103" i="64"/>
  <c r="IR103" i="64"/>
  <c r="JH103" i="64"/>
  <c r="JP103" i="64"/>
  <c r="JX103" i="64"/>
  <c r="KF103" i="64"/>
  <c r="MB103" i="64"/>
  <c r="IJ103" i="64"/>
  <c r="IS103" i="64"/>
  <c r="JI103" i="64"/>
  <c r="JQ103" i="64"/>
  <c r="JY103" i="64"/>
  <c r="KG103" i="64"/>
  <c r="MD103" i="64"/>
  <c r="IK103" i="64"/>
  <c r="IT103" i="64"/>
  <c r="JJ103" i="64"/>
  <c r="JR103" i="64"/>
  <c r="JZ103" i="64"/>
  <c r="KH103" i="64"/>
  <c r="MF103" i="64"/>
  <c r="IL103" i="64"/>
  <c r="IU103" i="64"/>
  <c r="JC103" i="64"/>
  <c r="JK103" i="64"/>
  <c r="JS103" i="64"/>
  <c r="KA103" i="64"/>
  <c r="LS103" i="64"/>
  <c r="MG103" i="64"/>
  <c r="CP103" i="64"/>
  <c r="EG103" i="64"/>
  <c r="EF103" i="64" s="1"/>
  <c r="EE103" i="64" s="1"/>
  <c r="ED103" i="64" s="1"/>
  <c r="EC103" i="64" s="1"/>
  <c r="FB103" i="64"/>
  <c r="IN103" i="64"/>
  <c r="IV103" i="64"/>
  <c r="JD103" i="64"/>
  <c r="JL103" i="64"/>
  <c r="JT103" i="64"/>
  <c r="KB103" i="64"/>
  <c r="KK103" i="64"/>
  <c r="GI103" i="64"/>
  <c r="GQ103" i="64" s="1"/>
  <c r="IO103" i="64"/>
  <c r="IW103" i="64"/>
  <c r="JE103" i="64"/>
  <c r="JM103" i="64"/>
  <c r="JU103" i="64"/>
  <c r="KC103" i="64"/>
  <c r="LK103" i="64"/>
  <c r="LL103" i="64" s="1"/>
  <c r="GJ103" i="64"/>
  <c r="IP103" i="64"/>
  <c r="JF103" i="64"/>
  <c r="JN103" i="64"/>
  <c r="JV103" i="64"/>
  <c r="KD103" i="64"/>
  <c r="LM103" i="64"/>
  <c r="LZ103" i="64"/>
  <c r="CX103" i="64"/>
  <c r="IQ103" i="64"/>
  <c r="JG103" i="64"/>
  <c r="JO103" i="64"/>
  <c r="JW103" i="64"/>
  <c r="KE103" i="64"/>
  <c r="LA103" i="64"/>
  <c r="MA103" i="64"/>
  <c r="FB102" i="64"/>
  <c r="IK102" i="64"/>
  <c r="IS102" i="64"/>
  <c r="JI102" i="64"/>
  <c r="JQ102" i="64"/>
  <c r="JY102" i="64"/>
  <c r="KG102" i="64"/>
  <c r="MA102" i="64"/>
  <c r="GJ102" i="64"/>
  <c r="IM102" i="64"/>
  <c r="IU102" i="64"/>
  <c r="JC102" i="64"/>
  <c r="JK102" i="64"/>
  <c r="JS102" i="64"/>
  <c r="KA102" i="64"/>
  <c r="MD102" i="64"/>
  <c r="CX102" i="64"/>
  <c r="EG102" i="64"/>
  <c r="EF102" i="64" s="1"/>
  <c r="EE102" i="64" s="1"/>
  <c r="ED102" i="64" s="1"/>
  <c r="EC102" i="64" s="1"/>
  <c r="IQ102" i="64"/>
  <c r="JL102" i="64"/>
  <c r="JV102" i="64"/>
  <c r="KF102" i="64"/>
  <c r="IR102" i="64"/>
  <c r="JM102" i="64"/>
  <c r="JW102" i="64"/>
  <c r="KH102" i="64"/>
  <c r="LS102" i="64"/>
  <c r="GI102" i="64"/>
  <c r="GQ102" i="64" s="1"/>
  <c r="II102" i="64"/>
  <c r="IT102" i="64"/>
  <c r="JD102" i="64"/>
  <c r="JN102" i="64"/>
  <c r="JX102" i="64"/>
  <c r="KK102" i="64"/>
  <c r="GK102" i="64"/>
  <c r="IJ102" i="64"/>
  <c r="IV102" i="64"/>
  <c r="JE102" i="64"/>
  <c r="JO102" i="64"/>
  <c r="JZ102" i="64"/>
  <c r="IL102" i="64"/>
  <c r="IW102" i="64"/>
  <c r="JF102" i="64"/>
  <c r="JP102" i="64"/>
  <c r="KB102" i="64"/>
  <c r="LK102" i="64"/>
  <c r="LL102" i="64" s="1"/>
  <c r="LZ102" i="64"/>
  <c r="IN102" i="64"/>
  <c r="JG102" i="64"/>
  <c r="JR102" i="64"/>
  <c r="KC102" i="64"/>
  <c r="LM102" i="64"/>
  <c r="MB102" i="64"/>
  <c r="IO102" i="64"/>
  <c r="JH102" i="64"/>
  <c r="JT102" i="64"/>
  <c r="KD102" i="64"/>
  <c r="LA102" i="64"/>
  <c r="MF102" i="64"/>
  <c r="CP102" i="64"/>
  <c r="IP102" i="64"/>
  <c r="JJ102" i="64"/>
  <c r="JU102" i="64"/>
  <c r="KE102" i="64"/>
  <c r="MG102" i="64"/>
  <c r="CX101" i="64"/>
  <c r="IJ101" i="64"/>
  <c r="IR101" i="64"/>
  <c r="JH101" i="64"/>
  <c r="JP101" i="64"/>
  <c r="JX101" i="64"/>
  <c r="KF101" i="64"/>
  <c r="LA101" i="64"/>
  <c r="LZ101" i="64"/>
  <c r="EG101" i="64"/>
  <c r="EF101" i="64" s="1"/>
  <c r="EE101" i="64" s="1"/>
  <c r="ED101" i="64" s="1"/>
  <c r="EC101" i="64" s="1"/>
  <c r="IK101" i="64"/>
  <c r="IS101" i="64"/>
  <c r="JI101" i="64"/>
  <c r="JQ101" i="64"/>
  <c r="JY101" i="64"/>
  <c r="KG101" i="64"/>
  <c r="MA101" i="64"/>
  <c r="FB101" i="64"/>
  <c r="IM101" i="64"/>
  <c r="IU101" i="64"/>
  <c r="JC101" i="64"/>
  <c r="JK101" i="64"/>
  <c r="JS101" i="64"/>
  <c r="KA101" i="64"/>
  <c r="MD101" i="64"/>
  <c r="CP101" i="64"/>
  <c r="GJ101" i="64"/>
  <c r="IO101" i="64"/>
  <c r="IW101" i="64"/>
  <c r="JE101" i="64"/>
  <c r="JM101" i="64"/>
  <c r="JU101" i="64"/>
  <c r="KC101" i="64"/>
  <c r="MG101" i="64"/>
  <c r="MH101" i="64" s="1"/>
  <c r="II101" i="64"/>
  <c r="IQ101" i="64"/>
  <c r="JG101" i="64"/>
  <c r="JO101" i="64"/>
  <c r="JW101" i="64"/>
  <c r="KE101" i="64"/>
  <c r="LM101" i="64"/>
  <c r="IP101" i="64"/>
  <c r="JD101" i="64"/>
  <c r="JZ101" i="64"/>
  <c r="LS101" i="64"/>
  <c r="IT101" i="64"/>
  <c r="JF101" i="64"/>
  <c r="KB101" i="64"/>
  <c r="IV101" i="64"/>
  <c r="JJ101" i="64"/>
  <c r="KD101" i="64"/>
  <c r="JL101" i="64"/>
  <c r="KH101" i="64"/>
  <c r="JN101" i="64"/>
  <c r="KK101" i="64"/>
  <c r="LK101" i="64"/>
  <c r="LL101" i="64" s="1"/>
  <c r="MB101" i="64"/>
  <c r="MC101" i="64" s="1"/>
  <c r="JR101" i="64"/>
  <c r="MF101" i="64"/>
  <c r="GI101" i="64"/>
  <c r="GQ101" i="64" s="1"/>
  <c r="IL101" i="64"/>
  <c r="JT101" i="64"/>
  <c r="GK101" i="64"/>
  <c r="IN101" i="64"/>
  <c r="JV101" i="64"/>
  <c r="FB100" i="64"/>
  <c r="II100" i="64"/>
  <c r="IQ100" i="64"/>
  <c r="JG100" i="64"/>
  <c r="JO100" i="64"/>
  <c r="JW100" i="64"/>
  <c r="KE100" i="64"/>
  <c r="CP100" i="64"/>
  <c r="GI100" i="64"/>
  <c r="GQ100" i="64" s="1"/>
  <c r="IJ100" i="64"/>
  <c r="IR100" i="64"/>
  <c r="JH100" i="64"/>
  <c r="JP100" i="64"/>
  <c r="JX100" i="64"/>
  <c r="KF100" i="64"/>
  <c r="LK100" i="64"/>
  <c r="GK100" i="64"/>
  <c r="IL100" i="64"/>
  <c r="IT100" i="64"/>
  <c r="JJ100" i="64"/>
  <c r="JR100" i="64"/>
  <c r="JZ100" i="64"/>
  <c r="KH100" i="64"/>
  <c r="MA100" i="64"/>
  <c r="CX100" i="64"/>
  <c r="IM100" i="64"/>
  <c r="IU100" i="64"/>
  <c r="JC100" i="64"/>
  <c r="JK100" i="64"/>
  <c r="JS100" i="64"/>
  <c r="KA100" i="64"/>
  <c r="MB100" i="64"/>
  <c r="IN100" i="64"/>
  <c r="IV100" i="64"/>
  <c r="JD100" i="64"/>
  <c r="JL100" i="64"/>
  <c r="JT100" i="64"/>
  <c r="KB100" i="64"/>
  <c r="MD100" i="64"/>
  <c r="IP100" i="64"/>
  <c r="JF100" i="64"/>
  <c r="JN100" i="64"/>
  <c r="JV100" i="64"/>
  <c r="KD100" i="64"/>
  <c r="LS100" i="64"/>
  <c r="MG100" i="64"/>
  <c r="JY100" i="64"/>
  <c r="EG100" i="64"/>
  <c r="EF100" i="64" s="1"/>
  <c r="EE100" i="64" s="1"/>
  <c r="ED100" i="64" s="1"/>
  <c r="EC100" i="64" s="1"/>
  <c r="KC100" i="64"/>
  <c r="LZ100" i="64"/>
  <c r="IK100" i="64"/>
  <c r="KG100" i="64"/>
  <c r="MF100" i="64"/>
  <c r="IO100" i="64"/>
  <c r="JE100" i="64"/>
  <c r="KK100" i="64"/>
  <c r="GJ100" i="64"/>
  <c r="IS100" i="64"/>
  <c r="JI100" i="64"/>
  <c r="LM100" i="64"/>
  <c r="IW100" i="64"/>
  <c r="JM100" i="64"/>
  <c r="JQ100" i="64"/>
  <c r="JU100" i="64"/>
  <c r="LA100" i="64"/>
  <c r="IJ99" i="64"/>
  <c r="IR99" i="64"/>
  <c r="JH99" i="64"/>
  <c r="JP99" i="64"/>
  <c r="JX99" i="64"/>
  <c r="KF99" i="64"/>
  <c r="LA99" i="64"/>
  <c r="MA99" i="64"/>
  <c r="CX99" i="64"/>
  <c r="IK99" i="64"/>
  <c r="IS99" i="64"/>
  <c r="JI99" i="64"/>
  <c r="JQ99" i="64"/>
  <c r="JY99" i="64"/>
  <c r="KG99" i="64"/>
  <c r="MB99" i="64"/>
  <c r="MC99" i="64" s="1"/>
  <c r="IM99" i="64"/>
  <c r="IU99" i="64"/>
  <c r="JC99" i="64"/>
  <c r="JK99" i="64"/>
  <c r="JS99" i="64"/>
  <c r="KA99" i="64"/>
  <c r="MF99" i="64"/>
  <c r="FB99" i="64"/>
  <c r="IN99" i="64"/>
  <c r="IV99" i="64"/>
  <c r="JD99" i="64"/>
  <c r="JL99" i="64"/>
  <c r="JT99" i="64"/>
  <c r="KB99" i="64"/>
  <c r="KK99" i="64"/>
  <c r="LS99" i="64"/>
  <c r="MG99" i="64"/>
  <c r="GI99" i="64"/>
  <c r="GQ99" i="64" s="1"/>
  <c r="IO99" i="64"/>
  <c r="IW99" i="64"/>
  <c r="JE99" i="64"/>
  <c r="JM99" i="64"/>
  <c r="JU99" i="64"/>
  <c r="KC99" i="64"/>
  <c r="GK99" i="64"/>
  <c r="II99" i="64"/>
  <c r="IQ99" i="64"/>
  <c r="JG99" i="64"/>
  <c r="JO99" i="64"/>
  <c r="JW99" i="64"/>
  <c r="KE99" i="64"/>
  <c r="LM99" i="64"/>
  <c r="LZ99" i="64"/>
  <c r="KD99" i="64"/>
  <c r="KH99" i="64"/>
  <c r="EG99" i="64"/>
  <c r="EF99" i="64" s="1"/>
  <c r="EE99" i="64" s="1"/>
  <c r="ED99" i="64" s="1"/>
  <c r="EC99" i="64" s="1"/>
  <c r="IL99" i="64"/>
  <c r="JF99" i="64"/>
  <c r="IP99" i="64"/>
  <c r="JJ99" i="64"/>
  <c r="IT99" i="64"/>
  <c r="JN99" i="64"/>
  <c r="MD99" i="64"/>
  <c r="CP99" i="64"/>
  <c r="GJ99" i="64"/>
  <c r="JR99" i="64"/>
  <c r="JV99" i="64"/>
  <c r="JZ99" i="64"/>
  <c r="LK99" i="64"/>
  <c r="II98" i="64"/>
  <c r="IQ98" i="64"/>
  <c r="JG98" i="64"/>
  <c r="JO98" i="64"/>
  <c r="JW98" i="64"/>
  <c r="KE98" i="64"/>
  <c r="LK98" i="64"/>
  <c r="FB98" i="64"/>
  <c r="IJ98" i="64"/>
  <c r="IR98" i="64"/>
  <c r="JH98" i="64"/>
  <c r="JP98" i="64"/>
  <c r="JX98" i="64"/>
  <c r="KF98" i="64"/>
  <c r="LA98" i="64"/>
  <c r="LM98" i="64"/>
  <c r="GJ98" i="64"/>
  <c r="IL98" i="64"/>
  <c r="IT98" i="64"/>
  <c r="JJ98" i="64"/>
  <c r="JR98" i="64"/>
  <c r="JZ98" i="64"/>
  <c r="KH98" i="64"/>
  <c r="MA98" i="64"/>
  <c r="CP98" i="64"/>
  <c r="GK98" i="64"/>
  <c r="IM98" i="64"/>
  <c r="IU98" i="64"/>
  <c r="JC98" i="64"/>
  <c r="JK98" i="64"/>
  <c r="JS98" i="64"/>
  <c r="KA98" i="64"/>
  <c r="MB98" i="64"/>
  <c r="IN98" i="64"/>
  <c r="IV98" i="64"/>
  <c r="JD98" i="64"/>
  <c r="JL98" i="64"/>
  <c r="JT98" i="64"/>
  <c r="KB98" i="64"/>
  <c r="KK98" i="64"/>
  <c r="MD98" i="64"/>
  <c r="CX98" i="64"/>
  <c r="EG98" i="64"/>
  <c r="EF98" i="64" s="1"/>
  <c r="EE98" i="64" s="1"/>
  <c r="ED98" i="64" s="1"/>
  <c r="EC98" i="64" s="1"/>
  <c r="IP98" i="64"/>
  <c r="JF98" i="64"/>
  <c r="JN98" i="64"/>
  <c r="JV98" i="64"/>
  <c r="KD98" i="64"/>
  <c r="MG98" i="64"/>
  <c r="JY98" i="64"/>
  <c r="KC98" i="64"/>
  <c r="LZ98" i="64"/>
  <c r="IK98" i="64"/>
  <c r="KG98" i="64"/>
  <c r="MF98" i="64"/>
  <c r="IO98" i="64"/>
  <c r="JE98" i="64"/>
  <c r="GI98" i="64"/>
  <c r="GQ98" i="64" s="1"/>
  <c r="IS98" i="64"/>
  <c r="JI98" i="64"/>
  <c r="IW98" i="64"/>
  <c r="JM98" i="64"/>
  <c r="JQ98" i="64"/>
  <c r="JU98" i="64"/>
  <c r="LS98" i="64"/>
  <c r="EG97" i="64"/>
  <c r="EF97" i="64" s="1"/>
  <c r="EE97" i="64" s="1"/>
  <c r="ED97" i="64" s="1"/>
  <c r="EC97" i="64" s="1"/>
  <c r="IP97" i="64"/>
  <c r="JF97" i="64"/>
  <c r="JN97" i="64"/>
  <c r="JV97" i="64"/>
  <c r="KD97" i="64"/>
  <c r="LK97" i="64"/>
  <c r="CX97" i="64"/>
  <c r="II97" i="64"/>
  <c r="IQ97" i="64"/>
  <c r="JG97" i="64"/>
  <c r="JO97" i="64"/>
  <c r="JW97" i="64"/>
  <c r="KE97" i="64"/>
  <c r="LM97" i="64"/>
  <c r="GI97" i="64"/>
  <c r="GQ97" i="64" s="1"/>
  <c r="IK97" i="64"/>
  <c r="IS97" i="64"/>
  <c r="JI97" i="64"/>
  <c r="JQ97" i="64"/>
  <c r="JY97" i="64"/>
  <c r="KG97" i="64"/>
  <c r="MA97" i="64"/>
  <c r="GJ97" i="64"/>
  <c r="IL97" i="64"/>
  <c r="IT97" i="64"/>
  <c r="JJ97" i="64"/>
  <c r="JR97" i="64"/>
  <c r="JZ97" i="64"/>
  <c r="KH97" i="64"/>
  <c r="MB97" i="64"/>
  <c r="GK97" i="64"/>
  <c r="IM97" i="64"/>
  <c r="IU97" i="64"/>
  <c r="JC97" i="64"/>
  <c r="JK97" i="64"/>
  <c r="JS97" i="64"/>
  <c r="KA97" i="64"/>
  <c r="MD97" i="64"/>
  <c r="IO97" i="64"/>
  <c r="IW97" i="64"/>
  <c r="JE97" i="64"/>
  <c r="JM97" i="64"/>
  <c r="JU97" i="64"/>
  <c r="KC97" i="64"/>
  <c r="MG97" i="64"/>
  <c r="JX97" i="64"/>
  <c r="LS97" i="64"/>
  <c r="KB97" i="64"/>
  <c r="IJ97" i="64"/>
  <c r="KF97" i="64"/>
  <c r="LZ97" i="64"/>
  <c r="IN97" i="64"/>
  <c r="JD97" i="64"/>
  <c r="KK97" i="64"/>
  <c r="MF97" i="64"/>
  <c r="FB97" i="64"/>
  <c r="IR97" i="64"/>
  <c r="JH97" i="64"/>
  <c r="CP97" i="64"/>
  <c r="IV97" i="64"/>
  <c r="JL97" i="64"/>
  <c r="JP97" i="64"/>
  <c r="LA97" i="64"/>
  <c r="JT97" i="64"/>
  <c r="CP96" i="64"/>
  <c r="IN96" i="64"/>
  <c r="IV96" i="64"/>
  <c r="JD96" i="64"/>
  <c r="JL96" i="64"/>
  <c r="JT96" i="64"/>
  <c r="KB96" i="64"/>
  <c r="KK96" i="64"/>
  <c r="LS96" i="64"/>
  <c r="MG96" i="64"/>
  <c r="IO96" i="64"/>
  <c r="IW96" i="64"/>
  <c r="JE96" i="64"/>
  <c r="JM96" i="64"/>
  <c r="JU96" i="64"/>
  <c r="KC96" i="64"/>
  <c r="CX96" i="64"/>
  <c r="II96" i="64"/>
  <c r="IQ96" i="64"/>
  <c r="JG96" i="64"/>
  <c r="JO96" i="64"/>
  <c r="JW96" i="64"/>
  <c r="KE96" i="64"/>
  <c r="LM96" i="64"/>
  <c r="LZ96" i="64"/>
  <c r="FB96" i="64"/>
  <c r="IJ96" i="64"/>
  <c r="IR96" i="64"/>
  <c r="JH96" i="64"/>
  <c r="JP96" i="64"/>
  <c r="JX96" i="64"/>
  <c r="KF96" i="64"/>
  <c r="LA96" i="64"/>
  <c r="MA96" i="64"/>
  <c r="GI96" i="64"/>
  <c r="GQ96" i="64" s="1"/>
  <c r="IK96" i="64"/>
  <c r="IS96" i="64"/>
  <c r="JI96" i="64"/>
  <c r="JQ96" i="64"/>
  <c r="JY96" i="64"/>
  <c r="KG96" i="64"/>
  <c r="MB96" i="64"/>
  <c r="GK96" i="64"/>
  <c r="IM96" i="64"/>
  <c r="IU96" i="64"/>
  <c r="JC96" i="64"/>
  <c r="JK96" i="64"/>
  <c r="JS96" i="64"/>
  <c r="KA96" i="64"/>
  <c r="MF96" i="64"/>
  <c r="EG96" i="64"/>
  <c r="EF96" i="64" s="1"/>
  <c r="EE96" i="64" s="1"/>
  <c r="ED96" i="64" s="1"/>
  <c r="EC96" i="64" s="1"/>
  <c r="KH96" i="64"/>
  <c r="IL96" i="64"/>
  <c r="JF96" i="64"/>
  <c r="IP96" i="64"/>
  <c r="JJ96" i="64"/>
  <c r="GJ96" i="64"/>
  <c r="IT96" i="64"/>
  <c r="JN96" i="64"/>
  <c r="MD96" i="64"/>
  <c r="JR96" i="64"/>
  <c r="JV96" i="64"/>
  <c r="JZ96" i="64"/>
  <c r="LK96" i="64"/>
  <c r="LL96" i="64" s="1"/>
  <c r="KD96" i="64"/>
  <c r="GI95" i="64"/>
  <c r="GQ95" i="64" s="1"/>
  <c r="IN95" i="64"/>
  <c r="IV95" i="64"/>
  <c r="JD95" i="64"/>
  <c r="JL95" i="64"/>
  <c r="JT95" i="64"/>
  <c r="KB95" i="64"/>
  <c r="KK95" i="64"/>
  <c r="MD95" i="64"/>
  <c r="GJ95" i="64"/>
  <c r="IO95" i="64"/>
  <c r="IW95" i="64"/>
  <c r="JE95" i="64"/>
  <c r="JM95" i="64"/>
  <c r="JU95" i="64"/>
  <c r="KC95" i="64"/>
  <c r="LS95" i="64"/>
  <c r="MF95" i="64"/>
  <c r="II95" i="64"/>
  <c r="IQ95" i="64"/>
  <c r="JG95" i="64"/>
  <c r="JO95" i="64"/>
  <c r="JW95" i="64"/>
  <c r="KE95" i="64"/>
  <c r="LK95" i="64"/>
  <c r="LL95" i="64" s="1"/>
  <c r="IJ95" i="64"/>
  <c r="IR95" i="64"/>
  <c r="JH95" i="64"/>
  <c r="JP95" i="64"/>
  <c r="JX95" i="64"/>
  <c r="KF95" i="64"/>
  <c r="LM95" i="64"/>
  <c r="EG95" i="64"/>
  <c r="EF95" i="64" s="1"/>
  <c r="EE95" i="64" s="1"/>
  <c r="ED95" i="64" s="1"/>
  <c r="EC95" i="64" s="1"/>
  <c r="IK95" i="64"/>
  <c r="IS95" i="64"/>
  <c r="JI95" i="64"/>
  <c r="JQ95" i="64"/>
  <c r="JY95" i="64"/>
  <c r="KG95" i="64"/>
  <c r="LA95" i="64"/>
  <c r="LZ95" i="64"/>
  <c r="CP95" i="64"/>
  <c r="FB95" i="64"/>
  <c r="IM95" i="64"/>
  <c r="IU95" i="64"/>
  <c r="JC95" i="64"/>
  <c r="JK95" i="64"/>
  <c r="JS95" i="64"/>
  <c r="KA95" i="64"/>
  <c r="MB95" i="64"/>
  <c r="IP95" i="64"/>
  <c r="JJ95" i="64"/>
  <c r="IT95" i="64"/>
  <c r="JN95" i="64"/>
  <c r="MA95" i="64"/>
  <c r="GK95" i="64"/>
  <c r="JR95" i="64"/>
  <c r="MG95" i="64"/>
  <c r="MH95" i="64" s="1"/>
  <c r="JV95" i="64"/>
  <c r="CX95" i="64"/>
  <c r="JZ95" i="64"/>
  <c r="KD95" i="64"/>
  <c r="KH95" i="64"/>
  <c r="IL95" i="64"/>
  <c r="JF95" i="64"/>
  <c r="EG94" i="64"/>
  <c r="EF94" i="64" s="1"/>
  <c r="EE94" i="64" s="1"/>
  <c r="ED94" i="64" s="1"/>
  <c r="EC94" i="64" s="1"/>
  <c r="IN94" i="64"/>
  <c r="IV94" i="64"/>
  <c r="JD94" i="64"/>
  <c r="JL94" i="64"/>
  <c r="JT94" i="64"/>
  <c r="KB94" i="64"/>
  <c r="KK94" i="64"/>
  <c r="MG94" i="64"/>
  <c r="IO94" i="64"/>
  <c r="IW94" i="64"/>
  <c r="JE94" i="64"/>
  <c r="JM94" i="64"/>
  <c r="JU94" i="64"/>
  <c r="KC94" i="64"/>
  <c r="LK94" i="64"/>
  <c r="LL94" i="64" s="1"/>
  <c r="FB94" i="64"/>
  <c r="IP94" i="64"/>
  <c r="JF94" i="64"/>
  <c r="JN94" i="64"/>
  <c r="JV94" i="64"/>
  <c r="KD94" i="64"/>
  <c r="GI94" i="64"/>
  <c r="GQ94" i="64" s="1"/>
  <c r="II94" i="64"/>
  <c r="IQ94" i="64"/>
  <c r="JG94" i="64"/>
  <c r="JO94" i="64"/>
  <c r="JW94" i="64"/>
  <c r="KE94" i="64"/>
  <c r="LA94" i="64"/>
  <c r="LZ94" i="64"/>
  <c r="CP94" i="64"/>
  <c r="GJ94" i="64"/>
  <c r="IJ94" i="64"/>
  <c r="IR94" i="64"/>
  <c r="JH94" i="64"/>
  <c r="JP94" i="64"/>
  <c r="JX94" i="64"/>
  <c r="KF94" i="64"/>
  <c r="MA94" i="64"/>
  <c r="GK94" i="64"/>
  <c r="IK94" i="64"/>
  <c r="IS94" i="64"/>
  <c r="JI94" i="64"/>
  <c r="JQ94" i="64"/>
  <c r="JY94" i="64"/>
  <c r="KG94" i="64"/>
  <c r="MB94" i="64"/>
  <c r="IL94" i="64"/>
  <c r="IT94" i="64"/>
  <c r="JJ94" i="64"/>
  <c r="JR94" i="64"/>
  <c r="JZ94" i="64"/>
  <c r="KH94" i="64"/>
  <c r="CX94" i="64"/>
  <c r="IM94" i="64"/>
  <c r="IU94" i="64"/>
  <c r="JC94" i="64"/>
  <c r="JK94" i="64"/>
  <c r="JS94" i="64"/>
  <c r="KA94" i="64"/>
  <c r="LS94" i="64"/>
  <c r="MF94" i="64"/>
  <c r="LM94" i="64"/>
  <c r="MD94" i="64"/>
  <c r="GK93" i="64"/>
  <c r="IN93" i="64"/>
  <c r="IV93" i="64"/>
  <c r="JD93" i="64"/>
  <c r="JL93" i="64"/>
  <c r="JT93" i="64"/>
  <c r="KB93" i="64"/>
  <c r="KK93" i="64"/>
  <c r="IO93" i="64"/>
  <c r="IW93" i="64"/>
  <c r="JE93" i="64"/>
  <c r="JM93" i="64"/>
  <c r="JU93" i="64"/>
  <c r="KC93" i="64"/>
  <c r="LK93" i="64"/>
  <c r="LL93" i="64" s="1"/>
  <c r="IP93" i="64"/>
  <c r="JF93" i="64"/>
  <c r="JN93" i="64"/>
  <c r="JV93" i="64"/>
  <c r="KD93" i="64"/>
  <c r="LM93" i="64"/>
  <c r="LZ93" i="64"/>
  <c r="CP93" i="64"/>
  <c r="EG93" i="64"/>
  <c r="EF93" i="64" s="1"/>
  <c r="EE93" i="64" s="1"/>
  <c r="ED93" i="64" s="1"/>
  <c r="EC93" i="64" s="1"/>
  <c r="II93" i="64"/>
  <c r="IQ93" i="64"/>
  <c r="JG93" i="64"/>
  <c r="JO93" i="64"/>
  <c r="JW93" i="64"/>
  <c r="KE93" i="64"/>
  <c r="LA93" i="64"/>
  <c r="MA93" i="64"/>
  <c r="IJ93" i="64"/>
  <c r="IR93" i="64"/>
  <c r="JH93" i="64"/>
  <c r="JP93" i="64"/>
  <c r="JX93" i="64"/>
  <c r="KF93" i="64"/>
  <c r="MB93" i="64"/>
  <c r="MC93" i="64" s="1"/>
  <c r="FB93" i="64"/>
  <c r="IK93" i="64"/>
  <c r="IS93" i="64"/>
  <c r="JI93" i="64"/>
  <c r="JQ93" i="64"/>
  <c r="JY93" i="64"/>
  <c r="KG93" i="64"/>
  <c r="MD93" i="64"/>
  <c r="CX93" i="64"/>
  <c r="GI93" i="64"/>
  <c r="GQ93" i="64" s="1"/>
  <c r="IL93" i="64"/>
  <c r="IT93" i="64"/>
  <c r="JJ93" i="64"/>
  <c r="JR93" i="64"/>
  <c r="JZ93" i="64"/>
  <c r="KH93" i="64"/>
  <c r="MF93" i="64"/>
  <c r="GJ93" i="64"/>
  <c r="IM93" i="64"/>
  <c r="IU93" i="64"/>
  <c r="JC93" i="64"/>
  <c r="JK93" i="64"/>
  <c r="JS93" i="64"/>
  <c r="KA93" i="64"/>
  <c r="LS93" i="64"/>
  <c r="MG93" i="64"/>
  <c r="GI92" i="64"/>
  <c r="GQ92" i="64" s="1"/>
  <c r="IM92" i="64"/>
  <c r="IU92" i="64"/>
  <c r="JC92" i="64"/>
  <c r="JK92" i="64"/>
  <c r="JS92" i="64"/>
  <c r="KA92" i="64"/>
  <c r="GJ92" i="64"/>
  <c r="IN92" i="64"/>
  <c r="IV92" i="64"/>
  <c r="JD92" i="64"/>
  <c r="JL92" i="64"/>
  <c r="JT92" i="64"/>
  <c r="II92" i="64"/>
  <c r="IQ92" i="64"/>
  <c r="JG92" i="64"/>
  <c r="JO92" i="64"/>
  <c r="JW92" i="64"/>
  <c r="CP92" i="64"/>
  <c r="FB92" i="64"/>
  <c r="IL92" i="64"/>
  <c r="IT92" i="64"/>
  <c r="JJ92" i="64"/>
  <c r="IO92" i="64"/>
  <c r="JP92" i="64"/>
  <c r="KB92" i="64"/>
  <c r="LK92" i="64"/>
  <c r="IP92" i="64"/>
  <c r="JQ92" i="64"/>
  <c r="KC92" i="64"/>
  <c r="LM92" i="64"/>
  <c r="LZ92" i="64"/>
  <c r="IR92" i="64"/>
  <c r="JE92" i="64"/>
  <c r="JR92" i="64"/>
  <c r="KD92" i="64"/>
  <c r="LA92" i="64"/>
  <c r="MA92" i="64"/>
  <c r="IS92" i="64"/>
  <c r="JF92" i="64"/>
  <c r="JU92" i="64"/>
  <c r="KE92" i="64"/>
  <c r="MB92" i="64"/>
  <c r="MC92" i="64" s="1"/>
  <c r="CX92" i="64"/>
  <c r="GK92" i="64"/>
  <c r="IW92" i="64"/>
  <c r="JH92" i="64"/>
  <c r="JV92" i="64"/>
  <c r="KF92" i="64"/>
  <c r="MD92" i="64"/>
  <c r="JI92" i="64"/>
  <c r="JX92" i="64"/>
  <c r="KG92" i="64"/>
  <c r="MF92" i="64"/>
  <c r="EG92" i="64"/>
  <c r="EF92" i="64" s="1"/>
  <c r="EE92" i="64" s="1"/>
  <c r="ED92" i="64" s="1"/>
  <c r="EC92" i="64" s="1"/>
  <c r="IJ92" i="64"/>
  <c r="JM92" i="64"/>
  <c r="JY92" i="64"/>
  <c r="KH92" i="64"/>
  <c r="LS92" i="64"/>
  <c r="MG92" i="64"/>
  <c r="IK92" i="64"/>
  <c r="JN92" i="64"/>
  <c r="JZ92" i="64"/>
  <c r="KK92" i="64"/>
  <c r="IM91" i="64"/>
  <c r="IU91" i="64"/>
  <c r="JC91" i="64"/>
  <c r="JK91" i="64"/>
  <c r="JS91" i="64"/>
  <c r="KA91" i="64"/>
  <c r="MD91" i="64"/>
  <c r="FB91" i="64"/>
  <c r="IN91" i="64"/>
  <c r="IV91" i="64"/>
  <c r="JD91" i="64"/>
  <c r="JL91" i="64"/>
  <c r="JT91" i="64"/>
  <c r="KB91" i="64"/>
  <c r="MF91" i="64"/>
  <c r="GK91" i="64"/>
  <c r="II91" i="64"/>
  <c r="IQ91" i="64"/>
  <c r="JG91" i="64"/>
  <c r="JO91" i="64"/>
  <c r="JW91" i="64"/>
  <c r="KE91" i="64"/>
  <c r="LK91" i="64"/>
  <c r="CP91" i="64"/>
  <c r="EG91" i="64"/>
  <c r="EF91" i="64" s="1"/>
  <c r="EE91" i="64" s="1"/>
  <c r="ED91" i="64" s="1"/>
  <c r="EC91" i="64" s="1"/>
  <c r="IL91" i="64"/>
  <c r="IT91" i="64"/>
  <c r="JJ91" i="64"/>
  <c r="JR91" i="64"/>
  <c r="JZ91" i="64"/>
  <c r="KH91" i="64"/>
  <c r="MB91" i="64"/>
  <c r="IO91" i="64"/>
  <c r="JP91" i="64"/>
  <c r="KF91" i="64"/>
  <c r="IP91" i="64"/>
  <c r="JQ91" i="64"/>
  <c r="KG91" i="64"/>
  <c r="LS91" i="64"/>
  <c r="IR91" i="64"/>
  <c r="JE91" i="64"/>
  <c r="JU91" i="64"/>
  <c r="KK91" i="64"/>
  <c r="IS91" i="64"/>
  <c r="JF91" i="64"/>
  <c r="JV91" i="64"/>
  <c r="CX91" i="64"/>
  <c r="GI91" i="64"/>
  <c r="GQ91" i="64" s="1"/>
  <c r="IW91" i="64"/>
  <c r="JH91" i="64"/>
  <c r="JX91" i="64"/>
  <c r="LM91" i="64"/>
  <c r="LZ91" i="64"/>
  <c r="GJ91" i="64"/>
  <c r="JI91" i="64"/>
  <c r="JY91" i="64"/>
  <c r="MA91" i="64"/>
  <c r="IJ91" i="64"/>
  <c r="JM91" i="64"/>
  <c r="KC91" i="64"/>
  <c r="LA91" i="64"/>
  <c r="MG91" i="64"/>
  <c r="MH91" i="64" s="1"/>
  <c r="IK91" i="64"/>
  <c r="JN91" i="64"/>
  <c r="KD91" i="64"/>
  <c r="GJ90" i="64"/>
  <c r="IO90" i="64"/>
  <c r="IW90" i="64"/>
  <c r="JE90" i="64"/>
  <c r="JM90" i="64"/>
  <c r="JU90" i="64"/>
  <c r="KC90" i="64"/>
  <c r="LS90" i="64"/>
  <c r="MF90" i="64"/>
  <c r="GK90" i="64"/>
  <c r="IP90" i="64"/>
  <c r="JF90" i="64"/>
  <c r="JN90" i="64"/>
  <c r="JV90" i="64"/>
  <c r="KD90" i="64"/>
  <c r="MG90" i="64"/>
  <c r="IJ90" i="64"/>
  <c r="IR90" i="64"/>
  <c r="JH90" i="64"/>
  <c r="JP90" i="64"/>
  <c r="JX90" i="64"/>
  <c r="KF90" i="64"/>
  <c r="LA90" i="64"/>
  <c r="LM90" i="64"/>
  <c r="CP90" i="64"/>
  <c r="EG90" i="64"/>
  <c r="EF90" i="64" s="1"/>
  <c r="EE90" i="64" s="1"/>
  <c r="ED90" i="64" s="1"/>
  <c r="EC90" i="64" s="1"/>
  <c r="IK90" i="64"/>
  <c r="IS90" i="64"/>
  <c r="JI90" i="64"/>
  <c r="JQ90" i="64"/>
  <c r="JY90" i="64"/>
  <c r="KG90" i="64"/>
  <c r="LZ90" i="64"/>
  <c r="IL90" i="64"/>
  <c r="IT90" i="64"/>
  <c r="JJ90" i="64"/>
  <c r="JR90" i="64"/>
  <c r="JZ90" i="64"/>
  <c r="KH90" i="64"/>
  <c r="MA90" i="64"/>
  <c r="CX90" i="64"/>
  <c r="GI90" i="64"/>
  <c r="GQ90" i="64" s="1"/>
  <c r="IN90" i="64"/>
  <c r="IV90" i="64"/>
  <c r="JD90" i="64"/>
  <c r="JL90" i="64"/>
  <c r="JT90" i="64"/>
  <c r="KB90" i="64"/>
  <c r="KK90" i="64"/>
  <c r="MD90" i="64"/>
  <c r="II90" i="64"/>
  <c r="KE90" i="64"/>
  <c r="LK90" i="64"/>
  <c r="IM90" i="64"/>
  <c r="JC90" i="64"/>
  <c r="IQ90" i="64"/>
  <c r="JG90" i="64"/>
  <c r="FB90" i="64"/>
  <c r="IU90" i="64"/>
  <c r="JK90" i="64"/>
  <c r="JO90" i="64"/>
  <c r="JS90" i="64"/>
  <c r="JW90" i="64"/>
  <c r="KA90" i="64"/>
  <c r="MB90" i="64"/>
  <c r="MC90" i="64" s="1"/>
  <c r="CX89" i="64"/>
  <c r="EG89" i="64"/>
  <c r="EF89" i="64" s="1"/>
  <c r="EE89" i="64" s="1"/>
  <c r="ED89" i="64" s="1"/>
  <c r="EC89" i="64" s="1"/>
  <c r="IJ89" i="64"/>
  <c r="IR89" i="64"/>
  <c r="JH89" i="64"/>
  <c r="JP89" i="64"/>
  <c r="JX89" i="64"/>
  <c r="KF89" i="64"/>
  <c r="LA89" i="64"/>
  <c r="LM89" i="64"/>
  <c r="IK89" i="64"/>
  <c r="IS89" i="64"/>
  <c r="JI89" i="64"/>
  <c r="JQ89" i="64"/>
  <c r="JY89" i="64"/>
  <c r="KG89" i="64"/>
  <c r="LZ89" i="64"/>
  <c r="GI89" i="64"/>
  <c r="GQ89" i="64" s="1"/>
  <c r="IM89" i="64"/>
  <c r="IU89" i="64"/>
  <c r="JC89" i="64"/>
  <c r="JK89" i="64"/>
  <c r="JS89" i="64"/>
  <c r="KA89" i="64"/>
  <c r="MB89" i="64"/>
  <c r="MC89" i="64" s="1"/>
  <c r="GJ89" i="64"/>
  <c r="IN89" i="64"/>
  <c r="IV89" i="64"/>
  <c r="JD89" i="64"/>
  <c r="JL89" i="64"/>
  <c r="JT89" i="64"/>
  <c r="KB89" i="64"/>
  <c r="KK89" i="64"/>
  <c r="MD89" i="64"/>
  <c r="CP89" i="64"/>
  <c r="GK89" i="64"/>
  <c r="IO89" i="64"/>
  <c r="IW89" i="64"/>
  <c r="JE89" i="64"/>
  <c r="JM89" i="64"/>
  <c r="JU89" i="64"/>
  <c r="KC89" i="64"/>
  <c r="LS89" i="64"/>
  <c r="MF89" i="64"/>
  <c r="II89" i="64"/>
  <c r="IQ89" i="64"/>
  <c r="JG89" i="64"/>
  <c r="JO89" i="64"/>
  <c r="JW89" i="64"/>
  <c r="KE89" i="64"/>
  <c r="LK89" i="64"/>
  <c r="IP89" i="64"/>
  <c r="JJ89" i="64"/>
  <c r="FB89" i="64"/>
  <c r="IT89" i="64"/>
  <c r="JN89" i="64"/>
  <c r="JR89" i="64"/>
  <c r="MA89" i="64"/>
  <c r="JV89" i="64"/>
  <c r="MG89" i="64"/>
  <c r="MH89" i="64" s="1"/>
  <c r="JZ89" i="64"/>
  <c r="KD89" i="64"/>
  <c r="KH89" i="64"/>
  <c r="IL89" i="64"/>
  <c r="JF89" i="64"/>
  <c r="CX88" i="64"/>
  <c r="FB88" i="64"/>
  <c r="IJ88" i="64"/>
  <c r="IR88" i="64"/>
  <c r="JH88" i="64"/>
  <c r="JP88" i="64"/>
  <c r="JX88" i="64"/>
  <c r="KF88" i="64"/>
  <c r="LK88" i="64"/>
  <c r="LL88" i="64" s="1"/>
  <c r="GI88" i="64"/>
  <c r="GQ88" i="64" s="1"/>
  <c r="IK88" i="64"/>
  <c r="IS88" i="64"/>
  <c r="JI88" i="64"/>
  <c r="JQ88" i="64"/>
  <c r="JY88" i="64"/>
  <c r="KG88" i="64"/>
  <c r="LA88" i="64"/>
  <c r="LM88" i="64"/>
  <c r="GK88" i="64"/>
  <c r="IM88" i="64"/>
  <c r="IU88" i="64"/>
  <c r="JC88" i="64"/>
  <c r="JK88" i="64"/>
  <c r="JS88" i="64"/>
  <c r="KA88" i="64"/>
  <c r="MA88" i="64"/>
  <c r="IN88" i="64"/>
  <c r="IV88" i="64"/>
  <c r="JD88" i="64"/>
  <c r="JL88" i="64"/>
  <c r="JT88" i="64"/>
  <c r="KB88" i="64"/>
  <c r="KK88" i="64"/>
  <c r="MB88" i="64"/>
  <c r="CP88" i="64"/>
  <c r="IO88" i="64"/>
  <c r="IW88" i="64"/>
  <c r="JE88" i="64"/>
  <c r="JM88" i="64"/>
  <c r="JU88" i="64"/>
  <c r="KC88" i="64"/>
  <c r="MD88" i="64"/>
  <c r="II88" i="64"/>
  <c r="IQ88" i="64"/>
  <c r="JG88" i="64"/>
  <c r="JO88" i="64"/>
  <c r="JW88" i="64"/>
  <c r="KE88" i="64"/>
  <c r="MG88" i="64"/>
  <c r="EG88" i="64"/>
  <c r="EF88" i="64" s="1"/>
  <c r="EE88" i="64" s="1"/>
  <c r="ED88" i="64" s="1"/>
  <c r="EC88" i="64" s="1"/>
  <c r="KH88" i="64"/>
  <c r="MF88" i="64"/>
  <c r="IL88" i="64"/>
  <c r="JF88" i="64"/>
  <c r="IP88" i="64"/>
  <c r="JJ88" i="64"/>
  <c r="GJ88" i="64"/>
  <c r="IT88" i="64"/>
  <c r="JN88" i="64"/>
  <c r="JR88" i="64"/>
  <c r="LS88" i="64"/>
  <c r="JV88" i="64"/>
  <c r="JZ88" i="64"/>
  <c r="KD88" i="64"/>
  <c r="LZ88" i="64"/>
  <c r="EG87" i="64"/>
  <c r="EF87" i="64" s="1"/>
  <c r="EE87" i="64" s="1"/>
  <c r="ED87" i="64" s="1"/>
  <c r="EC87" i="64" s="1"/>
  <c r="IP87" i="64"/>
  <c r="JF87" i="64"/>
  <c r="JN87" i="64"/>
  <c r="JV87" i="64"/>
  <c r="KD87" i="64"/>
  <c r="LK87" i="64"/>
  <c r="LL87" i="64" s="1"/>
  <c r="II87" i="64"/>
  <c r="IQ87" i="64"/>
  <c r="JG87" i="64"/>
  <c r="JO87" i="64"/>
  <c r="JW87" i="64"/>
  <c r="KE87" i="64"/>
  <c r="LM87" i="64"/>
  <c r="CP87" i="64"/>
  <c r="GI87" i="64"/>
  <c r="GQ87" i="64" s="1"/>
  <c r="IK87" i="64"/>
  <c r="IS87" i="64"/>
  <c r="JI87" i="64"/>
  <c r="JQ87" i="64"/>
  <c r="JY87" i="64"/>
  <c r="KG87" i="64"/>
  <c r="MA87" i="64"/>
  <c r="GJ87" i="64"/>
  <c r="IL87" i="64"/>
  <c r="IT87" i="64"/>
  <c r="JJ87" i="64"/>
  <c r="JR87" i="64"/>
  <c r="JZ87" i="64"/>
  <c r="KH87" i="64"/>
  <c r="MB87" i="64"/>
  <c r="GK87" i="64"/>
  <c r="IM87" i="64"/>
  <c r="IU87" i="64"/>
  <c r="JC87" i="64"/>
  <c r="JK87" i="64"/>
  <c r="JS87" i="64"/>
  <c r="KA87" i="64"/>
  <c r="MD87" i="64"/>
  <c r="IO87" i="64"/>
  <c r="IW87" i="64"/>
  <c r="JE87" i="64"/>
  <c r="JM87" i="64"/>
  <c r="JU87" i="64"/>
  <c r="KC87" i="64"/>
  <c r="MG87" i="64"/>
  <c r="IJ87" i="64"/>
  <c r="KF87" i="64"/>
  <c r="IN87" i="64"/>
  <c r="JD87" i="64"/>
  <c r="KK87" i="64"/>
  <c r="LZ87" i="64"/>
  <c r="FB87" i="64"/>
  <c r="IR87" i="64"/>
  <c r="JH87" i="64"/>
  <c r="MF87" i="64"/>
  <c r="IV87" i="64"/>
  <c r="JL87" i="64"/>
  <c r="JP87" i="64"/>
  <c r="LA87" i="64"/>
  <c r="CX87" i="64"/>
  <c r="JT87" i="64"/>
  <c r="JX87" i="64"/>
  <c r="LS87" i="64"/>
  <c r="KB87" i="64"/>
  <c r="FB86" i="64"/>
  <c r="II86" i="64"/>
  <c r="IQ86" i="64"/>
  <c r="JG86" i="64"/>
  <c r="JO86" i="64"/>
  <c r="JW86" i="64"/>
  <c r="KE86" i="64"/>
  <c r="LA86" i="64"/>
  <c r="LZ86" i="64"/>
  <c r="GI86" i="64"/>
  <c r="GQ86" i="64" s="1"/>
  <c r="IJ86" i="64"/>
  <c r="IR86" i="64"/>
  <c r="JH86" i="64"/>
  <c r="JP86" i="64"/>
  <c r="JX86" i="64"/>
  <c r="KF86" i="64"/>
  <c r="MA86" i="64"/>
  <c r="CP86" i="64"/>
  <c r="GK86" i="64"/>
  <c r="IL86" i="64"/>
  <c r="IT86" i="64"/>
  <c r="JJ86" i="64"/>
  <c r="JR86" i="64"/>
  <c r="JZ86" i="64"/>
  <c r="KH86" i="64"/>
  <c r="MD86" i="64"/>
  <c r="IM86" i="64"/>
  <c r="IU86" i="64"/>
  <c r="JC86" i="64"/>
  <c r="JK86" i="64"/>
  <c r="JS86" i="64"/>
  <c r="KA86" i="64"/>
  <c r="LS86" i="64"/>
  <c r="MF86" i="64"/>
  <c r="IN86" i="64"/>
  <c r="IV86" i="64"/>
  <c r="JD86" i="64"/>
  <c r="JL86" i="64"/>
  <c r="JT86" i="64"/>
  <c r="KB86" i="64"/>
  <c r="KK86" i="64"/>
  <c r="MG86" i="64"/>
  <c r="MH86" i="64" s="1"/>
  <c r="IP86" i="64"/>
  <c r="JF86" i="64"/>
  <c r="JN86" i="64"/>
  <c r="JV86" i="64"/>
  <c r="KD86" i="64"/>
  <c r="LM86" i="64"/>
  <c r="JY86" i="64"/>
  <c r="LK86" i="64"/>
  <c r="LL86" i="64" s="1"/>
  <c r="EG86" i="64"/>
  <c r="EF86" i="64" s="1"/>
  <c r="EE86" i="64" s="1"/>
  <c r="ED86" i="64" s="1"/>
  <c r="EC86" i="64" s="1"/>
  <c r="KC86" i="64"/>
  <c r="IK86" i="64"/>
  <c r="KG86" i="64"/>
  <c r="IO86" i="64"/>
  <c r="JE86" i="64"/>
  <c r="GJ86" i="64"/>
  <c r="IS86" i="64"/>
  <c r="JI86" i="64"/>
  <c r="IW86" i="64"/>
  <c r="JM86" i="64"/>
  <c r="JQ86" i="64"/>
  <c r="CX86" i="64"/>
  <c r="JU86" i="64"/>
  <c r="MB86" i="64"/>
  <c r="CP85" i="64"/>
  <c r="EG85" i="64"/>
  <c r="EF85" i="64" s="1"/>
  <c r="EE85" i="64" s="1"/>
  <c r="ED85" i="64" s="1"/>
  <c r="EC85" i="64" s="1"/>
  <c r="II85" i="64"/>
  <c r="IQ85" i="64"/>
  <c r="JG85" i="64"/>
  <c r="JO85" i="64"/>
  <c r="JW85" i="64"/>
  <c r="KE85" i="64"/>
  <c r="LM85" i="64"/>
  <c r="LZ85" i="64"/>
  <c r="IJ85" i="64"/>
  <c r="IR85" i="64"/>
  <c r="JH85" i="64"/>
  <c r="JP85" i="64"/>
  <c r="JX85" i="64"/>
  <c r="KF85" i="64"/>
  <c r="LA85" i="64"/>
  <c r="MA85" i="64"/>
  <c r="CX85" i="64"/>
  <c r="GI85" i="64"/>
  <c r="GQ85" i="64" s="1"/>
  <c r="IL85" i="64"/>
  <c r="IT85" i="64"/>
  <c r="JJ85" i="64"/>
  <c r="JR85" i="64"/>
  <c r="JZ85" i="64"/>
  <c r="KH85" i="64"/>
  <c r="MD85" i="64"/>
  <c r="GJ85" i="64"/>
  <c r="IM85" i="64"/>
  <c r="IU85" i="64"/>
  <c r="JC85" i="64"/>
  <c r="JK85" i="64"/>
  <c r="JS85" i="64"/>
  <c r="KA85" i="64"/>
  <c r="MF85" i="64"/>
  <c r="GK85" i="64"/>
  <c r="IN85" i="64"/>
  <c r="IV85" i="64"/>
  <c r="JD85" i="64"/>
  <c r="JL85" i="64"/>
  <c r="JT85" i="64"/>
  <c r="KB85" i="64"/>
  <c r="KK85" i="64"/>
  <c r="LS85" i="64"/>
  <c r="MG85" i="64"/>
  <c r="MH85" i="64" s="1"/>
  <c r="IP85" i="64"/>
  <c r="JF85" i="64"/>
  <c r="JN85" i="64"/>
  <c r="JV85" i="64"/>
  <c r="KD85" i="64"/>
  <c r="LK85" i="64"/>
  <c r="LL85" i="64" s="1"/>
  <c r="FB85" i="64"/>
  <c r="IS85" i="64"/>
  <c r="JI85" i="64"/>
  <c r="IW85" i="64"/>
  <c r="JM85" i="64"/>
  <c r="MB85" i="64"/>
  <c r="JQ85" i="64"/>
  <c r="JU85" i="64"/>
  <c r="JY85" i="64"/>
  <c r="KC85" i="64"/>
  <c r="IK85" i="64"/>
  <c r="KG85" i="64"/>
  <c r="IO85" i="64"/>
  <c r="JE85" i="64"/>
  <c r="IK84" i="64"/>
  <c r="IS84" i="64"/>
  <c r="JI84" i="64"/>
  <c r="JQ84" i="64"/>
  <c r="JY84" i="64"/>
  <c r="KG84" i="64"/>
  <c r="MB84" i="64"/>
  <c r="CP84" i="64"/>
  <c r="FB84" i="64"/>
  <c r="IL84" i="64"/>
  <c r="IT84" i="64"/>
  <c r="JJ84" i="64"/>
  <c r="JR84" i="64"/>
  <c r="JZ84" i="64"/>
  <c r="KH84" i="64"/>
  <c r="MD84" i="64"/>
  <c r="GJ84" i="64"/>
  <c r="IN84" i="64"/>
  <c r="IV84" i="64"/>
  <c r="JD84" i="64"/>
  <c r="JL84" i="64"/>
  <c r="JT84" i="64"/>
  <c r="KB84" i="64"/>
  <c r="LS84" i="64"/>
  <c r="MG84" i="64"/>
  <c r="CX84" i="64"/>
  <c r="GK84" i="64"/>
  <c r="IO84" i="64"/>
  <c r="IW84" i="64"/>
  <c r="JE84" i="64"/>
  <c r="JM84" i="64"/>
  <c r="JU84" i="64"/>
  <c r="KC84" i="64"/>
  <c r="KK84" i="64"/>
  <c r="IP84" i="64"/>
  <c r="JF84" i="64"/>
  <c r="JN84" i="64"/>
  <c r="JV84" i="64"/>
  <c r="KD84" i="64"/>
  <c r="LK84" i="64"/>
  <c r="II84" i="64"/>
  <c r="IQ84" i="64"/>
  <c r="JG84" i="64"/>
  <c r="JO84" i="64"/>
  <c r="JW84" i="64"/>
  <c r="EG84" i="64"/>
  <c r="EF84" i="64" s="1"/>
  <c r="EE84" i="64" s="1"/>
  <c r="ED84" i="64" s="1"/>
  <c r="EC84" i="64" s="1"/>
  <c r="IJ84" i="64"/>
  <c r="IR84" i="64"/>
  <c r="JH84" i="64"/>
  <c r="JP84" i="64"/>
  <c r="JX84" i="64"/>
  <c r="KF84" i="64"/>
  <c r="LA84" i="64"/>
  <c r="MA84" i="64"/>
  <c r="IM84" i="64"/>
  <c r="JK84" i="64"/>
  <c r="MF84" i="64"/>
  <c r="IU84" i="64"/>
  <c r="JS84" i="64"/>
  <c r="KA84" i="64"/>
  <c r="LM84" i="64"/>
  <c r="KE84" i="64"/>
  <c r="GI84" i="64"/>
  <c r="GQ84" i="64" s="1"/>
  <c r="JC84" i="64"/>
  <c r="LZ84" i="64"/>
  <c r="CX83" i="64"/>
  <c r="IJ83" i="64"/>
  <c r="IR83" i="64"/>
  <c r="JH83" i="64"/>
  <c r="JP83" i="64"/>
  <c r="JX83" i="64"/>
  <c r="KF83" i="64"/>
  <c r="LA83" i="64"/>
  <c r="MA83" i="64"/>
  <c r="IK83" i="64"/>
  <c r="IS83" i="64"/>
  <c r="JI83" i="64"/>
  <c r="JQ83" i="64"/>
  <c r="JY83" i="64"/>
  <c r="KG83" i="64"/>
  <c r="MB83" i="64"/>
  <c r="IL83" i="64"/>
  <c r="IT83" i="64"/>
  <c r="JJ83" i="64"/>
  <c r="JR83" i="64"/>
  <c r="JZ83" i="64"/>
  <c r="KH83" i="64"/>
  <c r="MD83" i="64"/>
  <c r="EG83" i="64"/>
  <c r="EF83" i="64" s="1"/>
  <c r="EE83" i="64" s="1"/>
  <c r="ED83" i="64" s="1"/>
  <c r="EC83" i="64" s="1"/>
  <c r="IM83" i="64"/>
  <c r="IU83" i="64"/>
  <c r="JC83" i="64"/>
  <c r="JK83" i="64"/>
  <c r="JS83" i="64"/>
  <c r="KA83" i="64"/>
  <c r="MF83" i="64"/>
  <c r="FB83" i="64"/>
  <c r="IN83" i="64"/>
  <c r="IV83" i="64"/>
  <c r="JD83" i="64"/>
  <c r="JL83" i="64"/>
  <c r="JT83" i="64"/>
  <c r="KB83" i="64"/>
  <c r="KK83" i="64"/>
  <c r="LS83" i="64"/>
  <c r="MG83" i="64"/>
  <c r="CP83" i="64"/>
  <c r="GI83" i="64"/>
  <c r="GQ83" i="64" s="1"/>
  <c r="IO83" i="64"/>
  <c r="IW83" i="64"/>
  <c r="JE83" i="64"/>
  <c r="JM83" i="64"/>
  <c r="JU83" i="64"/>
  <c r="KC83" i="64"/>
  <c r="GJ83" i="64"/>
  <c r="IP83" i="64"/>
  <c r="JF83" i="64"/>
  <c r="JN83" i="64"/>
  <c r="JV83" i="64"/>
  <c r="KD83" i="64"/>
  <c r="LK83" i="64"/>
  <c r="GK83" i="64"/>
  <c r="II83" i="64"/>
  <c r="IQ83" i="64"/>
  <c r="JG83" i="64"/>
  <c r="JO83" i="64"/>
  <c r="JW83" i="64"/>
  <c r="KE83" i="64"/>
  <c r="LM83" i="64"/>
  <c r="LZ83" i="64"/>
  <c r="GK82" i="64"/>
  <c r="IP82" i="64"/>
  <c r="JF82" i="64"/>
  <c r="JN82" i="64"/>
  <c r="JV82" i="64"/>
  <c r="KD82" i="64"/>
  <c r="MG82" i="64"/>
  <c r="II82" i="64"/>
  <c r="IQ82" i="64"/>
  <c r="JG82" i="64"/>
  <c r="JO82" i="64"/>
  <c r="JW82" i="64"/>
  <c r="KE82" i="64"/>
  <c r="CP82" i="64"/>
  <c r="EG82" i="64"/>
  <c r="EF82" i="64" s="1"/>
  <c r="EE82" i="64" s="1"/>
  <c r="ED82" i="64" s="1"/>
  <c r="EC82" i="64" s="1"/>
  <c r="IK82" i="64"/>
  <c r="IS82" i="64"/>
  <c r="JI82" i="64"/>
  <c r="JQ82" i="64"/>
  <c r="JY82" i="64"/>
  <c r="KG82" i="64"/>
  <c r="LZ82" i="64"/>
  <c r="IL82" i="64"/>
  <c r="IT82" i="64"/>
  <c r="JJ82" i="64"/>
  <c r="JR82" i="64"/>
  <c r="JZ82" i="64"/>
  <c r="KH82" i="64"/>
  <c r="MA82" i="64"/>
  <c r="FB82" i="64"/>
  <c r="GJ82" i="64"/>
  <c r="IO82" i="64"/>
  <c r="IW82" i="64"/>
  <c r="JE82" i="64"/>
  <c r="JM82" i="64"/>
  <c r="JU82" i="64"/>
  <c r="KC82" i="64"/>
  <c r="LS82" i="64"/>
  <c r="MF82" i="64"/>
  <c r="IJ82" i="64"/>
  <c r="JP82" i="64"/>
  <c r="KK82" i="64"/>
  <c r="MB82" i="64"/>
  <c r="IM82" i="64"/>
  <c r="JS82" i="64"/>
  <c r="LK82" i="64"/>
  <c r="MD82" i="64"/>
  <c r="IN82" i="64"/>
  <c r="JT82" i="64"/>
  <c r="LM82" i="64"/>
  <c r="GI82" i="64"/>
  <c r="GQ82" i="64" s="1"/>
  <c r="IR82" i="64"/>
  <c r="JC82" i="64"/>
  <c r="JX82" i="64"/>
  <c r="LA82" i="64"/>
  <c r="IU82" i="64"/>
  <c r="JD82" i="64"/>
  <c r="KA82" i="64"/>
  <c r="IV82" i="64"/>
  <c r="JH82" i="64"/>
  <c r="KB82" i="64"/>
  <c r="JK82" i="64"/>
  <c r="KF82" i="64"/>
  <c r="CX82" i="64"/>
  <c r="JL82" i="64"/>
  <c r="IK81" i="64"/>
  <c r="IS81" i="64"/>
  <c r="JI81" i="64"/>
  <c r="JQ81" i="64"/>
  <c r="JY81" i="64"/>
  <c r="KG81" i="64"/>
  <c r="LZ81" i="64"/>
  <c r="FB81" i="64"/>
  <c r="IL81" i="64"/>
  <c r="IT81" i="64"/>
  <c r="JJ81" i="64"/>
  <c r="JR81" i="64"/>
  <c r="JZ81" i="64"/>
  <c r="KH81" i="64"/>
  <c r="MA81" i="64"/>
  <c r="GJ81" i="64"/>
  <c r="IN81" i="64"/>
  <c r="IV81" i="64"/>
  <c r="JD81" i="64"/>
  <c r="JL81" i="64"/>
  <c r="JT81" i="64"/>
  <c r="KB81" i="64"/>
  <c r="KK81" i="64"/>
  <c r="MD81" i="64"/>
  <c r="CP81" i="64"/>
  <c r="GK81" i="64"/>
  <c r="IO81" i="64"/>
  <c r="IW81" i="64"/>
  <c r="JE81" i="64"/>
  <c r="JM81" i="64"/>
  <c r="JU81" i="64"/>
  <c r="KC81" i="64"/>
  <c r="LS81" i="64"/>
  <c r="MF81" i="64"/>
  <c r="IP81" i="64"/>
  <c r="JF81" i="64"/>
  <c r="JN81" i="64"/>
  <c r="JV81" i="64"/>
  <c r="KD81" i="64"/>
  <c r="MG81" i="64"/>
  <c r="CX81" i="64"/>
  <c r="EG81" i="64"/>
  <c r="EF81" i="64" s="1"/>
  <c r="EE81" i="64" s="1"/>
  <c r="ED81" i="64" s="1"/>
  <c r="EC81" i="64" s="1"/>
  <c r="IJ81" i="64"/>
  <c r="IR81" i="64"/>
  <c r="JH81" i="64"/>
  <c r="JP81" i="64"/>
  <c r="JX81" i="64"/>
  <c r="KF81" i="64"/>
  <c r="LA81" i="64"/>
  <c r="LM81" i="64"/>
  <c r="JS81" i="64"/>
  <c r="JW81" i="64"/>
  <c r="KA81" i="64"/>
  <c r="MB81" i="64"/>
  <c r="II81" i="64"/>
  <c r="KE81" i="64"/>
  <c r="LK81" i="64"/>
  <c r="IM81" i="64"/>
  <c r="JC81" i="64"/>
  <c r="IQ81" i="64"/>
  <c r="JG81" i="64"/>
  <c r="GI81" i="64"/>
  <c r="GQ81" i="64" s="1"/>
  <c r="IU81" i="64"/>
  <c r="JK81" i="64"/>
  <c r="JO81" i="64"/>
  <c r="IJ80" i="64"/>
  <c r="IR80" i="64"/>
  <c r="JH80" i="64"/>
  <c r="JP80" i="64"/>
  <c r="JX80" i="64"/>
  <c r="KF80" i="64"/>
  <c r="LA80" i="64"/>
  <c r="LM80" i="64"/>
  <c r="EG80" i="64"/>
  <c r="EF80" i="64" s="1"/>
  <c r="EE80" i="64" s="1"/>
  <c r="ED80" i="64" s="1"/>
  <c r="EC80" i="64" s="1"/>
  <c r="IK80" i="64"/>
  <c r="IS80" i="64"/>
  <c r="JI80" i="64"/>
  <c r="JQ80" i="64"/>
  <c r="JY80" i="64"/>
  <c r="KG80" i="64"/>
  <c r="LZ80" i="64"/>
  <c r="FB80" i="64"/>
  <c r="IM80" i="64"/>
  <c r="IU80" i="64"/>
  <c r="JC80" i="64"/>
  <c r="JK80" i="64"/>
  <c r="JS80" i="64"/>
  <c r="KA80" i="64"/>
  <c r="MB80" i="64"/>
  <c r="MC80" i="64" s="1"/>
  <c r="GI80" i="64"/>
  <c r="GQ80" i="64" s="1"/>
  <c r="IN80" i="64"/>
  <c r="IV80" i="64"/>
  <c r="JD80" i="64"/>
  <c r="JL80" i="64"/>
  <c r="JT80" i="64"/>
  <c r="KB80" i="64"/>
  <c r="KK80" i="64"/>
  <c r="MD80" i="64"/>
  <c r="GJ80" i="64"/>
  <c r="IO80" i="64"/>
  <c r="IW80" i="64"/>
  <c r="JE80" i="64"/>
  <c r="JM80" i="64"/>
  <c r="JU80" i="64"/>
  <c r="KC80" i="64"/>
  <c r="LS80" i="64"/>
  <c r="MF80" i="64"/>
  <c r="CP80" i="64"/>
  <c r="II80" i="64"/>
  <c r="IQ80" i="64"/>
  <c r="JG80" i="64"/>
  <c r="JO80" i="64"/>
  <c r="JW80" i="64"/>
  <c r="KE80" i="64"/>
  <c r="LK80" i="64"/>
  <c r="LL80" i="64" s="1"/>
  <c r="CX80" i="64"/>
  <c r="KD80" i="64"/>
  <c r="KH80" i="64"/>
  <c r="IL80" i="64"/>
  <c r="JF80" i="64"/>
  <c r="IP80" i="64"/>
  <c r="JJ80" i="64"/>
  <c r="IT80" i="64"/>
  <c r="JN80" i="64"/>
  <c r="MA80" i="64"/>
  <c r="GK80" i="64"/>
  <c r="JR80" i="64"/>
  <c r="MG80" i="64"/>
  <c r="JV80" i="64"/>
  <c r="JZ80" i="64"/>
  <c r="GI79" i="64"/>
  <c r="GQ79" i="64" s="1"/>
  <c r="IP79" i="64"/>
  <c r="JF79" i="64"/>
  <c r="JN79" i="64"/>
  <c r="JV79" i="64"/>
  <c r="KD79" i="64"/>
  <c r="LS79" i="64"/>
  <c r="MF79" i="64"/>
  <c r="GJ79" i="64"/>
  <c r="II79" i="64"/>
  <c r="IQ79" i="64"/>
  <c r="JG79" i="64"/>
  <c r="JO79" i="64"/>
  <c r="JW79" i="64"/>
  <c r="KE79" i="64"/>
  <c r="MG79" i="64"/>
  <c r="MH79" i="64" s="1"/>
  <c r="IK79" i="64"/>
  <c r="IS79" i="64"/>
  <c r="JI79" i="64"/>
  <c r="JQ79" i="64"/>
  <c r="JY79" i="64"/>
  <c r="KG79" i="64"/>
  <c r="LA79" i="64"/>
  <c r="LM79" i="64"/>
  <c r="IL79" i="64"/>
  <c r="IT79" i="64"/>
  <c r="JJ79" i="64"/>
  <c r="JR79" i="64"/>
  <c r="JZ79" i="64"/>
  <c r="KH79" i="64"/>
  <c r="LZ79" i="64"/>
  <c r="CX79" i="64"/>
  <c r="EG79" i="64"/>
  <c r="EF79" i="64" s="1"/>
  <c r="EE79" i="64" s="1"/>
  <c r="ED79" i="64" s="1"/>
  <c r="EC79" i="64" s="1"/>
  <c r="IM79" i="64"/>
  <c r="IU79" i="64"/>
  <c r="JC79" i="64"/>
  <c r="JK79" i="64"/>
  <c r="JS79" i="64"/>
  <c r="KA79" i="64"/>
  <c r="MA79" i="64"/>
  <c r="FB79" i="64"/>
  <c r="IO79" i="64"/>
  <c r="IW79" i="64"/>
  <c r="JE79" i="64"/>
  <c r="JM79" i="64"/>
  <c r="JU79" i="64"/>
  <c r="KC79" i="64"/>
  <c r="MD79" i="64"/>
  <c r="JX79" i="64"/>
  <c r="KB79" i="64"/>
  <c r="IJ79" i="64"/>
  <c r="KF79" i="64"/>
  <c r="MB79" i="64"/>
  <c r="IN79" i="64"/>
  <c r="JD79" i="64"/>
  <c r="KK79" i="64"/>
  <c r="LK79" i="64"/>
  <c r="LL79" i="64" s="1"/>
  <c r="IR79" i="64"/>
  <c r="JH79" i="64"/>
  <c r="IV79" i="64"/>
  <c r="JL79" i="64"/>
  <c r="CP79" i="64"/>
  <c r="GK79" i="64"/>
  <c r="JP79" i="64"/>
  <c r="JT79" i="64"/>
  <c r="IL78" i="64"/>
  <c r="IT78" i="64"/>
  <c r="JJ78" i="64"/>
  <c r="JR78" i="64"/>
  <c r="JZ78" i="64"/>
  <c r="KH78" i="64"/>
  <c r="MA78" i="64"/>
  <c r="IM78" i="64"/>
  <c r="IU78" i="64"/>
  <c r="JC78" i="64"/>
  <c r="JK78" i="64"/>
  <c r="JS78" i="64"/>
  <c r="KA78" i="64"/>
  <c r="MB78" i="64"/>
  <c r="IO78" i="64"/>
  <c r="IW78" i="64"/>
  <c r="JE78" i="64"/>
  <c r="JM78" i="64"/>
  <c r="JU78" i="64"/>
  <c r="KC78" i="64"/>
  <c r="KK78" i="64"/>
  <c r="LS78" i="64"/>
  <c r="MF78" i="64"/>
  <c r="CP78" i="64"/>
  <c r="FB78" i="64"/>
  <c r="IP78" i="64"/>
  <c r="JF78" i="64"/>
  <c r="JN78" i="64"/>
  <c r="JV78" i="64"/>
  <c r="KD78" i="64"/>
  <c r="MG78" i="64"/>
  <c r="MH78" i="64" s="1"/>
  <c r="GI78" i="64"/>
  <c r="GQ78" i="64" s="1"/>
  <c r="II78" i="64"/>
  <c r="IQ78" i="64"/>
  <c r="JG78" i="64"/>
  <c r="JO78" i="64"/>
  <c r="JW78" i="64"/>
  <c r="KE78" i="64"/>
  <c r="LK78" i="64"/>
  <c r="LL78" i="64" s="1"/>
  <c r="CX78" i="64"/>
  <c r="GK78" i="64"/>
  <c r="IK78" i="64"/>
  <c r="IS78" i="64"/>
  <c r="JI78" i="64"/>
  <c r="JQ78" i="64"/>
  <c r="JY78" i="64"/>
  <c r="KG78" i="64"/>
  <c r="LA78" i="64"/>
  <c r="LZ78" i="64"/>
  <c r="GJ78" i="64"/>
  <c r="IR78" i="64"/>
  <c r="JH78" i="64"/>
  <c r="IV78" i="64"/>
  <c r="JL78" i="64"/>
  <c r="JP78" i="64"/>
  <c r="JT78" i="64"/>
  <c r="MD78" i="64"/>
  <c r="JX78" i="64"/>
  <c r="EG78" i="64"/>
  <c r="EF78" i="64" s="1"/>
  <c r="EE78" i="64" s="1"/>
  <c r="ED78" i="64" s="1"/>
  <c r="EC78" i="64" s="1"/>
  <c r="KB78" i="64"/>
  <c r="LM78" i="64"/>
  <c r="IJ78" i="64"/>
  <c r="KF78" i="64"/>
  <c r="IN78" i="64"/>
  <c r="JD78" i="64"/>
  <c r="GK77" i="64"/>
  <c r="IJ77" i="64"/>
  <c r="IR77" i="64"/>
  <c r="JH77" i="64"/>
  <c r="JP77" i="64"/>
  <c r="JX77" i="64"/>
  <c r="KF77" i="64"/>
  <c r="LK77" i="64"/>
  <c r="LL77" i="64" s="1"/>
  <c r="IK77" i="64"/>
  <c r="IS77" i="64"/>
  <c r="JI77" i="64"/>
  <c r="JQ77" i="64"/>
  <c r="JY77" i="64"/>
  <c r="KG77" i="64"/>
  <c r="LA77" i="64"/>
  <c r="LM77" i="64"/>
  <c r="LZ77" i="64"/>
  <c r="EG77" i="64"/>
  <c r="EF77" i="64" s="1"/>
  <c r="EE77" i="64" s="1"/>
  <c r="ED77" i="64" s="1"/>
  <c r="EC77" i="64" s="1"/>
  <c r="IM77" i="64"/>
  <c r="IU77" i="64"/>
  <c r="JC77" i="64"/>
  <c r="JK77" i="64"/>
  <c r="JS77" i="64"/>
  <c r="KA77" i="64"/>
  <c r="MB77" i="64"/>
  <c r="MC77" i="64" s="1"/>
  <c r="IN77" i="64"/>
  <c r="IV77" i="64"/>
  <c r="JD77" i="64"/>
  <c r="JL77" i="64"/>
  <c r="JT77" i="64"/>
  <c r="KB77" i="64"/>
  <c r="KK77" i="64"/>
  <c r="MD77" i="64"/>
  <c r="FB77" i="64"/>
  <c r="IO77" i="64"/>
  <c r="IW77" i="64"/>
  <c r="JE77" i="64"/>
  <c r="JM77" i="64"/>
  <c r="JU77" i="64"/>
  <c r="KC77" i="64"/>
  <c r="MF77" i="64"/>
  <c r="CP77" i="64"/>
  <c r="GJ77" i="64"/>
  <c r="II77" i="64"/>
  <c r="IQ77" i="64"/>
  <c r="JG77" i="64"/>
  <c r="JO77" i="64"/>
  <c r="JW77" i="64"/>
  <c r="KE77" i="64"/>
  <c r="KH77" i="64"/>
  <c r="MG77" i="64"/>
  <c r="IL77" i="64"/>
  <c r="JF77" i="64"/>
  <c r="IP77" i="64"/>
  <c r="JJ77" i="64"/>
  <c r="IT77" i="64"/>
  <c r="JN77" i="64"/>
  <c r="GI77" i="64"/>
  <c r="GQ77" i="64" s="1"/>
  <c r="JR77" i="64"/>
  <c r="JV77" i="64"/>
  <c r="LS77" i="64"/>
  <c r="JZ77" i="64"/>
  <c r="CX77" i="64"/>
  <c r="KD77" i="64"/>
  <c r="MA77" i="64"/>
  <c r="II76" i="64"/>
  <c r="IQ76" i="64"/>
  <c r="JG76" i="64"/>
  <c r="JO76" i="64"/>
  <c r="JW76" i="64"/>
  <c r="KE76" i="64"/>
  <c r="MG76" i="64"/>
  <c r="EG76" i="64"/>
  <c r="EF76" i="64" s="1"/>
  <c r="EE76" i="64" s="1"/>
  <c r="ED76" i="64" s="1"/>
  <c r="EC76" i="64" s="1"/>
  <c r="IJ76" i="64"/>
  <c r="IR76" i="64"/>
  <c r="JH76" i="64"/>
  <c r="JP76" i="64"/>
  <c r="JX76" i="64"/>
  <c r="KF76" i="64"/>
  <c r="LK76" i="64"/>
  <c r="FB76" i="64"/>
  <c r="IL76" i="64"/>
  <c r="IT76" i="64"/>
  <c r="JJ76" i="64"/>
  <c r="JR76" i="64"/>
  <c r="JZ76" i="64"/>
  <c r="KH76" i="64"/>
  <c r="LZ76" i="64"/>
  <c r="CP76" i="64"/>
  <c r="GI76" i="64"/>
  <c r="GQ76" i="64" s="1"/>
  <c r="IM76" i="64"/>
  <c r="IU76" i="64"/>
  <c r="JC76" i="64"/>
  <c r="JK76" i="64"/>
  <c r="JS76" i="64"/>
  <c r="KA76" i="64"/>
  <c r="MA76" i="64"/>
  <c r="GJ76" i="64"/>
  <c r="IN76" i="64"/>
  <c r="IV76" i="64"/>
  <c r="JD76" i="64"/>
  <c r="JL76" i="64"/>
  <c r="JT76" i="64"/>
  <c r="KB76" i="64"/>
  <c r="KK76" i="64"/>
  <c r="MB76" i="64"/>
  <c r="CX76" i="64"/>
  <c r="IP76" i="64"/>
  <c r="JF76" i="64"/>
  <c r="JN76" i="64"/>
  <c r="JV76" i="64"/>
  <c r="KD76" i="64"/>
  <c r="LS76" i="64"/>
  <c r="MF76" i="64"/>
  <c r="JY76" i="64"/>
  <c r="KC76" i="64"/>
  <c r="IK76" i="64"/>
  <c r="KG76" i="64"/>
  <c r="MD76" i="64"/>
  <c r="IO76" i="64"/>
  <c r="JE76" i="64"/>
  <c r="IS76" i="64"/>
  <c r="JI76" i="64"/>
  <c r="LM76" i="64"/>
  <c r="GK76" i="64"/>
  <c r="IW76" i="64"/>
  <c r="JM76" i="64"/>
  <c r="JQ76" i="64"/>
  <c r="LA76" i="64"/>
  <c r="JU76" i="64"/>
  <c r="CX75" i="64"/>
  <c r="II75" i="64"/>
  <c r="IQ75" i="64"/>
  <c r="JG75" i="64"/>
  <c r="JO75" i="64"/>
  <c r="JW75" i="64"/>
  <c r="KE75" i="64"/>
  <c r="LK75" i="64"/>
  <c r="FB75" i="64"/>
  <c r="IJ75" i="64"/>
  <c r="IR75" i="64"/>
  <c r="JH75" i="64"/>
  <c r="JP75" i="64"/>
  <c r="JX75" i="64"/>
  <c r="KF75" i="64"/>
  <c r="LA75" i="64"/>
  <c r="LM75" i="64"/>
  <c r="GJ75" i="64"/>
  <c r="IL75" i="64"/>
  <c r="IT75" i="64"/>
  <c r="JJ75" i="64"/>
  <c r="JR75" i="64"/>
  <c r="JZ75" i="64"/>
  <c r="KH75" i="64"/>
  <c r="MA75" i="64"/>
  <c r="GK75" i="64"/>
  <c r="IM75" i="64"/>
  <c r="IU75" i="64"/>
  <c r="JC75" i="64"/>
  <c r="JK75" i="64"/>
  <c r="JS75" i="64"/>
  <c r="KA75" i="64"/>
  <c r="MB75" i="64"/>
  <c r="CP75" i="64"/>
  <c r="IN75" i="64"/>
  <c r="IV75" i="64"/>
  <c r="JD75" i="64"/>
  <c r="JL75" i="64"/>
  <c r="JT75" i="64"/>
  <c r="KB75" i="64"/>
  <c r="KK75" i="64"/>
  <c r="MD75" i="64"/>
  <c r="EG75" i="64"/>
  <c r="EF75" i="64" s="1"/>
  <c r="EE75" i="64" s="1"/>
  <c r="ED75" i="64" s="1"/>
  <c r="EC75" i="64" s="1"/>
  <c r="IP75" i="64"/>
  <c r="JF75" i="64"/>
  <c r="JN75" i="64"/>
  <c r="JV75" i="64"/>
  <c r="KD75" i="64"/>
  <c r="MG75" i="64"/>
  <c r="JU75" i="64"/>
  <c r="LS75" i="64"/>
  <c r="JY75" i="64"/>
  <c r="KC75" i="64"/>
  <c r="LZ75" i="64"/>
  <c r="IK75" i="64"/>
  <c r="KG75" i="64"/>
  <c r="MF75" i="64"/>
  <c r="IO75" i="64"/>
  <c r="JE75" i="64"/>
  <c r="GI75" i="64"/>
  <c r="GQ75" i="64" s="1"/>
  <c r="IS75" i="64"/>
  <c r="JI75" i="64"/>
  <c r="IW75" i="64"/>
  <c r="JM75" i="64"/>
  <c r="JQ75" i="64"/>
  <c r="GJ74" i="64"/>
  <c r="IN74" i="64"/>
  <c r="IV74" i="64"/>
  <c r="JD74" i="64"/>
  <c r="JL74" i="64"/>
  <c r="JT74" i="64"/>
  <c r="KB74" i="64"/>
  <c r="KK74" i="64"/>
  <c r="LS74" i="64"/>
  <c r="MG74" i="64"/>
  <c r="GK74" i="64"/>
  <c r="IO74" i="64"/>
  <c r="IW74" i="64"/>
  <c r="JE74" i="64"/>
  <c r="JM74" i="64"/>
  <c r="JU74" i="64"/>
  <c r="KC74" i="64"/>
  <c r="CP74" i="64"/>
  <c r="IP74" i="64"/>
  <c r="II74" i="64"/>
  <c r="IQ74" i="64"/>
  <c r="JG74" i="64"/>
  <c r="JO74" i="64"/>
  <c r="JW74" i="64"/>
  <c r="KE74" i="64"/>
  <c r="LM74" i="64"/>
  <c r="LZ74" i="64"/>
  <c r="EG74" i="64"/>
  <c r="EF74" i="64" s="1"/>
  <c r="EE74" i="64" s="1"/>
  <c r="ED74" i="64" s="1"/>
  <c r="EC74" i="64" s="1"/>
  <c r="IJ74" i="64"/>
  <c r="IR74" i="64"/>
  <c r="JH74" i="64"/>
  <c r="JP74" i="64"/>
  <c r="JX74" i="64"/>
  <c r="KF74" i="64"/>
  <c r="LA74" i="64"/>
  <c r="MA74" i="64"/>
  <c r="CX74" i="64"/>
  <c r="IK74" i="64"/>
  <c r="IS74" i="64"/>
  <c r="JI74" i="64"/>
  <c r="JQ74" i="64"/>
  <c r="JY74" i="64"/>
  <c r="KG74" i="64"/>
  <c r="MB74" i="64"/>
  <c r="FB74" i="64"/>
  <c r="GI74" i="64"/>
  <c r="GQ74" i="64" s="1"/>
  <c r="IM74" i="64"/>
  <c r="IU74" i="64"/>
  <c r="JC74" i="64"/>
  <c r="JK74" i="64"/>
  <c r="JS74" i="64"/>
  <c r="KA74" i="64"/>
  <c r="MF74" i="64"/>
  <c r="KD74" i="64"/>
  <c r="KH74" i="64"/>
  <c r="JF74" i="64"/>
  <c r="IL74" i="64"/>
  <c r="JJ74" i="64"/>
  <c r="IT74" i="64"/>
  <c r="JN74" i="64"/>
  <c r="MD74" i="64"/>
  <c r="JR74" i="64"/>
  <c r="JV74" i="64"/>
  <c r="JZ74" i="64"/>
  <c r="LK74" i="64"/>
  <c r="CX73" i="64"/>
  <c r="FB73" i="64"/>
  <c r="EG73" i="64"/>
  <c r="EF73" i="64" s="1"/>
  <c r="EE73" i="64" s="1"/>
  <c r="ED73" i="64" s="1"/>
  <c r="EC73" i="64" s="1"/>
  <c r="GI73" i="64"/>
  <c r="GQ73" i="64" s="1"/>
  <c r="II73" i="64"/>
  <c r="IQ73" i="64"/>
  <c r="JG73" i="64"/>
  <c r="JO73" i="64"/>
  <c r="JW73" i="64"/>
  <c r="KE73" i="64"/>
  <c r="LM73" i="64"/>
  <c r="LZ73" i="64"/>
  <c r="CP73" i="64"/>
  <c r="GJ73" i="64"/>
  <c r="IJ73" i="64"/>
  <c r="IR73" i="64"/>
  <c r="JH73" i="64"/>
  <c r="JP73" i="64"/>
  <c r="JX73" i="64"/>
  <c r="KF73" i="64"/>
  <c r="LA73" i="64"/>
  <c r="MA73" i="64"/>
  <c r="GK73" i="64"/>
  <c r="IK73" i="64"/>
  <c r="IS73" i="64"/>
  <c r="JI73" i="64"/>
  <c r="JQ73" i="64"/>
  <c r="JY73" i="64"/>
  <c r="KG73" i="64"/>
  <c r="MB73" i="64"/>
  <c r="IL73" i="64"/>
  <c r="IT73" i="64"/>
  <c r="JJ73" i="64"/>
  <c r="JR73" i="64"/>
  <c r="JZ73" i="64"/>
  <c r="KH73" i="64"/>
  <c r="MD73" i="64"/>
  <c r="IM73" i="64"/>
  <c r="IU73" i="64"/>
  <c r="JC73" i="64"/>
  <c r="JK73" i="64"/>
  <c r="JS73" i="64"/>
  <c r="KA73" i="64"/>
  <c r="MF73" i="64"/>
  <c r="IN73" i="64"/>
  <c r="IV73" i="64"/>
  <c r="JD73" i="64"/>
  <c r="JL73" i="64"/>
  <c r="JT73" i="64"/>
  <c r="KB73" i="64"/>
  <c r="KK73" i="64"/>
  <c r="LS73" i="64"/>
  <c r="MG73" i="64"/>
  <c r="IO73" i="64"/>
  <c r="IW73" i="64"/>
  <c r="JE73" i="64"/>
  <c r="JM73" i="64"/>
  <c r="JU73" i="64"/>
  <c r="KC73" i="64"/>
  <c r="IP73" i="64"/>
  <c r="JF73" i="64"/>
  <c r="JN73" i="64"/>
  <c r="JV73" i="64"/>
  <c r="KD73" i="64"/>
  <c r="LK73" i="64"/>
  <c r="IP72" i="64"/>
  <c r="JF72" i="64"/>
  <c r="JN72" i="64"/>
  <c r="JV72" i="64"/>
  <c r="KD72" i="64"/>
  <c r="MG72" i="64"/>
  <c r="CP72" i="64"/>
  <c r="II72" i="64"/>
  <c r="IQ72" i="64"/>
  <c r="JG72" i="64"/>
  <c r="JO72" i="64"/>
  <c r="JW72" i="64"/>
  <c r="KE72" i="64"/>
  <c r="LK72" i="64"/>
  <c r="LL72" i="64" s="1"/>
  <c r="IK72" i="64"/>
  <c r="IS72" i="64"/>
  <c r="JI72" i="64"/>
  <c r="JQ72" i="64"/>
  <c r="JY72" i="64"/>
  <c r="KG72" i="64"/>
  <c r="LZ72" i="64"/>
  <c r="CX72" i="64"/>
  <c r="FB72" i="64"/>
  <c r="IL72" i="64"/>
  <c r="IT72" i="64"/>
  <c r="JJ72" i="64"/>
  <c r="JR72" i="64"/>
  <c r="JZ72" i="64"/>
  <c r="KH72" i="64"/>
  <c r="GI72" i="64"/>
  <c r="GQ72" i="64" s="1"/>
  <c r="IU72" i="64"/>
  <c r="JC72" i="64"/>
  <c r="JS72" i="64"/>
  <c r="LS72" i="64"/>
  <c r="GJ72" i="64"/>
  <c r="IV72" i="64"/>
  <c r="JD72" i="64"/>
  <c r="JT72" i="64"/>
  <c r="KK72" i="64"/>
  <c r="GK72" i="64"/>
  <c r="IW72" i="64"/>
  <c r="JE72" i="64"/>
  <c r="JU72" i="64"/>
  <c r="MA72" i="64"/>
  <c r="EG72" i="64"/>
  <c r="EF72" i="64" s="1"/>
  <c r="EE72" i="64" s="1"/>
  <c r="ED72" i="64" s="1"/>
  <c r="EC72" i="64" s="1"/>
  <c r="IJ72" i="64"/>
  <c r="JH72" i="64"/>
  <c r="JX72" i="64"/>
  <c r="MB72" i="64"/>
  <c r="IM72" i="64"/>
  <c r="JK72" i="64"/>
  <c r="KA72" i="64"/>
  <c r="LM72" i="64"/>
  <c r="MD72" i="64"/>
  <c r="IN72" i="64"/>
  <c r="JL72" i="64"/>
  <c r="KB72" i="64"/>
  <c r="LA72" i="64"/>
  <c r="MF72" i="64"/>
  <c r="MH72" i="64" s="1"/>
  <c r="IO72" i="64"/>
  <c r="JM72" i="64"/>
  <c r="KC72" i="64"/>
  <c r="IR72" i="64"/>
  <c r="JP72" i="64"/>
  <c r="KF72" i="64"/>
  <c r="GI71" i="64"/>
  <c r="GQ71" i="64" s="1"/>
  <c r="IK71" i="64"/>
  <c r="IS71" i="64"/>
  <c r="JI71" i="64"/>
  <c r="JQ71" i="64"/>
  <c r="JY71" i="64"/>
  <c r="KG71" i="64"/>
  <c r="MB71" i="64"/>
  <c r="GJ71" i="64"/>
  <c r="IL71" i="64"/>
  <c r="IT71" i="64"/>
  <c r="JJ71" i="64"/>
  <c r="JR71" i="64"/>
  <c r="JZ71" i="64"/>
  <c r="KH71" i="64"/>
  <c r="MD71" i="64"/>
  <c r="IN71" i="64"/>
  <c r="IV71" i="64"/>
  <c r="JD71" i="64"/>
  <c r="JL71" i="64"/>
  <c r="JT71" i="64"/>
  <c r="KB71" i="64"/>
  <c r="KK71" i="64"/>
  <c r="MG71" i="64"/>
  <c r="IO71" i="64"/>
  <c r="IW71" i="64"/>
  <c r="JE71" i="64"/>
  <c r="JM71" i="64"/>
  <c r="JU71" i="64"/>
  <c r="KC71" i="64"/>
  <c r="LK71" i="64"/>
  <c r="CX71" i="64"/>
  <c r="EG71" i="64"/>
  <c r="EF71" i="64" s="1"/>
  <c r="EE71" i="64" s="1"/>
  <c r="ED71" i="64" s="1"/>
  <c r="EC71" i="64" s="1"/>
  <c r="IP71" i="64"/>
  <c r="JF71" i="64"/>
  <c r="JN71" i="64"/>
  <c r="JV71" i="64"/>
  <c r="KD71" i="64"/>
  <c r="FB71" i="64"/>
  <c r="IJ71" i="64"/>
  <c r="IR71" i="64"/>
  <c r="JH71" i="64"/>
  <c r="JP71" i="64"/>
  <c r="JX71" i="64"/>
  <c r="KF71" i="64"/>
  <c r="IM71" i="64"/>
  <c r="JC71" i="64"/>
  <c r="LZ71" i="64"/>
  <c r="IQ71" i="64"/>
  <c r="JG71" i="64"/>
  <c r="LM71" i="64"/>
  <c r="MA71" i="64"/>
  <c r="CP71" i="64"/>
  <c r="GK71" i="64"/>
  <c r="IU71" i="64"/>
  <c r="JK71" i="64"/>
  <c r="MF71" i="64"/>
  <c r="JO71" i="64"/>
  <c r="LA71" i="64"/>
  <c r="JS71" i="64"/>
  <c r="JW71" i="64"/>
  <c r="KA71" i="64"/>
  <c r="LS71" i="64"/>
  <c r="II71" i="64"/>
  <c r="KE71" i="64"/>
  <c r="CP70" i="64"/>
  <c r="II70" i="64"/>
  <c r="IQ70" i="64"/>
  <c r="JG70" i="64"/>
  <c r="JO70" i="64"/>
  <c r="JW70" i="64"/>
  <c r="KE70" i="64"/>
  <c r="LM70" i="64"/>
  <c r="LZ70" i="64"/>
  <c r="FB70" i="64"/>
  <c r="IJ70" i="64"/>
  <c r="IR70" i="64"/>
  <c r="JH70" i="64"/>
  <c r="JP70" i="64"/>
  <c r="JX70" i="64"/>
  <c r="KF70" i="64"/>
  <c r="LA70" i="64"/>
  <c r="MA70" i="64"/>
  <c r="CX70" i="64"/>
  <c r="GJ70" i="64"/>
  <c r="IL70" i="64"/>
  <c r="IT70" i="64"/>
  <c r="JJ70" i="64"/>
  <c r="JR70" i="64"/>
  <c r="JZ70" i="64"/>
  <c r="KH70" i="64"/>
  <c r="MD70" i="64"/>
  <c r="GK70" i="64"/>
  <c r="IM70" i="64"/>
  <c r="IU70" i="64"/>
  <c r="JC70" i="64"/>
  <c r="JK70" i="64"/>
  <c r="JS70" i="64"/>
  <c r="KA70" i="64"/>
  <c r="MF70" i="64"/>
  <c r="IN70" i="64"/>
  <c r="IV70" i="64"/>
  <c r="JD70" i="64"/>
  <c r="JL70" i="64"/>
  <c r="JT70" i="64"/>
  <c r="KB70" i="64"/>
  <c r="KK70" i="64"/>
  <c r="LS70" i="64"/>
  <c r="MG70" i="64"/>
  <c r="EG70" i="64"/>
  <c r="EF70" i="64" s="1"/>
  <c r="EE70" i="64" s="1"/>
  <c r="ED70" i="64" s="1"/>
  <c r="EC70" i="64" s="1"/>
  <c r="IP70" i="64"/>
  <c r="JF70" i="64"/>
  <c r="JN70" i="64"/>
  <c r="JV70" i="64"/>
  <c r="KD70" i="64"/>
  <c r="LK70" i="64"/>
  <c r="LL70" i="64" s="1"/>
  <c r="IW70" i="64"/>
  <c r="JM70" i="64"/>
  <c r="MB70" i="64"/>
  <c r="JQ70" i="64"/>
  <c r="JU70" i="64"/>
  <c r="JY70" i="64"/>
  <c r="KC70" i="64"/>
  <c r="IK70" i="64"/>
  <c r="KG70" i="64"/>
  <c r="IO70" i="64"/>
  <c r="JE70" i="64"/>
  <c r="GI70" i="64"/>
  <c r="GQ70" i="64" s="1"/>
  <c r="IS70" i="64"/>
  <c r="JI70" i="64"/>
  <c r="CP69" i="64"/>
  <c r="GI69" i="64"/>
  <c r="GQ69" i="64" s="1"/>
  <c r="IM69" i="64"/>
  <c r="IU69" i="64"/>
  <c r="JC69" i="64"/>
  <c r="JK69" i="64"/>
  <c r="JS69" i="64"/>
  <c r="KA69" i="64"/>
  <c r="MB69" i="64"/>
  <c r="GJ69" i="64"/>
  <c r="IN69" i="64"/>
  <c r="IV69" i="64"/>
  <c r="JD69" i="64"/>
  <c r="JL69" i="64"/>
  <c r="JT69" i="64"/>
  <c r="KB69" i="64"/>
  <c r="MD69" i="64"/>
  <c r="CX69" i="64"/>
  <c r="IP69" i="64"/>
  <c r="JF69" i="64"/>
  <c r="JN69" i="64"/>
  <c r="JV69" i="64"/>
  <c r="KD69" i="64"/>
  <c r="LS69" i="64"/>
  <c r="MG69" i="64"/>
  <c r="II69" i="64"/>
  <c r="IQ69" i="64"/>
  <c r="JG69" i="64"/>
  <c r="JO69" i="64"/>
  <c r="JW69" i="64"/>
  <c r="KE69" i="64"/>
  <c r="EG69" i="64"/>
  <c r="EF69" i="64" s="1"/>
  <c r="EE69" i="64" s="1"/>
  <c r="ED69" i="64" s="1"/>
  <c r="EC69" i="64" s="1"/>
  <c r="IJ69" i="64"/>
  <c r="IR69" i="64"/>
  <c r="JH69" i="64"/>
  <c r="JP69" i="64"/>
  <c r="JX69" i="64"/>
  <c r="KF69" i="64"/>
  <c r="LK69" i="64"/>
  <c r="LL69" i="64" s="1"/>
  <c r="FB69" i="64"/>
  <c r="IL69" i="64"/>
  <c r="IT69" i="64"/>
  <c r="JJ69" i="64"/>
  <c r="JR69" i="64"/>
  <c r="JZ69" i="64"/>
  <c r="KH69" i="64"/>
  <c r="MA69" i="64"/>
  <c r="IK69" i="64"/>
  <c r="KG69" i="64"/>
  <c r="IO69" i="64"/>
  <c r="JE69" i="64"/>
  <c r="KK69" i="64"/>
  <c r="LM69" i="64"/>
  <c r="IS69" i="64"/>
  <c r="JI69" i="64"/>
  <c r="GK69" i="64"/>
  <c r="IW69" i="64"/>
  <c r="JM69" i="64"/>
  <c r="JQ69" i="64"/>
  <c r="LA69" i="64"/>
  <c r="JU69" i="64"/>
  <c r="JY69" i="64"/>
  <c r="LZ69" i="64"/>
  <c r="KC69" i="64"/>
  <c r="MF69" i="64"/>
  <c r="MH69" i="64" s="1"/>
  <c r="GJ68" i="64"/>
  <c r="IN68" i="64"/>
  <c r="IV68" i="64"/>
  <c r="JD68" i="64"/>
  <c r="JL68" i="64"/>
  <c r="JT68" i="64"/>
  <c r="KB68" i="64"/>
  <c r="KK68" i="64"/>
  <c r="MD68" i="64"/>
  <c r="CP68" i="64"/>
  <c r="GK68" i="64"/>
  <c r="IO68" i="64"/>
  <c r="IW68" i="64"/>
  <c r="JE68" i="64"/>
  <c r="JM68" i="64"/>
  <c r="JU68" i="64"/>
  <c r="KC68" i="64"/>
  <c r="LS68" i="64"/>
  <c r="MF68" i="64"/>
  <c r="II68" i="64"/>
  <c r="IQ68" i="64"/>
  <c r="JG68" i="64"/>
  <c r="JO68" i="64"/>
  <c r="JW68" i="64"/>
  <c r="KE68" i="64"/>
  <c r="LK68" i="64"/>
  <c r="CX68" i="64"/>
  <c r="EG68" i="64"/>
  <c r="EF68" i="64" s="1"/>
  <c r="EE68" i="64" s="1"/>
  <c r="ED68" i="64" s="1"/>
  <c r="EC68" i="64" s="1"/>
  <c r="IJ68" i="64"/>
  <c r="IR68" i="64"/>
  <c r="JH68" i="64"/>
  <c r="JP68" i="64"/>
  <c r="JX68" i="64"/>
  <c r="KF68" i="64"/>
  <c r="LA68" i="64"/>
  <c r="LM68" i="64"/>
  <c r="IK68" i="64"/>
  <c r="IS68" i="64"/>
  <c r="JI68" i="64"/>
  <c r="JQ68" i="64"/>
  <c r="JY68" i="64"/>
  <c r="KG68" i="64"/>
  <c r="LZ68" i="64"/>
  <c r="GI68" i="64"/>
  <c r="GQ68" i="64" s="1"/>
  <c r="IM68" i="64"/>
  <c r="IU68" i="64"/>
  <c r="JC68" i="64"/>
  <c r="JK68" i="64"/>
  <c r="JS68" i="64"/>
  <c r="KA68" i="64"/>
  <c r="MB68" i="64"/>
  <c r="MC68" i="64" s="1"/>
  <c r="IL68" i="64"/>
  <c r="JF68" i="64"/>
  <c r="IP68" i="64"/>
  <c r="JJ68" i="64"/>
  <c r="FB68" i="64"/>
  <c r="IT68" i="64"/>
  <c r="JN68" i="64"/>
  <c r="MA68" i="64"/>
  <c r="JR68" i="64"/>
  <c r="MG68" i="64"/>
  <c r="JV68" i="64"/>
  <c r="JZ68" i="64"/>
  <c r="KD68" i="64"/>
  <c r="KH68" i="64"/>
  <c r="CP67" i="64"/>
  <c r="FB67" i="64"/>
  <c r="CX67" i="64"/>
  <c r="GK67" i="64"/>
  <c r="EG67" i="64"/>
  <c r="EF67" i="64" s="1"/>
  <c r="EE67" i="64" s="1"/>
  <c r="ED67" i="64" s="1"/>
  <c r="EC67" i="64" s="1"/>
  <c r="GI67" i="64"/>
  <c r="GQ67" i="64" s="1"/>
  <c r="IM67" i="64"/>
  <c r="IU67" i="64"/>
  <c r="JC67" i="64"/>
  <c r="JK67" i="64"/>
  <c r="JS67" i="64"/>
  <c r="KA67" i="64"/>
  <c r="MB67" i="64"/>
  <c r="GJ67" i="64"/>
  <c r="IN67" i="64"/>
  <c r="IV67" i="64"/>
  <c r="JD67" i="64"/>
  <c r="JL67" i="64"/>
  <c r="JT67" i="64"/>
  <c r="KB67" i="64"/>
  <c r="KK67" i="64"/>
  <c r="MD67" i="64"/>
  <c r="IP67" i="64"/>
  <c r="JF67" i="64"/>
  <c r="JN67" i="64"/>
  <c r="JV67" i="64"/>
  <c r="KD67" i="64"/>
  <c r="MG67" i="64"/>
  <c r="II67" i="64"/>
  <c r="IQ67" i="64"/>
  <c r="JG67" i="64"/>
  <c r="JO67" i="64"/>
  <c r="JW67" i="64"/>
  <c r="KE67" i="64"/>
  <c r="LK67" i="64"/>
  <c r="IJ67" i="64"/>
  <c r="IR67" i="64"/>
  <c r="JH67" i="64"/>
  <c r="JP67" i="64"/>
  <c r="JX67" i="64"/>
  <c r="KF67" i="64"/>
  <c r="LA67" i="64"/>
  <c r="LM67" i="64"/>
  <c r="IL67" i="64"/>
  <c r="IT67" i="64"/>
  <c r="JJ67" i="64"/>
  <c r="JR67" i="64"/>
  <c r="JZ67" i="64"/>
  <c r="KH67" i="64"/>
  <c r="MA67" i="64"/>
  <c r="KC67" i="64"/>
  <c r="LZ67" i="64"/>
  <c r="IK67" i="64"/>
  <c r="KG67" i="64"/>
  <c r="MF67" i="64"/>
  <c r="IO67" i="64"/>
  <c r="JE67" i="64"/>
  <c r="IS67" i="64"/>
  <c r="JI67" i="64"/>
  <c r="IW67" i="64"/>
  <c r="JM67" i="64"/>
  <c r="JQ67" i="64"/>
  <c r="LS67" i="64"/>
  <c r="JU67" i="64"/>
  <c r="JY67" i="64"/>
  <c r="IJ66" i="64"/>
  <c r="IR66" i="64"/>
  <c r="JH66" i="64"/>
  <c r="JP66" i="64"/>
  <c r="JX66" i="64"/>
  <c r="KF66" i="64"/>
  <c r="LA66" i="64"/>
  <c r="LM66" i="64"/>
  <c r="IM66" i="64"/>
  <c r="IU66" i="64"/>
  <c r="JC66" i="64"/>
  <c r="JK66" i="64"/>
  <c r="JS66" i="64"/>
  <c r="KA66" i="64"/>
  <c r="MB66" i="64"/>
  <c r="FB66" i="64"/>
  <c r="IN66" i="64"/>
  <c r="IV66" i="64"/>
  <c r="JD66" i="64"/>
  <c r="JL66" i="64"/>
  <c r="JT66" i="64"/>
  <c r="KB66" i="64"/>
  <c r="KK66" i="64"/>
  <c r="GI66" i="64"/>
  <c r="GQ66" i="64" s="1"/>
  <c r="IO66" i="64"/>
  <c r="IW66" i="64"/>
  <c r="JE66" i="64"/>
  <c r="JM66" i="64"/>
  <c r="JU66" i="64"/>
  <c r="KC66" i="64"/>
  <c r="LS66" i="64"/>
  <c r="MF66" i="64"/>
  <c r="GJ66" i="64"/>
  <c r="IP66" i="64"/>
  <c r="JF66" i="64"/>
  <c r="JN66" i="64"/>
  <c r="JV66" i="64"/>
  <c r="KD66" i="64"/>
  <c r="MG66" i="64"/>
  <c r="JQ66" i="64"/>
  <c r="MD66" i="64"/>
  <c r="CP66" i="64"/>
  <c r="II66" i="64"/>
  <c r="JR66" i="64"/>
  <c r="GK66" i="64"/>
  <c r="IL66" i="64"/>
  <c r="JY66" i="64"/>
  <c r="CX66" i="64"/>
  <c r="IQ66" i="64"/>
  <c r="JG66" i="64"/>
  <c r="JZ66" i="64"/>
  <c r="IS66" i="64"/>
  <c r="JI66" i="64"/>
  <c r="KE66" i="64"/>
  <c r="EG66" i="64"/>
  <c r="EF66" i="64" s="1"/>
  <c r="EE66" i="64" s="1"/>
  <c r="ED66" i="64" s="1"/>
  <c r="EC66" i="64" s="1"/>
  <c r="JO66" i="64"/>
  <c r="KH66" i="64"/>
  <c r="MA66" i="64"/>
  <c r="LZ66" i="64"/>
  <c r="JJ66" i="64"/>
  <c r="IK66" i="64"/>
  <c r="JW66" i="64"/>
  <c r="LK66" i="64"/>
  <c r="IT66" i="64"/>
  <c r="KG66" i="64"/>
  <c r="GJ65" i="64"/>
  <c r="IM65" i="64"/>
  <c r="IU65" i="64"/>
  <c r="JC65" i="64"/>
  <c r="JK65" i="64"/>
  <c r="JS65" i="64"/>
  <c r="KA65" i="64"/>
  <c r="MD65" i="64"/>
  <c r="GK65" i="64"/>
  <c r="CP65" i="64"/>
  <c r="IO65" i="64"/>
  <c r="IP65" i="64"/>
  <c r="JF65" i="64"/>
  <c r="JN65" i="64"/>
  <c r="JV65" i="64"/>
  <c r="KD65" i="64"/>
  <c r="LK65" i="64"/>
  <c r="EG65" i="64"/>
  <c r="EF65" i="64" s="1"/>
  <c r="EE65" i="64" s="1"/>
  <c r="ED65" i="64" s="1"/>
  <c r="EC65" i="64" s="1"/>
  <c r="II65" i="64"/>
  <c r="IQ65" i="64"/>
  <c r="JG65" i="64"/>
  <c r="JO65" i="64"/>
  <c r="JW65" i="64"/>
  <c r="KE65" i="64"/>
  <c r="LM65" i="64"/>
  <c r="CX65" i="64"/>
  <c r="IJ65" i="64"/>
  <c r="IR65" i="64"/>
  <c r="JH65" i="64"/>
  <c r="JP65" i="64"/>
  <c r="JX65" i="64"/>
  <c r="KF65" i="64"/>
  <c r="LA65" i="64"/>
  <c r="LZ65" i="64"/>
  <c r="FB65" i="64"/>
  <c r="IK65" i="64"/>
  <c r="IS65" i="64"/>
  <c r="JI65" i="64"/>
  <c r="JQ65" i="64"/>
  <c r="JY65" i="64"/>
  <c r="KG65" i="64"/>
  <c r="MA65" i="64"/>
  <c r="IL65" i="64"/>
  <c r="JT65" i="64"/>
  <c r="IN65" i="64"/>
  <c r="JU65" i="64"/>
  <c r="GI65" i="64"/>
  <c r="GQ65" i="64" s="1"/>
  <c r="IV65" i="64"/>
  <c r="JE65" i="64"/>
  <c r="KB65" i="64"/>
  <c r="IW65" i="64"/>
  <c r="JJ65" i="64"/>
  <c r="KC65" i="64"/>
  <c r="JL65" i="64"/>
  <c r="KH65" i="64"/>
  <c r="MB65" i="64"/>
  <c r="JR65" i="64"/>
  <c r="MG65" i="64"/>
  <c r="IT65" i="64"/>
  <c r="JZ65" i="64"/>
  <c r="KK65" i="64"/>
  <c r="LS65" i="64"/>
  <c r="JD65" i="64"/>
  <c r="JM65" i="64"/>
  <c r="MF65" i="64"/>
  <c r="CP64" i="64"/>
  <c r="IP64" i="64"/>
  <c r="JF64" i="64"/>
  <c r="JN64" i="64"/>
  <c r="JV64" i="64"/>
  <c r="KD64" i="64"/>
  <c r="LM64" i="64"/>
  <c r="LZ64" i="64"/>
  <c r="II64" i="64"/>
  <c r="IQ64" i="64"/>
  <c r="JG64" i="64"/>
  <c r="JO64" i="64"/>
  <c r="JW64" i="64"/>
  <c r="KE64" i="64"/>
  <c r="LA64" i="64"/>
  <c r="MA64" i="64"/>
  <c r="EG64" i="64"/>
  <c r="EF64" i="64" s="1"/>
  <c r="EE64" i="64" s="1"/>
  <c r="ED64" i="64" s="1"/>
  <c r="EC64" i="64" s="1"/>
  <c r="IJ64" i="64"/>
  <c r="IR64" i="64"/>
  <c r="JH64" i="64"/>
  <c r="JP64" i="64"/>
  <c r="JX64" i="64"/>
  <c r="KF64" i="64"/>
  <c r="MB64" i="64"/>
  <c r="CX64" i="64"/>
  <c r="IK64" i="64"/>
  <c r="IS64" i="64"/>
  <c r="JI64" i="64"/>
  <c r="JQ64" i="64"/>
  <c r="JY64" i="64"/>
  <c r="KG64" i="64"/>
  <c r="MD64" i="64"/>
  <c r="FB64" i="64"/>
  <c r="IL64" i="64"/>
  <c r="IT64" i="64"/>
  <c r="JJ64" i="64"/>
  <c r="JR64" i="64"/>
  <c r="JZ64" i="64"/>
  <c r="KH64" i="64"/>
  <c r="MF64" i="64"/>
  <c r="GI64" i="64"/>
  <c r="GQ64" i="64" s="1"/>
  <c r="IM64" i="64"/>
  <c r="IU64" i="64"/>
  <c r="JC64" i="64"/>
  <c r="JK64" i="64"/>
  <c r="JS64" i="64"/>
  <c r="KA64" i="64"/>
  <c r="LS64" i="64"/>
  <c r="MG64" i="64"/>
  <c r="GJ64" i="64"/>
  <c r="IN64" i="64"/>
  <c r="IV64" i="64"/>
  <c r="JD64" i="64"/>
  <c r="JL64" i="64"/>
  <c r="JT64" i="64"/>
  <c r="KB64" i="64"/>
  <c r="KK64" i="64"/>
  <c r="IO64" i="64"/>
  <c r="JM64" i="64"/>
  <c r="LK64" i="64"/>
  <c r="LL64" i="64" s="1"/>
  <c r="IW64" i="64"/>
  <c r="JU64" i="64"/>
  <c r="GK64" i="64"/>
  <c r="JE64" i="64"/>
  <c r="KC64" i="64"/>
  <c r="GJ63" i="64"/>
  <c r="IJ63" i="64"/>
  <c r="IR63" i="64"/>
  <c r="JH63" i="64"/>
  <c r="JP63" i="64"/>
  <c r="JX63" i="64"/>
  <c r="KF63" i="64"/>
  <c r="MB63" i="64"/>
  <c r="GK63" i="64"/>
  <c r="IK63" i="64"/>
  <c r="IS63" i="64"/>
  <c r="JI63" i="64"/>
  <c r="JQ63" i="64"/>
  <c r="JY63" i="64"/>
  <c r="KG63" i="64"/>
  <c r="MD63" i="64"/>
  <c r="IL63" i="64"/>
  <c r="IT63" i="64"/>
  <c r="JJ63" i="64"/>
  <c r="JR63" i="64"/>
  <c r="JZ63" i="64"/>
  <c r="KH63" i="64"/>
  <c r="MF63" i="64"/>
  <c r="CP63" i="64"/>
  <c r="IM63" i="64"/>
  <c r="IU63" i="64"/>
  <c r="JC63" i="64"/>
  <c r="JK63" i="64"/>
  <c r="JS63" i="64"/>
  <c r="KA63" i="64"/>
  <c r="LS63" i="64"/>
  <c r="MG63" i="64"/>
  <c r="EG63" i="64"/>
  <c r="EF63" i="64" s="1"/>
  <c r="EE63" i="64" s="1"/>
  <c r="ED63" i="64" s="1"/>
  <c r="EC63" i="64" s="1"/>
  <c r="IN63" i="64"/>
  <c r="IV63" i="64"/>
  <c r="JD63" i="64"/>
  <c r="JL63" i="64"/>
  <c r="JT63" i="64"/>
  <c r="KB63" i="64"/>
  <c r="KK63" i="64"/>
  <c r="IO63" i="64"/>
  <c r="IW63" i="64"/>
  <c r="JE63" i="64"/>
  <c r="JM63" i="64"/>
  <c r="JU63" i="64"/>
  <c r="KC63" i="64"/>
  <c r="LK63" i="64"/>
  <c r="LL63" i="64" s="1"/>
  <c r="CX63" i="64"/>
  <c r="FB63" i="64"/>
  <c r="IP63" i="64"/>
  <c r="JF63" i="64"/>
  <c r="JN63" i="64"/>
  <c r="JV63" i="64"/>
  <c r="KD63" i="64"/>
  <c r="LM63" i="64"/>
  <c r="LZ63" i="64"/>
  <c r="II63" i="64"/>
  <c r="JO63" i="64"/>
  <c r="IQ63" i="64"/>
  <c r="JW63" i="64"/>
  <c r="LA63" i="64"/>
  <c r="GI63" i="64"/>
  <c r="GQ63" i="64" s="1"/>
  <c r="JG63" i="64"/>
  <c r="KE63" i="64"/>
  <c r="MA63" i="64"/>
  <c r="IO62" i="64"/>
  <c r="IW62" i="64"/>
  <c r="JE62" i="64"/>
  <c r="JM62" i="64"/>
  <c r="JU62" i="64"/>
  <c r="KC62" i="64"/>
  <c r="LK62" i="64"/>
  <c r="LL62" i="64" s="1"/>
  <c r="CP62" i="64"/>
  <c r="IP62" i="64"/>
  <c r="JF62" i="64"/>
  <c r="JN62" i="64"/>
  <c r="JV62" i="64"/>
  <c r="KD62" i="64"/>
  <c r="LM62" i="64"/>
  <c r="LZ62" i="64"/>
  <c r="EG62" i="64"/>
  <c r="EF62" i="64" s="1"/>
  <c r="EE62" i="64" s="1"/>
  <c r="ED62" i="64" s="1"/>
  <c r="EC62" i="64" s="1"/>
  <c r="II62" i="64"/>
  <c r="IQ62" i="64"/>
  <c r="JG62" i="64"/>
  <c r="JO62" i="64"/>
  <c r="JW62" i="64"/>
  <c r="KE62" i="64"/>
  <c r="LA62" i="64"/>
  <c r="MA62" i="64"/>
  <c r="IJ62" i="64"/>
  <c r="IR62" i="64"/>
  <c r="JH62" i="64"/>
  <c r="JP62" i="64"/>
  <c r="JX62" i="64"/>
  <c r="KF62" i="64"/>
  <c r="MB62" i="64"/>
  <c r="MC62" i="64" s="1"/>
  <c r="CX62" i="64"/>
  <c r="FB62" i="64"/>
  <c r="IK62" i="64"/>
  <c r="IS62" i="64"/>
  <c r="JI62" i="64"/>
  <c r="JQ62" i="64"/>
  <c r="JY62" i="64"/>
  <c r="KG62" i="64"/>
  <c r="MD62" i="64"/>
  <c r="GI62" i="64"/>
  <c r="GQ62" i="64" s="1"/>
  <c r="IL62" i="64"/>
  <c r="IT62" i="64"/>
  <c r="JJ62" i="64"/>
  <c r="JR62" i="64"/>
  <c r="JZ62" i="64"/>
  <c r="KH62" i="64"/>
  <c r="MF62" i="64"/>
  <c r="GJ62" i="64"/>
  <c r="IM62" i="64"/>
  <c r="IU62" i="64"/>
  <c r="JC62" i="64"/>
  <c r="JK62" i="64"/>
  <c r="JS62" i="64"/>
  <c r="KA62" i="64"/>
  <c r="LS62" i="64"/>
  <c r="MG62" i="64"/>
  <c r="JD62" i="64"/>
  <c r="IV62" i="64"/>
  <c r="JT62" i="64"/>
  <c r="KB62" i="64"/>
  <c r="KK62" i="64"/>
  <c r="GK62" i="64"/>
  <c r="JL62" i="64"/>
  <c r="IN62" i="64"/>
  <c r="IP61" i="64"/>
  <c r="JF61" i="64"/>
  <c r="JN61" i="64"/>
  <c r="JV61" i="64"/>
  <c r="KD61" i="64"/>
  <c r="MD61" i="64"/>
  <c r="EG61" i="64"/>
  <c r="EF61" i="64" s="1"/>
  <c r="EE61" i="64" s="1"/>
  <c r="ED61" i="64" s="1"/>
  <c r="EC61" i="64" s="1"/>
  <c r="II61" i="64"/>
  <c r="IQ61" i="64"/>
  <c r="JG61" i="64"/>
  <c r="JO61" i="64"/>
  <c r="JW61" i="64"/>
  <c r="KE61" i="64"/>
  <c r="LS61" i="64"/>
  <c r="MF61" i="64"/>
  <c r="CP61" i="64"/>
  <c r="IJ61" i="64"/>
  <c r="IR61" i="64"/>
  <c r="JH61" i="64"/>
  <c r="JP61" i="64"/>
  <c r="JX61" i="64"/>
  <c r="KF61" i="64"/>
  <c r="MG61" i="64"/>
  <c r="MH61" i="64" s="1"/>
  <c r="FB61" i="64"/>
  <c r="IK61" i="64"/>
  <c r="IS61" i="64"/>
  <c r="JI61" i="64"/>
  <c r="JQ61" i="64"/>
  <c r="JY61" i="64"/>
  <c r="KG61" i="64"/>
  <c r="LK61" i="64"/>
  <c r="LL61" i="64" s="1"/>
  <c r="GI61" i="64"/>
  <c r="GQ61" i="64" s="1"/>
  <c r="IL61" i="64"/>
  <c r="IT61" i="64"/>
  <c r="JJ61" i="64"/>
  <c r="JR61" i="64"/>
  <c r="JZ61" i="64"/>
  <c r="KH61" i="64"/>
  <c r="LA61" i="64"/>
  <c r="LM61" i="64"/>
  <c r="CX61" i="64"/>
  <c r="GJ61" i="64"/>
  <c r="IM61" i="64"/>
  <c r="IU61" i="64"/>
  <c r="JC61" i="64"/>
  <c r="JK61" i="64"/>
  <c r="JS61" i="64"/>
  <c r="KA61" i="64"/>
  <c r="LZ61" i="64"/>
  <c r="GK61" i="64"/>
  <c r="IN61" i="64"/>
  <c r="IV61" i="64"/>
  <c r="JD61" i="64"/>
  <c r="JL61" i="64"/>
  <c r="JT61" i="64"/>
  <c r="KB61" i="64"/>
  <c r="MA61" i="64"/>
  <c r="IW61" i="64"/>
  <c r="JU61" i="64"/>
  <c r="MB61" i="64"/>
  <c r="KC61" i="64"/>
  <c r="IO61" i="64"/>
  <c r="JM61" i="64"/>
  <c r="JE61" i="64"/>
  <c r="KK61" i="64"/>
  <c r="EG60" i="64"/>
  <c r="EF60" i="64" s="1"/>
  <c r="EE60" i="64" s="1"/>
  <c r="ED60" i="64" s="1"/>
  <c r="EC60" i="64" s="1"/>
  <c r="IJ60" i="64"/>
  <c r="IR60" i="64"/>
  <c r="JH60" i="64"/>
  <c r="JP60" i="64"/>
  <c r="JX60" i="64"/>
  <c r="KF60" i="64"/>
  <c r="LA60" i="64"/>
  <c r="LZ60" i="64"/>
  <c r="IK60" i="64"/>
  <c r="IS60" i="64"/>
  <c r="JI60" i="64"/>
  <c r="JQ60" i="64"/>
  <c r="JY60" i="64"/>
  <c r="KG60" i="64"/>
  <c r="MA60" i="64"/>
  <c r="CX60" i="64"/>
  <c r="FB60" i="64"/>
  <c r="IL60" i="64"/>
  <c r="IT60" i="64"/>
  <c r="JJ60" i="64"/>
  <c r="JR60" i="64"/>
  <c r="JZ60" i="64"/>
  <c r="KH60" i="64"/>
  <c r="MB60" i="64"/>
  <c r="MC60" i="64" s="1"/>
  <c r="GI60" i="64"/>
  <c r="GQ60" i="64" s="1"/>
  <c r="IM60" i="64"/>
  <c r="IU60" i="64"/>
  <c r="JC60" i="64"/>
  <c r="JK60" i="64"/>
  <c r="JS60" i="64"/>
  <c r="KA60" i="64"/>
  <c r="MD60" i="64"/>
  <c r="GJ60" i="64"/>
  <c r="IN60" i="64"/>
  <c r="IV60" i="64"/>
  <c r="JD60" i="64"/>
  <c r="JL60" i="64"/>
  <c r="JT60" i="64"/>
  <c r="KB60" i="64"/>
  <c r="KK60" i="64"/>
  <c r="LS60" i="64"/>
  <c r="MF60" i="64"/>
  <c r="GK60" i="64"/>
  <c r="IO60" i="64"/>
  <c r="IW60" i="64"/>
  <c r="JE60" i="64"/>
  <c r="JM60" i="64"/>
  <c r="JU60" i="64"/>
  <c r="KC60" i="64"/>
  <c r="MG60" i="64"/>
  <c r="MH60" i="64" s="1"/>
  <c r="IP60" i="64"/>
  <c r="JF60" i="64"/>
  <c r="JN60" i="64"/>
  <c r="JV60" i="64"/>
  <c r="KD60" i="64"/>
  <c r="LK60" i="64"/>
  <c r="CP60" i="64"/>
  <c r="IQ60" i="64"/>
  <c r="JW60" i="64"/>
  <c r="LM60" i="64"/>
  <c r="KE60" i="64"/>
  <c r="II60" i="64"/>
  <c r="JO60" i="64"/>
  <c r="JG60" i="64"/>
  <c r="GI59" i="64"/>
  <c r="GQ59" i="64" s="1"/>
  <c r="IN59" i="64"/>
  <c r="IV59" i="64"/>
  <c r="JD59" i="64"/>
  <c r="GJ59" i="64"/>
  <c r="II59" i="64"/>
  <c r="IQ59" i="64"/>
  <c r="JG59" i="64"/>
  <c r="JO59" i="64"/>
  <c r="JW59" i="64"/>
  <c r="KE59" i="64"/>
  <c r="IJ59" i="64"/>
  <c r="IR59" i="64"/>
  <c r="IM59" i="64"/>
  <c r="JI59" i="64"/>
  <c r="JR59" i="64"/>
  <c r="KA59" i="64"/>
  <c r="KK59" i="64"/>
  <c r="MD59" i="64"/>
  <c r="IO59" i="64"/>
  <c r="JJ59" i="64"/>
  <c r="JS59" i="64"/>
  <c r="KB59" i="64"/>
  <c r="LS59" i="64"/>
  <c r="MF59" i="64"/>
  <c r="FB59" i="64"/>
  <c r="IP59" i="64"/>
  <c r="JK59" i="64"/>
  <c r="JT59" i="64"/>
  <c r="KC59" i="64"/>
  <c r="MG59" i="64"/>
  <c r="GK59" i="64"/>
  <c r="IS59" i="64"/>
  <c r="JL59" i="64"/>
  <c r="JU59" i="64"/>
  <c r="KD59" i="64"/>
  <c r="LK59" i="64"/>
  <c r="CP59" i="64"/>
  <c r="EG59" i="64"/>
  <c r="EF59" i="64" s="1"/>
  <c r="EE59" i="64" s="1"/>
  <c r="ED59" i="64" s="1"/>
  <c r="EC59" i="64" s="1"/>
  <c r="IT59" i="64"/>
  <c r="JC59" i="64"/>
  <c r="JM59" i="64"/>
  <c r="JV59" i="64"/>
  <c r="KF59" i="64"/>
  <c r="LA59" i="64"/>
  <c r="LM59" i="64"/>
  <c r="IU59" i="64"/>
  <c r="JE59" i="64"/>
  <c r="JN59" i="64"/>
  <c r="JX59" i="64"/>
  <c r="KG59" i="64"/>
  <c r="LZ59" i="64"/>
  <c r="IK59" i="64"/>
  <c r="IW59" i="64"/>
  <c r="JF59" i="64"/>
  <c r="JP59" i="64"/>
  <c r="JY59" i="64"/>
  <c r="KH59" i="64"/>
  <c r="MA59" i="64"/>
  <c r="JQ59" i="64"/>
  <c r="IL59" i="64"/>
  <c r="JZ59" i="64"/>
  <c r="JH59" i="64"/>
  <c r="CX59" i="64"/>
  <c r="MB59" i="64"/>
  <c r="CP58" i="64"/>
  <c r="FB58" i="64"/>
  <c r="IP58" i="64"/>
  <c r="JF58" i="64"/>
  <c r="JN58" i="64"/>
  <c r="JV58" i="64"/>
  <c r="KD58" i="64"/>
  <c r="MG58" i="64"/>
  <c r="GI58" i="64"/>
  <c r="GQ58" i="64" s="1"/>
  <c r="II58" i="64"/>
  <c r="IQ58" i="64"/>
  <c r="JG58" i="64"/>
  <c r="JO58" i="64"/>
  <c r="JW58" i="64"/>
  <c r="KE58" i="64"/>
  <c r="LK58" i="64"/>
  <c r="CX58" i="64"/>
  <c r="GK58" i="64"/>
  <c r="IK58" i="64"/>
  <c r="IS58" i="64"/>
  <c r="JI58" i="64"/>
  <c r="JQ58" i="64"/>
  <c r="JY58" i="64"/>
  <c r="KG58" i="64"/>
  <c r="LA58" i="64"/>
  <c r="LZ58" i="64"/>
  <c r="IL58" i="64"/>
  <c r="IT58" i="64"/>
  <c r="JJ58" i="64"/>
  <c r="JR58" i="64"/>
  <c r="JZ58" i="64"/>
  <c r="KH58" i="64"/>
  <c r="MA58" i="64"/>
  <c r="IJ58" i="64"/>
  <c r="JH58" i="64"/>
  <c r="JX58" i="64"/>
  <c r="MF58" i="64"/>
  <c r="IM58" i="64"/>
  <c r="JK58" i="64"/>
  <c r="KA58" i="64"/>
  <c r="IN58" i="64"/>
  <c r="JL58" i="64"/>
  <c r="KB58" i="64"/>
  <c r="IO58" i="64"/>
  <c r="JM58" i="64"/>
  <c r="KC58" i="64"/>
  <c r="LS58" i="64"/>
  <c r="GJ58" i="64"/>
  <c r="IR58" i="64"/>
  <c r="JP58" i="64"/>
  <c r="KF58" i="64"/>
  <c r="IU58" i="64"/>
  <c r="JC58" i="64"/>
  <c r="JS58" i="64"/>
  <c r="EG58" i="64"/>
  <c r="EF58" i="64" s="1"/>
  <c r="EE58" i="64" s="1"/>
  <c r="ED58" i="64" s="1"/>
  <c r="EC58" i="64" s="1"/>
  <c r="IV58" i="64"/>
  <c r="JD58" i="64"/>
  <c r="JT58" i="64"/>
  <c r="MB58" i="64"/>
  <c r="MD58" i="64"/>
  <c r="JE58" i="64"/>
  <c r="LM58" i="64"/>
  <c r="JU58" i="64"/>
  <c r="IW58" i="64"/>
  <c r="KK58" i="64"/>
  <c r="FB57" i="64"/>
  <c r="IK57" i="64"/>
  <c r="IS57" i="64"/>
  <c r="JI57" i="64"/>
  <c r="JQ57" i="64"/>
  <c r="JY57" i="64"/>
  <c r="KG57" i="64"/>
  <c r="MB57" i="64"/>
  <c r="CX57" i="64"/>
  <c r="GI57" i="64"/>
  <c r="GQ57" i="64" s="1"/>
  <c r="IL57" i="64"/>
  <c r="IT57" i="64"/>
  <c r="JJ57" i="64"/>
  <c r="JR57" i="64"/>
  <c r="JZ57" i="64"/>
  <c r="KH57" i="64"/>
  <c r="MD57" i="64"/>
  <c r="GK57" i="64"/>
  <c r="IN57" i="64"/>
  <c r="IV57" i="64"/>
  <c r="JD57" i="64"/>
  <c r="JL57" i="64"/>
  <c r="JT57" i="64"/>
  <c r="KB57" i="64"/>
  <c r="KK57" i="64"/>
  <c r="LS57" i="64"/>
  <c r="MG57" i="64"/>
  <c r="IO57" i="64"/>
  <c r="IW57" i="64"/>
  <c r="JE57" i="64"/>
  <c r="JM57" i="64"/>
  <c r="JU57" i="64"/>
  <c r="KC57" i="64"/>
  <c r="IP57" i="64"/>
  <c r="JH57" i="64"/>
  <c r="JX57" i="64"/>
  <c r="LA57" i="64"/>
  <c r="JK57" i="64"/>
  <c r="KA57" i="64"/>
  <c r="CP57" i="64"/>
  <c r="II57" i="64"/>
  <c r="JN57" i="64"/>
  <c r="KD57" i="64"/>
  <c r="GJ57" i="64"/>
  <c r="IJ57" i="64"/>
  <c r="JO57" i="64"/>
  <c r="KE57" i="64"/>
  <c r="IM57" i="64"/>
  <c r="JP57" i="64"/>
  <c r="KF57" i="64"/>
  <c r="LZ57" i="64"/>
  <c r="IQ57" i="64"/>
  <c r="JC57" i="64"/>
  <c r="JS57" i="64"/>
  <c r="LK57" i="64"/>
  <c r="MA57" i="64"/>
  <c r="EG57" i="64"/>
  <c r="EF57" i="64" s="1"/>
  <c r="EE57" i="64" s="1"/>
  <c r="ED57" i="64" s="1"/>
  <c r="EC57" i="64" s="1"/>
  <c r="IR57" i="64"/>
  <c r="JF57" i="64"/>
  <c r="JV57" i="64"/>
  <c r="LM57" i="64"/>
  <c r="MF57" i="64"/>
  <c r="JG57" i="64"/>
  <c r="JW57" i="64"/>
  <c r="IU57" i="64"/>
  <c r="CP56" i="64"/>
  <c r="IP56" i="64"/>
  <c r="JF56" i="64"/>
  <c r="JN56" i="64"/>
  <c r="JV56" i="64"/>
  <c r="KD56" i="64"/>
  <c r="MG56" i="64"/>
  <c r="EG56" i="64"/>
  <c r="EF56" i="64" s="1"/>
  <c r="EE56" i="64" s="1"/>
  <c r="ED56" i="64" s="1"/>
  <c r="EC56" i="64" s="1"/>
  <c r="II56" i="64"/>
  <c r="IQ56" i="64"/>
  <c r="JG56" i="64"/>
  <c r="JO56" i="64"/>
  <c r="JW56" i="64"/>
  <c r="KE56" i="64"/>
  <c r="LK56" i="64"/>
  <c r="LL56" i="64" s="1"/>
  <c r="CX56" i="64"/>
  <c r="FB56" i="64"/>
  <c r="IK56" i="64"/>
  <c r="IS56" i="64"/>
  <c r="JI56" i="64"/>
  <c r="JQ56" i="64"/>
  <c r="JY56" i="64"/>
  <c r="KG56" i="64"/>
  <c r="LA56" i="64"/>
  <c r="LZ56" i="64"/>
  <c r="GI56" i="64"/>
  <c r="GQ56" i="64" s="1"/>
  <c r="IL56" i="64"/>
  <c r="IT56" i="64"/>
  <c r="JJ56" i="64"/>
  <c r="JR56" i="64"/>
  <c r="JZ56" i="64"/>
  <c r="KH56" i="64"/>
  <c r="MA56" i="64"/>
  <c r="GJ56" i="64"/>
  <c r="IM56" i="64"/>
  <c r="IU56" i="64"/>
  <c r="JC56" i="64"/>
  <c r="JK56" i="64"/>
  <c r="JS56" i="64"/>
  <c r="KA56" i="64"/>
  <c r="MB56" i="64"/>
  <c r="MC56" i="64" s="1"/>
  <c r="IN56" i="64"/>
  <c r="JT56" i="64"/>
  <c r="LM56" i="64"/>
  <c r="MF56" i="64"/>
  <c r="IO56" i="64"/>
  <c r="JU56" i="64"/>
  <c r="IR56" i="64"/>
  <c r="JD56" i="64"/>
  <c r="JX56" i="64"/>
  <c r="IV56" i="64"/>
  <c r="JE56" i="64"/>
  <c r="KB56" i="64"/>
  <c r="IW56" i="64"/>
  <c r="JH56" i="64"/>
  <c r="KC56" i="64"/>
  <c r="LS56" i="64"/>
  <c r="JL56" i="64"/>
  <c r="KF56" i="64"/>
  <c r="JM56" i="64"/>
  <c r="KK56" i="64"/>
  <c r="GK56" i="64"/>
  <c r="MD56" i="64"/>
  <c r="JP56" i="64"/>
  <c r="IJ56" i="64"/>
  <c r="GI55" i="64"/>
  <c r="GQ55" i="64" s="1"/>
  <c r="IL55" i="64"/>
  <c r="IT55" i="64"/>
  <c r="JJ55" i="64"/>
  <c r="JR55" i="64"/>
  <c r="JZ55" i="64"/>
  <c r="KH55" i="64"/>
  <c r="MB55" i="64"/>
  <c r="GJ55" i="64"/>
  <c r="IM55" i="64"/>
  <c r="IU55" i="64"/>
  <c r="JC55" i="64"/>
  <c r="JK55" i="64"/>
  <c r="JS55" i="64"/>
  <c r="KA55" i="64"/>
  <c r="MD55" i="64"/>
  <c r="CP55" i="64"/>
  <c r="IO55" i="64"/>
  <c r="IW55" i="64"/>
  <c r="JE55" i="64"/>
  <c r="JM55" i="64"/>
  <c r="JU55" i="64"/>
  <c r="KC55" i="64"/>
  <c r="MG55" i="64"/>
  <c r="IP55" i="64"/>
  <c r="JF55" i="64"/>
  <c r="JN55" i="64"/>
  <c r="JV55" i="64"/>
  <c r="KD55" i="64"/>
  <c r="LK55" i="64"/>
  <c r="LL55" i="64" s="1"/>
  <c r="EG55" i="64"/>
  <c r="EF55" i="64" s="1"/>
  <c r="EE55" i="64" s="1"/>
  <c r="ED55" i="64" s="1"/>
  <c r="EC55" i="64" s="1"/>
  <c r="II55" i="64"/>
  <c r="IQ55" i="64"/>
  <c r="JG55" i="64"/>
  <c r="JO55" i="64"/>
  <c r="JW55" i="64"/>
  <c r="KE55" i="64"/>
  <c r="LM55" i="64"/>
  <c r="JL55" i="64"/>
  <c r="KG55" i="64"/>
  <c r="JP55" i="64"/>
  <c r="KK55" i="64"/>
  <c r="LZ55" i="64"/>
  <c r="FB55" i="64"/>
  <c r="IJ55" i="64"/>
  <c r="JQ55" i="64"/>
  <c r="MA55" i="64"/>
  <c r="CX55" i="64"/>
  <c r="GK55" i="64"/>
  <c r="IK55" i="64"/>
  <c r="JT55" i="64"/>
  <c r="MF55" i="64"/>
  <c r="IN55" i="64"/>
  <c r="JX55" i="64"/>
  <c r="IR55" i="64"/>
  <c r="JD55" i="64"/>
  <c r="JY55" i="64"/>
  <c r="LA55" i="64"/>
  <c r="IS55" i="64"/>
  <c r="JH55" i="64"/>
  <c r="KB55" i="64"/>
  <c r="IV55" i="64"/>
  <c r="JI55" i="64"/>
  <c r="KF55" i="64"/>
  <c r="LS55" i="64"/>
  <c r="IJ54" i="64"/>
  <c r="IR54" i="64"/>
  <c r="JH54" i="64"/>
  <c r="JP54" i="64"/>
  <c r="JX54" i="64"/>
  <c r="KF54" i="64"/>
  <c r="LK54" i="64"/>
  <c r="LL54" i="64" s="1"/>
  <c r="EG54" i="64"/>
  <c r="EF54" i="64" s="1"/>
  <c r="EE54" i="64" s="1"/>
  <c r="ED54" i="64" s="1"/>
  <c r="EC54" i="64" s="1"/>
  <c r="IK54" i="64"/>
  <c r="IS54" i="64"/>
  <c r="JI54" i="64"/>
  <c r="JQ54" i="64"/>
  <c r="JY54" i="64"/>
  <c r="KG54" i="64"/>
  <c r="LA54" i="64"/>
  <c r="LM54" i="64"/>
  <c r="LZ54" i="64"/>
  <c r="FB54" i="64"/>
  <c r="IM54" i="64"/>
  <c r="IU54" i="64"/>
  <c r="JC54" i="64"/>
  <c r="JK54" i="64"/>
  <c r="JS54" i="64"/>
  <c r="KA54" i="64"/>
  <c r="MB54" i="64"/>
  <c r="MC54" i="64" s="1"/>
  <c r="CP54" i="64"/>
  <c r="GI54" i="64"/>
  <c r="GQ54" i="64" s="1"/>
  <c r="IN54" i="64"/>
  <c r="IV54" i="64"/>
  <c r="JD54" i="64"/>
  <c r="JL54" i="64"/>
  <c r="JT54" i="64"/>
  <c r="KB54" i="64"/>
  <c r="KK54" i="64"/>
  <c r="MD54" i="64"/>
  <c r="GJ54" i="64"/>
  <c r="IO54" i="64"/>
  <c r="IW54" i="64"/>
  <c r="JE54" i="64"/>
  <c r="JM54" i="64"/>
  <c r="JU54" i="64"/>
  <c r="KC54" i="64"/>
  <c r="MF54" i="64"/>
  <c r="JR54" i="64"/>
  <c r="II54" i="64"/>
  <c r="JV54" i="64"/>
  <c r="GK54" i="64"/>
  <c r="IL54" i="64"/>
  <c r="JW54" i="64"/>
  <c r="LS54" i="64"/>
  <c r="IP54" i="64"/>
  <c r="JF54" i="64"/>
  <c r="JZ54" i="64"/>
  <c r="IQ54" i="64"/>
  <c r="JG54" i="64"/>
  <c r="KD54" i="64"/>
  <c r="CX54" i="64"/>
  <c r="IT54" i="64"/>
  <c r="JJ54" i="64"/>
  <c r="KE54" i="64"/>
  <c r="MA54" i="64"/>
  <c r="JN54" i="64"/>
  <c r="KH54" i="64"/>
  <c r="MG54" i="64"/>
  <c r="JO54" i="64"/>
  <c r="GJ53" i="64"/>
  <c r="IP53" i="64"/>
  <c r="JF53" i="64"/>
  <c r="JN53" i="64"/>
  <c r="JV53" i="64"/>
  <c r="KD53" i="64"/>
  <c r="LK53" i="64"/>
  <c r="LL53" i="64" s="1"/>
  <c r="CX53" i="64"/>
  <c r="GK53" i="64"/>
  <c r="II53" i="64"/>
  <c r="IQ53" i="64"/>
  <c r="JG53" i="64"/>
  <c r="JO53" i="64"/>
  <c r="JW53" i="64"/>
  <c r="KE53" i="64"/>
  <c r="LM53" i="64"/>
  <c r="IK53" i="64"/>
  <c r="IS53" i="64"/>
  <c r="JI53" i="64"/>
  <c r="JQ53" i="64"/>
  <c r="JY53" i="64"/>
  <c r="KG53" i="64"/>
  <c r="MA53" i="64"/>
  <c r="EG53" i="64"/>
  <c r="EF53" i="64" s="1"/>
  <c r="EE53" i="64" s="1"/>
  <c r="ED53" i="64" s="1"/>
  <c r="EC53" i="64" s="1"/>
  <c r="IL53" i="64"/>
  <c r="IT53" i="64"/>
  <c r="JJ53" i="64"/>
  <c r="JR53" i="64"/>
  <c r="JZ53" i="64"/>
  <c r="KH53" i="64"/>
  <c r="MB53" i="64"/>
  <c r="IM53" i="64"/>
  <c r="IU53" i="64"/>
  <c r="JC53" i="64"/>
  <c r="JK53" i="64"/>
  <c r="JS53" i="64"/>
  <c r="KA53" i="64"/>
  <c r="MD53" i="64"/>
  <c r="IO53" i="64"/>
  <c r="JU53" i="64"/>
  <c r="MG53" i="64"/>
  <c r="IR53" i="64"/>
  <c r="JD53" i="64"/>
  <c r="JX53" i="64"/>
  <c r="LA53" i="64"/>
  <c r="IV53" i="64"/>
  <c r="JE53" i="64"/>
  <c r="KB53" i="64"/>
  <c r="IW53" i="64"/>
  <c r="JH53" i="64"/>
  <c r="KC53" i="64"/>
  <c r="LS53" i="64"/>
  <c r="CP53" i="64"/>
  <c r="JL53" i="64"/>
  <c r="KF53" i="64"/>
  <c r="JM53" i="64"/>
  <c r="KK53" i="64"/>
  <c r="FB53" i="64"/>
  <c r="IJ53" i="64"/>
  <c r="JP53" i="64"/>
  <c r="LZ53" i="64"/>
  <c r="GI53" i="64"/>
  <c r="GQ53" i="64" s="1"/>
  <c r="IN53" i="64"/>
  <c r="JT53" i="64"/>
  <c r="MF53" i="64"/>
  <c r="CP52" i="64"/>
  <c r="II52" i="64"/>
  <c r="IQ52" i="64"/>
  <c r="JG52" i="64"/>
  <c r="JO52" i="64"/>
  <c r="JW52" i="64"/>
  <c r="KE52" i="64"/>
  <c r="LK52" i="64"/>
  <c r="FB52" i="64"/>
  <c r="IJ52" i="64"/>
  <c r="IR52" i="64"/>
  <c r="JH52" i="64"/>
  <c r="JP52" i="64"/>
  <c r="JX52" i="64"/>
  <c r="KF52" i="64"/>
  <c r="LA52" i="64"/>
  <c r="LM52" i="64"/>
  <c r="CX52" i="64"/>
  <c r="GJ52" i="64"/>
  <c r="IL52" i="64"/>
  <c r="IT52" i="64"/>
  <c r="JJ52" i="64"/>
  <c r="JR52" i="64"/>
  <c r="JZ52" i="64"/>
  <c r="KH52" i="64"/>
  <c r="MA52" i="64"/>
  <c r="GK52" i="64"/>
  <c r="IM52" i="64"/>
  <c r="IU52" i="64"/>
  <c r="JC52" i="64"/>
  <c r="JK52" i="64"/>
  <c r="JS52" i="64"/>
  <c r="KA52" i="64"/>
  <c r="MB52" i="64"/>
  <c r="IN52" i="64"/>
  <c r="IV52" i="64"/>
  <c r="JD52" i="64"/>
  <c r="JL52" i="64"/>
  <c r="JT52" i="64"/>
  <c r="KB52" i="64"/>
  <c r="KK52" i="64"/>
  <c r="MD52" i="64"/>
  <c r="JM52" i="64"/>
  <c r="KG52" i="64"/>
  <c r="MF52" i="64"/>
  <c r="JN52" i="64"/>
  <c r="MG52" i="64"/>
  <c r="GI52" i="64"/>
  <c r="GQ52" i="64" s="1"/>
  <c r="JQ52" i="64"/>
  <c r="IK52" i="64"/>
  <c r="JU52" i="64"/>
  <c r="IO52" i="64"/>
  <c r="JV52" i="64"/>
  <c r="LS52" i="64"/>
  <c r="IP52" i="64"/>
  <c r="JE52" i="64"/>
  <c r="JY52" i="64"/>
  <c r="EG52" i="64"/>
  <c r="EF52" i="64" s="1"/>
  <c r="EE52" i="64" s="1"/>
  <c r="ED52" i="64" s="1"/>
  <c r="EC52" i="64" s="1"/>
  <c r="IS52" i="64"/>
  <c r="JF52" i="64"/>
  <c r="KC52" i="64"/>
  <c r="IW52" i="64"/>
  <c r="JI52" i="64"/>
  <c r="KD52" i="64"/>
  <c r="LZ52" i="64"/>
  <c r="CP51" i="64"/>
  <c r="GJ51" i="64"/>
  <c r="IL51" i="64"/>
  <c r="IT51" i="64"/>
  <c r="JJ51" i="64"/>
  <c r="JR51" i="64"/>
  <c r="JZ51" i="64"/>
  <c r="KH51" i="64"/>
  <c r="MD51" i="64"/>
  <c r="EG51" i="64"/>
  <c r="EF51" i="64" s="1"/>
  <c r="EE51" i="64" s="1"/>
  <c r="ED51" i="64" s="1"/>
  <c r="EC51" i="64" s="1"/>
  <c r="IM51" i="64"/>
  <c r="IU51" i="64"/>
  <c r="JC51" i="64"/>
  <c r="JK51" i="64"/>
  <c r="JS51" i="64"/>
  <c r="KA51" i="64"/>
  <c r="LS51" i="64"/>
  <c r="MF51" i="64"/>
  <c r="GI51" i="64"/>
  <c r="GQ51" i="64" s="1"/>
  <c r="IO51" i="64"/>
  <c r="IW51" i="64"/>
  <c r="JE51" i="64"/>
  <c r="JM51" i="64"/>
  <c r="JU51" i="64"/>
  <c r="KC51" i="64"/>
  <c r="LK51" i="64"/>
  <c r="GK51" i="64"/>
  <c r="IP51" i="64"/>
  <c r="JF51" i="64"/>
  <c r="JN51" i="64"/>
  <c r="JV51" i="64"/>
  <c r="KD51" i="64"/>
  <c r="LM51" i="64"/>
  <c r="II51" i="64"/>
  <c r="IQ51" i="64"/>
  <c r="JG51" i="64"/>
  <c r="JO51" i="64"/>
  <c r="JW51" i="64"/>
  <c r="KE51" i="64"/>
  <c r="LA51" i="64"/>
  <c r="LZ51" i="64"/>
  <c r="IV51" i="64"/>
  <c r="JI51" i="64"/>
  <c r="KF51" i="64"/>
  <c r="JL51" i="64"/>
  <c r="KG51" i="64"/>
  <c r="JP51" i="64"/>
  <c r="KK51" i="64"/>
  <c r="IJ51" i="64"/>
  <c r="JQ51" i="64"/>
  <c r="FB51" i="64"/>
  <c r="IK51" i="64"/>
  <c r="JT51" i="64"/>
  <c r="IN51" i="64"/>
  <c r="JX51" i="64"/>
  <c r="MA51" i="64"/>
  <c r="CX51" i="64"/>
  <c r="IR51" i="64"/>
  <c r="JD51" i="64"/>
  <c r="JY51" i="64"/>
  <c r="MB51" i="64"/>
  <c r="IS51" i="64"/>
  <c r="JH51" i="64"/>
  <c r="KB51" i="64"/>
  <c r="MG51" i="64"/>
  <c r="IP50" i="64"/>
  <c r="JF50" i="64"/>
  <c r="JN50" i="64"/>
  <c r="JV50" i="64"/>
  <c r="KD50" i="64"/>
  <c r="GJ50" i="64"/>
  <c r="IK50" i="64"/>
  <c r="IS50" i="64"/>
  <c r="JI50" i="64"/>
  <c r="JQ50" i="64"/>
  <c r="JY50" i="64"/>
  <c r="KG50" i="64"/>
  <c r="CP50" i="64"/>
  <c r="GK50" i="64"/>
  <c r="II50" i="64"/>
  <c r="IT50" i="64"/>
  <c r="JL50" i="64"/>
  <c r="JW50" i="64"/>
  <c r="KH50" i="64"/>
  <c r="MB50" i="64"/>
  <c r="IN50" i="64"/>
  <c r="JG50" i="64"/>
  <c r="JR50" i="64"/>
  <c r="KB50" i="64"/>
  <c r="LK50" i="64"/>
  <c r="IQ50" i="64"/>
  <c r="JM50" i="64"/>
  <c r="KA50" i="64"/>
  <c r="MA50" i="64"/>
  <c r="EG50" i="64"/>
  <c r="EF50" i="64" s="1"/>
  <c r="EE50" i="64" s="1"/>
  <c r="ED50" i="64" s="1"/>
  <c r="EC50" i="64" s="1"/>
  <c r="IR50" i="64"/>
  <c r="JO50" i="64"/>
  <c r="KC50" i="64"/>
  <c r="LA50" i="64"/>
  <c r="MD50" i="64"/>
  <c r="IV50" i="64"/>
  <c r="JD50" i="64"/>
  <c r="JS50" i="64"/>
  <c r="KF50" i="64"/>
  <c r="MG50" i="64"/>
  <c r="IJ50" i="64"/>
  <c r="IW50" i="64"/>
  <c r="JE50" i="64"/>
  <c r="JT50" i="64"/>
  <c r="LS50" i="64"/>
  <c r="IL50" i="64"/>
  <c r="JH50" i="64"/>
  <c r="JU50" i="64"/>
  <c r="KK50" i="64"/>
  <c r="JX50" i="64"/>
  <c r="MF50" i="64"/>
  <c r="JZ50" i="64"/>
  <c r="LM50" i="64"/>
  <c r="KE50" i="64"/>
  <c r="CX50" i="64"/>
  <c r="IM50" i="64"/>
  <c r="JC50" i="64"/>
  <c r="IO50" i="64"/>
  <c r="JJ50" i="64"/>
  <c r="FB50" i="64"/>
  <c r="IU50" i="64"/>
  <c r="JK50" i="64"/>
  <c r="GI50" i="64"/>
  <c r="GQ50" i="64" s="1"/>
  <c r="JP50" i="64"/>
  <c r="LZ50" i="64"/>
  <c r="IM49" i="64"/>
  <c r="IU49" i="64"/>
  <c r="JC49" i="64"/>
  <c r="JK49" i="64"/>
  <c r="JS49" i="64"/>
  <c r="KA49" i="64"/>
  <c r="MD49" i="64"/>
  <c r="GJ49" i="64"/>
  <c r="IP49" i="64"/>
  <c r="JF49" i="64"/>
  <c r="JN49" i="64"/>
  <c r="JV49" i="64"/>
  <c r="KD49" i="64"/>
  <c r="LK49" i="64"/>
  <c r="GK49" i="64"/>
  <c r="IN49" i="64"/>
  <c r="JH49" i="64"/>
  <c r="JR49" i="64"/>
  <c r="KC49" i="64"/>
  <c r="MA49" i="64"/>
  <c r="II49" i="64"/>
  <c r="IS49" i="64"/>
  <c r="JM49" i="64"/>
  <c r="JX49" i="64"/>
  <c r="KH49" i="64"/>
  <c r="LS49" i="64"/>
  <c r="IQ49" i="64"/>
  <c r="JO49" i="64"/>
  <c r="KB49" i="64"/>
  <c r="LA49" i="64"/>
  <c r="FB49" i="64"/>
  <c r="IR49" i="64"/>
  <c r="JP49" i="64"/>
  <c r="KE49" i="64"/>
  <c r="IV49" i="64"/>
  <c r="JE49" i="64"/>
  <c r="JT49" i="64"/>
  <c r="KG49" i="64"/>
  <c r="EG49" i="64"/>
  <c r="EF49" i="64" s="1"/>
  <c r="EE49" i="64" s="1"/>
  <c r="ED49" i="64" s="1"/>
  <c r="EC49" i="64" s="1"/>
  <c r="IJ49" i="64"/>
  <c r="IW49" i="64"/>
  <c r="JG49" i="64"/>
  <c r="JU49" i="64"/>
  <c r="LZ49" i="64"/>
  <c r="CX49" i="64"/>
  <c r="IK49" i="64"/>
  <c r="JI49" i="64"/>
  <c r="JW49" i="64"/>
  <c r="KK49" i="64"/>
  <c r="MB49" i="64"/>
  <c r="CP49" i="64"/>
  <c r="JZ49" i="64"/>
  <c r="KF49" i="64"/>
  <c r="IL49" i="64"/>
  <c r="JD49" i="64"/>
  <c r="IO49" i="64"/>
  <c r="JJ49" i="64"/>
  <c r="IT49" i="64"/>
  <c r="JL49" i="64"/>
  <c r="MF49" i="64"/>
  <c r="JQ49" i="64"/>
  <c r="MG49" i="64"/>
  <c r="GI49" i="64"/>
  <c r="GQ49" i="64" s="1"/>
  <c r="JY49" i="64"/>
  <c r="LM49" i="64"/>
  <c r="IN48" i="64"/>
  <c r="IV48" i="64"/>
  <c r="JD48" i="64"/>
  <c r="JL48" i="64"/>
  <c r="JT48" i="64"/>
  <c r="KB48" i="64"/>
  <c r="KK48" i="64"/>
  <c r="MD48" i="64"/>
  <c r="EG48" i="64"/>
  <c r="EF48" i="64" s="1"/>
  <c r="EE48" i="64" s="1"/>
  <c r="ED48" i="64" s="1"/>
  <c r="EC48" i="64" s="1"/>
  <c r="IO48" i="64"/>
  <c r="IW48" i="64"/>
  <c r="JE48" i="64"/>
  <c r="JM48" i="64"/>
  <c r="JU48" i="64"/>
  <c r="KC48" i="64"/>
  <c r="LS48" i="64"/>
  <c r="MF48" i="64"/>
  <c r="FB48" i="64"/>
  <c r="II48" i="64"/>
  <c r="IQ48" i="64"/>
  <c r="JG48" i="64"/>
  <c r="JO48" i="64"/>
  <c r="JW48" i="64"/>
  <c r="KE48" i="64"/>
  <c r="LK48" i="64"/>
  <c r="LL48" i="64" s="1"/>
  <c r="GI48" i="64"/>
  <c r="IT48" i="64"/>
  <c r="JF48" i="64"/>
  <c r="JR48" i="64"/>
  <c r="KF48" i="64"/>
  <c r="CX48" i="64"/>
  <c r="GJ48" i="64"/>
  <c r="IM48" i="64"/>
  <c r="JK48" i="64"/>
  <c r="JY48" i="64"/>
  <c r="LM48" i="64"/>
  <c r="MA48" i="64"/>
  <c r="CP48" i="64"/>
  <c r="IU48" i="64"/>
  <c r="JI48" i="64"/>
  <c r="JZ48" i="64"/>
  <c r="LA48" i="64"/>
  <c r="GK48" i="64"/>
  <c r="JJ48" i="64"/>
  <c r="KA48" i="64"/>
  <c r="IK48" i="64"/>
  <c r="JP48" i="64"/>
  <c r="KG48" i="64"/>
  <c r="IL48" i="64"/>
  <c r="JQ48" i="64"/>
  <c r="KH48" i="64"/>
  <c r="LZ48" i="64"/>
  <c r="IP48" i="64"/>
  <c r="JS48" i="64"/>
  <c r="MB48" i="64"/>
  <c r="IR48" i="64"/>
  <c r="JC48" i="64"/>
  <c r="JV48" i="64"/>
  <c r="MG48" i="64"/>
  <c r="IJ48" i="64"/>
  <c r="JN48" i="64"/>
  <c r="IS48" i="64"/>
  <c r="JX48" i="64"/>
  <c r="KD48" i="64"/>
  <c r="JH48" i="64"/>
  <c r="CX47" i="64"/>
  <c r="GJ47" i="64"/>
  <c r="IP47" i="64"/>
  <c r="JF47" i="64"/>
  <c r="JN47" i="64"/>
  <c r="JV47" i="64"/>
  <c r="KD47" i="64"/>
  <c r="LM47" i="64"/>
  <c r="LZ47" i="64"/>
  <c r="GK47" i="64"/>
  <c r="II47" i="64"/>
  <c r="IQ47" i="64"/>
  <c r="JG47" i="64"/>
  <c r="JO47" i="64"/>
  <c r="JW47" i="64"/>
  <c r="KE47" i="64"/>
  <c r="LA47" i="64"/>
  <c r="MA47" i="64"/>
  <c r="IK47" i="64"/>
  <c r="IS47" i="64"/>
  <c r="JI47" i="64"/>
  <c r="JQ47" i="64"/>
  <c r="JY47" i="64"/>
  <c r="KG47" i="64"/>
  <c r="MD47" i="64"/>
  <c r="EG47" i="64"/>
  <c r="EF47" i="64" s="1"/>
  <c r="EE47" i="64" s="1"/>
  <c r="ED47" i="64" s="1"/>
  <c r="EC47" i="64" s="1"/>
  <c r="IL47" i="64"/>
  <c r="IT47" i="64"/>
  <c r="JJ47" i="64"/>
  <c r="JR47" i="64"/>
  <c r="JZ47" i="64"/>
  <c r="KH47" i="64"/>
  <c r="MF47" i="64"/>
  <c r="IJ47" i="64"/>
  <c r="JH47" i="64"/>
  <c r="JX47" i="64"/>
  <c r="IR47" i="64"/>
  <c r="JP47" i="64"/>
  <c r="KF47" i="64"/>
  <c r="CP47" i="64"/>
  <c r="GI47" i="64"/>
  <c r="GQ47" i="64" s="1"/>
  <c r="IN47" i="64"/>
  <c r="JS47" i="64"/>
  <c r="IO47" i="64"/>
  <c r="JT47" i="64"/>
  <c r="IV47" i="64"/>
  <c r="JD47" i="64"/>
  <c r="KA47" i="64"/>
  <c r="IW47" i="64"/>
  <c r="JE47" i="64"/>
  <c r="KB47" i="64"/>
  <c r="JK47" i="64"/>
  <c r="KC47" i="64"/>
  <c r="MB47" i="64"/>
  <c r="JL47" i="64"/>
  <c r="LK47" i="64"/>
  <c r="LL47" i="64" s="1"/>
  <c r="MG47" i="64"/>
  <c r="MH47" i="64" s="1"/>
  <c r="LS47" i="64"/>
  <c r="FB47" i="64"/>
  <c r="JC47" i="64"/>
  <c r="IM47" i="64"/>
  <c r="JM47" i="64"/>
  <c r="IU47" i="64"/>
  <c r="JU47" i="64"/>
  <c r="KK47" i="64"/>
  <c r="GK46" i="64"/>
  <c r="IO46" i="64"/>
  <c r="IW46" i="64"/>
  <c r="JE46" i="64"/>
  <c r="JM46" i="64"/>
  <c r="JU46" i="64"/>
  <c r="KC46" i="64"/>
  <c r="MG46" i="64"/>
  <c r="IP46" i="64"/>
  <c r="JF46" i="64"/>
  <c r="JN46" i="64"/>
  <c r="JV46" i="64"/>
  <c r="KD46" i="64"/>
  <c r="LK46" i="64"/>
  <c r="LL46" i="64" s="1"/>
  <c r="CP46" i="64"/>
  <c r="EG46" i="64"/>
  <c r="EF46" i="64" s="1"/>
  <c r="EE46" i="64" s="1"/>
  <c r="ED46" i="64" s="1"/>
  <c r="EC46" i="64" s="1"/>
  <c r="IJ46" i="64"/>
  <c r="IR46" i="64"/>
  <c r="JH46" i="64"/>
  <c r="JP46" i="64"/>
  <c r="JX46" i="64"/>
  <c r="KF46" i="64"/>
  <c r="LA46" i="64"/>
  <c r="LZ46" i="64"/>
  <c r="IK46" i="64"/>
  <c r="IS46" i="64"/>
  <c r="JI46" i="64"/>
  <c r="JQ46" i="64"/>
  <c r="JY46" i="64"/>
  <c r="KG46" i="64"/>
  <c r="MA46" i="64"/>
  <c r="IQ46" i="64"/>
  <c r="JR46" i="64"/>
  <c r="KH46" i="64"/>
  <c r="MB46" i="64"/>
  <c r="II46" i="64"/>
  <c r="JJ46" i="64"/>
  <c r="JZ46" i="64"/>
  <c r="GI46" i="64"/>
  <c r="GQ46" i="64" s="1"/>
  <c r="IL46" i="64"/>
  <c r="JO46" i="64"/>
  <c r="KK46" i="64"/>
  <c r="GJ46" i="64"/>
  <c r="IM46" i="64"/>
  <c r="JS46" i="64"/>
  <c r="CX46" i="64"/>
  <c r="IT46" i="64"/>
  <c r="JC46" i="64"/>
  <c r="JW46" i="64"/>
  <c r="LS46" i="64"/>
  <c r="IU46" i="64"/>
  <c r="JD46" i="64"/>
  <c r="KA46" i="64"/>
  <c r="IV46" i="64"/>
  <c r="JG46" i="64"/>
  <c r="KB46" i="64"/>
  <c r="MD46" i="64"/>
  <c r="JK46" i="64"/>
  <c r="KE46" i="64"/>
  <c r="MF46" i="64"/>
  <c r="FB46" i="64"/>
  <c r="JL46" i="64"/>
  <c r="JT46" i="64"/>
  <c r="LM46" i="64"/>
  <c r="IN46" i="64"/>
  <c r="II45" i="64"/>
  <c r="IQ45" i="64"/>
  <c r="JG45" i="64"/>
  <c r="JO45" i="64"/>
  <c r="JW45" i="64"/>
  <c r="KE45" i="64"/>
  <c r="LA45" i="64"/>
  <c r="LM45" i="64"/>
  <c r="CP45" i="64"/>
  <c r="EG45" i="64"/>
  <c r="EF45" i="64" s="1"/>
  <c r="EE45" i="64" s="1"/>
  <c r="ED45" i="64" s="1"/>
  <c r="EC45" i="64" s="1"/>
  <c r="IJ45" i="64"/>
  <c r="IR45" i="64"/>
  <c r="JH45" i="64"/>
  <c r="JP45" i="64"/>
  <c r="JX45" i="64"/>
  <c r="KF45" i="64"/>
  <c r="LZ45" i="64"/>
  <c r="FB45" i="64"/>
  <c r="IL45" i="64"/>
  <c r="IT45" i="64"/>
  <c r="JJ45" i="64"/>
  <c r="JR45" i="64"/>
  <c r="JZ45" i="64"/>
  <c r="KH45" i="64"/>
  <c r="MB45" i="64"/>
  <c r="CX45" i="64"/>
  <c r="GI45" i="64"/>
  <c r="GQ45" i="64" s="1"/>
  <c r="IM45" i="64"/>
  <c r="IU45" i="64"/>
  <c r="JC45" i="64"/>
  <c r="JK45" i="64"/>
  <c r="JS45" i="64"/>
  <c r="KA45" i="64"/>
  <c r="MD45" i="64"/>
  <c r="GK45" i="64"/>
  <c r="IW45" i="64"/>
  <c r="JF45" i="64"/>
  <c r="JV45" i="64"/>
  <c r="IK45" i="64"/>
  <c r="JL45" i="64"/>
  <c r="KB45" i="64"/>
  <c r="IN45" i="64"/>
  <c r="JM45" i="64"/>
  <c r="KC45" i="64"/>
  <c r="IS45" i="64"/>
  <c r="JD45" i="64"/>
  <c r="JT45" i="64"/>
  <c r="KK45" i="64"/>
  <c r="MF45" i="64"/>
  <c r="IO45" i="64"/>
  <c r="JE45" i="64"/>
  <c r="IP45" i="64"/>
  <c r="JI45" i="64"/>
  <c r="LS45" i="64"/>
  <c r="IV45" i="64"/>
  <c r="JN45" i="64"/>
  <c r="JQ45" i="64"/>
  <c r="GJ45" i="64"/>
  <c r="JU45" i="64"/>
  <c r="MA45" i="64"/>
  <c r="JY45" i="64"/>
  <c r="LK45" i="64"/>
  <c r="LL45" i="64" s="1"/>
  <c r="MG45" i="64"/>
  <c r="KD45" i="64"/>
  <c r="KG45" i="64"/>
  <c r="EG44" i="64"/>
  <c r="EF44" i="64" s="1"/>
  <c r="EE44" i="64" s="1"/>
  <c r="ED44" i="64" s="1"/>
  <c r="EC44" i="64" s="1"/>
  <c r="IK44" i="64"/>
  <c r="IS44" i="64"/>
  <c r="JI44" i="64"/>
  <c r="JQ44" i="64"/>
  <c r="JY44" i="64"/>
  <c r="KG44" i="64"/>
  <c r="MA44" i="64"/>
  <c r="IL44" i="64"/>
  <c r="IT44" i="64"/>
  <c r="JJ44" i="64"/>
  <c r="JR44" i="64"/>
  <c r="JZ44" i="64"/>
  <c r="KH44" i="64"/>
  <c r="MB44" i="64"/>
  <c r="GI44" i="64"/>
  <c r="GQ44" i="64" s="1"/>
  <c r="IN44" i="64"/>
  <c r="IV44" i="64"/>
  <c r="JD44" i="64"/>
  <c r="JL44" i="64"/>
  <c r="JT44" i="64"/>
  <c r="KB44" i="64"/>
  <c r="KK44" i="64"/>
  <c r="MF44" i="64"/>
  <c r="CP44" i="64"/>
  <c r="GJ44" i="64"/>
  <c r="IO44" i="64"/>
  <c r="IW44" i="64"/>
  <c r="JE44" i="64"/>
  <c r="JM44" i="64"/>
  <c r="JU44" i="64"/>
  <c r="KC44" i="64"/>
  <c r="LS44" i="64"/>
  <c r="MG44" i="64"/>
  <c r="IP44" i="64"/>
  <c r="JP44" i="64"/>
  <c r="KF44" i="64"/>
  <c r="LZ44" i="64"/>
  <c r="IQ44" i="64"/>
  <c r="JC44" i="64"/>
  <c r="JS44" i="64"/>
  <c r="LK44" i="64"/>
  <c r="MD44" i="64"/>
  <c r="IR44" i="64"/>
  <c r="JF44" i="64"/>
  <c r="JV44" i="64"/>
  <c r="LM44" i="64"/>
  <c r="FB44" i="64"/>
  <c r="IU44" i="64"/>
  <c r="JG44" i="64"/>
  <c r="JW44" i="64"/>
  <c r="LA44" i="64"/>
  <c r="CX44" i="64"/>
  <c r="IJ44" i="64"/>
  <c r="JN44" i="64"/>
  <c r="KD44" i="64"/>
  <c r="JX44" i="64"/>
  <c r="KA44" i="64"/>
  <c r="GK44" i="64"/>
  <c r="KE44" i="64"/>
  <c r="JH44" i="64"/>
  <c r="II44" i="64"/>
  <c r="JK44" i="64"/>
  <c r="IM44" i="64"/>
  <c r="JO44" i="64"/>
  <c r="II43" i="64"/>
  <c r="IQ43" i="64"/>
  <c r="JG43" i="64"/>
  <c r="JO43" i="64"/>
  <c r="JW43" i="64"/>
  <c r="KE43" i="64"/>
  <c r="LK43" i="64"/>
  <c r="IJ43" i="64"/>
  <c r="IR43" i="64"/>
  <c r="JH43" i="64"/>
  <c r="JP43" i="64"/>
  <c r="JX43" i="64"/>
  <c r="KF43" i="64"/>
  <c r="LA43" i="64"/>
  <c r="LM43" i="64"/>
  <c r="IL43" i="64"/>
  <c r="IT43" i="64"/>
  <c r="JJ43" i="64"/>
  <c r="JR43" i="64"/>
  <c r="JZ43" i="64"/>
  <c r="KH43" i="64"/>
  <c r="MA43" i="64"/>
  <c r="FB43" i="64"/>
  <c r="IM43" i="64"/>
  <c r="IU43" i="64"/>
  <c r="JC43" i="64"/>
  <c r="JK43" i="64"/>
  <c r="JS43" i="64"/>
  <c r="KA43" i="64"/>
  <c r="MB43" i="64"/>
  <c r="GI43" i="64"/>
  <c r="GQ43" i="64" s="1"/>
  <c r="IN43" i="64"/>
  <c r="IV43" i="64"/>
  <c r="JD43" i="64"/>
  <c r="JL43" i="64"/>
  <c r="JT43" i="64"/>
  <c r="KB43" i="64"/>
  <c r="KK43" i="64"/>
  <c r="MD43" i="64"/>
  <c r="CP43" i="64"/>
  <c r="JN43" i="64"/>
  <c r="MF43" i="64"/>
  <c r="JQ43" i="64"/>
  <c r="MG43" i="64"/>
  <c r="GJ43" i="64"/>
  <c r="IK43" i="64"/>
  <c r="JU43" i="64"/>
  <c r="CX43" i="64"/>
  <c r="GK43" i="64"/>
  <c r="IO43" i="64"/>
  <c r="JV43" i="64"/>
  <c r="EG43" i="64"/>
  <c r="EF43" i="64" s="1"/>
  <c r="EE43" i="64" s="1"/>
  <c r="ED43" i="64" s="1"/>
  <c r="EC43" i="64" s="1"/>
  <c r="IW43" i="64"/>
  <c r="JI43" i="64"/>
  <c r="KD43" i="64"/>
  <c r="JE43" i="64"/>
  <c r="LS43" i="64"/>
  <c r="IP43" i="64"/>
  <c r="JF43" i="64"/>
  <c r="IS43" i="64"/>
  <c r="JM43" i="64"/>
  <c r="JY43" i="64"/>
  <c r="LZ43" i="64"/>
  <c r="KC43" i="64"/>
  <c r="KG43" i="64"/>
  <c r="EG42" i="64"/>
  <c r="EF42" i="64" s="1"/>
  <c r="EE42" i="64" s="1"/>
  <c r="ED42" i="64" s="1"/>
  <c r="EC42" i="64" s="1"/>
  <c r="IP42" i="64"/>
  <c r="JF42" i="64"/>
  <c r="JN42" i="64"/>
  <c r="JV42" i="64"/>
  <c r="KD42" i="64"/>
  <c r="MG42" i="64"/>
  <c r="II42" i="64"/>
  <c r="IQ42" i="64"/>
  <c r="JG42" i="64"/>
  <c r="JO42" i="64"/>
  <c r="JW42" i="64"/>
  <c r="KE42" i="64"/>
  <c r="LK42" i="64"/>
  <c r="GI42" i="64"/>
  <c r="GQ42" i="64" s="1"/>
  <c r="IK42" i="64"/>
  <c r="IS42" i="64"/>
  <c r="JI42" i="64"/>
  <c r="JQ42" i="64"/>
  <c r="JY42" i="64"/>
  <c r="KG42" i="64"/>
  <c r="LZ42" i="64"/>
  <c r="GJ42" i="64"/>
  <c r="IL42" i="64"/>
  <c r="IT42" i="64"/>
  <c r="JJ42" i="64"/>
  <c r="JR42" i="64"/>
  <c r="JZ42" i="64"/>
  <c r="KH42" i="64"/>
  <c r="MA42" i="64"/>
  <c r="GK42" i="64"/>
  <c r="IM42" i="64"/>
  <c r="IU42" i="64"/>
  <c r="JC42" i="64"/>
  <c r="JK42" i="64"/>
  <c r="JS42" i="64"/>
  <c r="KA42" i="64"/>
  <c r="MB42" i="64"/>
  <c r="MC42" i="64" s="1"/>
  <c r="IW42" i="64"/>
  <c r="JH42" i="64"/>
  <c r="KC42" i="64"/>
  <c r="CP42" i="64"/>
  <c r="JL42" i="64"/>
  <c r="KF42" i="64"/>
  <c r="LS42" i="64"/>
  <c r="FB42" i="64"/>
  <c r="JM42" i="64"/>
  <c r="KK42" i="64"/>
  <c r="IJ42" i="64"/>
  <c r="JP42" i="64"/>
  <c r="IR42" i="64"/>
  <c r="JD42" i="64"/>
  <c r="JX42" i="64"/>
  <c r="LA42" i="64"/>
  <c r="CX42" i="64"/>
  <c r="IV42" i="64"/>
  <c r="JU42" i="64"/>
  <c r="MF42" i="64"/>
  <c r="KB42" i="64"/>
  <c r="LM42" i="64"/>
  <c r="IN42" i="64"/>
  <c r="JE42" i="64"/>
  <c r="JT42" i="64"/>
  <c r="IO42" i="64"/>
  <c r="MD42" i="64"/>
  <c r="GK41" i="64"/>
  <c r="IM41" i="64"/>
  <c r="IU41" i="64"/>
  <c r="JC41" i="64"/>
  <c r="JK41" i="64"/>
  <c r="JS41" i="64"/>
  <c r="KA41" i="64"/>
  <c r="LS41" i="64"/>
  <c r="MF41" i="64"/>
  <c r="IN41" i="64"/>
  <c r="IV41" i="64"/>
  <c r="JD41" i="64"/>
  <c r="JL41" i="64"/>
  <c r="JT41" i="64"/>
  <c r="KB41" i="64"/>
  <c r="KK41" i="64"/>
  <c r="MG41" i="64"/>
  <c r="MH41" i="64" s="1"/>
  <c r="EG41" i="64"/>
  <c r="EF41" i="64" s="1"/>
  <c r="EE41" i="64" s="1"/>
  <c r="ED41" i="64" s="1"/>
  <c r="EC41" i="64" s="1"/>
  <c r="IP41" i="64"/>
  <c r="JF41" i="64"/>
  <c r="JN41" i="64"/>
  <c r="JV41" i="64"/>
  <c r="KD41" i="64"/>
  <c r="LM41" i="64"/>
  <c r="II41" i="64"/>
  <c r="IQ41" i="64"/>
  <c r="JG41" i="64"/>
  <c r="JO41" i="64"/>
  <c r="JW41" i="64"/>
  <c r="KE41" i="64"/>
  <c r="LA41" i="64"/>
  <c r="LZ41" i="64"/>
  <c r="FB41" i="64"/>
  <c r="IJ41" i="64"/>
  <c r="IR41" i="64"/>
  <c r="JH41" i="64"/>
  <c r="JP41" i="64"/>
  <c r="JX41" i="64"/>
  <c r="KF41" i="64"/>
  <c r="MA41" i="64"/>
  <c r="GI41" i="64"/>
  <c r="GQ41" i="64" s="1"/>
  <c r="JQ41" i="64"/>
  <c r="CX41" i="64"/>
  <c r="GJ41" i="64"/>
  <c r="IK41" i="64"/>
  <c r="JR41" i="64"/>
  <c r="IL41" i="64"/>
  <c r="JU41" i="64"/>
  <c r="IO41" i="64"/>
  <c r="JY41" i="64"/>
  <c r="CP41" i="64"/>
  <c r="IW41" i="64"/>
  <c r="JJ41" i="64"/>
  <c r="KG41" i="64"/>
  <c r="JE41" i="64"/>
  <c r="IS41" i="64"/>
  <c r="JI41" i="64"/>
  <c r="MB41" i="64"/>
  <c r="IT41" i="64"/>
  <c r="JM41" i="64"/>
  <c r="MD41" i="64"/>
  <c r="JZ41" i="64"/>
  <c r="LK41" i="64"/>
  <c r="KC41" i="64"/>
  <c r="KH41" i="64"/>
  <c r="CX40" i="64"/>
  <c r="EG40" i="64"/>
  <c r="EF40" i="64" s="1"/>
  <c r="EE40" i="64" s="1"/>
  <c r="ED40" i="64" s="1"/>
  <c r="EC40" i="64" s="1"/>
  <c r="IJ40" i="64"/>
  <c r="IR40" i="64"/>
  <c r="JH40" i="64"/>
  <c r="GI40" i="64"/>
  <c r="GQ40" i="64" s="1"/>
  <c r="GJ40" i="64"/>
  <c r="CP40" i="64"/>
  <c r="GK40" i="64"/>
  <c r="IO40" i="64"/>
  <c r="IW40" i="64"/>
  <c r="IK40" i="64"/>
  <c r="IU40" i="64"/>
  <c r="JD40" i="64"/>
  <c r="JM40" i="64"/>
  <c r="JU40" i="64"/>
  <c r="KC40" i="64"/>
  <c r="MD40" i="64"/>
  <c r="IL40" i="64"/>
  <c r="IV40" i="64"/>
  <c r="JE40" i="64"/>
  <c r="JN40" i="64"/>
  <c r="JV40" i="64"/>
  <c r="KD40" i="64"/>
  <c r="LS40" i="64"/>
  <c r="MF40" i="64"/>
  <c r="IN40" i="64"/>
  <c r="JG40" i="64"/>
  <c r="JP40" i="64"/>
  <c r="JX40" i="64"/>
  <c r="KF40" i="64"/>
  <c r="LK40" i="64"/>
  <c r="LL40" i="64" s="1"/>
  <c r="FB40" i="64"/>
  <c r="IP40" i="64"/>
  <c r="JI40" i="64"/>
  <c r="JQ40" i="64"/>
  <c r="JY40" i="64"/>
  <c r="KG40" i="64"/>
  <c r="LA40" i="64"/>
  <c r="LM40" i="64"/>
  <c r="IQ40" i="64"/>
  <c r="JJ40" i="64"/>
  <c r="JR40" i="64"/>
  <c r="JZ40" i="64"/>
  <c r="KH40" i="64"/>
  <c r="LZ40" i="64"/>
  <c r="IM40" i="64"/>
  <c r="JC40" i="64"/>
  <c r="KA40" i="64"/>
  <c r="IS40" i="64"/>
  <c r="JF40" i="64"/>
  <c r="KB40" i="64"/>
  <c r="MA40" i="64"/>
  <c r="IT40" i="64"/>
  <c r="JK40" i="64"/>
  <c r="KE40" i="64"/>
  <c r="MB40" i="64"/>
  <c r="JL40" i="64"/>
  <c r="MG40" i="64"/>
  <c r="JT40" i="64"/>
  <c r="JO40" i="64"/>
  <c r="JS40" i="64"/>
  <c r="II40" i="64"/>
  <c r="JW40" i="64"/>
  <c r="KK40" i="64"/>
  <c r="EG39" i="64"/>
  <c r="EF39" i="64" s="1"/>
  <c r="EE39" i="64" s="1"/>
  <c r="ED39" i="64" s="1"/>
  <c r="EC39" i="64" s="1"/>
  <c r="IP39" i="64"/>
  <c r="JF39" i="64"/>
  <c r="JN39" i="64"/>
  <c r="JV39" i="64"/>
  <c r="KD39" i="64"/>
  <c r="GI39" i="64"/>
  <c r="GQ39" i="64" s="1"/>
  <c r="IK39" i="64"/>
  <c r="IS39" i="64"/>
  <c r="JI39" i="64"/>
  <c r="JQ39" i="64"/>
  <c r="JY39" i="64"/>
  <c r="KG39" i="64"/>
  <c r="LA39" i="64"/>
  <c r="MA39" i="64"/>
  <c r="GJ39" i="64"/>
  <c r="IL39" i="64"/>
  <c r="IT39" i="64"/>
  <c r="JJ39" i="64"/>
  <c r="JR39" i="64"/>
  <c r="JZ39" i="64"/>
  <c r="KH39" i="64"/>
  <c r="MB39" i="64"/>
  <c r="GK39" i="64"/>
  <c r="IM39" i="64"/>
  <c r="IU39" i="64"/>
  <c r="JC39" i="64"/>
  <c r="JK39" i="64"/>
  <c r="JS39" i="64"/>
  <c r="KA39" i="64"/>
  <c r="MD39" i="64"/>
  <c r="CP39" i="64"/>
  <c r="IN39" i="64"/>
  <c r="IV39" i="64"/>
  <c r="JD39" i="64"/>
  <c r="JL39" i="64"/>
  <c r="JT39" i="64"/>
  <c r="KB39" i="64"/>
  <c r="MF39" i="64"/>
  <c r="FB39" i="64"/>
  <c r="II39" i="64"/>
  <c r="JP39" i="64"/>
  <c r="LK39" i="64"/>
  <c r="LL39" i="64" s="1"/>
  <c r="MG39" i="64"/>
  <c r="CX39" i="64"/>
  <c r="IJ39" i="64"/>
  <c r="JU39" i="64"/>
  <c r="LM39" i="64"/>
  <c r="IQ39" i="64"/>
  <c r="JE39" i="64"/>
  <c r="JX39" i="64"/>
  <c r="IR39" i="64"/>
  <c r="JG39" i="64"/>
  <c r="KC39" i="64"/>
  <c r="IW39" i="64"/>
  <c r="JH39" i="64"/>
  <c r="KE39" i="64"/>
  <c r="LS39" i="64"/>
  <c r="JM39" i="64"/>
  <c r="JO39" i="64"/>
  <c r="LZ39" i="64"/>
  <c r="KK39" i="64"/>
  <c r="JW39" i="64"/>
  <c r="KF39" i="64"/>
  <c r="IO39" i="64"/>
  <c r="IL38" i="64"/>
  <c r="IT38" i="64"/>
  <c r="JJ38" i="64"/>
  <c r="JR38" i="64"/>
  <c r="JZ38" i="64"/>
  <c r="KH38" i="64"/>
  <c r="MF38" i="64"/>
  <c r="CP38" i="64"/>
  <c r="GJ38" i="64"/>
  <c r="IO38" i="64"/>
  <c r="IW38" i="64"/>
  <c r="JE38" i="64"/>
  <c r="JM38" i="64"/>
  <c r="JU38" i="64"/>
  <c r="KC38" i="64"/>
  <c r="LK38" i="64"/>
  <c r="LL38" i="64" s="1"/>
  <c r="GK38" i="64"/>
  <c r="IP38" i="64"/>
  <c r="JF38" i="64"/>
  <c r="JN38" i="64"/>
  <c r="JV38" i="64"/>
  <c r="KD38" i="64"/>
  <c r="LM38" i="64"/>
  <c r="LZ38" i="64"/>
  <c r="II38" i="64"/>
  <c r="IQ38" i="64"/>
  <c r="JG38" i="64"/>
  <c r="JO38" i="64"/>
  <c r="JW38" i="64"/>
  <c r="KE38" i="64"/>
  <c r="LA38" i="64"/>
  <c r="MA38" i="64"/>
  <c r="CX38" i="64"/>
  <c r="IJ38" i="64"/>
  <c r="IR38" i="64"/>
  <c r="JH38" i="64"/>
  <c r="JP38" i="64"/>
  <c r="JX38" i="64"/>
  <c r="KF38" i="64"/>
  <c r="MB38" i="64"/>
  <c r="GI38" i="64"/>
  <c r="GQ38" i="64" s="1"/>
  <c r="IM38" i="64"/>
  <c r="JS38" i="64"/>
  <c r="IN38" i="64"/>
  <c r="JT38" i="64"/>
  <c r="IS38" i="64"/>
  <c r="JC38" i="64"/>
  <c r="JY38" i="64"/>
  <c r="LS38" i="64"/>
  <c r="IV38" i="64"/>
  <c r="JI38" i="64"/>
  <c r="KB38" i="64"/>
  <c r="JK38" i="64"/>
  <c r="KG38" i="64"/>
  <c r="MD38" i="64"/>
  <c r="JL38" i="64"/>
  <c r="MG38" i="64"/>
  <c r="KK38" i="64"/>
  <c r="EG38" i="64"/>
  <c r="EF38" i="64" s="1"/>
  <c r="EE38" i="64" s="1"/>
  <c r="ED38" i="64" s="1"/>
  <c r="EC38" i="64" s="1"/>
  <c r="IK38" i="64"/>
  <c r="JQ38" i="64"/>
  <c r="FB38" i="64"/>
  <c r="JD38" i="64"/>
  <c r="KA38" i="64"/>
  <c r="IU38" i="64"/>
  <c r="CX37" i="64"/>
  <c r="GJ37" i="64"/>
  <c r="IJ37" i="64"/>
  <c r="IR37" i="64"/>
  <c r="JH37" i="64"/>
  <c r="JP37" i="64"/>
  <c r="JX37" i="64"/>
  <c r="KF37" i="64"/>
  <c r="MA37" i="64"/>
  <c r="IM37" i="64"/>
  <c r="IU37" i="64"/>
  <c r="JC37" i="64"/>
  <c r="JK37" i="64"/>
  <c r="JS37" i="64"/>
  <c r="KA37" i="64"/>
  <c r="MF37" i="64"/>
  <c r="EG37" i="64"/>
  <c r="EF37" i="64" s="1"/>
  <c r="EE37" i="64" s="1"/>
  <c r="ED37" i="64" s="1"/>
  <c r="EC37" i="64" s="1"/>
  <c r="IN37" i="64"/>
  <c r="IV37" i="64"/>
  <c r="JD37" i="64"/>
  <c r="JL37" i="64"/>
  <c r="JT37" i="64"/>
  <c r="KB37" i="64"/>
  <c r="KK37" i="64"/>
  <c r="LS37" i="64"/>
  <c r="MG37" i="64"/>
  <c r="CP37" i="64"/>
  <c r="IO37" i="64"/>
  <c r="IW37" i="64"/>
  <c r="JE37" i="64"/>
  <c r="JM37" i="64"/>
  <c r="JU37" i="64"/>
  <c r="KC37" i="64"/>
  <c r="FB37" i="64"/>
  <c r="IP37" i="64"/>
  <c r="JF37" i="64"/>
  <c r="JN37" i="64"/>
  <c r="JV37" i="64"/>
  <c r="KD37" i="64"/>
  <c r="LK37" i="64"/>
  <c r="LL37" i="64" s="1"/>
  <c r="IS37" i="64"/>
  <c r="JI37" i="64"/>
  <c r="KE37" i="64"/>
  <c r="MB37" i="64"/>
  <c r="IT37" i="64"/>
  <c r="JJ37" i="64"/>
  <c r="KG37" i="64"/>
  <c r="MD37" i="64"/>
  <c r="JO37" i="64"/>
  <c r="KH37" i="64"/>
  <c r="LM37" i="64"/>
  <c r="GK37" i="64"/>
  <c r="II37" i="64"/>
  <c r="JR37" i="64"/>
  <c r="LA37" i="64"/>
  <c r="IK37" i="64"/>
  <c r="JW37" i="64"/>
  <c r="IL37" i="64"/>
  <c r="JY37" i="64"/>
  <c r="GI37" i="64"/>
  <c r="GQ37" i="64" s="1"/>
  <c r="JG37" i="64"/>
  <c r="JQ37" i="64"/>
  <c r="IQ37" i="64"/>
  <c r="JZ37" i="64"/>
  <c r="LZ37" i="64"/>
  <c r="CX36" i="64"/>
  <c r="GI36" i="64"/>
  <c r="GQ36" i="64" s="1"/>
  <c r="IM36" i="64"/>
  <c r="IU36" i="64"/>
  <c r="JC36" i="64"/>
  <c r="JK36" i="64"/>
  <c r="JS36" i="64"/>
  <c r="KA36" i="64"/>
  <c r="LS36" i="64"/>
  <c r="MG36" i="64"/>
  <c r="IP36" i="64"/>
  <c r="JF36" i="64"/>
  <c r="JN36" i="64"/>
  <c r="JV36" i="64"/>
  <c r="KD36" i="64"/>
  <c r="LM36" i="64"/>
  <c r="LZ36" i="64"/>
  <c r="II36" i="64"/>
  <c r="IQ36" i="64"/>
  <c r="JG36" i="64"/>
  <c r="JO36" i="64"/>
  <c r="JW36" i="64"/>
  <c r="KE36" i="64"/>
  <c r="LA36" i="64"/>
  <c r="MA36" i="64"/>
  <c r="CP36" i="64"/>
  <c r="EG36" i="64"/>
  <c r="EF36" i="64" s="1"/>
  <c r="EE36" i="64" s="1"/>
  <c r="ED36" i="64" s="1"/>
  <c r="EC36" i="64" s="1"/>
  <c r="IJ36" i="64"/>
  <c r="IR36" i="64"/>
  <c r="JH36" i="64"/>
  <c r="JP36" i="64"/>
  <c r="JX36" i="64"/>
  <c r="KF36" i="64"/>
  <c r="MB36" i="64"/>
  <c r="IK36" i="64"/>
  <c r="IS36" i="64"/>
  <c r="JI36" i="64"/>
  <c r="JQ36" i="64"/>
  <c r="JY36" i="64"/>
  <c r="KG36" i="64"/>
  <c r="MD36" i="64"/>
  <c r="IO36" i="64"/>
  <c r="JU36" i="64"/>
  <c r="IT36" i="64"/>
  <c r="JD36" i="64"/>
  <c r="JZ36" i="64"/>
  <c r="MF36" i="64"/>
  <c r="IV36" i="64"/>
  <c r="JE36" i="64"/>
  <c r="KB36" i="64"/>
  <c r="JL36" i="64"/>
  <c r="KH36" i="64"/>
  <c r="FB36" i="64"/>
  <c r="JM36" i="64"/>
  <c r="KK36" i="64"/>
  <c r="GJ36" i="64"/>
  <c r="IL36" i="64"/>
  <c r="JR36" i="64"/>
  <c r="IN36" i="64"/>
  <c r="JT36" i="64"/>
  <c r="GK36" i="64"/>
  <c r="JJ36" i="64"/>
  <c r="KC36" i="64"/>
  <c r="IW36" i="64"/>
  <c r="LK36" i="64"/>
  <c r="FB35" i="64"/>
  <c r="GI35" i="64"/>
  <c r="GQ35" i="64" s="1"/>
  <c r="GJ35" i="64"/>
  <c r="CP35" i="64"/>
  <c r="GK35" i="64"/>
  <c r="IJ35" i="64"/>
  <c r="IR35" i="64"/>
  <c r="JH35" i="64"/>
  <c r="JP35" i="64"/>
  <c r="JX35" i="64"/>
  <c r="KF35" i="64"/>
  <c r="MG35" i="64"/>
  <c r="IM35" i="64"/>
  <c r="IU35" i="64"/>
  <c r="JC35" i="64"/>
  <c r="JK35" i="64"/>
  <c r="JS35" i="64"/>
  <c r="KA35" i="64"/>
  <c r="LZ35" i="64"/>
  <c r="IN35" i="64"/>
  <c r="IV35" i="64"/>
  <c r="JD35" i="64"/>
  <c r="JL35" i="64"/>
  <c r="JT35" i="64"/>
  <c r="KB35" i="64"/>
  <c r="MA35" i="64"/>
  <c r="IO35" i="64"/>
  <c r="IW35" i="64"/>
  <c r="JE35" i="64"/>
  <c r="JM35" i="64"/>
  <c r="JU35" i="64"/>
  <c r="KC35" i="64"/>
  <c r="KK35" i="64"/>
  <c r="MB35" i="64"/>
  <c r="CX35" i="64"/>
  <c r="IP35" i="64"/>
  <c r="JF35" i="64"/>
  <c r="JN35" i="64"/>
  <c r="JV35" i="64"/>
  <c r="KD35" i="64"/>
  <c r="MD35" i="64"/>
  <c r="JO35" i="64"/>
  <c r="KH35" i="64"/>
  <c r="JQ35" i="64"/>
  <c r="II35" i="64"/>
  <c r="JR35" i="64"/>
  <c r="LK35" i="64"/>
  <c r="EG35" i="64"/>
  <c r="EF35" i="64" s="1"/>
  <c r="EE35" i="64" s="1"/>
  <c r="ED35" i="64" s="1"/>
  <c r="EC35" i="64" s="1"/>
  <c r="IK35" i="64"/>
  <c r="JW35" i="64"/>
  <c r="IL35" i="64"/>
  <c r="JY35" i="64"/>
  <c r="LA35" i="64"/>
  <c r="IQ35" i="64"/>
  <c r="JG35" i="64"/>
  <c r="JZ35" i="64"/>
  <c r="IS35" i="64"/>
  <c r="JI35" i="64"/>
  <c r="KE35" i="64"/>
  <c r="KG35" i="64"/>
  <c r="LM35" i="64"/>
  <c r="IT35" i="64"/>
  <c r="LS35" i="64"/>
  <c r="MF35" i="64"/>
  <c r="JJ35" i="64"/>
  <c r="II34" i="64"/>
  <c r="IQ34" i="64"/>
  <c r="JG34" i="64"/>
  <c r="JO34" i="64"/>
  <c r="JW34" i="64"/>
  <c r="KE34" i="64"/>
  <c r="LM34" i="64"/>
  <c r="LZ34" i="64"/>
  <c r="FB34" i="64"/>
  <c r="IJ34" i="64"/>
  <c r="IR34" i="64"/>
  <c r="JH34" i="64"/>
  <c r="JP34" i="64"/>
  <c r="JX34" i="64"/>
  <c r="KF34" i="64"/>
  <c r="LA34" i="64"/>
  <c r="MA34" i="64"/>
  <c r="CX34" i="64"/>
  <c r="GI34" i="64"/>
  <c r="GQ34" i="64" s="1"/>
  <c r="IK34" i="64"/>
  <c r="IS34" i="64"/>
  <c r="JI34" i="64"/>
  <c r="JQ34" i="64"/>
  <c r="JY34" i="64"/>
  <c r="KG34" i="64"/>
  <c r="MB34" i="64"/>
  <c r="GJ34" i="64"/>
  <c r="IL34" i="64"/>
  <c r="IT34" i="64"/>
  <c r="JJ34" i="64"/>
  <c r="JR34" i="64"/>
  <c r="JZ34" i="64"/>
  <c r="KH34" i="64"/>
  <c r="MD34" i="64"/>
  <c r="GK34" i="64"/>
  <c r="IM34" i="64"/>
  <c r="IU34" i="64"/>
  <c r="IO34" i="64"/>
  <c r="IW34" i="64"/>
  <c r="JE34" i="64"/>
  <c r="JM34" i="64"/>
  <c r="JU34" i="64"/>
  <c r="KC34" i="64"/>
  <c r="JN34" i="64"/>
  <c r="KK34" i="64"/>
  <c r="MF34" i="64"/>
  <c r="IN34" i="64"/>
  <c r="JC34" i="64"/>
  <c r="JV34" i="64"/>
  <c r="EG34" i="64"/>
  <c r="EF34" i="64" s="1"/>
  <c r="EE34" i="64" s="1"/>
  <c r="ED34" i="64" s="1"/>
  <c r="EC34" i="64" s="1"/>
  <c r="IP34" i="64"/>
  <c r="JD34" i="64"/>
  <c r="KA34" i="64"/>
  <c r="IV34" i="64"/>
  <c r="JF34" i="64"/>
  <c r="KB34" i="64"/>
  <c r="LS34" i="64"/>
  <c r="JK34" i="64"/>
  <c r="KD34" i="64"/>
  <c r="CP34" i="64"/>
  <c r="JL34" i="64"/>
  <c r="MG34" i="64"/>
  <c r="MH34" i="64" s="1"/>
  <c r="JS34" i="64"/>
  <c r="JT34" i="64"/>
  <c r="LK34" i="64"/>
  <c r="IL33" i="64"/>
  <c r="IT33" i="64"/>
  <c r="JJ33" i="64"/>
  <c r="JR33" i="64"/>
  <c r="JZ33" i="64"/>
  <c r="KH33" i="64"/>
  <c r="MD33" i="64"/>
  <c r="CP33" i="64"/>
  <c r="EG33" i="64"/>
  <c r="EF33" i="64" s="1"/>
  <c r="EE33" i="64" s="1"/>
  <c r="ED33" i="64" s="1"/>
  <c r="EC33" i="64" s="1"/>
  <c r="IM33" i="64"/>
  <c r="IU33" i="64"/>
  <c r="JC33" i="64"/>
  <c r="JK33" i="64"/>
  <c r="JS33" i="64"/>
  <c r="KA33" i="64"/>
  <c r="MF33" i="64"/>
  <c r="IN33" i="64"/>
  <c r="IV33" i="64"/>
  <c r="JD33" i="64"/>
  <c r="JL33" i="64"/>
  <c r="JT33" i="64"/>
  <c r="KB33" i="64"/>
  <c r="LS33" i="64"/>
  <c r="MG33" i="64"/>
  <c r="FB33" i="64"/>
  <c r="IO33" i="64"/>
  <c r="IW33" i="64"/>
  <c r="JE33" i="64"/>
  <c r="JM33" i="64"/>
  <c r="JU33" i="64"/>
  <c r="KC33" i="64"/>
  <c r="KK33" i="64"/>
  <c r="CX33" i="64"/>
  <c r="GI33" i="64"/>
  <c r="GQ33" i="64" s="1"/>
  <c r="IP33" i="64"/>
  <c r="JF33" i="64"/>
  <c r="JN33" i="64"/>
  <c r="JV33" i="64"/>
  <c r="KD33" i="64"/>
  <c r="LK33" i="64"/>
  <c r="GJ33" i="64"/>
  <c r="II33" i="64"/>
  <c r="IQ33" i="64"/>
  <c r="JG33" i="64"/>
  <c r="JO33" i="64"/>
  <c r="JW33" i="64"/>
  <c r="KE33" i="64"/>
  <c r="LM33" i="64"/>
  <c r="LZ33" i="64"/>
  <c r="GK33" i="64"/>
  <c r="IJ33" i="64"/>
  <c r="IR33" i="64"/>
  <c r="JH33" i="64"/>
  <c r="JP33" i="64"/>
  <c r="JX33" i="64"/>
  <c r="KF33" i="64"/>
  <c r="LA33" i="64"/>
  <c r="MA33" i="64"/>
  <c r="IK33" i="64"/>
  <c r="JQ33" i="64"/>
  <c r="IS33" i="64"/>
  <c r="JY33" i="64"/>
  <c r="KG33" i="64"/>
  <c r="JI33" i="64"/>
  <c r="MB33" i="64"/>
  <c r="MC33" i="64" s="1"/>
  <c r="EG31" i="64"/>
  <c r="EF31" i="64" s="1"/>
  <c r="EE31" i="64" s="1"/>
  <c r="ED31" i="64" s="1"/>
  <c r="EC31" i="64" s="1"/>
  <c r="FB31" i="64"/>
  <c r="IN31" i="64"/>
  <c r="IV31" i="64"/>
  <c r="JD31" i="64"/>
  <c r="JL31" i="64"/>
  <c r="JT31" i="64"/>
  <c r="KB31" i="64"/>
  <c r="KK31" i="64"/>
  <c r="MD31" i="64"/>
  <c r="GI31" i="64"/>
  <c r="GQ31" i="64" s="1"/>
  <c r="IO31" i="64"/>
  <c r="IW31" i="64"/>
  <c r="JE31" i="64"/>
  <c r="JM31" i="64"/>
  <c r="JU31" i="64"/>
  <c r="KC31" i="64"/>
  <c r="LS31" i="64"/>
  <c r="MF31" i="64"/>
  <c r="GJ31" i="64"/>
  <c r="IP31" i="64"/>
  <c r="JF31" i="64"/>
  <c r="JN31" i="64"/>
  <c r="JV31" i="64"/>
  <c r="KD31" i="64"/>
  <c r="MG31" i="64"/>
  <c r="CP31" i="64"/>
  <c r="GK31" i="64"/>
  <c r="II31" i="64"/>
  <c r="IQ31" i="64"/>
  <c r="JG31" i="64"/>
  <c r="JO31" i="64"/>
  <c r="JW31" i="64"/>
  <c r="KE31" i="64"/>
  <c r="LK31" i="64"/>
  <c r="LL31" i="64" s="1"/>
  <c r="IJ31" i="64"/>
  <c r="IR31" i="64"/>
  <c r="JH31" i="64"/>
  <c r="JP31" i="64"/>
  <c r="JX31" i="64"/>
  <c r="KF31" i="64"/>
  <c r="LA31" i="64"/>
  <c r="LM31" i="64"/>
  <c r="IK31" i="64"/>
  <c r="IS31" i="64"/>
  <c r="JI31" i="64"/>
  <c r="JQ31" i="64"/>
  <c r="JY31" i="64"/>
  <c r="KG31" i="64"/>
  <c r="LZ31" i="64"/>
  <c r="CX31" i="64"/>
  <c r="IL31" i="64"/>
  <c r="IT31" i="64"/>
  <c r="JJ31" i="64"/>
  <c r="JR31" i="64"/>
  <c r="JZ31" i="64"/>
  <c r="KH31" i="64"/>
  <c r="MA31" i="64"/>
  <c r="IU31" i="64"/>
  <c r="JS31" i="64"/>
  <c r="KA31" i="64"/>
  <c r="MB31" i="64"/>
  <c r="JC31" i="64"/>
  <c r="JK31" i="64"/>
  <c r="IM31" i="64"/>
  <c r="IN29" i="64"/>
  <c r="IV29" i="64"/>
  <c r="JD29" i="64"/>
  <c r="JL29" i="64"/>
  <c r="JT29" i="64"/>
  <c r="KB29" i="64"/>
  <c r="KK29" i="64"/>
  <c r="MG29" i="64"/>
  <c r="CX29" i="64"/>
  <c r="IO29" i="64"/>
  <c r="IW29" i="64"/>
  <c r="JE29" i="64"/>
  <c r="JM29" i="64"/>
  <c r="JU29" i="64"/>
  <c r="KC29" i="64"/>
  <c r="LK29" i="64"/>
  <c r="LL29" i="64" s="1"/>
  <c r="EG29" i="64"/>
  <c r="EF29" i="64" s="1"/>
  <c r="EE29" i="64" s="1"/>
  <c r="ED29" i="64" s="1"/>
  <c r="EC29" i="64" s="1"/>
  <c r="IP29" i="64"/>
  <c r="JF29" i="64"/>
  <c r="JN29" i="64"/>
  <c r="JV29" i="64"/>
  <c r="KD29" i="64"/>
  <c r="II29" i="64"/>
  <c r="IQ29" i="64"/>
  <c r="JG29" i="64"/>
  <c r="JO29" i="64"/>
  <c r="JW29" i="64"/>
  <c r="KE29" i="64"/>
  <c r="LA29" i="64"/>
  <c r="LZ29" i="64"/>
  <c r="CP29" i="64"/>
  <c r="GJ29" i="64"/>
  <c r="IL29" i="64"/>
  <c r="IT29" i="64"/>
  <c r="JJ29" i="64"/>
  <c r="JR29" i="64"/>
  <c r="JZ29" i="64"/>
  <c r="KH29" i="64"/>
  <c r="IS29" i="64"/>
  <c r="JH29" i="64"/>
  <c r="KA29" i="64"/>
  <c r="IU29" i="64"/>
  <c r="JI29" i="64"/>
  <c r="KF29" i="64"/>
  <c r="MA29" i="64"/>
  <c r="JK29" i="64"/>
  <c r="KG29" i="64"/>
  <c r="MB29" i="64"/>
  <c r="FB29" i="64"/>
  <c r="JP29" i="64"/>
  <c r="LM29" i="64"/>
  <c r="MD29" i="64"/>
  <c r="GI29" i="64"/>
  <c r="GQ29" i="64" s="1"/>
  <c r="IJ29" i="64"/>
  <c r="JQ29" i="64"/>
  <c r="MF29" i="64"/>
  <c r="MH29" i="64" s="1"/>
  <c r="GK29" i="64"/>
  <c r="IK29" i="64"/>
  <c r="JS29" i="64"/>
  <c r="IM29" i="64"/>
  <c r="JX29" i="64"/>
  <c r="IR29" i="64"/>
  <c r="LS29" i="64"/>
  <c r="JC29" i="64"/>
  <c r="JY29" i="64"/>
  <c r="GK27" i="64"/>
  <c r="IP27" i="64"/>
  <c r="JF27" i="64"/>
  <c r="JN27" i="64"/>
  <c r="JV27" i="64"/>
  <c r="KD27" i="64"/>
  <c r="LM27" i="64"/>
  <c r="LZ27" i="64"/>
  <c r="CP27" i="64"/>
  <c r="EG27" i="64"/>
  <c r="EF27" i="64" s="1"/>
  <c r="EE27" i="64" s="1"/>
  <c r="ED27" i="64" s="1"/>
  <c r="EC27" i="64" s="1"/>
  <c r="IK27" i="64"/>
  <c r="IS27" i="64"/>
  <c r="JI27" i="64"/>
  <c r="JQ27" i="64"/>
  <c r="JY27" i="64"/>
  <c r="KG27" i="64"/>
  <c r="MD27" i="64"/>
  <c r="FB27" i="64"/>
  <c r="IJ27" i="64"/>
  <c r="IU27" i="64"/>
  <c r="JC27" i="64"/>
  <c r="JM27" i="64"/>
  <c r="JX27" i="64"/>
  <c r="GI27" i="64"/>
  <c r="GQ27" i="64" s="1"/>
  <c r="IL27" i="64"/>
  <c r="IV27" i="64"/>
  <c r="JD27" i="64"/>
  <c r="JO27" i="64"/>
  <c r="JZ27" i="64"/>
  <c r="KK27" i="64"/>
  <c r="GJ27" i="64"/>
  <c r="IM27" i="64"/>
  <c r="IW27" i="64"/>
  <c r="JE27" i="64"/>
  <c r="JP27" i="64"/>
  <c r="KA27" i="64"/>
  <c r="LK27" i="64"/>
  <c r="MA27" i="64"/>
  <c r="IN27" i="64"/>
  <c r="JG27" i="64"/>
  <c r="JR27" i="64"/>
  <c r="KB27" i="64"/>
  <c r="MB27" i="64"/>
  <c r="IO27" i="64"/>
  <c r="JH27" i="64"/>
  <c r="JS27" i="64"/>
  <c r="KC27" i="64"/>
  <c r="LA27" i="64"/>
  <c r="IR27" i="64"/>
  <c r="JK27" i="64"/>
  <c r="JU27" i="64"/>
  <c r="KF27" i="64"/>
  <c r="IQ27" i="64"/>
  <c r="JL27" i="64"/>
  <c r="MG27" i="64"/>
  <c r="CX27" i="64"/>
  <c r="IT27" i="64"/>
  <c r="JT27" i="64"/>
  <c r="JW27" i="64"/>
  <c r="KE27" i="64"/>
  <c r="KH27" i="64"/>
  <c r="LS27" i="64"/>
  <c r="II27" i="64"/>
  <c r="MF27" i="64"/>
  <c r="JJ27" i="64"/>
  <c r="CP25" i="64"/>
  <c r="II25" i="64"/>
  <c r="IQ25" i="64"/>
  <c r="JG25" i="64"/>
  <c r="JO25" i="64"/>
  <c r="JW25" i="64"/>
  <c r="KE25" i="64"/>
  <c r="LA25" i="64"/>
  <c r="LZ25" i="64"/>
  <c r="FB25" i="64"/>
  <c r="IM25" i="64"/>
  <c r="IU25" i="64"/>
  <c r="JC25" i="64"/>
  <c r="JK25" i="64"/>
  <c r="JS25" i="64"/>
  <c r="KA25" i="64"/>
  <c r="IJ25" i="64"/>
  <c r="IT25" i="64"/>
  <c r="JD25" i="64"/>
  <c r="JN25" i="64"/>
  <c r="JY25" i="64"/>
  <c r="GJ25" i="64"/>
  <c r="IL25" i="64"/>
  <c r="IW25" i="64"/>
  <c r="JF25" i="64"/>
  <c r="JQ25" i="64"/>
  <c r="KB25" i="64"/>
  <c r="LM25" i="64"/>
  <c r="MA25" i="64"/>
  <c r="GK25" i="64"/>
  <c r="IN25" i="64"/>
  <c r="JH25" i="64"/>
  <c r="JR25" i="64"/>
  <c r="KC25" i="64"/>
  <c r="MB25" i="64"/>
  <c r="CX25" i="64"/>
  <c r="IO25" i="64"/>
  <c r="JI25" i="64"/>
  <c r="JT25" i="64"/>
  <c r="KD25" i="64"/>
  <c r="MD25" i="64"/>
  <c r="JP25" i="64"/>
  <c r="KK25" i="64"/>
  <c r="JU25" i="64"/>
  <c r="GI25" i="64"/>
  <c r="GQ25" i="64" s="1"/>
  <c r="IK25" i="64"/>
  <c r="JV25" i="64"/>
  <c r="IP25" i="64"/>
  <c r="JX25" i="64"/>
  <c r="LS25" i="64"/>
  <c r="IR25" i="64"/>
  <c r="JE25" i="64"/>
  <c r="JZ25" i="64"/>
  <c r="EG25" i="64"/>
  <c r="EF25" i="64" s="1"/>
  <c r="EE25" i="64" s="1"/>
  <c r="ED25" i="64" s="1"/>
  <c r="EC25" i="64" s="1"/>
  <c r="IV25" i="64"/>
  <c r="JL25" i="64"/>
  <c r="KG25" i="64"/>
  <c r="MF25" i="64"/>
  <c r="JM25" i="64"/>
  <c r="IS25" i="64"/>
  <c r="KF25" i="64"/>
  <c r="LK25" i="64"/>
  <c r="KH25" i="64"/>
  <c r="MG25" i="64"/>
  <c r="JJ25" i="64"/>
  <c r="GK23" i="64"/>
  <c r="IP23" i="64"/>
  <c r="JF23" i="64"/>
  <c r="JN23" i="64"/>
  <c r="JV23" i="64"/>
  <c r="KD23" i="64"/>
  <c r="LS23" i="64"/>
  <c r="MF23" i="64"/>
  <c r="EG23" i="64"/>
  <c r="EF23" i="64" s="1"/>
  <c r="EE23" i="64" s="1"/>
  <c r="ED23" i="64" s="1"/>
  <c r="EC23" i="64" s="1"/>
  <c r="IK23" i="64"/>
  <c r="IS23" i="64"/>
  <c r="JI23" i="64"/>
  <c r="JQ23" i="64"/>
  <c r="JY23" i="64"/>
  <c r="KG23" i="64"/>
  <c r="LA23" i="64"/>
  <c r="LM23" i="64"/>
  <c r="IR23" i="64"/>
  <c r="JK23" i="64"/>
  <c r="JU23" i="64"/>
  <c r="KF23" i="64"/>
  <c r="MG23" i="64"/>
  <c r="CX23" i="64"/>
  <c r="II23" i="64"/>
  <c r="IT23" i="64"/>
  <c r="JL23" i="64"/>
  <c r="JW23" i="64"/>
  <c r="KH23" i="64"/>
  <c r="GJ23" i="64"/>
  <c r="IM23" i="64"/>
  <c r="IW23" i="64"/>
  <c r="JE23" i="64"/>
  <c r="JP23" i="64"/>
  <c r="KA23" i="64"/>
  <c r="LK23" i="64"/>
  <c r="LL23" i="64" s="1"/>
  <c r="LZ23" i="64"/>
  <c r="IO23" i="64"/>
  <c r="JR23" i="64"/>
  <c r="MB23" i="64"/>
  <c r="IU23" i="64"/>
  <c r="JD23" i="64"/>
  <c r="JT23" i="64"/>
  <c r="CP23" i="64"/>
  <c r="FB23" i="64"/>
  <c r="IV23" i="64"/>
  <c r="JG23" i="64"/>
  <c r="JX23" i="64"/>
  <c r="GI23" i="64"/>
  <c r="GQ23" i="64" s="1"/>
  <c r="JH23" i="64"/>
  <c r="JZ23" i="64"/>
  <c r="JO23" i="64"/>
  <c r="JS23" i="64"/>
  <c r="MA23" i="64"/>
  <c r="KB23" i="64"/>
  <c r="MD23" i="64"/>
  <c r="KC23" i="64"/>
  <c r="IJ23" i="64"/>
  <c r="KE23" i="64"/>
  <c r="IN23" i="64"/>
  <c r="JJ23" i="64"/>
  <c r="JC23" i="64"/>
  <c r="IL23" i="64"/>
  <c r="JM23" i="64"/>
  <c r="IQ23" i="64"/>
  <c r="KK23" i="64"/>
  <c r="JG21" i="64"/>
  <c r="JO21" i="64"/>
  <c r="JW21" i="64"/>
  <c r="KE21" i="64"/>
  <c r="LS21" i="64"/>
  <c r="MG21" i="64"/>
  <c r="GJ21" i="64"/>
  <c r="JJ21" i="64"/>
  <c r="JR21" i="64"/>
  <c r="JZ21" i="64"/>
  <c r="KH21" i="64"/>
  <c r="LA21" i="64"/>
  <c r="LM21" i="64"/>
  <c r="LZ21" i="64"/>
  <c r="JC21" i="64"/>
  <c r="JM21" i="64"/>
  <c r="JX21" i="64"/>
  <c r="FB21" i="64"/>
  <c r="JD21" i="64"/>
  <c r="JN21" i="64"/>
  <c r="JY21" i="64"/>
  <c r="CP21" i="64"/>
  <c r="JH21" i="64"/>
  <c r="JS21" i="64"/>
  <c r="KC21" i="64"/>
  <c r="GK21" i="64"/>
  <c r="JL21" i="64"/>
  <c r="KD21" i="64"/>
  <c r="JQ21" i="64"/>
  <c r="KG21" i="64"/>
  <c r="MF21" i="64"/>
  <c r="EG21" i="64"/>
  <c r="EF21" i="64" s="1"/>
  <c r="EE21" i="64" s="1"/>
  <c r="ED21" i="64" s="1"/>
  <c r="EC21" i="64" s="1"/>
  <c r="II21" i="64" s="1"/>
  <c r="JT21" i="64"/>
  <c r="KK21" i="64"/>
  <c r="LK21" i="64"/>
  <c r="LL21" i="64" s="1"/>
  <c r="JE21" i="64"/>
  <c r="JU21" i="64"/>
  <c r="KA21" i="64"/>
  <c r="KB21" i="64"/>
  <c r="KF21" i="64"/>
  <c r="CX21" i="64"/>
  <c r="IM21" i="64"/>
  <c r="JF21" i="64"/>
  <c r="JI21" i="64"/>
  <c r="GI21" i="64"/>
  <c r="GQ21" i="64" s="1"/>
  <c r="JP21" i="64"/>
  <c r="JK21" i="64"/>
  <c r="JV21" i="64"/>
  <c r="IW21" i="64"/>
  <c r="LZ15" i="64"/>
  <c r="GI15" i="64"/>
  <c r="GQ15" i="64" s="1"/>
  <c r="JI15" i="64"/>
  <c r="JQ15" i="64"/>
  <c r="JY15" i="64"/>
  <c r="KG15" i="64"/>
  <c r="GK15" i="64"/>
  <c r="JK15" i="64"/>
  <c r="JS15" i="64"/>
  <c r="KA15" i="64"/>
  <c r="CP15" i="64"/>
  <c r="JC15" i="64"/>
  <c r="JL15" i="64"/>
  <c r="JT15" i="64"/>
  <c r="KB15" i="64"/>
  <c r="MF15" i="64"/>
  <c r="JD15" i="64"/>
  <c r="JM15" i="64"/>
  <c r="JU15" i="64"/>
  <c r="KC15" i="64"/>
  <c r="IW15" i="64"/>
  <c r="JE15" i="64"/>
  <c r="JN15" i="64"/>
  <c r="JV15" i="64"/>
  <c r="KD15" i="64"/>
  <c r="LA15" i="64"/>
  <c r="LM15" i="64"/>
  <c r="CX15" i="64"/>
  <c r="EG15" i="64"/>
  <c r="EF15" i="64" s="1"/>
  <c r="GJ15" i="64"/>
  <c r="JR15" i="64"/>
  <c r="JX15" i="64"/>
  <c r="MG15" i="64"/>
  <c r="JF15" i="64"/>
  <c r="JZ15" i="64"/>
  <c r="JG15" i="64"/>
  <c r="KE15" i="64"/>
  <c r="JO15" i="64"/>
  <c r="KH15" i="64"/>
  <c r="KF15" i="64"/>
  <c r="LS15" i="64"/>
  <c r="JP15" i="64"/>
  <c r="LK15" i="64"/>
  <c r="LL15" i="64" s="1"/>
  <c r="JJ15" i="64"/>
  <c r="FB15" i="64"/>
  <c r="JH15" i="64" s="1"/>
  <c r="JW15" i="64"/>
  <c r="DY108" i="64"/>
  <c r="EK108" i="64"/>
  <c r="DZ108" i="64"/>
  <c r="EL108" i="64"/>
  <c r="KW108" i="64"/>
  <c r="EA108" i="64"/>
  <c r="EM108" i="64"/>
  <c r="LI108" i="64"/>
  <c r="EB108" i="64"/>
  <c r="EN108" i="64"/>
  <c r="EO108" i="64"/>
  <c r="EH108" i="64"/>
  <c r="EP108" i="64"/>
  <c r="DW108" i="64"/>
  <c r="EI108" i="64"/>
  <c r="LO108" i="64"/>
  <c r="DX108" i="64"/>
  <c r="EJ108" i="64"/>
  <c r="DV108" i="64"/>
  <c r="EI100" i="64"/>
  <c r="EJ100" i="64"/>
  <c r="EL100" i="64"/>
  <c r="LO100" i="64"/>
  <c r="EM100" i="64"/>
  <c r="EA100" i="64"/>
  <c r="EN100" i="64"/>
  <c r="EH100" i="64"/>
  <c r="EP100" i="64"/>
  <c r="LI100" i="64"/>
  <c r="EK100" i="64"/>
  <c r="EO100" i="64"/>
  <c r="KW100" i="64"/>
  <c r="EB100" i="64"/>
  <c r="DV100" i="64"/>
  <c r="DW100" i="64"/>
  <c r="DZ100" i="64"/>
  <c r="DY100" i="64"/>
  <c r="DX100" i="64"/>
  <c r="EJ92" i="64"/>
  <c r="EK92" i="64"/>
  <c r="EN92" i="64"/>
  <c r="EI92" i="64"/>
  <c r="EL92" i="64"/>
  <c r="EM92" i="64"/>
  <c r="EO92" i="64"/>
  <c r="LO92" i="64"/>
  <c r="EP92" i="64"/>
  <c r="DX92" i="64"/>
  <c r="KW92" i="64"/>
  <c r="LI92" i="64"/>
  <c r="EH92" i="64"/>
  <c r="EB92" i="64"/>
  <c r="DV92" i="64"/>
  <c r="EA92" i="64"/>
  <c r="DW92" i="64"/>
  <c r="DY92" i="64"/>
  <c r="DZ92" i="64"/>
  <c r="EH84" i="64"/>
  <c r="EP84" i="64"/>
  <c r="EI84" i="64"/>
  <c r="EK84" i="64"/>
  <c r="KW84" i="64"/>
  <c r="LI84" i="64"/>
  <c r="EL84" i="64"/>
  <c r="EA84" i="64"/>
  <c r="EM84" i="64"/>
  <c r="EN84" i="64"/>
  <c r="EO84" i="64"/>
  <c r="LO84" i="64"/>
  <c r="EJ84" i="64"/>
  <c r="DY84" i="64"/>
  <c r="DW84" i="64"/>
  <c r="DZ84" i="64"/>
  <c r="DX84" i="64"/>
  <c r="EB84" i="64"/>
  <c r="DV84" i="64"/>
  <c r="DV76" i="64"/>
  <c r="EN76" i="64"/>
  <c r="DW76" i="64"/>
  <c r="EO76" i="64"/>
  <c r="DY76" i="64"/>
  <c r="EI76" i="64"/>
  <c r="LO76" i="64"/>
  <c r="DZ76" i="64"/>
  <c r="EJ76" i="64"/>
  <c r="EA76" i="64"/>
  <c r="EK76" i="64"/>
  <c r="EM76" i="64"/>
  <c r="LI76" i="64"/>
  <c r="DX76" i="64"/>
  <c r="EB76" i="64"/>
  <c r="EH76" i="64"/>
  <c r="KW76" i="64"/>
  <c r="EL76" i="64"/>
  <c r="EP76" i="64"/>
  <c r="DY68" i="64"/>
  <c r="EK68" i="64"/>
  <c r="KW68" i="64"/>
  <c r="DZ68" i="64"/>
  <c r="EL68" i="64"/>
  <c r="LI68" i="64"/>
  <c r="EB68" i="64"/>
  <c r="EN68" i="64"/>
  <c r="EO68" i="64"/>
  <c r="DV68" i="64"/>
  <c r="EH68" i="64"/>
  <c r="EP68" i="64"/>
  <c r="LO68" i="64"/>
  <c r="DX68" i="64"/>
  <c r="EJ68" i="64"/>
  <c r="EI68" i="64"/>
  <c r="EM68" i="64"/>
  <c r="DW68" i="64"/>
  <c r="EA68" i="64"/>
  <c r="EO60" i="64"/>
  <c r="LO60" i="64"/>
  <c r="EH60" i="64"/>
  <c r="EP60" i="64"/>
  <c r="EI60" i="64"/>
  <c r="DW60" i="64"/>
  <c r="EJ60" i="64"/>
  <c r="DY60" i="64"/>
  <c r="EK60" i="64"/>
  <c r="KW60" i="64"/>
  <c r="LI60" i="64"/>
  <c r="DZ60" i="64"/>
  <c r="EL60" i="64"/>
  <c r="EA60" i="64"/>
  <c r="EM60" i="64"/>
  <c r="EB60" i="64"/>
  <c r="EN60" i="64"/>
  <c r="DX60" i="64"/>
  <c r="DV60" i="64"/>
  <c r="EH52" i="64"/>
  <c r="EP52" i="64"/>
  <c r="EI52" i="64"/>
  <c r="EK52" i="64"/>
  <c r="DY52" i="64"/>
  <c r="EL52" i="64"/>
  <c r="DZ52" i="64"/>
  <c r="EM52" i="64"/>
  <c r="KW52" i="64"/>
  <c r="EN52" i="64"/>
  <c r="LO52" i="64"/>
  <c r="EO52" i="64"/>
  <c r="EA52" i="64"/>
  <c r="LI52" i="64"/>
  <c r="EJ52" i="64"/>
  <c r="DV52" i="64"/>
  <c r="DW52" i="64"/>
  <c r="EB52" i="64"/>
  <c r="DX52" i="64"/>
  <c r="EO44" i="64"/>
  <c r="LO44" i="64"/>
  <c r="EH44" i="64"/>
  <c r="EP44" i="64"/>
  <c r="EJ44" i="64"/>
  <c r="KW44" i="64"/>
  <c r="EK44" i="64"/>
  <c r="LI44" i="64"/>
  <c r="EL44" i="64"/>
  <c r="EM44" i="64"/>
  <c r="EN44" i="64"/>
  <c r="EI44" i="64"/>
  <c r="EB44" i="64"/>
  <c r="DV44" i="64"/>
  <c r="DW44" i="64"/>
  <c r="DX44" i="64"/>
  <c r="DY44" i="64"/>
  <c r="DZ44" i="64"/>
  <c r="EA44" i="64"/>
  <c r="EJ36" i="64"/>
  <c r="KW36" i="64"/>
  <c r="LI36" i="64"/>
  <c r="EA36" i="64"/>
  <c r="EM36" i="64"/>
  <c r="EN36" i="64"/>
  <c r="LO36" i="64"/>
  <c r="EO36" i="64"/>
  <c r="EH36" i="64"/>
  <c r="EP36" i="64"/>
  <c r="DV36" i="64"/>
  <c r="DX36" i="64"/>
  <c r="EI36" i="64"/>
  <c r="EL36" i="64"/>
  <c r="EK36" i="64"/>
  <c r="DW36" i="64"/>
  <c r="EB36" i="64"/>
  <c r="DY36" i="64"/>
  <c r="DZ36" i="64"/>
  <c r="DX28" i="64"/>
  <c r="EL28" i="64"/>
  <c r="EO28" i="64"/>
  <c r="EH28" i="64"/>
  <c r="EI28" i="64"/>
  <c r="KW28" i="64"/>
  <c r="LI28" i="64"/>
  <c r="EJ28" i="64"/>
  <c r="EK28" i="64"/>
  <c r="DZ28" i="64"/>
  <c r="EP28" i="64"/>
  <c r="EN28" i="64"/>
  <c r="LO28" i="64"/>
  <c r="DW28" i="64"/>
  <c r="EA28" i="64"/>
  <c r="EM28" i="64"/>
  <c r="EB28" i="64"/>
  <c r="DY28" i="64"/>
  <c r="DV28" i="64"/>
  <c r="EA20" i="64"/>
  <c r="DV20" i="64"/>
  <c r="LO20" i="64"/>
  <c r="DX20" i="64"/>
  <c r="DY20" i="64"/>
  <c r="DZ20" i="64"/>
  <c r="LI20" i="64"/>
  <c r="KW20" i="64"/>
  <c r="DW20" i="64"/>
  <c r="EB20" i="64"/>
  <c r="HM188" i="64"/>
  <c r="HN188" i="64" s="1"/>
  <c r="HI136" i="64"/>
  <c r="HQ115" i="64"/>
  <c r="HR115" i="64" s="1"/>
  <c r="HS115" i="64" s="1"/>
  <c r="HH166" i="64"/>
  <c r="HI166" i="64" s="1"/>
  <c r="HJ166" i="64" s="1"/>
  <c r="HD198" i="64"/>
  <c r="HD118" i="64"/>
  <c r="HE118" i="64" s="1"/>
  <c r="HE205" i="64"/>
  <c r="HF205" i="64" s="1"/>
  <c r="HD115" i="64"/>
  <c r="HD171" i="64"/>
  <c r="HE171" i="64" s="1"/>
  <c r="HD179" i="64"/>
  <c r="HE179" i="64" s="1"/>
  <c r="HF160" i="64"/>
  <c r="HG160" i="64" s="1"/>
  <c r="HM167" i="64"/>
  <c r="HE181" i="64"/>
  <c r="HF181" i="64" s="1"/>
  <c r="HN158" i="64"/>
  <c r="HR213" i="64"/>
  <c r="HS213" i="64" s="1"/>
  <c r="HP191" i="64"/>
  <c r="HQ191" i="64" s="1"/>
  <c r="HR191" i="64" s="1"/>
  <c r="HS191" i="64" s="1"/>
  <c r="HE194" i="64"/>
  <c r="HO196" i="64"/>
  <c r="HE175" i="64"/>
  <c r="HF175" i="64" s="1"/>
  <c r="HN207" i="64"/>
  <c r="HD161" i="64"/>
  <c r="HE161" i="64" s="1"/>
  <c r="HQ138" i="64"/>
  <c r="HR138" i="64" s="1"/>
  <c r="HS138" i="64" s="1"/>
  <c r="HE139" i="64"/>
  <c r="HF139" i="64" s="1"/>
  <c r="HF207" i="64"/>
  <c r="HP195" i="64"/>
  <c r="HQ195" i="64" s="1"/>
  <c r="HG199" i="64"/>
  <c r="HG201" i="64"/>
  <c r="HQ169" i="64"/>
  <c r="HR169" i="64" s="1"/>
  <c r="HS169" i="64" s="1"/>
  <c r="HF162" i="64"/>
  <c r="IJ112" i="64"/>
  <c r="IR112" i="64"/>
  <c r="JH112" i="64"/>
  <c r="JP112" i="64"/>
  <c r="JX112" i="64"/>
  <c r="KF112" i="64"/>
  <c r="LM112" i="64"/>
  <c r="LZ112" i="64"/>
  <c r="CX112" i="64"/>
  <c r="FB112" i="64"/>
  <c r="IK112" i="64"/>
  <c r="IS112" i="64"/>
  <c r="JI112" i="64"/>
  <c r="JQ112" i="64"/>
  <c r="JY112" i="64"/>
  <c r="KG112" i="64"/>
  <c r="LA112" i="64"/>
  <c r="MA112" i="64"/>
  <c r="GI112" i="64"/>
  <c r="GQ112" i="64" s="1"/>
  <c r="IL112" i="64"/>
  <c r="IT112" i="64"/>
  <c r="JJ112" i="64"/>
  <c r="JR112" i="64"/>
  <c r="JZ112" i="64"/>
  <c r="KH112" i="64"/>
  <c r="GJ112" i="64"/>
  <c r="IM112" i="64"/>
  <c r="IU112" i="64"/>
  <c r="JC112" i="64"/>
  <c r="JK112" i="64"/>
  <c r="JS112" i="64"/>
  <c r="KA112" i="64"/>
  <c r="MD112" i="64"/>
  <c r="GK112" i="64"/>
  <c r="IN112" i="64"/>
  <c r="IV112" i="64"/>
  <c r="JD112" i="64"/>
  <c r="JL112" i="64"/>
  <c r="JT112" i="64"/>
  <c r="KB112" i="64"/>
  <c r="MF112" i="64"/>
  <c r="IO112" i="64"/>
  <c r="IW112" i="64"/>
  <c r="JE112" i="64"/>
  <c r="JM112" i="64"/>
  <c r="JU112" i="64"/>
  <c r="KC112" i="64"/>
  <c r="KK112" i="64"/>
  <c r="LS112" i="64"/>
  <c r="MG112" i="64"/>
  <c r="CP112" i="64"/>
  <c r="IP112" i="64"/>
  <c r="JF112" i="64"/>
  <c r="JN112" i="64"/>
  <c r="JV112" i="64"/>
  <c r="KD112" i="64"/>
  <c r="EG112" i="64"/>
  <c r="EF112" i="64" s="1"/>
  <c r="EE112" i="64" s="1"/>
  <c r="ED112" i="64" s="1"/>
  <c r="EC112" i="64" s="1"/>
  <c r="II112" i="64"/>
  <c r="IQ112" i="64"/>
  <c r="JG112" i="64"/>
  <c r="JO112" i="64"/>
  <c r="JW112" i="64"/>
  <c r="KE112" i="64"/>
  <c r="LK112" i="64"/>
  <c r="LL112" i="64" s="1"/>
  <c r="MB112" i="64"/>
  <c r="EM107" i="64"/>
  <c r="EN107" i="64"/>
  <c r="LO107" i="64"/>
  <c r="EO107" i="64"/>
  <c r="DV107" i="64"/>
  <c r="EH107" i="64"/>
  <c r="EP107" i="64"/>
  <c r="DW107" i="64"/>
  <c r="EI107" i="64"/>
  <c r="DZ107" i="64"/>
  <c r="EJ107" i="64"/>
  <c r="KW107" i="64"/>
  <c r="LI107" i="64"/>
  <c r="EA107" i="64"/>
  <c r="EK107" i="64"/>
  <c r="EB107" i="64"/>
  <c r="EL107" i="64"/>
  <c r="DX107" i="64"/>
  <c r="DY107" i="64"/>
  <c r="EM99" i="64"/>
  <c r="LO99" i="64"/>
  <c r="EN99" i="64"/>
  <c r="DW99" i="64"/>
  <c r="EH99" i="64"/>
  <c r="EP99" i="64"/>
  <c r="DZ99" i="64"/>
  <c r="EI99" i="64"/>
  <c r="KW99" i="64"/>
  <c r="LI99" i="64"/>
  <c r="EA99" i="64"/>
  <c r="EJ99" i="64"/>
  <c r="EL99" i="64"/>
  <c r="DV99" i="64"/>
  <c r="EB99" i="64"/>
  <c r="EK99" i="64"/>
  <c r="EO99" i="64"/>
  <c r="DX99" i="64"/>
  <c r="DY99" i="64"/>
  <c r="EH91" i="64"/>
  <c r="EP91" i="64"/>
  <c r="EI91" i="64"/>
  <c r="EA91" i="64"/>
  <c r="EL91" i="64"/>
  <c r="EO91" i="64"/>
  <c r="EJ91" i="64"/>
  <c r="EK91" i="64"/>
  <c r="EM91" i="64"/>
  <c r="KW91" i="64"/>
  <c r="LI91" i="64"/>
  <c r="EN91" i="64"/>
  <c r="DV91" i="64"/>
  <c r="LO91" i="64"/>
  <c r="DW91" i="64"/>
  <c r="DX91" i="64"/>
  <c r="EB91" i="64"/>
  <c r="DY91" i="64"/>
  <c r="DZ91" i="64"/>
  <c r="EA83" i="64"/>
  <c r="EM83" i="64"/>
  <c r="EL83" i="64"/>
  <c r="LO83" i="64"/>
  <c r="DV83" i="64"/>
  <c r="EN83" i="64"/>
  <c r="EO83" i="64"/>
  <c r="EP83" i="64"/>
  <c r="EH83" i="64"/>
  <c r="KW83" i="64"/>
  <c r="LI83" i="64"/>
  <c r="EI83" i="64"/>
  <c r="EJ83" i="64"/>
  <c r="EK83" i="64"/>
  <c r="EB83" i="64"/>
  <c r="DY83" i="64"/>
  <c r="DZ83" i="64"/>
  <c r="DX83" i="64"/>
  <c r="DW83" i="64"/>
  <c r="EH75" i="64"/>
  <c r="EP75" i="64"/>
  <c r="DX75" i="64"/>
  <c r="EI75" i="64"/>
  <c r="DZ75" i="64"/>
  <c r="EK75" i="64"/>
  <c r="EA75" i="64"/>
  <c r="EL75" i="64"/>
  <c r="EB75" i="64"/>
  <c r="EM75" i="64"/>
  <c r="KW75" i="64"/>
  <c r="EO75" i="64"/>
  <c r="DY75" i="64"/>
  <c r="LI75" i="64"/>
  <c r="EJ75" i="64"/>
  <c r="EN75" i="64"/>
  <c r="LO75" i="64"/>
  <c r="DW75" i="64"/>
  <c r="DV75" i="64"/>
  <c r="EI67" i="64"/>
  <c r="EL67" i="64"/>
  <c r="EH67" i="64"/>
  <c r="KW67" i="64"/>
  <c r="EK67" i="64"/>
  <c r="EM67" i="64"/>
  <c r="EN67" i="64"/>
  <c r="EB67" i="64"/>
  <c r="EP67" i="64"/>
  <c r="DY67" i="64"/>
  <c r="LO67" i="64"/>
  <c r="EJ67" i="64"/>
  <c r="EO67" i="64"/>
  <c r="LI67" i="64"/>
  <c r="EA67" i="64"/>
  <c r="DV67" i="64"/>
  <c r="DW67" i="64"/>
  <c r="DX67" i="64"/>
  <c r="DZ67" i="64"/>
  <c r="EA59" i="64"/>
  <c r="EJ59" i="64"/>
  <c r="EB59" i="64"/>
  <c r="EK59" i="64"/>
  <c r="DV59" i="64"/>
  <c r="EM59" i="64"/>
  <c r="DW59" i="64"/>
  <c r="EN59" i="64"/>
  <c r="DX59" i="64"/>
  <c r="EO59" i="64"/>
  <c r="KW59" i="64"/>
  <c r="DY59" i="64"/>
  <c r="EP59" i="64"/>
  <c r="LI59" i="64"/>
  <c r="DZ59" i="64"/>
  <c r="EH59" i="64"/>
  <c r="LO59" i="64"/>
  <c r="EI59" i="64"/>
  <c r="EL59" i="64"/>
  <c r="DZ51" i="64"/>
  <c r="EK51" i="64"/>
  <c r="DV51" i="64"/>
  <c r="EO51" i="64"/>
  <c r="EP51" i="64"/>
  <c r="KW51" i="64"/>
  <c r="LI51" i="64"/>
  <c r="DW51" i="64"/>
  <c r="EI51" i="64"/>
  <c r="DX51" i="64"/>
  <c r="EJ51" i="64"/>
  <c r="DY51" i="64"/>
  <c r="EL51" i="64"/>
  <c r="LO51" i="64"/>
  <c r="EB51" i="64"/>
  <c r="EH51" i="64"/>
  <c r="EM51" i="64"/>
  <c r="EN51" i="64"/>
  <c r="EA51" i="64"/>
  <c r="EA43" i="64"/>
  <c r="EM43" i="64"/>
  <c r="EB43" i="64"/>
  <c r="EN43" i="64"/>
  <c r="DV43" i="64"/>
  <c r="EH43" i="64"/>
  <c r="EP43" i="64"/>
  <c r="DW43" i="64"/>
  <c r="EI43" i="64"/>
  <c r="DX43" i="64"/>
  <c r="EJ43" i="64"/>
  <c r="KW43" i="64"/>
  <c r="EL43" i="64"/>
  <c r="LO43" i="64"/>
  <c r="EO43" i="64"/>
  <c r="LI43" i="64"/>
  <c r="DY43" i="64"/>
  <c r="DZ43" i="64"/>
  <c r="EK43" i="64"/>
  <c r="DX35" i="64"/>
  <c r="EI35" i="64"/>
  <c r="DY35" i="64"/>
  <c r="EJ35" i="64"/>
  <c r="DZ35" i="64"/>
  <c r="EK35" i="64"/>
  <c r="EA35" i="64"/>
  <c r="EL35" i="64"/>
  <c r="EB35" i="64"/>
  <c r="EH35" i="64"/>
  <c r="LO35" i="64"/>
  <c r="EM35" i="64"/>
  <c r="EN35" i="64"/>
  <c r="EO35" i="64"/>
  <c r="KW35" i="64"/>
  <c r="LI35" i="64"/>
  <c r="DW35" i="64"/>
  <c r="EP35" i="64"/>
  <c r="DV35" i="64"/>
  <c r="DZ27" i="64"/>
  <c r="EL27" i="64"/>
  <c r="EO27" i="64"/>
  <c r="EH27" i="64"/>
  <c r="EP27" i="64"/>
  <c r="DX27" i="64"/>
  <c r="KW27" i="64"/>
  <c r="LI27" i="64"/>
  <c r="EB27" i="64"/>
  <c r="EI27" i="64"/>
  <c r="LO27" i="64"/>
  <c r="EJ27" i="64"/>
  <c r="EM27" i="64"/>
  <c r="EK27" i="64"/>
  <c r="EN27" i="64"/>
  <c r="DY27" i="64"/>
  <c r="EA27" i="64"/>
  <c r="DW27" i="64"/>
  <c r="DV27" i="64"/>
  <c r="LO19" i="64"/>
  <c r="LI19" i="64"/>
  <c r="KW19" i="64"/>
  <c r="HP119" i="64"/>
  <c r="HQ119" i="64" s="1"/>
  <c r="HR119" i="64" s="1"/>
  <c r="HS119" i="64" s="1"/>
  <c r="HG134" i="64"/>
  <c r="HH134" i="64" s="1"/>
  <c r="HD172" i="64"/>
  <c r="HE172" i="64" s="1"/>
  <c r="HO185" i="64"/>
  <c r="HG173" i="64"/>
  <c r="HH173" i="64" s="1"/>
  <c r="HP179" i="64"/>
  <c r="HM144" i="64"/>
  <c r="HN144" i="64" s="1"/>
  <c r="HO144" i="64" s="1"/>
  <c r="HP144" i="64" s="1"/>
  <c r="HQ144" i="64" s="1"/>
  <c r="HR144" i="64" s="1"/>
  <c r="HS144" i="64" s="1"/>
  <c r="HJ149" i="64"/>
  <c r="HF131" i="64"/>
  <c r="HE195" i="64"/>
  <c r="HE150" i="64"/>
  <c r="HF150" i="64" s="1"/>
  <c r="HG150" i="64" s="1"/>
  <c r="HH150" i="64" s="1"/>
  <c r="HM182" i="64"/>
  <c r="HR132" i="64"/>
  <c r="HS132" i="64" s="1"/>
  <c r="HE147" i="64"/>
  <c r="HQ150" i="64"/>
  <c r="HE128" i="64"/>
  <c r="HO166" i="64"/>
  <c r="HF195" i="64"/>
  <c r="HI126" i="64"/>
  <c r="HJ126" i="64" s="1"/>
  <c r="HF120" i="64"/>
  <c r="HG120" i="64" s="1"/>
  <c r="HH120" i="64" s="1"/>
  <c r="EO106" i="64"/>
  <c r="DV106" i="64"/>
  <c r="EH106" i="64"/>
  <c r="EP106" i="64"/>
  <c r="DW106" i="64"/>
  <c r="EI106" i="64"/>
  <c r="DX106" i="64"/>
  <c r="EJ106" i="64"/>
  <c r="LO106" i="64"/>
  <c r="DY106" i="64"/>
  <c r="EK106" i="64"/>
  <c r="DZ106" i="64"/>
  <c r="EL106" i="64"/>
  <c r="EA106" i="64"/>
  <c r="EM106" i="64"/>
  <c r="KW106" i="64"/>
  <c r="EB106" i="64"/>
  <c r="EN106" i="64"/>
  <c r="LI106" i="64"/>
  <c r="DV98" i="64"/>
  <c r="EH98" i="64"/>
  <c r="EP98" i="64"/>
  <c r="DW98" i="64"/>
  <c r="EI98" i="64"/>
  <c r="DY98" i="64"/>
  <c r="EK98" i="64"/>
  <c r="DZ98" i="64"/>
  <c r="EL98" i="64"/>
  <c r="EA98" i="64"/>
  <c r="EM98" i="64"/>
  <c r="KW98" i="64"/>
  <c r="EO98" i="64"/>
  <c r="DX98" i="64"/>
  <c r="EB98" i="64"/>
  <c r="LI98" i="64"/>
  <c r="EJ98" i="64"/>
  <c r="EN98" i="64"/>
  <c r="LO98" i="64"/>
  <c r="DV90" i="64"/>
  <c r="EK90" i="64"/>
  <c r="LI90" i="64"/>
  <c r="DY90" i="64"/>
  <c r="EL90" i="64"/>
  <c r="EB90" i="64"/>
  <c r="EN90" i="64"/>
  <c r="EO90" i="64"/>
  <c r="LO90" i="64"/>
  <c r="EH90" i="64"/>
  <c r="EP90" i="64"/>
  <c r="EJ90" i="64"/>
  <c r="KW90" i="64"/>
  <c r="EA90" i="64"/>
  <c r="EI90" i="64"/>
  <c r="EM90" i="64"/>
  <c r="DW90" i="64"/>
  <c r="DX90" i="64"/>
  <c r="DZ90" i="64"/>
  <c r="DY82" i="64"/>
  <c r="EL82" i="64"/>
  <c r="EA82" i="64"/>
  <c r="EM82" i="64"/>
  <c r="EO82" i="64"/>
  <c r="LO82" i="64"/>
  <c r="EH82" i="64"/>
  <c r="EP82" i="64"/>
  <c r="EI82" i="64"/>
  <c r="DV82" i="64"/>
  <c r="EK82" i="64"/>
  <c r="LI82" i="64"/>
  <c r="EB82" i="64"/>
  <c r="EJ82" i="64"/>
  <c r="EN82" i="64"/>
  <c r="KW82" i="64"/>
  <c r="DW82" i="64"/>
  <c r="DX82" i="64"/>
  <c r="DZ82" i="64"/>
  <c r="EA74" i="64"/>
  <c r="EK74" i="64"/>
  <c r="KW74" i="64"/>
  <c r="LI74" i="64"/>
  <c r="EB74" i="64"/>
  <c r="EL74" i="64"/>
  <c r="EM74" i="64"/>
  <c r="EN74" i="64"/>
  <c r="EO74" i="64"/>
  <c r="LO74" i="64"/>
  <c r="EH74" i="64"/>
  <c r="EP74" i="64"/>
  <c r="DW74" i="64"/>
  <c r="EI74" i="64"/>
  <c r="DX74" i="64"/>
  <c r="EJ74" i="64"/>
  <c r="DV74" i="64"/>
  <c r="DY74" i="64"/>
  <c r="DZ74" i="64"/>
  <c r="EA66" i="64"/>
  <c r="EM66" i="64"/>
  <c r="DV66" i="64"/>
  <c r="EH66" i="64"/>
  <c r="EP66" i="64"/>
  <c r="DW66" i="64"/>
  <c r="EI66" i="64"/>
  <c r="KW66" i="64"/>
  <c r="DX66" i="64"/>
  <c r="EJ66" i="64"/>
  <c r="LI66" i="64"/>
  <c r="DY66" i="64"/>
  <c r="EK66" i="64"/>
  <c r="EL66" i="64"/>
  <c r="EN66" i="64"/>
  <c r="DZ66" i="64"/>
  <c r="LO66" i="64"/>
  <c r="EB66" i="64"/>
  <c r="EO66" i="64"/>
  <c r="EI58" i="64"/>
  <c r="EJ58" i="64"/>
  <c r="EL58" i="64"/>
  <c r="LO58" i="64"/>
  <c r="DX58" i="64"/>
  <c r="EM58" i="64"/>
  <c r="EK58" i="64"/>
  <c r="EN58" i="64"/>
  <c r="EO58" i="64"/>
  <c r="EP58" i="64"/>
  <c r="DZ58" i="64"/>
  <c r="LI58" i="64"/>
  <c r="KW58" i="64"/>
  <c r="EH58" i="64"/>
  <c r="DW58" i="64"/>
  <c r="EB58" i="64"/>
  <c r="DY58" i="64"/>
  <c r="DV58" i="64"/>
  <c r="EA58" i="64"/>
  <c r="EH50" i="64"/>
  <c r="EP50" i="64"/>
  <c r="DW50" i="64"/>
  <c r="EK50" i="64"/>
  <c r="EI50" i="64"/>
  <c r="DX50" i="64"/>
  <c r="EN50" i="64"/>
  <c r="LO50" i="64"/>
  <c r="EL50" i="64"/>
  <c r="EM50" i="64"/>
  <c r="EO50" i="64"/>
  <c r="KW50" i="64"/>
  <c r="LI50" i="64"/>
  <c r="EA50" i="64"/>
  <c r="EJ50" i="64"/>
  <c r="DY50" i="64"/>
  <c r="EB50" i="64"/>
  <c r="DV50" i="64"/>
  <c r="DZ50" i="64"/>
  <c r="EO42" i="64"/>
  <c r="EH42" i="64"/>
  <c r="EP42" i="64"/>
  <c r="DW42" i="64"/>
  <c r="EJ42" i="64"/>
  <c r="LO42" i="64"/>
  <c r="DY42" i="64"/>
  <c r="EK42" i="64"/>
  <c r="DZ42" i="64"/>
  <c r="EL42" i="64"/>
  <c r="EM42" i="64"/>
  <c r="EN42" i="64"/>
  <c r="KW42" i="64"/>
  <c r="LI42" i="64"/>
  <c r="EB42" i="64"/>
  <c r="EA42" i="64"/>
  <c r="EI42" i="64"/>
  <c r="DX42" i="64"/>
  <c r="DV42" i="64"/>
  <c r="EH34" i="64"/>
  <c r="EP34" i="64"/>
  <c r="EI34" i="64"/>
  <c r="LO34" i="64"/>
  <c r="EJ34" i="64"/>
  <c r="DW34" i="64"/>
  <c r="EK34" i="64"/>
  <c r="EA34" i="64"/>
  <c r="EL34" i="64"/>
  <c r="EM34" i="64"/>
  <c r="EN34" i="64"/>
  <c r="KW34" i="64"/>
  <c r="EO34" i="64"/>
  <c r="LI34" i="64"/>
  <c r="DY34" i="64"/>
  <c r="DX34" i="64"/>
  <c r="DZ34" i="64"/>
  <c r="DV34" i="64"/>
  <c r="EB34" i="64"/>
  <c r="DW26" i="64"/>
  <c r="EM26" i="64"/>
  <c r="EP26" i="64"/>
  <c r="LO26" i="64"/>
  <c r="EI26" i="64"/>
  <c r="EJ26" i="64"/>
  <c r="KW26" i="64"/>
  <c r="EK26" i="64"/>
  <c r="LI26" i="64"/>
  <c r="EL26" i="64"/>
  <c r="EN26" i="64"/>
  <c r="EO26" i="64"/>
  <c r="EA26" i="64"/>
  <c r="DV26" i="64"/>
  <c r="EH26" i="64"/>
  <c r="DX26" i="64"/>
  <c r="DY26" i="64"/>
  <c r="DZ26" i="64"/>
  <c r="EB26" i="64"/>
  <c r="HH130" i="64"/>
  <c r="HI130" i="64" s="1"/>
  <c r="HD146" i="64"/>
  <c r="HE146" i="64" s="1"/>
  <c r="HF146" i="64" s="1"/>
  <c r="HG206" i="64"/>
  <c r="HP157" i="64"/>
  <c r="HQ157" i="64" s="1"/>
  <c r="GX113" i="64"/>
  <c r="GY113" i="64" s="1"/>
  <c r="HD133" i="64"/>
  <c r="HE133" i="64" s="1"/>
  <c r="HF133" i="64" s="1"/>
  <c r="HD182" i="64"/>
  <c r="HJ137" i="64"/>
  <c r="HP127" i="64"/>
  <c r="HG129" i="64"/>
  <c r="GY150" i="64"/>
  <c r="HG157" i="64"/>
  <c r="HH157" i="64" s="1"/>
  <c r="HP210" i="64"/>
  <c r="HN174" i="64"/>
  <c r="HS198" i="64"/>
  <c r="HF113" i="64"/>
  <c r="HG113" i="64" s="1"/>
  <c r="HP133" i="64"/>
  <c r="HP135" i="64"/>
  <c r="HQ135" i="64" s="1"/>
  <c r="HR135" i="64" s="1"/>
  <c r="HS135" i="64" s="1"/>
  <c r="EO105" i="64"/>
  <c r="DX105" i="64"/>
  <c r="EH105" i="64"/>
  <c r="EP105" i="64"/>
  <c r="DY105" i="64"/>
  <c r="EI105" i="64"/>
  <c r="LO105" i="64"/>
  <c r="DZ105" i="64"/>
  <c r="EJ105" i="64"/>
  <c r="EA105" i="64"/>
  <c r="EK105" i="64"/>
  <c r="EB105" i="64"/>
  <c r="EL105" i="64"/>
  <c r="KW105" i="64"/>
  <c r="EM105" i="64"/>
  <c r="LI105" i="64"/>
  <c r="EN105" i="64"/>
  <c r="DW105" i="64"/>
  <c r="DV105" i="64"/>
  <c r="EO97" i="64"/>
  <c r="EH97" i="64"/>
  <c r="EP97" i="64"/>
  <c r="DY97" i="64"/>
  <c r="EJ97" i="64"/>
  <c r="DZ97" i="64"/>
  <c r="EK97" i="64"/>
  <c r="EA97" i="64"/>
  <c r="EL97" i="64"/>
  <c r="EN97" i="64"/>
  <c r="DX97" i="64"/>
  <c r="EB97" i="64"/>
  <c r="EI97" i="64"/>
  <c r="KW97" i="64"/>
  <c r="LI97" i="64"/>
  <c r="EM97" i="64"/>
  <c r="LO97" i="64"/>
  <c r="DV97" i="64"/>
  <c r="DW97" i="64"/>
  <c r="EO89" i="64"/>
  <c r="DV89" i="64"/>
  <c r="EH89" i="64"/>
  <c r="EP89" i="64"/>
  <c r="LO89" i="64"/>
  <c r="DX89" i="64"/>
  <c r="EJ89" i="64"/>
  <c r="DY89" i="64"/>
  <c r="EK89" i="64"/>
  <c r="KW89" i="64"/>
  <c r="DZ89" i="64"/>
  <c r="EL89" i="64"/>
  <c r="LI89" i="64"/>
  <c r="EB89" i="64"/>
  <c r="EN89" i="64"/>
  <c r="EM89" i="64"/>
  <c r="DW89" i="64"/>
  <c r="EA89" i="64"/>
  <c r="EI89" i="64"/>
  <c r="DV81" i="64"/>
  <c r="EH81" i="64"/>
  <c r="EP81" i="64"/>
  <c r="LO81" i="64"/>
  <c r="DW81" i="64"/>
  <c r="EI81" i="64"/>
  <c r="DY81" i="64"/>
  <c r="EK81" i="64"/>
  <c r="KW81" i="64"/>
  <c r="DZ81" i="64"/>
  <c r="EL81" i="64"/>
  <c r="LI81" i="64"/>
  <c r="EA81" i="64"/>
  <c r="EM81" i="64"/>
  <c r="EO81" i="64"/>
  <c r="DX81" i="64"/>
  <c r="EB81" i="64"/>
  <c r="EJ81" i="64"/>
  <c r="EN81" i="64"/>
  <c r="EI73" i="64"/>
  <c r="DZ73" i="64"/>
  <c r="EK73" i="64"/>
  <c r="EH73" i="64"/>
  <c r="LO73" i="64"/>
  <c r="EJ73" i="64"/>
  <c r="EL73" i="64"/>
  <c r="DW73" i="64"/>
  <c r="EM73" i="64"/>
  <c r="EA73" i="64"/>
  <c r="EN73" i="64"/>
  <c r="KW73" i="64"/>
  <c r="LI73" i="64"/>
  <c r="EO73" i="64"/>
  <c r="EP73" i="64"/>
  <c r="DV73" i="64"/>
  <c r="EB73" i="64"/>
  <c r="DY73" i="64"/>
  <c r="DX73" i="64"/>
  <c r="DY65" i="64"/>
  <c r="EK65" i="64"/>
  <c r="DZ65" i="64"/>
  <c r="EL65" i="64"/>
  <c r="EA65" i="64"/>
  <c r="EM65" i="64"/>
  <c r="EB65" i="64"/>
  <c r="EN65" i="64"/>
  <c r="EO65" i="64"/>
  <c r="EH65" i="64"/>
  <c r="EP65" i="64"/>
  <c r="LO65" i="64"/>
  <c r="DW65" i="64"/>
  <c r="EI65" i="64"/>
  <c r="DX65" i="64"/>
  <c r="LI65" i="64"/>
  <c r="KW65" i="64"/>
  <c r="EJ65" i="64"/>
  <c r="DV65" i="64"/>
  <c r="EI57" i="64"/>
  <c r="EJ57" i="64"/>
  <c r="EB57" i="64"/>
  <c r="EL57" i="64"/>
  <c r="KW57" i="64"/>
  <c r="LI57" i="64"/>
  <c r="EM57" i="64"/>
  <c r="EN57" i="64"/>
  <c r="EK57" i="64"/>
  <c r="EO57" i="64"/>
  <c r="EP57" i="64"/>
  <c r="DZ57" i="64"/>
  <c r="LO57" i="64"/>
  <c r="EH57" i="64"/>
  <c r="DV57" i="64"/>
  <c r="EA57" i="64"/>
  <c r="DW57" i="64"/>
  <c r="DX57" i="64"/>
  <c r="DY57" i="64"/>
  <c r="DX49" i="64"/>
  <c r="EH49" i="64"/>
  <c r="EP49" i="64"/>
  <c r="EA49" i="64"/>
  <c r="EK49" i="64"/>
  <c r="DV49" i="64"/>
  <c r="EI49" i="64"/>
  <c r="LO49" i="64"/>
  <c r="EB49" i="64"/>
  <c r="EN49" i="64"/>
  <c r="DY49" i="64"/>
  <c r="EO49" i="64"/>
  <c r="DZ49" i="64"/>
  <c r="KW49" i="64"/>
  <c r="LI49" i="64"/>
  <c r="EJ49" i="64"/>
  <c r="DW49" i="64"/>
  <c r="EL49" i="64"/>
  <c r="EM49" i="64"/>
  <c r="EA41" i="64"/>
  <c r="EL41" i="64"/>
  <c r="KW41" i="64"/>
  <c r="LI41" i="64"/>
  <c r="EB41" i="64"/>
  <c r="EM41" i="64"/>
  <c r="DV41" i="64"/>
  <c r="EO41" i="64"/>
  <c r="DW41" i="64"/>
  <c r="EH41" i="64"/>
  <c r="EP41" i="64"/>
  <c r="LO41" i="64"/>
  <c r="DX41" i="64"/>
  <c r="EI41" i="64"/>
  <c r="DY41" i="64"/>
  <c r="DZ41" i="64"/>
  <c r="EK41" i="64"/>
  <c r="EJ41" i="64"/>
  <c r="EN41" i="64"/>
  <c r="EN33" i="64"/>
  <c r="EO33" i="64"/>
  <c r="EH33" i="64"/>
  <c r="EP33" i="64"/>
  <c r="KW33" i="64"/>
  <c r="LI33" i="64"/>
  <c r="EI33" i="64"/>
  <c r="EJ33" i="64"/>
  <c r="DV33" i="64"/>
  <c r="EK33" i="64"/>
  <c r="DZ33" i="64"/>
  <c r="EL33" i="64"/>
  <c r="LO33" i="64"/>
  <c r="EM33" i="64"/>
  <c r="EB33" i="64"/>
  <c r="DX33" i="64"/>
  <c r="EA33" i="64"/>
  <c r="DY33" i="64"/>
  <c r="DW33" i="64"/>
  <c r="EA25" i="64"/>
  <c r="EM25" i="64"/>
  <c r="LO25" i="64"/>
  <c r="DV25" i="64"/>
  <c r="EI25" i="64"/>
  <c r="EB25" i="64"/>
  <c r="EP25" i="64"/>
  <c r="KW25" i="64"/>
  <c r="EH25" i="64"/>
  <c r="EJ25" i="64"/>
  <c r="EK25" i="64"/>
  <c r="EN25" i="64"/>
  <c r="EO25" i="64"/>
  <c r="DX25" i="64"/>
  <c r="DY25" i="64"/>
  <c r="DZ25" i="64"/>
  <c r="EL25" i="64"/>
  <c r="LI25" i="64"/>
  <c r="DW25" i="64"/>
  <c r="HN186" i="64"/>
  <c r="HF152" i="64"/>
  <c r="HG152" i="64" s="1"/>
  <c r="HD189" i="64"/>
  <c r="HE189" i="64" s="1"/>
  <c r="HD116" i="64"/>
  <c r="HE116" i="64" s="1"/>
  <c r="HF116" i="64" s="1"/>
  <c r="HG116" i="64" s="1"/>
  <c r="HO156" i="64"/>
  <c r="HP156" i="64" s="1"/>
  <c r="GV197" i="64"/>
  <c r="GW197" i="64" s="1"/>
  <c r="GX197" i="64" s="1"/>
  <c r="GY197" i="64" s="1"/>
  <c r="HD122" i="64"/>
  <c r="HE122" i="64" s="1"/>
  <c r="HF158" i="64"/>
  <c r="HG158" i="64" s="1"/>
  <c r="HH158" i="64" s="1"/>
  <c r="HI158" i="64" s="1"/>
  <c r="HJ158" i="64" s="1"/>
  <c r="HR184" i="64"/>
  <c r="HS184" i="64" s="1"/>
  <c r="HD183" i="64"/>
  <c r="HM165" i="64"/>
  <c r="HH186" i="64"/>
  <c r="HI186" i="64" s="1"/>
  <c r="HG169" i="64"/>
  <c r="HH169" i="64" s="1"/>
  <c r="HP187" i="64"/>
  <c r="HN145" i="64"/>
  <c r="HO145" i="64" s="1"/>
  <c r="HF180" i="64"/>
  <c r="HM155" i="64"/>
  <c r="HN155" i="64" s="1"/>
  <c r="HN178" i="64"/>
  <c r="HN128" i="64"/>
  <c r="HP160" i="64"/>
  <c r="HQ160" i="64" s="1"/>
  <c r="HR160" i="64" s="1"/>
  <c r="HS160" i="64" s="1"/>
  <c r="HR177" i="64"/>
  <c r="HS177" i="64" s="1"/>
  <c r="LI18" i="64"/>
  <c r="KW18" i="64"/>
  <c r="LO18" i="64"/>
  <c r="KW17" i="64"/>
  <c r="LI17" i="64"/>
  <c r="LO17" i="64"/>
  <c r="CP19" i="64"/>
  <c r="FB19" i="64"/>
  <c r="JH19" i="64" s="1"/>
  <c r="JF19" i="64"/>
  <c r="JN19" i="64"/>
  <c r="JV19" i="64"/>
  <c r="KD19" i="64"/>
  <c r="MG19" i="64"/>
  <c r="GI19" i="64"/>
  <c r="GQ19" i="64" s="1"/>
  <c r="JG19" i="64"/>
  <c r="JO19" i="64"/>
  <c r="JW19" i="64"/>
  <c r="KE19" i="64"/>
  <c r="LA19" i="64"/>
  <c r="GJ19" i="64"/>
  <c r="JP19" i="64"/>
  <c r="JX19" i="64"/>
  <c r="KF19" i="64"/>
  <c r="LZ19" i="64"/>
  <c r="KC19" i="64"/>
  <c r="CX19" i="64"/>
  <c r="GK19" i="64"/>
  <c r="JI19" i="64"/>
  <c r="JQ19" i="64"/>
  <c r="JY19" i="64"/>
  <c r="KG19" i="64"/>
  <c r="MA19" i="64"/>
  <c r="JM19" i="64"/>
  <c r="DY19" i="64"/>
  <c r="JJ19" i="64"/>
  <c r="JR19" i="64"/>
  <c r="JZ19" i="64"/>
  <c r="KH19" i="64"/>
  <c r="MB19" i="64"/>
  <c r="EA19" i="64"/>
  <c r="JC19" i="64"/>
  <c r="JK19" i="64"/>
  <c r="JS19" i="64"/>
  <c r="KA19" i="64"/>
  <c r="MD19" i="64"/>
  <c r="IW19" i="64"/>
  <c r="JU19" i="64"/>
  <c r="EG19" i="64"/>
  <c r="EF19" i="64" s="1"/>
  <c r="EE19" i="64" s="1"/>
  <c r="ED19" i="64" s="1"/>
  <c r="EC19" i="64" s="1"/>
  <c r="II19" i="64" s="1"/>
  <c r="JD19" i="64"/>
  <c r="JL19" i="64"/>
  <c r="JT19" i="64"/>
  <c r="KB19" i="64"/>
  <c r="LS19" i="64"/>
  <c r="MF19" i="64"/>
  <c r="JE19" i="64"/>
  <c r="DX19" i="64"/>
  <c r="EB19" i="64"/>
  <c r="DZ19" i="64"/>
  <c r="DV19" i="64"/>
  <c r="DW19" i="64"/>
  <c r="JC17" i="64"/>
  <c r="JK17" i="64"/>
  <c r="JS17" i="64"/>
  <c r="KA17" i="64"/>
  <c r="MF17" i="64"/>
  <c r="JJ17" i="64"/>
  <c r="CP17" i="64"/>
  <c r="FB17" i="64"/>
  <c r="JH17" i="64" s="1"/>
  <c r="JD17" i="64"/>
  <c r="JL17" i="64"/>
  <c r="JT17" i="64"/>
  <c r="KB17" i="64"/>
  <c r="LS17" i="64"/>
  <c r="MG17" i="64"/>
  <c r="GI17" i="64"/>
  <c r="GQ17" i="64" s="1"/>
  <c r="IW17" i="64"/>
  <c r="JE17" i="64"/>
  <c r="JM17" i="64"/>
  <c r="JU17" i="64"/>
  <c r="KC17" i="64"/>
  <c r="KH17" i="64"/>
  <c r="GJ17" i="64"/>
  <c r="JF17" i="64"/>
  <c r="JN17" i="64"/>
  <c r="JV17" i="64"/>
  <c r="KD17" i="64"/>
  <c r="LK17" i="64"/>
  <c r="JR17" i="64"/>
  <c r="CX17" i="64"/>
  <c r="GK17" i="64"/>
  <c r="JG17" i="64"/>
  <c r="JO17" i="64"/>
  <c r="JW17" i="64"/>
  <c r="KE17" i="64"/>
  <c r="LA17" i="64"/>
  <c r="LM17" i="64"/>
  <c r="LZ17" i="64"/>
  <c r="EG17" i="64"/>
  <c r="EF17" i="64" s="1"/>
  <c r="IL17" i="64" s="1"/>
  <c r="JZ17" i="64"/>
  <c r="EA17" i="64"/>
  <c r="JP17" i="64"/>
  <c r="JX17" i="64"/>
  <c r="KF17" i="64"/>
  <c r="JI17" i="64"/>
  <c r="JQ17" i="64"/>
  <c r="JY17" i="64"/>
  <c r="KG17" i="64"/>
  <c r="DX17" i="64"/>
  <c r="DW17" i="64"/>
  <c r="DY17" i="64"/>
  <c r="DZ17" i="64"/>
  <c r="EB17" i="64"/>
  <c r="DV17" i="64"/>
  <c r="EG18" i="64"/>
  <c r="IM18" i="64" s="1"/>
  <c r="JI18" i="64"/>
  <c r="JQ18" i="64"/>
  <c r="JY18" i="64"/>
  <c r="KG18" i="64"/>
  <c r="JX18" i="64"/>
  <c r="JJ18" i="64"/>
  <c r="JR18" i="64"/>
  <c r="JZ18" i="64"/>
  <c r="KH18" i="64"/>
  <c r="CX18" i="64"/>
  <c r="FB18" i="64"/>
  <c r="JH18" i="64" s="1"/>
  <c r="JC18" i="64"/>
  <c r="JK18" i="64"/>
  <c r="JS18" i="64"/>
  <c r="KA18" i="64"/>
  <c r="MF18" i="64"/>
  <c r="KF18" i="64"/>
  <c r="DV18" i="64"/>
  <c r="GI18" i="64"/>
  <c r="GQ18" i="64" s="1"/>
  <c r="JD18" i="64"/>
  <c r="JL18" i="64"/>
  <c r="JT18" i="64"/>
  <c r="KB18" i="64"/>
  <c r="LS18" i="64"/>
  <c r="MG18" i="64"/>
  <c r="CP18" i="64"/>
  <c r="DX18" i="64"/>
  <c r="GJ18" i="64"/>
  <c r="IW18" i="64"/>
  <c r="JE18" i="64"/>
  <c r="JM18" i="64"/>
  <c r="JU18" i="64"/>
  <c r="KC18" i="64"/>
  <c r="LA18" i="64"/>
  <c r="EA18" i="64"/>
  <c r="GK18" i="64"/>
  <c r="JF18" i="64"/>
  <c r="JN18" i="64"/>
  <c r="JV18" i="64"/>
  <c r="KD18" i="64"/>
  <c r="LK18" i="64"/>
  <c r="EB18" i="64"/>
  <c r="JG18" i="64"/>
  <c r="JO18" i="64"/>
  <c r="JW18" i="64"/>
  <c r="KE18" i="64"/>
  <c r="LM18" i="64"/>
  <c r="LZ18" i="64"/>
  <c r="JP18" i="64"/>
  <c r="DY18" i="64"/>
  <c r="DW18" i="64"/>
  <c r="DZ18" i="64"/>
  <c r="A111" i="64"/>
  <c r="A96" i="64"/>
  <c r="A95" i="64"/>
  <c r="A93" i="64"/>
  <c r="A92" i="64"/>
  <c r="A91" i="64"/>
  <c r="A90" i="64"/>
  <c r="A88" i="64"/>
  <c r="A85" i="64"/>
  <c r="A84" i="64"/>
  <c r="A83" i="64"/>
  <c r="A82" i="64"/>
  <c r="A79" i="64"/>
  <c r="A71" i="64"/>
  <c r="A69" i="64"/>
  <c r="A68" i="64"/>
  <c r="A67" i="64"/>
  <c r="A66" i="64"/>
  <c r="A61" i="64"/>
  <c r="A60" i="64"/>
  <c r="A59" i="64"/>
  <c r="A58" i="64"/>
  <c r="A56" i="64"/>
  <c r="A55" i="64"/>
  <c r="A53" i="64"/>
  <c r="A52" i="64"/>
  <c r="A51" i="64"/>
  <c r="A50" i="64"/>
  <c r="A45" i="64"/>
  <c r="A44" i="64"/>
  <c r="A43" i="64"/>
  <c r="A42" i="64"/>
  <c r="A89" i="64"/>
  <c r="A80" i="64"/>
  <c r="A40" i="64"/>
  <c r="A77" i="64"/>
  <c r="A75" i="64"/>
  <c r="A74" i="64"/>
  <c r="A112" i="64"/>
  <c r="A104" i="64"/>
  <c r="A41" i="64"/>
  <c r="A37" i="64"/>
  <c r="A35" i="64"/>
  <c r="A34" i="64"/>
  <c r="A109" i="64"/>
  <c r="A108" i="64"/>
  <c r="A107" i="64"/>
  <c r="A106" i="64"/>
  <c r="A101" i="64"/>
  <c r="A100" i="64"/>
  <c r="A99" i="64"/>
  <c r="A98" i="64"/>
  <c r="A94" i="64"/>
  <c r="A72" i="64"/>
  <c r="A64" i="64"/>
  <c r="A48" i="64"/>
  <c r="A105" i="64"/>
  <c r="A65" i="64"/>
  <c r="A103" i="64"/>
  <c r="A87" i="64"/>
  <c r="A63" i="64"/>
  <c r="A47" i="64"/>
  <c r="A39" i="64"/>
  <c r="A97" i="64"/>
  <c r="A57" i="64"/>
  <c r="A110" i="64"/>
  <c r="A102" i="64"/>
  <c r="A86" i="64"/>
  <c r="A78" i="64"/>
  <c r="A70" i="64"/>
  <c r="A62" i="64"/>
  <c r="A54" i="64"/>
  <c r="A46" i="64"/>
  <c r="A38" i="64"/>
  <c r="A49" i="64"/>
  <c r="A81" i="64"/>
  <c r="A36" i="64"/>
  <c r="A76" i="64"/>
  <c r="A73" i="64"/>
  <c r="AQ14" i="64"/>
  <c r="AQ15" i="64" s="1"/>
  <c r="AQ16" i="64" s="1"/>
  <c r="AQ17" i="64" s="1"/>
  <c r="AQ18" i="64" s="1"/>
  <c r="AQ19" i="64" s="1"/>
  <c r="AQ20" i="64" s="1"/>
  <c r="AQ21" i="64" s="1"/>
  <c r="AQ22" i="64" s="1"/>
  <c r="AO14" i="64"/>
  <c r="V14" i="64"/>
  <c r="V15" i="64" s="1"/>
  <c r="V16" i="64" s="1"/>
  <c r="V17" i="64" s="1"/>
  <c r="V18" i="64" s="1"/>
  <c r="V19" i="64" s="1"/>
  <c r="V20" i="64" s="1"/>
  <c r="V21" i="64" s="1"/>
  <c r="V22" i="64" s="1"/>
  <c r="V23" i="64" s="1"/>
  <c r="V24" i="64" s="1"/>
  <c r="V25" i="64" s="1"/>
  <c r="V26" i="64" s="1"/>
  <c r="V27" i="64" s="1"/>
  <c r="V28" i="64" s="1"/>
  <c r="V29" i="64" s="1"/>
  <c r="V30" i="64" s="1"/>
  <c r="V31" i="64" s="1"/>
  <c r="V32" i="64" s="1"/>
  <c r="V33" i="64" s="1"/>
  <c r="Q14" i="64"/>
  <c r="LB15" i="64" l="1"/>
  <c r="MH24" i="64"/>
  <c r="MH21" i="64"/>
  <c r="MC111" i="64"/>
  <c r="MH16" i="64"/>
  <c r="KV18" i="64"/>
  <c r="MH37" i="64"/>
  <c r="HF185" i="64"/>
  <c r="HG185" i="64" s="1"/>
  <c r="MH68" i="64"/>
  <c r="MC112" i="64"/>
  <c r="MC95" i="64"/>
  <c r="KV17" i="64"/>
  <c r="KV16" i="64"/>
  <c r="LB16" i="64" s="1"/>
  <c r="MH25" i="64"/>
  <c r="MH36" i="64"/>
  <c r="KV15" i="64"/>
  <c r="IM22" i="64"/>
  <c r="IL22" i="64"/>
  <c r="IJ22" i="64"/>
  <c r="IK22" i="64"/>
  <c r="IJ21" i="64"/>
  <c r="IL21" i="64"/>
  <c r="IK21" i="64"/>
  <c r="MH54" i="64"/>
  <c r="MC67" i="64"/>
  <c r="MH71" i="64"/>
  <c r="MH97" i="64"/>
  <c r="MH15" i="64"/>
  <c r="HP123" i="64"/>
  <c r="HQ123" i="64" s="1"/>
  <c r="MH96" i="64"/>
  <c r="AC96" i="62" s="1"/>
  <c r="MH111" i="64"/>
  <c r="HP206" i="64"/>
  <c r="GY148" i="64"/>
  <c r="HH125" i="64"/>
  <c r="HI125" i="64" s="1"/>
  <c r="HJ125" i="64" s="1"/>
  <c r="HP154" i="64"/>
  <c r="HQ154" i="64" s="1"/>
  <c r="HG195" i="64"/>
  <c r="HH195" i="64" s="1"/>
  <c r="MH27" i="64"/>
  <c r="MC29" i="64"/>
  <c r="KM62" i="64"/>
  <c r="KM98" i="64"/>
  <c r="MC45" i="64"/>
  <c r="MH77" i="64"/>
  <c r="MH104" i="64"/>
  <c r="AC104" i="62" s="1"/>
  <c r="AF104" i="64" s="1"/>
  <c r="AG104" i="64" s="1"/>
  <c r="MC55" i="64"/>
  <c r="MC72" i="64"/>
  <c r="HQ200" i="64"/>
  <c r="MH56" i="64"/>
  <c r="MC61" i="64"/>
  <c r="MC65" i="64"/>
  <c r="LL71" i="64"/>
  <c r="HI165" i="64"/>
  <c r="HJ165" i="64" s="1"/>
  <c r="MH28" i="64"/>
  <c r="HQ209" i="64"/>
  <c r="HR209" i="64" s="1"/>
  <c r="HS209" i="64" s="1"/>
  <c r="MC96" i="64"/>
  <c r="MH44" i="64"/>
  <c r="MC79" i="64"/>
  <c r="MH87" i="64"/>
  <c r="MH102" i="64"/>
  <c r="MC110" i="64"/>
  <c r="DF39" i="64"/>
  <c r="KN39" i="64" s="1"/>
  <c r="MH100" i="64"/>
  <c r="MC19" i="64"/>
  <c r="MH48" i="64"/>
  <c r="MC49" i="64"/>
  <c r="MH50" i="64"/>
  <c r="MH52" i="64"/>
  <c r="HQ140" i="64"/>
  <c r="MC102" i="64"/>
  <c r="MH105" i="64"/>
  <c r="HH152" i="64"/>
  <c r="HI152" i="64" s="1"/>
  <c r="HJ152" i="64" s="1"/>
  <c r="MH112" i="64"/>
  <c r="MC36" i="64"/>
  <c r="MC47" i="64"/>
  <c r="MC70" i="64"/>
  <c r="MH106" i="64"/>
  <c r="MC106" i="64"/>
  <c r="MH35" i="64"/>
  <c r="MH49" i="64"/>
  <c r="AC49" i="62" s="1"/>
  <c r="MH81" i="64"/>
  <c r="HF203" i="64"/>
  <c r="HG203" i="64" s="1"/>
  <c r="HH203" i="64" s="1"/>
  <c r="HI203" i="64" s="1"/>
  <c r="HJ203" i="64" s="1"/>
  <c r="HI123" i="64"/>
  <c r="HJ123" i="64" s="1"/>
  <c r="HI117" i="64"/>
  <c r="HJ117" i="64" s="1"/>
  <c r="IK20" i="64"/>
  <c r="IM20" i="64"/>
  <c r="IL20" i="64"/>
  <c r="IJ20" i="64"/>
  <c r="IM19" i="64"/>
  <c r="IL19" i="64"/>
  <c r="IJ19" i="64"/>
  <c r="IK19" i="64"/>
  <c r="HH116" i="64"/>
  <c r="HI116" i="64" s="1"/>
  <c r="HJ116" i="64" s="1"/>
  <c r="MC81" i="64"/>
  <c r="MC83" i="64"/>
  <c r="DF101" i="64"/>
  <c r="KN101" i="64" s="1"/>
  <c r="DF103" i="64"/>
  <c r="KN103" i="64" s="1"/>
  <c r="KI105" i="64"/>
  <c r="KL105" i="64" s="1"/>
  <c r="HF189" i="64"/>
  <c r="HG181" i="64"/>
  <c r="MH51" i="64"/>
  <c r="MH58" i="64"/>
  <c r="MC59" i="64"/>
  <c r="MH76" i="64"/>
  <c r="AC76" i="62" s="1"/>
  <c r="MH94" i="64"/>
  <c r="MH109" i="64"/>
  <c r="AC109" i="62" s="1"/>
  <c r="AF109" i="64" s="1"/>
  <c r="AG109" i="64" s="1"/>
  <c r="LL110" i="64"/>
  <c r="HE164" i="64"/>
  <c r="HF164" i="64" s="1"/>
  <c r="HG164" i="64" s="1"/>
  <c r="HF208" i="64"/>
  <c r="HG205" i="64"/>
  <c r="HH205" i="64" s="1"/>
  <c r="MH39" i="64"/>
  <c r="AC39" i="62" s="1"/>
  <c r="MC46" i="64"/>
  <c r="MC66" i="64"/>
  <c r="MC85" i="64"/>
  <c r="MC103" i="64"/>
  <c r="DF38" i="64"/>
  <c r="KN38" i="64" s="1"/>
  <c r="HH170" i="64"/>
  <c r="HI170" i="64" s="1"/>
  <c r="HJ170" i="64" s="1"/>
  <c r="MH45" i="64"/>
  <c r="AC45" i="62" s="1"/>
  <c r="KM80" i="64"/>
  <c r="HO164" i="64"/>
  <c r="HO158" i="64"/>
  <c r="HH174" i="64"/>
  <c r="HI174" i="64" s="1"/>
  <c r="HJ174" i="64" s="1"/>
  <c r="HJ135" i="64"/>
  <c r="HF154" i="64"/>
  <c r="HF118" i="64"/>
  <c r="HG118" i="64" s="1"/>
  <c r="HH118" i="64" s="1"/>
  <c r="HI118" i="64" s="1"/>
  <c r="HJ118" i="64" s="1"/>
  <c r="KI100" i="64"/>
  <c r="KL100" i="64" s="1"/>
  <c r="MH38" i="64"/>
  <c r="MC69" i="64"/>
  <c r="MH98" i="64"/>
  <c r="HI209" i="64"/>
  <c r="HJ209" i="64" s="1"/>
  <c r="HG180" i="64"/>
  <c r="HH180" i="64" s="1"/>
  <c r="HI180" i="64" s="1"/>
  <c r="HJ180" i="64" s="1"/>
  <c r="HQ121" i="64"/>
  <c r="HR121" i="64" s="1"/>
  <c r="MC34" i="64"/>
  <c r="MC53" i="64"/>
  <c r="KM86" i="64"/>
  <c r="MH93" i="64"/>
  <c r="MC97" i="64"/>
  <c r="LL104" i="64"/>
  <c r="HJ136" i="64"/>
  <c r="HP122" i="64"/>
  <c r="HQ122" i="64" s="1"/>
  <c r="HR122" i="64" s="1"/>
  <c r="HQ139" i="64"/>
  <c r="HR139" i="64" s="1"/>
  <c r="HH190" i="64"/>
  <c r="HI190" i="64" s="1"/>
  <c r="HJ190" i="64" s="1"/>
  <c r="HF144" i="64"/>
  <c r="HE144" i="64"/>
  <c r="KI91" i="64"/>
  <c r="KL91" i="64" s="1"/>
  <c r="MC58" i="64"/>
  <c r="MC88" i="64"/>
  <c r="KM108" i="64"/>
  <c r="HG155" i="64"/>
  <c r="HH155" i="64" s="1"/>
  <c r="HI155" i="64" s="1"/>
  <c r="HO197" i="64"/>
  <c r="HP197" i="64" s="1"/>
  <c r="HQ197" i="64" s="1"/>
  <c r="HR197" i="64" s="1"/>
  <c r="HS197" i="64" s="1"/>
  <c r="MC26" i="64"/>
  <c r="HN171" i="64"/>
  <c r="HO171" i="64" s="1"/>
  <c r="HP171" i="64" s="1"/>
  <c r="HR201" i="64"/>
  <c r="HS201" i="64" s="1"/>
  <c r="HN129" i="64"/>
  <c r="KI67" i="64"/>
  <c r="KL67" i="64" s="1"/>
  <c r="MC27" i="64"/>
  <c r="MC41" i="64"/>
  <c r="MH43" i="64"/>
  <c r="MH70" i="64"/>
  <c r="KM28" i="64"/>
  <c r="MC37" i="64"/>
  <c r="MH42" i="64"/>
  <c r="MC50" i="64"/>
  <c r="MH74" i="64"/>
  <c r="MC78" i="64"/>
  <c r="DF32" i="64"/>
  <c r="KN32" i="64" s="1"/>
  <c r="KI66" i="64"/>
  <c r="KL66" i="64" s="1"/>
  <c r="DF74" i="64"/>
  <c r="KN74" i="64" s="1"/>
  <c r="IM16" i="64"/>
  <c r="DF57" i="64"/>
  <c r="KN57" i="64" s="1"/>
  <c r="MC63" i="64"/>
  <c r="MH64" i="64"/>
  <c r="MH75" i="64"/>
  <c r="DF43" i="64"/>
  <c r="KN43" i="64" s="1"/>
  <c r="DF51" i="64"/>
  <c r="KN51" i="64" s="1"/>
  <c r="MH63" i="64"/>
  <c r="AC63" i="62" s="1"/>
  <c r="MC73" i="64"/>
  <c r="MC76" i="64"/>
  <c r="KM34" i="64"/>
  <c r="KM40" i="64"/>
  <c r="MC43" i="64"/>
  <c r="MC44" i="64"/>
  <c r="KM50" i="64"/>
  <c r="EE16" i="64"/>
  <c r="IK16" i="64" s="1"/>
  <c r="MH20" i="64"/>
  <c r="AC20" i="62" s="1"/>
  <c r="MC30" i="64"/>
  <c r="HQ156" i="64"/>
  <c r="HF171" i="64"/>
  <c r="HG204" i="64"/>
  <c r="EE15" i="64"/>
  <c r="IL15" i="64"/>
  <c r="HF172" i="64"/>
  <c r="HG172" i="64" s="1"/>
  <c r="HQ118" i="64"/>
  <c r="HR118" i="64" s="1"/>
  <c r="HS118" i="64" s="1"/>
  <c r="DF97" i="64"/>
  <c r="KN97" i="64" s="1"/>
  <c r="KI25" i="64"/>
  <c r="KL25" i="64" s="1"/>
  <c r="KI41" i="64"/>
  <c r="KL41" i="64" s="1"/>
  <c r="KI97" i="64"/>
  <c r="KL97" i="64" s="1"/>
  <c r="HG146" i="64"/>
  <c r="HH146" i="64" s="1"/>
  <c r="KI90" i="64"/>
  <c r="KL90" i="64" s="1"/>
  <c r="HI157" i="64"/>
  <c r="HJ157" i="64" s="1"/>
  <c r="DF35" i="64"/>
  <c r="KN35" i="64" s="1"/>
  <c r="KI99" i="64"/>
  <c r="KL99" i="64" s="1"/>
  <c r="GL112" i="64"/>
  <c r="GM112" i="64"/>
  <c r="GO112" i="64"/>
  <c r="GN112" i="64"/>
  <c r="KM112" i="64"/>
  <c r="HE183" i="64"/>
  <c r="HO188" i="64"/>
  <c r="DF36" i="64"/>
  <c r="KN36" i="64" s="1"/>
  <c r="KI52" i="64"/>
  <c r="KL52" i="64" s="1"/>
  <c r="DF52" i="64"/>
  <c r="KN52" i="64" s="1"/>
  <c r="KI68" i="64"/>
  <c r="KL68" i="64" s="1"/>
  <c r="DF76" i="64"/>
  <c r="KN76" i="64" s="1"/>
  <c r="DF84" i="64"/>
  <c r="KN84" i="64" s="1"/>
  <c r="GM21" i="64"/>
  <c r="GL21" i="64"/>
  <c r="GN21" i="64"/>
  <c r="GO21" i="64"/>
  <c r="LL25" i="64"/>
  <c r="GO25" i="64"/>
  <c r="GL25" i="64"/>
  <c r="GM25" i="64"/>
  <c r="GN25" i="64"/>
  <c r="GO27" i="64"/>
  <c r="GL27" i="64"/>
  <c r="GN27" i="64"/>
  <c r="GM27" i="64"/>
  <c r="LL34" i="64"/>
  <c r="KM37" i="64"/>
  <c r="GR44" i="64"/>
  <c r="GS44" i="64" s="1"/>
  <c r="KM45" i="64"/>
  <c r="KM51" i="64"/>
  <c r="GL55" i="64"/>
  <c r="GM55" i="64"/>
  <c r="GN55" i="64"/>
  <c r="GO55" i="64"/>
  <c r="GR58" i="64"/>
  <c r="KM59" i="64"/>
  <c r="KM66" i="64"/>
  <c r="KM68" i="64"/>
  <c r="GN73" i="64"/>
  <c r="GL73" i="64"/>
  <c r="GM73" i="64"/>
  <c r="GO73" i="64"/>
  <c r="KM74" i="64"/>
  <c r="LL76" i="64"/>
  <c r="GR81" i="64"/>
  <c r="GS81" i="64" s="1"/>
  <c r="MH82" i="64"/>
  <c r="LL83" i="64"/>
  <c r="GL84" i="64"/>
  <c r="GM84" i="64"/>
  <c r="GO84" i="64"/>
  <c r="GN84" i="64"/>
  <c r="GR86" i="64"/>
  <c r="GL92" i="64"/>
  <c r="GM92" i="64"/>
  <c r="GO92" i="64"/>
  <c r="GN92" i="64"/>
  <c r="GN94" i="64"/>
  <c r="GO94" i="64"/>
  <c r="GL94" i="64"/>
  <c r="GM94" i="64"/>
  <c r="KM94" i="64"/>
  <c r="KM96" i="64"/>
  <c r="GR101" i="64"/>
  <c r="GL103" i="64"/>
  <c r="GO103" i="64"/>
  <c r="GM103" i="64"/>
  <c r="GN103" i="64"/>
  <c r="GR104" i="64"/>
  <c r="GS104" i="64" s="1"/>
  <c r="GT104" i="64" s="1"/>
  <c r="LL105" i="64"/>
  <c r="KM106" i="64"/>
  <c r="GM106" i="64"/>
  <c r="GO106" i="64"/>
  <c r="GN106" i="64"/>
  <c r="GL106" i="64"/>
  <c r="GR110" i="64"/>
  <c r="GS110" i="64" s="1"/>
  <c r="GT110" i="64" s="1"/>
  <c r="HH201" i="64"/>
  <c r="HI201" i="64" s="1"/>
  <c r="HJ201" i="64" s="1"/>
  <c r="HH178" i="64"/>
  <c r="HI178" i="64" s="1"/>
  <c r="HJ178" i="64" s="1"/>
  <c r="KI37" i="64"/>
  <c r="KL37" i="64" s="1"/>
  <c r="DF53" i="64"/>
  <c r="KN53" i="64" s="1"/>
  <c r="DF77" i="64"/>
  <c r="KN77" i="64" s="1"/>
  <c r="HN199" i="64"/>
  <c r="HF122" i="64"/>
  <c r="HG122" i="64" s="1"/>
  <c r="HH122" i="64" s="1"/>
  <c r="KI78" i="64"/>
  <c r="KL78" i="64" s="1"/>
  <c r="DF86" i="64"/>
  <c r="KN86" i="64" s="1"/>
  <c r="HG141" i="64"/>
  <c r="DF31" i="64"/>
  <c r="KN31" i="64" s="1"/>
  <c r="LB31" i="64" s="1"/>
  <c r="KI47" i="64"/>
  <c r="KL47" i="64" s="1"/>
  <c r="KI63" i="64"/>
  <c r="KL63" i="64" s="1"/>
  <c r="DF95" i="64"/>
  <c r="KN95" i="64" s="1"/>
  <c r="DF111" i="64"/>
  <c r="KN111" i="64" s="1"/>
  <c r="HI120" i="64"/>
  <c r="DF24" i="64"/>
  <c r="KN24" i="64" s="1"/>
  <c r="KI48" i="64"/>
  <c r="KL48" i="64" s="1"/>
  <c r="DF80" i="64"/>
  <c r="KN80" i="64" s="1"/>
  <c r="GR22" i="64"/>
  <c r="GS22" i="64" s="1"/>
  <c r="GR26" i="64"/>
  <c r="GS26" i="64" s="1"/>
  <c r="GR28" i="64"/>
  <c r="GN28" i="64"/>
  <c r="GL28" i="64"/>
  <c r="GM28" i="64"/>
  <c r="GO28" i="64"/>
  <c r="KM30" i="64"/>
  <c r="HQ179" i="64"/>
  <c r="HR179" i="64" s="1"/>
  <c r="HS179" i="64" s="1"/>
  <c r="HP185" i="64"/>
  <c r="HQ185" i="64" s="1"/>
  <c r="HR185" i="64" s="1"/>
  <c r="HH206" i="64"/>
  <c r="HJ155" i="64"/>
  <c r="KI35" i="64"/>
  <c r="KL35" i="64" s="1"/>
  <c r="KI59" i="64"/>
  <c r="KL59" i="64" s="1"/>
  <c r="DF60" i="64"/>
  <c r="KN60" i="64" s="1"/>
  <c r="KI92" i="64"/>
  <c r="KL92" i="64" s="1"/>
  <c r="GM15" i="64"/>
  <c r="GL15" i="64"/>
  <c r="GN15" i="64"/>
  <c r="GO15" i="64"/>
  <c r="GR25" i="64"/>
  <c r="GS25" i="64"/>
  <c r="GT25" i="64" s="1"/>
  <c r="KM27" i="64"/>
  <c r="GR27" i="64"/>
  <c r="GL29" i="64"/>
  <c r="GM29" i="64"/>
  <c r="GN29" i="64"/>
  <c r="GO29" i="64"/>
  <c r="GN31" i="64"/>
  <c r="GL31" i="64"/>
  <c r="GM31" i="64"/>
  <c r="GO31" i="64"/>
  <c r="GO34" i="64"/>
  <c r="GL34" i="64"/>
  <c r="GM34" i="64"/>
  <c r="GN34" i="64"/>
  <c r="GR34" i="64"/>
  <c r="GS34" i="64" s="1"/>
  <c r="GT34" i="64" s="1"/>
  <c r="GU34" i="64" s="1"/>
  <c r="GV34" i="64" s="1"/>
  <c r="GL35" i="64"/>
  <c r="GO35" i="64"/>
  <c r="GM35" i="64"/>
  <c r="GN35" i="64"/>
  <c r="KM41" i="64"/>
  <c r="MC51" i="64"/>
  <c r="GR52" i="64"/>
  <c r="GS52" i="64" s="1"/>
  <c r="GM54" i="64"/>
  <c r="GL54" i="64"/>
  <c r="GO54" i="64"/>
  <c r="GN54" i="64"/>
  <c r="GR55" i="64"/>
  <c r="KM56" i="64"/>
  <c r="GR56" i="64"/>
  <c r="LL58" i="64"/>
  <c r="GR62" i="64"/>
  <c r="GS62" i="64" s="1"/>
  <c r="GT62" i="64" s="1"/>
  <c r="GU62" i="64" s="1"/>
  <c r="GR65" i="64"/>
  <c r="GS65" i="64" s="1"/>
  <c r="GR66" i="64"/>
  <c r="GS66" i="64" s="1"/>
  <c r="GL68" i="64"/>
  <c r="GM68" i="64"/>
  <c r="GO68" i="64"/>
  <c r="GN68" i="64"/>
  <c r="KM71" i="64"/>
  <c r="GR71" i="64"/>
  <c r="GS71" i="64" s="1"/>
  <c r="KM73" i="64"/>
  <c r="KM75" i="64"/>
  <c r="GO76" i="64"/>
  <c r="GN76" i="64"/>
  <c r="GM76" i="64"/>
  <c r="GL76" i="64"/>
  <c r="KM77" i="64"/>
  <c r="GR79" i="64"/>
  <c r="GS79" i="64" s="1"/>
  <c r="GT79" i="64" s="1"/>
  <c r="LL82" i="64"/>
  <c r="MH84" i="64"/>
  <c r="KM85" i="64"/>
  <c r="MH90" i="64"/>
  <c r="MC94" i="64"/>
  <c r="KM100" i="64"/>
  <c r="KM104" i="64"/>
  <c r="GR106" i="64"/>
  <c r="GL107" i="64"/>
  <c r="GO107" i="64"/>
  <c r="GN107" i="64"/>
  <c r="GM107" i="64"/>
  <c r="HH199" i="64"/>
  <c r="HI199" i="64" s="1"/>
  <c r="HJ199" i="64" s="1"/>
  <c r="KI29" i="64"/>
  <c r="KL29" i="64" s="1"/>
  <c r="KI45" i="64"/>
  <c r="KL45" i="64" s="1"/>
  <c r="KI85" i="64"/>
  <c r="KL85" i="64" s="1"/>
  <c r="DF109" i="64"/>
  <c r="KN109" i="64" s="1"/>
  <c r="HF147" i="64"/>
  <c r="HG147" i="64" s="1"/>
  <c r="DF47" i="64"/>
  <c r="KN47" i="64" s="1"/>
  <c r="DF55" i="64"/>
  <c r="KN55" i="64" s="1"/>
  <c r="HG133" i="64"/>
  <c r="HH133" i="64" s="1"/>
  <c r="HI133" i="64" s="1"/>
  <c r="HG171" i="64"/>
  <c r="HH171" i="64" s="1"/>
  <c r="HI171" i="64" s="1"/>
  <c r="DF72" i="64"/>
  <c r="KN72" i="64" s="1"/>
  <c r="KI96" i="64"/>
  <c r="KL96" i="64" s="1"/>
  <c r="KI104" i="64"/>
  <c r="KL104" i="64" s="1"/>
  <c r="KI112" i="64"/>
  <c r="KL112" i="64" s="1"/>
  <c r="GL22" i="64"/>
  <c r="GO22" i="64"/>
  <c r="GN22" i="64"/>
  <c r="GM22" i="64"/>
  <c r="LL24" i="64"/>
  <c r="GR30" i="64"/>
  <c r="GS30" i="64" s="1"/>
  <c r="HH113" i="64"/>
  <c r="HI113" i="64" s="1"/>
  <c r="HJ113" i="64" s="1"/>
  <c r="HR157" i="64"/>
  <c r="HS157" i="64" s="1"/>
  <c r="HH196" i="64"/>
  <c r="HI196" i="64" s="1"/>
  <c r="HJ196" i="64" s="1"/>
  <c r="DF33" i="64"/>
  <c r="KN33" i="64" s="1"/>
  <c r="DF41" i="64"/>
  <c r="KN41" i="64" s="1"/>
  <c r="KI57" i="64"/>
  <c r="KL57" i="64" s="1"/>
  <c r="KI89" i="64"/>
  <c r="KL89" i="64" s="1"/>
  <c r="DF26" i="64"/>
  <c r="KN26" i="64" s="1"/>
  <c r="KI50" i="64"/>
  <c r="KL50" i="64" s="1"/>
  <c r="HP145" i="64"/>
  <c r="HQ145" i="64" s="1"/>
  <c r="KI51" i="64"/>
  <c r="KL51" i="64" s="1"/>
  <c r="DF75" i="64"/>
  <c r="KN75" i="64" s="1"/>
  <c r="HH160" i="64"/>
  <c r="HI160" i="64" s="1"/>
  <c r="HO174" i="64"/>
  <c r="HP174" i="64" s="1"/>
  <c r="DF68" i="64"/>
  <c r="KN68" i="64" s="1"/>
  <c r="LT68" i="64" s="1"/>
  <c r="ME68" i="64" s="1"/>
  <c r="KI84" i="64"/>
  <c r="KL84" i="64" s="1"/>
  <c r="DF108" i="64"/>
  <c r="KN108" i="64" s="1"/>
  <c r="KM23" i="64"/>
  <c r="GR31" i="64"/>
  <c r="GS31" i="64" s="1"/>
  <c r="KM31" i="64"/>
  <c r="KM35" i="64"/>
  <c r="GM36" i="64"/>
  <c r="GN36" i="64"/>
  <c r="GO36" i="64"/>
  <c r="GL36" i="64"/>
  <c r="GR38" i="64"/>
  <c r="GS38" i="64" s="1"/>
  <c r="GR40" i="64"/>
  <c r="LL41" i="64"/>
  <c r="GR41" i="64"/>
  <c r="GN41" i="64"/>
  <c r="GL41" i="64"/>
  <c r="GO41" i="64"/>
  <c r="GM41" i="64"/>
  <c r="KM46" i="64"/>
  <c r="GN46" i="64"/>
  <c r="GM46" i="64"/>
  <c r="GL46" i="64"/>
  <c r="GO46" i="64"/>
  <c r="KM47" i="64"/>
  <c r="GR49" i="64"/>
  <c r="GS49" i="64" s="1"/>
  <c r="LL52" i="64"/>
  <c r="MH55" i="64"/>
  <c r="GL59" i="64"/>
  <c r="GO59" i="64"/>
  <c r="GN59" i="64"/>
  <c r="GM59" i="64"/>
  <c r="GM60" i="64"/>
  <c r="GL60" i="64"/>
  <c r="GO60" i="64"/>
  <c r="GN60" i="64"/>
  <c r="MH62" i="64"/>
  <c r="LL66" i="64"/>
  <c r="MH66" i="64"/>
  <c r="AC66" i="62" s="1"/>
  <c r="LL68" i="64"/>
  <c r="KM69" i="64"/>
  <c r="GO71" i="64"/>
  <c r="GL71" i="64"/>
  <c r="GM71" i="64"/>
  <c r="GN71" i="64"/>
  <c r="MC71" i="64"/>
  <c r="GR74" i="64"/>
  <c r="GS74" i="64" s="1"/>
  <c r="GO75" i="64"/>
  <c r="GL75" i="64"/>
  <c r="GN75" i="64"/>
  <c r="GM75" i="64"/>
  <c r="GO79" i="64"/>
  <c r="GN79" i="64"/>
  <c r="GM79" i="64"/>
  <c r="GL79" i="64"/>
  <c r="GN85" i="64"/>
  <c r="GO85" i="64"/>
  <c r="GM85" i="64"/>
  <c r="GL85" i="64"/>
  <c r="GR85" i="64"/>
  <c r="GS85" i="64" s="1"/>
  <c r="LL92" i="64"/>
  <c r="GR94" i="64"/>
  <c r="GS94" i="64" s="1"/>
  <c r="GL100" i="64"/>
  <c r="GM100" i="64"/>
  <c r="GO100" i="64"/>
  <c r="GN100" i="64"/>
  <c r="GR100" i="64"/>
  <c r="GS100" i="64" s="1"/>
  <c r="GR102" i="64"/>
  <c r="MH103" i="64"/>
  <c r="GO104" i="64"/>
  <c r="GL104" i="64"/>
  <c r="GM104" i="64"/>
  <c r="GN104" i="64"/>
  <c r="MH107" i="64"/>
  <c r="KM107" i="64"/>
  <c r="DF45" i="64"/>
  <c r="KN45" i="64" s="1"/>
  <c r="KI61" i="64"/>
  <c r="KL61" i="64" s="1"/>
  <c r="HG131" i="64"/>
  <c r="HH131" i="64" s="1"/>
  <c r="HI131" i="64" s="1"/>
  <c r="HJ131" i="64" s="1"/>
  <c r="HO193" i="64"/>
  <c r="HP193" i="64" s="1"/>
  <c r="KI38" i="64"/>
  <c r="KL38" i="64" s="1"/>
  <c r="KI46" i="64"/>
  <c r="KL46" i="64" s="1"/>
  <c r="DF54" i="64"/>
  <c r="KN54" i="64" s="1"/>
  <c r="KI94" i="64"/>
  <c r="KL94" i="64" s="1"/>
  <c r="DF94" i="64"/>
  <c r="KN94" i="64" s="1"/>
  <c r="HQ117" i="64"/>
  <c r="HR117" i="64" s="1"/>
  <c r="HS117" i="64" s="1"/>
  <c r="KI55" i="64"/>
  <c r="KL55" i="64" s="1"/>
  <c r="DF63" i="64"/>
  <c r="KN63" i="64" s="1"/>
  <c r="KI87" i="64"/>
  <c r="KL87" i="64" s="1"/>
  <c r="HR124" i="64"/>
  <c r="HS124" i="64" s="1"/>
  <c r="KI24" i="64"/>
  <c r="KL24" i="64" s="1"/>
  <c r="DF96" i="64"/>
  <c r="KN96" i="64" s="1"/>
  <c r="LT96" i="64" s="1"/>
  <c r="DF112" i="64"/>
  <c r="KN112" i="64" s="1"/>
  <c r="LL16" i="64"/>
  <c r="GM16" i="64"/>
  <c r="GN16" i="64"/>
  <c r="GO16" i="64"/>
  <c r="GL16" i="64"/>
  <c r="LL20" i="64"/>
  <c r="GR24" i="64"/>
  <c r="GS24" i="64" s="1"/>
  <c r="MC24" i="64"/>
  <c r="MC28" i="64"/>
  <c r="HQ127" i="64"/>
  <c r="HR127" i="64" s="1"/>
  <c r="HS127" i="64" s="1"/>
  <c r="HP136" i="64"/>
  <c r="HE198" i="64"/>
  <c r="HF198" i="64" s="1"/>
  <c r="HG198" i="64" s="1"/>
  <c r="HO116" i="64"/>
  <c r="HI168" i="64"/>
  <c r="HJ168" i="64" s="1"/>
  <c r="DF49" i="64"/>
  <c r="KN49" i="64" s="1"/>
  <c r="HI169" i="64"/>
  <c r="HJ169" i="64" s="1"/>
  <c r="LL18" i="64"/>
  <c r="HO178" i="64"/>
  <c r="HP178" i="64" s="1"/>
  <c r="HJ186" i="64"/>
  <c r="HO186" i="64"/>
  <c r="DF25" i="64"/>
  <c r="KN25" i="64" s="1"/>
  <c r="KI81" i="64"/>
  <c r="KL81" i="64" s="1"/>
  <c r="HG175" i="64"/>
  <c r="HH175" i="64" s="1"/>
  <c r="HI175" i="64" s="1"/>
  <c r="HJ175" i="64" s="1"/>
  <c r="HJ130" i="64"/>
  <c r="KI58" i="64"/>
  <c r="KL58" i="64" s="1"/>
  <c r="KI106" i="64"/>
  <c r="KL106" i="64" s="1"/>
  <c r="HE182" i="64"/>
  <c r="HI150" i="64"/>
  <c r="HJ150" i="64" s="1"/>
  <c r="KI43" i="64"/>
  <c r="KL43" i="64" s="1"/>
  <c r="KI83" i="64"/>
  <c r="KL83" i="64" s="1"/>
  <c r="KI107" i="64"/>
  <c r="KL107" i="64" s="1"/>
  <c r="HF161" i="64"/>
  <c r="HF179" i="64"/>
  <c r="DF44" i="64"/>
  <c r="KN44" i="64" s="1"/>
  <c r="MC25" i="64"/>
  <c r="LL27" i="64"/>
  <c r="KM29" i="64"/>
  <c r="MH31" i="64"/>
  <c r="MC38" i="64"/>
  <c r="LB45" i="64"/>
  <c r="GR47" i="64"/>
  <c r="GN47" i="64"/>
  <c r="GM47" i="64"/>
  <c r="GL47" i="64"/>
  <c r="GO47" i="64"/>
  <c r="GM48" i="64"/>
  <c r="GN48" i="64"/>
  <c r="GO48" i="64"/>
  <c r="GL48" i="64"/>
  <c r="KM49" i="64"/>
  <c r="GL51" i="64"/>
  <c r="GM51" i="64"/>
  <c r="GN51" i="64"/>
  <c r="GO51" i="64"/>
  <c r="MH53" i="64"/>
  <c r="AC53" i="62" s="1"/>
  <c r="KM60" i="64"/>
  <c r="LT60" i="64" s="1"/>
  <c r="ME60" i="64" s="1"/>
  <c r="GM62" i="64"/>
  <c r="GO62" i="64"/>
  <c r="GN62" i="64"/>
  <c r="GL62" i="64"/>
  <c r="KM63" i="64"/>
  <c r="KM64" i="64"/>
  <c r="KM65" i="64"/>
  <c r="KM67" i="64"/>
  <c r="GR69" i="64"/>
  <c r="KM70" i="64"/>
  <c r="GO70" i="64"/>
  <c r="GL70" i="64"/>
  <c r="GN70" i="64"/>
  <c r="GM70" i="64"/>
  <c r="GM72" i="64"/>
  <c r="GO72" i="64"/>
  <c r="GL72" i="64"/>
  <c r="GN72" i="64"/>
  <c r="MH73" i="64"/>
  <c r="GR73" i="64"/>
  <c r="GS73" i="64" s="1"/>
  <c r="MC75" i="64"/>
  <c r="GL77" i="64"/>
  <c r="GO77" i="64"/>
  <c r="GM77" i="64"/>
  <c r="GN77" i="64"/>
  <c r="GR80" i="64"/>
  <c r="GS80" i="64" s="1"/>
  <c r="GT80" i="64" s="1"/>
  <c r="GR84" i="64"/>
  <c r="LL84" i="64"/>
  <c r="KM87" i="64"/>
  <c r="KM91" i="64"/>
  <c r="LT94" i="64"/>
  <c r="LB94" i="64"/>
  <c r="GR98" i="64"/>
  <c r="GS98" i="64" s="1"/>
  <c r="GM98" i="64"/>
  <c r="GL98" i="64"/>
  <c r="GO98" i="64"/>
  <c r="GN98" i="64"/>
  <c r="MC100" i="64"/>
  <c r="LL100" i="64"/>
  <c r="GM102" i="64"/>
  <c r="GN102" i="64"/>
  <c r="GO102" i="64"/>
  <c r="GL102" i="64"/>
  <c r="LL107" i="64"/>
  <c r="GR107" i="64"/>
  <c r="MC107" i="64"/>
  <c r="KM111" i="64"/>
  <c r="HR149" i="64"/>
  <c r="HS149" i="64" s="1"/>
  <c r="HQ187" i="64"/>
  <c r="HR187" i="64" s="1"/>
  <c r="HS187" i="64" s="1"/>
  <c r="DF61" i="64"/>
  <c r="KN61" i="64" s="1"/>
  <c r="DF93" i="64"/>
  <c r="KN93" i="64" s="1"/>
  <c r="HP164" i="64"/>
  <c r="HQ164" i="64" s="1"/>
  <c r="HR164" i="64" s="1"/>
  <c r="KI30" i="64"/>
  <c r="KL30" i="64" s="1"/>
  <c r="KI86" i="64"/>
  <c r="KL86" i="64" s="1"/>
  <c r="KI110" i="64"/>
  <c r="KL110" i="64" s="1"/>
  <c r="KI23" i="64"/>
  <c r="KL23" i="64" s="1"/>
  <c r="DF87" i="64"/>
  <c r="KN87" i="64" s="1"/>
  <c r="HR170" i="64"/>
  <c r="HS170" i="64" s="1"/>
  <c r="GR16" i="64"/>
  <c r="GL20" i="64"/>
  <c r="GN20" i="64"/>
  <c r="GM20" i="64"/>
  <c r="GO20" i="64"/>
  <c r="GR20" i="64"/>
  <c r="GS20" i="64" s="1"/>
  <c r="KM22" i="64"/>
  <c r="GL26" i="64"/>
  <c r="GM26" i="64"/>
  <c r="GN26" i="64"/>
  <c r="GO26" i="64"/>
  <c r="GM30" i="64"/>
  <c r="GN30" i="64"/>
  <c r="GO30" i="64"/>
  <c r="GL30" i="64"/>
  <c r="HI188" i="64"/>
  <c r="HJ188" i="64" s="1"/>
  <c r="HH204" i="64"/>
  <c r="HI204" i="64" s="1"/>
  <c r="HJ204" i="64" s="1"/>
  <c r="KI49" i="64"/>
  <c r="KL49" i="64" s="1"/>
  <c r="DF65" i="64"/>
  <c r="KN65" i="64" s="1"/>
  <c r="KI26" i="64"/>
  <c r="KL26" i="64" s="1"/>
  <c r="DF42" i="64"/>
  <c r="KN42" i="64" s="1"/>
  <c r="KI82" i="64"/>
  <c r="KL82" i="64" s="1"/>
  <c r="DF90" i="64"/>
  <c r="KN90" i="64" s="1"/>
  <c r="HI134" i="64"/>
  <c r="HJ134" i="64" s="1"/>
  <c r="KI75" i="64"/>
  <c r="KL75" i="64" s="1"/>
  <c r="DF83" i="64"/>
  <c r="KN83" i="64" s="1"/>
  <c r="DF91" i="64"/>
  <c r="KN91" i="64" s="1"/>
  <c r="DF107" i="64"/>
  <c r="KN107" i="64" s="1"/>
  <c r="HG162" i="64"/>
  <c r="HH162" i="64" s="1"/>
  <c r="HI162" i="64" s="1"/>
  <c r="HJ162" i="64" s="1"/>
  <c r="KI60" i="64"/>
  <c r="KL60" i="64" s="1"/>
  <c r="KI76" i="64"/>
  <c r="KL76" i="64" s="1"/>
  <c r="DF92" i="64"/>
  <c r="KN92" i="64" s="1"/>
  <c r="IM15" i="64"/>
  <c r="GO23" i="64"/>
  <c r="GL23" i="64"/>
  <c r="GN23" i="64"/>
  <c r="GM23" i="64"/>
  <c r="KM33" i="64"/>
  <c r="MC35" i="64"/>
  <c r="GR35" i="64"/>
  <c r="GS35" i="64"/>
  <c r="KM36" i="64"/>
  <c r="LT36" i="64" s="1"/>
  <c r="GN38" i="64"/>
  <c r="GL38" i="64"/>
  <c r="GO38" i="64"/>
  <c r="GM38" i="64"/>
  <c r="KM39" i="64"/>
  <c r="LB39" i="64" s="1"/>
  <c r="KM42" i="64"/>
  <c r="KM43" i="64"/>
  <c r="LB43" i="64" s="1"/>
  <c r="GR46" i="64"/>
  <c r="GS46" i="64" s="1"/>
  <c r="GQ48" i="64"/>
  <c r="GM49" i="64"/>
  <c r="GL49" i="64"/>
  <c r="GN49" i="64"/>
  <c r="GO49" i="64"/>
  <c r="LL50" i="64"/>
  <c r="GR51" i="64"/>
  <c r="GS51" i="64" s="1"/>
  <c r="KM53" i="64"/>
  <c r="LB53" i="64" s="1"/>
  <c r="GL53" i="64"/>
  <c r="GM53" i="64"/>
  <c r="GN53" i="64"/>
  <c r="GO53" i="64"/>
  <c r="KM54" i="64"/>
  <c r="LT54" i="64" s="1"/>
  <c r="ME54" i="64" s="1"/>
  <c r="KM55" i="64"/>
  <c r="LB55" i="64" s="1"/>
  <c r="MH57" i="64"/>
  <c r="KM57" i="64"/>
  <c r="LB57" i="64" s="1"/>
  <c r="MH59" i="64"/>
  <c r="GR59" i="64"/>
  <c r="GR60" i="64"/>
  <c r="KM61" i="64"/>
  <c r="GN63" i="64"/>
  <c r="GL63" i="64"/>
  <c r="GM63" i="64"/>
  <c r="GO63" i="64"/>
  <c r="GM66" i="64"/>
  <c r="GN66" i="64"/>
  <c r="GO66" i="64"/>
  <c r="GL66" i="64"/>
  <c r="GR67" i="64"/>
  <c r="KM72" i="64"/>
  <c r="LL73" i="64"/>
  <c r="MC74" i="64"/>
  <c r="LL75" i="64"/>
  <c r="KM76" i="64"/>
  <c r="KM79" i="64"/>
  <c r="MH80" i="64"/>
  <c r="GM81" i="64"/>
  <c r="GL81" i="64"/>
  <c r="GN81" i="64"/>
  <c r="GO81" i="64"/>
  <c r="GR82" i="64"/>
  <c r="GS82" i="64" s="1"/>
  <c r="MC82" i="64"/>
  <c r="MC84" i="64"/>
  <c r="KM88" i="64"/>
  <c r="GL88" i="64"/>
  <c r="GM88" i="64"/>
  <c r="GO88" i="64"/>
  <c r="GN88" i="64"/>
  <c r="GM89" i="64"/>
  <c r="GN89" i="64"/>
  <c r="GL89" i="64"/>
  <c r="GO89" i="64"/>
  <c r="LL90" i="64"/>
  <c r="GR91" i="64"/>
  <c r="GS91" i="64"/>
  <c r="GT91" i="64" s="1"/>
  <c r="MC91" i="64"/>
  <c r="GL91" i="64"/>
  <c r="GM91" i="64"/>
  <c r="GN91" i="64"/>
  <c r="GO91" i="64"/>
  <c r="GN95" i="64"/>
  <c r="GO95" i="64"/>
  <c r="GM95" i="64"/>
  <c r="GL95" i="64"/>
  <c r="GN97" i="64"/>
  <c r="GO97" i="64"/>
  <c r="GM97" i="64"/>
  <c r="GL97" i="64"/>
  <c r="GR97" i="64"/>
  <c r="GS97" i="64" s="1"/>
  <c r="MC98" i="64"/>
  <c r="KM101" i="64"/>
  <c r="KM105" i="64"/>
  <c r="LL106" i="64"/>
  <c r="GR111" i="64"/>
  <c r="GS111" i="64" s="1"/>
  <c r="HE211" i="64"/>
  <c r="HF211" i="64" s="1"/>
  <c r="KI53" i="64"/>
  <c r="KL53" i="64" s="1"/>
  <c r="KI77" i="64"/>
  <c r="KL77" i="64" s="1"/>
  <c r="HO207" i="64"/>
  <c r="HR195" i="64"/>
  <c r="HS195" i="64" s="1"/>
  <c r="DF46" i="64"/>
  <c r="KN46" i="64" s="1"/>
  <c r="LB46" i="64" s="1"/>
  <c r="DF78" i="64"/>
  <c r="KN78" i="64" s="1"/>
  <c r="HO128" i="64"/>
  <c r="HP128" i="64" s="1"/>
  <c r="HQ128" i="64" s="1"/>
  <c r="DF23" i="64"/>
  <c r="KN23" i="64" s="1"/>
  <c r="KI71" i="64"/>
  <c r="KL71" i="64" s="1"/>
  <c r="HG121" i="64"/>
  <c r="HH121" i="64" s="1"/>
  <c r="HI121" i="64" s="1"/>
  <c r="HN134" i="64"/>
  <c r="HO134" i="64" s="1"/>
  <c r="HP134" i="64" s="1"/>
  <c r="HQ134" i="64"/>
  <c r="HR134" i="64" s="1"/>
  <c r="KI64" i="64"/>
  <c r="KL64" i="64" s="1"/>
  <c r="GO24" i="64"/>
  <c r="GN24" i="64"/>
  <c r="GM24" i="64"/>
  <c r="GL24" i="64"/>
  <c r="MH30" i="64"/>
  <c r="GM32" i="64"/>
  <c r="GN32" i="64"/>
  <c r="GO32" i="64"/>
  <c r="GL32" i="64"/>
  <c r="KM32" i="64"/>
  <c r="LT32" i="64" s="1"/>
  <c r="HH127" i="64"/>
  <c r="HI127" i="64" s="1"/>
  <c r="HJ127" i="64" s="1"/>
  <c r="HP196" i="64"/>
  <c r="HS181" i="64"/>
  <c r="KI73" i="64"/>
  <c r="KL73" i="64" s="1"/>
  <c r="HQ210" i="64"/>
  <c r="HR210" i="64" s="1"/>
  <c r="DF82" i="64"/>
  <c r="KN82" i="64" s="1"/>
  <c r="DF27" i="64"/>
  <c r="KN27" i="64" s="1"/>
  <c r="DF67" i="64"/>
  <c r="KN67" i="64" s="1"/>
  <c r="HG207" i="64"/>
  <c r="HH207" i="64" s="1"/>
  <c r="HI207" i="64" s="1"/>
  <c r="HJ207" i="64" s="1"/>
  <c r="HG161" i="64"/>
  <c r="HE115" i="64"/>
  <c r="KI108" i="64"/>
  <c r="KL108" i="64" s="1"/>
  <c r="GR23" i="64"/>
  <c r="GR29" i="64"/>
  <c r="GN33" i="64"/>
  <c r="GM33" i="64"/>
  <c r="GO33" i="64"/>
  <c r="GL33" i="64"/>
  <c r="GR33" i="64"/>
  <c r="GS33" i="64" s="1"/>
  <c r="GT33" i="64" s="1"/>
  <c r="GU33" i="64" s="1"/>
  <c r="GR37" i="64"/>
  <c r="GS37" i="64" s="1"/>
  <c r="GT37" i="64" s="1"/>
  <c r="GM37" i="64"/>
  <c r="GN37" i="64"/>
  <c r="GO37" i="64"/>
  <c r="GL37" i="64"/>
  <c r="GM42" i="64"/>
  <c r="GO42" i="64"/>
  <c r="GL42" i="64"/>
  <c r="GN42" i="64"/>
  <c r="GR42" i="64"/>
  <c r="GS42" i="64" s="1"/>
  <c r="GM43" i="64"/>
  <c r="GL43" i="64"/>
  <c r="GN43" i="64"/>
  <c r="GO43" i="64"/>
  <c r="GM44" i="64"/>
  <c r="GN44" i="64"/>
  <c r="GL44" i="64"/>
  <c r="GO44" i="64"/>
  <c r="LL49" i="64"/>
  <c r="GR50" i="64"/>
  <c r="GS50" i="64" s="1"/>
  <c r="GT50" i="64" s="1"/>
  <c r="LL51" i="64"/>
  <c r="GR53" i="64"/>
  <c r="GS53" i="64" s="1"/>
  <c r="GR54" i="64"/>
  <c r="GS54" i="64" s="1"/>
  <c r="GO56" i="64"/>
  <c r="GN56" i="64"/>
  <c r="GL56" i="64"/>
  <c r="GM56" i="64"/>
  <c r="GM57" i="64"/>
  <c r="GO57" i="64"/>
  <c r="GN57" i="64"/>
  <c r="GL57" i="64"/>
  <c r="GR57" i="64"/>
  <c r="GS57" i="64" s="1"/>
  <c r="LL59" i="64"/>
  <c r="LL60" i="64"/>
  <c r="GL61" i="64"/>
  <c r="GN61" i="64"/>
  <c r="GM61" i="64"/>
  <c r="GO61" i="64"/>
  <c r="LT63" i="64"/>
  <c r="GR64" i="64"/>
  <c r="GS64" i="64" s="1"/>
  <c r="GN69" i="64"/>
  <c r="GO69" i="64"/>
  <c r="GM69" i="64"/>
  <c r="GL69" i="64"/>
  <c r="GR72" i="64"/>
  <c r="GS72" i="64" s="1"/>
  <c r="GT72" i="64" s="1"/>
  <c r="GR76" i="64"/>
  <c r="GS76" i="64" s="1"/>
  <c r="GT76" i="64" s="1"/>
  <c r="GU76" i="64" s="1"/>
  <c r="LL81" i="64"/>
  <c r="KM81" i="64"/>
  <c r="GR83" i="64"/>
  <c r="GS83" i="64" s="1"/>
  <c r="GN87" i="64"/>
  <c r="GO87" i="64"/>
  <c r="GM87" i="64"/>
  <c r="GL87" i="64"/>
  <c r="GR87" i="64"/>
  <c r="GS87" i="64" s="1"/>
  <c r="GR88" i="64"/>
  <c r="GS88" i="64" s="1"/>
  <c r="LL89" i="64"/>
  <c r="KM89" i="64"/>
  <c r="LL91" i="64"/>
  <c r="KM92" i="64"/>
  <c r="LT92" i="64" s="1"/>
  <c r="ME92" i="64" s="1"/>
  <c r="GR92" i="64"/>
  <c r="KM95" i="64"/>
  <c r="LB95" i="64" s="1"/>
  <c r="GL96" i="64"/>
  <c r="GM96" i="64"/>
  <c r="GO96" i="64"/>
  <c r="GN96" i="64"/>
  <c r="GR96" i="64"/>
  <c r="GS96" i="64" s="1"/>
  <c r="LL97" i="64"/>
  <c r="GL101" i="64"/>
  <c r="GM101" i="64"/>
  <c r="GN101" i="64"/>
  <c r="GO101" i="64"/>
  <c r="KM103" i="64"/>
  <c r="LT103" i="64" s="1"/>
  <c r="GN105" i="64"/>
  <c r="GO105" i="64"/>
  <c r="GL105" i="64"/>
  <c r="GM105" i="64"/>
  <c r="GR108" i="64"/>
  <c r="GO111" i="64"/>
  <c r="GL111" i="64"/>
  <c r="GM111" i="64"/>
  <c r="GN111" i="64"/>
  <c r="HP166" i="64"/>
  <c r="HQ166" i="64" s="1"/>
  <c r="HF182" i="64"/>
  <c r="HG182" i="64" s="1"/>
  <c r="DF29" i="64"/>
  <c r="KN29" i="64" s="1"/>
  <c r="KI101" i="64"/>
  <c r="KL101" i="64" s="1"/>
  <c r="KI109" i="64"/>
  <c r="KL109" i="64" s="1"/>
  <c r="HF145" i="64"/>
  <c r="HG145" i="64" s="1"/>
  <c r="HH145" i="64" s="1"/>
  <c r="HI145" i="64" s="1"/>
  <c r="HJ145" i="64" s="1"/>
  <c r="HG208" i="64"/>
  <c r="HH208" i="64" s="1"/>
  <c r="DF30" i="64"/>
  <c r="KN30" i="64" s="1"/>
  <c r="LB30" i="64" s="1"/>
  <c r="DF102" i="64"/>
  <c r="KN102" i="64" s="1"/>
  <c r="KI102" i="64"/>
  <c r="KL102" i="64" s="1"/>
  <c r="KI39" i="64"/>
  <c r="KL39" i="64" s="1"/>
  <c r="DF71" i="64"/>
  <c r="KN71" i="64" s="1"/>
  <c r="LB71" i="64" s="1"/>
  <c r="KI79" i="64"/>
  <c r="KL79" i="64" s="1"/>
  <c r="HH210" i="64"/>
  <c r="HI210" i="64" s="1"/>
  <c r="LB32" i="64"/>
  <c r="LL32" i="64"/>
  <c r="GR32" i="64"/>
  <c r="GS32" i="64" s="1"/>
  <c r="HF183" i="64"/>
  <c r="HG183" i="64" s="1"/>
  <c r="HS121" i="64"/>
  <c r="HP175" i="64"/>
  <c r="HQ175" i="64" s="1"/>
  <c r="HR175" i="64" s="1"/>
  <c r="HI173" i="64"/>
  <c r="HJ173" i="64" s="1"/>
  <c r="HP208" i="64"/>
  <c r="HQ208" i="64" s="1"/>
  <c r="HR156" i="64"/>
  <c r="KI33" i="64"/>
  <c r="KL33" i="64" s="1"/>
  <c r="KI65" i="64"/>
  <c r="KL65" i="64" s="1"/>
  <c r="DF89" i="64"/>
  <c r="KN89" i="64" s="1"/>
  <c r="DF105" i="64"/>
  <c r="KN105" i="64" s="1"/>
  <c r="DF34" i="64"/>
  <c r="KN34" i="64" s="1"/>
  <c r="LB34" i="64" s="1"/>
  <c r="DF50" i="64"/>
  <c r="KN50" i="64" s="1"/>
  <c r="DF66" i="64"/>
  <c r="KN66" i="64" s="1"/>
  <c r="LT66" i="64" s="1"/>
  <c r="DF98" i="64"/>
  <c r="KN98" i="64" s="1"/>
  <c r="LT98" i="64" s="1"/>
  <c r="HF128" i="64"/>
  <c r="HN182" i="64"/>
  <c r="HO182" i="64" s="1"/>
  <c r="DF99" i="64"/>
  <c r="KN99" i="64" s="1"/>
  <c r="HG139" i="64"/>
  <c r="HH139" i="64" s="1"/>
  <c r="HI139" i="64" s="1"/>
  <c r="HJ139" i="64" s="1"/>
  <c r="KI28" i="64"/>
  <c r="KL28" i="64" s="1"/>
  <c r="DF28" i="64"/>
  <c r="KN28" i="64" s="1"/>
  <c r="KI44" i="64"/>
  <c r="KL44" i="64" s="1"/>
  <c r="DF100" i="64"/>
  <c r="KN100" i="64" s="1"/>
  <c r="LB100" i="64" s="1"/>
  <c r="GR15" i="64"/>
  <c r="GS15" i="64" s="1"/>
  <c r="GR21" i="64"/>
  <c r="GS21" i="64" s="1"/>
  <c r="MC23" i="64"/>
  <c r="LB33" i="64"/>
  <c r="LL35" i="64"/>
  <c r="LL36" i="64"/>
  <c r="GR36" i="64"/>
  <c r="GS36" i="64" s="1"/>
  <c r="GN39" i="64"/>
  <c r="GL39" i="64"/>
  <c r="GM39" i="64"/>
  <c r="GO39" i="64"/>
  <c r="MH40" i="64"/>
  <c r="LL44" i="64"/>
  <c r="KM48" i="64"/>
  <c r="KM52" i="64"/>
  <c r="LB52" i="64" s="1"/>
  <c r="GM52" i="64"/>
  <c r="GL52" i="64"/>
  <c r="GN52" i="64"/>
  <c r="GO52" i="64"/>
  <c r="LL57" i="64"/>
  <c r="GL58" i="64"/>
  <c r="GM58" i="64"/>
  <c r="GN58" i="64"/>
  <c r="GO58" i="64"/>
  <c r="LB60" i="64"/>
  <c r="GR63" i="64"/>
  <c r="MC64" i="64"/>
  <c r="MH65" i="64"/>
  <c r="AC65" i="62" s="1"/>
  <c r="MH67" i="64"/>
  <c r="GM67" i="64"/>
  <c r="GN67" i="64"/>
  <c r="GO67" i="64"/>
  <c r="GL67" i="64"/>
  <c r="GL78" i="64"/>
  <c r="GM78" i="64"/>
  <c r="GO78" i="64"/>
  <c r="GN78" i="64"/>
  <c r="GL80" i="64"/>
  <c r="GN80" i="64"/>
  <c r="GM80" i="64"/>
  <c r="GO80" i="64"/>
  <c r="GO82" i="64"/>
  <c r="GN82" i="64"/>
  <c r="GL82" i="64"/>
  <c r="GM82" i="64"/>
  <c r="MC86" i="64"/>
  <c r="MC87" i="64"/>
  <c r="MH88" i="64"/>
  <c r="GR89" i="64"/>
  <c r="KM90" i="64"/>
  <c r="LB90" i="64" s="1"/>
  <c r="GR93" i="64"/>
  <c r="KM93" i="64"/>
  <c r="LB93" i="64" s="1"/>
  <c r="GR95" i="64"/>
  <c r="GS95" i="64" s="1"/>
  <c r="KM97" i="64"/>
  <c r="LB97" i="64" s="1"/>
  <c r="LL99" i="64"/>
  <c r="GN99" i="64"/>
  <c r="GM99" i="64"/>
  <c r="GL99" i="64"/>
  <c r="GO99" i="64"/>
  <c r="GR99" i="64"/>
  <c r="GS99" i="64" s="1"/>
  <c r="GT99" i="64" s="1"/>
  <c r="GU99" i="64" s="1"/>
  <c r="KM102" i="64"/>
  <c r="GR103" i="64"/>
  <c r="GS103" i="64" s="1"/>
  <c r="GT103" i="64" s="1"/>
  <c r="GU103" i="64" s="1"/>
  <c r="GR105" i="64"/>
  <c r="GS105" i="64" s="1"/>
  <c r="GT105" i="64" s="1"/>
  <c r="GU105" i="64" s="1"/>
  <c r="MH108" i="64"/>
  <c r="AC108" i="62" s="1"/>
  <c r="AF108" i="64" s="1"/>
  <c r="AG108" i="64" s="1"/>
  <c r="LT108" i="64"/>
  <c r="GL108" i="64"/>
  <c r="GM108" i="64"/>
  <c r="GN108" i="64"/>
  <c r="GO108" i="64"/>
  <c r="GR109" i="64"/>
  <c r="GS109" i="64" s="1"/>
  <c r="KM109" i="64"/>
  <c r="LB109" i="64" s="1"/>
  <c r="KM110" i="64"/>
  <c r="HO183" i="64"/>
  <c r="HF194" i="64"/>
  <c r="DF37" i="64"/>
  <c r="KN37" i="64" s="1"/>
  <c r="DF85" i="64"/>
  <c r="KN85" i="64" s="1"/>
  <c r="LB85" i="64" s="1"/>
  <c r="DF22" i="64"/>
  <c r="KN22" i="64" s="1"/>
  <c r="KI54" i="64"/>
  <c r="KL54" i="64" s="1"/>
  <c r="KI70" i="64"/>
  <c r="KL70" i="64" s="1"/>
  <c r="HO199" i="64"/>
  <c r="HP199" i="64" s="1"/>
  <c r="HH177" i="64"/>
  <c r="HI177" i="64" s="1"/>
  <c r="HJ177" i="64" s="1"/>
  <c r="DF79" i="64"/>
  <c r="KN79" i="64" s="1"/>
  <c r="DF40" i="64"/>
  <c r="KN40" i="64" s="1"/>
  <c r="LT40" i="64" s="1"/>
  <c r="DF64" i="64"/>
  <c r="KN64" i="64" s="1"/>
  <c r="KI80" i="64"/>
  <c r="KL80" i="64" s="1"/>
  <c r="KI88" i="64"/>
  <c r="KL88" i="64" s="1"/>
  <c r="MH22" i="64"/>
  <c r="AC22" i="62" s="1"/>
  <c r="LL26" i="64"/>
  <c r="MC32" i="64"/>
  <c r="HH181" i="64"/>
  <c r="HI181" i="64" s="1"/>
  <c r="HJ181" i="64" s="1"/>
  <c r="HG143" i="64"/>
  <c r="HH143" i="64" s="1"/>
  <c r="HI143" i="64" s="1"/>
  <c r="HJ143" i="64" s="1"/>
  <c r="HR150" i="64"/>
  <c r="HS150" i="64" s="1"/>
  <c r="LL17" i="64"/>
  <c r="DF73" i="64"/>
  <c r="KN73" i="64" s="1"/>
  <c r="DF81" i="64"/>
  <c r="KN81" i="64" s="1"/>
  <c r="HO155" i="64"/>
  <c r="KI34" i="64"/>
  <c r="KL34" i="64" s="1"/>
  <c r="KI42" i="64"/>
  <c r="KL42" i="64" s="1"/>
  <c r="DF58" i="64"/>
  <c r="KN58" i="64" s="1"/>
  <c r="KI74" i="64"/>
  <c r="KL74" i="64" s="1"/>
  <c r="KI98" i="64"/>
  <c r="KL98" i="64" s="1"/>
  <c r="DF106" i="64"/>
  <c r="KN106" i="64" s="1"/>
  <c r="HQ133" i="64"/>
  <c r="HR133" i="64" s="1"/>
  <c r="HS133" i="64" s="1"/>
  <c r="HP155" i="64"/>
  <c r="HQ155" i="64" s="1"/>
  <c r="HR155" i="64" s="1"/>
  <c r="KI27" i="64"/>
  <c r="KL27" i="64" s="1"/>
  <c r="DF59" i="64"/>
  <c r="KN59" i="64" s="1"/>
  <c r="LT59" i="64" s="1"/>
  <c r="GR112" i="64"/>
  <c r="HG189" i="64"/>
  <c r="HH189" i="64" s="1"/>
  <c r="HF115" i="64"/>
  <c r="HG115" i="64" s="1"/>
  <c r="HH115" i="64" s="1"/>
  <c r="HN165" i="64"/>
  <c r="KI36" i="64"/>
  <c r="KL36" i="64" s="1"/>
  <c r="MH23" i="64"/>
  <c r="AC23" i="62" s="1"/>
  <c r="KM25" i="64"/>
  <c r="MC31" i="64"/>
  <c r="LL33" i="64"/>
  <c r="MH33" i="64"/>
  <c r="LB36" i="64"/>
  <c r="KM38" i="64"/>
  <c r="LT38" i="64" s="1"/>
  <c r="MC39" i="64"/>
  <c r="GR39" i="64"/>
  <c r="MC40" i="64"/>
  <c r="GM40" i="64"/>
  <c r="GO40" i="64"/>
  <c r="GL40" i="64"/>
  <c r="GN40" i="64"/>
  <c r="LL42" i="64"/>
  <c r="GR43" i="64"/>
  <c r="GS43" i="64" s="1"/>
  <c r="LL43" i="64"/>
  <c r="KM44" i="64"/>
  <c r="LT44" i="64" s="1"/>
  <c r="GO45" i="64"/>
  <c r="GN45" i="64"/>
  <c r="GM45" i="64"/>
  <c r="GL45" i="64"/>
  <c r="GR45" i="64"/>
  <c r="GS45" i="64" s="1"/>
  <c r="MH46" i="64"/>
  <c r="MC48" i="64"/>
  <c r="GO50" i="64"/>
  <c r="GL50" i="64"/>
  <c r="GM50" i="64"/>
  <c r="GN50" i="64"/>
  <c r="MC52" i="64"/>
  <c r="LT53" i="64"/>
  <c r="MC57" i="64"/>
  <c r="KM58" i="64"/>
  <c r="GR61" i="64"/>
  <c r="GS61" i="64" s="1"/>
  <c r="LB63" i="64"/>
  <c r="GN64" i="64"/>
  <c r="GL64" i="64"/>
  <c r="GM64" i="64"/>
  <c r="GO64" i="64"/>
  <c r="LL65" i="64"/>
  <c r="GL65" i="64"/>
  <c r="GM65" i="64"/>
  <c r="GN65" i="64"/>
  <c r="GO65" i="64"/>
  <c r="LL67" i="64"/>
  <c r="GR68" i="64"/>
  <c r="GS68" i="64" s="1"/>
  <c r="GR70" i="64"/>
  <c r="GS70" i="64" s="1"/>
  <c r="LL74" i="64"/>
  <c r="GO74" i="64"/>
  <c r="GL74" i="64"/>
  <c r="GM74" i="64"/>
  <c r="GN74" i="64"/>
  <c r="GR75" i="64"/>
  <c r="GS75" i="64" s="1"/>
  <c r="GR77" i="64"/>
  <c r="KM78" i="64"/>
  <c r="LB78" i="64" s="1"/>
  <c r="GR78" i="64"/>
  <c r="KM82" i="64"/>
  <c r="LT82" i="64" s="1"/>
  <c r="GL83" i="64"/>
  <c r="GO83" i="64"/>
  <c r="GM83" i="64"/>
  <c r="GN83" i="64"/>
  <c r="MH83" i="64"/>
  <c r="KM83" i="64"/>
  <c r="KM84" i="64"/>
  <c r="LT84" i="64" s="1"/>
  <c r="GL86" i="64"/>
  <c r="GM86" i="64"/>
  <c r="GO86" i="64"/>
  <c r="GN86" i="64"/>
  <c r="GR90" i="64"/>
  <c r="GS90" i="64" s="1"/>
  <c r="GT90" i="64" s="1"/>
  <c r="GO90" i="64"/>
  <c r="GN90" i="64"/>
  <c r="GM90" i="64"/>
  <c r="GL90" i="64"/>
  <c r="MH92" i="64"/>
  <c r="AC92" i="62" s="1"/>
  <c r="GN93" i="64"/>
  <c r="GM93" i="64"/>
  <c r="GO93" i="64"/>
  <c r="GL93" i="64"/>
  <c r="LB96" i="64"/>
  <c r="LL98" i="64"/>
  <c r="MH99" i="64"/>
  <c r="AC99" i="62" s="1"/>
  <c r="KM99" i="64"/>
  <c r="LB99" i="64" s="1"/>
  <c r="LB108" i="64"/>
  <c r="LL108" i="64"/>
  <c r="MC108" i="64"/>
  <c r="GO109" i="64"/>
  <c r="GL109" i="64"/>
  <c r="GM109" i="64"/>
  <c r="GN109" i="64"/>
  <c r="MH110" i="64"/>
  <c r="AC110" i="62" s="1"/>
  <c r="AF110" i="64" s="1"/>
  <c r="AG110" i="64" s="1"/>
  <c r="GN110" i="64"/>
  <c r="GO110" i="64"/>
  <c r="GM110" i="64"/>
  <c r="GL110" i="64"/>
  <c r="HH129" i="64"/>
  <c r="HH176" i="64"/>
  <c r="HG194" i="64"/>
  <c r="KI69" i="64"/>
  <c r="KL69" i="64" s="1"/>
  <c r="DF69" i="64"/>
  <c r="KN69" i="64" s="1"/>
  <c r="LB69" i="64" s="1"/>
  <c r="KI93" i="64"/>
  <c r="KL93" i="64" s="1"/>
  <c r="HH185" i="64"/>
  <c r="HI185" i="64" s="1"/>
  <c r="HJ185" i="64" s="1"/>
  <c r="KI62" i="64"/>
  <c r="KL62" i="64" s="1"/>
  <c r="DF62" i="64"/>
  <c r="KN62" i="64" s="1"/>
  <c r="LT62" i="64" s="1"/>
  <c r="ME62" i="64" s="1"/>
  <c r="DF70" i="64"/>
  <c r="KN70" i="64" s="1"/>
  <c r="DF110" i="64"/>
  <c r="KN110" i="64" s="1"/>
  <c r="HQ172" i="64"/>
  <c r="HR172" i="64" s="1"/>
  <c r="HS172" i="64" s="1"/>
  <c r="HR204" i="64"/>
  <c r="HS204" i="64" s="1"/>
  <c r="KI31" i="64"/>
  <c r="KL31" i="64" s="1"/>
  <c r="KI95" i="64"/>
  <c r="KL95" i="64" s="1"/>
  <c r="KI103" i="64"/>
  <c r="KL103" i="64" s="1"/>
  <c r="KI111" i="64"/>
  <c r="KL111" i="64" s="1"/>
  <c r="HO161" i="64"/>
  <c r="HP161" i="64" s="1"/>
  <c r="HJ120" i="64"/>
  <c r="HP158" i="64"/>
  <c r="HP113" i="64"/>
  <c r="HQ113" i="64" s="1"/>
  <c r="HR113" i="64" s="1"/>
  <c r="HS113" i="64" s="1"/>
  <c r="KI32" i="64"/>
  <c r="KL32" i="64" s="1"/>
  <c r="KI40" i="64"/>
  <c r="KL40" i="64" s="1"/>
  <c r="DF48" i="64"/>
  <c r="KN48" i="64" s="1"/>
  <c r="LB48" i="64" s="1"/>
  <c r="DF56" i="64"/>
  <c r="KN56" i="64" s="1"/>
  <c r="LT56" i="64" s="1"/>
  <c r="ME56" i="64" s="1"/>
  <c r="KI56" i="64"/>
  <c r="KL56" i="64" s="1"/>
  <c r="KI72" i="64"/>
  <c r="KL72" i="64" s="1"/>
  <c r="DF88" i="64"/>
  <c r="KN88" i="64" s="1"/>
  <c r="LB88" i="64" s="1"/>
  <c r="DF104" i="64"/>
  <c r="KN104" i="64" s="1"/>
  <c r="MC22" i="64"/>
  <c r="KM24" i="64"/>
  <c r="KM26" i="64"/>
  <c r="LB26" i="64" s="1"/>
  <c r="LL28" i="64"/>
  <c r="LL30" i="64"/>
  <c r="HN167" i="64"/>
  <c r="HI200" i="64"/>
  <c r="HJ200" i="64" s="1"/>
  <c r="EE17" i="64"/>
  <c r="ED17" i="64" s="1"/>
  <c r="EC17" i="64" s="1"/>
  <c r="II17" i="64" s="1"/>
  <c r="MH18" i="64"/>
  <c r="EF18" i="64"/>
  <c r="GR17" i="64"/>
  <c r="GS17" i="64" s="1"/>
  <c r="IM17" i="64"/>
  <c r="MH17" i="64"/>
  <c r="AC17" i="62" s="1"/>
  <c r="MH19" i="64"/>
  <c r="GM18" i="64"/>
  <c r="GL18" i="64"/>
  <c r="GO18" i="64"/>
  <c r="GN18" i="64"/>
  <c r="GR19" i="64"/>
  <c r="GS19" i="64" s="1"/>
  <c r="GR18" i="64"/>
  <c r="GS18" i="64" s="1"/>
  <c r="GL19" i="64"/>
  <c r="GM19" i="64"/>
  <c r="GN19" i="64"/>
  <c r="GO19" i="64"/>
  <c r="GO17" i="64"/>
  <c r="GN17" i="64"/>
  <c r="GL17" i="64"/>
  <c r="GM17" i="64"/>
  <c r="AC21" i="62"/>
  <c r="AC67" i="62"/>
  <c r="AC71" i="62"/>
  <c r="AC62" i="62"/>
  <c r="AC113" i="62"/>
  <c r="AF113" i="64" s="1"/>
  <c r="AG113" i="64" s="1"/>
  <c r="AC33" i="62"/>
  <c r="AC73" i="62"/>
  <c r="AC103" i="62"/>
  <c r="AF103" i="64" s="1"/>
  <c r="AG103" i="64" s="1"/>
  <c r="AC81" i="62"/>
  <c r="AC89" i="62"/>
  <c r="AC105" i="62"/>
  <c r="AF105" i="64" s="1"/>
  <c r="AG105" i="64" s="1"/>
  <c r="AC55" i="62"/>
  <c r="AC24" i="62"/>
  <c r="AC69" i="62"/>
  <c r="AC56" i="62"/>
  <c r="AC61" i="62"/>
  <c r="AC82" i="62"/>
  <c r="AC101" i="62"/>
  <c r="AC85" i="62"/>
  <c r="AC57" i="62"/>
  <c r="AC100" i="62"/>
  <c r="AC47" i="62"/>
  <c r="AC83" i="62"/>
  <c r="AC86" i="62"/>
  <c r="AC93" i="62"/>
  <c r="AC41" i="62"/>
  <c r="AC54" i="62"/>
  <c r="AC38" i="62"/>
  <c r="AC60" i="62"/>
  <c r="AC79" i="62"/>
  <c r="AC58" i="62"/>
  <c r="AC90" i="62"/>
  <c r="AC48" i="62"/>
  <c r="AC72" i="62"/>
  <c r="AC112" i="62"/>
  <c r="AF112" i="64" s="1"/>
  <c r="AG112" i="64" s="1"/>
  <c r="AC87" i="62"/>
  <c r="AC75" i="62"/>
  <c r="AC28" i="62"/>
  <c r="AC91" i="62"/>
  <c r="AC52" i="62"/>
  <c r="AC74" i="62"/>
  <c r="AC37" i="62"/>
  <c r="AC30" i="62"/>
  <c r="AC111" i="62"/>
  <c r="AF111" i="64" s="1"/>
  <c r="AG111" i="64" s="1"/>
  <c r="AC98" i="62"/>
  <c r="AC59" i="62"/>
  <c r="AC77" i="62"/>
  <c r="AC68" i="62"/>
  <c r="AC70" i="62"/>
  <c r="AC34" i="62"/>
  <c r="AC95" i="62"/>
  <c r="AC43" i="62"/>
  <c r="AC102" i="62"/>
  <c r="AC31" i="62"/>
  <c r="AC46" i="62"/>
  <c r="AC78" i="62"/>
  <c r="AC88" i="62"/>
  <c r="AC94" i="62"/>
  <c r="AC51" i="62"/>
  <c r="AC80" i="62"/>
  <c r="AC64" i="62"/>
  <c r="AC50" i="62"/>
  <c r="AC32" i="62"/>
  <c r="AC97" i="62"/>
  <c r="AC40" i="62"/>
  <c r="AC106" i="62"/>
  <c r="AF106" i="64" s="1"/>
  <c r="AG106" i="64" s="1"/>
  <c r="AC35" i="62"/>
  <c r="AC36" i="62"/>
  <c r="AC42" i="62"/>
  <c r="AC84" i="62"/>
  <c r="AC107" i="62"/>
  <c r="AF107" i="64" s="1"/>
  <c r="AG107" i="64" s="1"/>
  <c r="AC44" i="62"/>
  <c r="LB23" i="64" l="1"/>
  <c r="ED16" i="64"/>
  <c r="EC16" i="64" s="1"/>
  <c r="II16" i="64" s="1"/>
  <c r="LT25" i="64"/>
  <c r="ME25" i="64" s="1"/>
  <c r="LB24" i="64"/>
  <c r="GP16" i="64"/>
  <c r="HB16" i="64" s="1"/>
  <c r="LT95" i="64"/>
  <c r="LT31" i="64"/>
  <c r="LT23" i="64"/>
  <c r="ME23" i="64" s="1"/>
  <c r="LB29" i="64"/>
  <c r="LB89" i="64"/>
  <c r="LT51" i="64"/>
  <c r="HI195" i="64"/>
  <c r="HJ195" i="64" s="1"/>
  <c r="LT102" i="64"/>
  <c r="LB64" i="64"/>
  <c r="LT112" i="64"/>
  <c r="ME112" i="64" s="1"/>
  <c r="ME95" i="64"/>
  <c r="HR154" i="64"/>
  <c r="HS154" i="64" s="1"/>
  <c r="LT42" i="64"/>
  <c r="ME42" i="64" s="1"/>
  <c r="HR123" i="64"/>
  <c r="HS123" i="64" s="1"/>
  <c r="LT57" i="64"/>
  <c r="KI22" i="64"/>
  <c r="KL22" i="64" s="1"/>
  <c r="HS210" i="64"/>
  <c r="LT80" i="64"/>
  <c r="ME80" i="64" s="1"/>
  <c r="ME102" i="64"/>
  <c r="LT22" i="64"/>
  <c r="ME22" i="64" s="1"/>
  <c r="ME36" i="64"/>
  <c r="LB65" i="64"/>
  <c r="LT91" i="64"/>
  <c r="LT101" i="64"/>
  <c r="ME101" i="64" s="1"/>
  <c r="LT105" i="64"/>
  <c r="ME105" i="64" s="1"/>
  <c r="HQ206" i="64"/>
  <c r="HR206" i="64" s="1"/>
  <c r="HS206" i="64" s="1"/>
  <c r="LT41" i="64"/>
  <c r="ME41" i="64" s="1"/>
  <c r="LT77" i="64"/>
  <c r="ME77" i="64" s="1"/>
  <c r="LB110" i="64"/>
  <c r="LB77" i="64"/>
  <c r="LB41" i="64"/>
  <c r="HR200" i="64"/>
  <c r="HS200" i="64" s="1"/>
  <c r="LB42" i="64"/>
  <c r="LB83" i="64"/>
  <c r="LB101" i="64"/>
  <c r="ME96" i="64"/>
  <c r="LT86" i="64"/>
  <c r="LB80" i="64"/>
  <c r="LB51" i="64"/>
  <c r="LT93" i="64"/>
  <c r="ME93" i="64" s="1"/>
  <c r="LB79" i="64"/>
  <c r="LB49" i="64"/>
  <c r="GT85" i="64"/>
  <c r="GU85" i="64" s="1"/>
  <c r="GV85" i="64" s="1"/>
  <c r="LT75" i="64"/>
  <c r="LB76" i="64"/>
  <c r="LB74" i="64"/>
  <c r="HG144" i="64"/>
  <c r="HH144" i="64" s="1"/>
  <c r="HI144" i="64" s="1"/>
  <c r="HJ144" i="64" s="1"/>
  <c r="HO129" i="64"/>
  <c r="HP129" i="64" s="1"/>
  <c r="HH164" i="64"/>
  <c r="HI164" i="64" s="1"/>
  <c r="HJ164" i="64" s="1"/>
  <c r="GP80" i="64"/>
  <c r="LT100" i="64"/>
  <c r="ME100" i="64" s="1"/>
  <c r="LB98" i="64"/>
  <c r="HR140" i="64"/>
  <c r="HS140" i="64" s="1"/>
  <c r="LB87" i="64"/>
  <c r="LB107" i="64"/>
  <c r="LB86" i="64"/>
  <c r="GP79" i="64"/>
  <c r="LT35" i="64"/>
  <c r="ME35" i="64" s="1"/>
  <c r="LT111" i="64"/>
  <c r="ME111" i="64" s="1"/>
  <c r="ME63" i="64"/>
  <c r="ME66" i="64"/>
  <c r="ME44" i="64"/>
  <c r="ME103" i="64"/>
  <c r="ME82" i="64"/>
  <c r="ME51" i="64"/>
  <c r="ME98" i="64"/>
  <c r="ME53" i="64"/>
  <c r="ME94" i="64"/>
  <c r="ME59" i="64"/>
  <c r="ME84" i="64"/>
  <c r="GT88" i="64"/>
  <c r="GU88" i="64" s="1"/>
  <c r="GT109" i="64"/>
  <c r="GU109" i="64" s="1"/>
  <c r="LB104" i="64"/>
  <c r="LB105" i="64"/>
  <c r="LT61" i="64"/>
  <c r="ME61" i="64" s="1"/>
  <c r="GU110" i="64"/>
  <c r="GV105" i="64"/>
  <c r="GW105" i="64" s="1"/>
  <c r="GX105" i="64" s="1"/>
  <c r="GY105" i="64" s="1"/>
  <c r="GV99" i="64"/>
  <c r="GW99" i="64" s="1"/>
  <c r="GX99" i="64" s="1"/>
  <c r="LT28" i="64"/>
  <c r="ME28" i="64" s="1"/>
  <c r="GT82" i="64"/>
  <c r="GU82" i="64" s="1"/>
  <c r="GT98" i="64"/>
  <c r="GU98" i="64" s="1"/>
  <c r="GS84" i="64"/>
  <c r="GT84" i="64" s="1"/>
  <c r="GP104" i="64"/>
  <c r="GT81" i="64"/>
  <c r="LT107" i="64"/>
  <c r="ME107" i="64" s="1"/>
  <c r="HQ171" i="64"/>
  <c r="HR171" i="64" s="1"/>
  <c r="HS171" i="64" s="1"/>
  <c r="LT37" i="64"/>
  <c r="ME37" i="64" s="1"/>
  <c r="GP108" i="64"/>
  <c r="HB108" i="64" s="1"/>
  <c r="LB81" i="64"/>
  <c r="GU91" i="64"/>
  <c r="GV91" i="64" s="1"/>
  <c r="HH182" i="64"/>
  <c r="HI182" i="64" s="1"/>
  <c r="HJ182" i="64" s="1"/>
  <c r="GP107" i="64"/>
  <c r="GT52" i="64"/>
  <c r="GU52" i="64" s="1"/>
  <c r="GU25" i="64"/>
  <c r="GV25" i="64" s="1"/>
  <c r="GU90" i="64"/>
  <c r="GV103" i="64"/>
  <c r="GW103" i="64" s="1"/>
  <c r="LT50" i="64"/>
  <c r="ME50" i="64" s="1"/>
  <c r="LB111" i="64"/>
  <c r="GP85" i="64"/>
  <c r="LB47" i="64"/>
  <c r="HI205" i="64"/>
  <c r="HJ205" i="64" s="1"/>
  <c r="HS156" i="64"/>
  <c r="HS139" i="64"/>
  <c r="LB70" i="64"/>
  <c r="LT58" i="64"/>
  <c r="ME58" i="64" s="1"/>
  <c r="LT48" i="64"/>
  <c r="HS175" i="64"/>
  <c r="GT87" i="64"/>
  <c r="GP89" i="64"/>
  <c r="LT88" i="64"/>
  <c r="ME88" i="64" s="1"/>
  <c r="HJ160" i="64"/>
  <c r="GT75" i="64"/>
  <c r="GU75" i="64" s="1"/>
  <c r="GV75" i="64" s="1"/>
  <c r="GW75" i="64" s="1"/>
  <c r="GX75" i="64" s="1"/>
  <c r="GY75" i="64" s="1"/>
  <c r="GT68" i="64"/>
  <c r="GU68" i="64" s="1"/>
  <c r="GV68" i="64" s="1"/>
  <c r="GW68" i="64" s="1"/>
  <c r="GX68" i="64" s="1"/>
  <c r="GY68" i="64" s="1"/>
  <c r="LB106" i="64"/>
  <c r="LT73" i="64"/>
  <c r="ME73" i="64" s="1"/>
  <c r="LT87" i="64"/>
  <c r="GU80" i="64"/>
  <c r="GV80" i="64" s="1"/>
  <c r="GP47" i="64"/>
  <c r="HK47" i="64" s="1"/>
  <c r="HL47" i="64" s="1"/>
  <c r="HS122" i="64"/>
  <c r="HG154" i="64"/>
  <c r="HH154" i="64" s="1"/>
  <c r="GP90" i="64"/>
  <c r="HK90" i="64" s="1"/>
  <c r="HL90" i="64" s="1"/>
  <c r="GP83" i="64"/>
  <c r="HP182" i="64"/>
  <c r="HQ182" i="64" s="1"/>
  <c r="GS108" i="64"/>
  <c r="GT108" i="64" s="1"/>
  <c r="LT89" i="64"/>
  <c r="ME89" i="64" s="1"/>
  <c r="LB72" i="64"/>
  <c r="GT46" i="64"/>
  <c r="GU46" i="64" s="1"/>
  <c r="HI146" i="64"/>
  <c r="HJ146" i="64" s="1"/>
  <c r="LT74" i="64"/>
  <c r="GS58" i="64"/>
  <c r="GT58" i="64" s="1"/>
  <c r="GS77" i="64"/>
  <c r="LT39" i="64"/>
  <c r="GP29" i="64"/>
  <c r="HK29" i="64" s="1"/>
  <c r="HL29" i="64" s="1"/>
  <c r="GP15" i="64"/>
  <c r="HK15" i="64" s="1"/>
  <c r="GT54" i="64"/>
  <c r="GU54" i="64" s="1"/>
  <c r="GV54" i="64" s="1"/>
  <c r="GW54" i="64" s="1"/>
  <c r="GP43" i="64"/>
  <c r="GT30" i="64"/>
  <c r="GT66" i="64"/>
  <c r="GU66" i="64" s="1"/>
  <c r="GV66" i="64" s="1"/>
  <c r="GT45" i="64"/>
  <c r="GU45" i="64" s="1"/>
  <c r="GV45" i="64" s="1"/>
  <c r="GP78" i="64"/>
  <c r="HB78" i="64" s="1"/>
  <c r="HC78" i="64" s="1"/>
  <c r="LT46" i="64"/>
  <c r="ME46" i="64" s="1"/>
  <c r="LT64" i="64"/>
  <c r="ME64" i="64" s="1"/>
  <c r="GP53" i="64"/>
  <c r="HK53" i="64" s="1"/>
  <c r="HL53" i="64" s="1"/>
  <c r="GP30" i="64"/>
  <c r="HB30" i="64" s="1"/>
  <c r="GT38" i="64"/>
  <c r="GU38" i="64" s="1"/>
  <c r="LB68" i="64"/>
  <c r="GT15" i="64"/>
  <c r="GU15" i="64" s="1"/>
  <c r="GT53" i="64"/>
  <c r="GU53" i="64" s="1"/>
  <c r="GV53" i="64" s="1"/>
  <c r="GW53" i="64" s="1"/>
  <c r="GX53" i="64" s="1"/>
  <c r="GY53" i="64" s="1"/>
  <c r="LT49" i="64"/>
  <c r="ME49" i="64" s="1"/>
  <c r="GP54" i="64"/>
  <c r="HK54" i="64" s="1"/>
  <c r="HL54" i="64" s="1"/>
  <c r="GT42" i="64"/>
  <c r="GU42" i="64" s="1"/>
  <c r="GV42" i="64" s="1"/>
  <c r="GP72" i="64"/>
  <c r="HK72" i="64" s="1"/>
  <c r="HL72" i="64" s="1"/>
  <c r="HM72" i="64" s="1"/>
  <c r="GP48" i="64"/>
  <c r="GZ48" i="64" s="1"/>
  <c r="GT74" i="64"/>
  <c r="LB59" i="64"/>
  <c r="LB67" i="64"/>
  <c r="GP59" i="64"/>
  <c r="GZ59" i="64" s="1"/>
  <c r="HA59" i="64" s="1"/>
  <c r="GP27" i="64"/>
  <c r="GZ27" i="64" s="1"/>
  <c r="HA27" i="64" s="1"/>
  <c r="LB25" i="64"/>
  <c r="GU37" i="64"/>
  <c r="GV37" i="64" s="1"/>
  <c r="GP77" i="64"/>
  <c r="HB77" i="64" s="1"/>
  <c r="HC77" i="64" s="1"/>
  <c r="HD77" i="64" s="1"/>
  <c r="ME75" i="64"/>
  <c r="ME38" i="64"/>
  <c r="ME91" i="64"/>
  <c r="ME48" i="64"/>
  <c r="ME86" i="64"/>
  <c r="GT57" i="64"/>
  <c r="GU57" i="64" s="1"/>
  <c r="HH147" i="64"/>
  <c r="HI147" i="64" s="1"/>
  <c r="HH183" i="64"/>
  <c r="HI183" i="64" s="1"/>
  <c r="HJ183" i="64" s="1"/>
  <c r="GT83" i="64"/>
  <c r="GU83" i="64" s="1"/>
  <c r="GV83" i="64" s="1"/>
  <c r="GW83" i="64" s="1"/>
  <c r="GU50" i="64"/>
  <c r="GV50" i="64" s="1"/>
  <c r="GV33" i="64"/>
  <c r="GW33" i="64" s="1"/>
  <c r="HS185" i="64"/>
  <c r="GT26" i="64"/>
  <c r="GU26" i="64" s="1"/>
  <c r="GT71" i="64"/>
  <c r="GU71" i="64" s="1"/>
  <c r="GU87" i="64"/>
  <c r="GV87" i="64" s="1"/>
  <c r="GW34" i="64"/>
  <c r="GX34" i="64" s="1"/>
  <c r="GY34" i="64" s="1"/>
  <c r="HS155" i="64"/>
  <c r="GT100" i="64"/>
  <c r="GU100" i="64" s="1"/>
  <c r="GV100" i="64" s="1"/>
  <c r="GW100" i="64" s="1"/>
  <c r="GV90" i="64"/>
  <c r="GV76" i="64"/>
  <c r="HI176" i="64"/>
  <c r="HJ176" i="64" s="1"/>
  <c r="GP50" i="64"/>
  <c r="GP110" i="64"/>
  <c r="GP40" i="64"/>
  <c r="GS112" i="64"/>
  <c r="GP82" i="64"/>
  <c r="GP58" i="64"/>
  <c r="LB22" i="64"/>
  <c r="GP111" i="64"/>
  <c r="GP101" i="64"/>
  <c r="GT96" i="64"/>
  <c r="GP87" i="64"/>
  <c r="LT69" i="64"/>
  <c r="ME69" i="64" s="1"/>
  <c r="GT64" i="64"/>
  <c r="GU64" i="64" s="1"/>
  <c r="GV64" i="64" s="1"/>
  <c r="GP56" i="64"/>
  <c r="GS23" i="64"/>
  <c r="ME32" i="64"/>
  <c r="HI122" i="64"/>
  <c r="HJ122" i="64" s="1"/>
  <c r="GW91" i="64"/>
  <c r="GS60" i="64"/>
  <c r="GT60" i="64" s="1"/>
  <c r="GT51" i="64"/>
  <c r="GU51" i="64" s="1"/>
  <c r="GT35" i="64"/>
  <c r="GP23" i="64"/>
  <c r="GT20" i="64"/>
  <c r="GP102" i="64"/>
  <c r="GP98" i="64"/>
  <c r="GW80" i="64"/>
  <c r="GX80" i="64" s="1"/>
  <c r="GY80" i="64" s="1"/>
  <c r="LB62" i="64"/>
  <c r="LT52" i="64"/>
  <c r="ME52" i="64" s="1"/>
  <c r="GT94" i="64"/>
  <c r="GU94" i="64" s="1"/>
  <c r="LB73" i="64"/>
  <c r="LB37" i="64"/>
  <c r="LT33" i="64"/>
  <c r="ME33" i="64" s="1"/>
  <c r="LB20" i="64"/>
  <c r="GP34" i="64"/>
  <c r="GP28" i="64"/>
  <c r="GS28" i="64"/>
  <c r="GP103" i="64"/>
  <c r="LB61" i="64"/>
  <c r="GP93" i="64"/>
  <c r="GP45" i="64"/>
  <c r="HQ161" i="64"/>
  <c r="HR161" i="64" s="1"/>
  <c r="HS161" i="64" s="1"/>
  <c r="GS78" i="64"/>
  <c r="GT78" i="64" s="1"/>
  <c r="GP74" i="64"/>
  <c r="GS39" i="64"/>
  <c r="ME40" i="64"/>
  <c r="GT95" i="64"/>
  <c r="GU95" i="64" s="1"/>
  <c r="GS93" i="64"/>
  <c r="GT93" i="64" s="1"/>
  <c r="GS89" i="64"/>
  <c r="HJ210" i="64"/>
  <c r="GP69" i="64"/>
  <c r="GP44" i="64"/>
  <c r="LT43" i="64"/>
  <c r="ME43" i="64" s="1"/>
  <c r="GP42" i="64"/>
  <c r="GP33" i="64"/>
  <c r="GP32" i="64"/>
  <c r="HJ121" i="64"/>
  <c r="LB102" i="64"/>
  <c r="GT97" i="64"/>
  <c r="GU97" i="64" s="1"/>
  <c r="GV97" i="64" s="1"/>
  <c r="GS59" i="64"/>
  <c r="GR48" i="64"/>
  <c r="GS48" i="64" s="1"/>
  <c r="GP38" i="64"/>
  <c r="GP26" i="64"/>
  <c r="HR128" i="64"/>
  <c r="HS128" i="64" s="1"/>
  <c r="LT97" i="64"/>
  <c r="ME97" i="64" s="1"/>
  <c r="GT73" i="64"/>
  <c r="GU73" i="64" s="1"/>
  <c r="GP70" i="64"/>
  <c r="GS69" i="64"/>
  <c r="GP62" i="64"/>
  <c r="HP186" i="64"/>
  <c r="HQ186" i="64" s="1"/>
  <c r="HP116" i="64"/>
  <c r="HQ116" i="64" s="1"/>
  <c r="HR116" i="64" s="1"/>
  <c r="GZ16" i="64"/>
  <c r="HA16" i="64" s="1"/>
  <c r="HK16" i="64"/>
  <c r="HL16" i="64" s="1"/>
  <c r="GV94" i="64"/>
  <c r="LB66" i="64"/>
  <c r="GS41" i="64"/>
  <c r="GT41" i="64" s="1"/>
  <c r="GS40" i="64"/>
  <c r="GT40" i="64" s="1"/>
  <c r="GP36" i="64"/>
  <c r="HR145" i="64"/>
  <c r="GP76" i="64"/>
  <c r="LT72" i="64"/>
  <c r="ME72" i="64" s="1"/>
  <c r="GV62" i="64"/>
  <c r="GS27" i="64"/>
  <c r="HO167" i="64"/>
  <c r="LT110" i="64"/>
  <c r="ME110" i="64" s="1"/>
  <c r="GS101" i="64"/>
  <c r="GU81" i="64"/>
  <c r="GV81" i="64" s="1"/>
  <c r="HI208" i="64"/>
  <c r="HJ208" i="64" s="1"/>
  <c r="ED15" i="64"/>
  <c r="IK15" i="64"/>
  <c r="GT70" i="64"/>
  <c r="GT61" i="64"/>
  <c r="GT43" i="64"/>
  <c r="GU43" i="64" s="1"/>
  <c r="ME108" i="64"/>
  <c r="HK78" i="64"/>
  <c r="GS63" i="64"/>
  <c r="GT21" i="64"/>
  <c r="GU21" i="64" s="1"/>
  <c r="GV21" i="64" s="1"/>
  <c r="GW21" i="64" s="1"/>
  <c r="HR208" i="64"/>
  <c r="HS208" i="64" s="1"/>
  <c r="GT32" i="64"/>
  <c r="GP105" i="64"/>
  <c r="GP96" i="64"/>
  <c r="GS92" i="64"/>
  <c r="GT92" i="64" s="1"/>
  <c r="GP57" i="64"/>
  <c r="GS29" i="64"/>
  <c r="GT29" i="64" s="1"/>
  <c r="GP81" i="64"/>
  <c r="GS67" i="64"/>
  <c r="GP63" i="64"/>
  <c r="GS16" i="64"/>
  <c r="GT16" i="64" s="1"/>
  <c r="GS107" i="64"/>
  <c r="LB54" i="64"/>
  <c r="HI189" i="64"/>
  <c r="HJ189" i="64" s="1"/>
  <c r="LT104" i="64"/>
  <c r="ME104" i="64" s="1"/>
  <c r="GS102" i="64"/>
  <c r="LT85" i="64"/>
  <c r="ME85" i="64" s="1"/>
  <c r="LB50" i="64"/>
  <c r="LT47" i="64"/>
  <c r="ME47" i="64" s="1"/>
  <c r="GP41" i="64"/>
  <c r="HH161" i="64"/>
  <c r="HI161" i="64" s="1"/>
  <c r="HJ161" i="64" s="1"/>
  <c r="LB28" i="64"/>
  <c r="LT71" i="64"/>
  <c r="ME71" i="64" s="1"/>
  <c r="GS56" i="64"/>
  <c r="GS55" i="64"/>
  <c r="LT34" i="64"/>
  <c r="ME34" i="64" s="1"/>
  <c r="HB29" i="64"/>
  <c r="LT24" i="64"/>
  <c r="ME24" i="64" s="1"/>
  <c r="LT109" i="64"/>
  <c r="ME109" i="64" s="1"/>
  <c r="LB92" i="64"/>
  <c r="GP84" i="64"/>
  <c r="GP73" i="64"/>
  <c r="GP55" i="64"/>
  <c r="GT44" i="64"/>
  <c r="HR166" i="64"/>
  <c r="HS166" i="64" s="1"/>
  <c r="HQ158" i="64"/>
  <c r="HL80" i="64"/>
  <c r="HB80" i="64"/>
  <c r="GZ80" i="64"/>
  <c r="HA80" i="64" s="1"/>
  <c r="HK80" i="64"/>
  <c r="HB53" i="64"/>
  <c r="HC53" i="64" s="1"/>
  <c r="HK30" i="64"/>
  <c r="HL30" i="64" s="1"/>
  <c r="GZ77" i="64"/>
  <c r="HA77" i="64" s="1"/>
  <c r="GZ47" i="64"/>
  <c r="HA47" i="64" s="1"/>
  <c r="HB47" i="64"/>
  <c r="HC47" i="64" s="1"/>
  <c r="HD47" i="64" s="1"/>
  <c r="LT29" i="64"/>
  <c r="ME29" i="64" s="1"/>
  <c r="HQ136" i="64"/>
  <c r="HR136" i="64" s="1"/>
  <c r="HS136" i="64" s="1"/>
  <c r="GZ79" i="64"/>
  <c r="HA79" i="64" s="1"/>
  <c r="HK79" i="64"/>
  <c r="HL79" i="64" s="1"/>
  <c r="HB79" i="64"/>
  <c r="HC79" i="64" s="1"/>
  <c r="HB59" i="64"/>
  <c r="HC59" i="64" s="1"/>
  <c r="GT31" i="64"/>
  <c r="HB107" i="64"/>
  <c r="HK107" i="64"/>
  <c r="HL107" i="64" s="1"/>
  <c r="GZ107" i="64"/>
  <c r="HA107" i="64" s="1"/>
  <c r="LT90" i="64"/>
  <c r="ME90" i="64" s="1"/>
  <c r="LB40" i="64"/>
  <c r="LT27" i="64"/>
  <c r="ME27" i="64" s="1"/>
  <c r="LB112" i="64"/>
  <c r="LT99" i="64"/>
  <c r="ME99" i="64" s="1"/>
  <c r="LT83" i="64"/>
  <c r="ME83" i="64" s="1"/>
  <c r="LT55" i="64"/>
  <c r="ME55" i="64" s="1"/>
  <c r="LB27" i="64"/>
  <c r="GP21" i="64"/>
  <c r="HP188" i="64"/>
  <c r="GT36" i="64"/>
  <c r="GU36" i="64" s="1"/>
  <c r="LT81" i="64"/>
  <c r="ME81" i="64" s="1"/>
  <c r="GU72" i="64"/>
  <c r="GV72" i="64" s="1"/>
  <c r="GP61" i="64"/>
  <c r="LB38" i="64"/>
  <c r="GT111" i="64"/>
  <c r="GP97" i="64"/>
  <c r="GP66" i="64"/>
  <c r="GP20" i="64"/>
  <c r="IJ16" i="64"/>
  <c r="LT67" i="64"/>
  <c r="ME67" i="64" s="1"/>
  <c r="GP51" i="64"/>
  <c r="GS47" i="64"/>
  <c r="HQ178" i="64"/>
  <c r="HR178" i="64" s="1"/>
  <c r="HS178" i="64" s="1"/>
  <c r="GP100" i="64"/>
  <c r="GP71" i="64"/>
  <c r="GP46" i="64"/>
  <c r="HQ174" i="64"/>
  <c r="HR174" i="64" s="1"/>
  <c r="HS174" i="64" s="1"/>
  <c r="GU79" i="64"/>
  <c r="GV79" i="64" s="1"/>
  <c r="GW79" i="64" s="1"/>
  <c r="GT65" i="64"/>
  <c r="HH141" i="64"/>
  <c r="HI141" i="64" s="1"/>
  <c r="GP106" i="64"/>
  <c r="LB103" i="64"/>
  <c r="HH198" i="64"/>
  <c r="HI198" i="64" s="1"/>
  <c r="HJ198" i="64" s="1"/>
  <c r="LB35" i="64"/>
  <c r="HP207" i="64"/>
  <c r="HO165" i="64"/>
  <c r="HP165" i="64" s="1"/>
  <c r="HQ165" i="64" s="1"/>
  <c r="HR165" i="64" s="1"/>
  <c r="HS165" i="64" s="1"/>
  <c r="HP183" i="64"/>
  <c r="HQ183" i="64" s="1"/>
  <c r="GP86" i="64"/>
  <c r="GP64" i="64"/>
  <c r="HI129" i="64"/>
  <c r="HJ129" i="64" s="1"/>
  <c r="LB58" i="64"/>
  <c r="HH194" i="64"/>
  <c r="HI194" i="64" s="1"/>
  <c r="HJ194" i="64" s="1"/>
  <c r="GP52" i="64"/>
  <c r="HG128" i="64"/>
  <c r="HH128" i="64" s="1"/>
  <c r="HI128" i="64" s="1"/>
  <c r="HJ128" i="64" s="1"/>
  <c r="HQ199" i="64"/>
  <c r="HR199" i="64" s="1"/>
  <c r="HS199" i="64" s="1"/>
  <c r="LB84" i="64"/>
  <c r="GP37" i="64"/>
  <c r="HS134" i="64"/>
  <c r="GP88" i="64"/>
  <c r="GP49" i="64"/>
  <c r="HS164" i="64"/>
  <c r="LB91" i="64"/>
  <c r="LT70" i="64"/>
  <c r="ME70" i="64" s="1"/>
  <c r="LT65" i="64"/>
  <c r="ME65" i="64" s="1"/>
  <c r="GT24" i="64"/>
  <c r="HQ193" i="64"/>
  <c r="LT106" i="64"/>
  <c r="ME106" i="64" s="1"/>
  <c r="GU74" i="64"/>
  <c r="GU30" i="64"/>
  <c r="GV30" i="64" s="1"/>
  <c r="GW30" i="64" s="1"/>
  <c r="HJ171" i="64"/>
  <c r="GS106" i="64"/>
  <c r="LB75" i="64"/>
  <c r="GP31" i="64"/>
  <c r="GT22" i="64"/>
  <c r="GV110" i="64"/>
  <c r="GW110" i="64" s="1"/>
  <c r="GX110" i="64" s="1"/>
  <c r="GU104" i="64"/>
  <c r="GS86" i="64"/>
  <c r="LT45" i="64"/>
  <c r="ME45" i="64" s="1"/>
  <c r="HJ133" i="64"/>
  <c r="HH172" i="64"/>
  <c r="HI172" i="64" s="1"/>
  <c r="HJ172" i="64" s="1"/>
  <c r="GP109" i="64"/>
  <c r="GP65" i="64"/>
  <c r="GZ108" i="64"/>
  <c r="HA108" i="64" s="1"/>
  <c r="HK108" i="64"/>
  <c r="HL108" i="64" s="1"/>
  <c r="LT26" i="64"/>
  <c r="ME26" i="64" s="1"/>
  <c r="ME57" i="64"/>
  <c r="HK43" i="64"/>
  <c r="HL43" i="64" s="1"/>
  <c r="GZ43" i="64"/>
  <c r="HA43" i="64" s="1"/>
  <c r="HB43" i="64"/>
  <c r="HC43" i="64" s="1"/>
  <c r="HI115" i="64"/>
  <c r="HJ115" i="64" s="1"/>
  <c r="GP91" i="64"/>
  <c r="HK89" i="64"/>
  <c r="GZ89" i="64"/>
  <c r="HA89" i="64" s="1"/>
  <c r="HB89" i="64"/>
  <c r="HC89" i="64" s="1"/>
  <c r="ME39" i="64"/>
  <c r="LT79" i="64"/>
  <c r="ME79" i="64" s="1"/>
  <c r="GZ72" i="64"/>
  <c r="HA72" i="64" s="1"/>
  <c r="HB72" i="64"/>
  <c r="HC72" i="64" s="1"/>
  <c r="LB56" i="64"/>
  <c r="HK48" i="64"/>
  <c r="HA48" i="64"/>
  <c r="HB48" i="64"/>
  <c r="HC48" i="64" s="1"/>
  <c r="LT30" i="64"/>
  <c r="ME30" i="64" s="1"/>
  <c r="HP167" i="64"/>
  <c r="HQ167" i="64" s="1"/>
  <c r="HR167" i="64" s="1"/>
  <c r="HS167" i="64" s="1"/>
  <c r="HB104" i="64"/>
  <c r="HC104" i="64" s="1"/>
  <c r="HK104" i="64"/>
  <c r="HL104" i="64" s="1"/>
  <c r="GZ104" i="64"/>
  <c r="HA104" i="64" s="1"/>
  <c r="HK85" i="64"/>
  <c r="HL85" i="64" s="1"/>
  <c r="HB85" i="64"/>
  <c r="HC85" i="64" s="1"/>
  <c r="GZ85" i="64"/>
  <c r="HA85" i="64" s="1"/>
  <c r="GT49" i="64"/>
  <c r="GU49" i="64" s="1"/>
  <c r="ME31" i="64"/>
  <c r="HR158" i="64"/>
  <c r="HS158" i="64" s="1"/>
  <c r="GP68" i="64"/>
  <c r="GP92" i="64"/>
  <c r="LB82" i="64"/>
  <c r="GP25" i="64"/>
  <c r="LT76" i="64"/>
  <c r="ME76" i="64" s="1"/>
  <c r="HI206" i="64"/>
  <c r="HJ206" i="64" s="1"/>
  <c r="HQ196" i="64"/>
  <c r="HR196" i="64" s="1"/>
  <c r="HS196" i="64" s="1"/>
  <c r="HB83" i="64"/>
  <c r="HC83" i="64" s="1"/>
  <c r="HK83" i="64"/>
  <c r="HL83" i="64" s="1"/>
  <c r="GZ83" i="64"/>
  <c r="HA83" i="64" s="1"/>
  <c r="GP99" i="64"/>
  <c r="GP67" i="64"/>
  <c r="GP39" i="64"/>
  <c r="GU96" i="64"/>
  <c r="GP24" i="64"/>
  <c r="LT78" i="64"/>
  <c r="ME78" i="64" s="1"/>
  <c r="HG211" i="64"/>
  <c r="HH211" i="64" s="1"/>
  <c r="HI211" i="64" s="1"/>
  <c r="GP95" i="64"/>
  <c r="ME87" i="64"/>
  <c r="LB44" i="64"/>
  <c r="GP75" i="64"/>
  <c r="GP60" i="64"/>
  <c r="GP22" i="64"/>
  <c r="ME74" i="64"/>
  <c r="GP35" i="64"/>
  <c r="HS145" i="64"/>
  <c r="GP94" i="64"/>
  <c r="GP112" i="64"/>
  <c r="HG179" i="64"/>
  <c r="HH179" i="64" s="1"/>
  <c r="HI179" i="64" s="1"/>
  <c r="HJ179" i="64" s="1"/>
  <c r="IK17" i="64"/>
  <c r="IJ17" i="64"/>
  <c r="GP19" i="64"/>
  <c r="GZ19" i="64" s="1"/>
  <c r="HA19" i="64" s="1"/>
  <c r="GT19" i="64"/>
  <c r="GU19" i="64" s="1"/>
  <c r="GP18" i="64"/>
  <c r="HK18" i="64" s="1"/>
  <c r="EE18" i="64"/>
  <c r="IL18" i="64"/>
  <c r="GT18" i="64"/>
  <c r="GT17" i="64"/>
  <c r="GU17" i="64" s="1"/>
  <c r="GP17" i="64"/>
  <c r="DM14" i="64"/>
  <c r="LR14" i="64"/>
  <c r="HK59" i="64" l="1"/>
  <c r="HL59" i="64" s="1"/>
  <c r="HK77" i="64"/>
  <c r="HL77" i="64" s="1"/>
  <c r="GV38" i="64"/>
  <c r="GW38" i="64" s="1"/>
  <c r="GV52" i="64"/>
  <c r="GW52" i="64" s="1"/>
  <c r="GV98" i="64"/>
  <c r="GW98" i="64"/>
  <c r="GX98" i="64" s="1"/>
  <c r="GY98" i="64" s="1"/>
  <c r="HB90" i="64"/>
  <c r="HC90" i="64" s="1"/>
  <c r="HD90" i="64" s="1"/>
  <c r="GZ90" i="64"/>
  <c r="HA90" i="64" s="1"/>
  <c r="GX103" i="64"/>
  <c r="GY103" i="64" s="1"/>
  <c r="HB27" i="64"/>
  <c r="HC27" i="64" s="1"/>
  <c r="HB15" i="64"/>
  <c r="HC15" i="64" s="1"/>
  <c r="HK27" i="64"/>
  <c r="HL27" i="64" s="1"/>
  <c r="GZ54" i="64"/>
  <c r="HA54" i="64" s="1"/>
  <c r="GZ15" i="64"/>
  <c r="HA15" i="64" s="1"/>
  <c r="HC108" i="64"/>
  <c r="HD108" i="64" s="1"/>
  <c r="HE108" i="64" s="1"/>
  <c r="HB54" i="64"/>
  <c r="HC54" i="64" s="1"/>
  <c r="HQ129" i="64"/>
  <c r="HR129" i="64" s="1"/>
  <c r="HS129" i="64"/>
  <c r="GZ30" i="64"/>
  <c r="HA30" i="64" s="1"/>
  <c r="GZ53" i="64"/>
  <c r="HA53" i="64" s="1"/>
  <c r="GV15" i="64"/>
  <c r="GW15" i="64" s="1"/>
  <c r="GX15" i="64" s="1"/>
  <c r="GY15" i="64" s="1"/>
  <c r="GW25" i="64"/>
  <c r="GX25" i="64" s="1"/>
  <c r="GY25" i="64" s="1"/>
  <c r="HM80" i="64"/>
  <c r="HN80" i="64" s="1"/>
  <c r="GX91" i="64"/>
  <c r="GY91" i="64" s="1"/>
  <c r="HR182" i="64"/>
  <c r="HS182" i="64"/>
  <c r="GU58" i="64"/>
  <c r="GV58" i="64" s="1"/>
  <c r="GU84" i="64"/>
  <c r="GV84" i="64" s="1"/>
  <c r="GW84" i="64" s="1"/>
  <c r="GV82" i="64"/>
  <c r="GW82" i="64" s="1"/>
  <c r="GX82" i="64" s="1"/>
  <c r="GV109" i="64"/>
  <c r="GW109" i="64" s="1"/>
  <c r="GX109" i="64" s="1"/>
  <c r="GY109" i="64" s="1"/>
  <c r="GV88" i="64"/>
  <c r="GW88" i="64" s="1"/>
  <c r="HI154" i="64"/>
  <c r="HJ154" i="64" s="1"/>
  <c r="GZ78" i="64"/>
  <c r="HA78" i="64" s="1"/>
  <c r="GY99" i="64"/>
  <c r="HD83" i="64"/>
  <c r="HE83" i="64" s="1"/>
  <c r="HF83" i="64" s="1"/>
  <c r="HD79" i="64"/>
  <c r="GZ29" i="64"/>
  <c r="HA29" i="64" s="1"/>
  <c r="GU93" i="64"/>
  <c r="GV93" i="64" s="1"/>
  <c r="GW93" i="64" s="1"/>
  <c r="GW37" i="64"/>
  <c r="GX37" i="64" s="1"/>
  <c r="HJ147" i="64"/>
  <c r="GV46" i="64"/>
  <c r="GW46" i="64" s="1"/>
  <c r="GX46" i="64" s="1"/>
  <c r="GY46" i="64" s="1"/>
  <c r="GU108" i="64"/>
  <c r="GV108" i="64" s="1"/>
  <c r="HD104" i="64"/>
  <c r="HE104" i="64" s="1"/>
  <c r="HF104" i="64" s="1"/>
  <c r="HL89" i="64"/>
  <c r="HM89" i="64" s="1"/>
  <c r="HR186" i="64"/>
  <c r="HS186" i="64" s="1"/>
  <c r="HM90" i="64"/>
  <c r="HN90" i="64" s="1"/>
  <c r="GV57" i="64"/>
  <c r="GW57" i="64" s="1"/>
  <c r="GX57" i="64" s="1"/>
  <c r="GY57" i="64" s="1"/>
  <c r="GV26" i="64"/>
  <c r="GW26" i="64" s="1"/>
  <c r="GX26" i="64" s="1"/>
  <c r="HC30" i="64"/>
  <c r="GU40" i="64"/>
  <c r="GV40" i="64" s="1"/>
  <c r="GW40" i="64" s="1"/>
  <c r="GT48" i="64"/>
  <c r="GX33" i="64"/>
  <c r="GY33" i="64" s="1"/>
  <c r="GW45" i="64"/>
  <c r="GX45" i="64" s="1"/>
  <c r="GY45" i="64" s="1"/>
  <c r="HN72" i="64"/>
  <c r="HO72" i="64" s="1"/>
  <c r="HM54" i="64"/>
  <c r="HN54" i="64" s="1"/>
  <c r="HO54" i="64" s="1"/>
  <c r="HP54" i="64" s="1"/>
  <c r="GT77" i="64"/>
  <c r="GW42" i="64"/>
  <c r="GX42" i="64" s="1"/>
  <c r="GY42" i="64" s="1"/>
  <c r="GW66" i="64"/>
  <c r="HL48" i="64"/>
  <c r="HM48" i="64" s="1"/>
  <c r="HE47" i="64"/>
  <c r="HF47" i="64" s="1"/>
  <c r="HG47" i="64" s="1"/>
  <c r="GW76" i="64"/>
  <c r="GV51" i="64"/>
  <c r="GW51" i="64" s="1"/>
  <c r="GX51" i="64" s="1"/>
  <c r="GY51" i="64" s="1"/>
  <c r="GV71" i="64"/>
  <c r="GW71" i="64" s="1"/>
  <c r="GX71" i="64" s="1"/>
  <c r="GY71" i="64" s="1"/>
  <c r="GX52" i="64"/>
  <c r="GY52" i="64" s="1"/>
  <c r="HM83" i="64"/>
  <c r="HN83" i="64" s="1"/>
  <c r="HE77" i="64"/>
  <c r="HF77" i="64" s="1"/>
  <c r="HG77" i="64" s="1"/>
  <c r="HD85" i="64"/>
  <c r="HE85" i="64" s="1"/>
  <c r="GW50" i="64"/>
  <c r="GX50" i="64"/>
  <c r="HM85" i="64"/>
  <c r="HN85" i="64" s="1"/>
  <c r="HO85" i="64" s="1"/>
  <c r="HD48" i="64"/>
  <c r="HM79" i="64"/>
  <c r="HN79" i="64" s="1"/>
  <c r="GW87" i="64"/>
  <c r="GX87" i="64" s="1"/>
  <c r="HM104" i="64"/>
  <c r="HD43" i="64"/>
  <c r="HE43" i="64"/>
  <c r="GU41" i="64"/>
  <c r="GV41" i="64" s="1"/>
  <c r="GW41" i="64" s="1"/>
  <c r="HK112" i="64"/>
  <c r="HL112" i="64" s="1"/>
  <c r="GZ112" i="64"/>
  <c r="HA112" i="64" s="1"/>
  <c r="HB112" i="64"/>
  <c r="HC112" i="64" s="1"/>
  <c r="HB94" i="64"/>
  <c r="HC94" i="64" s="1"/>
  <c r="HK94" i="64"/>
  <c r="HL94" i="64" s="1"/>
  <c r="GZ94" i="64"/>
  <c r="HA94" i="64" s="1"/>
  <c r="HB24" i="64"/>
  <c r="GZ24" i="64"/>
  <c r="HA24" i="64" s="1"/>
  <c r="HK24" i="64"/>
  <c r="HL24" i="64" s="1"/>
  <c r="GZ73" i="64"/>
  <c r="HA73" i="64" s="1"/>
  <c r="HK73" i="64"/>
  <c r="HB73" i="64"/>
  <c r="HC73" i="64" s="1"/>
  <c r="HD73" i="64" s="1"/>
  <c r="HB35" i="64"/>
  <c r="HC35" i="64" s="1"/>
  <c r="HK35" i="64"/>
  <c r="HL35" i="64" s="1"/>
  <c r="GZ35" i="64"/>
  <c r="HA35" i="64" s="1"/>
  <c r="GZ95" i="64"/>
  <c r="HA95" i="64" s="1"/>
  <c r="HK95" i="64"/>
  <c r="HL95" i="64" s="1"/>
  <c r="HB95" i="64"/>
  <c r="HB25" i="64"/>
  <c r="HC25" i="64" s="1"/>
  <c r="HK25" i="64"/>
  <c r="HL25" i="64" s="1"/>
  <c r="GZ25" i="64"/>
  <c r="HA25" i="64" s="1"/>
  <c r="HK68" i="64"/>
  <c r="GZ68" i="64"/>
  <c r="HA68" i="64" s="1"/>
  <c r="HB68" i="64"/>
  <c r="HD89" i="64"/>
  <c r="HE89" i="64" s="1"/>
  <c r="HM108" i="64"/>
  <c r="GZ109" i="64"/>
  <c r="HA109" i="64" s="1"/>
  <c r="HK109" i="64"/>
  <c r="HL109" i="64" s="1"/>
  <c r="HB109" i="64"/>
  <c r="HC109" i="64" s="1"/>
  <c r="HR193" i="64"/>
  <c r="HS193" i="64" s="1"/>
  <c r="HB86" i="64"/>
  <c r="HK86" i="64"/>
  <c r="HL86" i="64" s="1"/>
  <c r="GZ86" i="64"/>
  <c r="HA86" i="64" s="1"/>
  <c r="GT106" i="64"/>
  <c r="HB100" i="64"/>
  <c r="GZ100" i="64"/>
  <c r="HA100" i="64" s="1"/>
  <c r="HK100" i="64"/>
  <c r="HL100" i="64" s="1"/>
  <c r="GZ20" i="64"/>
  <c r="HA20" i="64" s="1"/>
  <c r="HK20" i="64"/>
  <c r="HL20" i="64" s="1"/>
  <c r="HB20" i="64"/>
  <c r="HM107" i="64"/>
  <c r="HC80" i="64"/>
  <c r="HD80" i="64" s="1"/>
  <c r="GZ84" i="64"/>
  <c r="HA84" i="64" s="1"/>
  <c r="HB84" i="64"/>
  <c r="HC84" i="64" s="1"/>
  <c r="HK84" i="64"/>
  <c r="HK41" i="64"/>
  <c r="HL41" i="64" s="1"/>
  <c r="GZ41" i="64"/>
  <c r="HA41" i="64" s="1"/>
  <c r="HB41" i="64"/>
  <c r="HC41" i="64" s="1"/>
  <c r="HS116" i="64"/>
  <c r="GZ70" i="64"/>
  <c r="HA70" i="64" s="1"/>
  <c r="HK70" i="64"/>
  <c r="HL70" i="64" s="1"/>
  <c r="HB70" i="64"/>
  <c r="HC70" i="64" s="1"/>
  <c r="HD70" i="64" s="1"/>
  <c r="HK38" i="64"/>
  <c r="HL38" i="64" s="1"/>
  <c r="HB38" i="64"/>
  <c r="GZ38" i="64"/>
  <c r="HA38" i="64" s="1"/>
  <c r="GZ69" i="64"/>
  <c r="HA69" i="64" s="1"/>
  <c r="HB69" i="64"/>
  <c r="HC69" i="64" s="1"/>
  <c r="HK69" i="64"/>
  <c r="HL69" i="64" s="1"/>
  <c r="GU32" i="64"/>
  <c r="HB45" i="64"/>
  <c r="HC45" i="64" s="1"/>
  <c r="HK45" i="64"/>
  <c r="HL45" i="64" s="1"/>
  <c r="GZ45" i="64"/>
  <c r="HA45" i="64" s="1"/>
  <c r="GT69" i="64"/>
  <c r="GU35" i="64"/>
  <c r="GT112" i="64"/>
  <c r="GU112" i="64" s="1"/>
  <c r="GX54" i="64"/>
  <c r="GY54" i="64" s="1"/>
  <c r="HR183" i="64"/>
  <c r="HS183" i="64" s="1"/>
  <c r="GT47" i="64"/>
  <c r="GU47" i="64" s="1"/>
  <c r="GV47" i="64" s="1"/>
  <c r="HL78" i="64"/>
  <c r="HM78" i="64" s="1"/>
  <c r="HD78" i="64"/>
  <c r="HE78" i="64" s="1"/>
  <c r="IJ15" i="64"/>
  <c r="EC15" i="64"/>
  <c r="II15" i="64" s="1"/>
  <c r="GT55" i="64"/>
  <c r="GT102" i="64"/>
  <c r="EH16" i="64"/>
  <c r="HK32" i="64"/>
  <c r="HB32" i="64"/>
  <c r="GZ32" i="64"/>
  <c r="HA32" i="64" s="1"/>
  <c r="GW72" i="64"/>
  <c r="GX72" i="64" s="1"/>
  <c r="GY72" i="64" s="1"/>
  <c r="GT23" i="64"/>
  <c r="HK87" i="64"/>
  <c r="GZ87" i="64"/>
  <c r="HA87" i="64" s="1"/>
  <c r="HB87" i="64"/>
  <c r="HB58" i="64"/>
  <c r="HC58" i="64" s="1"/>
  <c r="GZ58" i="64"/>
  <c r="HA58" i="64" s="1"/>
  <c r="HK58" i="64"/>
  <c r="HL58" i="64" s="1"/>
  <c r="GT39" i="64"/>
  <c r="GU39" i="64" s="1"/>
  <c r="GX30" i="64"/>
  <c r="GY30" i="64" s="1"/>
  <c r="GZ91" i="64"/>
  <c r="HA91" i="64" s="1"/>
  <c r="HB91" i="64"/>
  <c r="HC91" i="64" s="1"/>
  <c r="HD91" i="64" s="1"/>
  <c r="HK91" i="64"/>
  <c r="HL91" i="64" s="1"/>
  <c r="GZ39" i="64"/>
  <c r="HA39" i="64" s="1"/>
  <c r="HB39" i="64"/>
  <c r="HC39" i="64" s="1"/>
  <c r="HK39" i="64"/>
  <c r="HL39" i="64" s="1"/>
  <c r="HM39" i="64" s="1"/>
  <c r="HK49" i="64"/>
  <c r="HL49" i="64" s="1"/>
  <c r="HM49" i="64" s="1"/>
  <c r="GZ49" i="64"/>
  <c r="HA49" i="64" s="1"/>
  <c r="HB49" i="64"/>
  <c r="HK106" i="64"/>
  <c r="GZ106" i="64"/>
  <c r="HA106" i="64" s="1"/>
  <c r="HB106" i="64"/>
  <c r="HC106" i="64" s="1"/>
  <c r="HK66" i="64"/>
  <c r="HL66" i="64" s="1"/>
  <c r="GZ66" i="64"/>
  <c r="HA66" i="64" s="1"/>
  <c r="HB66" i="64"/>
  <c r="HC66" i="64" s="1"/>
  <c r="HM59" i="64"/>
  <c r="HN59" i="64" s="1"/>
  <c r="HM53" i="64"/>
  <c r="HC29" i="64"/>
  <c r="GX21" i="64"/>
  <c r="GY21" i="64" s="1"/>
  <c r="HM27" i="64"/>
  <c r="GT56" i="64"/>
  <c r="GU31" i="64"/>
  <c r="GZ103" i="64"/>
  <c r="HA103" i="64" s="1"/>
  <c r="HB103" i="64"/>
  <c r="HC103" i="64" s="1"/>
  <c r="HK103" i="64"/>
  <c r="HL103" i="64" s="1"/>
  <c r="GW62" i="64"/>
  <c r="GX62" i="64" s="1"/>
  <c r="GW85" i="64"/>
  <c r="GX85" i="64" s="1"/>
  <c r="GY85" i="64" s="1"/>
  <c r="GZ98" i="64"/>
  <c r="HA98" i="64" s="1"/>
  <c r="HB98" i="64"/>
  <c r="HC98" i="64" s="1"/>
  <c r="HK98" i="64"/>
  <c r="HL98" i="64" s="1"/>
  <c r="HM98" i="64" s="1"/>
  <c r="GT59" i="64"/>
  <c r="GZ40" i="64"/>
  <c r="HA40" i="64" s="1"/>
  <c r="HB40" i="64"/>
  <c r="HK40" i="64"/>
  <c r="GW81" i="64"/>
  <c r="GW94" i="64"/>
  <c r="GX94" i="64" s="1"/>
  <c r="GY94" i="64" s="1"/>
  <c r="GX83" i="64"/>
  <c r="GY83" i="64" s="1"/>
  <c r="HK92" i="64"/>
  <c r="HL92" i="64" s="1"/>
  <c r="GZ92" i="64"/>
  <c r="HA92" i="64" s="1"/>
  <c r="HB92" i="64"/>
  <c r="HC92" i="64" s="1"/>
  <c r="HD92" i="64" s="1"/>
  <c r="HJ211" i="64"/>
  <c r="HN104" i="64"/>
  <c r="HB31" i="64"/>
  <c r="HC31" i="64" s="1"/>
  <c r="HK31" i="64"/>
  <c r="HL31" i="64" s="1"/>
  <c r="GZ31" i="64"/>
  <c r="HA31" i="64" s="1"/>
  <c r="HB37" i="64"/>
  <c r="HK37" i="64"/>
  <c r="HL37" i="64" s="1"/>
  <c r="GZ37" i="64"/>
  <c r="HA37" i="64" s="1"/>
  <c r="HB97" i="64"/>
  <c r="HC97" i="64" s="1"/>
  <c r="HK97" i="64"/>
  <c r="HL97" i="64" s="1"/>
  <c r="HM97" i="64" s="1"/>
  <c r="GZ97" i="64"/>
  <c r="HA97" i="64" s="1"/>
  <c r="GV36" i="64"/>
  <c r="GW36" i="64" s="1"/>
  <c r="GX36" i="64" s="1"/>
  <c r="HB36" i="64"/>
  <c r="HK36" i="64"/>
  <c r="GZ36" i="64"/>
  <c r="HA36" i="64" s="1"/>
  <c r="GT67" i="64"/>
  <c r="GU67" i="64" s="1"/>
  <c r="GU29" i="64"/>
  <c r="GT63" i="64"/>
  <c r="GU61" i="64"/>
  <c r="HB93" i="64"/>
  <c r="HC93" i="64" s="1"/>
  <c r="HD93" i="64" s="1"/>
  <c r="HK93" i="64"/>
  <c r="HL93" i="64" s="1"/>
  <c r="GZ93" i="64"/>
  <c r="HA93" i="64" s="1"/>
  <c r="GT28" i="64"/>
  <c r="HK102" i="64"/>
  <c r="HL102" i="64" s="1"/>
  <c r="HB102" i="64"/>
  <c r="GZ102" i="64"/>
  <c r="HA102" i="64" s="1"/>
  <c r="HC102" i="64"/>
  <c r="HD102" i="64" s="1"/>
  <c r="GV96" i="64"/>
  <c r="GZ82" i="64"/>
  <c r="HA82" i="64" s="1"/>
  <c r="HB82" i="64"/>
  <c r="HK82" i="64"/>
  <c r="HL82" i="64" s="1"/>
  <c r="GV43" i="64"/>
  <c r="GW43" i="64" s="1"/>
  <c r="GX43" i="64" s="1"/>
  <c r="GY43" i="64" s="1"/>
  <c r="GU24" i="64"/>
  <c r="GV24" i="64" s="1"/>
  <c r="GV73" i="64"/>
  <c r="GW73" i="64" s="1"/>
  <c r="GX100" i="64"/>
  <c r="GY100" i="64" s="1"/>
  <c r="HK19" i="64"/>
  <c r="HL19" i="64" s="1"/>
  <c r="HK22" i="64"/>
  <c r="HB22" i="64"/>
  <c r="HC22" i="64" s="1"/>
  <c r="GZ22" i="64"/>
  <c r="HA22" i="64" s="1"/>
  <c r="HB67" i="64"/>
  <c r="HC67" i="64" s="1"/>
  <c r="HK67" i="64"/>
  <c r="HL67" i="64" s="1"/>
  <c r="GZ67" i="64"/>
  <c r="HA67" i="64" s="1"/>
  <c r="GZ99" i="64"/>
  <c r="HA99" i="64" s="1"/>
  <c r="HB99" i="64"/>
  <c r="HK99" i="64"/>
  <c r="HK60" i="64"/>
  <c r="HL60" i="64" s="1"/>
  <c r="HM60" i="64" s="1"/>
  <c r="GZ60" i="64"/>
  <c r="HA60" i="64" s="1"/>
  <c r="HB60" i="64"/>
  <c r="HC60" i="64" s="1"/>
  <c r="HF89" i="64"/>
  <c r="HG89" i="64" s="1"/>
  <c r="HM43" i="64"/>
  <c r="HN43" i="64" s="1"/>
  <c r="HJ141" i="64"/>
  <c r="HK46" i="64"/>
  <c r="HB46" i="64"/>
  <c r="HC46" i="64" s="1"/>
  <c r="GZ46" i="64"/>
  <c r="HA46" i="64" s="1"/>
  <c r="GZ51" i="64"/>
  <c r="HA51" i="64" s="1"/>
  <c r="HB51" i="64"/>
  <c r="HC51" i="64" s="1"/>
  <c r="HK51" i="64"/>
  <c r="HL51" i="64" s="1"/>
  <c r="HC107" i="64"/>
  <c r="HM47" i="64"/>
  <c r="GU44" i="64"/>
  <c r="GV44" i="64" s="1"/>
  <c r="HM29" i="64"/>
  <c r="HN29" i="64" s="1"/>
  <c r="GU65" i="64"/>
  <c r="GV65" i="64" s="1"/>
  <c r="GW65" i="64" s="1"/>
  <c r="HB63" i="64"/>
  <c r="GZ63" i="64"/>
  <c r="HA63" i="64" s="1"/>
  <c r="HK63" i="64"/>
  <c r="HK96" i="64"/>
  <c r="GZ96" i="64"/>
  <c r="HA96" i="64" s="1"/>
  <c r="HB96" i="64"/>
  <c r="GT101" i="64"/>
  <c r="GU101" i="64" s="1"/>
  <c r="HM16" i="64"/>
  <c r="GT107" i="64"/>
  <c r="GU48" i="64"/>
  <c r="GZ33" i="64"/>
  <c r="HA33" i="64" s="1"/>
  <c r="HB33" i="64"/>
  <c r="HC33" i="64" s="1"/>
  <c r="HK33" i="64"/>
  <c r="GU92" i="64"/>
  <c r="GU70" i="64"/>
  <c r="GV70" i="64" s="1"/>
  <c r="GZ28" i="64"/>
  <c r="HA28" i="64" s="1"/>
  <c r="HK28" i="64"/>
  <c r="HL28" i="64" s="1"/>
  <c r="HB28" i="64"/>
  <c r="HC28" i="64" s="1"/>
  <c r="GU102" i="64"/>
  <c r="GV102" i="64" s="1"/>
  <c r="GW102" i="64" s="1"/>
  <c r="GX102" i="64" s="1"/>
  <c r="GZ56" i="64"/>
  <c r="HA56" i="64" s="1"/>
  <c r="HK56" i="64"/>
  <c r="HB56" i="64"/>
  <c r="GZ101" i="64"/>
  <c r="HA101" i="64" s="1"/>
  <c r="HB101" i="64"/>
  <c r="HK101" i="64"/>
  <c r="HL101" i="64" s="1"/>
  <c r="GT89" i="64"/>
  <c r="GZ75" i="64"/>
  <c r="HA75" i="64" s="1"/>
  <c r="HB75" i="64"/>
  <c r="HC75" i="64" s="1"/>
  <c r="HK75" i="64"/>
  <c r="HL75" i="64" s="1"/>
  <c r="GV49" i="64"/>
  <c r="HD72" i="64"/>
  <c r="HE72" i="64" s="1"/>
  <c r="HF72" i="64" s="1"/>
  <c r="GU22" i="64"/>
  <c r="HQ207" i="64"/>
  <c r="HR207" i="64" s="1"/>
  <c r="HS207" i="64" s="1"/>
  <c r="HL15" i="64"/>
  <c r="HD53" i="64"/>
  <c r="HK55" i="64"/>
  <c r="HL55" i="64" s="1"/>
  <c r="GZ55" i="64"/>
  <c r="HA55" i="64" s="1"/>
  <c r="HB55" i="64"/>
  <c r="HC55" i="64" s="1"/>
  <c r="HB105" i="64"/>
  <c r="HC105" i="64" s="1"/>
  <c r="HK105" i="64"/>
  <c r="GZ105" i="64"/>
  <c r="HA105" i="64" s="1"/>
  <c r="HK42" i="64"/>
  <c r="GZ42" i="64"/>
  <c r="HA42" i="64" s="1"/>
  <c r="HB42" i="64"/>
  <c r="HC42" i="64" s="1"/>
  <c r="GZ74" i="64"/>
  <c r="HA74" i="64" s="1"/>
  <c r="HK74" i="64"/>
  <c r="HB74" i="64"/>
  <c r="HC74" i="64" s="1"/>
  <c r="HD74" i="64" s="1"/>
  <c r="GT27" i="64"/>
  <c r="GU16" i="64"/>
  <c r="GV16" i="64" s="1"/>
  <c r="GW16" i="64" s="1"/>
  <c r="GX16" i="64" s="1"/>
  <c r="GY16" i="64" s="1"/>
  <c r="GW64" i="64"/>
  <c r="GX64" i="64" s="1"/>
  <c r="GY64" i="64" s="1"/>
  <c r="HK111" i="64"/>
  <c r="HL111" i="64" s="1"/>
  <c r="GZ111" i="64"/>
  <c r="HA111" i="64" s="1"/>
  <c r="HB111" i="64"/>
  <c r="HC111" i="64" s="1"/>
  <c r="GZ110" i="64"/>
  <c r="HA110" i="64" s="1"/>
  <c r="HK110" i="64"/>
  <c r="HL110" i="64" s="1"/>
  <c r="HB110" i="64"/>
  <c r="GW90" i="64"/>
  <c r="GX90" i="64" s="1"/>
  <c r="GV95" i="64"/>
  <c r="GW95" i="64" s="1"/>
  <c r="GX95" i="64" s="1"/>
  <c r="GZ71" i="64"/>
  <c r="HA71" i="64" s="1"/>
  <c r="HB71" i="64"/>
  <c r="HC71" i="64" s="1"/>
  <c r="HK71" i="64"/>
  <c r="HL71" i="64" s="1"/>
  <c r="HQ188" i="64"/>
  <c r="HR188" i="64" s="1"/>
  <c r="HS188" i="64" s="1"/>
  <c r="GZ81" i="64"/>
  <c r="HA81" i="64" s="1"/>
  <c r="HB81" i="64"/>
  <c r="HK81" i="64"/>
  <c r="HB57" i="64"/>
  <c r="HC57" i="64" s="1"/>
  <c r="GZ57" i="64"/>
  <c r="HA57" i="64" s="1"/>
  <c r="HK57" i="64"/>
  <c r="HL57" i="64" s="1"/>
  <c r="GZ76" i="64"/>
  <c r="HA76" i="64" s="1"/>
  <c r="HB76" i="64"/>
  <c r="HK76" i="64"/>
  <c r="HL76" i="64" s="1"/>
  <c r="HB62" i="64"/>
  <c r="HK62" i="64"/>
  <c r="HL62" i="64" s="1"/>
  <c r="HM62" i="64" s="1"/>
  <c r="GZ62" i="64"/>
  <c r="HA62" i="64" s="1"/>
  <c r="GU78" i="64"/>
  <c r="GV78" i="64" s="1"/>
  <c r="HB34" i="64"/>
  <c r="HK34" i="64"/>
  <c r="GZ34" i="64"/>
  <c r="HA34" i="64" s="1"/>
  <c r="GU20" i="64"/>
  <c r="GV20" i="64" s="1"/>
  <c r="GW20" i="64" s="1"/>
  <c r="GW97" i="64"/>
  <c r="GX97" i="64" s="1"/>
  <c r="GX79" i="64"/>
  <c r="GY79" i="64" s="1"/>
  <c r="GU60" i="64"/>
  <c r="GV60" i="64" s="1"/>
  <c r="GV104" i="64"/>
  <c r="GW104" i="64" s="1"/>
  <c r="GX104" i="64" s="1"/>
  <c r="GY104" i="64" s="1"/>
  <c r="GZ65" i="64"/>
  <c r="HA65" i="64" s="1"/>
  <c r="HB65" i="64"/>
  <c r="HC65" i="64" s="1"/>
  <c r="HK65" i="64"/>
  <c r="HL65" i="64" s="1"/>
  <c r="HM65" i="64" s="1"/>
  <c r="GY110" i="64"/>
  <c r="GU106" i="64"/>
  <c r="GV106" i="64" s="1"/>
  <c r="HK88" i="64"/>
  <c r="HL88" i="64" s="1"/>
  <c r="GZ88" i="64"/>
  <c r="HA88" i="64" s="1"/>
  <c r="HB88" i="64"/>
  <c r="GZ52" i="64"/>
  <c r="HA52" i="64" s="1"/>
  <c r="HB52" i="64"/>
  <c r="HC52" i="64" s="1"/>
  <c r="HK52" i="64"/>
  <c r="HL52" i="64" s="1"/>
  <c r="HB64" i="64"/>
  <c r="HC64" i="64" s="1"/>
  <c r="HD64" i="64" s="1"/>
  <c r="HK64" i="64"/>
  <c r="GZ64" i="64"/>
  <c r="HA64" i="64" s="1"/>
  <c r="GT86" i="64"/>
  <c r="GU86" i="64" s="1"/>
  <c r="GV74" i="64"/>
  <c r="GW74" i="64" s="1"/>
  <c r="GX74" i="64" s="1"/>
  <c r="GZ61" i="64"/>
  <c r="HA61" i="64" s="1"/>
  <c r="HB61" i="64"/>
  <c r="HK61" i="64"/>
  <c r="HK21" i="64"/>
  <c r="GZ21" i="64"/>
  <c r="HA21" i="64" s="1"/>
  <c r="HB21" i="64"/>
  <c r="HD59" i="64"/>
  <c r="HM77" i="64"/>
  <c r="HM30" i="64"/>
  <c r="HN30" i="64" s="1"/>
  <c r="HC16" i="64"/>
  <c r="HK26" i="64"/>
  <c r="GZ26" i="64"/>
  <c r="HA26" i="64" s="1"/>
  <c r="HB26" i="64"/>
  <c r="HC26" i="64" s="1"/>
  <c r="GZ44" i="64"/>
  <c r="HA44" i="64" s="1"/>
  <c r="HB44" i="64"/>
  <c r="HK44" i="64"/>
  <c r="HK23" i="64"/>
  <c r="HL23" i="64" s="1"/>
  <c r="GZ23" i="64"/>
  <c r="HA23" i="64" s="1"/>
  <c r="HB23" i="64"/>
  <c r="HB50" i="64"/>
  <c r="HC50" i="64" s="1"/>
  <c r="GZ50" i="64"/>
  <c r="HA50" i="64" s="1"/>
  <c r="HK50" i="64"/>
  <c r="HL50" i="64" s="1"/>
  <c r="GU111" i="64"/>
  <c r="GV111" i="64" s="1"/>
  <c r="GW111" i="64" s="1"/>
  <c r="GX111" i="64" s="1"/>
  <c r="GY111" i="64" s="1"/>
  <c r="GV19" i="64"/>
  <c r="GW19" i="64" s="1"/>
  <c r="GX19" i="64" s="1"/>
  <c r="GY19" i="64" s="1"/>
  <c r="HB19" i="64"/>
  <c r="HB18" i="64"/>
  <c r="EH18" i="64" s="1"/>
  <c r="HL18" i="64"/>
  <c r="HM18" i="64" s="1"/>
  <c r="GZ18" i="64"/>
  <c r="HA18" i="64" s="1"/>
  <c r="GZ17" i="64"/>
  <c r="HA17" i="64" s="1"/>
  <c r="HK17" i="64"/>
  <c r="HL17" i="64" s="1"/>
  <c r="HM17" i="64" s="1"/>
  <c r="HB17" i="64"/>
  <c r="ED18" i="64"/>
  <c r="IK18" i="64"/>
  <c r="GV17" i="64"/>
  <c r="GW17" i="64" s="1"/>
  <c r="GU18" i="64"/>
  <c r="GV18" i="64" s="1"/>
  <c r="AK12" i="56"/>
  <c r="HD15" i="64" l="1"/>
  <c r="EH19" i="64"/>
  <c r="EH15" i="64"/>
  <c r="EI15" i="64" s="1"/>
  <c r="IO15" i="64" s="1"/>
  <c r="GY37" i="64"/>
  <c r="GX38" i="64"/>
  <c r="GY38" i="64" s="1"/>
  <c r="HD27" i="64"/>
  <c r="EH21" i="64"/>
  <c r="HC20" i="64"/>
  <c r="HD20" i="64" s="1"/>
  <c r="HE20" i="64" s="1"/>
  <c r="EH20" i="64"/>
  <c r="HD112" i="64"/>
  <c r="HE112" i="64" s="1"/>
  <c r="HF112" i="64" s="1"/>
  <c r="HM94" i="64"/>
  <c r="GY87" i="64"/>
  <c r="HD97" i="64"/>
  <c r="HD103" i="64"/>
  <c r="HF43" i="64"/>
  <c r="HG43" i="64" s="1"/>
  <c r="HD46" i="64"/>
  <c r="HE46" i="64" s="1"/>
  <c r="GY50" i="64"/>
  <c r="GY82" i="64"/>
  <c r="HF108" i="64"/>
  <c r="HG108" i="64" s="1"/>
  <c r="HH108" i="64" s="1"/>
  <c r="HI108" i="64" s="1"/>
  <c r="HJ108" i="64" s="1"/>
  <c r="GW96" i="64"/>
  <c r="GX96" i="64" s="1"/>
  <c r="GX88" i="64"/>
  <c r="GY88" i="64" s="1"/>
  <c r="GW58" i="64"/>
  <c r="GX58" i="64" s="1"/>
  <c r="GY58" i="64" s="1"/>
  <c r="IN19" i="64"/>
  <c r="HD98" i="64"/>
  <c r="HE98" i="64" s="1"/>
  <c r="HM112" i="64"/>
  <c r="HE90" i="64"/>
  <c r="HF90" i="64" s="1"/>
  <c r="HN89" i="64"/>
  <c r="HE93" i="64"/>
  <c r="HF93" i="64" s="1"/>
  <c r="GV35" i="64"/>
  <c r="GW35" i="64" s="1"/>
  <c r="HC68" i="64"/>
  <c r="HD68" i="64" s="1"/>
  <c r="HF85" i="64"/>
  <c r="HG85" i="64" s="1"/>
  <c r="HH85" i="64" s="1"/>
  <c r="HI85" i="64" s="1"/>
  <c r="HJ85" i="64" s="1"/>
  <c r="GX84" i="64"/>
  <c r="GY84" i="64" s="1"/>
  <c r="HL105" i="64"/>
  <c r="HM105" i="64" s="1"/>
  <c r="HC87" i="64"/>
  <c r="HD87" i="64" s="1"/>
  <c r="HD65" i="64"/>
  <c r="HE65" i="64" s="1"/>
  <c r="HN112" i="64"/>
  <c r="HO79" i="64"/>
  <c r="HP79" i="64" s="1"/>
  <c r="HD57" i="64"/>
  <c r="HE57" i="64" s="1"/>
  <c r="HN97" i="64"/>
  <c r="HN98" i="64"/>
  <c r="HO98" i="64" s="1"/>
  <c r="HP98" i="64" s="1"/>
  <c r="HQ98" i="64" s="1"/>
  <c r="HR98" i="64" s="1"/>
  <c r="HS98" i="64" s="1"/>
  <c r="HE102" i="64"/>
  <c r="HF102" i="64" s="1"/>
  <c r="HG102" i="64" s="1"/>
  <c r="HH102" i="64" s="1"/>
  <c r="HI102" i="64" s="1"/>
  <c r="HJ102" i="64" s="1"/>
  <c r="HM92" i="64"/>
  <c r="HN92" i="64" s="1"/>
  <c r="HM103" i="64"/>
  <c r="HD106" i="64"/>
  <c r="HE106" i="64" s="1"/>
  <c r="HM91" i="64"/>
  <c r="HN91" i="64" s="1"/>
  <c r="HO91" i="64" s="1"/>
  <c r="HP91" i="64" s="1"/>
  <c r="HC100" i="64"/>
  <c r="HD100" i="64" s="1"/>
  <c r="HE100" i="64" s="1"/>
  <c r="HF100" i="64" s="1"/>
  <c r="HG100" i="64" s="1"/>
  <c r="HM25" i="64"/>
  <c r="GW108" i="64"/>
  <c r="GX108" i="64" s="1"/>
  <c r="GW78" i="64"/>
  <c r="HO104" i="64"/>
  <c r="HO90" i="64"/>
  <c r="GY26" i="64"/>
  <c r="HE79" i="64"/>
  <c r="HF79" i="64" s="1"/>
  <c r="HM24" i="64"/>
  <c r="HN24" i="64" s="1"/>
  <c r="HN48" i="64"/>
  <c r="HO48" i="64" s="1"/>
  <c r="HP48" i="64" s="1"/>
  <c r="HQ48" i="64" s="1"/>
  <c r="HR48" i="64" s="1"/>
  <c r="HS48" i="64" s="1"/>
  <c r="HM52" i="64"/>
  <c r="HN52" i="64" s="1"/>
  <c r="HO52" i="64" s="1"/>
  <c r="HP52" i="64" s="1"/>
  <c r="HC34" i="64"/>
  <c r="HC56" i="64"/>
  <c r="HD56" i="64" s="1"/>
  <c r="HE56" i="64" s="1"/>
  <c r="HF56" i="64" s="1"/>
  <c r="HM50" i="64"/>
  <c r="HN50" i="64" s="1"/>
  <c r="HO50" i="64" s="1"/>
  <c r="HM76" i="64"/>
  <c r="HN76" i="64" s="1"/>
  <c r="HO76" i="64" s="1"/>
  <c r="HP76" i="64" s="1"/>
  <c r="HQ76" i="64" s="1"/>
  <c r="HR76" i="64" s="1"/>
  <c r="HL46" i="64"/>
  <c r="HD67" i="64"/>
  <c r="HE67" i="64" s="1"/>
  <c r="HF67" i="64" s="1"/>
  <c r="HG67" i="64" s="1"/>
  <c r="HM31" i="64"/>
  <c r="HN31" i="64" s="1"/>
  <c r="HO31" i="64" s="1"/>
  <c r="HM41" i="64"/>
  <c r="HD75" i="64"/>
  <c r="HE75" i="64" s="1"/>
  <c r="HL63" i="64"/>
  <c r="HM63" i="64" s="1"/>
  <c r="HN63" i="64" s="1"/>
  <c r="HO63" i="64" s="1"/>
  <c r="GX66" i="64"/>
  <c r="GY66" i="64" s="1"/>
  <c r="GU77" i="64"/>
  <c r="GV77" i="64" s="1"/>
  <c r="HL21" i="64"/>
  <c r="HM21" i="64" s="1"/>
  <c r="HD51" i="64"/>
  <c r="HM67" i="64"/>
  <c r="HN67" i="64" s="1"/>
  <c r="HO67" i="64" s="1"/>
  <c r="HP67" i="64" s="1"/>
  <c r="HQ67" i="64" s="1"/>
  <c r="HR67" i="64" s="1"/>
  <c r="HS67" i="64" s="1"/>
  <c r="HD30" i="64"/>
  <c r="HE30" i="64" s="1"/>
  <c r="EH17" i="64"/>
  <c r="IN17" i="64" s="1"/>
  <c r="HD52" i="64"/>
  <c r="HL34" i="64"/>
  <c r="HM75" i="64"/>
  <c r="HC36" i="64"/>
  <c r="HD36" i="64" s="1"/>
  <c r="GX76" i="64"/>
  <c r="GY76" i="64" s="1"/>
  <c r="HG83" i="64"/>
  <c r="HH83" i="64" s="1"/>
  <c r="HM51" i="64"/>
  <c r="HN51" i="64" s="1"/>
  <c r="HO51" i="64" s="1"/>
  <c r="HP51" i="64" s="1"/>
  <c r="HQ51" i="64" s="1"/>
  <c r="HR51" i="64" s="1"/>
  <c r="GX40" i="64"/>
  <c r="GY40" i="64" s="1"/>
  <c r="HN65" i="64"/>
  <c r="HO65" i="64" s="1"/>
  <c r="HP65" i="64" s="1"/>
  <c r="HQ65" i="64" s="1"/>
  <c r="HR65" i="64" s="1"/>
  <c r="HS65" i="64" s="1"/>
  <c r="HN62" i="64"/>
  <c r="HO62" i="64" s="1"/>
  <c r="HH47" i="64"/>
  <c r="HD94" i="64"/>
  <c r="HE94" i="64" s="1"/>
  <c r="HO29" i="64"/>
  <c r="HM93" i="64"/>
  <c r="HO59" i="64"/>
  <c r="HP59" i="64" s="1"/>
  <c r="HQ59" i="64" s="1"/>
  <c r="HD45" i="64"/>
  <c r="HE45" i="64" s="1"/>
  <c r="HE80" i="64"/>
  <c r="HF80" i="64" s="1"/>
  <c r="HG112" i="64"/>
  <c r="HH112" i="64" s="1"/>
  <c r="HI112" i="64" s="1"/>
  <c r="HD42" i="64"/>
  <c r="HE42" i="64" s="1"/>
  <c r="HN49" i="64"/>
  <c r="HE70" i="64"/>
  <c r="HF70" i="64" s="1"/>
  <c r="HQ54" i="64"/>
  <c r="HR54" i="64" s="1"/>
  <c r="HM102" i="64"/>
  <c r="HN102" i="64" s="1"/>
  <c r="HO102" i="64" s="1"/>
  <c r="HM69" i="64"/>
  <c r="HN41" i="64"/>
  <c r="HD31" i="64"/>
  <c r="HE31" i="64" s="1"/>
  <c r="HM66" i="64"/>
  <c r="HN66" i="64" s="1"/>
  <c r="HO66" i="64" s="1"/>
  <c r="HP66" i="64" s="1"/>
  <c r="HQ66" i="64" s="1"/>
  <c r="HM95" i="64"/>
  <c r="GV92" i="64"/>
  <c r="GW92" i="64" s="1"/>
  <c r="GX92" i="64" s="1"/>
  <c r="GY92" i="64" s="1"/>
  <c r="GW70" i="64"/>
  <c r="GX70" i="64" s="1"/>
  <c r="HF78" i="64"/>
  <c r="HG78" i="64" s="1"/>
  <c r="GY102" i="64"/>
  <c r="GU69" i="64"/>
  <c r="GV69" i="64" s="1"/>
  <c r="GW69" i="64" s="1"/>
  <c r="HM70" i="64"/>
  <c r="HN70" i="64" s="1"/>
  <c r="HO70" i="64" s="1"/>
  <c r="HP70" i="64" s="1"/>
  <c r="HL84" i="64"/>
  <c r="HM84" i="64" s="1"/>
  <c r="HM100" i="64"/>
  <c r="HN25" i="64"/>
  <c r="HO25" i="64" s="1"/>
  <c r="HC95" i="64"/>
  <c r="HD95" i="64" s="1"/>
  <c r="HN94" i="64"/>
  <c r="HO94" i="64" s="1"/>
  <c r="HP94" i="64" s="1"/>
  <c r="HG104" i="64"/>
  <c r="HH104" i="64" s="1"/>
  <c r="HI104" i="64" s="1"/>
  <c r="HJ104" i="64" s="1"/>
  <c r="HE48" i="64"/>
  <c r="HP85" i="64"/>
  <c r="HQ85" i="64" s="1"/>
  <c r="HR85" i="64" s="1"/>
  <c r="HS85" i="64" s="1"/>
  <c r="HM88" i="64"/>
  <c r="HM57" i="64"/>
  <c r="HN57" i="64" s="1"/>
  <c r="HL81" i="64"/>
  <c r="HC110" i="64"/>
  <c r="HL42" i="64"/>
  <c r="HM42" i="64" s="1"/>
  <c r="GY97" i="64"/>
  <c r="HM55" i="64"/>
  <c r="HN55" i="64" s="1"/>
  <c r="GW44" i="64"/>
  <c r="GX44" i="64" s="1"/>
  <c r="GY44" i="64" s="1"/>
  <c r="HD60" i="64"/>
  <c r="HL99" i="64"/>
  <c r="HM99" i="64" s="1"/>
  <c r="HC82" i="64"/>
  <c r="HP104" i="64"/>
  <c r="GY36" i="64"/>
  <c r="GX78" i="64"/>
  <c r="GY78" i="64" s="1"/>
  <c r="GU55" i="64"/>
  <c r="GV55" i="64" s="1"/>
  <c r="GW55" i="64" s="1"/>
  <c r="HD69" i="64"/>
  <c r="HM20" i="64"/>
  <c r="HH89" i="64"/>
  <c r="HI89" i="64" s="1"/>
  <c r="GY90" i="64"/>
  <c r="GX93" i="64"/>
  <c r="GY93" i="64" s="1"/>
  <c r="HE64" i="64"/>
  <c r="HF64" i="64" s="1"/>
  <c r="HD105" i="64"/>
  <c r="HE105" i="64" s="1"/>
  <c r="HD28" i="64"/>
  <c r="HE28" i="64" s="1"/>
  <c r="HF28" i="64" s="1"/>
  <c r="GV101" i="64"/>
  <c r="GW101" i="64" s="1"/>
  <c r="HE53" i="64"/>
  <c r="HF53" i="64" s="1"/>
  <c r="GV67" i="64"/>
  <c r="GW67" i="64" s="1"/>
  <c r="GX67" i="64" s="1"/>
  <c r="GW24" i="64"/>
  <c r="GX24" i="64" s="1"/>
  <c r="GY24" i="64" s="1"/>
  <c r="HO83" i="64"/>
  <c r="HP83" i="64" s="1"/>
  <c r="GY62" i="64"/>
  <c r="GU23" i="64"/>
  <c r="GV23" i="64" s="1"/>
  <c r="HE27" i="64"/>
  <c r="HF27" i="64" s="1"/>
  <c r="HG27" i="64" s="1"/>
  <c r="HM15" i="64"/>
  <c r="HN15" i="64" s="1"/>
  <c r="GW106" i="64"/>
  <c r="HP72" i="64"/>
  <c r="HQ72" i="64" s="1"/>
  <c r="HR72" i="64" s="1"/>
  <c r="HS72" i="64" s="1"/>
  <c r="GY95" i="64"/>
  <c r="HL26" i="64"/>
  <c r="HC88" i="64"/>
  <c r="HC62" i="64"/>
  <c r="HC76" i="64"/>
  <c r="HD76" i="64" s="1"/>
  <c r="HC81" i="64"/>
  <c r="HD81" i="64" s="1"/>
  <c r="HM111" i="64"/>
  <c r="HE74" i="64"/>
  <c r="HF74" i="64" s="1"/>
  <c r="HD55" i="64"/>
  <c r="GW49" i="64"/>
  <c r="GX49" i="64" s="1"/>
  <c r="GY49" i="64" s="1"/>
  <c r="HL56" i="64"/>
  <c r="HD33" i="64"/>
  <c r="HN60" i="64"/>
  <c r="HO60" i="64" s="1"/>
  <c r="HP60" i="64" s="1"/>
  <c r="HQ60" i="64" s="1"/>
  <c r="HR60" i="64" s="1"/>
  <c r="HS60" i="64" s="1"/>
  <c r="HC99" i="64"/>
  <c r="HD22" i="64"/>
  <c r="HE97" i="64"/>
  <c r="HD16" i="64"/>
  <c r="HE16" i="64" s="1"/>
  <c r="GU107" i="64"/>
  <c r="IN15" i="64"/>
  <c r="HD66" i="64"/>
  <c r="HE66" i="64" s="1"/>
  <c r="HG72" i="64"/>
  <c r="HD39" i="64"/>
  <c r="HE39" i="64" s="1"/>
  <c r="HF39" i="64" s="1"/>
  <c r="HM58" i="64"/>
  <c r="HN58" i="64" s="1"/>
  <c r="HC32" i="64"/>
  <c r="HD32" i="64" s="1"/>
  <c r="GV112" i="64"/>
  <c r="GX41" i="64"/>
  <c r="GY41" i="64" s="1"/>
  <c r="HN53" i="64"/>
  <c r="HE15" i="64"/>
  <c r="HD50" i="64"/>
  <c r="HE50" i="64" s="1"/>
  <c r="HN77" i="64"/>
  <c r="HO77" i="64" s="1"/>
  <c r="HD111" i="64"/>
  <c r="HE111" i="64" s="1"/>
  <c r="HC101" i="64"/>
  <c r="HL22" i="64"/>
  <c r="HM22" i="64" s="1"/>
  <c r="HN16" i="64"/>
  <c r="HO97" i="64"/>
  <c r="HP97" i="64" s="1"/>
  <c r="HQ97" i="64" s="1"/>
  <c r="HR97" i="64" s="1"/>
  <c r="HS97" i="64" s="1"/>
  <c r="HC37" i="64"/>
  <c r="HD29" i="64"/>
  <c r="HE29" i="64" s="1"/>
  <c r="HF29" i="64" s="1"/>
  <c r="HG29" i="64" s="1"/>
  <c r="HO49" i="64"/>
  <c r="HP49" i="64" s="1"/>
  <c r="HL87" i="64"/>
  <c r="GV29" i="64"/>
  <c r="GW29" i="64" s="1"/>
  <c r="GV39" i="64"/>
  <c r="GW39" i="64" s="1"/>
  <c r="HN69" i="64"/>
  <c r="HD109" i="64"/>
  <c r="HM109" i="64"/>
  <c r="HL68" i="64"/>
  <c r="HE73" i="64"/>
  <c r="HF73" i="64" s="1"/>
  <c r="HO80" i="64"/>
  <c r="HP80" i="64" s="1"/>
  <c r="HQ80" i="64" s="1"/>
  <c r="HR80" i="64" s="1"/>
  <c r="HS80" i="64" s="1"/>
  <c r="HQ104" i="64"/>
  <c r="HR104" i="64" s="1"/>
  <c r="HD26" i="64"/>
  <c r="HE26" i="64" s="1"/>
  <c r="HM23" i="64"/>
  <c r="HL44" i="64"/>
  <c r="HL61" i="64"/>
  <c r="HM61" i="64" s="1"/>
  <c r="HL64" i="64"/>
  <c r="HM71" i="64"/>
  <c r="GW47" i="64"/>
  <c r="GX47" i="64" s="1"/>
  <c r="GY47" i="64" s="1"/>
  <c r="GY74" i="64"/>
  <c r="HL33" i="64"/>
  <c r="HL96" i="64"/>
  <c r="HC63" i="64"/>
  <c r="HN47" i="64"/>
  <c r="HO47" i="64" s="1"/>
  <c r="HP47" i="64" s="1"/>
  <c r="HQ47" i="64" s="1"/>
  <c r="HH43" i="64"/>
  <c r="HI43" i="64" s="1"/>
  <c r="HJ43" i="64" s="1"/>
  <c r="HM82" i="64"/>
  <c r="GX65" i="64"/>
  <c r="GY65" i="64" s="1"/>
  <c r="HE92" i="64"/>
  <c r="HL40" i="64"/>
  <c r="HM40" i="64" s="1"/>
  <c r="HL106" i="64"/>
  <c r="HE91" i="64"/>
  <c r="HL32" i="64"/>
  <c r="HM32" i="64" s="1"/>
  <c r="GU59" i="64"/>
  <c r="GV59" i="64" s="1"/>
  <c r="GX106" i="64"/>
  <c r="GY106" i="64" s="1"/>
  <c r="HM45" i="64"/>
  <c r="HD84" i="64"/>
  <c r="HE84" i="64" s="1"/>
  <c r="HM86" i="64"/>
  <c r="HN86" i="64" s="1"/>
  <c r="HC86" i="64"/>
  <c r="HD25" i="64"/>
  <c r="HE25" i="64" s="1"/>
  <c r="HM35" i="64"/>
  <c r="HN35" i="64" s="1"/>
  <c r="HL73" i="64"/>
  <c r="HM73" i="64" s="1"/>
  <c r="GV86" i="64"/>
  <c r="GV31" i="64"/>
  <c r="GW31" i="64" s="1"/>
  <c r="GX31" i="64" s="1"/>
  <c r="GY31" i="64" s="1"/>
  <c r="GV22" i="64"/>
  <c r="GW22" i="64" s="1"/>
  <c r="GX22" i="64" s="1"/>
  <c r="GY22" i="64" s="1"/>
  <c r="HO30" i="64"/>
  <c r="HC23" i="64"/>
  <c r="HC44" i="64"/>
  <c r="HD44" i="64" s="1"/>
  <c r="HE59" i="64"/>
  <c r="HF59" i="64" s="1"/>
  <c r="HC21" i="64"/>
  <c r="HC61" i="64"/>
  <c r="GW60" i="64"/>
  <c r="GX60" i="64" s="1"/>
  <c r="HD71" i="64"/>
  <c r="HM110" i="64"/>
  <c r="HN110" i="64" s="1"/>
  <c r="GU27" i="64"/>
  <c r="HM101" i="64"/>
  <c r="HM28" i="64"/>
  <c r="HN28" i="64" s="1"/>
  <c r="HO28" i="64" s="1"/>
  <c r="HC96" i="64"/>
  <c r="GU28" i="64"/>
  <c r="GV28" i="64" s="1"/>
  <c r="HN93" i="64"/>
  <c r="HO93" i="64" s="1"/>
  <c r="HL36" i="64"/>
  <c r="HM37" i="64"/>
  <c r="HC40" i="64"/>
  <c r="HD40" i="64" s="1"/>
  <c r="HN103" i="64"/>
  <c r="HO103" i="64" s="1"/>
  <c r="GU56" i="64"/>
  <c r="GV56" i="64" s="1"/>
  <c r="GW56" i="64" s="1"/>
  <c r="GX56" i="64" s="1"/>
  <c r="HC49" i="64"/>
  <c r="HD49" i="64" s="1"/>
  <c r="HN39" i="64"/>
  <c r="HD58" i="64"/>
  <c r="EI16" i="64"/>
  <c r="IO16" i="64" s="1"/>
  <c r="IN16" i="64"/>
  <c r="GV32" i="64"/>
  <c r="HC38" i="64"/>
  <c r="HN78" i="64"/>
  <c r="HD41" i="64"/>
  <c r="HN107" i="64"/>
  <c r="HN108" i="64"/>
  <c r="HN95" i="64"/>
  <c r="HO95" i="64" s="1"/>
  <c r="HD35" i="64"/>
  <c r="HE35" i="64" s="1"/>
  <c r="HC24" i="64"/>
  <c r="GV48" i="64"/>
  <c r="HD54" i="64"/>
  <c r="GX81" i="64"/>
  <c r="GY81" i="64" s="1"/>
  <c r="HO43" i="64"/>
  <c r="HP43" i="64" s="1"/>
  <c r="HH72" i="64"/>
  <c r="HI72" i="64" s="1"/>
  <c r="HJ72" i="64" s="1"/>
  <c r="GX20" i="64"/>
  <c r="GY20" i="64" s="1"/>
  <c r="HL74" i="64"/>
  <c r="HM74" i="64" s="1"/>
  <c r="GU89" i="64"/>
  <c r="GV89" i="64" s="1"/>
  <c r="HD107" i="64"/>
  <c r="HE107" i="64" s="1"/>
  <c r="GY60" i="64"/>
  <c r="GV61" i="64"/>
  <c r="GW61" i="64" s="1"/>
  <c r="GU63" i="64"/>
  <c r="GV63" i="64" s="1"/>
  <c r="HN27" i="64"/>
  <c r="HO27" i="64" s="1"/>
  <c r="HP27" i="64" s="1"/>
  <c r="HH77" i="64"/>
  <c r="HI77" i="64" s="1"/>
  <c r="HJ77" i="64" s="1"/>
  <c r="HM38" i="64"/>
  <c r="GX73" i="64"/>
  <c r="GY73" i="64" s="1"/>
  <c r="IN18" i="64"/>
  <c r="HC17" i="64"/>
  <c r="HC19" i="64"/>
  <c r="EI19" i="64" s="1"/>
  <c r="HC18" i="64"/>
  <c r="EI18" i="64" s="1"/>
  <c r="HN18" i="64"/>
  <c r="HO18" i="64" s="1"/>
  <c r="GW18" i="64"/>
  <c r="GX18" i="64" s="1"/>
  <c r="GY18" i="64" s="1"/>
  <c r="HM19" i="64"/>
  <c r="HN19" i="64" s="1"/>
  <c r="GX17" i="64"/>
  <c r="GY17" i="64" s="1"/>
  <c r="HN17" i="64"/>
  <c r="EC18" i="64"/>
  <c r="II18" i="64" s="1"/>
  <c r="IJ18" i="64"/>
  <c r="AJ12" i="56"/>
  <c r="HF106" i="64" l="1"/>
  <c r="IN20" i="64"/>
  <c r="EI20" i="64"/>
  <c r="IN21" i="64"/>
  <c r="EI21" i="64"/>
  <c r="IO21" i="64" s="1"/>
  <c r="HE103" i="64"/>
  <c r="HF103" i="64" s="1"/>
  <c r="HG103" i="64" s="1"/>
  <c r="HH103" i="64" s="1"/>
  <c r="HI103" i="64" s="1"/>
  <c r="HJ103" i="64" s="1"/>
  <c r="EI17" i="64"/>
  <c r="IO17" i="64" s="1"/>
  <c r="HE68" i="64"/>
  <c r="HF68" i="64" s="1"/>
  <c r="HF65" i="64"/>
  <c r="HG65" i="64" s="1"/>
  <c r="HJ89" i="64"/>
  <c r="HG70" i="64"/>
  <c r="HH70" i="64" s="1"/>
  <c r="HI70" i="64" s="1"/>
  <c r="HG64" i="64"/>
  <c r="HG93" i="64"/>
  <c r="HF57" i="64"/>
  <c r="HG57" i="64" s="1"/>
  <c r="HO112" i="64"/>
  <c r="HP112" i="64" s="1"/>
  <c r="HQ112" i="64" s="1"/>
  <c r="HR112" i="64" s="1"/>
  <c r="HS112" i="64" s="1"/>
  <c r="HE81" i="64"/>
  <c r="GY96" i="64"/>
  <c r="IO19" i="64"/>
  <c r="HG90" i="64"/>
  <c r="HH90" i="64" s="1"/>
  <c r="HI90" i="64" s="1"/>
  <c r="HJ90" i="64" s="1"/>
  <c r="HQ79" i="64"/>
  <c r="HR79" i="64" s="1"/>
  <c r="HS79" i="64" s="1"/>
  <c r="HP90" i="64"/>
  <c r="HQ90" i="64" s="1"/>
  <c r="HR90" i="64" s="1"/>
  <c r="GY108" i="64"/>
  <c r="HN99" i="64"/>
  <c r="HO99" i="64" s="1"/>
  <c r="HP99" i="64" s="1"/>
  <c r="HQ94" i="64"/>
  <c r="HR94" i="64" s="1"/>
  <c r="HS94" i="64" s="1"/>
  <c r="HQ52" i="64"/>
  <c r="HR52" i="64" s="1"/>
  <c r="HF105" i="64"/>
  <c r="HG105" i="64" s="1"/>
  <c r="HH105" i="64" s="1"/>
  <c r="HI105" i="64" s="1"/>
  <c r="HJ105" i="64" s="1"/>
  <c r="HE52" i="64"/>
  <c r="HF52" i="64" s="1"/>
  <c r="HG52" i="64" s="1"/>
  <c r="HH52" i="64" s="1"/>
  <c r="GX35" i="64"/>
  <c r="GY35" i="64" s="1"/>
  <c r="HO89" i="64"/>
  <c r="HP89" i="64" s="1"/>
  <c r="HN75" i="64"/>
  <c r="HO75" i="64" s="1"/>
  <c r="HG79" i="64"/>
  <c r="HH79" i="64" s="1"/>
  <c r="HI79" i="64" s="1"/>
  <c r="HJ79" i="64" s="1"/>
  <c r="HE87" i="64"/>
  <c r="HF87" i="64" s="1"/>
  <c r="HG87" i="64" s="1"/>
  <c r="HF98" i="64"/>
  <c r="HG98" i="64" s="1"/>
  <c r="HH98" i="64" s="1"/>
  <c r="HI98" i="64" s="1"/>
  <c r="HJ98" i="64" s="1"/>
  <c r="HE51" i="64"/>
  <c r="HN105" i="64"/>
  <c r="HO105" i="64" s="1"/>
  <c r="HF31" i="64"/>
  <c r="HG31" i="64"/>
  <c r="HH31" i="64" s="1"/>
  <c r="HM34" i="64"/>
  <c r="HN34" i="64" s="1"/>
  <c r="HN21" i="64"/>
  <c r="HO21" i="64" s="1"/>
  <c r="HP21" i="64" s="1"/>
  <c r="GW77" i="64"/>
  <c r="GX77" i="64" s="1"/>
  <c r="GY77" i="64" s="1"/>
  <c r="HO69" i="64"/>
  <c r="HP69" i="64" s="1"/>
  <c r="HQ69" i="64" s="1"/>
  <c r="HR69" i="64" s="1"/>
  <c r="HS69" i="64" s="1"/>
  <c r="HF45" i="64"/>
  <c r="HF30" i="64"/>
  <c r="HD34" i="64"/>
  <c r="HE22" i="64"/>
  <c r="HF22" i="64" s="1"/>
  <c r="HP29" i="64"/>
  <c r="HQ29" i="64" s="1"/>
  <c r="HF20" i="64"/>
  <c r="HG20" i="64" s="1"/>
  <c r="HH20" i="64" s="1"/>
  <c r="HI20" i="64" s="1"/>
  <c r="HJ20" i="64" s="1"/>
  <c r="HI47" i="64"/>
  <c r="HJ47" i="64" s="1"/>
  <c r="HP62" i="64"/>
  <c r="HQ62" i="64" s="1"/>
  <c r="HO24" i="64"/>
  <c r="HP24" i="64" s="1"/>
  <c r="HQ24" i="64" s="1"/>
  <c r="EJ16" i="64"/>
  <c r="IP16" i="64" s="1"/>
  <c r="HO16" i="64"/>
  <c r="HP16" i="64" s="1"/>
  <c r="HR47" i="64"/>
  <c r="HS47" i="64" s="1"/>
  <c r="HF26" i="64"/>
  <c r="HG26" i="64" s="1"/>
  <c r="HH78" i="64"/>
  <c r="HI78" i="64" s="1"/>
  <c r="HJ78" i="64" s="1"/>
  <c r="HR59" i="64"/>
  <c r="HS59" i="64" s="1"/>
  <c r="HE36" i="64"/>
  <c r="HF75" i="64"/>
  <c r="HG75" i="64" s="1"/>
  <c r="HM46" i="64"/>
  <c r="HN46" i="64" s="1"/>
  <c r="HE76" i="64"/>
  <c r="HS76" i="64"/>
  <c r="HF25" i="64"/>
  <c r="HG25" i="64" s="1"/>
  <c r="HH25" i="64" s="1"/>
  <c r="HH29" i="64"/>
  <c r="HI29" i="64" s="1"/>
  <c r="HJ29" i="64" s="1"/>
  <c r="HS51" i="64"/>
  <c r="HG53" i="64"/>
  <c r="HG28" i="64"/>
  <c r="HH28" i="64" s="1"/>
  <c r="HI28" i="64" s="1"/>
  <c r="HJ28" i="64" s="1"/>
  <c r="HN42" i="64"/>
  <c r="HO42" i="64" s="1"/>
  <c r="HP42" i="64" s="1"/>
  <c r="HQ42" i="64" s="1"/>
  <c r="HR42" i="64" s="1"/>
  <c r="HS42" i="64" s="1"/>
  <c r="HP95" i="64"/>
  <c r="HG80" i="64"/>
  <c r="HH80" i="64" s="1"/>
  <c r="HI80" i="64" s="1"/>
  <c r="HJ80" i="64" s="1"/>
  <c r="HF107" i="64"/>
  <c r="HG107" i="64" s="1"/>
  <c r="HH107" i="64" s="1"/>
  <c r="HO110" i="64"/>
  <c r="HP110" i="64" s="1"/>
  <c r="HE32" i="64"/>
  <c r="GX61" i="64"/>
  <c r="HO78" i="64"/>
  <c r="HP78" i="64" s="1"/>
  <c r="GY56" i="64"/>
  <c r="HD61" i="64"/>
  <c r="HE61" i="64" s="1"/>
  <c r="HF61" i="64" s="1"/>
  <c r="HN23" i="64"/>
  <c r="HD37" i="64"/>
  <c r="HE37" i="64" s="1"/>
  <c r="HM44" i="64"/>
  <c r="HN44" i="64" s="1"/>
  <c r="GW112" i="64"/>
  <c r="EJ15" i="64"/>
  <c r="IP15" i="64" s="1"/>
  <c r="HF97" i="64"/>
  <c r="HG97" i="64" s="1"/>
  <c r="HH97" i="64" s="1"/>
  <c r="HI97" i="64" s="1"/>
  <c r="HJ97" i="64" s="1"/>
  <c r="HN71" i="64"/>
  <c r="HO71" i="64" s="1"/>
  <c r="HP71" i="64" s="1"/>
  <c r="HQ71" i="64" s="1"/>
  <c r="HR71" i="64" s="1"/>
  <c r="HS71" i="64" s="1"/>
  <c r="GW86" i="64"/>
  <c r="GX86" i="64" s="1"/>
  <c r="GY86" i="64" s="1"/>
  <c r="HM26" i="64"/>
  <c r="GV107" i="64"/>
  <c r="GW107" i="64" s="1"/>
  <c r="HD110" i="64"/>
  <c r="HN74" i="64"/>
  <c r="HR66" i="64"/>
  <c r="HS66" i="64" s="1"/>
  <c r="HP63" i="64"/>
  <c r="HQ63" i="64" s="1"/>
  <c r="HF92" i="64"/>
  <c r="HG92" i="64" s="1"/>
  <c r="HN61" i="64"/>
  <c r="HO61" i="64" s="1"/>
  <c r="HS54" i="64"/>
  <c r="HF66" i="64"/>
  <c r="HN22" i="64"/>
  <c r="HJ112" i="64"/>
  <c r="HE41" i="64"/>
  <c r="HF41" i="64" s="1"/>
  <c r="HG41" i="64" s="1"/>
  <c r="HH41" i="64" s="1"/>
  <c r="HI41" i="64" s="1"/>
  <c r="HJ41" i="64" s="1"/>
  <c r="HN100" i="64"/>
  <c r="HH67" i="64"/>
  <c r="HI67" i="64" s="1"/>
  <c r="HG73" i="64"/>
  <c r="HH73" i="64" s="1"/>
  <c r="HI73" i="64" s="1"/>
  <c r="HJ73" i="64" s="1"/>
  <c r="GW89" i="64"/>
  <c r="GX89" i="64" s="1"/>
  <c r="GY89" i="64" s="1"/>
  <c r="HE71" i="64"/>
  <c r="HF71" i="64" s="1"/>
  <c r="HG71" i="64" s="1"/>
  <c r="HH71" i="64" s="1"/>
  <c r="HI71" i="64" s="1"/>
  <c r="HJ71" i="64" s="1"/>
  <c r="HD21" i="64"/>
  <c r="HN101" i="64"/>
  <c r="HS104" i="64"/>
  <c r="HE49" i="64"/>
  <c r="HF49" i="64" s="1"/>
  <c r="HG49" i="64" s="1"/>
  <c r="HP28" i="64"/>
  <c r="HQ28" i="64" s="1"/>
  <c r="HR28" i="64" s="1"/>
  <c r="HS28" i="64" s="1"/>
  <c r="HE33" i="64"/>
  <c r="HF33" i="64" s="1"/>
  <c r="HF16" i="64"/>
  <c r="HG16" i="64" s="1"/>
  <c r="HF111" i="64"/>
  <c r="HG111" i="64" s="1"/>
  <c r="GY70" i="64"/>
  <c r="HE60" i="64"/>
  <c r="HF60" i="64" s="1"/>
  <c r="GW32" i="64"/>
  <c r="GX32" i="64" s="1"/>
  <c r="GY32" i="64" s="1"/>
  <c r="HF42" i="64"/>
  <c r="HF48" i="64"/>
  <c r="HG48" i="64" s="1"/>
  <c r="HO41" i="64"/>
  <c r="HD38" i="64"/>
  <c r="HE38" i="64" s="1"/>
  <c r="HM106" i="64"/>
  <c r="HN106" i="64" s="1"/>
  <c r="HQ49" i="64"/>
  <c r="HR49" i="64" s="1"/>
  <c r="HP103" i="64"/>
  <c r="HQ103" i="64" s="1"/>
  <c r="HR103" i="64" s="1"/>
  <c r="HS103" i="64" s="1"/>
  <c r="GW48" i="64"/>
  <c r="GX48" i="64" s="1"/>
  <c r="GY48" i="64" s="1"/>
  <c r="HM56" i="64"/>
  <c r="HN56" i="64" s="1"/>
  <c r="HF81" i="64"/>
  <c r="HG81" i="64" s="1"/>
  <c r="HM36" i="64"/>
  <c r="HN36" i="64" s="1"/>
  <c r="HO36" i="64" s="1"/>
  <c r="GX29" i="64"/>
  <c r="GY29" i="64" s="1"/>
  <c r="HN88" i="64"/>
  <c r="HO108" i="64"/>
  <c r="HP108" i="64" s="1"/>
  <c r="HM81" i="64"/>
  <c r="HN20" i="64"/>
  <c r="HF91" i="64"/>
  <c r="HG91" i="64" s="1"/>
  <c r="HP50" i="64"/>
  <c r="HQ50" i="64" s="1"/>
  <c r="HR50" i="64" s="1"/>
  <c r="HS50" i="64" s="1"/>
  <c r="HF94" i="64"/>
  <c r="HG74" i="64"/>
  <c r="HH74" i="64" s="1"/>
  <c r="HI74" i="64" s="1"/>
  <c r="HJ74" i="64" s="1"/>
  <c r="GX101" i="64"/>
  <c r="GY101" i="64" s="1"/>
  <c r="HO107" i="64"/>
  <c r="HP107" i="64" s="1"/>
  <c r="HD96" i="64"/>
  <c r="HG59" i="64"/>
  <c r="HF84" i="64"/>
  <c r="HG84" i="64" s="1"/>
  <c r="HN32" i="64"/>
  <c r="HO32" i="64" s="1"/>
  <c r="HP32" i="64" s="1"/>
  <c r="HQ43" i="64"/>
  <c r="HR43" i="64" s="1"/>
  <c r="HS43" i="64" s="1"/>
  <c r="HD24" i="64"/>
  <c r="HE24" i="64" s="1"/>
  <c r="HE109" i="64"/>
  <c r="HF32" i="64"/>
  <c r="HP93" i="64"/>
  <c r="HQ93" i="64" s="1"/>
  <c r="HR93" i="64" s="1"/>
  <c r="HS93" i="64" s="1"/>
  <c r="GX55" i="64"/>
  <c r="GY55" i="64" s="1"/>
  <c r="HE54" i="64"/>
  <c r="HF54" i="64" s="1"/>
  <c r="HO55" i="64"/>
  <c r="HP55" i="64" s="1"/>
  <c r="HQ70" i="64"/>
  <c r="HR70" i="64" s="1"/>
  <c r="HS70" i="64" s="1"/>
  <c r="HO86" i="64"/>
  <c r="HP86" i="64" s="1"/>
  <c r="HQ86" i="64" s="1"/>
  <c r="HR86" i="64" s="1"/>
  <c r="HS86" i="64" s="1"/>
  <c r="HP102" i="64"/>
  <c r="HQ102" i="64" s="1"/>
  <c r="HR102" i="64" s="1"/>
  <c r="HS102" i="64" s="1"/>
  <c r="HN109" i="64"/>
  <c r="GW23" i="64"/>
  <c r="GX23" i="64" s="1"/>
  <c r="GY23" i="64" s="1"/>
  <c r="HQ95" i="64"/>
  <c r="HR95" i="64" s="1"/>
  <c r="HO39" i="64"/>
  <c r="HE40" i="64"/>
  <c r="HF40" i="64" s="1"/>
  <c r="HP30" i="64"/>
  <c r="HQ30" i="64" s="1"/>
  <c r="HR30" i="64" s="1"/>
  <c r="HS30" i="64" s="1"/>
  <c r="HM33" i="64"/>
  <c r="HN33" i="64" s="1"/>
  <c r="HO74" i="64"/>
  <c r="HP74" i="64" s="1"/>
  <c r="HD101" i="64"/>
  <c r="HE101" i="64" s="1"/>
  <c r="HF101" i="64" s="1"/>
  <c r="HG101" i="64" s="1"/>
  <c r="HH101" i="64" s="1"/>
  <c r="HI101" i="64" s="1"/>
  <c r="HJ101" i="64" s="1"/>
  <c r="HM64" i="64"/>
  <c r="HD63" i="64"/>
  <c r="HF76" i="64"/>
  <c r="HF50" i="64"/>
  <c r="HG50" i="64" s="1"/>
  <c r="HH50" i="64" s="1"/>
  <c r="HI50" i="64" s="1"/>
  <c r="HJ50" i="64" s="1"/>
  <c r="GY67" i="64"/>
  <c r="HN38" i="64"/>
  <c r="HM87" i="64"/>
  <c r="HN87" i="64" s="1"/>
  <c r="HE55" i="64"/>
  <c r="HE95" i="64"/>
  <c r="GX69" i="64"/>
  <c r="GY69" i="64" s="1"/>
  <c r="HP31" i="64"/>
  <c r="HQ31" i="64" s="1"/>
  <c r="HO35" i="64"/>
  <c r="HP35" i="64" s="1"/>
  <c r="HQ35" i="64" s="1"/>
  <c r="HO92" i="64"/>
  <c r="HH100" i="64"/>
  <c r="HI100" i="64" s="1"/>
  <c r="HJ100" i="64" s="1"/>
  <c r="HH57" i="64"/>
  <c r="HI57" i="64" s="1"/>
  <c r="HJ57" i="64" s="1"/>
  <c r="HN84" i="64"/>
  <c r="GY61" i="64"/>
  <c r="HE44" i="64"/>
  <c r="HF44" i="64" s="1"/>
  <c r="HG44" i="64" s="1"/>
  <c r="HN73" i="64"/>
  <c r="HO73" i="64" s="1"/>
  <c r="HF15" i="64"/>
  <c r="HG15" i="64" s="1"/>
  <c r="GX39" i="64"/>
  <c r="GY39" i="64" s="1"/>
  <c r="HO58" i="64"/>
  <c r="HN82" i="64"/>
  <c r="GW59" i="64"/>
  <c r="HF35" i="64"/>
  <c r="HH65" i="64"/>
  <c r="HI65" i="64" s="1"/>
  <c r="HJ65" i="64" s="1"/>
  <c r="HH93" i="64"/>
  <c r="HO57" i="64"/>
  <c r="HE58" i="64"/>
  <c r="HF58" i="64" s="1"/>
  <c r="HQ91" i="64"/>
  <c r="HR91" i="64" s="1"/>
  <c r="HS91" i="64" s="1"/>
  <c r="HN26" i="64"/>
  <c r="HO26" i="64" s="1"/>
  <c r="HG106" i="64"/>
  <c r="HH106" i="64" s="1"/>
  <c r="HI106" i="64" s="1"/>
  <c r="HQ27" i="64"/>
  <c r="HR27" i="64" s="1"/>
  <c r="HS27" i="64" s="1"/>
  <c r="HH59" i="64"/>
  <c r="HI59" i="64" s="1"/>
  <c r="HJ59" i="64" s="1"/>
  <c r="GW28" i="64"/>
  <c r="GV27" i="64"/>
  <c r="GW27" i="64" s="1"/>
  <c r="GX27" i="64" s="1"/>
  <c r="GY27" i="64" s="1"/>
  <c r="HD23" i="64"/>
  <c r="HN40" i="64"/>
  <c r="HO40" i="64" s="1"/>
  <c r="HP40" i="64" s="1"/>
  <c r="HQ40" i="64" s="1"/>
  <c r="HR40" i="64" s="1"/>
  <c r="HS40" i="64" s="1"/>
  <c r="HN45" i="64"/>
  <c r="EK15" i="64"/>
  <c r="IQ15" i="64" s="1"/>
  <c r="HN37" i="64"/>
  <c r="HO37" i="64" s="1"/>
  <c r="HM96" i="64"/>
  <c r="HN111" i="64"/>
  <c r="HO15" i="64"/>
  <c r="HH53" i="64"/>
  <c r="HD62" i="64"/>
  <c r="HE62" i="64" s="1"/>
  <c r="HF62" i="64" s="1"/>
  <c r="HM68" i="64"/>
  <c r="HN68" i="64" s="1"/>
  <c r="HE69" i="64"/>
  <c r="HF69" i="64" s="1"/>
  <c r="HD82" i="64"/>
  <c r="HP77" i="64"/>
  <c r="HQ77" i="64" s="1"/>
  <c r="HE96" i="64"/>
  <c r="HO53" i="64"/>
  <c r="HI83" i="64"/>
  <c r="HJ83" i="64" s="1"/>
  <c r="HD86" i="64"/>
  <c r="HG56" i="64"/>
  <c r="HH56" i="64" s="1"/>
  <c r="HI56" i="64" s="1"/>
  <c r="HJ56" i="64" s="1"/>
  <c r="HG39" i="64"/>
  <c r="HH39" i="64" s="1"/>
  <c r="HI39" i="64" s="1"/>
  <c r="HJ39" i="64" s="1"/>
  <c r="HD99" i="64"/>
  <c r="HE99" i="64" s="1"/>
  <c r="HF99" i="64" s="1"/>
  <c r="HG99" i="64" s="1"/>
  <c r="HH27" i="64"/>
  <c r="HI27" i="64" s="1"/>
  <c r="HJ27" i="64" s="1"/>
  <c r="HQ83" i="64"/>
  <c r="HR83" i="64" s="1"/>
  <c r="HF46" i="64"/>
  <c r="GW63" i="64"/>
  <c r="GX63" i="64" s="1"/>
  <c r="HD88" i="64"/>
  <c r="HE88" i="64" s="1"/>
  <c r="HN64" i="64"/>
  <c r="HP25" i="64"/>
  <c r="HQ25" i="64" s="1"/>
  <c r="HR25" i="64" s="1"/>
  <c r="HS25" i="64" s="1"/>
  <c r="HD18" i="64"/>
  <c r="HE18" i="64" s="1"/>
  <c r="HF18" i="64" s="1"/>
  <c r="HG18" i="64" s="1"/>
  <c r="HH18" i="64" s="1"/>
  <c r="HI18" i="64" s="1"/>
  <c r="HJ18" i="64" s="1"/>
  <c r="HD17" i="64"/>
  <c r="HE17" i="64" s="1"/>
  <c r="HF17" i="64" s="1"/>
  <c r="HG17" i="64" s="1"/>
  <c r="IO18" i="64"/>
  <c r="HD19" i="64"/>
  <c r="HE19" i="64" s="1"/>
  <c r="HP18" i="64"/>
  <c r="HQ18" i="64" s="1"/>
  <c r="HR18" i="64" s="1"/>
  <c r="HS18" i="64" s="1"/>
  <c r="HO19" i="64"/>
  <c r="HP19" i="64" s="1"/>
  <c r="HQ19" i="64" s="1"/>
  <c r="HO17" i="64"/>
  <c r="HP17" i="64" s="1"/>
  <c r="HQ17" i="64" s="1"/>
  <c r="HR17" i="64" s="1"/>
  <c r="HS17" i="64" s="1"/>
  <c r="C14" i="64"/>
  <c r="EK16" i="64" l="1"/>
  <c r="HG68" i="64"/>
  <c r="HH68" i="64" s="1"/>
  <c r="HI68" i="64" s="1"/>
  <c r="HJ68" i="64" s="1"/>
  <c r="EJ20" i="64"/>
  <c r="IO20" i="64"/>
  <c r="EJ21" i="64"/>
  <c r="HH64" i="64"/>
  <c r="HI64" i="64" s="1"/>
  <c r="HJ64" i="64" s="1"/>
  <c r="HI31" i="64"/>
  <c r="HJ31" i="64" s="1"/>
  <c r="HP75" i="64"/>
  <c r="HQ75" i="64" s="1"/>
  <c r="HQ89" i="64"/>
  <c r="HR89" i="64" s="1"/>
  <c r="HS89" i="64" s="1"/>
  <c r="GX107" i="64"/>
  <c r="GY107" i="64" s="1"/>
  <c r="HF51" i="64"/>
  <c r="HG51" i="64" s="1"/>
  <c r="HH51" i="64" s="1"/>
  <c r="EJ19" i="64"/>
  <c r="HQ21" i="64"/>
  <c r="HR21" i="64" s="1"/>
  <c r="HS21" i="64" s="1"/>
  <c r="HH87" i="64"/>
  <c r="HI87" i="64" s="1"/>
  <c r="HJ87" i="64" s="1"/>
  <c r="HQ99" i="64"/>
  <c r="HR99" i="64" s="1"/>
  <c r="HS99" i="64" s="1"/>
  <c r="HI107" i="64"/>
  <c r="HJ107" i="64" s="1"/>
  <c r="HS52" i="64"/>
  <c r="HH92" i="64"/>
  <c r="HP105" i="64"/>
  <c r="HQ105" i="64" s="1"/>
  <c r="HR105" i="64" s="1"/>
  <c r="HS105" i="64" s="1"/>
  <c r="HS90" i="64"/>
  <c r="HG22" i="64"/>
  <c r="HH22" i="64" s="1"/>
  <c r="HI22" i="64" s="1"/>
  <c r="HJ22" i="64" s="1"/>
  <c r="HH75" i="64"/>
  <c r="HI75" i="64"/>
  <c r="HJ75" i="64" s="1"/>
  <c r="HR35" i="64"/>
  <c r="HS35" i="64" s="1"/>
  <c r="HI25" i="64"/>
  <c r="HF36" i="64"/>
  <c r="HG36" i="64" s="1"/>
  <c r="HH36" i="64" s="1"/>
  <c r="HI36" i="64" s="1"/>
  <c r="HJ36" i="64" s="1"/>
  <c r="HG58" i="64"/>
  <c r="HH58" i="64" s="1"/>
  <c r="HI58" i="64" s="1"/>
  <c r="HJ58" i="64" s="1"/>
  <c r="HO38" i="64"/>
  <c r="HG30" i="64"/>
  <c r="HH30" i="64" s="1"/>
  <c r="HI30" i="64" s="1"/>
  <c r="HJ30" i="64" s="1"/>
  <c r="HG76" i="64"/>
  <c r="HH76" i="64" s="1"/>
  <c r="HI76" i="64" s="1"/>
  <c r="HJ76" i="64" s="1"/>
  <c r="HG45" i="64"/>
  <c r="HH45" i="64" s="1"/>
  <c r="HI45" i="64" s="1"/>
  <c r="HR29" i="64"/>
  <c r="HS29" i="64" s="1"/>
  <c r="HQ32" i="64"/>
  <c r="HR32" i="64" s="1"/>
  <c r="HS32" i="64" s="1"/>
  <c r="HF37" i="64"/>
  <c r="HG37" i="64" s="1"/>
  <c r="HI53" i="64"/>
  <c r="HJ53" i="64" s="1"/>
  <c r="HH26" i="64"/>
  <c r="HI26" i="64" s="1"/>
  <c r="HJ26" i="64" s="1"/>
  <c r="EL15" i="64"/>
  <c r="HQ16" i="64"/>
  <c r="HR16" i="64" s="1"/>
  <c r="HS16" i="64" s="1"/>
  <c r="HE34" i="64"/>
  <c r="HF34" i="64" s="1"/>
  <c r="HG34" i="64" s="1"/>
  <c r="HQ74" i="64"/>
  <c r="HR74" i="64" s="1"/>
  <c r="HS74" i="64" s="1"/>
  <c r="GX59" i="64"/>
  <c r="GY59" i="64" s="1"/>
  <c r="HR24" i="64"/>
  <c r="HS24" i="64" s="1"/>
  <c r="HO46" i="64"/>
  <c r="HP46" i="64" s="1"/>
  <c r="HR62" i="64"/>
  <c r="HS62" i="64" s="1"/>
  <c r="HO34" i="64"/>
  <c r="HP34" i="64" s="1"/>
  <c r="HQ34" i="64" s="1"/>
  <c r="HR34" i="64" s="1"/>
  <c r="HS34" i="64" s="1"/>
  <c r="HP73" i="64"/>
  <c r="HQ73" i="64" s="1"/>
  <c r="HR73" i="64" s="1"/>
  <c r="HO106" i="64"/>
  <c r="HP106" i="64" s="1"/>
  <c r="HH81" i="64"/>
  <c r="HI81" i="64" s="1"/>
  <c r="HJ81" i="64" s="1"/>
  <c r="HH111" i="64"/>
  <c r="HI111" i="64" s="1"/>
  <c r="HJ111" i="64" s="1"/>
  <c r="EM16" i="64"/>
  <c r="IS16" i="64" s="1"/>
  <c r="HH16" i="64"/>
  <c r="HH15" i="64"/>
  <c r="HI15" i="64" s="1"/>
  <c r="IR15" i="64"/>
  <c r="HQ110" i="64"/>
  <c r="HR110" i="64" s="1"/>
  <c r="HS110" i="64" s="1"/>
  <c r="HF19" i="64"/>
  <c r="HG19" i="64" s="1"/>
  <c r="HH19" i="64" s="1"/>
  <c r="HI19" i="64" s="1"/>
  <c r="HJ19" i="64" s="1"/>
  <c r="HH99" i="64"/>
  <c r="HI99" i="64" s="1"/>
  <c r="HJ99" i="64" s="1"/>
  <c r="HO68" i="64"/>
  <c r="HP68" i="64" s="1"/>
  <c r="HQ68" i="64" s="1"/>
  <c r="HR68" i="64" s="1"/>
  <c r="HS68" i="64" s="1"/>
  <c r="HO111" i="64"/>
  <c r="HP111" i="64" s="1"/>
  <c r="HP57" i="64"/>
  <c r="HQ57" i="64" s="1"/>
  <c r="GY63" i="64"/>
  <c r="HJ25" i="64"/>
  <c r="HP39" i="64"/>
  <c r="HQ39" i="64" s="1"/>
  <c r="HR39" i="64" s="1"/>
  <c r="HE21" i="64"/>
  <c r="HH48" i="64"/>
  <c r="HI48" i="64" s="1"/>
  <c r="HJ48" i="64" s="1"/>
  <c r="HG32" i="64"/>
  <c r="HH32" i="64" s="1"/>
  <c r="HG94" i="64"/>
  <c r="HJ67" i="64"/>
  <c r="HG46" i="64"/>
  <c r="HH46" i="64" s="1"/>
  <c r="HI46" i="64" s="1"/>
  <c r="HO109" i="64"/>
  <c r="HP109" i="64" s="1"/>
  <c r="HG42" i="64"/>
  <c r="HH42" i="64" s="1"/>
  <c r="HI42" i="64" s="1"/>
  <c r="HJ42" i="64" s="1"/>
  <c r="HH49" i="64"/>
  <c r="HI49" i="64" s="1"/>
  <c r="HJ49" i="64" s="1"/>
  <c r="HP26" i="64"/>
  <c r="HO101" i="64"/>
  <c r="HP101" i="64" s="1"/>
  <c r="HS49" i="64"/>
  <c r="HP15" i="64"/>
  <c r="EM15" i="64" s="1"/>
  <c r="HO33" i="64"/>
  <c r="HP33" i="64" s="1"/>
  <c r="IQ16" i="64"/>
  <c r="EL16" i="64"/>
  <c r="IR16" i="64" s="1"/>
  <c r="HJ106" i="64"/>
  <c r="HP36" i="64"/>
  <c r="HF38" i="64"/>
  <c r="HG38" i="64" s="1"/>
  <c r="HH38" i="64" s="1"/>
  <c r="HI38" i="64" s="1"/>
  <c r="HJ38" i="64" s="1"/>
  <c r="HS95" i="64"/>
  <c r="HE110" i="64"/>
  <c r="HO23" i="64"/>
  <c r="HP23" i="64" s="1"/>
  <c r="HP37" i="64"/>
  <c r="HQ37" i="64" s="1"/>
  <c r="HR37" i="64" s="1"/>
  <c r="HS37" i="64" s="1"/>
  <c r="HQ108" i="64"/>
  <c r="HR108" i="64" s="1"/>
  <c r="HS108" i="64" s="1"/>
  <c r="HE86" i="64"/>
  <c r="HF86" i="64" s="1"/>
  <c r="HG62" i="64"/>
  <c r="HH62" i="64" s="1"/>
  <c r="HI62" i="64" s="1"/>
  <c r="HH44" i="64"/>
  <c r="HI44" i="64" s="1"/>
  <c r="HJ44" i="64" s="1"/>
  <c r="HS83" i="64"/>
  <c r="HP53" i="64"/>
  <c r="HG54" i="64"/>
  <c r="HH54" i="64" s="1"/>
  <c r="HI54" i="64" s="1"/>
  <c r="HJ54" i="64" s="1"/>
  <c r="HP58" i="64"/>
  <c r="HQ58" i="64" s="1"/>
  <c r="HJ70" i="64"/>
  <c r="HO64" i="64"/>
  <c r="HP64" i="64" s="1"/>
  <c r="HQ64" i="64" s="1"/>
  <c r="HR63" i="64"/>
  <c r="HS63" i="64" s="1"/>
  <c r="GX112" i="64"/>
  <c r="GY112" i="64" s="1"/>
  <c r="HH91" i="64"/>
  <c r="HI91" i="64" s="1"/>
  <c r="HJ91" i="64" s="1"/>
  <c r="HF96" i="64"/>
  <c r="HG96" i="64" s="1"/>
  <c r="HF109" i="64"/>
  <c r="HG35" i="64"/>
  <c r="HH35" i="64" s="1"/>
  <c r="HI35" i="64" s="1"/>
  <c r="HJ35" i="64" s="1"/>
  <c r="HE82" i="64"/>
  <c r="HE63" i="64"/>
  <c r="HF55" i="64"/>
  <c r="HG55" i="64" s="1"/>
  <c r="HI32" i="64"/>
  <c r="HJ32" i="64" s="1"/>
  <c r="HG60" i="64"/>
  <c r="HH60" i="64" s="1"/>
  <c r="HI16" i="64"/>
  <c r="HO22" i="64"/>
  <c r="HP22" i="64" s="1"/>
  <c r="HQ22" i="64" s="1"/>
  <c r="HR22" i="64" s="1"/>
  <c r="HS22" i="64" s="1"/>
  <c r="HR77" i="64"/>
  <c r="HS77" i="64" s="1"/>
  <c r="HH84" i="64"/>
  <c r="HI84" i="64" s="1"/>
  <c r="HJ84" i="64" s="1"/>
  <c r="HG69" i="64"/>
  <c r="HH69" i="64" s="1"/>
  <c r="HI69" i="64" s="1"/>
  <c r="HJ69" i="64" s="1"/>
  <c r="HO87" i="64"/>
  <c r="HP87" i="64" s="1"/>
  <c r="HQ87" i="64" s="1"/>
  <c r="HR87" i="64" s="1"/>
  <c r="HS87" i="64" s="1"/>
  <c r="HP92" i="64"/>
  <c r="HQ92" i="64" s="1"/>
  <c r="HR92" i="64" s="1"/>
  <c r="HS92" i="64" s="1"/>
  <c r="HI93" i="64"/>
  <c r="HJ93" i="64" s="1"/>
  <c r="HO82" i="64"/>
  <c r="HP82" i="64" s="1"/>
  <c r="HG40" i="64"/>
  <c r="HF95" i="64"/>
  <c r="HG95" i="64" s="1"/>
  <c r="HN81" i="64"/>
  <c r="HO81" i="64" s="1"/>
  <c r="HP81" i="64" s="1"/>
  <c r="HO56" i="64"/>
  <c r="HO20" i="64"/>
  <c r="HP20" i="64" s="1"/>
  <c r="HQ20" i="64" s="1"/>
  <c r="HR20" i="64" s="1"/>
  <c r="HG33" i="64"/>
  <c r="HH33" i="64" s="1"/>
  <c r="HI33" i="64" s="1"/>
  <c r="HJ33" i="64" s="1"/>
  <c r="HN96" i="64"/>
  <c r="HO96" i="64" s="1"/>
  <c r="HP96" i="64" s="1"/>
  <c r="HQ96" i="64" s="1"/>
  <c r="HO100" i="64"/>
  <c r="HP100" i="64" s="1"/>
  <c r="HQ100" i="64" s="1"/>
  <c r="HR100" i="64" s="1"/>
  <c r="HS100" i="64" s="1"/>
  <c r="HG66" i="64"/>
  <c r="HH66" i="64" s="1"/>
  <c r="HQ78" i="64"/>
  <c r="HR78" i="64" s="1"/>
  <c r="HS78" i="64" s="1"/>
  <c r="HI92" i="64"/>
  <c r="HJ92" i="64" s="1"/>
  <c r="HO44" i="64"/>
  <c r="HI52" i="64"/>
  <c r="HJ52" i="64" s="1"/>
  <c r="HE23" i="64"/>
  <c r="HO45" i="64"/>
  <c r="HF24" i="64"/>
  <c r="HF88" i="64"/>
  <c r="HG88" i="64" s="1"/>
  <c r="HH88" i="64" s="1"/>
  <c r="HI88" i="64" s="1"/>
  <c r="HJ88" i="64" s="1"/>
  <c r="HG61" i="64"/>
  <c r="HH61" i="64" s="1"/>
  <c r="GX28" i="64"/>
  <c r="GY28" i="64" s="1"/>
  <c r="HO84" i="64"/>
  <c r="HQ55" i="64"/>
  <c r="HR55" i="64" s="1"/>
  <c r="HQ107" i="64"/>
  <c r="HR107" i="64" s="1"/>
  <c r="HP41" i="64"/>
  <c r="HQ41" i="64" s="1"/>
  <c r="HR31" i="64"/>
  <c r="HS31" i="64" s="1"/>
  <c r="HP61" i="64"/>
  <c r="HQ61" i="64" s="1"/>
  <c r="HR61" i="64" s="1"/>
  <c r="HS61" i="64" s="1"/>
  <c r="HO88" i="64"/>
  <c r="EJ17" i="64"/>
  <c r="IP17" i="64" s="1"/>
  <c r="EJ18" i="64"/>
  <c r="HH17" i="64"/>
  <c r="HI17" i="64" s="1"/>
  <c r="HJ17" i="64" s="1"/>
  <c r="HR19" i="64"/>
  <c r="HS19" i="64" s="1"/>
  <c r="C15" i="64"/>
  <c r="C16" i="64" s="1"/>
  <c r="IP20" i="64" l="1"/>
  <c r="IP21" i="64"/>
  <c r="EK21" i="64"/>
  <c r="EK20" i="64"/>
  <c r="HH37" i="64"/>
  <c r="HI37" i="64" s="1"/>
  <c r="HJ37" i="64" s="1"/>
  <c r="HJ62" i="64"/>
  <c r="HS73" i="64"/>
  <c r="HR75" i="64"/>
  <c r="HS75" i="64" s="1"/>
  <c r="HI51" i="64"/>
  <c r="HJ51" i="64" s="1"/>
  <c r="IP19" i="64"/>
  <c r="EK19" i="64"/>
  <c r="IQ19" i="64" s="1"/>
  <c r="HQ109" i="64"/>
  <c r="HH95" i="64"/>
  <c r="HI95" i="64" s="1"/>
  <c r="HJ95" i="64" s="1"/>
  <c r="HH55" i="64"/>
  <c r="HR58" i="64"/>
  <c r="HS58" i="64" s="1"/>
  <c r="HJ45" i="64"/>
  <c r="HP38" i="64"/>
  <c r="HS107" i="64"/>
  <c r="HI66" i="64"/>
  <c r="HJ66" i="64" s="1"/>
  <c r="HI60" i="64"/>
  <c r="HJ60" i="64" s="1"/>
  <c r="HQ46" i="64"/>
  <c r="HR46" i="64" s="1"/>
  <c r="HS46" i="64" s="1"/>
  <c r="HH34" i="64"/>
  <c r="HI34" i="64" s="1"/>
  <c r="HJ34" i="64" s="1"/>
  <c r="HQ26" i="64"/>
  <c r="HR26" i="64" s="1"/>
  <c r="HS26" i="64" s="1"/>
  <c r="HQ33" i="64"/>
  <c r="HR33" i="64" s="1"/>
  <c r="HS33" i="64" s="1"/>
  <c r="EN16" i="64"/>
  <c r="IT16" i="64" s="1"/>
  <c r="EK17" i="64"/>
  <c r="IQ17" i="64" s="1"/>
  <c r="IS15" i="64"/>
  <c r="HR109" i="64"/>
  <c r="HS109" i="64" s="1"/>
  <c r="HH96" i="64"/>
  <c r="HI96" i="64" s="1"/>
  <c r="HQ106" i="64"/>
  <c r="HR106" i="64" s="1"/>
  <c r="HS106" i="64" s="1"/>
  <c r="EO16" i="64"/>
  <c r="IU16" i="64" s="1"/>
  <c r="HJ16" i="64"/>
  <c r="HF82" i="64"/>
  <c r="HG82" i="64" s="1"/>
  <c r="HH82" i="64" s="1"/>
  <c r="HI82" i="64" s="1"/>
  <c r="HJ82" i="64" s="1"/>
  <c r="HS20" i="64"/>
  <c r="HP84" i="64"/>
  <c r="HF63" i="64"/>
  <c r="HG63" i="64" s="1"/>
  <c r="HH63" i="64" s="1"/>
  <c r="HI63" i="64" s="1"/>
  <c r="HJ63" i="64" s="1"/>
  <c r="HQ36" i="64"/>
  <c r="HR36" i="64" s="1"/>
  <c r="HS36" i="64" s="1"/>
  <c r="HR96" i="64"/>
  <c r="HS96" i="64" s="1"/>
  <c r="HH40" i="64"/>
  <c r="HI40" i="64" s="1"/>
  <c r="HJ40" i="64" s="1"/>
  <c r="HQ15" i="64"/>
  <c r="HG109" i="64"/>
  <c r="HH109" i="64" s="1"/>
  <c r="HI109" i="64" s="1"/>
  <c r="HJ109" i="64" s="1"/>
  <c r="HR57" i="64"/>
  <c r="HS57" i="64" s="1"/>
  <c r="HJ46" i="64"/>
  <c r="HG24" i="64"/>
  <c r="HH24" i="64" s="1"/>
  <c r="HI24" i="64" s="1"/>
  <c r="HJ24" i="64" s="1"/>
  <c r="HH94" i="64"/>
  <c r="HI94" i="64" s="1"/>
  <c r="HS55" i="64"/>
  <c r="HR64" i="64"/>
  <c r="HS64" i="64" s="1"/>
  <c r="HQ101" i="64"/>
  <c r="HR101" i="64" s="1"/>
  <c r="HS101" i="64" s="1"/>
  <c r="HP88" i="64"/>
  <c r="HQ88" i="64" s="1"/>
  <c r="HR88" i="64" s="1"/>
  <c r="HS88" i="64" s="1"/>
  <c r="HQ82" i="64"/>
  <c r="HR82" i="64" s="1"/>
  <c r="HS82" i="64" s="1"/>
  <c r="HP56" i="64"/>
  <c r="HQ56" i="64" s="1"/>
  <c r="HP44" i="64"/>
  <c r="HQ44" i="64" s="1"/>
  <c r="HR44" i="64" s="1"/>
  <c r="HQ81" i="64"/>
  <c r="HR81" i="64" s="1"/>
  <c r="HQ53" i="64"/>
  <c r="HR53" i="64" s="1"/>
  <c r="HS53" i="64" s="1"/>
  <c r="HQ23" i="64"/>
  <c r="HR23" i="64" s="1"/>
  <c r="HS23" i="64" s="1"/>
  <c r="HS39" i="64"/>
  <c r="HP45" i="64"/>
  <c r="HQ45" i="64" s="1"/>
  <c r="HR45" i="64" s="1"/>
  <c r="HS45" i="64" s="1"/>
  <c r="HI61" i="64"/>
  <c r="HJ61" i="64" s="1"/>
  <c r="HQ111" i="64"/>
  <c r="HR41" i="64"/>
  <c r="HS41" i="64" s="1"/>
  <c r="HF23" i="64"/>
  <c r="HG23" i="64" s="1"/>
  <c r="HH23" i="64" s="1"/>
  <c r="HI23" i="64" s="1"/>
  <c r="HJ23" i="64" s="1"/>
  <c r="HF110" i="64"/>
  <c r="HG110" i="64" s="1"/>
  <c r="HH110" i="64" s="1"/>
  <c r="HF21" i="64"/>
  <c r="HG21" i="64" s="1"/>
  <c r="HH21" i="64" s="1"/>
  <c r="HI21" i="64" s="1"/>
  <c r="HJ21" i="64" s="1"/>
  <c r="HJ15" i="64"/>
  <c r="HG86" i="64"/>
  <c r="HH86" i="64" s="1"/>
  <c r="HI86" i="64" s="1"/>
  <c r="HJ86" i="64" s="1"/>
  <c r="EM17" i="64"/>
  <c r="IS17" i="64" s="1"/>
  <c r="IP18" i="64"/>
  <c r="EK18" i="64"/>
  <c r="EL17" i="64"/>
  <c r="IR17" i="64" s="1"/>
  <c r="C17" i="64"/>
  <c r="KO14" i="64"/>
  <c r="EL20" i="64" l="1"/>
  <c r="IR20" i="64" s="1"/>
  <c r="IQ20" i="64"/>
  <c r="EM21" i="64"/>
  <c r="IS21" i="64" s="1"/>
  <c r="EM20" i="64"/>
  <c r="IS20" i="64" s="1"/>
  <c r="EL21" i="64"/>
  <c r="IQ21" i="64"/>
  <c r="HS81" i="64"/>
  <c r="HI55" i="64"/>
  <c r="HJ55" i="64" s="1"/>
  <c r="EL19" i="64"/>
  <c r="EM19" i="64"/>
  <c r="IS19" i="64" s="1"/>
  <c r="HJ96" i="64"/>
  <c r="HJ94" i="64"/>
  <c r="HQ38" i="64"/>
  <c r="HR38" i="64" s="1"/>
  <c r="HS38" i="64" s="1"/>
  <c r="EP16" i="64"/>
  <c r="IV16" i="64" s="1"/>
  <c r="KI16" i="64" s="1"/>
  <c r="HI110" i="64"/>
  <c r="HJ110" i="64" s="1"/>
  <c r="HR15" i="64"/>
  <c r="EO15" i="64" s="1"/>
  <c r="EN15" i="64"/>
  <c r="IT15" i="64" s="1"/>
  <c r="HQ84" i="64"/>
  <c r="HR84" i="64" s="1"/>
  <c r="HS84" i="64" s="1"/>
  <c r="HS44" i="64"/>
  <c r="HR111" i="64"/>
  <c r="HS111" i="64" s="1"/>
  <c r="HR56" i="64"/>
  <c r="HS56" i="64" s="1"/>
  <c r="EO17" i="64"/>
  <c r="IU17" i="64" s="1"/>
  <c r="EN17" i="64"/>
  <c r="EP17" i="64" s="1"/>
  <c r="IQ18" i="64"/>
  <c r="EM18" i="64"/>
  <c r="IS18" i="64" s="1"/>
  <c r="EL18" i="64"/>
  <c r="C18" i="64"/>
  <c r="KP14" i="64"/>
  <c r="H14" i="64"/>
  <c r="EN20" i="64" l="1"/>
  <c r="IT20" i="64" s="1"/>
  <c r="IR21" i="64"/>
  <c r="EN21" i="64"/>
  <c r="IT21" i="64" s="1"/>
  <c r="EO21" i="64"/>
  <c r="EO20" i="64"/>
  <c r="AC16" i="62"/>
  <c r="MA14" i="64"/>
  <c r="MG14" i="64"/>
  <c r="IR19" i="64"/>
  <c r="EO19" i="64"/>
  <c r="IU19" i="64" s="1"/>
  <c r="EN19" i="64"/>
  <c r="DF16" i="64"/>
  <c r="KN16" i="64" s="1"/>
  <c r="KM16" i="64"/>
  <c r="LT16" i="64" s="1"/>
  <c r="HS15" i="64"/>
  <c r="EP15" i="64" s="1"/>
  <c r="IV15" i="64" s="1"/>
  <c r="IU15" i="64"/>
  <c r="IT17" i="64"/>
  <c r="C19" i="64"/>
  <c r="IV17" i="64"/>
  <c r="KM17" i="64" s="1"/>
  <c r="DF17" i="64"/>
  <c r="KN17" i="64" s="1"/>
  <c r="IR18" i="64"/>
  <c r="EN18" i="64"/>
  <c r="IT18" i="64" s="1"/>
  <c r="EO18" i="64"/>
  <c r="IU18" i="64" s="1"/>
  <c r="MF14" i="64"/>
  <c r="MD14" i="64"/>
  <c r="MB14" i="64"/>
  <c r="LZ14" i="64"/>
  <c r="AC25" i="62"/>
  <c r="AC27" i="62"/>
  <c r="AC19" i="62"/>
  <c r="AF19" i="64" s="1"/>
  <c r="AG19" i="64" s="1"/>
  <c r="AC29" i="62"/>
  <c r="AC18" i="62"/>
  <c r="AC26" i="62"/>
  <c r="CX14" i="64"/>
  <c r="LS14" i="64"/>
  <c r="KG14" i="64"/>
  <c r="LA14" i="64"/>
  <c r="CP14" i="64"/>
  <c r="IW14" i="64"/>
  <c r="KI15" i="64" l="1"/>
  <c r="IU20" i="64"/>
  <c r="EP20" i="64"/>
  <c r="IV20" i="64" s="1"/>
  <c r="KM20" i="64" s="1"/>
  <c r="EP21" i="64"/>
  <c r="IU21" i="64"/>
  <c r="MH14" i="64"/>
  <c r="AC14" i="62" s="1"/>
  <c r="C20" i="64"/>
  <c r="C21" i="64" s="1"/>
  <c r="C22" i="64" s="1"/>
  <c r="IT19" i="64"/>
  <c r="EP19" i="64"/>
  <c r="IV19" i="64" s="1"/>
  <c r="KM19" i="64" s="1"/>
  <c r="DF15" i="64"/>
  <c r="KN15" i="64" s="1"/>
  <c r="KM15" i="64"/>
  <c r="LT15" i="64" s="1"/>
  <c r="KI17" i="64"/>
  <c r="EP18" i="64"/>
  <c r="IV18" i="64" s="1"/>
  <c r="KI18" i="64" s="1"/>
  <c r="LT17" i="64"/>
  <c r="LB17" i="64"/>
  <c r="C23" i="64"/>
  <c r="C24" i="64"/>
  <c r="IX14" i="64"/>
  <c r="IY14" i="64"/>
  <c r="IZ14" i="64"/>
  <c r="JA14" i="64"/>
  <c r="JB14" i="64"/>
  <c r="LP14" i="64"/>
  <c r="KX14" i="64"/>
  <c r="J544" i="56" l="1"/>
  <c r="DF21" i="64"/>
  <c r="KN21" i="64" s="1"/>
  <c r="IV21" i="64"/>
  <c r="KI21" i="64" s="1"/>
  <c r="KL21" i="64" s="1"/>
  <c r="DF20" i="64"/>
  <c r="KN20" i="64" s="1"/>
  <c r="LT20" i="64" s="1"/>
  <c r="KI20" i="64"/>
  <c r="KL20" i="64" s="1"/>
  <c r="DF19" i="64"/>
  <c r="KN19" i="64" s="1"/>
  <c r="LT19" i="64" s="1"/>
  <c r="ME19" i="64" s="1"/>
  <c r="J543" i="56"/>
  <c r="KI19" i="64"/>
  <c r="LB19" i="64"/>
  <c r="KM18" i="64"/>
  <c r="DF18" i="64"/>
  <c r="KN18" i="64" s="1"/>
  <c r="LB18" i="64"/>
  <c r="C25" i="64"/>
  <c r="LT18" i="64" l="1"/>
  <c r="KM21" i="64"/>
  <c r="C26" i="64"/>
  <c r="D1" i="64"/>
  <c r="E1" i="64"/>
  <c r="F1" i="64"/>
  <c r="G1" i="64"/>
  <c r="H1" i="64"/>
  <c r="I1" i="64"/>
  <c r="J1" i="64"/>
  <c r="K1" i="64"/>
  <c r="L1" i="64"/>
  <c r="P1" i="64"/>
  <c r="Q1" i="64"/>
  <c r="R1" i="64"/>
  <c r="S1" i="64"/>
  <c r="T1" i="64"/>
  <c r="U1" i="64"/>
  <c r="V1" i="64"/>
  <c r="W1" i="64"/>
  <c r="X1" i="64"/>
  <c r="Y1" i="64"/>
  <c r="Z1" i="64"/>
  <c r="AA1" i="64"/>
  <c r="AB1" i="64"/>
  <c r="AC1" i="64"/>
  <c r="AD1" i="64"/>
  <c r="AE1" i="64"/>
  <c r="AF1" i="64"/>
  <c r="AG1" i="64"/>
  <c r="AH1" i="64"/>
  <c r="AI1" i="64"/>
  <c r="AJ1" i="64"/>
  <c r="AK1" i="64"/>
  <c r="AL1" i="64"/>
  <c r="AM1" i="64"/>
  <c r="AN1" i="64"/>
  <c r="AO1" i="64"/>
  <c r="AP1" i="64"/>
  <c r="AQ1" i="64"/>
  <c r="AR1" i="64"/>
  <c r="AS1" i="64"/>
  <c r="AT1" i="64"/>
  <c r="AU1" i="64"/>
  <c r="AV1" i="64"/>
  <c r="AW1" i="64"/>
  <c r="AX1" i="64"/>
  <c r="AY1" i="64"/>
  <c r="AZ1" i="64"/>
  <c r="BA1" i="64"/>
  <c r="BB1" i="64"/>
  <c r="BC1" i="64"/>
  <c r="BD1" i="64"/>
  <c r="BE1" i="64"/>
  <c r="BF1" i="64"/>
  <c r="BG1" i="64"/>
  <c r="BH1" i="64"/>
  <c r="BI1" i="64"/>
  <c r="BJ1" i="64"/>
  <c r="BK1" i="64"/>
  <c r="BL1" i="64"/>
  <c r="BM1" i="64"/>
  <c r="BN1" i="64"/>
  <c r="BO1" i="64"/>
  <c r="BP1" i="64"/>
  <c r="BS1" i="64"/>
  <c r="BT1" i="64"/>
  <c r="BU1" i="64"/>
  <c r="BV1" i="64"/>
  <c r="BW1" i="64"/>
  <c r="BX1" i="64"/>
  <c r="BY1" i="64"/>
  <c r="BZ1" i="64"/>
  <c r="CB1" i="64"/>
  <c r="CC1" i="64"/>
  <c r="CD1" i="64"/>
  <c r="CE1" i="64"/>
  <c r="CF1" i="64"/>
  <c r="CG1" i="64"/>
  <c r="CH1" i="64"/>
  <c r="CI1" i="64"/>
  <c r="CJ1" i="64"/>
  <c r="CK1" i="64"/>
  <c r="CL1" i="64"/>
  <c r="CM1" i="64"/>
  <c r="CN1" i="64"/>
  <c r="CO1" i="64"/>
  <c r="CP1" i="64"/>
  <c r="CQ1" i="64"/>
  <c r="CR1" i="64"/>
  <c r="CS1" i="64"/>
  <c r="CT1" i="64"/>
  <c r="CU1" i="64"/>
  <c r="CV1" i="64"/>
  <c r="CW1" i="64"/>
  <c r="CX1" i="64"/>
  <c r="CY1" i="64"/>
  <c r="CZ1" i="64"/>
  <c r="DA1" i="64"/>
  <c r="DB1" i="64"/>
  <c r="DC1" i="64"/>
  <c r="DD1" i="64"/>
  <c r="DE1" i="64"/>
  <c r="DF1" i="64"/>
  <c r="DG1" i="64"/>
  <c r="DH1" i="64"/>
  <c r="DI1" i="64"/>
  <c r="DJ1" i="64"/>
  <c r="DK1" i="64"/>
  <c r="DL1" i="64"/>
  <c r="DM1" i="64"/>
  <c r="DN1" i="64"/>
  <c r="DO1" i="64"/>
  <c r="DP1" i="64"/>
  <c r="DQ1" i="64"/>
  <c r="DR1" i="64"/>
  <c r="DS1" i="64"/>
  <c r="DT1" i="64"/>
  <c r="DU1" i="64"/>
  <c r="DV1" i="64"/>
  <c r="DW1" i="64"/>
  <c r="DX1" i="64"/>
  <c r="DY1" i="64"/>
  <c r="DZ1" i="64"/>
  <c r="EA1" i="64"/>
  <c r="EB1" i="64"/>
  <c r="EC1" i="64"/>
  <c r="ED1" i="64"/>
  <c r="EE1" i="64"/>
  <c r="EF1" i="64"/>
  <c r="EG1" i="64"/>
  <c r="EH1" i="64"/>
  <c r="EI1" i="64"/>
  <c r="EJ1" i="64"/>
  <c r="EK1" i="64"/>
  <c r="EL1" i="64"/>
  <c r="EM1" i="64"/>
  <c r="EN1" i="64"/>
  <c r="EO1" i="64"/>
  <c r="EP1" i="64"/>
  <c r="EQ1" i="64"/>
  <c r="ER1" i="64"/>
  <c r="ES1" i="64"/>
  <c r="ET1" i="64"/>
  <c r="EU1" i="64"/>
  <c r="EV1" i="64"/>
  <c r="EW1" i="64"/>
  <c r="EX1" i="64"/>
  <c r="EY1" i="64"/>
  <c r="EZ1" i="64"/>
  <c r="FA1" i="64"/>
  <c r="FB1" i="64"/>
  <c r="FC1" i="64"/>
  <c r="FD1" i="64"/>
  <c r="FE1" i="64"/>
  <c r="FF1" i="64"/>
  <c r="FG1" i="64"/>
  <c r="FH1" i="64"/>
  <c r="FI1" i="64"/>
  <c r="FJ1" i="64"/>
  <c r="FK1" i="64"/>
  <c r="FL1" i="64"/>
  <c r="FM1" i="64"/>
  <c r="FN1" i="64"/>
  <c r="FO1" i="64"/>
  <c r="FP1" i="64"/>
  <c r="FQ1" i="64"/>
  <c r="FR1" i="64"/>
  <c r="FS1" i="64"/>
  <c r="FT1" i="64"/>
  <c r="FU1" i="64"/>
  <c r="FV1" i="64"/>
  <c r="FW1" i="64"/>
  <c r="FX1" i="64"/>
  <c r="FY1" i="64"/>
  <c r="FZ1" i="64"/>
  <c r="GA1" i="64"/>
  <c r="GB1" i="64"/>
  <c r="GC1" i="64"/>
  <c r="GD1" i="64"/>
  <c r="GE1" i="64"/>
  <c r="GF1" i="64"/>
  <c r="GG1" i="64"/>
  <c r="GH1" i="64"/>
  <c r="GI1" i="64"/>
  <c r="GJ1" i="64"/>
  <c r="GK1" i="64"/>
  <c r="GL1" i="64"/>
  <c r="GM1" i="64"/>
  <c r="GN1" i="64"/>
  <c r="GO1" i="64"/>
  <c r="GP1" i="64"/>
  <c r="GQ1" i="64"/>
  <c r="GR1" i="64"/>
  <c r="GS1" i="64"/>
  <c r="GT1" i="64"/>
  <c r="GU1" i="64"/>
  <c r="GV1" i="64"/>
  <c r="GW1" i="64"/>
  <c r="GX1" i="64"/>
  <c r="GY1" i="64"/>
  <c r="GZ1" i="64"/>
  <c r="HA1" i="64"/>
  <c r="HB1" i="64"/>
  <c r="HC1" i="64"/>
  <c r="HD1" i="64"/>
  <c r="HE1" i="64"/>
  <c r="HF1" i="64"/>
  <c r="HG1" i="64"/>
  <c r="HH1" i="64"/>
  <c r="HI1" i="64"/>
  <c r="HJ1" i="64"/>
  <c r="HK1" i="64"/>
  <c r="HL1" i="64"/>
  <c r="HM1" i="64"/>
  <c r="HN1" i="64"/>
  <c r="HO1" i="64"/>
  <c r="HP1" i="64"/>
  <c r="HQ1" i="64"/>
  <c r="HR1" i="64"/>
  <c r="HS1" i="64"/>
  <c r="HT1" i="64"/>
  <c r="HU1" i="64"/>
  <c r="HV1" i="64"/>
  <c r="HW1" i="64"/>
  <c r="HX1" i="64"/>
  <c r="HY1" i="64"/>
  <c r="HZ1" i="64"/>
  <c r="IA1" i="64"/>
  <c r="IB1" i="64"/>
  <c r="IC1" i="64"/>
  <c r="ID1" i="64"/>
  <c r="IE1" i="64"/>
  <c r="IF1" i="64"/>
  <c r="IG1" i="64"/>
  <c r="IH1" i="64"/>
  <c r="II1" i="64"/>
  <c r="IJ1" i="64"/>
  <c r="IK1" i="64"/>
  <c r="IL1" i="64"/>
  <c r="IM1" i="64"/>
  <c r="IN1" i="64"/>
  <c r="IO1" i="64"/>
  <c r="IP1" i="64"/>
  <c r="IQ1" i="64"/>
  <c r="IR1" i="64"/>
  <c r="IS1" i="64"/>
  <c r="IT1" i="64"/>
  <c r="IU1" i="64"/>
  <c r="IV1" i="64"/>
  <c r="IW1" i="64"/>
  <c r="IX1" i="64"/>
  <c r="IY1" i="64"/>
  <c r="IZ1" i="64"/>
  <c r="JA1" i="64"/>
  <c r="JB1" i="64"/>
  <c r="JC1" i="64"/>
  <c r="JD1" i="64"/>
  <c r="JE1" i="64"/>
  <c r="JF1" i="64"/>
  <c r="JG1" i="64"/>
  <c r="JH1" i="64"/>
  <c r="JI1" i="64"/>
  <c r="JJ1" i="64"/>
  <c r="JK1" i="64"/>
  <c r="JL1" i="64"/>
  <c r="JM1" i="64"/>
  <c r="JN1" i="64"/>
  <c r="JO1" i="64"/>
  <c r="JP1" i="64"/>
  <c r="JQ1" i="64"/>
  <c r="JR1" i="64"/>
  <c r="JS1" i="64"/>
  <c r="JT1" i="64"/>
  <c r="JU1" i="64"/>
  <c r="JV1" i="64"/>
  <c r="JW1" i="64"/>
  <c r="JX1" i="64"/>
  <c r="JY1" i="64"/>
  <c r="JZ1" i="64"/>
  <c r="KA1" i="64"/>
  <c r="KB1" i="64"/>
  <c r="KC1" i="64"/>
  <c r="KD1" i="64"/>
  <c r="KE1" i="64"/>
  <c r="KF1" i="64"/>
  <c r="KG1" i="64"/>
  <c r="KH1" i="64"/>
  <c r="KI1" i="64"/>
  <c r="KJ1" i="64"/>
  <c r="KK1" i="64"/>
  <c r="KL1" i="64"/>
  <c r="KM1" i="64"/>
  <c r="KN1" i="64"/>
  <c r="KO1" i="64"/>
  <c r="KP1" i="64"/>
  <c r="KQ1" i="64"/>
  <c r="KR1" i="64"/>
  <c r="KS1" i="64"/>
  <c r="KT1" i="64"/>
  <c r="KU1" i="64"/>
  <c r="KV1" i="64"/>
  <c r="KW1" i="64"/>
  <c r="KX1" i="64"/>
  <c r="KY1" i="64"/>
  <c r="KZ1" i="64"/>
  <c r="LA1" i="64"/>
  <c r="LB1" i="64"/>
  <c r="LC1" i="64"/>
  <c r="LD1" i="64"/>
  <c r="LE1" i="64"/>
  <c r="LF1" i="64"/>
  <c r="LG1" i="64"/>
  <c r="LH1" i="64"/>
  <c r="LI1" i="64"/>
  <c r="LJ1" i="64"/>
  <c r="LK1" i="64"/>
  <c r="LL1" i="64"/>
  <c r="LM1" i="64"/>
  <c r="LN1" i="64"/>
  <c r="LO1" i="64"/>
  <c r="LP1" i="64"/>
  <c r="LQ1" i="64"/>
  <c r="LR1" i="64"/>
  <c r="LS1" i="64"/>
  <c r="LT1" i="64"/>
  <c r="LU1" i="64"/>
  <c r="LW1" i="64"/>
  <c r="LX1" i="64"/>
  <c r="LY1" i="64"/>
  <c r="LZ1" i="64"/>
  <c r="MA1" i="64"/>
  <c r="MB1" i="64"/>
  <c r="MC1" i="64"/>
  <c r="MD1" i="64"/>
  <c r="ME1" i="64"/>
  <c r="MF1" i="64"/>
  <c r="MG1" i="64"/>
  <c r="MH1" i="64"/>
  <c r="MI1" i="64"/>
  <c r="MJ1" i="64"/>
  <c r="MK1" i="64"/>
  <c r="LT21" i="64" l="1"/>
  <c r="LB21" i="64"/>
  <c r="C27" i="64"/>
  <c r="KU14" i="64"/>
  <c r="C28" i="64" l="1"/>
  <c r="C29" i="64" l="1"/>
  <c r="C30" i="64" l="1"/>
  <c r="LY14" i="64"/>
  <c r="C31" i="64" l="1"/>
  <c r="DL14" i="64"/>
  <c r="C32" i="64" l="1"/>
  <c r="C33" i="64" s="1"/>
  <c r="KJ22" i="64" s="1"/>
  <c r="AX14" i="64"/>
  <c r="E14" i="64"/>
  <c r="KJ19" i="64" l="1"/>
  <c r="KJ20" i="64"/>
  <c r="KJ16" i="64"/>
  <c r="KJ18" i="64"/>
  <c r="KJ17" i="64"/>
  <c r="KJ15" i="64"/>
  <c r="X542" i="56"/>
  <c r="E15" i="64"/>
  <c r="LO14" i="64"/>
  <c r="KW14" i="64"/>
  <c r="LI14" i="64"/>
  <c r="FB14" i="64"/>
  <c r="E16" i="64" l="1"/>
  <c r="AF16" i="64"/>
  <c r="AG16" i="64" s="1"/>
  <c r="AY12" i="56"/>
  <c r="LD14" i="64"/>
  <c r="LF14" i="64" s="1"/>
  <c r="LC14" i="64"/>
  <c r="KT14" i="64"/>
  <c r="E17" i="64" l="1"/>
  <c r="AC15" i="62"/>
  <c r="AF15" i="64" s="1"/>
  <c r="AG15" i="64" s="1"/>
  <c r="MK14" i="64" l="1"/>
  <c r="E18" i="64"/>
  <c r="CM14" i="64"/>
  <c r="E19" i="64" l="1"/>
  <c r="GK14" i="64"/>
  <c r="JZ14" i="64"/>
  <c r="LW14" i="64"/>
  <c r="CC14" i="64" l="1"/>
  <c r="E20" i="64"/>
  <c r="CF14" i="64" l="1"/>
  <c r="X543" i="56"/>
  <c r="E21" i="64"/>
  <c r="AF61" i="64"/>
  <c r="AG61" i="64" s="1"/>
  <c r="AF51" i="64"/>
  <c r="AG51" i="64" s="1"/>
  <c r="AF99" i="64"/>
  <c r="AG99" i="64" s="1"/>
  <c r="AF52" i="64"/>
  <c r="AG52" i="64" s="1"/>
  <c r="AF68" i="64"/>
  <c r="AG68" i="64" s="1"/>
  <c r="AF84" i="64"/>
  <c r="AG84" i="64" s="1"/>
  <c r="AF53" i="64"/>
  <c r="AG53" i="64" s="1"/>
  <c r="AF81" i="64"/>
  <c r="AG81" i="64" s="1"/>
  <c r="AF97" i="64"/>
  <c r="AG97" i="64" s="1"/>
  <c r="AF42" i="64"/>
  <c r="AG42" i="64" s="1"/>
  <c r="AF58" i="64"/>
  <c r="AG58" i="64" s="1"/>
  <c r="AF59" i="64"/>
  <c r="AG59" i="64" s="1"/>
  <c r="AF75" i="64"/>
  <c r="AG75" i="64" s="1"/>
  <c r="AF60" i="64"/>
  <c r="AG60" i="64" s="1"/>
  <c r="AF76" i="64"/>
  <c r="AG76" i="64" s="1"/>
  <c r="AF62" i="64"/>
  <c r="AG62" i="64" s="1"/>
  <c r="AF78" i="64"/>
  <c r="AG78" i="64" s="1"/>
  <c r="AF31" i="64"/>
  <c r="AG31" i="64" s="1"/>
  <c r="AF38" i="64"/>
  <c r="AG38" i="64" s="1"/>
  <c r="AF102" i="64"/>
  <c r="AG102" i="64" s="1"/>
  <c r="AF45" i="64"/>
  <c r="AG45" i="64" s="1"/>
  <c r="AF48" i="64"/>
  <c r="AG48" i="64" s="1"/>
  <c r="AF64" i="64"/>
  <c r="AG64" i="64" s="1"/>
  <c r="AF41" i="64"/>
  <c r="AG41" i="64" s="1"/>
  <c r="AF66" i="64"/>
  <c r="AG66" i="64" s="1"/>
  <c r="AF82" i="64"/>
  <c r="AG82" i="64" s="1"/>
  <c r="AF91" i="64"/>
  <c r="AG91" i="64" s="1"/>
  <c r="AF93" i="64"/>
  <c r="AG93" i="64" s="1"/>
  <c r="AF63" i="64"/>
  <c r="AG63" i="64" s="1"/>
  <c r="AF79" i="64"/>
  <c r="AG79" i="64" s="1"/>
  <c r="AF54" i="64"/>
  <c r="AG54" i="64" s="1"/>
  <c r="AF33" i="64"/>
  <c r="AG33" i="64" s="1"/>
  <c r="AF34" i="64"/>
  <c r="AG34" i="64" s="1"/>
  <c r="AF37" i="64"/>
  <c r="AG37" i="64" s="1"/>
  <c r="AF69" i="64"/>
  <c r="AG69" i="64" s="1"/>
  <c r="AF101" i="64"/>
  <c r="AG101" i="64" s="1"/>
  <c r="AF55" i="64"/>
  <c r="AG55" i="64" s="1"/>
  <c r="AF71" i="64"/>
  <c r="AG71" i="64" s="1"/>
  <c r="AF87" i="64"/>
  <c r="AG87" i="64" s="1"/>
  <c r="AF56" i="64"/>
  <c r="AG56" i="64" s="1"/>
  <c r="AF72" i="64"/>
  <c r="AG72" i="64" s="1"/>
  <c r="AF88" i="64"/>
  <c r="AG88" i="64" s="1"/>
  <c r="AF73" i="64"/>
  <c r="AG73" i="64" s="1"/>
  <c r="AF36" i="64"/>
  <c r="AG36" i="64" s="1"/>
  <c r="AF30" i="64"/>
  <c r="AG30" i="64" s="1"/>
  <c r="AF46" i="64"/>
  <c r="AG46" i="64" s="1"/>
  <c r="AF100" i="64"/>
  <c r="AG100" i="64" s="1"/>
  <c r="AF39" i="64"/>
  <c r="AG39" i="64" s="1"/>
  <c r="AF49" i="64"/>
  <c r="AG49" i="64" s="1"/>
  <c r="AF65" i="64"/>
  <c r="AG65" i="64" s="1"/>
  <c r="AF35" i="64"/>
  <c r="AG35" i="64" s="1"/>
  <c r="AF80" i="64"/>
  <c r="AG80" i="64" s="1"/>
  <c r="AF96" i="64"/>
  <c r="AG96" i="64" s="1"/>
  <c r="AF70" i="64"/>
  <c r="AG70" i="64" s="1"/>
  <c r="AF86" i="64"/>
  <c r="AG86" i="64" s="1"/>
  <c r="AF40" i="64"/>
  <c r="AG40" i="64" s="1"/>
  <c r="AF50" i="64"/>
  <c r="AG50" i="64" s="1"/>
  <c r="AF98" i="64"/>
  <c r="AG98" i="64" s="1"/>
  <c r="AF67" i="64"/>
  <c r="AG67" i="64" s="1"/>
  <c r="AF83" i="64"/>
  <c r="AG83" i="64" s="1"/>
  <c r="AF85" i="64"/>
  <c r="AG85" i="64" s="1"/>
  <c r="AF47" i="64"/>
  <c r="AG47" i="64" s="1"/>
  <c r="AF57" i="64"/>
  <c r="AG57" i="64" s="1"/>
  <c r="AF43" i="64"/>
  <c r="AG43" i="64" s="1"/>
  <c r="AF44" i="64"/>
  <c r="AG44" i="64" s="1"/>
  <c r="AF95" i="64"/>
  <c r="AG95" i="64" s="1"/>
  <c r="AF89" i="64"/>
  <c r="AG89" i="64" s="1"/>
  <c r="AF74" i="64"/>
  <c r="AG74" i="64" s="1"/>
  <c r="AF90" i="64"/>
  <c r="AG90" i="64" s="1"/>
  <c r="AF92" i="64"/>
  <c r="AG92" i="64" s="1"/>
  <c r="AF77" i="64"/>
  <c r="AG77" i="64" s="1"/>
  <c r="AF94" i="64"/>
  <c r="AG94" i="64" s="1"/>
  <c r="AF32" i="64"/>
  <c r="AG32" i="64" s="1"/>
  <c r="E22" i="64" l="1"/>
  <c r="I21" i="57"/>
  <c r="H21" i="57"/>
  <c r="E23" i="64" l="1"/>
  <c r="KS14" i="64"/>
  <c r="KQ14" i="64"/>
  <c r="E24" i="64" l="1"/>
  <c r="E25" i="64" l="1"/>
  <c r="E26" i="64" l="1"/>
  <c r="E27" i="64" l="1"/>
  <c r="E28" i="64" l="1"/>
  <c r="AF22" i="64"/>
  <c r="AG22" i="64" s="1"/>
  <c r="AF20" i="64"/>
  <c r="AG20" i="64" s="1"/>
  <c r="AF29" i="64"/>
  <c r="AG29" i="64" s="1"/>
  <c r="AF27" i="64"/>
  <c r="AG27" i="64" s="1"/>
  <c r="AF23" i="64"/>
  <c r="AG23" i="64" s="1"/>
  <c r="AF25" i="64"/>
  <c r="AG25" i="64" s="1"/>
  <c r="AF21" i="64"/>
  <c r="AG21" i="64" s="1"/>
  <c r="AF18" i="64"/>
  <c r="AG18" i="64" s="1"/>
  <c r="AF17" i="64"/>
  <c r="AG17" i="64" s="1"/>
  <c r="AF26" i="64"/>
  <c r="AG26" i="64" s="1"/>
  <c r="AF24" i="64"/>
  <c r="AG24" i="64" s="1"/>
  <c r="AF28" i="64"/>
  <c r="AG28" i="64" s="1"/>
  <c r="E29" i="64" l="1"/>
  <c r="E30" i="64" l="1"/>
  <c r="E31" i="64" l="1"/>
  <c r="E32" i="64" l="1"/>
  <c r="E33" i="64" l="1"/>
  <c r="LM22" i="64" l="1"/>
  <c r="LJ22" i="64"/>
  <c r="LJ19" i="64"/>
  <c r="MB21" i="64"/>
  <c r="MC21" i="64" s="1"/>
  <c r="MD21" i="64"/>
  <c r="MA21" i="64"/>
  <c r="LM19" i="64"/>
  <c r="MB20" i="64"/>
  <c r="MC20" i="64" s="1"/>
  <c r="MD20" i="64"/>
  <c r="MA20" i="64"/>
  <c r="MA15" i="64"/>
  <c r="MB15" i="64"/>
  <c r="MC15" i="64" s="1"/>
  <c r="MD17" i="64"/>
  <c r="MA17" i="64"/>
  <c r="MB17" i="64"/>
  <c r="MC17" i="64" s="1"/>
  <c r="MA18" i="64"/>
  <c r="MD18" i="64"/>
  <c r="MB18" i="64"/>
  <c r="MC18" i="64" s="1"/>
  <c r="MA16" i="64"/>
  <c r="MB16" i="64"/>
  <c r="MC16" i="64" s="1"/>
  <c r="MD15" i="64"/>
  <c r="LG175" i="64"/>
  <c r="MD16" i="64"/>
  <c r="LG185" i="64"/>
  <c r="LG198" i="64"/>
  <c r="LG19" i="64"/>
  <c r="LG25" i="64"/>
  <c r="LG27" i="64"/>
  <c r="LG30" i="64"/>
  <c r="LG32" i="64"/>
  <c r="LJ14" i="64"/>
  <c r="LM14" i="64"/>
  <c r="LG57" i="64" l="1"/>
  <c r="LG114" i="64"/>
  <c r="BD114" i="64" s="1"/>
  <c r="LG24" i="64"/>
  <c r="LG146" i="64"/>
  <c r="LG181" i="64"/>
  <c r="LG178" i="64"/>
  <c r="LG142" i="64"/>
  <c r="LG159" i="64"/>
  <c r="BC159" i="64" s="1"/>
  <c r="LG169" i="64"/>
  <c r="BC169" i="64" s="1"/>
  <c r="LG131" i="64"/>
  <c r="BC131" i="64" s="1"/>
  <c r="LG117" i="64"/>
  <c r="LG135" i="64"/>
  <c r="LG29" i="64"/>
  <c r="LG203" i="64"/>
  <c r="LG143" i="64"/>
  <c r="LG207" i="64"/>
  <c r="BC207" i="64" s="1"/>
  <c r="LH207" i="64" s="1"/>
  <c r="LN207" i="64" s="1"/>
  <c r="LG149" i="64"/>
  <c r="BD149" i="64" s="1"/>
  <c r="BE149" i="64" s="1"/>
  <c r="LG208" i="64"/>
  <c r="BC208" i="64" s="1"/>
  <c r="LG199" i="64"/>
  <c r="LG154" i="64"/>
  <c r="LG116" i="64"/>
  <c r="LG162" i="64"/>
  <c r="LG17" i="64"/>
  <c r="LG163" i="64"/>
  <c r="BD163" i="64" s="1"/>
  <c r="BE163" i="64" s="1"/>
  <c r="LG176" i="64"/>
  <c r="BC176" i="64" s="1"/>
  <c r="LG193" i="64"/>
  <c r="BD193" i="64" s="1"/>
  <c r="BE193" i="64" s="1"/>
  <c r="LG137" i="64"/>
  <c r="LG120" i="64"/>
  <c r="LG77" i="64"/>
  <c r="LG51" i="64"/>
  <c r="LG52" i="64"/>
  <c r="LG76" i="64"/>
  <c r="BC76" i="64" s="1"/>
  <c r="LH76" i="64" s="1"/>
  <c r="LN76" i="64" s="1"/>
  <c r="LG42" i="64"/>
  <c r="BD42" i="64" s="1"/>
  <c r="BE42" i="64" s="1"/>
  <c r="LG88" i="64"/>
  <c r="BC88" i="64" s="1"/>
  <c r="LG65" i="64"/>
  <c r="LG67" i="64"/>
  <c r="LG110" i="64"/>
  <c r="LG90" i="64"/>
  <c r="LG56" i="64"/>
  <c r="LX17" i="64"/>
  <c r="CB17" i="64" s="1"/>
  <c r="LY17" i="64" s="1"/>
  <c r="ME17" i="64" s="1"/>
  <c r="LG168" i="64"/>
  <c r="BC168" i="64" s="1"/>
  <c r="LG23" i="64"/>
  <c r="BC23" i="64" s="1"/>
  <c r="LG191" i="64"/>
  <c r="LG151" i="64"/>
  <c r="LG156" i="64"/>
  <c r="LG125" i="64"/>
  <c r="LG202" i="64"/>
  <c r="BD202" i="64" s="1"/>
  <c r="BE202" i="64" s="1"/>
  <c r="LG188" i="64"/>
  <c r="BC188" i="64" s="1"/>
  <c r="LG167" i="64"/>
  <c r="BD167" i="64" s="1"/>
  <c r="BE167" i="64" s="1"/>
  <c r="LG18" i="64"/>
  <c r="LG164" i="64"/>
  <c r="LG124" i="64"/>
  <c r="LG158" i="64"/>
  <c r="LG201" i="64"/>
  <c r="LG61" i="64"/>
  <c r="BC61" i="64" s="1"/>
  <c r="LG98" i="64"/>
  <c r="BC98" i="64" s="1"/>
  <c r="LG112" i="64"/>
  <c r="BD112" i="64" s="1"/>
  <c r="BE112" i="64" s="1"/>
  <c r="LG87" i="64"/>
  <c r="LG105" i="64"/>
  <c r="LG86" i="64"/>
  <c r="LG53" i="64"/>
  <c r="BD53" i="64" s="1"/>
  <c r="BE53" i="64" s="1"/>
  <c r="LG96" i="64"/>
  <c r="LG89" i="64"/>
  <c r="BC89" i="64" s="1"/>
  <c r="LG104" i="64"/>
  <c r="BD104" i="64" s="1"/>
  <c r="BE104" i="64" s="1"/>
  <c r="LG22" i="64"/>
  <c r="BD22" i="64" s="1"/>
  <c r="LG184" i="64"/>
  <c r="LG187" i="64"/>
  <c r="LG170" i="64"/>
  <c r="LG126" i="64"/>
  <c r="BC126" i="64" s="1"/>
  <c r="LH126" i="64" s="1"/>
  <c r="LN126" i="64" s="1"/>
  <c r="LG139" i="64"/>
  <c r="LG132" i="64"/>
  <c r="BC132" i="64" s="1"/>
  <c r="LG119" i="64"/>
  <c r="BC119" i="64" s="1"/>
  <c r="LG166" i="64"/>
  <c r="BC166" i="64" s="1"/>
  <c r="LG134" i="64"/>
  <c r="BC134" i="64" s="1"/>
  <c r="LG121" i="64"/>
  <c r="LG136" i="64"/>
  <c r="LG197" i="64"/>
  <c r="LG195" i="64"/>
  <c r="LG75" i="64"/>
  <c r="BD75" i="64" s="1"/>
  <c r="BE75" i="64" s="1"/>
  <c r="LG83" i="64"/>
  <c r="BC83" i="64" s="1"/>
  <c r="LH83" i="64" s="1"/>
  <c r="LN83" i="64" s="1"/>
  <c r="LG46" i="64"/>
  <c r="BC46" i="64" s="1"/>
  <c r="LG84" i="64"/>
  <c r="LG68" i="64"/>
  <c r="LG38" i="64"/>
  <c r="LG34" i="64"/>
  <c r="LG111" i="64"/>
  <c r="LG100" i="64"/>
  <c r="BD100" i="64" s="1"/>
  <c r="BE100" i="64" s="1"/>
  <c r="LG63" i="64"/>
  <c r="BC63" i="64" s="1"/>
  <c r="LH63" i="64" s="1"/>
  <c r="LN63" i="64" s="1"/>
  <c r="LG44" i="64"/>
  <c r="BC44" i="64" s="1"/>
  <c r="LG26" i="64"/>
  <c r="BD26" i="64" s="1"/>
  <c r="BE26" i="64" s="1"/>
  <c r="LG123" i="64"/>
  <c r="LG171" i="64"/>
  <c r="LG161" i="64"/>
  <c r="BC161" i="64" s="1"/>
  <c r="LH161" i="64" s="1"/>
  <c r="LN161" i="64" s="1"/>
  <c r="LG127" i="64"/>
  <c r="LG165" i="64"/>
  <c r="BC165" i="64" s="1"/>
  <c r="LG140" i="64"/>
  <c r="BD140" i="64" s="1"/>
  <c r="BE140" i="64" s="1"/>
  <c r="LG157" i="64"/>
  <c r="BC157" i="64" s="1"/>
  <c r="LG133" i="64"/>
  <c r="BD133" i="64" s="1"/>
  <c r="BE133" i="64" s="1"/>
  <c r="LG153" i="64"/>
  <c r="LG148" i="64"/>
  <c r="LG213" i="64"/>
  <c r="LG72" i="64"/>
  <c r="LG93" i="64"/>
  <c r="BD93" i="64" s="1"/>
  <c r="BE93" i="64" s="1"/>
  <c r="LG60" i="64"/>
  <c r="BC60" i="64" s="1"/>
  <c r="LG64" i="64"/>
  <c r="BD64" i="64" s="1"/>
  <c r="BE64" i="64" s="1"/>
  <c r="LG113" i="64"/>
  <c r="LG59" i="64"/>
  <c r="LG55" i="64"/>
  <c r="LG81" i="64"/>
  <c r="BC81" i="64" s="1"/>
  <c r="LG35" i="64"/>
  <c r="LG33" i="64"/>
  <c r="BD33" i="64" s="1"/>
  <c r="BE33" i="64" s="1"/>
  <c r="LG21" i="64"/>
  <c r="BC21" i="64" s="1"/>
  <c r="LG129" i="64"/>
  <c r="BD129" i="64" s="1"/>
  <c r="BE129" i="64" s="1"/>
  <c r="LG180" i="64"/>
  <c r="LG204" i="64"/>
  <c r="LG15" i="64"/>
  <c r="LG179" i="64"/>
  <c r="LG177" i="64"/>
  <c r="LG210" i="64"/>
  <c r="BD210" i="64" s="1"/>
  <c r="BE210" i="64" s="1"/>
  <c r="LG205" i="64"/>
  <c r="BC205" i="64" s="1"/>
  <c r="LH205" i="64" s="1"/>
  <c r="LN205" i="64" s="1"/>
  <c r="LG183" i="64"/>
  <c r="BD183" i="64" s="1"/>
  <c r="BE183" i="64" s="1"/>
  <c r="LG118" i="64"/>
  <c r="BD118" i="64" s="1"/>
  <c r="BE118" i="64" s="1"/>
  <c r="LG160" i="64"/>
  <c r="LG150" i="64"/>
  <c r="LG122" i="64"/>
  <c r="LG138" i="64"/>
  <c r="LG50" i="64"/>
  <c r="BD50" i="64" s="1"/>
  <c r="BE50" i="64" s="1"/>
  <c r="LG85" i="64"/>
  <c r="BD85" i="64" s="1"/>
  <c r="BE85" i="64" s="1"/>
  <c r="LG106" i="64"/>
  <c r="BD106" i="64" s="1"/>
  <c r="BE106" i="64" s="1"/>
  <c r="LG101" i="64"/>
  <c r="BD101" i="64" s="1"/>
  <c r="BE101" i="64" s="1"/>
  <c r="LG37" i="64"/>
  <c r="LG58" i="64"/>
  <c r="LG108" i="64"/>
  <c r="LG91" i="64"/>
  <c r="LG97" i="64"/>
  <c r="BC97" i="64" s="1"/>
  <c r="LX15" i="64"/>
  <c r="CB15" i="64" s="1"/>
  <c r="LY15" i="64" s="1"/>
  <c r="ME15" i="64" s="1"/>
  <c r="LG209" i="64"/>
  <c r="BC209" i="64" s="1"/>
  <c r="LG80" i="64"/>
  <c r="LG40" i="64"/>
  <c r="LG107" i="64"/>
  <c r="LG66" i="64"/>
  <c r="BC66" i="64" s="1"/>
  <c r="LG109" i="64"/>
  <c r="LG82" i="64"/>
  <c r="BD82" i="64" s="1"/>
  <c r="BE82" i="64" s="1"/>
  <c r="LG36" i="64"/>
  <c r="BC36" i="64" s="1"/>
  <c r="LG103" i="64"/>
  <c r="BC103" i="64" s="1"/>
  <c r="LG48" i="64"/>
  <c r="LG73" i="64"/>
  <c r="LG31" i="64"/>
  <c r="BC31" i="64" s="1"/>
  <c r="LG211" i="64"/>
  <c r="LG28" i="64"/>
  <c r="LG20" i="64"/>
  <c r="BD20" i="64" s="1"/>
  <c r="BE20" i="64" s="1"/>
  <c r="LG186" i="64"/>
  <c r="BC186" i="64" s="1"/>
  <c r="LG152" i="64"/>
  <c r="BC152" i="64" s="1"/>
  <c r="LH152" i="64" s="1"/>
  <c r="LN152" i="64" s="1"/>
  <c r="LG194" i="64"/>
  <c r="BD194" i="64" s="1"/>
  <c r="BE194" i="64" s="1"/>
  <c r="LG147" i="64"/>
  <c r="LG196" i="64"/>
  <c r="LG190" i="64"/>
  <c r="BC190" i="64" s="1"/>
  <c r="LH190" i="64" s="1"/>
  <c r="LN190" i="64" s="1"/>
  <c r="LG192" i="64"/>
  <c r="LG189" i="64"/>
  <c r="BC189" i="64" s="1"/>
  <c r="LG206" i="64"/>
  <c r="BC206" i="64" s="1"/>
  <c r="LG115" i="64"/>
  <c r="BC115" i="64" s="1"/>
  <c r="LG145" i="64"/>
  <c r="LG16" i="64"/>
  <c r="LG39" i="64"/>
  <c r="LG54" i="64"/>
  <c r="BD54" i="64" s="1"/>
  <c r="BE54" i="64" s="1"/>
  <c r="LG78" i="64"/>
  <c r="LG95" i="64"/>
  <c r="BC95" i="64" s="1"/>
  <c r="LG102" i="64"/>
  <c r="BC102" i="64" s="1"/>
  <c r="LG62" i="64"/>
  <c r="BC62" i="64" s="1"/>
  <c r="LG74" i="64"/>
  <c r="LG47" i="64"/>
  <c r="LG92" i="64"/>
  <c r="LG99" i="64"/>
  <c r="BD99" i="64" s="1"/>
  <c r="BE99" i="64" s="1"/>
  <c r="LG200" i="64"/>
  <c r="LG172" i="64"/>
  <c r="BC172" i="64" s="1"/>
  <c r="LG155" i="64"/>
  <c r="BC155" i="64" s="1"/>
  <c r="LG212" i="64"/>
  <c r="BD212" i="64" s="1"/>
  <c r="BE212" i="64" s="1"/>
  <c r="LG144" i="64"/>
  <c r="BD144" i="64" s="1"/>
  <c r="BE144" i="64" s="1"/>
  <c r="LG141" i="64"/>
  <c r="LG182" i="64"/>
  <c r="LG173" i="64"/>
  <c r="BC173" i="64" s="1"/>
  <c r="LG174" i="64"/>
  <c r="LG130" i="64"/>
  <c r="BD130" i="64" s="1"/>
  <c r="BE130" i="64" s="1"/>
  <c r="LG128" i="64"/>
  <c r="BD128" i="64" s="1"/>
  <c r="BE128" i="64" s="1"/>
  <c r="LG45" i="64"/>
  <c r="BD45" i="64" s="1"/>
  <c r="BE45" i="64" s="1"/>
  <c r="LG49" i="64"/>
  <c r="BC49" i="64" s="1"/>
  <c r="LG71" i="64"/>
  <c r="LG69" i="64"/>
  <c r="LG79" i="64"/>
  <c r="BC79" i="64" s="1"/>
  <c r="LG43" i="64"/>
  <c r="LG70" i="64"/>
  <c r="BC70" i="64" s="1"/>
  <c r="LH70" i="64" s="1"/>
  <c r="LN70" i="64" s="1"/>
  <c r="LG94" i="64"/>
  <c r="BC94" i="64" s="1"/>
  <c r="LH94" i="64" s="1"/>
  <c r="LN94" i="64" s="1"/>
  <c r="LG41" i="64"/>
  <c r="BC41" i="64" s="1"/>
  <c r="LX20" i="64"/>
  <c r="CB20" i="64" s="1"/>
  <c r="LY20" i="64" s="1"/>
  <c r="ME20" i="64" s="1"/>
  <c r="LX21" i="64"/>
  <c r="CB21" i="64" s="1"/>
  <c r="LY21" i="64" s="1"/>
  <c r="ME21" i="64" s="1"/>
  <c r="LX18" i="64"/>
  <c r="CB18" i="64" s="1"/>
  <c r="LY18" i="64" s="1"/>
  <c r="ME18" i="64" s="1"/>
  <c r="LX16" i="64"/>
  <c r="CB16" i="64" s="1"/>
  <c r="LY16" i="64" s="1"/>
  <c r="ME16" i="64" s="1"/>
  <c r="BC26" i="64"/>
  <c r="BC184" i="64"/>
  <c r="LH184" i="64" s="1"/>
  <c r="LN184" i="64" s="1"/>
  <c r="BD184" i="64"/>
  <c r="BE184" i="64" s="1"/>
  <c r="BC187" i="64"/>
  <c r="LH187" i="64" s="1"/>
  <c r="LN187" i="64" s="1"/>
  <c r="BD187" i="64"/>
  <c r="BE187" i="64" s="1"/>
  <c r="BD170" i="64"/>
  <c r="BE170" i="64" s="1"/>
  <c r="BC170" i="64"/>
  <c r="BE114" i="64"/>
  <c r="BC114" i="64"/>
  <c r="BD125" i="64"/>
  <c r="BE125" i="64" s="1"/>
  <c r="BC125" i="64"/>
  <c r="BC18" i="64"/>
  <c r="LH18" i="64" s="1"/>
  <c r="LN18" i="64" s="1"/>
  <c r="BD18" i="64"/>
  <c r="BE18" i="64" s="1"/>
  <c r="BC164" i="64"/>
  <c r="BD164" i="64"/>
  <c r="BE164" i="64" s="1"/>
  <c r="BC124" i="64"/>
  <c r="BD124" i="64"/>
  <c r="BE124" i="64" s="1"/>
  <c r="BC158" i="64"/>
  <c r="LH158" i="64" s="1"/>
  <c r="LN158" i="64" s="1"/>
  <c r="BD158" i="64"/>
  <c r="BE158" i="64" s="1"/>
  <c r="BC201" i="64"/>
  <c r="LH201" i="64" s="1"/>
  <c r="LN201" i="64" s="1"/>
  <c r="BD201" i="64"/>
  <c r="BE201" i="64" s="1"/>
  <c r="BC51" i="64"/>
  <c r="BD51" i="64"/>
  <c r="BE51" i="64" s="1"/>
  <c r="BC52" i="64"/>
  <c r="BD52" i="64"/>
  <c r="BE52" i="64" s="1"/>
  <c r="BC65" i="64"/>
  <c r="BD65" i="64"/>
  <c r="BE65" i="64" s="1"/>
  <c r="BD67" i="64"/>
  <c r="BE67" i="64" s="1"/>
  <c r="BC67" i="64"/>
  <c r="BC110" i="64"/>
  <c r="BD110" i="64"/>
  <c r="BE110" i="64" s="1"/>
  <c r="BC90" i="64"/>
  <c r="LH90" i="64" s="1"/>
  <c r="LN90" i="64" s="1"/>
  <c r="BD90" i="64"/>
  <c r="BE90" i="64" s="1"/>
  <c r="BC56" i="64"/>
  <c r="LH56" i="64" s="1"/>
  <c r="LN56" i="64" s="1"/>
  <c r="BD56" i="64"/>
  <c r="BE56" i="64" s="1"/>
  <c r="BD32" i="64"/>
  <c r="BE32" i="64" s="1"/>
  <c r="BC32" i="64"/>
  <c r="LH32" i="64" s="1"/>
  <c r="LN32" i="64" s="1"/>
  <c r="BD24" i="64"/>
  <c r="BE24" i="64" s="1"/>
  <c r="BC24" i="64"/>
  <c r="BC143" i="64"/>
  <c r="BD143" i="64"/>
  <c r="BE143" i="64" s="1"/>
  <c r="BC146" i="64"/>
  <c r="LH146" i="64" s="1"/>
  <c r="LN146" i="64" s="1"/>
  <c r="BD146" i="64"/>
  <c r="BE146" i="64" s="1"/>
  <c r="BC139" i="64"/>
  <c r="BD139" i="64"/>
  <c r="BE139" i="64" s="1"/>
  <c r="BD134" i="64"/>
  <c r="BE134" i="64" s="1"/>
  <c r="BD121" i="64"/>
  <c r="BE121" i="64" s="1"/>
  <c r="BC121" i="64"/>
  <c r="BC136" i="64"/>
  <c r="BD136" i="64"/>
  <c r="BE136" i="64" s="1"/>
  <c r="BC197" i="64"/>
  <c r="BD197" i="64"/>
  <c r="BE197" i="64" s="1"/>
  <c r="BC195" i="64"/>
  <c r="BD195" i="64"/>
  <c r="BE195" i="64" s="1"/>
  <c r="BC87" i="64"/>
  <c r="BD87" i="64"/>
  <c r="BE87" i="64" s="1"/>
  <c r="BC105" i="64"/>
  <c r="BD105" i="64"/>
  <c r="BE105" i="64" s="1"/>
  <c r="BD86" i="64"/>
  <c r="BE86" i="64" s="1"/>
  <c r="BC86" i="64"/>
  <c r="BC53" i="64"/>
  <c r="BC96" i="64"/>
  <c r="LH96" i="64" s="1"/>
  <c r="LN96" i="64" s="1"/>
  <c r="BD96" i="64"/>
  <c r="BE96" i="64" s="1"/>
  <c r="BC180" i="64"/>
  <c r="LH180" i="64" s="1"/>
  <c r="LN180" i="64" s="1"/>
  <c r="BD180" i="64"/>
  <c r="BE180" i="64" s="1"/>
  <c r="BC204" i="64"/>
  <c r="BD204" i="64"/>
  <c r="BE204" i="64" s="1"/>
  <c r="BC123" i="64"/>
  <c r="BD123" i="64"/>
  <c r="BE123" i="64" s="1"/>
  <c r="BC171" i="64"/>
  <c r="BD171" i="64"/>
  <c r="BE171" i="64" s="1"/>
  <c r="BC127" i="64"/>
  <c r="LH127" i="64" s="1"/>
  <c r="LN127" i="64" s="1"/>
  <c r="BD127" i="64"/>
  <c r="BE127" i="64" s="1"/>
  <c r="BC133" i="64"/>
  <c r="LH133" i="64" s="1"/>
  <c r="LN133" i="64" s="1"/>
  <c r="BD153" i="64"/>
  <c r="BE153" i="64" s="1"/>
  <c r="BC153" i="64"/>
  <c r="BC148" i="64"/>
  <c r="BD148" i="64"/>
  <c r="BE148" i="64" s="1"/>
  <c r="BC84" i="64"/>
  <c r="BD84" i="64"/>
  <c r="BE84" i="64" s="1"/>
  <c r="BC68" i="64"/>
  <c r="LH68" i="64" s="1"/>
  <c r="LN68" i="64" s="1"/>
  <c r="BD68" i="64"/>
  <c r="BE68" i="64" s="1"/>
  <c r="BC38" i="64"/>
  <c r="BD38" i="64"/>
  <c r="BE38" i="64" s="1"/>
  <c r="BC34" i="64"/>
  <c r="BD34" i="64"/>
  <c r="BE34" i="64" s="1"/>
  <c r="BC111" i="64"/>
  <c r="LH111" i="64" s="1"/>
  <c r="LN111" i="64" s="1"/>
  <c r="BD111" i="64"/>
  <c r="BE111" i="64" s="1"/>
  <c r="BD29" i="64"/>
  <c r="BE29" i="64" s="1"/>
  <c r="BC29" i="64"/>
  <c r="LH29" i="64" s="1"/>
  <c r="LN29" i="64" s="1"/>
  <c r="BD19" i="64"/>
  <c r="BC19" i="64"/>
  <c r="LH19" i="64" s="1"/>
  <c r="BD117" i="64"/>
  <c r="BE117" i="64" s="1"/>
  <c r="BC117" i="64"/>
  <c r="BC185" i="64"/>
  <c r="LH185" i="64" s="1"/>
  <c r="LN185" i="64" s="1"/>
  <c r="BD185" i="64"/>
  <c r="BE185" i="64" s="1"/>
  <c r="BC181" i="64"/>
  <c r="BD181" i="64"/>
  <c r="BE181" i="64" s="1"/>
  <c r="BC15" i="64"/>
  <c r="BD15" i="64"/>
  <c r="BE15" i="64" s="1"/>
  <c r="BC179" i="64"/>
  <c r="BD179" i="64"/>
  <c r="BE179" i="64" s="1"/>
  <c r="BC177" i="64"/>
  <c r="BD177" i="64"/>
  <c r="BE177" i="64" s="1"/>
  <c r="BC118" i="64"/>
  <c r="BC160" i="64"/>
  <c r="BD160" i="64"/>
  <c r="BE160" i="64" s="1"/>
  <c r="BC150" i="64"/>
  <c r="BD150" i="64"/>
  <c r="BE150" i="64" s="1"/>
  <c r="BC122" i="64"/>
  <c r="BD122" i="64"/>
  <c r="BE122" i="64" s="1"/>
  <c r="BC213" i="64"/>
  <c r="BD213" i="64"/>
  <c r="BE213" i="64" s="1"/>
  <c r="BD72" i="64"/>
  <c r="BE72" i="64" s="1"/>
  <c r="BC72" i="64"/>
  <c r="LH72" i="64" s="1"/>
  <c r="LN72" i="64" s="1"/>
  <c r="BD113" i="64"/>
  <c r="BE113" i="64" s="1"/>
  <c r="BC113" i="64"/>
  <c r="BC59" i="64"/>
  <c r="BD59" i="64"/>
  <c r="BE59" i="64" s="1"/>
  <c r="BC55" i="64"/>
  <c r="BD55" i="64"/>
  <c r="BE55" i="64" s="1"/>
  <c r="BC35" i="64"/>
  <c r="BD35" i="64"/>
  <c r="BE35" i="64" s="1"/>
  <c r="BC28" i="64"/>
  <c r="BD28" i="64"/>
  <c r="BE28" i="64" s="1"/>
  <c r="BC194" i="64"/>
  <c r="BC142" i="64"/>
  <c r="BD142" i="64"/>
  <c r="BE142" i="64" s="1"/>
  <c r="BD135" i="64"/>
  <c r="BE135" i="64" s="1"/>
  <c r="BC135" i="64"/>
  <c r="BC175" i="64"/>
  <c r="BD175" i="64"/>
  <c r="BE175" i="64" s="1"/>
  <c r="BD178" i="64"/>
  <c r="BE178" i="64" s="1"/>
  <c r="BC178" i="64"/>
  <c r="BD211" i="64"/>
  <c r="BE211" i="64" s="1"/>
  <c r="BC211" i="64"/>
  <c r="BC138" i="64"/>
  <c r="BD138" i="64"/>
  <c r="BE138" i="64" s="1"/>
  <c r="BC101" i="64"/>
  <c r="BD37" i="64"/>
  <c r="BE37" i="64" s="1"/>
  <c r="BC37" i="64"/>
  <c r="BC58" i="64"/>
  <c r="BD58" i="64"/>
  <c r="BE58" i="64" s="1"/>
  <c r="BC108" i="64"/>
  <c r="BD108" i="64"/>
  <c r="BE108" i="64" s="1"/>
  <c r="BD91" i="64"/>
  <c r="BE91" i="64" s="1"/>
  <c r="BC91" i="64"/>
  <c r="BD30" i="64"/>
  <c r="BE30" i="64" s="1"/>
  <c r="BC30" i="64"/>
  <c r="BC27" i="64"/>
  <c r="BD27" i="64"/>
  <c r="BE27" i="64" s="1"/>
  <c r="BD198" i="64"/>
  <c r="BE198" i="64" s="1"/>
  <c r="BC198" i="64"/>
  <c r="BD203" i="64"/>
  <c r="BE203" i="64" s="1"/>
  <c r="BC203" i="64"/>
  <c r="BC200" i="64"/>
  <c r="BD200" i="64"/>
  <c r="BE200" i="64" s="1"/>
  <c r="BC147" i="64"/>
  <c r="BD147" i="64"/>
  <c r="BE147" i="64" s="1"/>
  <c r="BC196" i="64"/>
  <c r="BD196" i="64"/>
  <c r="BE196" i="64" s="1"/>
  <c r="BD190" i="64"/>
  <c r="BE190" i="64" s="1"/>
  <c r="BD192" i="64"/>
  <c r="BE192" i="64" s="1"/>
  <c r="BC192" i="64"/>
  <c r="LH192" i="64" s="1"/>
  <c r="LN192" i="64" s="1"/>
  <c r="BC145" i="64"/>
  <c r="BD145" i="64"/>
  <c r="BE145" i="64" s="1"/>
  <c r="BC16" i="64"/>
  <c r="BD16" i="64"/>
  <c r="BE16" i="64" s="1"/>
  <c r="BD80" i="64"/>
  <c r="BE80" i="64" s="1"/>
  <c r="BC80" i="64"/>
  <c r="BD40" i="64"/>
  <c r="BE40" i="64" s="1"/>
  <c r="BC40" i="64"/>
  <c r="LH40" i="64" s="1"/>
  <c r="LN40" i="64" s="1"/>
  <c r="BC107" i="64"/>
  <c r="BD107" i="64"/>
  <c r="BE107" i="64" s="1"/>
  <c r="BD66" i="64"/>
  <c r="BE66" i="64" s="1"/>
  <c r="BC109" i="64"/>
  <c r="BD109" i="64"/>
  <c r="BE109" i="64" s="1"/>
  <c r="BD48" i="64"/>
  <c r="BE48" i="64" s="1"/>
  <c r="BC48" i="64"/>
  <c r="BC73" i="64"/>
  <c r="BD73" i="64"/>
  <c r="BE73" i="64" s="1"/>
  <c r="BC25" i="64"/>
  <c r="LH25" i="64" s="1"/>
  <c r="LN25" i="64" s="1"/>
  <c r="BD25" i="64"/>
  <c r="BE25" i="64" s="1"/>
  <c r="BC144" i="64"/>
  <c r="BD141" i="64"/>
  <c r="BE141" i="64" s="1"/>
  <c r="BC141" i="64"/>
  <c r="LH141" i="64" s="1"/>
  <c r="LN141" i="64" s="1"/>
  <c r="BD182" i="64"/>
  <c r="BE182" i="64" s="1"/>
  <c r="BC182" i="64"/>
  <c r="BD173" i="64"/>
  <c r="BE173" i="64" s="1"/>
  <c r="BD174" i="64"/>
  <c r="BE174" i="64" s="1"/>
  <c r="BC174" i="64"/>
  <c r="LH174" i="64" s="1"/>
  <c r="LN174" i="64" s="1"/>
  <c r="BD39" i="64"/>
  <c r="BE39" i="64" s="1"/>
  <c r="BC39" i="64"/>
  <c r="BC54" i="64"/>
  <c r="LH54" i="64" s="1"/>
  <c r="LN54" i="64" s="1"/>
  <c r="BC78" i="64"/>
  <c r="BD78" i="64"/>
  <c r="BE78" i="64" s="1"/>
  <c r="BC74" i="64"/>
  <c r="LH74" i="64" s="1"/>
  <c r="LN74" i="64" s="1"/>
  <c r="BD74" i="64"/>
  <c r="BE74" i="64" s="1"/>
  <c r="BC47" i="64"/>
  <c r="LH47" i="64" s="1"/>
  <c r="LN47" i="64" s="1"/>
  <c r="BD47" i="64"/>
  <c r="BE47" i="64" s="1"/>
  <c r="BC92" i="64"/>
  <c r="BD92" i="64"/>
  <c r="BE92" i="64" s="1"/>
  <c r="BC191" i="64"/>
  <c r="BD191" i="64"/>
  <c r="BE191" i="64" s="1"/>
  <c r="BD151" i="64"/>
  <c r="BE151" i="64" s="1"/>
  <c r="BC151" i="64"/>
  <c r="BD156" i="64"/>
  <c r="BE156" i="64" s="1"/>
  <c r="BC156" i="64"/>
  <c r="LH156" i="64" s="1"/>
  <c r="LN156" i="64" s="1"/>
  <c r="BD199" i="64"/>
  <c r="BE199" i="64" s="1"/>
  <c r="BC199" i="64"/>
  <c r="BD154" i="64"/>
  <c r="BE154" i="64" s="1"/>
  <c r="BC154" i="64"/>
  <c r="BC116" i="64"/>
  <c r="BD116" i="64"/>
  <c r="BE116" i="64" s="1"/>
  <c r="BC162" i="64"/>
  <c r="BD162" i="64"/>
  <c r="BE162" i="64" s="1"/>
  <c r="BC17" i="64"/>
  <c r="BD17" i="64"/>
  <c r="BE17" i="64" s="1"/>
  <c r="BC163" i="64"/>
  <c r="BC137" i="64"/>
  <c r="BD137" i="64"/>
  <c r="BE137" i="64" s="1"/>
  <c r="BD120" i="64"/>
  <c r="BE120" i="64" s="1"/>
  <c r="BC120" i="64"/>
  <c r="BC77" i="64"/>
  <c r="BD77" i="64"/>
  <c r="BE77" i="64" s="1"/>
  <c r="BD49" i="64"/>
  <c r="BE49" i="64" s="1"/>
  <c r="BD71" i="64"/>
  <c r="BE71" i="64" s="1"/>
  <c r="BC71" i="64"/>
  <c r="LH71" i="64" s="1"/>
  <c r="LN71" i="64" s="1"/>
  <c r="BD69" i="64"/>
  <c r="BE69" i="64" s="1"/>
  <c r="BC69" i="64"/>
  <c r="BD79" i="64"/>
  <c r="BE79" i="64" s="1"/>
  <c r="BC43" i="64"/>
  <c r="BD43" i="64"/>
  <c r="BE43" i="64" s="1"/>
  <c r="BD94" i="64"/>
  <c r="BE94" i="64" s="1"/>
  <c r="BC57" i="64"/>
  <c r="BD57" i="64"/>
  <c r="BE57" i="64" s="1"/>
  <c r="LG14" i="64"/>
  <c r="BD14" i="64" s="1"/>
  <c r="BD31" i="64" l="1"/>
  <c r="BE31" i="64" s="1"/>
  <c r="BD186" i="64"/>
  <c r="BE186" i="64" s="1"/>
  <c r="BD21" i="64"/>
  <c r="BE21" i="64" s="1"/>
  <c r="BD207" i="64"/>
  <c r="BE207" i="64" s="1"/>
  <c r="BD159" i="64"/>
  <c r="BE159" i="64" s="1"/>
  <c r="BD176" i="64"/>
  <c r="BE176" i="64" s="1"/>
  <c r="BD155" i="64"/>
  <c r="BE155" i="64" s="1"/>
  <c r="BD83" i="64"/>
  <c r="BE83" i="64" s="1"/>
  <c r="BC140" i="64"/>
  <c r="LH140" i="64" s="1"/>
  <c r="LN140" i="64" s="1"/>
  <c r="BC104" i="64"/>
  <c r="BD119" i="64"/>
  <c r="BE119" i="64" s="1"/>
  <c r="BC149" i="64"/>
  <c r="LH149" i="64" s="1"/>
  <c r="LN149" i="64" s="1"/>
  <c r="BD188" i="64"/>
  <c r="BE188" i="64" s="1"/>
  <c r="BC85" i="64"/>
  <c r="BC22" i="64"/>
  <c r="LH22" i="64" s="1"/>
  <c r="BD169" i="64"/>
  <c r="BE169" i="64" s="1"/>
  <c r="BC42" i="64"/>
  <c r="LH42" i="64" s="1"/>
  <c r="LN42" i="64" s="1"/>
  <c r="BC99" i="64"/>
  <c r="LH99" i="64" s="1"/>
  <c r="LN99" i="64" s="1"/>
  <c r="BD102" i="64"/>
  <c r="BE102" i="64" s="1"/>
  <c r="BC128" i="64"/>
  <c r="LH128" i="64" s="1"/>
  <c r="LN128" i="64" s="1"/>
  <c r="BD168" i="64"/>
  <c r="BE168" i="64" s="1"/>
  <c r="BD36" i="64"/>
  <c r="BE36" i="64" s="1"/>
  <c r="BD206" i="64"/>
  <c r="BE206" i="64" s="1"/>
  <c r="BD81" i="64"/>
  <c r="BE81" i="64" s="1"/>
  <c r="BD60" i="64"/>
  <c r="BE60" i="64" s="1"/>
  <c r="BD63" i="64"/>
  <c r="BE63" i="64" s="1"/>
  <c r="BD161" i="64"/>
  <c r="BE161" i="64" s="1"/>
  <c r="BD98" i="64"/>
  <c r="BE98" i="64" s="1"/>
  <c r="BD126" i="64"/>
  <c r="BE126" i="64" s="1"/>
  <c r="BC202" i="64"/>
  <c r="BD205" i="64"/>
  <c r="BE205" i="64" s="1"/>
  <c r="BC183" i="64"/>
  <c r="BC167" i="64"/>
  <c r="LH167" i="64" s="1"/>
  <c r="LN167" i="64" s="1"/>
  <c r="BC193" i="64"/>
  <c r="BD152" i="64"/>
  <c r="BE152" i="64" s="1"/>
  <c r="BC64" i="64"/>
  <c r="LH64" i="64" s="1"/>
  <c r="LN64" i="64" s="1"/>
  <c r="BC45" i="64"/>
  <c r="LH45" i="64" s="1"/>
  <c r="LN45" i="64" s="1"/>
  <c r="BD208" i="64"/>
  <c r="BE208" i="64" s="1"/>
  <c r="BD131" i="64"/>
  <c r="BE131" i="64" s="1"/>
  <c r="BD41" i="64"/>
  <c r="BE41" i="64" s="1"/>
  <c r="BD46" i="64"/>
  <c r="BE46" i="64" s="1"/>
  <c r="BD166" i="64"/>
  <c r="BE166" i="64" s="1"/>
  <c r="BD103" i="64"/>
  <c r="BE103" i="64" s="1"/>
  <c r="BD209" i="64"/>
  <c r="BE209" i="64" s="1"/>
  <c r="BD44" i="64"/>
  <c r="BE44" i="64" s="1"/>
  <c r="BD157" i="64"/>
  <c r="BE157" i="64" s="1"/>
  <c r="BC129" i="64"/>
  <c r="LH129" i="64" s="1"/>
  <c r="LN129" i="64" s="1"/>
  <c r="BC112" i="64"/>
  <c r="BD23" i="64"/>
  <c r="BE23" i="64" s="1"/>
  <c r="BC212" i="64"/>
  <c r="LH212" i="64" s="1"/>
  <c r="LN212" i="64" s="1"/>
  <c r="BD88" i="64"/>
  <c r="BE88" i="64" s="1"/>
  <c r="BD62" i="64"/>
  <c r="BE62" i="64" s="1"/>
  <c r="BD115" i="64"/>
  <c r="BE115" i="64" s="1"/>
  <c r="BC106" i="64"/>
  <c r="LH106" i="64" s="1"/>
  <c r="LN106" i="64" s="1"/>
  <c r="BC210" i="64"/>
  <c r="LH210" i="64" s="1"/>
  <c r="LN210" i="64" s="1"/>
  <c r="BD70" i="64"/>
  <c r="BE70" i="64" s="1"/>
  <c r="BD95" i="64"/>
  <c r="BE95" i="64" s="1"/>
  <c r="BD189" i="64"/>
  <c r="BE189" i="64" s="1"/>
  <c r="BC20" i="64"/>
  <c r="LH20" i="64" s="1"/>
  <c r="LN20" i="64" s="1"/>
  <c r="BD165" i="64"/>
  <c r="BE165" i="64" s="1"/>
  <c r="BD76" i="64"/>
  <c r="BE76" i="64" s="1"/>
  <c r="BC130" i="64"/>
  <c r="BD172" i="64"/>
  <c r="BE172" i="64" s="1"/>
  <c r="BC82" i="64"/>
  <c r="BD97" i="64"/>
  <c r="BE97" i="64" s="1"/>
  <c r="BC33" i="64"/>
  <c r="BC93" i="64"/>
  <c r="LH93" i="64" s="1"/>
  <c r="LN93" i="64" s="1"/>
  <c r="BC100" i="64"/>
  <c r="LH100" i="64" s="1"/>
  <c r="LN100" i="64" s="1"/>
  <c r="BC75" i="64"/>
  <c r="LH75" i="64" s="1"/>
  <c r="LN75" i="64" s="1"/>
  <c r="BD89" i="64"/>
  <c r="BE89" i="64" s="1"/>
  <c r="BD61" i="64"/>
  <c r="BE61" i="64" s="1"/>
  <c r="BD132" i="64"/>
  <c r="BE132" i="64" s="1"/>
  <c r="BC50" i="64"/>
  <c r="LH50" i="64" s="1"/>
  <c r="LN50" i="64" s="1"/>
  <c r="BL22" i="64"/>
  <c r="BE22" i="64"/>
  <c r="LK22" i="64"/>
  <c r="LL22" i="64" s="1"/>
  <c r="LN22" i="64" s="1"/>
  <c r="LK14" i="64"/>
  <c r="BL19" i="64"/>
  <c r="BE19" i="64"/>
  <c r="LK19" i="64"/>
  <c r="LL19" i="64" s="1"/>
  <c r="LN19" i="64" s="1"/>
  <c r="LH46" i="64"/>
  <c r="LN46" i="64" s="1"/>
  <c r="LH77" i="64"/>
  <c r="LN77" i="64" s="1"/>
  <c r="LH21" i="64"/>
  <c r="LN21" i="64" s="1"/>
  <c r="LH191" i="64"/>
  <c r="LN191" i="64" s="1"/>
  <c r="LH168" i="64"/>
  <c r="LN168" i="64" s="1"/>
  <c r="LH36" i="64"/>
  <c r="LN36" i="64" s="1"/>
  <c r="LH159" i="64"/>
  <c r="LN159" i="64" s="1"/>
  <c r="LH186" i="64"/>
  <c r="LN186" i="64" s="1"/>
  <c r="LH164" i="64"/>
  <c r="LN164" i="64" s="1"/>
  <c r="LH135" i="64"/>
  <c r="LN135" i="64" s="1"/>
  <c r="LH117" i="64"/>
  <c r="LN117" i="64" s="1"/>
  <c r="LH179" i="64"/>
  <c r="LN179" i="64" s="1"/>
  <c r="LH163" i="64"/>
  <c r="LN163" i="64" s="1"/>
  <c r="LH138" i="64"/>
  <c r="LN138" i="64" s="1"/>
  <c r="LH134" i="64"/>
  <c r="LN134" i="64" s="1"/>
  <c r="LH155" i="64"/>
  <c r="LN155" i="64" s="1"/>
  <c r="LH183" i="64"/>
  <c r="LN183" i="64" s="1"/>
  <c r="LH62" i="64"/>
  <c r="LN62" i="64" s="1"/>
  <c r="LH195" i="64"/>
  <c r="LN195" i="64" s="1"/>
  <c r="LH154" i="64"/>
  <c r="LN154" i="64" s="1"/>
  <c r="LH44" i="64"/>
  <c r="LN44" i="64" s="1"/>
  <c r="LH166" i="64"/>
  <c r="LN166" i="64" s="1"/>
  <c r="LH123" i="64"/>
  <c r="LN123" i="64" s="1"/>
  <c r="LH206" i="64"/>
  <c r="LN206" i="64" s="1"/>
  <c r="LH124" i="64"/>
  <c r="LN124" i="64" s="1"/>
  <c r="LH65" i="64"/>
  <c r="LN65" i="64" s="1"/>
  <c r="LH92" i="64"/>
  <c r="LN92" i="64" s="1"/>
  <c r="LH26" i="64"/>
  <c r="LN26" i="64" s="1"/>
  <c r="LH115" i="64"/>
  <c r="LN115" i="64" s="1"/>
  <c r="LH109" i="64"/>
  <c r="LN109" i="64" s="1"/>
  <c r="LH57" i="64"/>
  <c r="LN57" i="64" s="1"/>
  <c r="LH105" i="64"/>
  <c r="LN105" i="64" s="1"/>
  <c r="LH153" i="64"/>
  <c r="LN153" i="64" s="1"/>
  <c r="LH189" i="64"/>
  <c r="LN189" i="64" s="1"/>
  <c r="LH181" i="64"/>
  <c r="LN181" i="64" s="1"/>
  <c r="LH33" i="64"/>
  <c r="LN33" i="64" s="1"/>
  <c r="LH43" i="64"/>
  <c r="LN43" i="64" s="1"/>
  <c r="LH86" i="64"/>
  <c r="LN86" i="64" s="1"/>
  <c r="LH98" i="64"/>
  <c r="LN98" i="64" s="1"/>
  <c r="LH157" i="64"/>
  <c r="LN157" i="64" s="1"/>
  <c r="LH162" i="64"/>
  <c r="LN162" i="64" s="1"/>
  <c r="LH194" i="64"/>
  <c r="LN194" i="64" s="1"/>
  <c r="LH81" i="64"/>
  <c r="LN81" i="64" s="1"/>
  <c r="LH31" i="64"/>
  <c r="LN31" i="64" s="1"/>
  <c r="LH69" i="64"/>
  <c r="LN69" i="64" s="1"/>
  <c r="LH116" i="64"/>
  <c r="LN116" i="64" s="1"/>
  <c r="LH176" i="64"/>
  <c r="LN176" i="64" s="1"/>
  <c r="LH53" i="64"/>
  <c r="LN53" i="64" s="1"/>
  <c r="LH197" i="64"/>
  <c r="LN197" i="64" s="1"/>
  <c r="LH52" i="64"/>
  <c r="LN52" i="64" s="1"/>
  <c r="LH202" i="64"/>
  <c r="LN202" i="64" s="1"/>
  <c r="LH196" i="64"/>
  <c r="LN196" i="64" s="1"/>
  <c r="LH58" i="64"/>
  <c r="LN58" i="64" s="1"/>
  <c r="LH37" i="64"/>
  <c r="LN37" i="64" s="1"/>
  <c r="LH34" i="64"/>
  <c r="LN34" i="64" s="1"/>
  <c r="LH171" i="64"/>
  <c r="LN171" i="64" s="1"/>
  <c r="LH137" i="64"/>
  <c r="LN137" i="64" s="1"/>
  <c r="LH208" i="64"/>
  <c r="LN208" i="64" s="1"/>
  <c r="LH178" i="64"/>
  <c r="LN178" i="64" s="1"/>
  <c r="LH23" i="64"/>
  <c r="LN23" i="64" s="1"/>
  <c r="LH97" i="64"/>
  <c r="LN97" i="64" s="1"/>
  <c r="LH122" i="64"/>
  <c r="LN122" i="64" s="1"/>
  <c r="LH48" i="64"/>
  <c r="LN48" i="64" s="1"/>
  <c r="LH144" i="64"/>
  <c r="LN144" i="64" s="1"/>
  <c r="LH85" i="64"/>
  <c r="LN85" i="64" s="1"/>
  <c r="LH188" i="64"/>
  <c r="LN188" i="64" s="1"/>
  <c r="LH147" i="64"/>
  <c r="LN147" i="64" s="1"/>
  <c r="LH84" i="64"/>
  <c r="LN84" i="64" s="1"/>
  <c r="LH87" i="64"/>
  <c r="LN87" i="64" s="1"/>
  <c r="LH73" i="64"/>
  <c r="LN73" i="64" s="1"/>
  <c r="LH198" i="64"/>
  <c r="LN198" i="64" s="1"/>
  <c r="LH200" i="64"/>
  <c r="LN200" i="64" s="1"/>
  <c r="LH203" i="64"/>
  <c r="LN203" i="64" s="1"/>
  <c r="LH114" i="64"/>
  <c r="LN114" i="64" s="1"/>
  <c r="LH80" i="64"/>
  <c r="LN80" i="64" s="1"/>
  <c r="LH102" i="64"/>
  <c r="LN102" i="64" s="1"/>
  <c r="LH49" i="64"/>
  <c r="LN49" i="64" s="1"/>
  <c r="LH66" i="64"/>
  <c r="LN66" i="64" s="1"/>
  <c r="LH61" i="64"/>
  <c r="LN61" i="64" s="1"/>
  <c r="LH193" i="64"/>
  <c r="LN193" i="64" s="1"/>
  <c r="LH175" i="64"/>
  <c r="LN175" i="64" s="1"/>
  <c r="LH131" i="64"/>
  <c r="LN131" i="64" s="1"/>
  <c r="LH59" i="64"/>
  <c r="LN59" i="64" s="1"/>
  <c r="LH101" i="64"/>
  <c r="LN101" i="64" s="1"/>
  <c r="LH112" i="64"/>
  <c r="LN112" i="64" s="1"/>
  <c r="LH89" i="64"/>
  <c r="LN89" i="64" s="1"/>
  <c r="LH78" i="64"/>
  <c r="LN78" i="64" s="1"/>
  <c r="LH95" i="64"/>
  <c r="LN95" i="64" s="1"/>
  <c r="LH209" i="64"/>
  <c r="LN209" i="64" s="1"/>
  <c r="LH172" i="64"/>
  <c r="LN172" i="64" s="1"/>
  <c r="LH121" i="64"/>
  <c r="LN121" i="64" s="1"/>
  <c r="LH160" i="64"/>
  <c r="LN160" i="64" s="1"/>
  <c r="LH67" i="64"/>
  <c r="LN67" i="64" s="1"/>
  <c r="LH60" i="64"/>
  <c r="LN60" i="64" s="1"/>
  <c r="LH38" i="64"/>
  <c r="LN38" i="64" s="1"/>
  <c r="LH15" i="64"/>
  <c r="LN15" i="64" s="1"/>
  <c r="LH143" i="64"/>
  <c r="LN143" i="64" s="1"/>
  <c r="LH120" i="64"/>
  <c r="LN120" i="64" s="1"/>
  <c r="LH108" i="64"/>
  <c r="LN108" i="64" s="1"/>
  <c r="LH39" i="64"/>
  <c r="LN39" i="64" s="1"/>
  <c r="LH91" i="64"/>
  <c r="LN91" i="64" s="1"/>
  <c r="LH27" i="64"/>
  <c r="LN27" i="64" s="1"/>
  <c r="LH28" i="64"/>
  <c r="LN28" i="64" s="1"/>
  <c r="LH148" i="64"/>
  <c r="LN148" i="64" s="1"/>
  <c r="LH199" i="64"/>
  <c r="LN199" i="64" s="1"/>
  <c r="LH139" i="64"/>
  <c r="LN139" i="64" s="1"/>
  <c r="LH150" i="64"/>
  <c r="LN150" i="64" s="1"/>
  <c r="LH173" i="64"/>
  <c r="LN173" i="64" s="1"/>
  <c r="LH130" i="64"/>
  <c r="LN130" i="64" s="1"/>
  <c r="LH113" i="64"/>
  <c r="LN113" i="64" s="1"/>
  <c r="LH104" i="64"/>
  <c r="LN104" i="64" s="1"/>
  <c r="LH103" i="64"/>
  <c r="LN103" i="64" s="1"/>
  <c r="LH82" i="64"/>
  <c r="LN82" i="64" s="1"/>
  <c r="LH119" i="64"/>
  <c r="LN119" i="64" s="1"/>
  <c r="LH213" i="64"/>
  <c r="LN213" i="64" s="1"/>
  <c r="BC14" i="64"/>
  <c r="LH132" i="64"/>
  <c r="LN132" i="64" s="1"/>
  <c r="LH151" i="64"/>
  <c r="LN151" i="64" s="1"/>
  <c r="LH88" i="64"/>
  <c r="LN88" i="64" s="1"/>
  <c r="LH55" i="64"/>
  <c r="LN55" i="64" s="1"/>
  <c r="LH79" i="64"/>
  <c r="LN79" i="64" s="1"/>
  <c r="LH16" i="64"/>
  <c r="LN16" i="64" s="1"/>
  <c r="LH125" i="64"/>
  <c r="LN125" i="64" s="1"/>
  <c r="LH165" i="64"/>
  <c r="LN165" i="64" s="1"/>
  <c r="LH170" i="64"/>
  <c r="LN170" i="64" s="1"/>
  <c r="LH145" i="64"/>
  <c r="LN145" i="64" s="1"/>
  <c r="LH35" i="64"/>
  <c r="LN35" i="64" s="1"/>
  <c r="LH136" i="64"/>
  <c r="LN136" i="64" s="1"/>
  <c r="LH169" i="64"/>
  <c r="LN169" i="64" s="1"/>
  <c r="LH107" i="64"/>
  <c r="LN107" i="64" s="1"/>
  <c r="LH17" i="64"/>
  <c r="LN17" i="64" s="1"/>
  <c r="LH41" i="64"/>
  <c r="LN41" i="64" s="1"/>
  <c r="LH211" i="64"/>
  <c r="LN211" i="64" s="1"/>
  <c r="LH118" i="64"/>
  <c r="LN118" i="64" s="1"/>
  <c r="LH177" i="64"/>
  <c r="LN177" i="64" s="1"/>
  <c r="LH204" i="64"/>
  <c r="LN204" i="64" s="1"/>
  <c r="LH110" i="64"/>
  <c r="LN110" i="64" s="1"/>
  <c r="LH51" i="64"/>
  <c r="LN51" i="64" s="1"/>
  <c r="LH182" i="64"/>
  <c r="LN182" i="64" s="1"/>
  <c r="LH142" i="64"/>
  <c r="LN142" i="64" s="1"/>
  <c r="LH24" i="64"/>
  <c r="LN24" i="64" s="1"/>
  <c r="LH30" i="64"/>
  <c r="LN30" i="64" s="1"/>
  <c r="F14" i="64" l="1"/>
  <c r="KJ14" i="64" l="1"/>
  <c r="A8" i="56"/>
  <c r="E42" i="56" l="1"/>
  <c r="F42" i="56" s="1"/>
  <c r="E57" i="56"/>
  <c r="F57" i="56" s="1"/>
  <c r="E61" i="56"/>
  <c r="F61" i="56" s="1"/>
  <c r="E64" i="56"/>
  <c r="F64" i="56" s="1"/>
  <c r="E68" i="56"/>
  <c r="F68" i="56" s="1"/>
  <c r="E78" i="56"/>
  <c r="F78" i="56" s="1"/>
  <c r="E82" i="56"/>
  <c r="F82" i="56" s="1"/>
  <c r="E87" i="56"/>
  <c r="F87" i="56" s="1"/>
  <c r="E92" i="56"/>
  <c r="F92" i="56" s="1"/>
  <c r="E105" i="56"/>
  <c r="F105" i="56" s="1"/>
  <c r="E108" i="56"/>
  <c r="F108" i="56" s="1"/>
  <c r="E113" i="56"/>
  <c r="F113" i="56" s="1"/>
  <c r="E123" i="56"/>
  <c r="F123" i="56" s="1"/>
  <c r="E129" i="56"/>
  <c r="F129" i="56" s="1"/>
  <c r="E133" i="56"/>
  <c r="F133" i="56" s="1"/>
  <c r="E141" i="56"/>
  <c r="F141" i="56" s="1"/>
  <c r="E148" i="56"/>
  <c r="F148" i="56" s="1"/>
  <c r="E157" i="56"/>
  <c r="F157" i="56" s="1"/>
  <c r="E162" i="56"/>
  <c r="F162" i="56" s="1"/>
  <c r="E167" i="56"/>
  <c r="F167" i="56" s="1"/>
  <c r="E176" i="56"/>
  <c r="F176" i="56" s="1"/>
  <c r="E183" i="56"/>
  <c r="F183" i="56" s="1"/>
  <c r="E189" i="56"/>
  <c r="F189" i="56" s="1"/>
  <c r="E194" i="56"/>
  <c r="F194" i="56" s="1"/>
  <c r="E203" i="56"/>
  <c r="F203" i="56" s="1"/>
  <c r="E207" i="56"/>
  <c r="F207" i="56" s="1"/>
  <c r="E212" i="56"/>
  <c r="F212" i="56" s="1"/>
  <c r="E216" i="56"/>
  <c r="F216" i="56" s="1"/>
  <c r="E221" i="56"/>
  <c r="F221" i="56" s="1"/>
  <c r="E250" i="56"/>
  <c r="F250" i="56" s="1"/>
  <c r="E256" i="56"/>
  <c r="F256" i="56" s="1"/>
  <c r="E260" i="56"/>
  <c r="F260" i="56" s="1"/>
  <c r="E272" i="56"/>
  <c r="F272" i="56" s="1"/>
  <c r="E282" i="56"/>
  <c r="F282" i="56" s="1"/>
  <c r="E287" i="56"/>
  <c r="F287" i="56" s="1"/>
  <c r="E301" i="56"/>
  <c r="F301" i="56" s="1"/>
  <c r="E305" i="56"/>
  <c r="F305" i="56" s="1"/>
  <c r="E315" i="56"/>
  <c r="F315" i="56" s="1"/>
  <c r="E320" i="56"/>
  <c r="F320" i="56" s="1"/>
  <c r="E325" i="56"/>
  <c r="F325" i="56" s="1"/>
  <c r="E329" i="56"/>
  <c r="F329" i="56" s="1"/>
  <c r="E333" i="56"/>
  <c r="F333" i="56" s="1"/>
  <c r="E338" i="56"/>
  <c r="F338" i="56" s="1"/>
  <c r="E351" i="56"/>
  <c r="F351" i="56" s="1"/>
  <c r="E365" i="56"/>
  <c r="F365" i="56" s="1"/>
  <c r="E370" i="56"/>
  <c r="F370" i="56" s="1"/>
  <c r="E374" i="56"/>
  <c r="F374" i="56" s="1"/>
  <c r="E396" i="56"/>
  <c r="F396" i="56" s="1"/>
  <c r="E402" i="56"/>
  <c r="F402" i="56" s="1"/>
  <c r="E407" i="56"/>
  <c r="F407" i="56" s="1"/>
  <c r="E411" i="56"/>
  <c r="F411" i="56" s="1"/>
  <c r="E416" i="56"/>
  <c r="F416" i="56" s="1"/>
  <c r="E420" i="56"/>
  <c r="F420" i="56" s="1"/>
  <c r="E430" i="56"/>
  <c r="F430" i="56" s="1"/>
  <c r="E437" i="56"/>
  <c r="F437" i="56" s="1"/>
  <c r="E442" i="56"/>
  <c r="F442" i="56" s="1"/>
  <c r="E446" i="56"/>
  <c r="F446" i="56" s="1"/>
  <c r="E456" i="56"/>
  <c r="F456" i="56" s="1"/>
  <c r="E478" i="56"/>
  <c r="F478" i="56" s="1"/>
  <c r="E482" i="56"/>
  <c r="F482" i="56" s="1"/>
  <c r="E490" i="56"/>
  <c r="F490" i="56" s="1"/>
  <c r="E499" i="56"/>
  <c r="F499" i="56" s="1"/>
  <c r="E521" i="56"/>
  <c r="F521" i="56" s="1"/>
  <c r="E530" i="56"/>
  <c r="F530" i="56" s="1"/>
  <c r="E538" i="56"/>
  <c r="F538" i="56" s="1"/>
  <c r="E13" i="56"/>
  <c r="F13" i="56" s="1"/>
  <c r="E18" i="56"/>
  <c r="F18" i="56" s="1"/>
  <c r="E22" i="56"/>
  <c r="F22" i="56" s="1"/>
  <c r="E284" i="56"/>
  <c r="F284" i="56" s="1"/>
  <c r="E294" i="56"/>
  <c r="F294" i="56" s="1"/>
  <c r="E312" i="56"/>
  <c r="F312" i="56" s="1"/>
  <c r="E330" i="56"/>
  <c r="F330" i="56" s="1"/>
  <c r="E344" i="56"/>
  <c r="F344" i="56" s="1"/>
  <c r="E47" i="56"/>
  <c r="F47" i="56" s="1"/>
  <c r="E65" i="56"/>
  <c r="F65" i="56" s="1"/>
  <c r="E69" i="56"/>
  <c r="F69" i="56" s="1"/>
  <c r="E74" i="56"/>
  <c r="F74" i="56" s="1"/>
  <c r="E83" i="56"/>
  <c r="F83" i="56" s="1"/>
  <c r="E93" i="56"/>
  <c r="F93" i="56" s="1"/>
  <c r="E99" i="56"/>
  <c r="F99" i="56" s="1"/>
  <c r="E114" i="56"/>
  <c r="F114" i="56" s="1"/>
  <c r="E118" i="56"/>
  <c r="F118" i="56" s="1"/>
  <c r="E138" i="56"/>
  <c r="F138" i="56" s="1"/>
  <c r="E142" i="56"/>
  <c r="F142" i="56" s="1"/>
  <c r="E149" i="56"/>
  <c r="F149" i="56" s="1"/>
  <c r="E153" i="56"/>
  <c r="F153" i="56" s="1"/>
  <c r="E163" i="56"/>
  <c r="F163" i="56" s="1"/>
  <c r="E171" i="56"/>
  <c r="F171" i="56" s="1"/>
  <c r="E180" i="56"/>
  <c r="F180" i="56" s="1"/>
  <c r="E184" i="56"/>
  <c r="F184" i="56" s="1"/>
  <c r="E199" i="56"/>
  <c r="F199" i="56" s="1"/>
  <c r="E208" i="56"/>
  <c r="F208" i="56" s="1"/>
  <c r="E217" i="56"/>
  <c r="F217" i="56" s="1"/>
  <c r="E222" i="56"/>
  <c r="F222" i="56" s="1"/>
  <c r="E226" i="56"/>
  <c r="F226" i="56" s="1"/>
  <c r="E234" i="56"/>
  <c r="F234" i="56" s="1"/>
  <c r="E242" i="56"/>
  <c r="F242" i="56" s="1"/>
  <c r="E245" i="56"/>
  <c r="F245" i="56" s="1"/>
  <c r="E265" i="56"/>
  <c r="F265" i="56" s="1"/>
  <c r="E277" i="56"/>
  <c r="F277" i="56" s="1"/>
  <c r="E288" i="56"/>
  <c r="F288" i="56" s="1"/>
  <c r="E293" i="56"/>
  <c r="F293" i="56" s="1"/>
  <c r="E310" i="56"/>
  <c r="F310" i="56" s="1"/>
  <c r="E316" i="56"/>
  <c r="F316" i="56" s="1"/>
  <c r="E347" i="56"/>
  <c r="F347" i="56" s="1"/>
  <c r="E352" i="56"/>
  <c r="F352" i="56" s="1"/>
  <c r="E357" i="56"/>
  <c r="F357" i="56" s="1"/>
  <c r="E361" i="56"/>
  <c r="F361" i="56" s="1"/>
  <c r="E371" i="56"/>
  <c r="F371" i="56" s="1"/>
  <c r="E375" i="56"/>
  <c r="F375" i="56" s="1"/>
  <c r="E379" i="56"/>
  <c r="F379" i="56" s="1"/>
  <c r="E383" i="56"/>
  <c r="F383" i="56" s="1"/>
  <c r="E387" i="56"/>
  <c r="F387" i="56" s="1"/>
  <c r="E392" i="56"/>
  <c r="F392" i="56" s="1"/>
  <c r="E403" i="56"/>
  <c r="F403" i="56" s="1"/>
  <c r="E417" i="56"/>
  <c r="F417" i="56" s="1"/>
  <c r="E421" i="56"/>
  <c r="F421" i="56" s="1"/>
  <c r="E426" i="56"/>
  <c r="F426" i="56" s="1"/>
  <c r="E431" i="56"/>
  <c r="F431" i="56" s="1"/>
  <c r="E443" i="56"/>
  <c r="F443" i="56" s="1"/>
  <c r="E450" i="56"/>
  <c r="F450" i="56" s="1"/>
  <c r="E457" i="56"/>
  <c r="F457" i="56" s="1"/>
  <c r="E461" i="56"/>
  <c r="F461" i="56" s="1"/>
  <c r="E466" i="56"/>
  <c r="F466" i="56" s="1"/>
  <c r="E470" i="56"/>
  <c r="F470" i="56" s="1"/>
  <c r="E474" i="56"/>
  <c r="F474" i="56" s="1"/>
  <c r="E486" i="56"/>
  <c r="F486" i="56" s="1"/>
  <c r="E495" i="56"/>
  <c r="F495" i="56" s="1"/>
  <c r="E503" i="56"/>
  <c r="F503" i="56" s="1"/>
  <c r="E508" i="56"/>
  <c r="F508" i="56" s="1"/>
  <c r="E522" i="56"/>
  <c r="F522" i="56" s="1"/>
  <c r="E526" i="56"/>
  <c r="F526" i="56" s="1"/>
  <c r="E14" i="56"/>
  <c r="F14" i="56" s="1"/>
  <c r="E29" i="56"/>
  <c r="F29" i="56" s="1"/>
  <c r="E34" i="56"/>
  <c r="F34" i="56" s="1"/>
  <c r="E37" i="56"/>
  <c r="F37" i="56" s="1"/>
  <c r="E279" i="56"/>
  <c r="F279" i="56" s="1"/>
  <c r="E299" i="56"/>
  <c r="F299" i="56" s="1"/>
  <c r="E339" i="56"/>
  <c r="F339" i="56" s="1"/>
  <c r="E58" i="56"/>
  <c r="F58" i="56" s="1"/>
  <c r="E70" i="56"/>
  <c r="F70" i="56" s="1"/>
  <c r="E75" i="56"/>
  <c r="F75" i="56" s="1"/>
  <c r="E79" i="56"/>
  <c r="F79" i="56" s="1"/>
  <c r="E94" i="56"/>
  <c r="F94" i="56" s="1"/>
  <c r="E100" i="56"/>
  <c r="F100" i="56" s="1"/>
  <c r="E106" i="56"/>
  <c r="F106" i="56" s="1"/>
  <c r="E109" i="56"/>
  <c r="F109" i="56" s="1"/>
  <c r="E119" i="56"/>
  <c r="F119" i="56" s="1"/>
  <c r="E124" i="56"/>
  <c r="F124" i="56" s="1"/>
  <c r="E130" i="56"/>
  <c r="F130" i="56" s="1"/>
  <c r="E134" i="56"/>
  <c r="F134" i="56" s="1"/>
  <c r="E143" i="56"/>
  <c r="F143" i="56" s="1"/>
  <c r="E150" i="56"/>
  <c r="F150" i="56" s="1"/>
  <c r="E158" i="56"/>
  <c r="F158" i="56" s="1"/>
  <c r="E164" i="56"/>
  <c r="F164" i="56" s="1"/>
  <c r="E168" i="56"/>
  <c r="F168" i="56" s="1"/>
  <c r="E172" i="56"/>
  <c r="F172" i="56" s="1"/>
  <c r="E185" i="56"/>
  <c r="F185" i="56" s="1"/>
  <c r="E195" i="56"/>
  <c r="F195" i="56" s="1"/>
  <c r="E209" i="56"/>
  <c r="F209" i="56" s="1"/>
  <c r="E213" i="56"/>
  <c r="F213" i="56" s="1"/>
  <c r="E231" i="56"/>
  <c r="F231" i="56" s="1"/>
  <c r="E239" i="56"/>
  <c r="F239" i="56" s="1"/>
  <c r="E251" i="56"/>
  <c r="F251" i="56" s="1"/>
  <c r="E257" i="56"/>
  <c r="F257" i="56" s="1"/>
  <c r="E261" i="56"/>
  <c r="F261" i="56" s="1"/>
  <c r="E266" i="56"/>
  <c r="F266" i="56" s="1"/>
  <c r="E269" i="56"/>
  <c r="F269" i="56" s="1"/>
  <c r="E278" i="56"/>
  <c r="F278" i="56" s="1"/>
  <c r="E283" i="56"/>
  <c r="F283" i="56" s="1"/>
  <c r="E298" i="56"/>
  <c r="F298" i="56" s="1"/>
  <c r="E302" i="56"/>
  <c r="F302" i="56" s="1"/>
  <c r="E306" i="56"/>
  <c r="F306" i="56" s="1"/>
  <c r="E311" i="56"/>
  <c r="F311" i="56" s="1"/>
  <c r="E321" i="56"/>
  <c r="F321" i="56" s="1"/>
  <c r="E326" i="56"/>
  <c r="F326" i="56" s="1"/>
  <c r="E334" i="56"/>
  <c r="F334" i="56" s="1"/>
  <c r="E343" i="56"/>
  <c r="F343" i="56" s="1"/>
  <c r="E348" i="56"/>
  <c r="F348" i="56" s="1"/>
  <c r="E366" i="56"/>
  <c r="F366" i="56" s="1"/>
  <c r="E397" i="56"/>
  <c r="F397" i="56" s="1"/>
  <c r="E408" i="56"/>
  <c r="F408" i="56" s="1"/>
  <c r="E412" i="56"/>
  <c r="F412" i="56" s="1"/>
  <c r="E422" i="56"/>
  <c r="F422" i="56" s="1"/>
  <c r="E427" i="56"/>
  <c r="F427" i="56" s="1"/>
  <c r="E434" i="56"/>
  <c r="F434" i="56" s="1"/>
  <c r="E447" i="56"/>
  <c r="F447" i="56" s="1"/>
  <c r="E451" i="56"/>
  <c r="F451" i="56" s="1"/>
  <c r="E475" i="56"/>
  <c r="F475" i="56" s="1"/>
  <c r="E479" i="56"/>
  <c r="F479" i="56" s="1"/>
  <c r="E483" i="56"/>
  <c r="F483" i="56" s="1"/>
  <c r="E487" i="56"/>
  <c r="F487" i="56" s="1"/>
  <c r="E491" i="56"/>
  <c r="F491" i="56" s="1"/>
  <c r="E496" i="56"/>
  <c r="F496" i="56" s="1"/>
  <c r="E500" i="56"/>
  <c r="F500" i="56" s="1"/>
  <c r="E504" i="56"/>
  <c r="F504" i="56" s="1"/>
  <c r="E509" i="56"/>
  <c r="F509" i="56" s="1"/>
  <c r="E517" i="56"/>
  <c r="F517" i="56" s="1"/>
  <c r="E531" i="56"/>
  <c r="F531" i="56" s="1"/>
  <c r="E535" i="56"/>
  <c r="F535" i="56" s="1"/>
  <c r="E15" i="56"/>
  <c r="F15" i="56" s="1"/>
  <c r="E19" i="56"/>
  <c r="F19" i="56" s="1"/>
  <c r="E23" i="56"/>
  <c r="F23" i="56" s="1"/>
  <c r="E235" i="56"/>
  <c r="F235" i="56" s="1"/>
  <c r="E240" i="56"/>
  <c r="F240" i="56" s="1"/>
  <c r="E252" i="56"/>
  <c r="F252" i="56" s="1"/>
  <c r="E273" i="56"/>
  <c r="F273" i="56" s="1"/>
  <c r="E289" i="56"/>
  <c r="F289" i="56" s="1"/>
  <c r="E307" i="56"/>
  <c r="F307" i="56" s="1"/>
  <c r="E317" i="56"/>
  <c r="F317" i="56" s="1"/>
  <c r="E59" i="56"/>
  <c r="F59" i="56" s="1"/>
  <c r="E62" i="56"/>
  <c r="F62" i="56" s="1"/>
  <c r="E66" i="56"/>
  <c r="F66" i="56" s="1"/>
  <c r="E71" i="56"/>
  <c r="F71" i="56" s="1"/>
  <c r="E76" i="56"/>
  <c r="F76" i="56" s="1"/>
  <c r="E84" i="56"/>
  <c r="F84" i="56" s="1"/>
  <c r="E88" i="56"/>
  <c r="F88" i="56" s="1"/>
  <c r="E95" i="56"/>
  <c r="F95" i="56" s="1"/>
  <c r="E110" i="56"/>
  <c r="F110" i="56" s="1"/>
  <c r="E115" i="56"/>
  <c r="F115" i="56" s="1"/>
  <c r="E125" i="56"/>
  <c r="F125" i="56" s="1"/>
  <c r="E135" i="56"/>
  <c r="F135" i="56" s="1"/>
  <c r="E144" i="56"/>
  <c r="F144" i="56" s="1"/>
  <c r="E154" i="56"/>
  <c r="F154" i="56" s="1"/>
  <c r="E159" i="56"/>
  <c r="F159" i="56" s="1"/>
  <c r="E165" i="56"/>
  <c r="F165" i="56" s="1"/>
  <c r="E173" i="56"/>
  <c r="F173" i="56" s="1"/>
  <c r="E177" i="56"/>
  <c r="F177" i="56" s="1"/>
  <c r="E181" i="56"/>
  <c r="F181" i="56" s="1"/>
  <c r="E186" i="56"/>
  <c r="F186" i="56" s="1"/>
  <c r="E190" i="56"/>
  <c r="F190" i="56" s="1"/>
  <c r="E200" i="56"/>
  <c r="F200" i="56" s="1"/>
  <c r="E204" i="56"/>
  <c r="F204" i="56" s="1"/>
  <c r="E214" i="56"/>
  <c r="F214" i="56" s="1"/>
  <c r="E218" i="56"/>
  <c r="F218" i="56" s="1"/>
  <c r="E223" i="56"/>
  <c r="F223" i="56" s="1"/>
  <c r="E227" i="56"/>
  <c r="F227" i="56" s="1"/>
  <c r="E246" i="56"/>
  <c r="F246" i="56" s="1"/>
  <c r="E77" i="56"/>
  <c r="F77" i="56" s="1"/>
  <c r="E85" i="56"/>
  <c r="F85" i="56" s="1"/>
  <c r="E96" i="56"/>
  <c r="F96" i="56" s="1"/>
  <c r="E101" i="56"/>
  <c r="F101" i="56" s="1"/>
  <c r="E107" i="56"/>
  <c r="F107" i="56" s="1"/>
  <c r="E120" i="56"/>
  <c r="F120" i="56" s="1"/>
  <c r="E126" i="56"/>
  <c r="F126" i="56" s="1"/>
  <c r="E131" i="56"/>
  <c r="F131" i="56" s="1"/>
  <c r="E145" i="56"/>
  <c r="F145" i="56" s="1"/>
  <c r="E151" i="56"/>
  <c r="F151" i="56" s="1"/>
  <c r="E182" i="56"/>
  <c r="F182" i="56" s="1"/>
  <c r="E191" i="56"/>
  <c r="F191" i="56" s="1"/>
  <c r="E196" i="56"/>
  <c r="F196" i="56" s="1"/>
  <c r="E210" i="56"/>
  <c r="F210" i="56" s="1"/>
  <c r="E236" i="56"/>
  <c r="F236" i="56" s="1"/>
  <c r="E247" i="56"/>
  <c r="F247" i="56" s="1"/>
  <c r="E253" i="56"/>
  <c r="F253" i="56" s="1"/>
  <c r="E258" i="56"/>
  <c r="F258" i="56" s="1"/>
  <c r="E262" i="56"/>
  <c r="F262" i="56" s="1"/>
  <c r="E270" i="56"/>
  <c r="F270" i="56" s="1"/>
  <c r="E280" i="56"/>
  <c r="F280" i="56" s="1"/>
  <c r="E322" i="56"/>
  <c r="F322" i="56" s="1"/>
  <c r="E335" i="56"/>
  <c r="F335" i="56" s="1"/>
  <c r="E340" i="56"/>
  <c r="F340" i="56" s="1"/>
  <c r="E349" i="56"/>
  <c r="F349" i="56" s="1"/>
  <c r="E362" i="56"/>
  <c r="F362" i="56" s="1"/>
  <c r="E367" i="56"/>
  <c r="F367" i="56" s="1"/>
  <c r="E372" i="56"/>
  <c r="F372" i="56" s="1"/>
  <c r="E380" i="56"/>
  <c r="F380" i="56" s="1"/>
  <c r="E389" i="56"/>
  <c r="F389" i="56" s="1"/>
  <c r="E394" i="56"/>
  <c r="F394" i="56" s="1"/>
  <c r="E399" i="56"/>
  <c r="F399" i="56" s="1"/>
  <c r="E409" i="56"/>
  <c r="F409" i="56" s="1"/>
  <c r="E418" i="56"/>
  <c r="F418" i="56" s="1"/>
  <c r="E428" i="56"/>
  <c r="F428" i="56" s="1"/>
  <c r="E432" i="56"/>
  <c r="F432" i="56" s="1"/>
  <c r="E444" i="56"/>
  <c r="F444" i="56" s="1"/>
  <c r="E448" i="56"/>
  <c r="F448" i="56" s="1"/>
  <c r="E453" i="56"/>
  <c r="F453" i="56" s="1"/>
  <c r="E462" i="56"/>
  <c r="F462" i="56" s="1"/>
  <c r="E480" i="56"/>
  <c r="F480" i="56" s="1"/>
  <c r="E484" i="56"/>
  <c r="F484" i="56" s="1"/>
  <c r="E488" i="56"/>
  <c r="F488" i="56" s="1"/>
  <c r="E492" i="56"/>
  <c r="F492" i="56" s="1"/>
  <c r="E505" i="56"/>
  <c r="F505" i="56" s="1"/>
  <c r="E510" i="56"/>
  <c r="F510" i="56" s="1"/>
  <c r="E514" i="56"/>
  <c r="F514" i="56" s="1"/>
  <c r="E527" i="56"/>
  <c r="F527" i="56" s="1"/>
  <c r="E532" i="56"/>
  <c r="F532" i="56" s="1"/>
  <c r="E536" i="56"/>
  <c r="F536" i="56" s="1"/>
  <c r="E540" i="56"/>
  <c r="F540" i="56" s="1"/>
  <c r="E16" i="56"/>
  <c r="F16" i="56" s="1"/>
  <c r="E24" i="56"/>
  <c r="F24" i="56" s="1"/>
  <c r="E27" i="56"/>
  <c r="F27" i="56" s="1"/>
  <c r="E31" i="56"/>
  <c r="F31" i="56" s="1"/>
  <c r="E39" i="56"/>
  <c r="F39" i="56" s="1"/>
  <c r="E60" i="56"/>
  <c r="F60" i="56" s="1"/>
  <c r="E90" i="56"/>
  <c r="F90" i="56" s="1"/>
  <c r="E97" i="56"/>
  <c r="F97" i="56" s="1"/>
  <c r="E103" i="56"/>
  <c r="F103" i="56" s="1"/>
  <c r="E112" i="56"/>
  <c r="F112" i="56" s="1"/>
  <c r="E116" i="56"/>
  <c r="F116" i="56" s="1"/>
  <c r="E121" i="56"/>
  <c r="F121" i="56" s="1"/>
  <c r="E127" i="56"/>
  <c r="F127" i="56" s="1"/>
  <c r="E147" i="56"/>
  <c r="F147" i="56" s="1"/>
  <c r="E152" i="56"/>
  <c r="F152" i="56" s="1"/>
  <c r="E160" i="56"/>
  <c r="F160" i="56" s="1"/>
  <c r="E166" i="56"/>
  <c r="F166" i="56" s="1"/>
  <c r="E192" i="56"/>
  <c r="F192" i="56" s="1"/>
  <c r="E197" i="56"/>
  <c r="F197" i="56" s="1"/>
  <c r="E202" i="56"/>
  <c r="F202" i="56" s="1"/>
  <c r="E206" i="56"/>
  <c r="F206" i="56" s="1"/>
  <c r="E211" i="56"/>
  <c r="F211" i="56" s="1"/>
  <c r="E215" i="56"/>
  <c r="F215" i="56" s="1"/>
  <c r="E220" i="56"/>
  <c r="F220" i="56" s="1"/>
  <c r="E229" i="56"/>
  <c r="F229" i="56" s="1"/>
  <c r="E249" i="56"/>
  <c r="F249" i="56" s="1"/>
  <c r="E254" i="56"/>
  <c r="F254" i="56" s="1"/>
  <c r="E259" i="56"/>
  <c r="F259" i="56" s="1"/>
  <c r="E263" i="56"/>
  <c r="F263" i="56" s="1"/>
  <c r="E268" i="56"/>
  <c r="F268" i="56" s="1"/>
  <c r="E275" i="56"/>
  <c r="F275" i="56" s="1"/>
  <c r="E286" i="56"/>
  <c r="F286" i="56" s="1"/>
  <c r="E291" i="56"/>
  <c r="F291" i="56" s="1"/>
  <c r="E296" i="56"/>
  <c r="F296" i="56" s="1"/>
  <c r="E304" i="56"/>
  <c r="F304" i="56" s="1"/>
  <c r="E324" i="56"/>
  <c r="F324" i="56" s="1"/>
  <c r="E328" i="56"/>
  <c r="F328" i="56" s="1"/>
  <c r="E332" i="56"/>
  <c r="F332" i="56" s="1"/>
  <c r="E341" i="56"/>
  <c r="F341" i="56" s="1"/>
  <c r="E350" i="56"/>
  <c r="F350" i="56" s="1"/>
  <c r="E355" i="56"/>
  <c r="F355" i="56" s="1"/>
  <c r="E363" i="56"/>
  <c r="F363" i="56" s="1"/>
  <c r="E368" i="56"/>
  <c r="F368" i="56" s="1"/>
  <c r="E373" i="56"/>
  <c r="F373" i="56" s="1"/>
  <c r="E381" i="56"/>
  <c r="F381" i="56" s="1"/>
  <c r="E400" i="56"/>
  <c r="F400" i="56" s="1"/>
  <c r="E410" i="56"/>
  <c r="F410" i="56" s="1"/>
  <c r="E415" i="56"/>
  <c r="F415" i="56" s="1"/>
  <c r="E419" i="56"/>
  <c r="F419" i="56" s="1"/>
  <c r="E429" i="56"/>
  <c r="F429" i="56" s="1"/>
  <c r="E440" i="56"/>
  <c r="F440" i="56" s="1"/>
  <c r="E454" i="56"/>
  <c r="F454" i="56" s="1"/>
  <c r="E464" i="56"/>
  <c r="F464" i="56" s="1"/>
  <c r="E477" i="56"/>
  <c r="F477" i="56" s="1"/>
  <c r="E485" i="56"/>
  <c r="F485" i="56" s="1"/>
  <c r="E493" i="56"/>
  <c r="F493" i="56" s="1"/>
  <c r="E498" i="56"/>
  <c r="F498" i="56" s="1"/>
  <c r="E502" i="56"/>
  <c r="F502" i="56" s="1"/>
  <c r="E511" i="56"/>
  <c r="F511" i="56" s="1"/>
  <c r="E515" i="56"/>
  <c r="F515" i="56" s="1"/>
  <c r="E520" i="56"/>
  <c r="F520" i="56" s="1"/>
  <c r="E533" i="56"/>
  <c r="F533" i="56" s="1"/>
  <c r="E541" i="56"/>
  <c r="F541" i="56" s="1"/>
  <c r="E17" i="56"/>
  <c r="F17" i="56" s="1"/>
  <c r="E25" i="56"/>
  <c r="F25" i="56" s="1"/>
  <c r="E28" i="56"/>
  <c r="F28" i="56" s="1"/>
  <c r="E33" i="56"/>
  <c r="F33" i="56" s="1"/>
  <c r="E36" i="56"/>
  <c r="F36" i="56" s="1"/>
  <c r="E98" i="56"/>
  <c r="F98" i="56" s="1"/>
  <c r="E117" i="56"/>
  <c r="F117" i="56" s="1"/>
  <c r="E156" i="56"/>
  <c r="F156" i="56" s="1"/>
  <c r="E175" i="56"/>
  <c r="F175" i="56" s="1"/>
  <c r="E187" i="56"/>
  <c r="F187" i="56" s="1"/>
  <c r="E198" i="56"/>
  <c r="F198" i="56" s="1"/>
  <c r="E255" i="56"/>
  <c r="F255" i="56" s="1"/>
  <c r="E267" i="56"/>
  <c r="F267" i="56" s="1"/>
  <c r="E319" i="56"/>
  <c r="F319" i="56" s="1"/>
  <c r="E354" i="56"/>
  <c r="F354" i="56" s="1"/>
  <c r="E360" i="56"/>
  <c r="F360" i="56" s="1"/>
  <c r="E382" i="56"/>
  <c r="F382" i="56" s="1"/>
  <c r="E393" i="56"/>
  <c r="F393" i="56" s="1"/>
  <c r="E404" i="56"/>
  <c r="F404" i="56" s="1"/>
  <c r="E423" i="56"/>
  <c r="F423" i="56" s="1"/>
  <c r="E441" i="56"/>
  <c r="F441" i="56" s="1"/>
  <c r="E458" i="56"/>
  <c r="F458" i="56" s="1"/>
  <c r="E463" i="56"/>
  <c r="F463" i="56" s="1"/>
  <c r="E469" i="56"/>
  <c r="F469" i="56" s="1"/>
  <c r="E506" i="56"/>
  <c r="F506" i="56" s="1"/>
  <c r="E539" i="56"/>
  <c r="F539" i="56" s="1"/>
  <c r="E21" i="56"/>
  <c r="F21" i="56" s="1"/>
  <c r="E26" i="56"/>
  <c r="F26" i="56" s="1"/>
  <c r="E38" i="56"/>
  <c r="F38" i="56" s="1"/>
  <c r="E140" i="56"/>
  <c r="F140" i="56" s="1"/>
  <c r="E193" i="56"/>
  <c r="F193" i="56" s="1"/>
  <c r="E264" i="56"/>
  <c r="F264" i="56" s="1"/>
  <c r="E292" i="56"/>
  <c r="F292" i="56" s="1"/>
  <c r="E438" i="56"/>
  <c r="F438" i="56" s="1"/>
  <c r="E445" i="56"/>
  <c r="F445" i="56" s="1"/>
  <c r="E518" i="56"/>
  <c r="F518" i="56" s="1"/>
  <c r="E30" i="56"/>
  <c r="F30" i="56" s="1"/>
  <c r="E67" i="56"/>
  <c r="F67" i="56" s="1"/>
  <c r="E169" i="56"/>
  <c r="F169" i="56" s="1"/>
  <c r="E219" i="56"/>
  <c r="F219" i="56" s="1"/>
  <c r="E233" i="56"/>
  <c r="F233" i="56" s="1"/>
  <c r="E244" i="56"/>
  <c r="F244" i="56" s="1"/>
  <c r="E274" i="56"/>
  <c r="F274" i="56" s="1"/>
  <c r="E285" i="56"/>
  <c r="F285" i="56" s="1"/>
  <c r="E295" i="56"/>
  <c r="F295" i="56" s="1"/>
  <c r="E303" i="56"/>
  <c r="F303" i="56" s="1"/>
  <c r="E313" i="56"/>
  <c r="F313" i="56" s="1"/>
  <c r="E337" i="56"/>
  <c r="F337" i="56" s="1"/>
  <c r="E346" i="56"/>
  <c r="F346" i="56" s="1"/>
  <c r="E356" i="56"/>
  <c r="F356" i="56" s="1"/>
  <c r="E369" i="56"/>
  <c r="F369" i="56" s="1"/>
  <c r="E377" i="56"/>
  <c r="F377" i="56" s="1"/>
  <c r="E395" i="56"/>
  <c r="F395" i="56" s="1"/>
  <c r="E413" i="56"/>
  <c r="F413" i="56" s="1"/>
  <c r="E436" i="56"/>
  <c r="F436" i="56" s="1"/>
  <c r="E465" i="56"/>
  <c r="F465" i="56" s="1"/>
  <c r="E513" i="56"/>
  <c r="F513" i="56" s="1"/>
  <c r="E528" i="56"/>
  <c r="F528" i="56" s="1"/>
  <c r="E391" i="56"/>
  <c r="F391" i="56" s="1"/>
  <c r="E537" i="56"/>
  <c r="F537" i="56" s="1"/>
  <c r="E178" i="56"/>
  <c r="F178" i="56" s="1"/>
  <c r="E188" i="56"/>
  <c r="F188" i="56" s="1"/>
  <c r="E228" i="56"/>
  <c r="F228" i="56" s="1"/>
  <c r="E276" i="56"/>
  <c r="F276" i="56" s="1"/>
  <c r="E297" i="56"/>
  <c r="F297" i="56" s="1"/>
  <c r="E388" i="56"/>
  <c r="F388" i="56" s="1"/>
  <c r="E405" i="56"/>
  <c r="F405" i="56" s="1"/>
  <c r="E424" i="56"/>
  <c r="F424" i="56" s="1"/>
  <c r="E449" i="56"/>
  <c r="F449" i="56" s="1"/>
  <c r="E459" i="56"/>
  <c r="F459" i="56" s="1"/>
  <c r="E471" i="56"/>
  <c r="F471" i="56" s="1"/>
  <c r="E476" i="56"/>
  <c r="F476" i="56" s="1"/>
  <c r="E507" i="56"/>
  <c r="F507" i="56" s="1"/>
  <c r="E523" i="56"/>
  <c r="F523" i="56" s="1"/>
  <c r="E364" i="56"/>
  <c r="F364" i="56" s="1"/>
  <c r="E433" i="56"/>
  <c r="F433" i="56" s="1"/>
  <c r="E86" i="56"/>
  <c r="F86" i="56" s="1"/>
  <c r="E102" i="56"/>
  <c r="F102" i="56" s="1"/>
  <c r="E111" i="56"/>
  <c r="F111" i="56" s="1"/>
  <c r="E122" i="56"/>
  <c r="F122" i="56" s="1"/>
  <c r="E132" i="56"/>
  <c r="F132" i="56" s="1"/>
  <c r="E139" i="56"/>
  <c r="F139" i="56" s="1"/>
  <c r="E161" i="56"/>
  <c r="F161" i="56" s="1"/>
  <c r="E170" i="56"/>
  <c r="F170" i="56" s="1"/>
  <c r="E230" i="56"/>
  <c r="F230" i="56" s="1"/>
  <c r="E241" i="56"/>
  <c r="F241" i="56" s="1"/>
  <c r="E314" i="56"/>
  <c r="F314" i="56" s="1"/>
  <c r="E323" i="56"/>
  <c r="F323" i="56" s="1"/>
  <c r="E331" i="56"/>
  <c r="F331" i="56" s="1"/>
  <c r="E378" i="56"/>
  <c r="F378" i="56" s="1"/>
  <c r="E384" i="56"/>
  <c r="F384" i="56" s="1"/>
  <c r="E390" i="56"/>
  <c r="F390" i="56" s="1"/>
  <c r="E414" i="56"/>
  <c r="F414" i="56" s="1"/>
  <c r="E494" i="56"/>
  <c r="F494" i="56" s="1"/>
  <c r="E516" i="56"/>
  <c r="F516" i="56" s="1"/>
  <c r="E529" i="56"/>
  <c r="F529" i="56" s="1"/>
  <c r="E56" i="56"/>
  <c r="F56" i="56" s="1"/>
  <c r="E63" i="56"/>
  <c r="F63" i="56" s="1"/>
  <c r="E72" i="56"/>
  <c r="F72" i="56" s="1"/>
  <c r="E80" i="56"/>
  <c r="F80" i="56" s="1"/>
  <c r="E136" i="56"/>
  <c r="F136" i="56" s="1"/>
  <c r="E300" i="56"/>
  <c r="F300" i="56" s="1"/>
  <c r="E385" i="56"/>
  <c r="F385" i="56" s="1"/>
  <c r="E104" i="56"/>
  <c r="F104" i="56" s="1"/>
  <c r="E179" i="56"/>
  <c r="F179" i="56" s="1"/>
  <c r="E201" i="56"/>
  <c r="F201" i="56" s="1"/>
  <c r="E224" i="56"/>
  <c r="F224" i="56" s="1"/>
  <c r="E237" i="56"/>
  <c r="F237" i="56" s="1"/>
  <c r="E248" i="56"/>
  <c r="F248" i="56" s="1"/>
  <c r="E290" i="56"/>
  <c r="F290" i="56" s="1"/>
  <c r="E308" i="56"/>
  <c r="F308" i="56" s="1"/>
  <c r="E342" i="56"/>
  <c r="F342" i="56" s="1"/>
  <c r="E358" i="56"/>
  <c r="F358" i="56" s="1"/>
  <c r="E398" i="56"/>
  <c r="F398" i="56" s="1"/>
  <c r="E406" i="56"/>
  <c r="F406" i="56" s="1"/>
  <c r="E425" i="56"/>
  <c r="F425" i="56" s="1"/>
  <c r="E452" i="56"/>
  <c r="F452" i="56" s="1"/>
  <c r="E460" i="56"/>
  <c r="F460" i="56" s="1"/>
  <c r="E467" i="56"/>
  <c r="F467" i="56" s="1"/>
  <c r="E472" i="56"/>
  <c r="F472" i="56" s="1"/>
  <c r="E501" i="56"/>
  <c r="F501" i="56" s="1"/>
  <c r="E524" i="56"/>
  <c r="F524" i="56" s="1"/>
  <c r="E35" i="56"/>
  <c r="F35" i="56" s="1"/>
  <c r="E89" i="56"/>
  <c r="F89" i="56" s="1"/>
  <c r="E128" i="56"/>
  <c r="F128" i="56" s="1"/>
  <c r="E146" i="56"/>
  <c r="F146" i="56" s="1"/>
  <c r="E155" i="56"/>
  <c r="F155" i="56" s="1"/>
  <c r="E174" i="56"/>
  <c r="F174" i="56" s="1"/>
  <c r="E225" i="56"/>
  <c r="F225" i="56" s="1"/>
  <c r="E238" i="56"/>
  <c r="F238" i="56" s="1"/>
  <c r="E271" i="56"/>
  <c r="F271" i="56" s="1"/>
  <c r="E281" i="56"/>
  <c r="F281" i="56" s="1"/>
  <c r="E309" i="56"/>
  <c r="F309" i="56" s="1"/>
  <c r="E318" i="56"/>
  <c r="F318" i="56" s="1"/>
  <c r="E353" i="56"/>
  <c r="F353" i="56" s="1"/>
  <c r="E359" i="56"/>
  <c r="F359" i="56" s="1"/>
  <c r="E401" i="56"/>
  <c r="F401" i="56" s="1"/>
  <c r="E455" i="56"/>
  <c r="F455" i="56" s="1"/>
  <c r="E468" i="56"/>
  <c r="F468" i="56" s="1"/>
  <c r="E473" i="56"/>
  <c r="F473" i="56" s="1"/>
  <c r="E481" i="56"/>
  <c r="F481" i="56" s="1"/>
  <c r="E512" i="56"/>
  <c r="F512" i="56" s="1"/>
  <c r="E525" i="56"/>
  <c r="F525" i="56" s="1"/>
  <c r="E20" i="56"/>
  <c r="F20" i="56" s="1"/>
  <c r="E32" i="56"/>
  <c r="F32" i="56" s="1"/>
  <c r="E73" i="56"/>
  <c r="F73" i="56" s="1"/>
  <c r="E81" i="56"/>
  <c r="F81" i="56" s="1"/>
  <c r="E91" i="56"/>
  <c r="F91" i="56" s="1"/>
  <c r="E137" i="56"/>
  <c r="F137" i="56" s="1"/>
  <c r="E205" i="56"/>
  <c r="F205" i="56" s="1"/>
  <c r="E232" i="56"/>
  <c r="F232" i="56" s="1"/>
  <c r="E243" i="56"/>
  <c r="F243" i="56" s="1"/>
  <c r="E327" i="56"/>
  <c r="F327" i="56" s="1"/>
  <c r="E336" i="56"/>
  <c r="F336" i="56" s="1"/>
  <c r="E345" i="56"/>
  <c r="F345" i="56" s="1"/>
  <c r="E376" i="56"/>
  <c r="F376" i="56" s="1"/>
  <c r="E386" i="56"/>
  <c r="F386" i="56" s="1"/>
  <c r="E435" i="56"/>
  <c r="F435" i="56" s="1"/>
  <c r="E439" i="56"/>
  <c r="F439" i="56" s="1"/>
  <c r="E489" i="56"/>
  <c r="F489" i="56" s="1"/>
  <c r="E497" i="56"/>
  <c r="F497" i="56" s="1"/>
  <c r="E519" i="56"/>
  <c r="F519" i="56" s="1"/>
  <c r="E534" i="56"/>
  <c r="F534" i="56" s="1"/>
  <c r="E55" i="56"/>
  <c r="F55" i="56" s="1"/>
  <c r="E43" i="56"/>
  <c r="F43" i="56" s="1"/>
  <c r="E49" i="56"/>
  <c r="F49" i="56" s="1"/>
  <c r="E40" i="56"/>
  <c r="F40" i="56" s="1"/>
  <c r="E50" i="56"/>
  <c r="F50" i="56" s="1"/>
  <c r="E53" i="56"/>
  <c r="F53" i="56" s="1"/>
  <c r="E52" i="56"/>
  <c r="F52" i="56" s="1"/>
  <c r="E45" i="56"/>
  <c r="F45" i="56" s="1"/>
  <c r="E41" i="56"/>
  <c r="F41" i="56" s="1"/>
  <c r="E46" i="56"/>
  <c r="F46" i="56" s="1"/>
  <c r="E48" i="56"/>
  <c r="F48" i="56" s="1"/>
  <c r="E51" i="56"/>
  <c r="F51" i="56" s="1"/>
  <c r="E54" i="56"/>
  <c r="F54" i="56" s="1"/>
  <c r="E44" i="56"/>
  <c r="F44" i="56" s="1"/>
  <c r="EG14" i="64"/>
  <c r="H49" i="56" l="1"/>
  <c r="G49" i="56"/>
  <c r="H102" i="56"/>
  <c r="G102" i="56"/>
  <c r="H319" i="56"/>
  <c r="G319" i="56"/>
  <c r="H54" i="56"/>
  <c r="G54" i="56"/>
  <c r="G50" i="56"/>
  <c r="H50" i="56"/>
  <c r="H489" i="56"/>
  <c r="G489" i="56"/>
  <c r="H243" i="56"/>
  <c r="G243" i="56"/>
  <c r="G20" i="56"/>
  <c r="H20" i="56"/>
  <c r="H359" i="56"/>
  <c r="G359" i="56"/>
  <c r="H174" i="56"/>
  <c r="G174" i="56"/>
  <c r="H472" i="56"/>
  <c r="G472" i="56"/>
  <c r="H342" i="56"/>
  <c r="G342" i="56"/>
  <c r="H104" i="56"/>
  <c r="G104" i="56"/>
  <c r="H529" i="56"/>
  <c r="G529" i="56"/>
  <c r="H323" i="56"/>
  <c r="G323" i="56"/>
  <c r="G122" i="56"/>
  <c r="H122" i="56"/>
  <c r="H476" i="56"/>
  <c r="G476" i="56"/>
  <c r="H276" i="56"/>
  <c r="G276" i="56"/>
  <c r="H465" i="56"/>
  <c r="G465" i="56"/>
  <c r="H337" i="56"/>
  <c r="G337" i="56"/>
  <c r="H219" i="56"/>
  <c r="G219" i="56"/>
  <c r="H264" i="56"/>
  <c r="G264" i="56"/>
  <c r="H469" i="56"/>
  <c r="G469" i="56"/>
  <c r="H360" i="56"/>
  <c r="G360" i="56"/>
  <c r="H156" i="56"/>
  <c r="G156" i="56"/>
  <c r="H541" i="56"/>
  <c r="G541" i="56"/>
  <c r="H485" i="56"/>
  <c r="G485" i="56"/>
  <c r="H410" i="56"/>
  <c r="G410" i="56"/>
  <c r="H341" i="56"/>
  <c r="G341" i="56"/>
  <c r="H275" i="56"/>
  <c r="G275" i="56"/>
  <c r="H215" i="56"/>
  <c r="G215" i="56"/>
  <c r="H152" i="56"/>
  <c r="G152" i="56"/>
  <c r="G90" i="56"/>
  <c r="H90" i="56"/>
  <c r="H536" i="56"/>
  <c r="G536" i="56"/>
  <c r="G484" i="56"/>
  <c r="H484" i="56"/>
  <c r="G418" i="56"/>
  <c r="H418" i="56"/>
  <c r="G362" i="56"/>
  <c r="H362" i="56"/>
  <c r="G258" i="56"/>
  <c r="H258" i="56"/>
  <c r="H151" i="56"/>
  <c r="G151" i="56"/>
  <c r="H85" i="56"/>
  <c r="G85" i="56"/>
  <c r="H200" i="56"/>
  <c r="G200" i="56"/>
  <c r="G154" i="56"/>
  <c r="H154" i="56"/>
  <c r="G84" i="56"/>
  <c r="H84" i="56"/>
  <c r="H289" i="56"/>
  <c r="G289" i="56"/>
  <c r="H535" i="56"/>
  <c r="G535" i="56"/>
  <c r="H487" i="56"/>
  <c r="G487" i="56"/>
  <c r="H422" i="56"/>
  <c r="G422" i="56"/>
  <c r="H326" i="56"/>
  <c r="G326" i="56"/>
  <c r="H269" i="56"/>
  <c r="G269" i="56"/>
  <c r="H209" i="56"/>
  <c r="G209" i="56"/>
  <c r="H143" i="56"/>
  <c r="G143" i="56"/>
  <c r="H94" i="56"/>
  <c r="G94" i="56"/>
  <c r="H37" i="56"/>
  <c r="G37" i="56"/>
  <c r="H495" i="56"/>
  <c r="G495" i="56"/>
  <c r="H443" i="56"/>
  <c r="G443" i="56"/>
  <c r="H383" i="56"/>
  <c r="G383" i="56"/>
  <c r="H316" i="56"/>
  <c r="G316" i="56"/>
  <c r="H234" i="56"/>
  <c r="G234" i="56"/>
  <c r="H171" i="56"/>
  <c r="G171" i="56"/>
  <c r="H99" i="56"/>
  <c r="G99" i="56"/>
  <c r="G330" i="56"/>
  <c r="H330" i="56"/>
  <c r="H530" i="56"/>
  <c r="G530" i="56"/>
  <c r="H442" i="56"/>
  <c r="G442" i="56"/>
  <c r="H396" i="56"/>
  <c r="G396" i="56"/>
  <c r="H325" i="56"/>
  <c r="G325" i="56"/>
  <c r="G260" i="56"/>
  <c r="H260" i="56"/>
  <c r="H194" i="56"/>
  <c r="G194" i="56"/>
  <c r="H141" i="56"/>
  <c r="G141" i="56"/>
  <c r="H87" i="56"/>
  <c r="G87" i="56"/>
  <c r="H318" i="56"/>
  <c r="G318" i="56"/>
  <c r="H459" i="56"/>
  <c r="G459" i="56"/>
  <c r="G98" i="56"/>
  <c r="H98" i="56"/>
  <c r="H51" i="56"/>
  <c r="G51" i="56"/>
  <c r="H40" i="56"/>
  <c r="G40" i="56"/>
  <c r="H439" i="56"/>
  <c r="G439" i="56"/>
  <c r="H232" i="56"/>
  <c r="G232" i="56"/>
  <c r="H525" i="56"/>
  <c r="G525" i="56"/>
  <c r="H353" i="56"/>
  <c r="G353" i="56"/>
  <c r="H155" i="56"/>
  <c r="G155" i="56"/>
  <c r="H467" i="56"/>
  <c r="G467" i="56"/>
  <c r="H308" i="56"/>
  <c r="G308" i="56"/>
  <c r="H385" i="56"/>
  <c r="G385" i="56"/>
  <c r="H516" i="56"/>
  <c r="G516" i="56"/>
  <c r="H314" i="56"/>
  <c r="G314" i="56"/>
  <c r="H111" i="56"/>
  <c r="G111" i="56"/>
  <c r="H471" i="56"/>
  <c r="G471" i="56"/>
  <c r="G228" i="56"/>
  <c r="H228" i="56"/>
  <c r="H436" i="56"/>
  <c r="G436" i="56"/>
  <c r="H313" i="56"/>
  <c r="G313" i="56"/>
  <c r="H169" i="56"/>
  <c r="G169" i="56"/>
  <c r="H193" i="56"/>
  <c r="G193" i="56"/>
  <c r="H463" i="56"/>
  <c r="G463" i="56"/>
  <c r="H354" i="56"/>
  <c r="G354" i="56"/>
  <c r="H117" i="56"/>
  <c r="G117" i="56"/>
  <c r="H533" i="56"/>
  <c r="G533" i="56"/>
  <c r="H477" i="56"/>
  <c r="G477" i="56"/>
  <c r="H400" i="56"/>
  <c r="G400" i="56"/>
  <c r="H332" i="56"/>
  <c r="G332" i="56"/>
  <c r="H268" i="56"/>
  <c r="G268" i="56"/>
  <c r="H211" i="56"/>
  <c r="G211" i="56"/>
  <c r="H147" i="56"/>
  <c r="G147" i="56"/>
  <c r="G60" i="56"/>
  <c r="H60" i="56"/>
  <c r="H532" i="56"/>
  <c r="G532" i="56"/>
  <c r="H480" i="56"/>
  <c r="G480" i="56"/>
  <c r="H409" i="56"/>
  <c r="G409" i="56"/>
  <c r="H349" i="56"/>
  <c r="G349" i="56"/>
  <c r="H253" i="56"/>
  <c r="G253" i="56"/>
  <c r="H145" i="56"/>
  <c r="G145" i="56"/>
  <c r="H77" i="56"/>
  <c r="G77" i="56"/>
  <c r="H190" i="56"/>
  <c r="G190" i="56"/>
  <c r="H144" i="56"/>
  <c r="G144" i="56"/>
  <c r="G76" i="56"/>
  <c r="H76" i="56"/>
  <c r="H273" i="56"/>
  <c r="G273" i="56"/>
  <c r="H531" i="56"/>
  <c r="G531" i="56"/>
  <c r="C531" i="56" s="1"/>
  <c r="H483" i="56"/>
  <c r="G483" i="56"/>
  <c r="H412" i="56"/>
  <c r="G412" i="56"/>
  <c r="H321" i="56"/>
  <c r="G321" i="56"/>
  <c r="G266" i="56"/>
  <c r="H266" i="56"/>
  <c r="H195" i="56"/>
  <c r="G195" i="56"/>
  <c r="C195" i="56" s="1"/>
  <c r="H134" i="56"/>
  <c r="G134" i="56"/>
  <c r="H79" i="56"/>
  <c r="G79" i="56"/>
  <c r="G34" i="56"/>
  <c r="H34" i="56"/>
  <c r="H486" i="56"/>
  <c r="G486" i="56"/>
  <c r="H431" i="56"/>
  <c r="G431" i="56"/>
  <c r="H379" i="56"/>
  <c r="G379" i="56"/>
  <c r="H310" i="56"/>
  <c r="G310" i="56"/>
  <c r="H226" i="56"/>
  <c r="G226" i="56"/>
  <c r="H163" i="56"/>
  <c r="G163" i="56"/>
  <c r="H93" i="56"/>
  <c r="G93" i="56"/>
  <c r="H312" i="56"/>
  <c r="G312" i="56"/>
  <c r="H521" i="56"/>
  <c r="G521" i="56"/>
  <c r="H437" i="56"/>
  <c r="G437" i="56"/>
  <c r="C437" i="56" s="1"/>
  <c r="H374" i="56"/>
  <c r="G374" i="56"/>
  <c r="H320" i="56"/>
  <c r="G320" i="56"/>
  <c r="H256" i="56"/>
  <c r="G256" i="56"/>
  <c r="H189" i="56"/>
  <c r="G189" i="56"/>
  <c r="H133" i="56"/>
  <c r="G133" i="56"/>
  <c r="G82" i="56"/>
  <c r="H82" i="56"/>
  <c r="H205" i="56"/>
  <c r="G205" i="56"/>
  <c r="H300" i="56"/>
  <c r="G300" i="56"/>
  <c r="H413" i="56"/>
  <c r="G413" i="56"/>
  <c r="H67" i="56"/>
  <c r="G67" i="56"/>
  <c r="H464" i="56"/>
  <c r="G464" i="56"/>
  <c r="H263" i="56"/>
  <c r="G263" i="56"/>
  <c r="H206" i="56"/>
  <c r="G206" i="56"/>
  <c r="H127" i="56"/>
  <c r="G127" i="56"/>
  <c r="H39" i="56"/>
  <c r="G39" i="56"/>
  <c r="H527" i="56"/>
  <c r="G527" i="56"/>
  <c r="H462" i="56"/>
  <c r="G462" i="56"/>
  <c r="H399" i="56"/>
  <c r="G399" i="56"/>
  <c r="H340" i="56"/>
  <c r="G340" i="56"/>
  <c r="H247" i="56"/>
  <c r="G247" i="56"/>
  <c r="H131" i="56"/>
  <c r="G131" i="56"/>
  <c r="H246" i="56"/>
  <c r="G246" i="56"/>
  <c r="H186" i="56"/>
  <c r="G186" i="56"/>
  <c r="H135" i="56"/>
  <c r="G135" i="56"/>
  <c r="C135" i="56" s="1"/>
  <c r="H71" i="56"/>
  <c r="G71" i="56"/>
  <c r="H252" i="56"/>
  <c r="G252" i="56"/>
  <c r="H517" i="56"/>
  <c r="G517" i="56"/>
  <c r="C517" i="56" s="1"/>
  <c r="H479" i="56"/>
  <c r="G479" i="56"/>
  <c r="H408" i="56"/>
  <c r="G408" i="56"/>
  <c r="H311" i="56"/>
  <c r="G311" i="56"/>
  <c r="H261" i="56"/>
  <c r="G261" i="56"/>
  <c r="C261" i="56" s="1"/>
  <c r="H185" i="56"/>
  <c r="G185" i="56"/>
  <c r="G130" i="56"/>
  <c r="H130" i="56"/>
  <c r="H75" i="56"/>
  <c r="G75" i="56"/>
  <c r="H29" i="56"/>
  <c r="G29" i="56"/>
  <c r="G474" i="56"/>
  <c r="H474" i="56"/>
  <c r="G426" i="56"/>
  <c r="H426" i="56"/>
  <c r="H375" i="56"/>
  <c r="G375" i="56"/>
  <c r="H293" i="56"/>
  <c r="G293" i="56"/>
  <c r="H222" i="56"/>
  <c r="G222" i="56"/>
  <c r="H153" i="56"/>
  <c r="G153" i="56"/>
  <c r="H83" i="56"/>
  <c r="G83" i="56"/>
  <c r="C83" i="56" s="1"/>
  <c r="H294" i="56"/>
  <c r="G294" i="56"/>
  <c r="H499" i="56"/>
  <c r="G499" i="56"/>
  <c r="H430" i="56"/>
  <c r="G430" i="56"/>
  <c r="H370" i="56"/>
  <c r="G370" i="56"/>
  <c r="H315" i="56"/>
  <c r="G315" i="56"/>
  <c r="H250" i="56"/>
  <c r="G250" i="56"/>
  <c r="H183" i="56"/>
  <c r="G183" i="56"/>
  <c r="H129" i="56"/>
  <c r="G129" i="56"/>
  <c r="H78" i="56"/>
  <c r="G78" i="56"/>
  <c r="C78" i="56" s="1"/>
  <c r="H460" i="56"/>
  <c r="G460" i="56"/>
  <c r="H328" i="56"/>
  <c r="G328" i="56"/>
  <c r="H46" i="56"/>
  <c r="G46" i="56"/>
  <c r="H43" i="56"/>
  <c r="G43" i="56"/>
  <c r="G386" i="56"/>
  <c r="C386" i="56" s="1"/>
  <c r="H386" i="56"/>
  <c r="H137" i="56"/>
  <c r="G137" i="56"/>
  <c r="H481" i="56"/>
  <c r="G481" i="56"/>
  <c r="H309" i="56"/>
  <c r="G309" i="56"/>
  <c r="C309" i="56" s="1"/>
  <c r="H128" i="56"/>
  <c r="G128" i="56"/>
  <c r="H452" i="56"/>
  <c r="G452" i="56"/>
  <c r="H248" i="56"/>
  <c r="G248" i="56"/>
  <c r="H136" i="56"/>
  <c r="G136" i="56"/>
  <c r="H414" i="56"/>
  <c r="G414" i="56"/>
  <c r="C414" i="56" s="1"/>
  <c r="H230" i="56"/>
  <c r="G230" i="56"/>
  <c r="H86" i="56"/>
  <c r="G86" i="56"/>
  <c r="H449" i="56"/>
  <c r="G449" i="56"/>
  <c r="H178" i="56"/>
  <c r="G178" i="56"/>
  <c r="H395" i="56"/>
  <c r="G395" i="56"/>
  <c r="H295" i="56"/>
  <c r="G295" i="56"/>
  <c r="H30" i="56"/>
  <c r="G30" i="56"/>
  <c r="C30" i="56" s="1"/>
  <c r="H38" i="56"/>
  <c r="G38" i="56"/>
  <c r="C38" i="56" s="1"/>
  <c r="H441" i="56"/>
  <c r="G441" i="56"/>
  <c r="H267" i="56"/>
  <c r="G267" i="56"/>
  <c r="G36" i="56"/>
  <c r="H36" i="56"/>
  <c r="H515" i="56"/>
  <c r="G515" i="56"/>
  <c r="H454" i="56"/>
  <c r="G454" i="56"/>
  <c r="H373" i="56"/>
  <c r="G373" i="56"/>
  <c r="G324" i="56"/>
  <c r="H324" i="56"/>
  <c r="H259" i="56"/>
  <c r="G259" i="56"/>
  <c r="C259" i="56" s="1"/>
  <c r="H202" i="56"/>
  <c r="G202" i="56"/>
  <c r="H121" i="56"/>
  <c r="G121" i="56"/>
  <c r="H31" i="56"/>
  <c r="G31" i="56"/>
  <c r="C31" i="56" s="1"/>
  <c r="H514" i="56"/>
  <c r="G514" i="56"/>
  <c r="H453" i="56"/>
  <c r="G453" i="56"/>
  <c r="G394" i="56"/>
  <c r="H394" i="56"/>
  <c r="H335" i="56"/>
  <c r="G335" i="56"/>
  <c r="H236" i="56"/>
  <c r="G236" i="56"/>
  <c r="H126" i="56"/>
  <c r="G126" i="56"/>
  <c r="H227" i="56"/>
  <c r="G227" i="56"/>
  <c r="H181" i="56"/>
  <c r="G181" i="56"/>
  <c r="H125" i="56"/>
  <c r="G125" i="56"/>
  <c r="G66" i="56"/>
  <c r="H66" i="56"/>
  <c r="H240" i="56"/>
  <c r="G240" i="56"/>
  <c r="H509" i="56"/>
  <c r="G509" i="56"/>
  <c r="H475" i="56"/>
  <c r="G475" i="56"/>
  <c r="C475" i="56" s="1"/>
  <c r="H397" i="56"/>
  <c r="G397" i="56"/>
  <c r="H306" i="56"/>
  <c r="G306" i="56"/>
  <c r="H257" i="56"/>
  <c r="G257" i="56"/>
  <c r="C257" i="56" s="1"/>
  <c r="H172" i="56"/>
  <c r="G172" i="56"/>
  <c r="G124" i="56"/>
  <c r="H124" i="56"/>
  <c r="H70" i="56"/>
  <c r="G70" i="56"/>
  <c r="H14" i="56"/>
  <c r="G14" i="56"/>
  <c r="H470" i="56"/>
  <c r="G470" i="56"/>
  <c r="C470" i="56" s="1"/>
  <c r="H421" i="56"/>
  <c r="G421" i="56"/>
  <c r="H371" i="56"/>
  <c r="G371" i="56"/>
  <c r="C371" i="56" s="1"/>
  <c r="H288" i="56"/>
  <c r="G288" i="56"/>
  <c r="H217" i="56"/>
  <c r="G217" i="56"/>
  <c r="H149" i="56"/>
  <c r="G149" i="56"/>
  <c r="G74" i="56"/>
  <c r="H74" i="56"/>
  <c r="H284" i="56"/>
  <c r="G284" i="56"/>
  <c r="G490" i="56"/>
  <c r="C490" i="56" s="1"/>
  <c r="H490" i="56"/>
  <c r="G420" i="56"/>
  <c r="H420" i="56"/>
  <c r="H365" i="56"/>
  <c r="G365" i="56"/>
  <c r="H305" i="56"/>
  <c r="G305" i="56"/>
  <c r="H221" i="56"/>
  <c r="G221" i="56"/>
  <c r="H176" i="56"/>
  <c r="G176" i="56"/>
  <c r="H123" i="56"/>
  <c r="G123" i="56"/>
  <c r="C123" i="56" s="1"/>
  <c r="G68" i="56"/>
  <c r="H68" i="56"/>
  <c r="H494" i="56"/>
  <c r="G494" i="56"/>
  <c r="H381" i="56"/>
  <c r="G381" i="56"/>
  <c r="H41" i="56"/>
  <c r="G41" i="56"/>
  <c r="C41" i="56" s="1"/>
  <c r="H55" i="56"/>
  <c r="G55" i="56"/>
  <c r="H376" i="56"/>
  <c r="G376" i="56"/>
  <c r="H91" i="56"/>
  <c r="G91" i="56"/>
  <c r="H473" i="56"/>
  <c r="G473" i="56"/>
  <c r="C473" i="56" s="1"/>
  <c r="H281" i="56"/>
  <c r="G281" i="56"/>
  <c r="H89" i="56"/>
  <c r="G89" i="56"/>
  <c r="H425" i="56"/>
  <c r="G425" i="56"/>
  <c r="H237" i="56"/>
  <c r="G237" i="56"/>
  <c r="H80" i="56"/>
  <c r="G80" i="56"/>
  <c r="C80" i="56" s="1"/>
  <c r="H390" i="56"/>
  <c r="G390" i="56"/>
  <c r="G170" i="56"/>
  <c r="H170" i="56"/>
  <c r="H433" i="56"/>
  <c r="G433" i="56"/>
  <c r="H424" i="56"/>
  <c r="G424" i="56"/>
  <c r="H537" i="56"/>
  <c r="G537" i="56"/>
  <c r="C537" i="56" s="1"/>
  <c r="H377" i="56"/>
  <c r="G377" i="56"/>
  <c r="H285" i="56"/>
  <c r="G285" i="56"/>
  <c r="C285" i="56" s="1"/>
  <c r="H518" i="56"/>
  <c r="G518" i="56"/>
  <c r="C518" i="56" s="1"/>
  <c r="G26" i="56"/>
  <c r="H26" i="56"/>
  <c r="H423" i="56"/>
  <c r="G423" i="56"/>
  <c r="H255" i="56"/>
  <c r="G255" i="56"/>
  <c r="H33" i="56"/>
  <c r="G33" i="56"/>
  <c r="H511" i="56"/>
  <c r="G511" i="56"/>
  <c r="H440" i="56"/>
  <c r="G440" i="56"/>
  <c r="H368" i="56"/>
  <c r="G368" i="56"/>
  <c r="H304" i="56"/>
  <c r="G304" i="56"/>
  <c r="H254" i="56"/>
  <c r="G254" i="56"/>
  <c r="H197" i="56"/>
  <c r="G197" i="56"/>
  <c r="G116" i="56"/>
  <c r="H116" i="56"/>
  <c r="H27" i="56"/>
  <c r="G27" i="56"/>
  <c r="C27" i="56" s="1"/>
  <c r="H510" i="56"/>
  <c r="G510" i="56"/>
  <c r="H448" i="56"/>
  <c r="G448" i="56"/>
  <c r="H389" i="56"/>
  <c r="G389" i="56"/>
  <c r="H322" i="56"/>
  <c r="G322" i="56"/>
  <c r="C322" i="56" s="1"/>
  <c r="H210" i="56"/>
  <c r="G210" i="56"/>
  <c r="C210" i="56" s="1"/>
  <c r="H120" i="56"/>
  <c r="G120" i="56"/>
  <c r="H223" i="56"/>
  <c r="G223" i="56"/>
  <c r="H177" i="56"/>
  <c r="G177" i="56"/>
  <c r="C177" i="56" s="1"/>
  <c r="H115" i="56"/>
  <c r="G115" i="56"/>
  <c r="H62" i="56"/>
  <c r="G62" i="56"/>
  <c r="H235" i="56"/>
  <c r="G235" i="56"/>
  <c r="C235" i="56" s="1"/>
  <c r="H504" i="56"/>
  <c r="G504" i="56"/>
  <c r="H451" i="56"/>
  <c r="G451" i="56"/>
  <c r="H366" i="56"/>
  <c r="G366" i="56"/>
  <c r="H302" i="56"/>
  <c r="G302" i="56"/>
  <c r="H251" i="56"/>
  <c r="G251" i="56"/>
  <c r="H168" i="56"/>
  <c r="G168" i="56"/>
  <c r="H119" i="56"/>
  <c r="G119" i="56"/>
  <c r="G58" i="56"/>
  <c r="H58" i="56"/>
  <c r="H526" i="56"/>
  <c r="G526" i="56"/>
  <c r="C526" i="56" s="1"/>
  <c r="H466" i="56"/>
  <c r="G466" i="56"/>
  <c r="C466" i="56" s="1"/>
  <c r="H417" i="56"/>
  <c r="G417" i="56"/>
  <c r="H361" i="56"/>
  <c r="G361" i="56"/>
  <c r="H277" i="56"/>
  <c r="G277" i="56"/>
  <c r="C277" i="56" s="1"/>
  <c r="H208" i="56"/>
  <c r="G208" i="56"/>
  <c r="H142" i="56"/>
  <c r="G142" i="56"/>
  <c r="H69" i="56"/>
  <c r="G69" i="56"/>
  <c r="C69" i="56" s="1"/>
  <c r="H22" i="56"/>
  <c r="G22" i="56"/>
  <c r="G482" i="56"/>
  <c r="C482" i="56" s="1"/>
  <c r="H482" i="56"/>
  <c r="H416" i="56"/>
  <c r="G416" i="56"/>
  <c r="H351" i="56"/>
  <c r="G351" i="56"/>
  <c r="H301" i="56"/>
  <c r="G301" i="56"/>
  <c r="H216" i="56"/>
  <c r="G216" i="56"/>
  <c r="C216" i="56" s="1"/>
  <c r="H167" i="56"/>
  <c r="G167" i="56"/>
  <c r="H113" i="56"/>
  <c r="G113" i="56"/>
  <c r="H64" i="56"/>
  <c r="G64" i="56"/>
  <c r="H435" i="56"/>
  <c r="G435" i="56"/>
  <c r="H290" i="56"/>
  <c r="G290" i="56"/>
  <c r="H303" i="56"/>
  <c r="G303" i="56"/>
  <c r="G140" i="56"/>
  <c r="H140" i="56"/>
  <c r="H45" i="56"/>
  <c r="G45" i="56"/>
  <c r="H534" i="56"/>
  <c r="G534" i="56"/>
  <c r="H345" i="56"/>
  <c r="G345" i="56"/>
  <c r="H81" i="56"/>
  <c r="G81" i="56"/>
  <c r="H468" i="56"/>
  <c r="G468" i="56"/>
  <c r="C468" i="56" s="1"/>
  <c r="H271" i="56"/>
  <c r="G271" i="56"/>
  <c r="H35" i="56"/>
  <c r="G35" i="56"/>
  <c r="C35" i="56" s="1"/>
  <c r="H406" i="56"/>
  <c r="G406" i="56"/>
  <c r="H224" i="56"/>
  <c r="G224" i="56"/>
  <c r="C224" i="56" s="1"/>
  <c r="H72" i="56"/>
  <c r="G72" i="56"/>
  <c r="H384" i="56"/>
  <c r="G384" i="56"/>
  <c r="H161" i="56"/>
  <c r="G161" i="56"/>
  <c r="H364" i="56"/>
  <c r="G364" i="56"/>
  <c r="H405" i="56"/>
  <c r="G405" i="56"/>
  <c r="H391" i="56"/>
  <c r="G391" i="56"/>
  <c r="H369" i="56"/>
  <c r="G369" i="56"/>
  <c r="C369" i="56" s="1"/>
  <c r="H274" i="56"/>
  <c r="G274" i="56"/>
  <c r="H445" i="56"/>
  <c r="G445" i="56"/>
  <c r="H21" i="56"/>
  <c r="G21" i="56"/>
  <c r="C21" i="56" s="1"/>
  <c r="H404" i="56"/>
  <c r="G404" i="56"/>
  <c r="H198" i="56"/>
  <c r="G198" i="56"/>
  <c r="C198" i="56" s="1"/>
  <c r="G28" i="56"/>
  <c r="H28" i="56"/>
  <c r="H502" i="56"/>
  <c r="G502" i="56"/>
  <c r="H429" i="56"/>
  <c r="G429" i="56"/>
  <c r="H363" i="56"/>
  <c r="G363" i="56"/>
  <c r="C363" i="56" s="1"/>
  <c r="H296" i="56"/>
  <c r="G296" i="56"/>
  <c r="H249" i="56"/>
  <c r="G249" i="56"/>
  <c r="C249" i="56" s="1"/>
  <c r="H192" i="56"/>
  <c r="G192" i="56"/>
  <c r="H112" i="56"/>
  <c r="G112" i="56"/>
  <c r="C112" i="56" s="1"/>
  <c r="H24" i="56"/>
  <c r="G24" i="56"/>
  <c r="H505" i="56"/>
  <c r="G505" i="56"/>
  <c r="C505" i="56" s="1"/>
  <c r="H444" i="56"/>
  <c r="G444" i="56"/>
  <c r="C444" i="56" s="1"/>
  <c r="H380" i="56"/>
  <c r="G380" i="56"/>
  <c r="C380" i="56" s="1"/>
  <c r="H280" i="56"/>
  <c r="G280" i="56"/>
  <c r="H196" i="56"/>
  <c r="G196" i="56"/>
  <c r="C196" i="56" s="1"/>
  <c r="H107" i="56"/>
  <c r="G107" i="56"/>
  <c r="G218" i="56"/>
  <c r="H218" i="56"/>
  <c r="H173" i="56"/>
  <c r="G173" i="56"/>
  <c r="H110" i="56"/>
  <c r="G110" i="56"/>
  <c r="H59" i="56"/>
  <c r="G59" i="56"/>
  <c r="C59" i="56" s="1"/>
  <c r="H23" i="56"/>
  <c r="G23" i="56"/>
  <c r="C23" i="56" s="1"/>
  <c r="H500" i="56"/>
  <c r="G500" i="56"/>
  <c r="H447" i="56"/>
  <c r="G447" i="56"/>
  <c r="H348" i="56"/>
  <c r="G348" i="56"/>
  <c r="H298" i="56"/>
  <c r="G298" i="56"/>
  <c r="H239" i="56"/>
  <c r="G239" i="56"/>
  <c r="H164" i="56"/>
  <c r="G164" i="56"/>
  <c r="H109" i="56"/>
  <c r="G109" i="56"/>
  <c r="H339" i="56"/>
  <c r="G339" i="56"/>
  <c r="G522" i="56"/>
  <c r="H522" i="56"/>
  <c r="H461" i="56"/>
  <c r="G461" i="56"/>
  <c r="H403" i="56"/>
  <c r="G403" i="56"/>
  <c r="H357" i="56"/>
  <c r="G357" i="56"/>
  <c r="H265" i="56"/>
  <c r="G265" i="56"/>
  <c r="H199" i="56"/>
  <c r="G199" i="56"/>
  <c r="G138" i="56"/>
  <c r="C138" i="56" s="1"/>
  <c r="H138" i="56"/>
  <c r="H65" i="56"/>
  <c r="G65" i="56"/>
  <c r="C65" i="56" s="1"/>
  <c r="G18" i="56"/>
  <c r="H18" i="56"/>
  <c r="H478" i="56"/>
  <c r="G478" i="56"/>
  <c r="H411" i="56"/>
  <c r="G411" i="56"/>
  <c r="H338" i="56"/>
  <c r="G338" i="56"/>
  <c r="C338" i="56" s="1"/>
  <c r="H287" i="56"/>
  <c r="G287" i="56"/>
  <c r="H212" i="56"/>
  <c r="G212" i="56"/>
  <c r="H162" i="56"/>
  <c r="G162" i="56"/>
  <c r="C162" i="56" s="1"/>
  <c r="G108" i="56"/>
  <c r="H108" i="56"/>
  <c r="H61" i="56"/>
  <c r="G61" i="56"/>
  <c r="H512" i="56"/>
  <c r="G512" i="56"/>
  <c r="H241" i="56"/>
  <c r="G241" i="56"/>
  <c r="H520" i="56"/>
  <c r="G520" i="56"/>
  <c r="C520" i="56" s="1"/>
  <c r="G52" i="56"/>
  <c r="H52" i="56"/>
  <c r="H519" i="56"/>
  <c r="G519" i="56"/>
  <c r="H336" i="56"/>
  <c r="G336" i="56"/>
  <c r="H73" i="56"/>
  <c r="G73" i="56"/>
  <c r="C74" i="56" s="1"/>
  <c r="H455" i="56"/>
  <c r="G455" i="56"/>
  <c r="H238" i="56"/>
  <c r="G238" i="56"/>
  <c r="C238" i="56" s="1"/>
  <c r="H524" i="56"/>
  <c r="G524" i="56"/>
  <c r="H398" i="56"/>
  <c r="G398" i="56"/>
  <c r="H201" i="56"/>
  <c r="G201" i="56"/>
  <c r="H63" i="56"/>
  <c r="G63" i="56"/>
  <c r="H378" i="56"/>
  <c r="G378" i="56"/>
  <c r="C378" i="56" s="1"/>
  <c r="H139" i="56"/>
  <c r="G139" i="56"/>
  <c r="C139" i="56" s="1"/>
  <c r="H523" i="56"/>
  <c r="G523" i="56"/>
  <c r="H388" i="56"/>
  <c r="G388" i="56"/>
  <c r="H528" i="56"/>
  <c r="G528" i="56"/>
  <c r="H356" i="56"/>
  <c r="G356" i="56"/>
  <c r="H244" i="56"/>
  <c r="G244" i="56"/>
  <c r="H438" i="56"/>
  <c r="G438" i="56"/>
  <c r="C438" i="56" s="1"/>
  <c r="H539" i="56"/>
  <c r="G539" i="56"/>
  <c r="H393" i="56"/>
  <c r="G393" i="56"/>
  <c r="H187" i="56"/>
  <c r="G187" i="56"/>
  <c r="H25" i="56"/>
  <c r="G25" i="56"/>
  <c r="C25" i="56" s="1"/>
  <c r="H498" i="56"/>
  <c r="G498" i="56"/>
  <c r="H419" i="56"/>
  <c r="G419" i="56"/>
  <c r="C419" i="56" s="1"/>
  <c r="H355" i="56"/>
  <c r="G355" i="56"/>
  <c r="H291" i="56"/>
  <c r="G291" i="56"/>
  <c r="C291" i="56" s="1"/>
  <c r="H229" i="56"/>
  <c r="G229" i="56"/>
  <c r="C229" i="56" s="1"/>
  <c r="H166" i="56"/>
  <c r="G166" i="56"/>
  <c r="H103" i="56"/>
  <c r="G103" i="56"/>
  <c r="H16" i="56"/>
  <c r="G16" i="56"/>
  <c r="H492" i="56"/>
  <c r="G492" i="56"/>
  <c r="H432" i="56"/>
  <c r="G432" i="56"/>
  <c r="C432" i="56" s="1"/>
  <c r="H372" i="56"/>
  <c r="G372" i="56"/>
  <c r="H270" i="56"/>
  <c r="G270" i="56"/>
  <c r="C270" i="56" s="1"/>
  <c r="H191" i="56"/>
  <c r="G191" i="56"/>
  <c r="H101" i="56"/>
  <c r="G101" i="56"/>
  <c r="H214" i="56"/>
  <c r="G214" i="56"/>
  <c r="H165" i="56"/>
  <c r="G165" i="56"/>
  <c r="C165" i="56" s="1"/>
  <c r="H95" i="56"/>
  <c r="G95" i="56"/>
  <c r="H317" i="56"/>
  <c r="G317" i="56"/>
  <c r="C317" i="56" s="1"/>
  <c r="H19" i="56"/>
  <c r="G19" i="56"/>
  <c r="H496" i="56"/>
  <c r="G496" i="56"/>
  <c r="C496" i="56" s="1"/>
  <c r="H434" i="56"/>
  <c r="G434" i="56"/>
  <c r="C434" i="56" s="1"/>
  <c r="H343" i="56"/>
  <c r="G343" i="56"/>
  <c r="H283" i="56"/>
  <c r="G283" i="56"/>
  <c r="H231" i="56"/>
  <c r="G231" i="56"/>
  <c r="C231" i="56" s="1"/>
  <c r="H158" i="56"/>
  <c r="G158" i="56"/>
  <c r="G106" i="56"/>
  <c r="H106" i="56"/>
  <c r="H299" i="56"/>
  <c r="G299" i="56"/>
  <c r="H508" i="56"/>
  <c r="G508" i="56"/>
  <c r="H457" i="56"/>
  <c r="G457" i="56"/>
  <c r="H392" i="56"/>
  <c r="G392" i="56"/>
  <c r="C392" i="56" s="1"/>
  <c r="H352" i="56"/>
  <c r="G352" i="56"/>
  <c r="H245" i="56"/>
  <c r="G245" i="56"/>
  <c r="C245" i="56" s="1"/>
  <c r="H184" i="56"/>
  <c r="G184" i="56"/>
  <c r="H118" i="56"/>
  <c r="G118" i="56"/>
  <c r="C118" i="56" s="1"/>
  <c r="H47" i="56"/>
  <c r="G47" i="56"/>
  <c r="H13" i="56"/>
  <c r="G13" i="56"/>
  <c r="H456" i="56"/>
  <c r="G456" i="56"/>
  <c r="H407" i="56"/>
  <c r="G407" i="56"/>
  <c r="C407" i="56" s="1"/>
  <c r="H333" i="56"/>
  <c r="G333" i="56"/>
  <c r="H282" i="56"/>
  <c r="G282" i="56"/>
  <c r="C282" i="56" s="1"/>
  <c r="H207" i="56"/>
  <c r="G207" i="56"/>
  <c r="C207" i="56" s="1"/>
  <c r="H157" i="56"/>
  <c r="G157" i="56"/>
  <c r="C157" i="56" s="1"/>
  <c r="H105" i="56"/>
  <c r="G105" i="56"/>
  <c r="H57" i="56"/>
  <c r="G57" i="56"/>
  <c r="C57" i="56" s="1"/>
  <c r="H48" i="56"/>
  <c r="G48" i="56"/>
  <c r="H146" i="56"/>
  <c r="G146" i="56"/>
  <c r="C146" i="56" s="1"/>
  <c r="H188" i="56"/>
  <c r="G188" i="56"/>
  <c r="H458" i="56"/>
  <c r="G458" i="56"/>
  <c r="G44" i="56"/>
  <c r="C44" i="56" s="1"/>
  <c r="H44" i="56"/>
  <c r="H53" i="56"/>
  <c r="G53" i="56"/>
  <c r="H497" i="56"/>
  <c r="G497" i="56"/>
  <c r="H327" i="56"/>
  <c r="G327" i="56"/>
  <c r="H32" i="56"/>
  <c r="G32" i="56"/>
  <c r="H401" i="56"/>
  <c r="G401" i="56"/>
  <c r="H225" i="56"/>
  <c r="G225" i="56"/>
  <c r="H501" i="56"/>
  <c r="G501" i="56"/>
  <c r="C501" i="56" s="1"/>
  <c r="H358" i="56"/>
  <c r="G358" i="56"/>
  <c r="H179" i="56"/>
  <c r="G179" i="56"/>
  <c r="C179" i="56" s="1"/>
  <c r="H56" i="56"/>
  <c r="G56" i="56"/>
  <c r="H331" i="56"/>
  <c r="G331" i="56"/>
  <c r="C331" i="56" s="1"/>
  <c r="G132" i="56"/>
  <c r="H132" i="56"/>
  <c r="H507" i="56"/>
  <c r="G507" i="56"/>
  <c r="H297" i="56"/>
  <c r="G297" i="56"/>
  <c r="H513" i="56"/>
  <c r="G513" i="56"/>
  <c r="H346" i="56"/>
  <c r="G346" i="56"/>
  <c r="C346" i="56" s="1"/>
  <c r="H233" i="56"/>
  <c r="G233" i="56"/>
  <c r="C233" i="56" s="1"/>
  <c r="H292" i="56"/>
  <c r="G292" i="56"/>
  <c r="H506" i="56"/>
  <c r="G506" i="56"/>
  <c r="C506" i="56" s="1"/>
  <c r="H382" i="56"/>
  <c r="G382" i="56"/>
  <c r="C382" i="56" s="1"/>
  <c r="H175" i="56"/>
  <c r="G175" i="56"/>
  <c r="C175" i="56" s="1"/>
  <c r="H17" i="56"/>
  <c r="G17" i="56"/>
  <c r="H493" i="56"/>
  <c r="G493" i="56"/>
  <c r="C493" i="56" s="1"/>
  <c r="H415" i="56"/>
  <c r="G415" i="56"/>
  <c r="H350" i="56"/>
  <c r="G350" i="56"/>
  <c r="C350" i="56" s="1"/>
  <c r="H286" i="56"/>
  <c r="G286" i="56"/>
  <c r="H220" i="56"/>
  <c r="G220" i="56"/>
  <c r="C220" i="56" s="1"/>
  <c r="H160" i="56"/>
  <c r="G160" i="56"/>
  <c r="H97" i="56"/>
  <c r="G97" i="56"/>
  <c r="H540" i="56"/>
  <c r="G540" i="56"/>
  <c r="H488" i="56"/>
  <c r="G488" i="56"/>
  <c r="C488" i="56" s="1"/>
  <c r="H428" i="56"/>
  <c r="G428" i="56"/>
  <c r="H367" i="56"/>
  <c r="G367" i="56"/>
  <c r="C367" i="56" s="1"/>
  <c r="H262" i="56"/>
  <c r="G262" i="56"/>
  <c r="H182" i="56"/>
  <c r="G182" i="56"/>
  <c r="H96" i="56"/>
  <c r="G96" i="56"/>
  <c r="H204" i="56"/>
  <c r="G204" i="56"/>
  <c r="H159" i="56"/>
  <c r="G159" i="56"/>
  <c r="H88" i="56"/>
  <c r="G88" i="56"/>
  <c r="C88" i="56" s="1"/>
  <c r="H307" i="56"/>
  <c r="G307" i="56"/>
  <c r="C307" i="56" s="1"/>
  <c r="H15" i="56"/>
  <c r="G15" i="56"/>
  <c r="H491" i="56"/>
  <c r="G491" i="56"/>
  <c r="H427" i="56"/>
  <c r="G427" i="56"/>
  <c r="C427" i="56" s="1"/>
  <c r="H334" i="56"/>
  <c r="G334" i="56"/>
  <c r="H278" i="56"/>
  <c r="G278" i="56"/>
  <c r="H213" i="56"/>
  <c r="G213" i="56"/>
  <c r="H150" i="56"/>
  <c r="G150" i="56"/>
  <c r="C150" i="56" s="1"/>
  <c r="G100" i="56"/>
  <c r="H100" i="56"/>
  <c r="H279" i="56"/>
  <c r="G279" i="56"/>
  <c r="H503" i="56"/>
  <c r="G503" i="56"/>
  <c r="H450" i="56"/>
  <c r="G450" i="56"/>
  <c r="H387" i="56"/>
  <c r="G387" i="56"/>
  <c r="C387" i="56" s="1"/>
  <c r="H347" i="56"/>
  <c r="G347" i="56"/>
  <c r="C347" i="56" s="1"/>
  <c r="H242" i="56"/>
  <c r="G242" i="56"/>
  <c r="H180" i="56"/>
  <c r="G180" i="56"/>
  <c r="G114" i="56"/>
  <c r="H114" i="56"/>
  <c r="H344" i="56"/>
  <c r="G344" i="56"/>
  <c r="C344" i="56" s="1"/>
  <c r="H538" i="56"/>
  <c r="G538" i="56"/>
  <c r="H446" i="56"/>
  <c r="G446" i="56"/>
  <c r="C446" i="56" s="1"/>
  <c r="H402" i="56"/>
  <c r="G402" i="56"/>
  <c r="H329" i="56"/>
  <c r="G329" i="56"/>
  <c r="C329" i="56" s="1"/>
  <c r="H272" i="56"/>
  <c r="G272" i="56"/>
  <c r="H203" i="56"/>
  <c r="G203" i="56"/>
  <c r="C203" i="56" s="1"/>
  <c r="H148" i="56"/>
  <c r="G148" i="56"/>
  <c r="C148" i="56" s="1"/>
  <c r="G92" i="56"/>
  <c r="C92" i="56" s="1"/>
  <c r="H92" i="56"/>
  <c r="G42" i="56"/>
  <c r="H42" i="56"/>
  <c r="T519" i="56"/>
  <c r="AZ519" i="56"/>
  <c r="W519" i="56"/>
  <c r="V519" i="56"/>
  <c r="X519" i="56"/>
  <c r="U519" i="56"/>
  <c r="S519" i="56"/>
  <c r="AW519" i="56"/>
  <c r="X73" i="56"/>
  <c r="AZ73" i="56"/>
  <c r="W73" i="56"/>
  <c r="V73" i="56"/>
  <c r="T73" i="56"/>
  <c r="U73" i="56"/>
  <c r="S73" i="56"/>
  <c r="AW73" i="56"/>
  <c r="X53" i="56"/>
  <c r="W53" i="56"/>
  <c r="S53" i="56"/>
  <c r="U53" i="56"/>
  <c r="T53" i="56"/>
  <c r="V53" i="56"/>
  <c r="AW53" i="56"/>
  <c r="AZ53" i="56"/>
  <c r="X497" i="56"/>
  <c r="U497" i="56"/>
  <c r="V497" i="56"/>
  <c r="S497" i="56"/>
  <c r="AZ497" i="56"/>
  <c r="W497" i="56"/>
  <c r="T497" i="56"/>
  <c r="AW497" i="56"/>
  <c r="T327" i="56"/>
  <c r="V327" i="56"/>
  <c r="S327" i="56"/>
  <c r="AZ327" i="56"/>
  <c r="X327" i="56"/>
  <c r="U327" i="56"/>
  <c r="W327" i="56"/>
  <c r="AW327" i="56"/>
  <c r="U401" i="56"/>
  <c r="S401" i="56"/>
  <c r="T401" i="56"/>
  <c r="X401" i="56"/>
  <c r="W401" i="56"/>
  <c r="V401" i="56"/>
  <c r="AW401" i="56"/>
  <c r="AZ401" i="56"/>
  <c r="V225" i="56"/>
  <c r="T225" i="56"/>
  <c r="U225" i="56"/>
  <c r="S225" i="56"/>
  <c r="X225" i="56"/>
  <c r="AZ225" i="56"/>
  <c r="W225" i="56"/>
  <c r="AW225" i="56"/>
  <c r="X358" i="56"/>
  <c r="U358" i="56"/>
  <c r="W358" i="56"/>
  <c r="T358" i="56"/>
  <c r="S358" i="56"/>
  <c r="V358" i="56"/>
  <c r="AZ358" i="56"/>
  <c r="AW358" i="56"/>
  <c r="AZ56" i="56"/>
  <c r="V56" i="56"/>
  <c r="U56" i="56"/>
  <c r="T56" i="56"/>
  <c r="X56" i="56"/>
  <c r="S56" i="56"/>
  <c r="W56" i="56"/>
  <c r="AW56" i="56"/>
  <c r="T132" i="56"/>
  <c r="W132" i="56"/>
  <c r="V132" i="56"/>
  <c r="S132" i="56"/>
  <c r="X132" i="56"/>
  <c r="AZ132" i="56"/>
  <c r="U132" i="56"/>
  <c r="AW132" i="56"/>
  <c r="AW54" i="56"/>
  <c r="V54" i="56"/>
  <c r="U54" i="56"/>
  <c r="T54" i="56"/>
  <c r="S54" i="56"/>
  <c r="X54" i="56"/>
  <c r="W54" i="56"/>
  <c r="AZ54" i="56"/>
  <c r="AW50" i="56"/>
  <c r="U50" i="56"/>
  <c r="T50" i="56"/>
  <c r="X50" i="56"/>
  <c r="AZ50" i="56"/>
  <c r="S50" i="56"/>
  <c r="W50" i="56"/>
  <c r="V50" i="56"/>
  <c r="T489" i="56"/>
  <c r="S489" i="56"/>
  <c r="U489" i="56"/>
  <c r="W489" i="56"/>
  <c r="AZ489" i="56"/>
  <c r="X489" i="56"/>
  <c r="V489" i="56"/>
  <c r="AW489" i="56"/>
  <c r="AW243" i="56"/>
  <c r="W243" i="56"/>
  <c r="V243" i="56"/>
  <c r="AZ243" i="56"/>
  <c r="T243" i="56"/>
  <c r="U243" i="56"/>
  <c r="X243" i="56"/>
  <c r="S243" i="56"/>
  <c r="T20" i="56"/>
  <c r="X20" i="56"/>
  <c r="AZ20" i="56"/>
  <c r="V20" i="56"/>
  <c r="W20" i="56"/>
  <c r="U20" i="56"/>
  <c r="S20" i="56"/>
  <c r="AW20" i="56"/>
  <c r="U359" i="56"/>
  <c r="AZ359" i="56"/>
  <c r="T359" i="56"/>
  <c r="W359" i="56"/>
  <c r="V359" i="56"/>
  <c r="X359" i="56"/>
  <c r="S359" i="56"/>
  <c r="C359" i="56"/>
  <c r="AW359" i="56"/>
  <c r="AW174" i="56"/>
  <c r="W174" i="56"/>
  <c r="AZ174" i="56"/>
  <c r="V174" i="56"/>
  <c r="U174" i="56"/>
  <c r="T174" i="56"/>
  <c r="S174" i="56"/>
  <c r="X174" i="56"/>
  <c r="V472" i="56"/>
  <c r="U472" i="56"/>
  <c r="S472" i="56"/>
  <c r="X472" i="56"/>
  <c r="W472" i="56"/>
  <c r="T472" i="56"/>
  <c r="AZ472" i="56"/>
  <c r="AW472" i="56"/>
  <c r="AW342" i="56"/>
  <c r="V342" i="56"/>
  <c r="AZ342" i="56"/>
  <c r="U342" i="56"/>
  <c r="T342" i="56"/>
  <c r="S342" i="56"/>
  <c r="X342" i="56"/>
  <c r="W342" i="56"/>
  <c r="W104" i="56"/>
  <c r="AZ104" i="56"/>
  <c r="V104" i="56"/>
  <c r="T104" i="56"/>
  <c r="S104" i="56"/>
  <c r="X104" i="56"/>
  <c r="U104" i="56"/>
  <c r="AW104" i="56"/>
  <c r="W529" i="56"/>
  <c r="AZ529" i="56"/>
  <c r="U529" i="56"/>
  <c r="T529" i="56"/>
  <c r="X529" i="56"/>
  <c r="V529" i="56"/>
  <c r="S529" i="56"/>
  <c r="AW529" i="56"/>
  <c r="W323" i="56"/>
  <c r="AZ323" i="56"/>
  <c r="U323" i="56"/>
  <c r="X323" i="56"/>
  <c r="V323" i="56"/>
  <c r="T323" i="56"/>
  <c r="S323" i="56"/>
  <c r="AW323" i="56"/>
  <c r="S122" i="56"/>
  <c r="X122" i="56"/>
  <c r="AZ122" i="56"/>
  <c r="V122" i="56"/>
  <c r="W122" i="56"/>
  <c r="U122" i="56"/>
  <c r="T122" i="56"/>
  <c r="AW122" i="56"/>
  <c r="T476" i="56"/>
  <c r="X476" i="56"/>
  <c r="AZ476" i="56"/>
  <c r="U476" i="56"/>
  <c r="W476" i="56"/>
  <c r="V476" i="56"/>
  <c r="AW476" i="56"/>
  <c r="S476" i="56"/>
  <c r="X276" i="56"/>
  <c r="AZ276" i="56"/>
  <c r="W276" i="56"/>
  <c r="V276" i="56"/>
  <c r="T276" i="56"/>
  <c r="U276" i="56"/>
  <c r="S276" i="56"/>
  <c r="AW276" i="56"/>
  <c r="X465" i="56"/>
  <c r="W465" i="56"/>
  <c r="AW465" i="56"/>
  <c r="V465" i="56"/>
  <c r="S465" i="56"/>
  <c r="T465" i="56"/>
  <c r="U465" i="56"/>
  <c r="AZ465" i="56"/>
  <c r="T337" i="56"/>
  <c r="W337" i="56"/>
  <c r="AZ337" i="56"/>
  <c r="X337" i="56"/>
  <c r="V337" i="56"/>
  <c r="S337" i="56"/>
  <c r="U337" i="56"/>
  <c r="AW337" i="56"/>
  <c r="AW219" i="56"/>
  <c r="W219" i="56"/>
  <c r="AZ219" i="56"/>
  <c r="V219" i="56"/>
  <c r="S219" i="56"/>
  <c r="T219" i="56"/>
  <c r="X219" i="56"/>
  <c r="U219" i="56"/>
  <c r="W264" i="56"/>
  <c r="V264" i="56"/>
  <c r="T264" i="56"/>
  <c r="U264" i="56"/>
  <c r="X264" i="56"/>
  <c r="S264" i="56"/>
  <c r="AZ264" i="56"/>
  <c r="AW264" i="56"/>
  <c r="AW469" i="56"/>
  <c r="W469" i="56"/>
  <c r="V469" i="56"/>
  <c r="AZ469" i="56"/>
  <c r="U469" i="56"/>
  <c r="T469" i="56"/>
  <c r="X469" i="56"/>
  <c r="S469" i="56"/>
  <c r="AZ360" i="56"/>
  <c r="S360" i="56"/>
  <c r="X360" i="56"/>
  <c r="V360" i="56"/>
  <c r="T360" i="56"/>
  <c r="U360" i="56"/>
  <c r="AW360" i="56"/>
  <c r="W360" i="56"/>
  <c r="W156" i="56"/>
  <c r="V156" i="56"/>
  <c r="T156" i="56"/>
  <c r="X156" i="56"/>
  <c r="U156" i="56"/>
  <c r="S156" i="56"/>
  <c r="AZ156" i="56"/>
  <c r="AW156" i="56"/>
  <c r="T541" i="56"/>
  <c r="S541" i="56"/>
  <c r="W541" i="56"/>
  <c r="V541" i="56"/>
  <c r="U541" i="56"/>
  <c r="X541" i="56"/>
  <c r="AZ541" i="56"/>
  <c r="AW541" i="56"/>
  <c r="AW485" i="56"/>
  <c r="X485" i="56"/>
  <c r="V485" i="56"/>
  <c r="AZ485" i="56"/>
  <c r="W485" i="56"/>
  <c r="U485" i="56"/>
  <c r="S485" i="56"/>
  <c r="T485" i="56"/>
  <c r="W410" i="56"/>
  <c r="S410" i="56"/>
  <c r="V410" i="56"/>
  <c r="AZ410" i="56"/>
  <c r="U410" i="56"/>
  <c r="X410" i="56"/>
  <c r="T410" i="56"/>
  <c r="AW410" i="56"/>
  <c r="W341" i="56"/>
  <c r="AZ341" i="56"/>
  <c r="V341" i="56"/>
  <c r="U341" i="56"/>
  <c r="T341" i="56"/>
  <c r="S341" i="56"/>
  <c r="X341" i="56"/>
  <c r="AW341" i="56"/>
  <c r="W275" i="56"/>
  <c r="T275" i="56"/>
  <c r="S275" i="56"/>
  <c r="AZ275" i="56"/>
  <c r="V275" i="56"/>
  <c r="U275" i="56"/>
  <c r="AW275" i="56"/>
  <c r="X275" i="56"/>
  <c r="AW215" i="56"/>
  <c r="AZ215" i="56"/>
  <c r="V215" i="56"/>
  <c r="W215" i="56"/>
  <c r="X215" i="56"/>
  <c r="T215" i="56"/>
  <c r="U215" i="56"/>
  <c r="S215" i="56"/>
  <c r="AW152" i="56"/>
  <c r="T152" i="56"/>
  <c r="X152" i="56"/>
  <c r="W152" i="56"/>
  <c r="V152" i="56"/>
  <c r="U152" i="56"/>
  <c r="S152" i="56"/>
  <c r="AZ152" i="56"/>
  <c r="V90" i="56"/>
  <c r="S90" i="56"/>
  <c r="T90" i="56"/>
  <c r="AZ90" i="56"/>
  <c r="W90" i="56"/>
  <c r="U90" i="56"/>
  <c r="X90" i="56"/>
  <c r="AW90" i="56"/>
  <c r="W536" i="56"/>
  <c r="AZ536" i="56"/>
  <c r="V536" i="56"/>
  <c r="T536" i="56"/>
  <c r="X536" i="56"/>
  <c r="U536" i="56"/>
  <c r="S536" i="56"/>
  <c r="AW536" i="56"/>
  <c r="AW484" i="56"/>
  <c r="S484" i="56"/>
  <c r="T484" i="56"/>
  <c r="V484" i="56"/>
  <c r="X484" i="56"/>
  <c r="W484" i="56"/>
  <c r="U484" i="56"/>
  <c r="AZ484" i="56"/>
  <c r="X418" i="56"/>
  <c r="W418" i="56"/>
  <c r="S418" i="56"/>
  <c r="U418" i="56"/>
  <c r="AZ418" i="56"/>
  <c r="V418" i="56"/>
  <c r="T418" i="56"/>
  <c r="AW418" i="56"/>
  <c r="W362" i="56"/>
  <c r="AZ362" i="56"/>
  <c r="V362" i="56"/>
  <c r="U362" i="56"/>
  <c r="T362" i="56"/>
  <c r="S362" i="56"/>
  <c r="AW362" i="56"/>
  <c r="X362" i="56"/>
  <c r="W258" i="56"/>
  <c r="S258" i="56"/>
  <c r="U258" i="56"/>
  <c r="T258" i="56"/>
  <c r="V258" i="56"/>
  <c r="X258" i="56"/>
  <c r="AZ258" i="56"/>
  <c r="AW258" i="56"/>
  <c r="AZ151" i="56"/>
  <c r="U151" i="56"/>
  <c r="X151" i="56"/>
  <c r="W151" i="56"/>
  <c r="V151" i="56"/>
  <c r="T151" i="56"/>
  <c r="S151" i="56"/>
  <c r="AW151" i="56"/>
  <c r="AW85" i="56"/>
  <c r="T85" i="56"/>
  <c r="X85" i="56"/>
  <c r="S85" i="56"/>
  <c r="W85" i="56"/>
  <c r="V85" i="56"/>
  <c r="AZ85" i="56"/>
  <c r="U85" i="56"/>
  <c r="AW200" i="56"/>
  <c r="X200" i="56"/>
  <c r="W200" i="56"/>
  <c r="S200" i="56"/>
  <c r="U200" i="56"/>
  <c r="V200" i="56"/>
  <c r="T200" i="56"/>
  <c r="AZ200" i="56"/>
  <c r="U154" i="56"/>
  <c r="T154" i="56"/>
  <c r="X154" i="56"/>
  <c r="AZ154" i="56"/>
  <c r="S154" i="56"/>
  <c r="W154" i="56"/>
  <c r="V154" i="56"/>
  <c r="AW154" i="56"/>
  <c r="X84" i="56"/>
  <c r="AZ84" i="56"/>
  <c r="W84" i="56"/>
  <c r="V84" i="56"/>
  <c r="U84" i="56"/>
  <c r="T84" i="56"/>
  <c r="S84" i="56"/>
  <c r="AW84" i="56"/>
  <c r="AW289" i="56"/>
  <c r="X289" i="56"/>
  <c r="W289" i="56"/>
  <c r="AZ289" i="56"/>
  <c r="V289" i="56"/>
  <c r="U289" i="56"/>
  <c r="T289" i="56"/>
  <c r="S289" i="56"/>
  <c r="U535" i="56"/>
  <c r="W535" i="56"/>
  <c r="V535" i="56"/>
  <c r="T535" i="56"/>
  <c r="X535" i="56"/>
  <c r="S535" i="56"/>
  <c r="AZ535" i="56"/>
  <c r="AW535" i="56"/>
  <c r="U487" i="56"/>
  <c r="T487" i="56"/>
  <c r="AZ487" i="56"/>
  <c r="V487" i="56"/>
  <c r="X487" i="56"/>
  <c r="S487" i="56"/>
  <c r="AW487" i="56"/>
  <c r="W487" i="56"/>
  <c r="U422" i="56"/>
  <c r="V422" i="56"/>
  <c r="S422" i="56"/>
  <c r="X422" i="56"/>
  <c r="W422" i="56"/>
  <c r="T422" i="56"/>
  <c r="AZ422" i="56"/>
  <c r="AW422" i="56"/>
  <c r="AW326" i="56"/>
  <c r="U326" i="56"/>
  <c r="S326" i="56"/>
  <c r="AZ326" i="56"/>
  <c r="X326" i="56"/>
  <c r="V326" i="56"/>
  <c r="W326" i="56"/>
  <c r="T326" i="56"/>
  <c r="V269" i="56"/>
  <c r="AZ269" i="56"/>
  <c r="T269" i="56"/>
  <c r="W269" i="56"/>
  <c r="X269" i="56"/>
  <c r="S269" i="56"/>
  <c r="U269" i="56"/>
  <c r="AW269" i="56"/>
  <c r="S209" i="56"/>
  <c r="W209" i="56"/>
  <c r="AZ209" i="56"/>
  <c r="X209" i="56"/>
  <c r="T209" i="56"/>
  <c r="U209" i="56"/>
  <c r="V209" i="56"/>
  <c r="AW209" i="56"/>
  <c r="X143" i="56"/>
  <c r="V143" i="56"/>
  <c r="U143" i="56"/>
  <c r="S143" i="56"/>
  <c r="W143" i="56"/>
  <c r="T143" i="56"/>
  <c r="AZ143" i="56"/>
  <c r="AW143" i="56"/>
  <c r="W94" i="56"/>
  <c r="S94" i="56"/>
  <c r="T94" i="56"/>
  <c r="AZ94" i="56"/>
  <c r="V94" i="56"/>
  <c r="U94" i="56"/>
  <c r="X94" i="56"/>
  <c r="AW94" i="56"/>
  <c r="X37" i="56"/>
  <c r="W37" i="56"/>
  <c r="V37" i="56"/>
  <c r="U37" i="56"/>
  <c r="S37" i="56"/>
  <c r="AZ37" i="56"/>
  <c r="T37" i="56"/>
  <c r="AW37" i="56"/>
  <c r="T495" i="56"/>
  <c r="AZ495" i="56"/>
  <c r="W495" i="56"/>
  <c r="V495" i="56"/>
  <c r="X495" i="56"/>
  <c r="S495" i="56"/>
  <c r="U495" i="56"/>
  <c r="AW495" i="56"/>
  <c r="T443" i="56"/>
  <c r="W443" i="56"/>
  <c r="AZ443" i="56"/>
  <c r="S443" i="56"/>
  <c r="AW443" i="56"/>
  <c r="V443" i="56"/>
  <c r="X443" i="56"/>
  <c r="U443" i="56"/>
  <c r="X383" i="56"/>
  <c r="S383" i="56"/>
  <c r="V383" i="56"/>
  <c r="W383" i="56"/>
  <c r="AZ383" i="56"/>
  <c r="U383" i="56"/>
  <c r="AC383" i="56" s="1"/>
  <c r="T383" i="56"/>
  <c r="AW383" i="56"/>
  <c r="W316" i="56"/>
  <c r="AZ316" i="56"/>
  <c r="V316" i="56"/>
  <c r="U316" i="56"/>
  <c r="T316" i="56"/>
  <c r="S316" i="56"/>
  <c r="X316" i="56"/>
  <c r="AW316" i="56"/>
  <c r="T234" i="56"/>
  <c r="AZ234" i="56"/>
  <c r="W234" i="56"/>
  <c r="X234" i="56"/>
  <c r="U234" i="56"/>
  <c r="V234" i="56"/>
  <c r="S234" i="56"/>
  <c r="AW234" i="56"/>
  <c r="W171" i="56"/>
  <c r="S171" i="56"/>
  <c r="U171" i="56"/>
  <c r="T171" i="56"/>
  <c r="X171" i="56"/>
  <c r="V171" i="56"/>
  <c r="AZ171" i="56"/>
  <c r="AW171" i="56"/>
  <c r="X99" i="56"/>
  <c r="W99" i="56"/>
  <c r="AZ99" i="56"/>
  <c r="V99" i="56"/>
  <c r="U99" i="56"/>
  <c r="T99" i="56"/>
  <c r="AW99" i="56"/>
  <c r="S99" i="56"/>
  <c r="V330" i="56"/>
  <c r="AZ330" i="56"/>
  <c r="U330" i="56"/>
  <c r="X330" i="56"/>
  <c r="W330" i="56"/>
  <c r="T330" i="56"/>
  <c r="S330" i="56"/>
  <c r="AW330" i="56"/>
  <c r="V530" i="56"/>
  <c r="T530" i="56"/>
  <c r="X530" i="56"/>
  <c r="S530" i="56"/>
  <c r="C530" i="56"/>
  <c r="AZ530" i="56"/>
  <c r="W530" i="56"/>
  <c r="U530" i="56"/>
  <c r="AW530" i="56"/>
  <c r="V442" i="56"/>
  <c r="AZ442" i="56"/>
  <c r="T442" i="56"/>
  <c r="X442" i="56"/>
  <c r="S442" i="56"/>
  <c r="U442" i="56"/>
  <c r="W442" i="56"/>
  <c r="AW442" i="56"/>
  <c r="X396" i="56"/>
  <c r="S396" i="56"/>
  <c r="AZ396" i="56"/>
  <c r="T396" i="56"/>
  <c r="U396" i="56"/>
  <c r="W396" i="56"/>
  <c r="V396" i="56"/>
  <c r="AW396" i="56"/>
  <c r="T325" i="56"/>
  <c r="AZ325" i="56"/>
  <c r="V325" i="56"/>
  <c r="U325" i="56"/>
  <c r="X325" i="56"/>
  <c r="W325" i="56"/>
  <c r="AW325" i="56"/>
  <c r="S325" i="56"/>
  <c r="S260" i="56"/>
  <c r="X260" i="56"/>
  <c r="AZ260" i="56"/>
  <c r="V260" i="56"/>
  <c r="W260" i="56"/>
  <c r="T260" i="56"/>
  <c r="U260" i="56"/>
  <c r="AW260" i="56"/>
  <c r="V194" i="56"/>
  <c r="U194" i="56"/>
  <c r="S194" i="56"/>
  <c r="T194" i="56"/>
  <c r="AZ194" i="56"/>
  <c r="X194" i="56"/>
  <c r="W194" i="56"/>
  <c r="AW194" i="56"/>
  <c r="AW141" i="56"/>
  <c r="X141" i="56"/>
  <c r="AZ141" i="56"/>
  <c r="W141" i="56"/>
  <c r="V141" i="56"/>
  <c r="U141" i="56"/>
  <c r="T141" i="56"/>
  <c r="S141" i="56"/>
  <c r="AZ87" i="56"/>
  <c r="AW87" i="56"/>
  <c r="X87" i="56"/>
  <c r="W87" i="56"/>
  <c r="U87" i="56"/>
  <c r="T87" i="56"/>
  <c r="V87" i="56"/>
  <c r="S87" i="56"/>
  <c r="X439" i="56"/>
  <c r="W439" i="56"/>
  <c r="U439" i="56"/>
  <c r="V439" i="56"/>
  <c r="S439" i="56"/>
  <c r="AZ439" i="56"/>
  <c r="T439" i="56"/>
  <c r="AW439" i="56"/>
  <c r="AZ232" i="56"/>
  <c r="AW232" i="56"/>
  <c r="S232" i="56"/>
  <c r="W232" i="56"/>
  <c r="V232" i="56"/>
  <c r="T232" i="56"/>
  <c r="U232" i="56"/>
  <c r="X232" i="56"/>
  <c r="U525" i="56"/>
  <c r="T525" i="56"/>
  <c r="S525" i="56"/>
  <c r="AZ525" i="56"/>
  <c r="W525" i="56"/>
  <c r="X525" i="56"/>
  <c r="V525" i="56"/>
  <c r="AW525" i="56"/>
  <c r="S353" i="56"/>
  <c r="T353" i="56"/>
  <c r="X353" i="56"/>
  <c r="W353" i="56"/>
  <c r="V353" i="56"/>
  <c r="U353" i="56"/>
  <c r="AZ353" i="56"/>
  <c r="AW353" i="56"/>
  <c r="U155" i="56"/>
  <c r="AZ155" i="56"/>
  <c r="X155" i="56"/>
  <c r="AW155" i="56"/>
  <c r="W155" i="56"/>
  <c r="S155" i="56"/>
  <c r="V155" i="56"/>
  <c r="T155" i="56"/>
  <c r="W467" i="56"/>
  <c r="AZ467" i="56"/>
  <c r="U467" i="56"/>
  <c r="T467" i="56"/>
  <c r="X467" i="56"/>
  <c r="V467" i="56"/>
  <c r="S467" i="56"/>
  <c r="AW467" i="56"/>
  <c r="X308" i="56"/>
  <c r="W308" i="56"/>
  <c r="AZ308" i="56"/>
  <c r="V308" i="56"/>
  <c r="S308" i="56"/>
  <c r="U308" i="56"/>
  <c r="T308" i="56"/>
  <c r="AW308" i="56"/>
  <c r="X385" i="56"/>
  <c r="W385" i="56"/>
  <c r="V385" i="56"/>
  <c r="U385" i="56"/>
  <c r="S385" i="56"/>
  <c r="AZ385" i="56"/>
  <c r="AW385" i="56"/>
  <c r="T385" i="56"/>
  <c r="AW516" i="56"/>
  <c r="U516" i="56"/>
  <c r="X516" i="56"/>
  <c r="AZ516" i="56"/>
  <c r="V516" i="56"/>
  <c r="S516" i="56"/>
  <c r="T516" i="56"/>
  <c r="W516" i="56"/>
  <c r="T314" i="56"/>
  <c r="AZ314" i="56"/>
  <c r="X314" i="56"/>
  <c r="V314" i="56"/>
  <c r="W314" i="56"/>
  <c r="U314" i="56"/>
  <c r="S314" i="56"/>
  <c r="AW314" i="56"/>
  <c r="AZ111" i="56"/>
  <c r="X111" i="56"/>
  <c r="V111" i="56"/>
  <c r="U111" i="56"/>
  <c r="W111" i="56"/>
  <c r="S111" i="56"/>
  <c r="T111" i="56"/>
  <c r="AW111" i="56"/>
  <c r="X471" i="56"/>
  <c r="W471" i="56"/>
  <c r="U471" i="56"/>
  <c r="T471" i="56"/>
  <c r="V471" i="56"/>
  <c r="S471" i="56"/>
  <c r="AZ471" i="56"/>
  <c r="AW471" i="56"/>
  <c r="V228" i="56"/>
  <c r="S228" i="56"/>
  <c r="X228" i="56"/>
  <c r="W228" i="56"/>
  <c r="U228" i="56"/>
  <c r="T228" i="56"/>
  <c r="AZ228" i="56"/>
  <c r="AW228" i="56"/>
  <c r="U436" i="56"/>
  <c r="AZ436" i="56"/>
  <c r="W436" i="56"/>
  <c r="T436" i="56"/>
  <c r="X436" i="56"/>
  <c r="V436" i="56"/>
  <c r="S436" i="56"/>
  <c r="AW436" i="56"/>
  <c r="X313" i="56"/>
  <c r="W313" i="56"/>
  <c r="AZ313" i="56"/>
  <c r="V313" i="56"/>
  <c r="U313" i="56"/>
  <c r="S313" i="56"/>
  <c r="T313" i="56"/>
  <c r="AW313" i="56"/>
  <c r="AW169" i="56"/>
  <c r="W169" i="56"/>
  <c r="AZ169" i="56"/>
  <c r="V169" i="56"/>
  <c r="U169" i="56"/>
  <c r="X169" i="56"/>
  <c r="T169" i="56"/>
  <c r="S169" i="56"/>
  <c r="U193" i="56"/>
  <c r="X193" i="56"/>
  <c r="S193" i="56"/>
  <c r="W193" i="56"/>
  <c r="V193" i="56"/>
  <c r="T193" i="56"/>
  <c r="AZ193" i="56"/>
  <c r="AW193" i="56"/>
  <c r="T463" i="56"/>
  <c r="AZ463" i="56"/>
  <c r="W463" i="56"/>
  <c r="U463" i="56"/>
  <c r="X463" i="56"/>
  <c r="V463" i="56"/>
  <c r="S463" i="56"/>
  <c r="AW463" i="56"/>
  <c r="U354" i="56"/>
  <c r="T354" i="56"/>
  <c r="S354" i="56"/>
  <c r="AZ354" i="56"/>
  <c r="W354" i="56"/>
  <c r="V354" i="56"/>
  <c r="X354" i="56"/>
  <c r="AW354" i="56"/>
  <c r="V117" i="56"/>
  <c r="U117" i="56"/>
  <c r="T117" i="56"/>
  <c r="S117" i="56"/>
  <c r="X117" i="56"/>
  <c r="AZ117" i="56"/>
  <c r="W117" i="56"/>
  <c r="AW117" i="56"/>
  <c r="S533" i="56"/>
  <c r="W533" i="56"/>
  <c r="U533" i="56"/>
  <c r="X533" i="56"/>
  <c r="AZ533" i="56"/>
  <c r="V533" i="56"/>
  <c r="T533" i="56"/>
  <c r="AW533" i="56"/>
  <c r="U477" i="56"/>
  <c r="X477" i="56"/>
  <c r="S477" i="56"/>
  <c r="W477" i="56"/>
  <c r="V477" i="56"/>
  <c r="T477" i="56"/>
  <c r="AZ477" i="56"/>
  <c r="AW477" i="56"/>
  <c r="V400" i="56"/>
  <c r="T400" i="56"/>
  <c r="S400" i="56"/>
  <c r="X400" i="56"/>
  <c r="AZ400" i="56"/>
  <c r="U400" i="56"/>
  <c r="W400" i="56"/>
  <c r="AW400" i="56"/>
  <c r="V332" i="56"/>
  <c r="S332" i="56"/>
  <c r="U332" i="56"/>
  <c r="AZ332" i="56"/>
  <c r="X332" i="56"/>
  <c r="T332" i="56"/>
  <c r="W332" i="56"/>
  <c r="AW332" i="56"/>
  <c r="AW268" i="56"/>
  <c r="V268" i="56"/>
  <c r="U268" i="56"/>
  <c r="T268" i="56"/>
  <c r="S268" i="56"/>
  <c r="X268" i="56"/>
  <c r="W268" i="56"/>
  <c r="AZ268" i="56"/>
  <c r="AW211" i="56"/>
  <c r="X211" i="56"/>
  <c r="S211" i="56"/>
  <c r="V211" i="56"/>
  <c r="AZ211" i="56"/>
  <c r="W211" i="56"/>
  <c r="U211" i="56"/>
  <c r="T211" i="56"/>
  <c r="T147" i="56"/>
  <c r="AZ147" i="56"/>
  <c r="X147" i="56"/>
  <c r="V147" i="56"/>
  <c r="W147" i="56"/>
  <c r="U147" i="56"/>
  <c r="S147" i="56"/>
  <c r="AW147" i="56"/>
  <c r="U60" i="56"/>
  <c r="S60" i="56"/>
  <c r="T60" i="56"/>
  <c r="W60" i="56"/>
  <c r="AZ60" i="56"/>
  <c r="X60" i="56"/>
  <c r="V60" i="56"/>
  <c r="AW60" i="56"/>
  <c r="S532" i="56"/>
  <c r="T532" i="56"/>
  <c r="X532" i="56"/>
  <c r="AZ532" i="56"/>
  <c r="V532" i="56"/>
  <c r="U532" i="56"/>
  <c r="AW532" i="56"/>
  <c r="W532" i="56"/>
  <c r="AZ480" i="56"/>
  <c r="V480" i="56"/>
  <c r="T480" i="56"/>
  <c r="S480" i="56"/>
  <c r="X480" i="56"/>
  <c r="W480" i="56"/>
  <c r="U480" i="56"/>
  <c r="AW480" i="56"/>
  <c r="V409" i="56"/>
  <c r="AW409" i="56"/>
  <c r="S409" i="56"/>
  <c r="T409" i="56"/>
  <c r="X409" i="56"/>
  <c r="W409" i="56"/>
  <c r="U409" i="56"/>
  <c r="AZ409" i="56"/>
  <c r="X349" i="56"/>
  <c r="W349" i="56"/>
  <c r="AZ349" i="56"/>
  <c r="U349" i="56"/>
  <c r="S349" i="56"/>
  <c r="V349" i="56"/>
  <c r="T349" i="56"/>
  <c r="AW349" i="56"/>
  <c r="S253" i="56"/>
  <c r="V253" i="56"/>
  <c r="AZ253" i="56"/>
  <c r="T253" i="56"/>
  <c r="X253" i="56"/>
  <c r="W253" i="56"/>
  <c r="AW253" i="56"/>
  <c r="U253" i="56"/>
  <c r="V145" i="56"/>
  <c r="U145" i="56"/>
  <c r="T145" i="56"/>
  <c r="X145" i="56"/>
  <c r="S145" i="56"/>
  <c r="AZ145" i="56"/>
  <c r="W145" i="56"/>
  <c r="AW145" i="56"/>
  <c r="AW77" i="56"/>
  <c r="X77" i="56"/>
  <c r="S77" i="56"/>
  <c r="V77" i="56"/>
  <c r="W77" i="56"/>
  <c r="AZ77" i="56"/>
  <c r="U77" i="56"/>
  <c r="T77" i="56"/>
  <c r="U190" i="56"/>
  <c r="T190" i="56"/>
  <c r="X190" i="56"/>
  <c r="S190" i="56"/>
  <c r="W190" i="56"/>
  <c r="AZ190" i="56"/>
  <c r="V190" i="56"/>
  <c r="AW190" i="56"/>
  <c r="AW144" i="56"/>
  <c r="S144" i="56"/>
  <c r="X144" i="56"/>
  <c r="T144" i="56"/>
  <c r="W144" i="56"/>
  <c r="V144" i="56"/>
  <c r="U144" i="56"/>
  <c r="AZ144" i="56"/>
  <c r="C144" i="56"/>
  <c r="X76" i="56"/>
  <c r="AZ76" i="56"/>
  <c r="W76" i="56"/>
  <c r="V76" i="56"/>
  <c r="U76" i="56"/>
  <c r="T76" i="56"/>
  <c r="S76" i="56"/>
  <c r="AW76" i="56"/>
  <c r="W273" i="56"/>
  <c r="AZ273" i="56"/>
  <c r="V273" i="56"/>
  <c r="T273" i="56"/>
  <c r="X273" i="56"/>
  <c r="U273" i="56"/>
  <c r="S273" i="56"/>
  <c r="AW273" i="56"/>
  <c r="U531" i="56"/>
  <c r="T531" i="56"/>
  <c r="X531" i="56"/>
  <c r="W531" i="56"/>
  <c r="S531" i="56"/>
  <c r="V531" i="56"/>
  <c r="AZ531" i="56"/>
  <c r="AW531" i="56"/>
  <c r="AW483" i="56"/>
  <c r="U483" i="56"/>
  <c r="S483" i="56"/>
  <c r="X483" i="56"/>
  <c r="W483" i="56"/>
  <c r="V483" i="56"/>
  <c r="T483" i="56"/>
  <c r="AZ483" i="56"/>
  <c r="T412" i="56"/>
  <c r="AZ412" i="56"/>
  <c r="W412" i="56"/>
  <c r="U412" i="56"/>
  <c r="V412" i="56"/>
  <c r="S412" i="56"/>
  <c r="X412" i="56"/>
  <c r="AW412" i="56"/>
  <c r="W321" i="56"/>
  <c r="AZ321" i="56"/>
  <c r="V321" i="56"/>
  <c r="U321" i="56"/>
  <c r="T321" i="56"/>
  <c r="S321" i="56"/>
  <c r="X321" i="56"/>
  <c r="AW321" i="56"/>
  <c r="AW266" i="56"/>
  <c r="T266" i="56"/>
  <c r="AZ266" i="56"/>
  <c r="X266" i="56"/>
  <c r="W266" i="56"/>
  <c r="V266" i="56"/>
  <c r="S266" i="56"/>
  <c r="U266" i="56"/>
  <c r="AW195" i="56"/>
  <c r="W195" i="56"/>
  <c r="V195" i="56"/>
  <c r="S195" i="56"/>
  <c r="T195" i="56"/>
  <c r="AZ195" i="56"/>
  <c r="U195" i="56"/>
  <c r="X195" i="56"/>
  <c r="T134" i="56"/>
  <c r="S134" i="56"/>
  <c r="W134" i="56"/>
  <c r="AZ134" i="56"/>
  <c r="V134" i="56"/>
  <c r="U134" i="56"/>
  <c r="X134" i="56"/>
  <c r="AW134" i="56"/>
  <c r="AW79" i="56"/>
  <c r="T79" i="56"/>
  <c r="X79" i="56"/>
  <c r="W79" i="56"/>
  <c r="U79" i="56"/>
  <c r="V79" i="56"/>
  <c r="S79" i="56"/>
  <c r="AZ79" i="56"/>
  <c r="AW34" i="56"/>
  <c r="U34" i="56"/>
  <c r="X34" i="56"/>
  <c r="W34" i="56"/>
  <c r="S34" i="56"/>
  <c r="AZ34" i="56"/>
  <c r="T34" i="56"/>
  <c r="V34" i="56"/>
  <c r="W486" i="56"/>
  <c r="V486" i="56"/>
  <c r="T486" i="56"/>
  <c r="S486" i="56"/>
  <c r="AZ486" i="56"/>
  <c r="U486" i="56"/>
  <c r="X486" i="56"/>
  <c r="AW486" i="56"/>
  <c r="W431" i="56"/>
  <c r="V431" i="56"/>
  <c r="U431" i="56"/>
  <c r="T431" i="56"/>
  <c r="X431" i="56"/>
  <c r="S431" i="56"/>
  <c r="AZ431" i="56"/>
  <c r="AW431" i="56"/>
  <c r="U379" i="56"/>
  <c r="V379" i="56"/>
  <c r="S379" i="56"/>
  <c r="W379" i="56"/>
  <c r="T379" i="56"/>
  <c r="AZ379" i="56"/>
  <c r="X379" i="56"/>
  <c r="AW379" i="56"/>
  <c r="S310" i="56"/>
  <c r="X310" i="56"/>
  <c r="W310" i="56"/>
  <c r="AZ310" i="56"/>
  <c r="U310" i="56"/>
  <c r="V310" i="56"/>
  <c r="T310" i="56"/>
  <c r="AW310" i="56"/>
  <c r="V226" i="56"/>
  <c r="U226" i="56"/>
  <c r="S226" i="56"/>
  <c r="AZ226" i="56"/>
  <c r="W226" i="56"/>
  <c r="T226" i="56"/>
  <c r="X226" i="56"/>
  <c r="AW226" i="56"/>
  <c r="T163" i="56"/>
  <c r="AZ163" i="56"/>
  <c r="X163" i="56"/>
  <c r="V163" i="56"/>
  <c r="U163" i="56"/>
  <c r="AW163" i="56"/>
  <c r="W163" i="56"/>
  <c r="S163" i="56"/>
  <c r="V93" i="56"/>
  <c r="U93" i="56"/>
  <c r="X93" i="56"/>
  <c r="W93" i="56"/>
  <c r="AW93" i="56"/>
  <c r="S93" i="56"/>
  <c r="T93" i="56"/>
  <c r="AZ93" i="56"/>
  <c r="V312" i="56"/>
  <c r="AZ312" i="56"/>
  <c r="U312" i="56"/>
  <c r="X312" i="56"/>
  <c r="W312" i="56"/>
  <c r="T312" i="56"/>
  <c r="S312" i="56"/>
  <c r="AW312" i="56"/>
  <c r="X521" i="56"/>
  <c r="W521" i="56"/>
  <c r="AZ521" i="56"/>
  <c r="T521" i="56"/>
  <c r="U521" i="56"/>
  <c r="V521" i="56"/>
  <c r="S521" i="56"/>
  <c r="AW521" i="56"/>
  <c r="AW437" i="56"/>
  <c r="X437" i="56"/>
  <c r="V437" i="56"/>
  <c r="AZ437" i="56"/>
  <c r="W437" i="56"/>
  <c r="U437" i="56"/>
  <c r="S437" i="56"/>
  <c r="T437" i="56"/>
  <c r="T374" i="56"/>
  <c r="U374" i="56"/>
  <c r="V374" i="56"/>
  <c r="W374" i="56"/>
  <c r="S374" i="56"/>
  <c r="AZ374" i="56"/>
  <c r="X374" i="56"/>
  <c r="AW374" i="56"/>
  <c r="V320" i="56"/>
  <c r="T320" i="56"/>
  <c r="S320" i="56"/>
  <c r="U320" i="56"/>
  <c r="W320" i="56"/>
  <c r="X320" i="56"/>
  <c r="AZ320" i="56"/>
  <c r="AW320" i="56"/>
  <c r="AZ256" i="56"/>
  <c r="W256" i="56"/>
  <c r="V256" i="56"/>
  <c r="U256" i="56"/>
  <c r="T256" i="56"/>
  <c r="X256" i="56"/>
  <c r="S256" i="56"/>
  <c r="AW256" i="56"/>
  <c r="AW189" i="56"/>
  <c r="X189" i="56"/>
  <c r="AZ189" i="56"/>
  <c r="W189" i="56"/>
  <c r="V189" i="56"/>
  <c r="U189" i="56"/>
  <c r="T189" i="56"/>
  <c r="S189" i="56"/>
  <c r="C133" i="56"/>
  <c r="X133" i="56"/>
  <c r="AZ133" i="56"/>
  <c r="W133" i="56"/>
  <c r="V133" i="56"/>
  <c r="U133" i="56"/>
  <c r="T133" i="56"/>
  <c r="S133" i="56"/>
  <c r="AW133" i="56"/>
  <c r="U82" i="56"/>
  <c r="X82" i="56"/>
  <c r="W82" i="56"/>
  <c r="V82" i="56"/>
  <c r="AZ82" i="56"/>
  <c r="T82" i="56"/>
  <c r="S82" i="56"/>
  <c r="AW82" i="56"/>
  <c r="AW40" i="56"/>
  <c r="X40" i="56"/>
  <c r="S40" i="56"/>
  <c r="U40" i="56"/>
  <c r="T40" i="56"/>
  <c r="W40" i="56"/>
  <c r="V40" i="56"/>
  <c r="AZ40" i="56"/>
  <c r="S435" i="56"/>
  <c r="X435" i="56"/>
  <c r="V435" i="56"/>
  <c r="T435" i="56"/>
  <c r="W435" i="56"/>
  <c r="U435" i="56"/>
  <c r="AZ435" i="56"/>
  <c r="AW435" i="56"/>
  <c r="U205" i="56"/>
  <c r="T205" i="56"/>
  <c r="X205" i="56"/>
  <c r="W205" i="56"/>
  <c r="V205" i="56"/>
  <c r="AZ205" i="56"/>
  <c r="S205" i="56"/>
  <c r="AW205" i="56"/>
  <c r="AW512" i="56"/>
  <c r="X512" i="56"/>
  <c r="V512" i="56"/>
  <c r="U512" i="56"/>
  <c r="S512" i="56"/>
  <c r="W512" i="56"/>
  <c r="T512" i="56"/>
  <c r="AZ512" i="56"/>
  <c r="AW318" i="56"/>
  <c r="U318" i="56"/>
  <c r="T318" i="56"/>
  <c r="S318" i="56"/>
  <c r="W318" i="56"/>
  <c r="AZ318" i="56"/>
  <c r="X318" i="56"/>
  <c r="V318" i="56"/>
  <c r="V146" i="56"/>
  <c r="T146" i="56"/>
  <c r="S146" i="56"/>
  <c r="X146" i="56"/>
  <c r="W146" i="56"/>
  <c r="U146" i="56"/>
  <c r="AZ146" i="56"/>
  <c r="AW146" i="56"/>
  <c r="S460" i="56"/>
  <c r="T460" i="56"/>
  <c r="W460" i="56"/>
  <c r="AZ460" i="56"/>
  <c r="V460" i="56"/>
  <c r="X460" i="56"/>
  <c r="U460" i="56"/>
  <c r="AW460" i="56"/>
  <c r="AW290" i="56"/>
  <c r="S290" i="56"/>
  <c r="U290" i="56"/>
  <c r="X290" i="56"/>
  <c r="W290" i="56"/>
  <c r="V290" i="56"/>
  <c r="AZ290" i="56"/>
  <c r="T290" i="56"/>
  <c r="AW300" i="56"/>
  <c r="X300" i="56"/>
  <c r="W300" i="56"/>
  <c r="AZ300" i="56"/>
  <c r="V300" i="56"/>
  <c r="U300" i="56"/>
  <c r="T300" i="56"/>
  <c r="S300" i="56"/>
  <c r="U494" i="56"/>
  <c r="S494" i="56"/>
  <c r="X494" i="56"/>
  <c r="AZ494" i="56"/>
  <c r="W494" i="56"/>
  <c r="V494" i="56"/>
  <c r="T494" i="56"/>
  <c r="AW494" i="56"/>
  <c r="T241" i="56"/>
  <c r="U241" i="56"/>
  <c r="S241" i="56"/>
  <c r="W241" i="56"/>
  <c r="X241" i="56"/>
  <c r="V241" i="56"/>
  <c r="AZ241" i="56"/>
  <c r="AW241" i="56"/>
  <c r="T102" i="56"/>
  <c r="AZ102" i="56"/>
  <c r="W102" i="56"/>
  <c r="V102" i="56"/>
  <c r="U102" i="56"/>
  <c r="S102" i="56"/>
  <c r="X102" i="56"/>
  <c r="AW102" i="56"/>
  <c r="T459" i="56"/>
  <c r="S459" i="56"/>
  <c r="W459" i="56"/>
  <c r="AZ459" i="56"/>
  <c r="V459" i="56"/>
  <c r="U459" i="56"/>
  <c r="X459" i="56"/>
  <c r="AW459" i="56"/>
  <c r="X188" i="56"/>
  <c r="W188" i="56"/>
  <c r="AZ188" i="56"/>
  <c r="V188" i="56"/>
  <c r="U188" i="56"/>
  <c r="T188" i="56"/>
  <c r="S188" i="56"/>
  <c r="AW188" i="56"/>
  <c r="W413" i="56"/>
  <c r="V413" i="56"/>
  <c r="AZ413" i="56"/>
  <c r="U413" i="56"/>
  <c r="T413" i="56"/>
  <c r="X413" i="56"/>
  <c r="AW413" i="56"/>
  <c r="S413" i="56"/>
  <c r="U303" i="56"/>
  <c r="S303" i="56"/>
  <c r="AZ303" i="56"/>
  <c r="T303" i="56"/>
  <c r="W303" i="56"/>
  <c r="X303" i="56"/>
  <c r="V303" i="56"/>
  <c r="AW303" i="56"/>
  <c r="S67" i="56"/>
  <c r="X67" i="56"/>
  <c r="AZ67" i="56"/>
  <c r="W67" i="56"/>
  <c r="U67" i="56"/>
  <c r="V67" i="56"/>
  <c r="T67" i="56"/>
  <c r="AW67" i="56"/>
  <c r="X140" i="56"/>
  <c r="AZ140" i="56"/>
  <c r="W140" i="56"/>
  <c r="V140" i="56"/>
  <c r="T140" i="56"/>
  <c r="U140" i="56"/>
  <c r="S140" i="56"/>
  <c r="AW140" i="56"/>
  <c r="U458" i="56"/>
  <c r="AZ458" i="56"/>
  <c r="T458" i="56"/>
  <c r="X458" i="56"/>
  <c r="V458" i="56"/>
  <c r="W458" i="56"/>
  <c r="S458" i="56"/>
  <c r="AW458" i="56"/>
  <c r="U319" i="56"/>
  <c r="S319" i="56"/>
  <c r="AZ319" i="56"/>
  <c r="X319" i="56"/>
  <c r="T319" i="56"/>
  <c r="W319" i="56"/>
  <c r="V319" i="56"/>
  <c r="AW319" i="56"/>
  <c r="T98" i="56"/>
  <c r="AZ98" i="56"/>
  <c r="W98" i="56"/>
  <c r="U98" i="56"/>
  <c r="X98" i="56"/>
  <c r="V98" i="56"/>
  <c r="S98" i="56"/>
  <c r="AW98" i="56"/>
  <c r="AZ520" i="56"/>
  <c r="X520" i="56"/>
  <c r="W520" i="56"/>
  <c r="U520" i="56"/>
  <c r="V520" i="56"/>
  <c r="AW520" i="56"/>
  <c r="T520" i="56"/>
  <c r="S520" i="56"/>
  <c r="T464" i="56"/>
  <c r="X464" i="56"/>
  <c r="V464" i="56"/>
  <c r="S464" i="56"/>
  <c r="W464" i="56"/>
  <c r="U464" i="56"/>
  <c r="AZ464" i="56"/>
  <c r="AW464" i="56"/>
  <c r="T381" i="56"/>
  <c r="W381" i="56"/>
  <c r="V381" i="56"/>
  <c r="U381" i="56"/>
  <c r="S381" i="56"/>
  <c r="AZ381" i="56"/>
  <c r="X381" i="56"/>
  <c r="AW381" i="56"/>
  <c r="AZ328" i="56"/>
  <c r="U328" i="56"/>
  <c r="T328" i="56"/>
  <c r="X328" i="56"/>
  <c r="S328" i="56"/>
  <c r="W328" i="56"/>
  <c r="C328" i="56"/>
  <c r="V328" i="56"/>
  <c r="AW328" i="56"/>
  <c r="AZ263" i="56"/>
  <c r="T263" i="56"/>
  <c r="X263" i="56"/>
  <c r="W263" i="56"/>
  <c r="V263" i="56"/>
  <c r="S263" i="56"/>
  <c r="U263" i="56"/>
  <c r="AW263" i="56"/>
  <c r="T206" i="56"/>
  <c r="X206" i="56"/>
  <c r="AZ206" i="56"/>
  <c r="C206" i="56"/>
  <c r="W206" i="56"/>
  <c r="V206" i="56"/>
  <c r="S206" i="56"/>
  <c r="U206" i="56"/>
  <c r="AW206" i="56"/>
  <c r="AW127" i="56"/>
  <c r="U127" i="56"/>
  <c r="T127" i="56"/>
  <c r="X127" i="56"/>
  <c r="W127" i="56"/>
  <c r="V127" i="56"/>
  <c r="AZ127" i="56"/>
  <c r="S127" i="56"/>
  <c r="AZ39" i="56"/>
  <c r="X39" i="56"/>
  <c r="V39" i="56"/>
  <c r="U39" i="56"/>
  <c r="W39" i="56"/>
  <c r="S39" i="56"/>
  <c r="T39" i="56"/>
  <c r="AW39" i="56"/>
  <c r="U527" i="56"/>
  <c r="T527" i="56"/>
  <c r="AZ527" i="56"/>
  <c r="X527" i="56"/>
  <c r="W527" i="56"/>
  <c r="V527" i="56"/>
  <c r="S527" i="56"/>
  <c r="AW527" i="56"/>
  <c r="S462" i="56"/>
  <c r="X462" i="56"/>
  <c r="AZ462" i="56"/>
  <c r="W462" i="56"/>
  <c r="U462" i="56"/>
  <c r="V462" i="56"/>
  <c r="T462" i="56"/>
  <c r="AW462" i="56"/>
  <c r="S399" i="56"/>
  <c r="U399" i="56"/>
  <c r="AZ399" i="56"/>
  <c r="T399" i="56"/>
  <c r="W399" i="56"/>
  <c r="V399" i="56"/>
  <c r="X399" i="56"/>
  <c r="AW399" i="56"/>
  <c r="T340" i="56"/>
  <c r="X340" i="56"/>
  <c r="S340" i="56"/>
  <c r="AZ340" i="56"/>
  <c r="W340" i="56"/>
  <c r="U340" i="56"/>
  <c r="V340" i="56"/>
  <c r="AW340" i="56"/>
  <c r="W247" i="56"/>
  <c r="V247" i="56"/>
  <c r="S247" i="56"/>
  <c r="AZ247" i="56"/>
  <c r="X247" i="56"/>
  <c r="T247" i="56"/>
  <c r="U247" i="56"/>
  <c r="AW247" i="56"/>
  <c r="AW131" i="56"/>
  <c r="U131" i="56"/>
  <c r="X131" i="56"/>
  <c r="V131" i="56"/>
  <c r="T131" i="56"/>
  <c r="W131" i="56"/>
  <c r="S131" i="56"/>
  <c r="AZ131" i="56"/>
  <c r="U246" i="56"/>
  <c r="T246" i="56"/>
  <c r="S246" i="56"/>
  <c r="AZ246" i="56"/>
  <c r="W246" i="56"/>
  <c r="X246" i="56"/>
  <c r="V246" i="56"/>
  <c r="AW246" i="56"/>
  <c r="AW186" i="56"/>
  <c r="X186" i="56"/>
  <c r="W186" i="56"/>
  <c r="V186" i="56"/>
  <c r="T186" i="56"/>
  <c r="U186" i="56"/>
  <c r="S186" i="56"/>
  <c r="AZ186" i="56"/>
  <c r="AW135" i="56"/>
  <c r="X135" i="56"/>
  <c r="U135" i="56"/>
  <c r="V135" i="56"/>
  <c r="S135" i="56"/>
  <c r="W135" i="56"/>
  <c r="T135" i="56"/>
  <c r="AZ135" i="56"/>
  <c r="AZ71" i="56"/>
  <c r="V71" i="56"/>
  <c r="S71" i="56"/>
  <c r="U71" i="56"/>
  <c r="X71" i="56"/>
  <c r="W71" i="56"/>
  <c r="T71" i="56"/>
  <c r="AW71" i="56"/>
  <c r="T252" i="56"/>
  <c r="S252" i="56"/>
  <c r="W252" i="56"/>
  <c r="AZ252" i="56"/>
  <c r="X252" i="56"/>
  <c r="V252" i="56"/>
  <c r="U252" i="56"/>
  <c r="AW252" i="56"/>
  <c r="S517" i="56"/>
  <c r="W517" i="56"/>
  <c r="U517" i="56"/>
  <c r="AZ517" i="56"/>
  <c r="T517" i="56"/>
  <c r="V517" i="56"/>
  <c r="X517" i="56"/>
  <c r="AW517" i="56"/>
  <c r="S479" i="56"/>
  <c r="U479" i="56"/>
  <c r="X479" i="56"/>
  <c r="V479" i="56"/>
  <c r="AZ479" i="56"/>
  <c r="T479" i="56"/>
  <c r="W479" i="56"/>
  <c r="AW479" i="56"/>
  <c r="AW408" i="56"/>
  <c r="T408" i="56"/>
  <c r="W408" i="56"/>
  <c r="X408" i="56"/>
  <c r="U408" i="56"/>
  <c r="V408" i="56"/>
  <c r="AZ408" i="56"/>
  <c r="S408" i="56"/>
  <c r="V311" i="56"/>
  <c r="U311" i="56"/>
  <c r="T311" i="56"/>
  <c r="W311" i="56"/>
  <c r="S311" i="56"/>
  <c r="AZ311" i="56"/>
  <c r="X311" i="56"/>
  <c r="C311" i="56"/>
  <c r="AW311" i="56"/>
  <c r="AW261" i="56"/>
  <c r="S261" i="56"/>
  <c r="V261" i="56"/>
  <c r="T261" i="56"/>
  <c r="X261" i="56"/>
  <c r="W261" i="56"/>
  <c r="AZ261" i="56"/>
  <c r="U261" i="56"/>
  <c r="V185" i="56"/>
  <c r="U185" i="56"/>
  <c r="X185" i="56"/>
  <c r="W185" i="56"/>
  <c r="S185" i="56"/>
  <c r="T185" i="56"/>
  <c r="AZ185" i="56"/>
  <c r="AW185" i="56"/>
  <c r="W130" i="56"/>
  <c r="X130" i="56"/>
  <c r="U130" i="56"/>
  <c r="S130" i="56"/>
  <c r="AZ130" i="56"/>
  <c r="T130" i="56"/>
  <c r="V130" i="56"/>
  <c r="AW130" i="56"/>
  <c r="S75" i="56"/>
  <c r="X75" i="56"/>
  <c r="AZ75" i="56"/>
  <c r="W75" i="56"/>
  <c r="U75" i="56"/>
  <c r="V75" i="56"/>
  <c r="T75" i="56"/>
  <c r="AW75" i="56"/>
  <c r="V29" i="56"/>
  <c r="U29" i="56"/>
  <c r="X29" i="56"/>
  <c r="T29" i="56"/>
  <c r="W29" i="56"/>
  <c r="AZ29" i="56"/>
  <c r="S29" i="56"/>
  <c r="AW29" i="56"/>
  <c r="V474" i="56"/>
  <c r="AZ474" i="56"/>
  <c r="T474" i="56"/>
  <c r="W474" i="56"/>
  <c r="S474" i="56"/>
  <c r="U474" i="56"/>
  <c r="X474" i="56"/>
  <c r="AW474" i="56"/>
  <c r="U426" i="56"/>
  <c r="AZ426" i="56"/>
  <c r="X426" i="56"/>
  <c r="T426" i="56"/>
  <c r="S426" i="56"/>
  <c r="W426" i="56"/>
  <c r="V426" i="56"/>
  <c r="AW426" i="56"/>
  <c r="V375" i="56"/>
  <c r="U375" i="56"/>
  <c r="AZ375" i="56"/>
  <c r="X375" i="56"/>
  <c r="S375" i="56"/>
  <c r="W375" i="56"/>
  <c r="T375" i="56"/>
  <c r="AW375" i="56"/>
  <c r="W293" i="56"/>
  <c r="U293" i="56"/>
  <c r="AZ293" i="56"/>
  <c r="V293" i="56"/>
  <c r="T293" i="56"/>
  <c r="S293" i="56"/>
  <c r="X293" i="56"/>
  <c r="AW293" i="56"/>
  <c r="U222" i="56"/>
  <c r="T222" i="56"/>
  <c r="S222" i="56"/>
  <c r="AZ222" i="56"/>
  <c r="W222" i="56"/>
  <c r="X222" i="56"/>
  <c r="V222" i="56"/>
  <c r="AW222" i="56"/>
  <c r="X153" i="56"/>
  <c r="V153" i="56"/>
  <c r="S153" i="56"/>
  <c r="AZ153" i="56"/>
  <c r="U153" i="56"/>
  <c r="AW153" i="56"/>
  <c r="W153" i="56"/>
  <c r="T153" i="56"/>
  <c r="V83" i="56"/>
  <c r="AZ83" i="56"/>
  <c r="X83" i="56"/>
  <c r="W83" i="56"/>
  <c r="T83" i="56"/>
  <c r="U83" i="56"/>
  <c r="S83" i="56"/>
  <c r="AW83" i="56"/>
  <c r="AW294" i="56"/>
  <c r="X294" i="56"/>
  <c r="U294" i="56"/>
  <c r="W294" i="56"/>
  <c r="V294" i="56"/>
  <c r="T294" i="56"/>
  <c r="S294" i="56"/>
  <c r="AZ294" i="56"/>
  <c r="AW499" i="56"/>
  <c r="T499" i="56"/>
  <c r="S499" i="56"/>
  <c r="X499" i="56"/>
  <c r="V499" i="56"/>
  <c r="W499" i="56"/>
  <c r="U499" i="56"/>
  <c r="AZ499" i="56"/>
  <c r="W430" i="56"/>
  <c r="V430" i="56"/>
  <c r="T430" i="56"/>
  <c r="AZ430" i="56"/>
  <c r="X430" i="56"/>
  <c r="S430" i="56"/>
  <c r="U430" i="56"/>
  <c r="AW430" i="56"/>
  <c r="U370" i="56"/>
  <c r="T370" i="56"/>
  <c r="S370" i="56"/>
  <c r="W370" i="56"/>
  <c r="V370" i="56"/>
  <c r="X370" i="56"/>
  <c r="AW370" i="56"/>
  <c r="AZ370" i="56"/>
  <c r="W315" i="56"/>
  <c r="AZ315" i="56"/>
  <c r="V315" i="56"/>
  <c r="U315" i="56"/>
  <c r="T315" i="56"/>
  <c r="S315" i="56"/>
  <c r="X315" i="56"/>
  <c r="AW315" i="56"/>
  <c r="S250" i="56"/>
  <c r="U250" i="56"/>
  <c r="AZ250" i="56"/>
  <c r="T250" i="56"/>
  <c r="W250" i="56"/>
  <c r="X250" i="56"/>
  <c r="V250" i="56"/>
  <c r="AW250" i="56"/>
  <c r="W183" i="56"/>
  <c r="S183" i="56"/>
  <c r="AZ183" i="56"/>
  <c r="X183" i="56"/>
  <c r="V183" i="56"/>
  <c r="T183" i="56"/>
  <c r="U183" i="56"/>
  <c r="AW183" i="56"/>
  <c r="X129" i="56"/>
  <c r="S129" i="56"/>
  <c r="V129" i="56"/>
  <c r="T129" i="56"/>
  <c r="AZ129" i="56"/>
  <c r="W129" i="56"/>
  <c r="U129" i="56"/>
  <c r="AW129" i="56"/>
  <c r="T78" i="56"/>
  <c r="S78" i="56"/>
  <c r="AZ78" i="56"/>
  <c r="W78" i="56"/>
  <c r="X78" i="56"/>
  <c r="V78" i="56"/>
  <c r="U78" i="56"/>
  <c r="AW78" i="56"/>
  <c r="X51" i="56"/>
  <c r="C51" i="56"/>
  <c r="AW51" i="56"/>
  <c r="W51" i="56"/>
  <c r="AZ51" i="56"/>
  <c r="V51" i="56"/>
  <c r="U51" i="56"/>
  <c r="S51" i="56"/>
  <c r="T51" i="56"/>
  <c r="AW49" i="56"/>
  <c r="V49" i="56"/>
  <c r="U49" i="56"/>
  <c r="T49" i="56"/>
  <c r="X49" i="56"/>
  <c r="AZ49" i="56"/>
  <c r="W49" i="56"/>
  <c r="S49" i="56"/>
  <c r="V386" i="56"/>
  <c r="AZ386" i="56"/>
  <c r="T386" i="56"/>
  <c r="U386" i="56"/>
  <c r="X386" i="56"/>
  <c r="S386" i="56"/>
  <c r="W386" i="56"/>
  <c r="AW386" i="56"/>
  <c r="AW481" i="56"/>
  <c r="X481" i="56"/>
  <c r="V481" i="56"/>
  <c r="U481" i="56"/>
  <c r="S481" i="56"/>
  <c r="AZ481" i="56"/>
  <c r="W481" i="56"/>
  <c r="T481" i="56"/>
  <c r="W309" i="56"/>
  <c r="V309" i="56"/>
  <c r="AZ309" i="56"/>
  <c r="U309" i="56"/>
  <c r="T309" i="56"/>
  <c r="X309" i="56"/>
  <c r="S309" i="56"/>
  <c r="AW309" i="56"/>
  <c r="AW128" i="56"/>
  <c r="AZ128" i="56"/>
  <c r="T128" i="56"/>
  <c r="X128" i="56"/>
  <c r="W128" i="56"/>
  <c r="S128" i="56"/>
  <c r="U128" i="56"/>
  <c r="V128" i="56"/>
  <c r="U452" i="56"/>
  <c r="AZ452" i="56"/>
  <c r="X452" i="56"/>
  <c r="V452" i="56"/>
  <c r="W452" i="56"/>
  <c r="T452" i="56"/>
  <c r="S452" i="56"/>
  <c r="AW452" i="56"/>
  <c r="U248" i="56"/>
  <c r="T248" i="56"/>
  <c r="X248" i="56"/>
  <c r="S248" i="56"/>
  <c r="W248" i="56"/>
  <c r="AZ248" i="56"/>
  <c r="V248" i="56"/>
  <c r="AW248" i="56"/>
  <c r="AW136" i="56"/>
  <c r="S136" i="56"/>
  <c r="U136" i="56"/>
  <c r="T136" i="56"/>
  <c r="W136" i="56"/>
  <c r="X136" i="56"/>
  <c r="V136" i="56"/>
  <c r="AZ136" i="56"/>
  <c r="X414" i="56"/>
  <c r="AZ414" i="56"/>
  <c r="W414" i="56"/>
  <c r="U414" i="56"/>
  <c r="V414" i="56"/>
  <c r="T414" i="56"/>
  <c r="S414" i="56"/>
  <c r="AW414" i="56"/>
  <c r="AW230" i="56"/>
  <c r="S230" i="56"/>
  <c r="AZ230" i="56"/>
  <c r="X230" i="56"/>
  <c r="V230" i="56"/>
  <c r="W230" i="56"/>
  <c r="T230" i="56"/>
  <c r="U230" i="56"/>
  <c r="T86" i="56"/>
  <c r="S86" i="56"/>
  <c r="AZ86" i="56"/>
  <c r="X86" i="56"/>
  <c r="V86" i="56"/>
  <c r="W86" i="56"/>
  <c r="U86" i="56"/>
  <c r="AW86" i="56"/>
  <c r="AW449" i="56"/>
  <c r="U449" i="56"/>
  <c r="T449" i="56"/>
  <c r="AZ449" i="56"/>
  <c r="X449" i="56"/>
  <c r="W449" i="56"/>
  <c r="V449" i="56"/>
  <c r="S449" i="56"/>
  <c r="V178" i="56"/>
  <c r="T178" i="56"/>
  <c r="S178" i="56"/>
  <c r="W178" i="56"/>
  <c r="U178" i="56"/>
  <c r="AZ178" i="56"/>
  <c r="X178" i="56"/>
  <c r="AW178" i="56"/>
  <c r="AW395" i="56"/>
  <c r="V395" i="56"/>
  <c r="S395" i="56"/>
  <c r="X395" i="56"/>
  <c r="U395" i="56"/>
  <c r="T395" i="56"/>
  <c r="W395" i="56"/>
  <c r="AZ395" i="56"/>
  <c r="C295" i="56"/>
  <c r="X295" i="56"/>
  <c r="U295" i="56"/>
  <c r="T295" i="56"/>
  <c r="W295" i="56"/>
  <c r="V295" i="56"/>
  <c r="S295" i="56"/>
  <c r="AZ295" i="56"/>
  <c r="AW295" i="56"/>
  <c r="X30" i="56"/>
  <c r="W30" i="56"/>
  <c r="U30" i="56"/>
  <c r="T30" i="56"/>
  <c r="AZ30" i="56"/>
  <c r="V30" i="56"/>
  <c r="S30" i="56"/>
  <c r="AW30" i="56"/>
  <c r="X38" i="56"/>
  <c r="V38" i="56"/>
  <c r="U38" i="56"/>
  <c r="S38" i="56"/>
  <c r="AZ38" i="56"/>
  <c r="W38" i="56"/>
  <c r="T38" i="56"/>
  <c r="AW38" i="56"/>
  <c r="AW441" i="56"/>
  <c r="X441" i="56"/>
  <c r="W441" i="56"/>
  <c r="AZ441" i="56"/>
  <c r="U441" i="56"/>
  <c r="T441" i="56"/>
  <c r="S441" i="56"/>
  <c r="V441" i="56"/>
  <c r="U267" i="56"/>
  <c r="T267" i="56"/>
  <c r="S267" i="56"/>
  <c r="W267" i="56"/>
  <c r="AZ267" i="56"/>
  <c r="V267" i="56"/>
  <c r="X267" i="56"/>
  <c r="AW267" i="56"/>
  <c r="W36" i="56"/>
  <c r="V36" i="56"/>
  <c r="S36" i="56"/>
  <c r="AZ36" i="56"/>
  <c r="X36" i="56"/>
  <c r="T36" i="56"/>
  <c r="U36" i="56"/>
  <c r="AW36" i="56"/>
  <c r="S515" i="56"/>
  <c r="X515" i="56"/>
  <c r="V515" i="56"/>
  <c r="U515" i="56"/>
  <c r="T515" i="56"/>
  <c r="AZ515" i="56"/>
  <c r="W515" i="56"/>
  <c r="AW515" i="56"/>
  <c r="U454" i="56"/>
  <c r="T454" i="56"/>
  <c r="S454" i="56"/>
  <c r="W454" i="56"/>
  <c r="X454" i="56"/>
  <c r="V454" i="56"/>
  <c r="AZ454" i="56"/>
  <c r="AW454" i="56"/>
  <c r="W373" i="56"/>
  <c r="AZ373" i="56"/>
  <c r="V373" i="56"/>
  <c r="U373" i="56"/>
  <c r="T373" i="56"/>
  <c r="S373" i="56"/>
  <c r="X373" i="56"/>
  <c r="AW373" i="56"/>
  <c r="S324" i="56"/>
  <c r="T324" i="56"/>
  <c r="C324" i="56"/>
  <c r="X324" i="56"/>
  <c r="AZ324" i="56"/>
  <c r="V324" i="56"/>
  <c r="W324" i="56"/>
  <c r="U324" i="56"/>
  <c r="AW324" i="56"/>
  <c r="W259" i="56"/>
  <c r="V259" i="56"/>
  <c r="U259" i="56"/>
  <c r="T259" i="56"/>
  <c r="X259" i="56"/>
  <c r="S259" i="56"/>
  <c r="AZ259" i="56"/>
  <c r="AW259" i="56"/>
  <c r="S202" i="56"/>
  <c r="T202" i="56"/>
  <c r="AZ202" i="56"/>
  <c r="W202" i="56"/>
  <c r="X202" i="56"/>
  <c r="U202" i="56"/>
  <c r="AW202" i="56"/>
  <c r="V202" i="56"/>
  <c r="T121" i="56"/>
  <c r="X121" i="56"/>
  <c r="S121" i="56"/>
  <c r="V121" i="56"/>
  <c r="AZ121" i="56"/>
  <c r="W121" i="56"/>
  <c r="U121" i="56"/>
  <c r="AW121" i="56"/>
  <c r="AZ31" i="56"/>
  <c r="S31" i="56"/>
  <c r="L31" i="56"/>
  <c r="J31" i="56" s="1"/>
  <c r="T31" i="56"/>
  <c r="W31" i="56"/>
  <c r="V31" i="56"/>
  <c r="X31" i="56"/>
  <c r="U31" i="56"/>
  <c r="AW31" i="56"/>
  <c r="T514" i="56"/>
  <c r="X514" i="56"/>
  <c r="S514" i="56"/>
  <c r="AZ514" i="56"/>
  <c r="V514" i="56"/>
  <c r="U514" i="56"/>
  <c r="W514" i="56"/>
  <c r="AW514" i="56"/>
  <c r="AW453" i="56"/>
  <c r="V453" i="56"/>
  <c r="AZ453" i="56"/>
  <c r="U453" i="56"/>
  <c r="T453" i="56"/>
  <c r="X453" i="56"/>
  <c r="S453" i="56"/>
  <c r="W453" i="56"/>
  <c r="C453" i="56"/>
  <c r="T394" i="56"/>
  <c r="W394" i="56"/>
  <c r="V394" i="56"/>
  <c r="U394" i="56"/>
  <c r="X394" i="56"/>
  <c r="S394" i="56"/>
  <c r="AZ394" i="56"/>
  <c r="AW394" i="56"/>
  <c r="X335" i="56"/>
  <c r="AZ335" i="56"/>
  <c r="W335" i="56"/>
  <c r="S335" i="56"/>
  <c r="U335" i="56"/>
  <c r="V335" i="56"/>
  <c r="T335" i="56"/>
  <c r="AW335" i="56"/>
  <c r="W236" i="56"/>
  <c r="AZ236" i="56"/>
  <c r="U236" i="56"/>
  <c r="T236" i="56"/>
  <c r="S236" i="56"/>
  <c r="V236" i="56"/>
  <c r="X236" i="56"/>
  <c r="AW236" i="56"/>
  <c r="V126" i="56"/>
  <c r="U126" i="56"/>
  <c r="X126" i="56"/>
  <c r="AZ126" i="56"/>
  <c r="S126" i="56"/>
  <c r="T126" i="56"/>
  <c r="W126" i="56"/>
  <c r="AW126" i="56"/>
  <c r="AW227" i="56"/>
  <c r="S227" i="56"/>
  <c r="W227" i="56"/>
  <c r="V227" i="56"/>
  <c r="AZ227" i="56"/>
  <c r="T227" i="56"/>
  <c r="U227" i="56"/>
  <c r="X227" i="56"/>
  <c r="S181" i="56"/>
  <c r="X181" i="56"/>
  <c r="AZ181" i="56"/>
  <c r="W181" i="56"/>
  <c r="U181" i="56"/>
  <c r="V181" i="56"/>
  <c r="T181" i="56"/>
  <c r="AW181" i="56"/>
  <c r="S125" i="56"/>
  <c r="W125" i="56"/>
  <c r="T125" i="56"/>
  <c r="AZ125" i="56"/>
  <c r="V125" i="56"/>
  <c r="U125" i="56"/>
  <c r="X125" i="56"/>
  <c r="AW125" i="56"/>
  <c r="AW66" i="56"/>
  <c r="W66" i="56"/>
  <c r="V66" i="56"/>
  <c r="AZ66" i="56"/>
  <c r="S66" i="56"/>
  <c r="T66" i="56"/>
  <c r="U66" i="56"/>
  <c r="X66" i="56"/>
  <c r="AZ240" i="56"/>
  <c r="AW240" i="56"/>
  <c r="V240" i="56"/>
  <c r="U240" i="56"/>
  <c r="T240" i="56"/>
  <c r="W240" i="56"/>
  <c r="X240" i="56"/>
  <c r="S240" i="56"/>
  <c r="W509" i="56"/>
  <c r="V509" i="56"/>
  <c r="AZ509" i="56"/>
  <c r="U509" i="56"/>
  <c r="T509" i="56"/>
  <c r="S509" i="56"/>
  <c r="X509" i="56"/>
  <c r="AW509" i="56"/>
  <c r="T475" i="56"/>
  <c r="S475" i="56"/>
  <c r="W475" i="56"/>
  <c r="AZ475" i="56"/>
  <c r="X475" i="56"/>
  <c r="V475" i="56"/>
  <c r="U475" i="56"/>
  <c r="AW475" i="56"/>
  <c r="AW397" i="56"/>
  <c r="W397" i="56"/>
  <c r="AZ397" i="56"/>
  <c r="V397" i="56"/>
  <c r="T397" i="56"/>
  <c r="L397" i="56"/>
  <c r="J397" i="56" s="1"/>
  <c r="X397" i="56"/>
  <c r="U397" i="56"/>
  <c r="S397" i="56"/>
  <c r="V306" i="56"/>
  <c r="T306" i="56"/>
  <c r="AZ306" i="56"/>
  <c r="U306" i="56"/>
  <c r="W306" i="56"/>
  <c r="X306" i="56"/>
  <c r="S306" i="56"/>
  <c r="AW306" i="56"/>
  <c r="AW257" i="56"/>
  <c r="X257" i="56"/>
  <c r="W257" i="56"/>
  <c r="AZ257" i="56"/>
  <c r="V257" i="56"/>
  <c r="U257" i="56"/>
  <c r="S257" i="56"/>
  <c r="T257" i="56"/>
  <c r="T172" i="56"/>
  <c r="X172" i="56"/>
  <c r="W172" i="56"/>
  <c r="V172" i="56"/>
  <c r="U172" i="56"/>
  <c r="S172" i="56"/>
  <c r="AZ172" i="56"/>
  <c r="AW172" i="56"/>
  <c r="T124" i="56"/>
  <c r="X124" i="56"/>
  <c r="W124" i="56"/>
  <c r="U124" i="56"/>
  <c r="V124" i="56"/>
  <c r="S124" i="56"/>
  <c r="AZ124" i="56"/>
  <c r="AW124" i="56"/>
  <c r="T70" i="56"/>
  <c r="S70" i="56"/>
  <c r="AZ70" i="56"/>
  <c r="X70" i="56"/>
  <c r="V70" i="56"/>
  <c r="U70" i="56"/>
  <c r="AW70" i="56"/>
  <c r="W70" i="56"/>
  <c r="AZ14" i="56"/>
  <c r="W14" i="56"/>
  <c r="V14" i="56"/>
  <c r="T14" i="56"/>
  <c r="X14" i="56"/>
  <c r="U14" i="56"/>
  <c r="S14" i="56"/>
  <c r="AW14" i="56"/>
  <c r="AW470" i="56"/>
  <c r="V470" i="56"/>
  <c r="T470" i="56"/>
  <c r="S470" i="56"/>
  <c r="AZ470" i="56"/>
  <c r="X470" i="56"/>
  <c r="U470" i="56"/>
  <c r="W470" i="56"/>
  <c r="S421" i="56"/>
  <c r="W421" i="56"/>
  <c r="V421" i="56"/>
  <c r="AZ421" i="56"/>
  <c r="T421" i="56"/>
  <c r="AW421" i="56"/>
  <c r="U421" i="56"/>
  <c r="X421" i="56"/>
  <c r="X371" i="56"/>
  <c r="W371" i="56"/>
  <c r="AZ371" i="56"/>
  <c r="U371" i="56"/>
  <c r="V371" i="56"/>
  <c r="S371" i="56"/>
  <c r="T371" i="56"/>
  <c r="AW371" i="56"/>
  <c r="AZ288" i="56"/>
  <c r="X288" i="56"/>
  <c r="U288" i="56"/>
  <c r="T288" i="56"/>
  <c r="S288" i="56"/>
  <c r="W288" i="56"/>
  <c r="AW288" i="56"/>
  <c r="V288" i="56"/>
  <c r="AW217" i="56"/>
  <c r="T217" i="56"/>
  <c r="U217" i="56"/>
  <c r="S217" i="56"/>
  <c r="W217" i="56"/>
  <c r="V217" i="56"/>
  <c r="X217" i="56"/>
  <c r="AZ217" i="56"/>
  <c r="AW149" i="56"/>
  <c r="X149" i="56"/>
  <c r="AZ149" i="56"/>
  <c r="V149" i="56"/>
  <c r="U149" i="56"/>
  <c r="T149" i="56"/>
  <c r="W149" i="56"/>
  <c r="S149" i="56"/>
  <c r="V74" i="56"/>
  <c r="U74" i="56"/>
  <c r="AZ74" i="56"/>
  <c r="T74" i="56"/>
  <c r="X74" i="56"/>
  <c r="S74" i="56"/>
  <c r="W74" i="56"/>
  <c r="AW74" i="56"/>
  <c r="S284" i="56"/>
  <c r="T284" i="56"/>
  <c r="X284" i="56"/>
  <c r="AZ284" i="56"/>
  <c r="V284" i="56"/>
  <c r="U284" i="56"/>
  <c r="W284" i="56"/>
  <c r="AW284" i="56"/>
  <c r="V490" i="56"/>
  <c r="T490" i="56"/>
  <c r="W490" i="56"/>
  <c r="U490" i="56"/>
  <c r="X490" i="56"/>
  <c r="S490" i="56"/>
  <c r="AZ490" i="56"/>
  <c r="AW490" i="56"/>
  <c r="X420" i="56"/>
  <c r="AZ420" i="56"/>
  <c r="T420" i="56"/>
  <c r="AW420" i="56"/>
  <c r="U420" i="56"/>
  <c r="W420" i="56"/>
  <c r="V420" i="56"/>
  <c r="S420" i="56"/>
  <c r="X365" i="56"/>
  <c r="W365" i="56"/>
  <c r="AZ365" i="56"/>
  <c r="U365" i="56"/>
  <c r="S365" i="56"/>
  <c r="V365" i="56"/>
  <c r="T365" i="56"/>
  <c r="AW365" i="56"/>
  <c r="AW305" i="56"/>
  <c r="U305" i="56"/>
  <c r="T305" i="56"/>
  <c r="S305" i="56"/>
  <c r="W305" i="56"/>
  <c r="AZ305" i="56"/>
  <c r="X305" i="56"/>
  <c r="V305" i="56"/>
  <c r="W221" i="56"/>
  <c r="V221" i="56"/>
  <c r="S221" i="56"/>
  <c r="T221" i="56"/>
  <c r="U221" i="56"/>
  <c r="X221" i="56"/>
  <c r="AZ221" i="56"/>
  <c r="AW221" i="56"/>
  <c r="AZ176" i="56"/>
  <c r="AW176" i="56"/>
  <c r="T176" i="56"/>
  <c r="W176" i="56"/>
  <c r="V176" i="56"/>
  <c r="U176" i="56"/>
  <c r="S176" i="56"/>
  <c r="X176" i="56"/>
  <c r="AW123" i="56"/>
  <c r="T123" i="56"/>
  <c r="AZ123" i="56"/>
  <c r="V123" i="56"/>
  <c r="W123" i="56"/>
  <c r="S123" i="56"/>
  <c r="U123" i="56"/>
  <c r="X123" i="56"/>
  <c r="S68" i="56"/>
  <c r="C68" i="56"/>
  <c r="T68" i="56"/>
  <c r="X68" i="56"/>
  <c r="V68" i="56"/>
  <c r="W68" i="56"/>
  <c r="AZ68" i="56"/>
  <c r="U68" i="56"/>
  <c r="AW68" i="56"/>
  <c r="AW48" i="56"/>
  <c r="V48" i="56"/>
  <c r="U48" i="56"/>
  <c r="T48" i="56"/>
  <c r="X48" i="56"/>
  <c r="W48" i="56"/>
  <c r="AZ48" i="56"/>
  <c r="S48" i="56"/>
  <c r="AW46" i="56"/>
  <c r="W46" i="56"/>
  <c r="V46" i="56"/>
  <c r="U46" i="56"/>
  <c r="T46" i="56"/>
  <c r="AZ46" i="56"/>
  <c r="X46" i="56"/>
  <c r="S46" i="56"/>
  <c r="AW43" i="56"/>
  <c r="X43" i="56"/>
  <c r="W43" i="56"/>
  <c r="AZ43" i="56"/>
  <c r="V43" i="56"/>
  <c r="S43" i="56"/>
  <c r="U43" i="56"/>
  <c r="T43" i="56"/>
  <c r="U137" i="56"/>
  <c r="V137" i="56"/>
  <c r="T137" i="56"/>
  <c r="X137" i="56"/>
  <c r="S137" i="56"/>
  <c r="C137" i="56"/>
  <c r="AZ137" i="56"/>
  <c r="W137" i="56"/>
  <c r="AW137" i="56"/>
  <c r="AW41" i="56"/>
  <c r="X41" i="56"/>
  <c r="AZ41" i="56"/>
  <c r="W41" i="56"/>
  <c r="V41" i="56"/>
  <c r="U41" i="56"/>
  <c r="S41" i="56"/>
  <c r="T41" i="56"/>
  <c r="AW55" i="56"/>
  <c r="X55" i="56"/>
  <c r="AZ55" i="56"/>
  <c r="W55" i="56"/>
  <c r="V55" i="56"/>
  <c r="U55" i="56"/>
  <c r="T55" i="56"/>
  <c r="S55" i="56"/>
  <c r="AZ376" i="56"/>
  <c r="U376" i="56"/>
  <c r="S376" i="56"/>
  <c r="W376" i="56"/>
  <c r="X376" i="56"/>
  <c r="T376" i="56"/>
  <c r="V376" i="56"/>
  <c r="AW376" i="56"/>
  <c r="V91" i="56"/>
  <c r="T91" i="56"/>
  <c r="S91" i="56"/>
  <c r="C91" i="56"/>
  <c r="X91" i="56"/>
  <c r="W91" i="56"/>
  <c r="U91" i="56"/>
  <c r="AZ91" i="56"/>
  <c r="AW91" i="56"/>
  <c r="T473" i="56"/>
  <c r="W473" i="56"/>
  <c r="AZ473" i="56"/>
  <c r="V473" i="56"/>
  <c r="U473" i="56"/>
  <c r="S473" i="56"/>
  <c r="AW473" i="56"/>
  <c r="X473" i="56"/>
  <c r="V281" i="56"/>
  <c r="U281" i="56"/>
  <c r="T281" i="56"/>
  <c r="S281" i="56"/>
  <c r="X281" i="56"/>
  <c r="W281" i="56"/>
  <c r="AZ281" i="56"/>
  <c r="AW281" i="56"/>
  <c r="AW89" i="56"/>
  <c r="AZ89" i="56"/>
  <c r="U89" i="56"/>
  <c r="S89" i="56"/>
  <c r="X89" i="56"/>
  <c r="V89" i="56"/>
  <c r="W89" i="56"/>
  <c r="T89" i="56"/>
  <c r="W425" i="56"/>
  <c r="AZ425" i="56"/>
  <c r="U425" i="56"/>
  <c r="T425" i="56"/>
  <c r="X425" i="56"/>
  <c r="V425" i="56"/>
  <c r="S425" i="56"/>
  <c r="AW425" i="56"/>
  <c r="W237" i="56"/>
  <c r="V237" i="56"/>
  <c r="U237" i="56"/>
  <c r="AZ237" i="56"/>
  <c r="X237" i="56"/>
  <c r="T237" i="56"/>
  <c r="S237" i="56"/>
  <c r="AW237" i="56"/>
  <c r="W80" i="56"/>
  <c r="AZ80" i="56"/>
  <c r="V80" i="56"/>
  <c r="T80" i="56"/>
  <c r="S80" i="56"/>
  <c r="X80" i="56"/>
  <c r="AW80" i="56"/>
  <c r="U80" i="56"/>
  <c r="V390" i="56"/>
  <c r="W390" i="56"/>
  <c r="T390" i="56"/>
  <c r="U390" i="56"/>
  <c r="S390" i="56"/>
  <c r="AZ390" i="56"/>
  <c r="X390" i="56"/>
  <c r="AW390" i="56"/>
  <c r="W170" i="56"/>
  <c r="C170" i="56"/>
  <c r="T170" i="56"/>
  <c r="S170" i="56"/>
  <c r="AZ170" i="56"/>
  <c r="X170" i="56"/>
  <c r="U170" i="56"/>
  <c r="V170" i="56"/>
  <c r="AW170" i="56"/>
  <c r="AW433" i="56"/>
  <c r="S433" i="56"/>
  <c r="X433" i="56"/>
  <c r="T433" i="56"/>
  <c r="AZ433" i="56"/>
  <c r="V433" i="56"/>
  <c r="W433" i="56"/>
  <c r="U433" i="56"/>
  <c r="AZ424" i="56"/>
  <c r="X424" i="56"/>
  <c r="V424" i="56"/>
  <c r="U424" i="56"/>
  <c r="S424" i="56"/>
  <c r="W424" i="56"/>
  <c r="T424" i="56"/>
  <c r="AW424" i="56"/>
  <c r="U537" i="56"/>
  <c r="S537" i="56"/>
  <c r="X537" i="56"/>
  <c r="V537" i="56"/>
  <c r="T537" i="56"/>
  <c r="AZ537" i="56"/>
  <c r="AW537" i="56"/>
  <c r="W537" i="56"/>
  <c r="U377" i="56"/>
  <c r="W377" i="56"/>
  <c r="AZ377" i="56"/>
  <c r="V377" i="56"/>
  <c r="S377" i="56"/>
  <c r="T377" i="56"/>
  <c r="X377" i="56"/>
  <c r="AW377" i="56"/>
  <c r="AW285" i="56"/>
  <c r="T285" i="56"/>
  <c r="S285" i="56"/>
  <c r="AZ285" i="56"/>
  <c r="V285" i="56"/>
  <c r="X285" i="56"/>
  <c r="U285" i="56"/>
  <c r="W285" i="56"/>
  <c r="AW518" i="56"/>
  <c r="X518" i="56"/>
  <c r="AZ518" i="56"/>
  <c r="W518" i="56"/>
  <c r="U518" i="56"/>
  <c r="S518" i="56"/>
  <c r="T518" i="56"/>
  <c r="V518" i="56"/>
  <c r="T26" i="56"/>
  <c r="AZ26" i="56"/>
  <c r="W26" i="56"/>
  <c r="X26" i="56"/>
  <c r="S26" i="56"/>
  <c r="U26" i="56"/>
  <c r="V26" i="56"/>
  <c r="AW26" i="56"/>
  <c r="T423" i="56"/>
  <c r="AZ423" i="56"/>
  <c r="X423" i="56"/>
  <c r="W423" i="56"/>
  <c r="U423" i="56"/>
  <c r="V423" i="56"/>
  <c r="S423" i="56"/>
  <c r="C423" i="56"/>
  <c r="AW423" i="56"/>
  <c r="W255" i="56"/>
  <c r="U255" i="56"/>
  <c r="S255" i="56"/>
  <c r="AZ255" i="56"/>
  <c r="V255" i="56"/>
  <c r="T255" i="56"/>
  <c r="X255" i="56"/>
  <c r="AW255" i="56"/>
  <c r="AW33" i="56"/>
  <c r="W33" i="56"/>
  <c r="U33" i="56"/>
  <c r="T33" i="56"/>
  <c r="S33" i="56"/>
  <c r="AZ33" i="56"/>
  <c r="V33" i="56"/>
  <c r="X33" i="56"/>
  <c r="X511" i="56"/>
  <c r="W511" i="56"/>
  <c r="V511" i="56"/>
  <c r="S511" i="56"/>
  <c r="U511" i="56"/>
  <c r="T511" i="56"/>
  <c r="AZ511" i="56"/>
  <c r="AW511" i="56"/>
  <c r="U440" i="56"/>
  <c r="T440" i="56"/>
  <c r="S440" i="56"/>
  <c r="AZ440" i="56"/>
  <c r="C440" i="56"/>
  <c r="W440" i="56"/>
  <c r="X440" i="56"/>
  <c r="V440" i="56"/>
  <c r="AW440" i="56"/>
  <c r="T368" i="56"/>
  <c r="AZ368" i="56"/>
  <c r="X368" i="56"/>
  <c r="V368" i="56"/>
  <c r="S368" i="56"/>
  <c r="W368" i="56"/>
  <c r="U368" i="56"/>
  <c r="AW368" i="56"/>
  <c r="W304" i="56"/>
  <c r="U304" i="56"/>
  <c r="T304" i="56"/>
  <c r="S304" i="56"/>
  <c r="V304" i="56"/>
  <c r="X304" i="56"/>
  <c r="AZ304" i="56"/>
  <c r="AW304" i="56"/>
  <c r="S254" i="56"/>
  <c r="AZ254" i="56"/>
  <c r="X254" i="56"/>
  <c r="W254" i="56"/>
  <c r="U254" i="56"/>
  <c r="V254" i="56"/>
  <c r="T254" i="56"/>
  <c r="AW254" i="56"/>
  <c r="V197" i="56"/>
  <c r="S197" i="56"/>
  <c r="U197" i="56"/>
  <c r="AZ197" i="56"/>
  <c r="X197" i="56"/>
  <c r="T197" i="56"/>
  <c r="W197" i="56"/>
  <c r="AW197" i="56"/>
  <c r="W116" i="56"/>
  <c r="AZ116" i="56"/>
  <c r="V116" i="56"/>
  <c r="T116" i="56"/>
  <c r="U116" i="56"/>
  <c r="S116" i="56"/>
  <c r="X116" i="56"/>
  <c r="AW116" i="56"/>
  <c r="W27" i="56"/>
  <c r="V27" i="56"/>
  <c r="T27" i="56"/>
  <c r="X27" i="56"/>
  <c r="S27" i="56"/>
  <c r="AZ27" i="56"/>
  <c r="U27" i="56"/>
  <c r="AW27" i="56"/>
  <c r="V510" i="56"/>
  <c r="T510" i="56"/>
  <c r="U510" i="56"/>
  <c r="S510" i="56"/>
  <c r="X510" i="56"/>
  <c r="AZ510" i="56"/>
  <c r="W510" i="56"/>
  <c r="AW510" i="56"/>
  <c r="AW448" i="56"/>
  <c r="V448" i="56"/>
  <c r="U448" i="56"/>
  <c r="S448" i="56"/>
  <c r="X448" i="56"/>
  <c r="T448" i="56"/>
  <c r="W448" i="56"/>
  <c r="AZ448" i="56"/>
  <c r="X389" i="56"/>
  <c r="W389" i="56"/>
  <c r="AZ389" i="56"/>
  <c r="V389" i="56"/>
  <c r="U389" i="56"/>
  <c r="T389" i="56"/>
  <c r="S389" i="56"/>
  <c r="AW389" i="56"/>
  <c r="W322" i="56"/>
  <c r="V322" i="56"/>
  <c r="U322" i="56"/>
  <c r="T322" i="56"/>
  <c r="X322" i="56"/>
  <c r="S322" i="56"/>
  <c r="AZ322" i="56"/>
  <c r="AW322" i="56"/>
  <c r="U210" i="56"/>
  <c r="S210" i="56"/>
  <c r="T210" i="56"/>
  <c r="AZ210" i="56"/>
  <c r="V210" i="56"/>
  <c r="X210" i="56"/>
  <c r="W210" i="56"/>
  <c r="AW210" i="56"/>
  <c r="AW120" i="56"/>
  <c r="W120" i="56"/>
  <c r="U120" i="56"/>
  <c r="T120" i="56"/>
  <c r="X120" i="56"/>
  <c r="S120" i="56"/>
  <c r="L120" i="56"/>
  <c r="J120" i="56" s="1"/>
  <c r="AZ120" i="56"/>
  <c r="V120" i="56"/>
  <c r="V223" i="56"/>
  <c r="U223" i="56"/>
  <c r="T223" i="56"/>
  <c r="W223" i="56"/>
  <c r="S223" i="56"/>
  <c r="AZ223" i="56"/>
  <c r="X223" i="56"/>
  <c r="AW223" i="56"/>
  <c r="AW177" i="56"/>
  <c r="T177" i="56"/>
  <c r="AZ177" i="56"/>
  <c r="W177" i="56"/>
  <c r="V177" i="56"/>
  <c r="U177" i="56"/>
  <c r="S177" i="56"/>
  <c r="X177" i="56"/>
  <c r="W115" i="56"/>
  <c r="S115" i="56"/>
  <c r="U115" i="56"/>
  <c r="T115" i="56"/>
  <c r="X115" i="56"/>
  <c r="V115" i="56"/>
  <c r="AZ115" i="56"/>
  <c r="AW115" i="56"/>
  <c r="AZ62" i="56"/>
  <c r="X62" i="56"/>
  <c r="W62" i="56"/>
  <c r="V62" i="56"/>
  <c r="U62" i="56"/>
  <c r="S62" i="56"/>
  <c r="T62" i="56"/>
  <c r="AW62" i="56"/>
  <c r="W235" i="56"/>
  <c r="V235" i="56"/>
  <c r="AZ235" i="56"/>
  <c r="U235" i="56"/>
  <c r="T235" i="56"/>
  <c r="AW235" i="56"/>
  <c r="X235" i="56"/>
  <c r="S235" i="56"/>
  <c r="X504" i="56"/>
  <c r="V504" i="56"/>
  <c r="T504" i="56"/>
  <c r="S504" i="56"/>
  <c r="W504" i="56"/>
  <c r="U504" i="56"/>
  <c r="AZ504" i="56"/>
  <c r="AW504" i="56"/>
  <c r="AW451" i="56"/>
  <c r="S451" i="56"/>
  <c r="X451" i="56"/>
  <c r="V451" i="56"/>
  <c r="W451" i="56"/>
  <c r="U451" i="56"/>
  <c r="T451" i="56"/>
  <c r="AZ451" i="56"/>
  <c r="C366" i="56"/>
  <c r="V366" i="56"/>
  <c r="U366" i="56"/>
  <c r="X366" i="56"/>
  <c r="W366" i="56"/>
  <c r="S366" i="56"/>
  <c r="T366" i="56"/>
  <c r="AZ366" i="56"/>
  <c r="AW366" i="56"/>
  <c r="AW302" i="56"/>
  <c r="U302" i="56"/>
  <c r="AZ302" i="56"/>
  <c r="X302" i="56"/>
  <c r="W302" i="56"/>
  <c r="V302" i="56"/>
  <c r="T302" i="56"/>
  <c r="S302" i="56"/>
  <c r="S251" i="56"/>
  <c r="X251" i="56"/>
  <c r="W251" i="56"/>
  <c r="AZ251" i="56"/>
  <c r="V251" i="56"/>
  <c r="T251" i="56"/>
  <c r="AW251" i="56"/>
  <c r="U251" i="56"/>
  <c r="AW168" i="56"/>
  <c r="W168" i="56"/>
  <c r="U168" i="56"/>
  <c r="X168" i="56"/>
  <c r="AZ168" i="56"/>
  <c r="T168" i="56"/>
  <c r="V168" i="56"/>
  <c r="S168" i="56"/>
  <c r="AW119" i="56"/>
  <c r="V119" i="56"/>
  <c r="U119" i="56"/>
  <c r="T119" i="56"/>
  <c r="S119" i="56"/>
  <c r="AZ119" i="56"/>
  <c r="X119" i="56"/>
  <c r="W119" i="56"/>
  <c r="V58" i="56"/>
  <c r="AZ58" i="56"/>
  <c r="U58" i="56"/>
  <c r="T58" i="56"/>
  <c r="X58" i="56"/>
  <c r="W58" i="56"/>
  <c r="S58" i="56"/>
  <c r="AW58" i="56"/>
  <c r="AW526" i="56"/>
  <c r="V526" i="56"/>
  <c r="T526" i="56"/>
  <c r="S526" i="56"/>
  <c r="X526" i="56"/>
  <c r="W526" i="56"/>
  <c r="U526" i="56"/>
  <c r="AZ526" i="56"/>
  <c r="V466" i="56"/>
  <c r="U466" i="56"/>
  <c r="AZ466" i="56"/>
  <c r="X466" i="56"/>
  <c r="S466" i="56"/>
  <c r="T466" i="56"/>
  <c r="W466" i="56"/>
  <c r="AW466" i="56"/>
  <c r="AW417" i="56"/>
  <c r="X417" i="56"/>
  <c r="W417" i="56"/>
  <c r="S417" i="56"/>
  <c r="T417" i="56"/>
  <c r="U417" i="56"/>
  <c r="V417" i="56"/>
  <c r="AZ417" i="56"/>
  <c r="V361" i="56"/>
  <c r="S361" i="56"/>
  <c r="W361" i="56"/>
  <c r="AZ361" i="56"/>
  <c r="X361" i="56"/>
  <c r="T361" i="56"/>
  <c r="U361" i="56"/>
  <c r="AW361" i="56"/>
  <c r="V277" i="56"/>
  <c r="T277" i="56"/>
  <c r="W277" i="56"/>
  <c r="AZ277" i="56"/>
  <c r="X277" i="56"/>
  <c r="U277" i="56"/>
  <c r="S277" i="56"/>
  <c r="AW277" i="56"/>
  <c r="U208" i="56"/>
  <c r="T208" i="56"/>
  <c r="AZ208" i="56"/>
  <c r="X208" i="56"/>
  <c r="W208" i="56"/>
  <c r="S208" i="56"/>
  <c r="V208" i="56"/>
  <c r="AW208" i="56"/>
  <c r="T142" i="56"/>
  <c r="S142" i="56"/>
  <c r="U142" i="56"/>
  <c r="W142" i="56"/>
  <c r="AZ142" i="56"/>
  <c r="X142" i="56"/>
  <c r="V142" i="56"/>
  <c r="AW142" i="56"/>
  <c r="T69" i="56"/>
  <c r="X69" i="56"/>
  <c r="S69" i="56"/>
  <c r="W69" i="56"/>
  <c r="V69" i="56"/>
  <c r="AW69" i="56"/>
  <c r="AZ69" i="56"/>
  <c r="U69" i="56"/>
  <c r="AZ22" i="56"/>
  <c r="X22" i="56"/>
  <c r="V22" i="56"/>
  <c r="T22" i="56"/>
  <c r="S22" i="56"/>
  <c r="W22" i="56"/>
  <c r="U22" i="56"/>
  <c r="AW22" i="56"/>
  <c r="X482" i="56"/>
  <c r="W482" i="56"/>
  <c r="S482" i="56"/>
  <c r="U482" i="56"/>
  <c r="AZ482" i="56"/>
  <c r="T482" i="56"/>
  <c r="V482" i="56"/>
  <c r="AW482" i="56"/>
  <c r="AZ416" i="56"/>
  <c r="W416" i="56"/>
  <c r="V416" i="56"/>
  <c r="U416" i="56"/>
  <c r="T416" i="56"/>
  <c r="S416" i="56"/>
  <c r="X416" i="56"/>
  <c r="AW416" i="56"/>
  <c r="W351" i="56"/>
  <c r="S351" i="56"/>
  <c r="V351" i="56"/>
  <c r="T351" i="56"/>
  <c r="X351" i="56"/>
  <c r="U351" i="56"/>
  <c r="AZ351" i="56"/>
  <c r="AW351" i="56"/>
  <c r="V301" i="56"/>
  <c r="U301" i="56"/>
  <c r="AZ301" i="56"/>
  <c r="X301" i="56"/>
  <c r="S301" i="56"/>
  <c r="W301" i="56"/>
  <c r="T301" i="56"/>
  <c r="AW301" i="56"/>
  <c r="U216" i="56"/>
  <c r="T216" i="56"/>
  <c r="W216" i="56"/>
  <c r="V216" i="56"/>
  <c r="X216" i="56"/>
  <c r="S216" i="56"/>
  <c r="AZ216" i="56"/>
  <c r="AW216" i="56"/>
  <c r="S167" i="56"/>
  <c r="X167" i="56"/>
  <c r="V167" i="56"/>
  <c r="W167" i="56"/>
  <c r="U167" i="56"/>
  <c r="T167" i="56"/>
  <c r="AZ167" i="56"/>
  <c r="AW167" i="56"/>
  <c r="V113" i="56"/>
  <c r="U113" i="56"/>
  <c r="T113" i="56"/>
  <c r="S113" i="56"/>
  <c r="X113" i="56"/>
  <c r="W113" i="56"/>
  <c r="AZ113" i="56"/>
  <c r="AW113" i="56"/>
  <c r="AZ64" i="56"/>
  <c r="S64" i="56"/>
  <c r="W64" i="56"/>
  <c r="V64" i="56"/>
  <c r="T64" i="56"/>
  <c r="U64" i="56"/>
  <c r="X64" i="56"/>
  <c r="AW64" i="56"/>
  <c r="S45" i="56"/>
  <c r="AZ45" i="56"/>
  <c r="V45" i="56"/>
  <c r="AW45" i="56"/>
  <c r="X45" i="56"/>
  <c r="W45" i="56"/>
  <c r="T45" i="56"/>
  <c r="U45" i="56"/>
  <c r="X345" i="56"/>
  <c r="V345" i="56"/>
  <c r="U345" i="56"/>
  <c r="S345" i="56"/>
  <c r="T345" i="56"/>
  <c r="W345" i="56"/>
  <c r="AZ345" i="56"/>
  <c r="AW345" i="56"/>
  <c r="W81" i="56"/>
  <c r="U81" i="56"/>
  <c r="S81" i="56"/>
  <c r="AZ81" i="56"/>
  <c r="V81" i="56"/>
  <c r="T81" i="56"/>
  <c r="X81" i="56"/>
  <c r="AW81" i="56"/>
  <c r="U468" i="56"/>
  <c r="AZ468" i="56"/>
  <c r="X468" i="56"/>
  <c r="W468" i="56"/>
  <c r="T468" i="56"/>
  <c r="V468" i="56"/>
  <c r="S468" i="56"/>
  <c r="AW468" i="56"/>
  <c r="U271" i="56"/>
  <c r="S271" i="56"/>
  <c r="AZ271" i="56"/>
  <c r="T271" i="56"/>
  <c r="W271" i="56"/>
  <c r="X271" i="56"/>
  <c r="AW271" i="56"/>
  <c r="V271" i="56"/>
  <c r="T35" i="56"/>
  <c r="W35" i="56"/>
  <c r="AZ35" i="56"/>
  <c r="U35" i="56"/>
  <c r="S35" i="56"/>
  <c r="X35" i="56"/>
  <c r="V35" i="56"/>
  <c r="AW35" i="56"/>
  <c r="U406" i="56"/>
  <c r="T406" i="56"/>
  <c r="X406" i="56"/>
  <c r="V406" i="56"/>
  <c r="W406" i="56"/>
  <c r="S406" i="56"/>
  <c r="AZ406" i="56"/>
  <c r="AW406" i="56"/>
  <c r="T224" i="56"/>
  <c r="W224" i="56"/>
  <c r="S224" i="56"/>
  <c r="AW224" i="56"/>
  <c r="V224" i="56"/>
  <c r="X224" i="56"/>
  <c r="AZ224" i="56"/>
  <c r="U224" i="56"/>
  <c r="T72" i="56"/>
  <c r="X72" i="56"/>
  <c r="S72" i="56"/>
  <c r="C72" i="56"/>
  <c r="V72" i="56"/>
  <c r="W72" i="56"/>
  <c r="AZ72" i="56"/>
  <c r="U72" i="56"/>
  <c r="AW72" i="56"/>
  <c r="S384" i="56"/>
  <c r="X384" i="56"/>
  <c r="W384" i="56"/>
  <c r="V384" i="56"/>
  <c r="AZ384" i="56"/>
  <c r="T384" i="56"/>
  <c r="U384" i="56"/>
  <c r="AW384" i="56"/>
  <c r="S161" i="56"/>
  <c r="X161" i="56"/>
  <c r="V161" i="56"/>
  <c r="T161" i="56"/>
  <c r="AZ161" i="56"/>
  <c r="W161" i="56"/>
  <c r="U161" i="56"/>
  <c r="AW161" i="56"/>
  <c r="T364" i="56"/>
  <c r="W364" i="56"/>
  <c r="V364" i="56"/>
  <c r="S364" i="56"/>
  <c r="AZ364" i="56"/>
  <c r="X364" i="56"/>
  <c r="U364" i="56"/>
  <c r="AW364" i="56"/>
  <c r="AW405" i="56"/>
  <c r="S405" i="56"/>
  <c r="X405" i="56"/>
  <c r="W405" i="56"/>
  <c r="V405" i="56"/>
  <c r="U405" i="56"/>
  <c r="T405" i="56"/>
  <c r="AZ405" i="56"/>
  <c r="W391" i="56"/>
  <c r="S391" i="56"/>
  <c r="U391" i="56"/>
  <c r="AZ391" i="56"/>
  <c r="V391" i="56"/>
  <c r="T391" i="56"/>
  <c r="AW391" i="56"/>
  <c r="X391" i="56"/>
  <c r="W369" i="56"/>
  <c r="AZ369" i="56"/>
  <c r="V369" i="56"/>
  <c r="U369" i="56"/>
  <c r="X369" i="56"/>
  <c r="S369" i="56"/>
  <c r="T369" i="56"/>
  <c r="AW369" i="56"/>
  <c r="T274" i="56"/>
  <c r="W274" i="56"/>
  <c r="V274" i="56"/>
  <c r="U274" i="56"/>
  <c r="X274" i="56"/>
  <c r="S274" i="56"/>
  <c r="AZ274" i="56"/>
  <c r="AW274" i="56"/>
  <c r="W445" i="56"/>
  <c r="U445" i="56"/>
  <c r="T445" i="56"/>
  <c r="S445" i="56"/>
  <c r="V445" i="56"/>
  <c r="X445" i="56"/>
  <c r="AZ445" i="56"/>
  <c r="AW445" i="56"/>
  <c r="AW21" i="56"/>
  <c r="W21" i="56"/>
  <c r="AZ21" i="56"/>
  <c r="U21" i="56"/>
  <c r="T21" i="56"/>
  <c r="V21" i="56"/>
  <c r="X21" i="56"/>
  <c r="S21" i="56"/>
  <c r="T404" i="56"/>
  <c r="S404" i="56"/>
  <c r="V404" i="56"/>
  <c r="AZ404" i="56"/>
  <c r="U404" i="56"/>
  <c r="X404" i="56"/>
  <c r="W404" i="56"/>
  <c r="AW404" i="56"/>
  <c r="V198" i="56"/>
  <c r="X198" i="56"/>
  <c r="W198" i="56"/>
  <c r="U198" i="56"/>
  <c r="T198" i="56"/>
  <c r="S198" i="56"/>
  <c r="AZ198" i="56"/>
  <c r="AW198" i="56"/>
  <c r="X28" i="56"/>
  <c r="AZ28" i="56"/>
  <c r="W28" i="56"/>
  <c r="U28" i="56"/>
  <c r="V28" i="56"/>
  <c r="T28" i="56"/>
  <c r="S28" i="56"/>
  <c r="C28" i="56"/>
  <c r="AW28" i="56"/>
  <c r="AW502" i="56"/>
  <c r="W502" i="56"/>
  <c r="AZ502" i="56"/>
  <c r="U502" i="56"/>
  <c r="T502" i="56"/>
  <c r="X502" i="56"/>
  <c r="V502" i="56"/>
  <c r="S502" i="56"/>
  <c r="V429" i="56"/>
  <c r="AZ429" i="56"/>
  <c r="T429" i="56"/>
  <c r="X429" i="56"/>
  <c r="U429" i="56"/>
  <c r="AW429" i="56"/>
  <c r="W429" i="56"/>
  <c r="S429" i="56"/>
  <c r="W363" i="56"/>
  <c r="AZ363" i="56"/>
  <c r="V363" i="56"/>
  <c r="T363" i="56"/>
  <c r="X363" i="56"/>
  <c r="S363" i="56"/>
  <c r="U363" i="56"/>
  <c r="AW363" i="56"/>
  <c r="AZ296" i="56"/>
  <c r="S296" i="56"/>
  <c r="W296" i="56"/>
  <c r="C296" i="56"/>
  <c r="V296" i="56"/>
  <c r="T296" i="56"/>
  <c r="U296" i="56"/>
  <c r="X296" i="56"/>
  <c r="AW296" i="56"/>
  <c r="T249" i="56"/>
  <c r="S249" i="56"/>
  <c r="X249" i="56"/>
  <c r="AZ249" i="56"/>
  <c r="V249" i="56"/>
  <c r="W249" i="56"/>
  <c r="U249" i="56"/>
  <c r="AW249" i="56"/>
  <c r="AZ192" i="56"/>
  <c r="AW192" i="56"/>
  <c r="W192" i="56"/>
  <c r="U192" i="56"/>
  <c r="T192" i="56"/>
  <c r="V192" i="56"/>
  <c r="X192" i="56"/>
  <c r="S192" i="56"/>
  <c r="S112" i="56"/>
  <c r="V112" i="56"/>
  <c r="T112" i="56"/>
  <c r="W112" i="56"/>
  <c r="U112" i="56"/>
  <c r="X112" i="56"/>
  <c r="AZ112" i="56"/>
  <c r="AW112" i="56"/>
  <c r="V24" i="56"/>
  <c r="T24" i="56"/>
  <c r="X24" i="56"/>
  <c r="AZ24" i="56"/>
  <c r="U24" i="56"/>
  <c r="S24" i="56"/>
  <c r="W24" i="56"/>
  <c r="AW24" i="56"/>
  <c r="W505" i="56"/>
  <c r="AZ505" i="56"/>
  <c r="V505" i="56"/>
  <c r="T505" i="56"/>
  <c r="U505" i="56"/>
  <c r="S505" i="56"/>
  <c r="X505" i="56"/>
  <c r="AW505" i="56"/>
  <c r="X444" i="56"/>
  <c r="AZ444" i="56"/>
  <c r="W444" i="56"/>
  <c r="U444" i="56"/>
  <c r="T444" i="56"/>
  <c r="V444" i="56"/>
  <c r="S444" i="56"/>
  <c r="AW444" i="56"/>
  <c r="U380" i="56"/>
  <c r="T380" i="56"/>
  <c r="AZ380" i="56"/>
  <c r="X380" i="56"/>
  <c r="V380" i="56"/>
  <c r="S380" i="56"/>
  <c r="W380" i="56"/>
  <c r="AW380" i="56"/>
  <c r="AW280" i="56"/>
  <c r="S280" i="56"/>
  <c r="W280" i="56"/>
  <c r="V280" i="56"/>
  <c r="T280" i="56"/>
  <c r="U280" i="56"/>
  <c r="X280" i="56"/>
  <c r="AZ280" i="56"/>
  <c r="AW196" i="56"/>
  <c r="W196" i="56"/>
  <c r="V196" i="56"/>
  <c r="U196" i="56"/>
  <c r="T196" i="56"/>
  <c r="S196" i="56"/>
  <c r="X196" i="56"/>
  <c r="AZ196" i="56"/>
  <c r="AW107" i="56"/>
  <c r="U107" i="56"/>
  <c r="S107" i="56"/>
  <c r="X107" i="56"/>
  <c r="W107" i="56"/>
  <c r="V107" i="56"/>
  <c r="T107" i="56"/>
  <c r="AZ107" i="56"/>
  <c r="AW218" i="56"/>
  <c r="W218" i="56"/>
  <c r="V218" i="56"/>
  <c r="U218" i="56"/>
  <c r="S218" i="56"/>
  <c r="AZ218" i="56"/>
  <c r="T218" i="56"/>
  <c r="X218" i="56"/>
  <c r="U173" i="56"/>
  <c r="S173" i="56"/>
  <c r="T173" i="56"/>
  <c r="C173" i="56"/>
  <c r="W173" i="56"/>
  <c r="X173" i="56"/>
  <c r="V173" i="56"/>
  <c r="AZ173" i="56"/>
  <c r="AW173" i="56"/>
  <c r="V110" i="56"/>
  <c r="T110" i="56"/>
  <c r="S110" i="56"/>
  <c r="AZ110" i="56"/>
  <c r="W110" i="56"/>
  <c r="U110" i="56"/>
  <c r="X110" i="56"/>
  <c r="AW110" i="56"/>
  <c r="T59" i="56"/>
  <c r="S59" i="56"/>
  <c r="AZ59" i="56"/>
  <c r="AW59" i="56"/>
  <c r="X59" i="56"/>
  <c r="V59" i="56"/>
  <c r="W59" i="56"/>
  <c r="U59" i="56"/>
  <c r="T23" i="56"/>
  <c r="W23" i="56"/>
  <c r="V23" i="56"/>
  <c r="S23" i="56"/>
  <c r="X23" i="56"/>
  <c r="U23" i="56"/>
  <c r="AZ23" i="56"/>
  <c r="AW23" i="56"/>
  <c r="AW500" i="56"/>
  <c r="W500" i="56"/>
  <c r="T500" i="56"/>
  <c r="X500" i="56"/>
  <c r="AZ500" i="56"/>
  <c r="V500" i="56"/>
  <c r="U500" i="56"/>
  <c r="S500" i="56"/>
  <c r="X447" i="56"/>
  <c r="V447" i="56"/>
  <c r="S447" i="56"/>
  <c r="AZ447" i="56"/>
  <c r="T447" i="56"/>
  <c r="U447" i="56"/>
  <c r="W447" i="56"/>
  <c r="AW447" i="56"/>
  <c r="U348" i="56"/>
  <c r="V348" i="56"/>
  <c r="T348" i="56"/>
  <c r="X348" i="56"/>
  <c r="S348" i="56"/>
  <c r="W348" i="56"/>
  <c r="AW348" i="56"/>
  <c r="AZ348" i="56"/>
  <c r="X298" i="56"/>
  <c r="W298" i="56"/>
  <c r="V298" i="56"/>
  <c r="AZ298" i="56"/>
  <c r="U298" i="56"/>
  <c r="T298" i="56"/>
  <c r="S298" i="56"/>
  <c r="AW298" i="56"/>
  <c r="AZ239" i="56"/>
  <c r="V239" i="56"/>
  <c r="U239" i="56"/>
  <c r="W239" i="56"/>
  <c r="T239" i="56"/>
  <c r="S239" i="56"/>
  <c r="AW239" i="56"/>
  <c r="X239" i="56"/>
  <c r="X164" i="56"/>
  <c r="W164" i="56"/>
  <c r="AZ164" i="56"/>
  <c r="U164" i="56"/>
  <c r="V164" i="56"/>
  <c r="T164" i="56"/>
  <c r="S164" i="56"/>
  <c r="AW164" i="56"/>
  <c r="W109" i="56"/>
  <c r="AZ109" i="56"/>
  <c r="V109" i="56"/>
  <c r="T109" i="56"/>
  <c r="U109" i="56"/>
  <c r="S109" i="56"/>
  <c r="X109" i="56"/>
  <c r="AW109" i="56"/>
  <c r="X339" i="56"/>
  <c r="W339" i="56"/>
  <c r="AZ339" i="56"/>
  <c r="U339" i="56"/>
  <c r="V339" i="56"/>
  <c r="T339" i="56"/>
  <c r="S339" i="56"/>
  <c r="AW339" i="56"/>
  <c r="V522" i="56"/>
  <c r="U522" i="56"/>
  <c r="AZ522" i="56"/>
  <c r="X522" i="56"/>
  <c r="S522" i="56"/>
  <c r="T522" i="56"/>
  <c r="W522" i="56"/>
  <c r="AW522" i="56"/>
  <c r="S461" i="56"/>
  <c r="W461" i="56"/>
  <c r="V461" i="56"/>
  <c r="AZ461" i="56"/>
  <c r="T461" i="56"/>
  <c r="U461" i="56"/>
  <c r="X461" i="56"/>
  <c r="AW461" i="56"/>
  <c r="X403" i="56"/>
  <c r="W403" i="56"/>
  <c r="AZ403" i="56"/>
  <c r="V403" i="56"/>
  <c r="U403" i="56"/>
  <c r="T403" i="56"/>
  <c r="S403" i="56"/>
  <c r="AW403" i="56"/>
  <c r="V357" i="56"/>
  <c r="T357" i="56"/>
  <c r="X357" i="56"/>
  <c r="W357" i="56"/>
  <c r="U357" i="56"/>
  <c r="S357" i="56"/>
  <c r="AZ357" i="56"/>
  <c r="AW357" i="56"/>
  <c r="X265" i="56"/>
  <c r="C265" i="56"/>
  <c r="W265" i="56"/>
  <c r="AZ265" i="56"/>
  <c r="V265" i="56"/>
  <c r="T265" i="56"/>
  <c r="S265" i="56"/>
  <c r="AW265" i="56"/>
  <c r="U265" i="56"/>
  <c r="U199" i="56"/>
  <c r="T199" i="56"/>
  <c r="S199" i="56"/>
  <c r="AZ199" i="56"/>
  <c r="V199" i="56"/>
  <c r="AW199" i="56"/>
  <c r="X199" i="56"/>
  <c r="W199" i="56"/>
  <c r="AW138" i="56"/>
  <c r="T138" i="56"/>
  <c r="W138" i="56"/>
  <c r="X138" i="56"/>
  <c r="V138" i="56"/>
  <c r="S138" i="56"/>
  <c r="U138" i="56"/>
  <c r="AZ138" i="56"/>
  <c r="U65" i="56"/>
  <c r="T65" i="56"/>
  <c r="S65" i="56"/>
  <c r="AZ65" i="56"/>
  <c r="W65" i="56"/>
  <c r="V65" i="56"/>
  <c r="AW65" i="56"/>
  <c r="X65" i="56"/>
  <c r="V18" i="56"/>
  <c r="U18" i="56"/>
  <c r="X18" i="56"/>
  <c r="S18" i="56"/>
  <c r="W18" i="56"/>
  <c r="AZ18" i="56"/>
  <c r="T18" i="56"/>
  <c r="AW18" i="56"/>
  <c r="T478" i="56"/>
  <c r="AZ478" i="56"/>
  <c r="W478" i="56"/>
  <c r="V478" i="56"/>
  <c r="U478" i="56"/>
  <c r="S478" i="56"/>
  <c r="X478" i="56"/>
  <c r="AW478" i="56"/>
  <c r="T411" i="56"/>
  <c r="S411" i="56"/>
  <c r="W411" i="56"/>
  <c r="AZ411" i="56"/>
  <c r="V411" i="56"/>
  <c r="U411" i="56"/>
  <c r="X411" i="56"/>
  <c r="AW411" i="56"/>
  <c r="AW338" i="56"/>
  <c r="S338" i="56"/>
  <c r="W338" i="56"/>
  <c r="V338" i="56"/>
  <c r="AZ338" i="56"/>
  <c r="T338" i="56"/>
  <c r="U338" i="56"/>
  <c r="X338" i="56"/>
  <c r="AZ287" i="56"/>
  <c r="V287" i="56"/>
  <c r="U287" i="56"/>
  <c r="S287" i="56"/>
  <c r="X287" i="56"/>
  <c r="T287" i="56"/>
  <c r="W287" i="56"/>
  <c r="AW287" i="56"/>
  <c r="X212" i="56"/>
  <c r="AZ212" i="56"/>
  <c r="W212" i="56"/>
  <c r="V212" i="56"/>
  <c r="U212" i="56"/>
  <c r="T212" i="56"/>
  <c r="S212" i="56"/>
  <c r="AW212" i="56"/>
  <c r="S162" i="56"/>
  <c r="X162" i="56"/>
  <c r="AZ162" i="56"/>
  <c r="V162" i="56"/>
  <c r="T162" i="56"/>
  <c r="W162" i="56"/>
  <c r="U162" i="56"/>
  <c r="AW162" i="56"/>
  <c r="U108" i="56"/>
  <c r="W108" i="56"/>
  <c r="V108" i="56"/>
  <c r="S108" i="56"/>
  <c r="T108" i="56"/>
  <c r="X108" i="56"/>
  <c r="AZ108" i="56"/>
  <c r="AW108" i="56"/>
  <c r="T61" i="56"/>
  <c r="L61" i="56"/>
  <c r="J61" i="56" s="1"/>
  <c r="AW61" i="56"/>
  <c r="V61" i="56"/>
  <c r="C61" i="56"/>
  <c r="U61" i="56"/>
  <c r="X61" i="56"/>
  <c r="W61" i="56"/>
  <c r="AZ61" i="56"/>
  <c r="S61" i="56"/>
  <c r="AW52" i="56"/>
  <c r="T52" i="56"/>
  <c r="S52" i="56"/>
  <c r="C52" i="56"/>
  <c r="V52" i="56"/>
  <c r="U52" i="56"/>
  <c r="W52" i="56"/>
  <c r="X52" i="56"/>
  <c r="AZ52" i="56"/>
  <c r="U336" i="56"/>
  <c r="W336" i="56"/>
  <c r="X336" i="56"/>
  <c r="V336" i="56"/>
  <c r="S336" i="56"/>
  <c r="T336" i="56"/>
  <c r="AZ336" i="56"/>
  <c r="AW336" i="56"/>
  <c r="U455" i="56"/>
  <c r="C455" i="56"/>
  <c r="V455" i="56"/>
  <c r="W455" i="56"/>
  <c r="S455" i="56"/>
  <c r="AZ455" i="56"/>
  <c r="X455" i="56"/>
  <c r="T455" i="56"/>
  <c r="AW455" i="56"/>
  <c r="AW238" i="56"/>
  <c r="X238" i="56"/>
  <c r="V238" i="56"/>
  <c r="U238" i="56"/>
  <c r="S238" i="56"/>
  <c r="AZ238" i="56"/>
  <c r="W238" i="56"/>
  <c r="T238" i="56"/>
  <c r="V524" i="56"/>
  <c r="S524" i="56"/>
  <c r="T524" i="56"/>
  <c r="W524" i="56"/>
  <c r="U524" i="56"/>
  <c r="AZ524" i="56"/>
  <c r="X524" i="56"/>
  <c r="AW524" i="56"/>
  <c r="T398" i="56"/>
  <c r="S398" i="56"/>
  <c r="V398" i="56"/>
  <c r="AZ398" i="56"/>
  <c r="W398" i="56"/>
  <c r="U398" i="56"/>
  <c r="X398" i="56"/>
  <c r="AW398" i="56"/>
  <c r="T201" i="56"/>
  <c r="S201" i="56"/>
  <c r="X201" i="56"/>
  <c r="AZ201" i="56"/>
  <c r="C201" i="56"/>
  <c r="V201" i="56"/>
  <c r="W201" i="56"/>
  <c r="U201" i="56"/>
  <c r="AW201" i="56"/>
  <c r="W63" i="56"/>
  <c r="V63" i="56"/>
  <c r="S63" i="56"/>
  <c r="T63" i="56"/>
  <c r="U63" i="56"/>
  <c r="AZ63" i="56"/>
  <c r="X63" i="56"/>
  <c r="AW63" i="56"/>
  <c r="S378" i="56"/>
  <c r="W378" i="56"/>
  <c r="V378" i="56"/>
  <c r="U378" i="56"/>
  <c r="T378" i="56"/>
  <c r="X378" i="56"/>
  <c r="AZ378" i="56"/>
  <c r="AW378" i="56"/>
  <c r="V139" i="56"/>
  <c r="U139" i="56"/>
  <c r="T139" i="56"/>
  <c r="X139" i="56"/>
  <c r="W139" i="56"/>
  <c r="S139" i="56"/>
  <c r="AZ139" i="56"/>
  <c r="AW139" i="56"/>
  <c r="X523" i="56"/>
  <c r="V523" i="56"/>
  <c r="U523" i="56"/>
  <c r="S523" i="56"/>
  <c r="AZ523" i="56"/>
  <c r="W523" i="56"/>
  <c r="AW523" i="56"/>
  <c r="T523" i="56"/>
  <c r="U388" i="56"/>
  <c r="AZ388" i="56"/>
  <c r="W388" i="56"/>
  <c r="T388" i="56"/>
  <c r="X388" i="56"/>
  <c r="V388" i="56"/>
  <c r="S388" i="56"/>
  <c r="AW388" i="56"/>
  <c r="W528" i="56"/>
  <c r="V528" i="56"/>
  <c r="T528" i="56"/>
  <c r="X528" i="56"/>
  <c r="S528" i="56"/>
  <c r="U528" i="56"/>
  <c r="AZ528" i="56"/>
  <c r="AW528" i="56"/>
  <c r="AW356" i="56"/>
  <c r="S356" i="56"/>
  <c r="U356" i="56"/>
  <c r="T356" i="56"/>
  <c r="AZ356" i="56"/>
  <c r="W356" i="56"/>
  <c r="V356" i="56"/>
  <c r="X356" i="56"/>
  <c r="W244" i="56"/>
  <c r="AZ244" i="56"/>
  <c r="U244" i="56"/>
  <c r="V244" i="56"/>
  <c r="T244" i="56"/>
  <c r="S244" i="56"/>
  <c r="C244" i="56"/>
  <c r="X244" i="56"/>
  <c r="AW244" i="56"/>
  <c r="V438" i="56"/>
  <c r="U438" i="56"/>
  <c r="T438" i="56"/>
  <c r="S438" i="56"/>
  <c r="X438" i="56"/>
  <c r="W438" i="56"/>
  <c r="AW438" i="56"/>
  <c r="AZ438" i="56"/>
  <c r="W539" i="56"/>
  <c r="AZ539" i="56"/>
  <c r="U539" i="56"/>
  <c r="T539" i="56"/>
  <c r="S539" i="56"/>
  <c r="X539" i="56"/>
  <c r="V539" i="56"/>
  <c r="AW539" i="56"/>
  <c r="AW393" i="56"/>
  <c r="X393" i="56"/>
  <c r="V393" i="56"/>
  <c r="U393" i="56"/>
  <c r="S393" i="56"/>
  <c r="T393" i="56"/>
  <c r="W393" i="56"/>
  <c r="AZ393" i="56"/>
  <c r="AW187" i="56"/>
  <c r="S187" i="56"/>
  <c r="U187" i="56"/>
  <c r="C187" i="56"/>
  <c r="X187" i="56"/>
  <c r="V187" i="56"/>
  <c r="AZ187" i="56"/>
  <c r="T187" i="56"/>
  <c r="W187" i="56"/>
  <c r="AW25" i="56"/>
  <c r="W25" i="56"/>
  <c r="V25" i="56"/>
  <c r="T25" i="56"/>
  <c r="S25" i="56"/>
  <c r="X25" i="56"/>
  <c r="U25" i="56"/>
  <c r="AZ25" i="56"/>
  <c r="U498" i="56"/>
  <c r="AZ498" i="56"/>
  <c r="T498" i="56"/>
  <c r="W498" i="56"/>
  <c r="S498" i="56"/>
  <c r="V498" i="56"/>
  <c r="AW498" i="56"/>
  <c r="X498" i="56"/>
  <c r="X419" i="56"/>
  <c r="W419" i="56"/>
  <c r="AZ419" i="56"/>
  <c r="V419" i="56"/>
  <c r="U419" i="56"/>
  <c r="T419" i="56"/>
  <c r="S419" i="56"/>
  <c r="AW419" i="56"/>
  <c r="X355" i="56"/>
  <c r="C355" i="56"/>
  <c r="U355" i="56"/>
  <c r="T355" i="56"/>
  <c r="V355" i="56"/>
  <c r="AZ355" i="56"/>
  <c r="W355" i="56"/>
  <c r="S355" i="56"/>
  <c r="AW355" i="56"/>
  <c r="W291" i="56"/>
  <c r="AZ291" i="56"/>
  <c r="V291" i="56"/>
  <c r="U291" i="56"/>
  <c r="T291" i="56"/>
  <c r="S291" i="56"/>
  <c r="X291" i="56"/>
  <c r="AW291" i="56"/>
  <c r="X229" i="56"/>
  <c r="W229" i="56"/>
  <c r="S229" i="56"/>
  <c r="U229" i="56"/>
  <c r="T229" i="56"/>
  <c r="V229" i="56"/>
  <c r="AZ229" i="56"/>
  <c r="AW229" i="56"/>
  <c r="U166" i="56"/>
  <c r="X166" i="56"/>
  <c r="W166" i="56"/>
  <c r="T166" i="56"/>
  <c r="S166" i="56"/>
  <c r="AZ166" i="56"/>
  <c r="V166" i="56"/>
  <c r="AW166" i="56"/>
  <c r="AZ103" i="56"/>
  <c r="T103" i="56"/>
  <c r="C103" i="56"/>
  <c r="W103" i="56"/>
  <c r="V103" i="56"/>
  <c r="S103" i="56"/>
  <c r="X103" i="56"/>
  <c r="AW103" i="56"/>
  <c r="U103" i="56"/>
  <c r="W16" i="56"/>
  <c r="AZ16" i="56"/>
  <c r="V16" i="56"/>
  <c r="T16" i="56"/>
  <c r="S16" i="56"/>
  <c r="X16" i="56"/>
  <c r="U16" i="56"/>
  <c r="AW16" i="56"/>
  <c r="X492" i="56"/>
  <c r="W492" i="56"/>
  <c r="U492" i="56"/>
  <c r="AZ492" i="56"/>
  <c r="T492" i="56"/>
  <c r="S492" i="56"/>
  <c r="AW492" i="56"/>
  <c r="V492" i="56"/>
  <c r="AZ432" i="56"/>
  <c r="AW432" i="56"/>
  <c r="V432" i="56"/>
  <c r="T432" i="56"/>
  <c r="S432" i="56"/>
  <c r="X432" i="56"/>
  <c r="W432" i="56"/>
  <c r="U432" i="56"/>
  <c r="W372" i="56"/>
  <c r="V372" i="56"/>
  <c r="S372" i="56"/>
  <c r="T372" i="56"/>
  <c r="AZ372" i="56"/>
  <c r="X372" i="56"/>
  <c r="C372" i="56"/>
  <c r="U372" i="56"/>
  <c r="AW372" i="56"/>
  <c r="AW270" i="56"/>
  <c r="X270" i="56"/>
  <c r="V270" i="56"/>
  <c r="U270" i="56"/>
  <c r="S270" i="56"/>
  <c r="AZ270" i="56"/>
  <c r="W270" i="56"/>
  <c r="T270" i="56"/>
  <c r="W191" i="56"/>
  <c r="U191" i="56"/>
  <c r="T191" i="56"/>
  <c r="X191" i="56"/>
  <c r="S191" i="56"/>
  <c r="V191" i="56"/>
  <c r="AZ191" i="56"/>
  <c r="AW191" i="56"/>
  <c r="V101" i="56"/>
  <c r="U101" i="56"/>
  <c r="X101" i="56"/>
  <c r="W101" i="56"/>
  <c r="AZ101" i="56"/>
  <c r="S101" i="56"/>
  <c r="T101" i="56"/>
  <c r="AW101" i="56"/>
  <c r="AZ214" i="56"/>
  <c r="U214" i="56"/>
  <c r="S214" i="56"/>
  <c r="X214" i="56"/>
  <c r="V214" i="56"/>
  <c r="T214" i="56"/>
  <c r="W214" i="56"/>
  <c r="AW214" i="56"/>
  <c r="W165" i="56"/>
  <c r="AZ165" i="56"/>
  <c r="X165" i="56"/>
  <c r="U165" i="56"/>
  <c r="S165" i="56"/>
  <c r="V165" i="56"/>
  <c r="T165" i="56"/>
  <c r="AW165" i="56"/>
  <c r="AW95" i="56"/>
  <c r="AZ95" i="56"/>
  <c r="T95" i="56"/>
  <c r="W95" i="56"/>
  <c r="U95" i="56"/>
  <c r="X95" i="56"/>
  <c r="V95" i="56"/>
  <c r="S95" i="56"/>
  <c r="U317" i="56"/>
  <c r="AZ317" i="56"/>
  <c r="X317" i="56"/>
  <c r="W317" i="56"/>
  <c r="V317" i="56"/>
  <c r="T317" i="56"/>
  <c r="S317" i="56"/>
  <c r="AW317" i="56"/>
  <c r="U19" i="56"/>
  <c r="S19" i="56"/>
  <c r="X19" i="56"/>
  <c r="AZ19" i="56"/>
  <c r="T19" i="56"/>
  <c r="C19" i="56"/>
  <c r="W19" i="56"/>
  <c r="V19" i="56"/>
  <c r="AW19" i="56"/>
  <c r="AW496" i="56"/>
  <c r="S496" i="56"/>
  <c r="W496" i="56"/>
  <c r="X496" i="56"/>
  <c r="U496" i="56"/>
  <c r="T496" i="56"/>
  <c r="V496" i="56"/>
  <c r="AZ496" i="56"/>
  <c r="V434" i="56"/>
  <c r="U434" i="56"/>
  <c r="AZ434" i="56"/>
  <c r="T434" i="56"/>
  <c r="X434" i="56"/>
  <c r="S434" i="56"/>
  <c r="W434" i="56"/>
  <c r="AW434" i="56"/>
  <c r="U343" i="56"/>
  <c r="AZ343" i="56"/>
  <c r="X343" i="56"/>
  <c r="W343" i="56"/>
  <c r="V343" i="56"/>
  <c r="T343" i="56"/>
  <c r="S343" i="56"/>
  <c r="AW343" i="56"/>
  <c r="S283" i="56"/>
  <c r="X283" i="56"/>
  <c r="V283" i="56"/>
  <c r="AZ283" i="56"/>
  <c r="U283" i="56"/>
  <c r="W283" i="56"/>
  <c r="T283" i="56"/>
  <c r="AW283" i="56"/>
  <c r="AZ231" i="56"/>
  <c r="X231" i="56"/>
  <c r="V231" i="56"/>
  <c r="W231" i="56"/>
  <c r="U231" i="56"/>
  <c r="S231" i="56"/>
  <c r="T231" i="56"/>
  <c r="AW231" i="56"/>
  <c r="X158" i="56"/>
  <c r="W158" i="56"/>
  <c r="V158" i="56"/>
  <c r="U158" i="56"/>
  <c r="T158" i="56"/>
  <c r="AZ158" i="56"/>
  <c r="S158" i="56"/>
  <c r="AW158" i="56"/>
  <c r="X106" i="56"/>
  <c r="W106" i="56"/>
  <c r="S106" i="56"/>
  <c r="V106" i="56"/>
  <c r="U106" i="56"/>
  <c r="T106" i="56"/>
  <c r="AZ106" i="56"/>
  <c r="AW106" i="56"/>
  <c r="V299" i="56"/>
  <c r="S299" i="56"/>
  <c r="AZ299" i="56"/>
  <c r="X299" i="56"/>
  <c r="U299" i="56"/>
  <c r="W299" i="56"/>
  <c r="T299" i="56"/>
  <c r="AW299" i="56"/>
  <c r="AW508" i="56"/>
  <c r="W508" i="56"/>
  <c r="S508" i="56"/>
  <c r="X508" i="56"/>
  <c r="AZ508" i="56"/>
  <c r="U508" i="56"/>
  <c r="T508" i="56"/>
  <c r="V508" i="56"/>
  <c r="X457" i="56"/>
  <c r="V457" i="56"/>
  <c r="T457" i="56"/>
  <c r="W457" i="56"/>
  <c r="S457" i="56"/>
  <c r="U457" i="56"/>
  <c r="AZ457" i="56"/>
  <c r="AW457" i="56"/>
  <c r="V392" i="56"/>
  <c r="T392" i="56"/>
  <c r="S392" i="56"/>
  <c r="X392" i="56"/>
  <c r="W392" i="56"/>
  <c r="U392" i="56"/>
  <c r="AZ392" i="56"/>
  <c r="AW392" i="56"/>
  <c r="AZ352" i="56"/>
  <c r="S352" i="56"/>
  <c r="X352" i="56"/>
  <c r="V352" i="56"/>
  <c r="U352" i="56"/>
  <c r="W352" i="56"/>
  <c r="T352" i="56"/>
  <c r="AW352" i="56"/>
  <c r="U245" i="56"/>
  <c r="AZ245" i="56"/>
  <c r="T245" i="56"/>
  <c r="X245" i="56"/>
  <c r="W245" i="56"/>
  <c r="S245" i="56"/>
  <c r="V245" i="56"/>
  <c r="AW245" i="56"/>
  <c r="V184" i="56"/>
  <c r="AZ184" i="56"/>
  <c r="U184" i="56"/>
  <c r="T184" i="56"/>
  <c r="X184" i="56"/>
  <c r="W184" i="56"/>
  <c r="S184" i="56"/>
  <c r="AW184" i="56"/>
  <c r="S118" i="56"/>
  <c r="AZ118" i="56"/>
  <c r="V118" i="56"/>
  <c r="U118" i="56"/>
  <c r="X118" i="56"/>
  <c r="W118" i="56"/>
  <c r="T118" i="56"/>
  <c r="AW118" i="56"/>
  <c r="AZ47" i="56"/>
  <c r="U47" i="56"/>
  <c r="X47" i="56"/>
  <c r="T47" i="56"/>
  <c r="W47" i="56"/>
  <c r="V47" i="56"/>
  <c r="S47" i="56"/>
  <c r="AW47" i="56"/>
  <c r="W13" i="56"/>
  <c r="AZ13" i="56"/>
  <c r="U13" i="56"/>
  <c r="V13" i="56"/>
  <c r="T13" i="56"/>
  <c r="S13" i="56"/>
  <c r="X13" i="56"/>
  <c r="AW13" i="56"/>
  <c r="U456" i="56"/>
  <c r="T456" i="56"/>
  <c r="S456" i="56"/>
  <c r="W456" i="56"/>
  <c r="X456" i="56"/>
  <c r="AZ456" i="56"/>
  <c r="V456" i="56"/>
  <c r="AW456" i="56"/>
  <c r="V407" i="56"/>
  <c r="U407" i="56"/>
  <c r="AZ407" i="56"/>
  <c r="X407" i="56"/>
  <c r="T407" i="56"/>
  <c r="S407" i="56"/>
  <c r="W407" i="56"/>
  <c r="AW407" i="56"/>
  <c r="C333" i="56"/>
  <c r="W333" i="56"/>
  <c r="AZ333" i="56"/>
  <c r="U333" i="56"/>
  <c r="S333" i="56"/>
  <c r="V333" i="56"/>
  <c r="X333" i="56"/>
  <c r="T333" i="56"/>
  <c r="AW333" i="56"/>
  <c r="U282" i="56"/>
  <c r="T282" i="56"/>
  <c r="AZ282" i="56"/>
  <c r="X282" i="56"/>
  <c r="W282" i="56"/>
  <c r="V282" i="56"/>
  <c r="S282" i="56"/>
  <c r="AW282" i="56"/>
  <c r="AZ207" i="56"/>
  <c r="X207" i="56"/>
  <c r="V207" i="56"/>
  <c r="W207" i="56"/>
  <c r="AW207" i="56"/>
  <c r="U207" i="56"/>
  <c r="T207" i="56"/>
  <c r="S207" i="56"/>
  <c r="S157" i="56"/>
  <c r="X157" i="56"/>
  <c r="AZ157" i="56"/>
  <c r="V157" i="56"/>
  <c r="W157" i="56"/>
  <c r="U157" i="56"/>
  <c r="T157" i="56"/>
  <c r="AW157" i="56"/>
  <c r="W105" i="56"/>
  <c r="C105" i="56"/>
  <c r="U105" i="56"/>
  <c r="T105" i="56"/>
  <c r="S105" i="56"/>
  <c r="AZ105" i="56"/>
  <c r="X105" i="56"/>
  <c r="V105" i="56"/>
  <c r="AW105" i="56"/>
  <c r="T57" i="56"/>
  <c r="S57" i="56"/>
  <c r="AZ57" i="56"/>
  <c r="X57" i="56"/>
  <c r="V57" i="56"/>
  <c r="U57" i="56"/>
  <c r="AW57" i="56"/>
  <c r="W57" i="56"/>
  <c r="AW534" i="56"/>
  <c r="V534" i="56"/>
  <c r="U534" i="56"/>
  <c r="S534" i="56"/>
  <c r="X534" i="56"/>
  <c r="W534" i="56"/>
  <c r="T534" i="56"/>
  <c r="C534" i="56"/>
  <c r="AZ534" i="56"/>
  <c r="AW44" i="56"/>
  <c r="S44" i="56"/>
  <c r="T44" i="56"/>
  <c r="V44" i="56"/>
  <c r="U44" i="56"/>
  <c r="X44" i="56"/>
  <c r="W44" i="56"/>
  <c r="AZ44" i="56"/>
  <c r="W32" i="56"/>
  <c r="AZ32" i="56"/>
  <c r="V32" i="56"/>
  <c r="U32" i="56"/>
  <c r="T32" i="56"/>
  <c r="X32" i="56"/>
  <c r="S32" i="56"/>
  <c r="AW32" i="56"/>
  <c r="V501" i="56"/>
  <c r="T501" i="56"/>
  <c r="W501" i="56"/>
  <c r="U501" i="56"/>
  <c r="S501" i="56"/>
  <c r="X501" i="56"/>
  <c r="AZ501" i="56"/>
  <c r="AW501" i="56"/>
  <c r="U179" i="56"/>
  <c r="X179" i="56"/>
  <c r="T179" i="56"/>
  <c r="W179" i="56"/>
  <c r="S179" i="56"/>
  <c r="AZ179" i="56"/>
  <c r="V179" i="56"/>
  <c r="AW179" i="56"/>
  <c r="U331" i="56"/>
  <c r="S331" i="56"/>
  <c r="AZ331" i="56"/>
  <c r="X331" i="56"/>
  <c r="T331" i="56"/>
  <c r="W331" i="56"/>
  <c r="V331" i="56"/>
  <c r="AW331" i="56"/>
  <c r="U507" i="56"/>
  <c r="S507" i="56"/>
  <c r="X507" i="56"/>
  <c r="AZ507" i="56"/>
  <c r="W507" i="56"/>
  <c r="T507" i="56"/>
  <c r="V507" i="56"/>
  <c r="AW507" i="56"/>
  <c r="AW297" i="56"/>
  <c r="U297" i="56"/>
  <c r="T297" i="56"/>
  <c r="S297" i="56"/>
  <c r="W297" i="56"/>
  <c r="AZ297" i="56"/>
  <c r="X297" i="56"/>
  <c r="V297" i="56"/>
  <c r="C297" i="56"/>
  <c r="W513" i="56"/>
  <c r="AZ513" i="56"/>
  <c r="V513" i="56"/>
  <c r="X513" i="56"/>
  <c r="T513" i="56"/>
  <c r="U513" i="56"/>
  <c r="S513" i="56"/>
  <c r="AW513" i="56"/>
  <c r="AW346" i="56"/>
  <c r="V346" i="56"/>
  <c r="U346" i="56"/>
  <c r="T346" i="56"/>
  <c r="X346" i="56"/>
  <c r="S346" i="56"/>
  <c r="W346" i="56"/>
  <c r="AZ346" i="56"/>
  <c r="T233" i="56"/>
  <c r="S233" i="56"/>
  <c r="X233" i="56"/>
  <c r="AZ233" i="56"/>
  <c r="U233" i="56"/>
  <c r="V233" i="56"/>
  <c r="W233" i="56"/>
  <c r="AW233" i="56"/>
  <c r="C292" i="56"/>
  <c r="X292" i="56"/>
  <c r="V292" i="56"/>
  <c r="T292" i="56"/>
  <c r="W292" i="56"/>
  <c r="U292" i="56"/>
  <c r="S292" i="56"/>
  <c r="AZ292" i="56"/>
  <c r="L292" i="56"/>
  <c r="J292" i="56" s="1"/>
  <c r="AW292" i="56"/>
  <c r="V506" i="56"/>
  <c r="AZ506" i="56"/>
  <c r="U506" i="56"/>
  <c r="T506" i="56"/>
  <c r="X506" i="56"/>
  <c r="S506" i="56"/>
  <c r="W506" i="56"/>
  <c r="AW506" i="56"/>
  <c r="S382" i="56"/>
  <c r="W382" i="56"/>
  <c r="V382" i="56"/>
  <c r="X382" i="56"/>
  <c r="U382" i="56"/>
  <c r="T382" i="56"/>
  <c r="AZ382" i="56"/>
  <c r="AW382" i="56"/>
  <c r="V175" i="56"/>
  <c r="X175" i="56"/>
  <c r="W175" i="56"/>
  <c r="U175" i="56"/>
  <c r="T175" i="56"/>
  <c r="AZ175" i="56"/>
  <c r="S175" i="56"/>
  <c r="AW175" i="56"/>
  <c r="S17" i="56"/>
  <c r="X17" i="56"/>
  <c r="AZ17" i="56"/>
  <c r="W17" i="56"/>
  <c r="U17" i="56"/>
  <c r="V17" i="56"/>
  <c r="T17" i="56"/>
  <c r="AW17" i="56"/>
  <c r="V493" i="56"/>
  <c r="AZ493" i="56"/>
  <c r="T493" i="56"/>
  <c r="X493" i="56"/>
  <c r="S493" i="56"/>
  <c r="W493" i="56"/>
  <c r="U493" i="56"/>
  <c r="AW493" i="56"/>
  <c r="S415" i="56"/>
  <c r="T415" i="56"/>
  <c r="AZ415" i="56"/>
  <c r="W415" i="56"/>
  <c r="V415" i="56"/>
  <c r="U415" i="56"/>
  <c r="X415" i="56"/>
  <c r="AW415" i="56"/>
  <c r="AW350" i="56"/>
  <c r="U350" i="56"/>
  <c r="T350" i="56"/>
  <c r="X350" i="56"/>
  <c r="AZ350" i="56"/>
  <c r="S350" i="56"/>
  <c r="V350" i="56"/>
  <c r="W350" i="56"/>
  <c r="AW286" i="56"/>
  <c r="U286" i="56"/>
  <c r="T286" i="56"/>
  <c r="C286" i="56"/>
  <c r="AZ286" i="56"/>
  <c r="S286" i="56"/>
  <c r="W286" i="56"/>
  <c r="X286" i="56"/>
  <c r="V286" i="56"/>
  <c r="AW220" i="56"/>
  <c r="W220" i="56"/>
  <c r="S220" i="56"/>
  <c r="T220" i="56"/>
  <c r="AZ220" i="56"/>
  <c r="U220" i="56"/>
  <c r="X220" i="56"/>
  <c r="V220" i="56"/>
  <c r="AZ160" i="56"/>
  <c r="X160" i="56"/>
  <c r="U160" i="56"/>
  <c r="T160" i="56"/>
  <c r="W160" i="56"/>
  <c r="V160" i="56"/>
  <c r="S160" i="56"/>
  <c r="AW160" i="56"/>
  <c r="W97" i="56"/>
  <c r="V97" i="56"/>
  <c r="T97" i="56"/>
  <c r="X97" i="56"/>
  <c r="U97" i="56"/>
  <c r="S97" i="56"/>
  <c r="AZ97" i="56"/>
  <c r="AW97" i="56"/>
  <c r="X540" i="56"/>
  <c r="AZ540" i="56"/>
  <c r="W540" i="56"/>
  <c r="V540" i="56"/>
  <c r="T540" i="56"/>
  <c r="U540" i="56"/>
  <c r="S540" i="56"/>
  <c r="AW540" i="56"/>
  <c r="AZ488" i="56"/>
  <c r="T488" i="56"/>
  <c r="S488" i="56"/>
  <c r="X488" i="56"/>
  <c r="V488" i="56"/>
  <c r="W488" i="56"/>
  <c r="U488" i="56"/>
  <c r="AW488" i="56"/>
  <c r="V428" i="56"/>
  <c r="U428" i="56"/>
  <c r="S428" i="56"/>
  <c r="X428" i="56"/>
  <c r="AZ428" i="56"/>
  <c r="T428" i="56"/>
  <c r="W428" i="56"/>
  <c r="AW428" i="56"/>
  <c r="U367" i="56"/>
  <c r="AZ367" i="56"/>
  <c r="T367" i="56"/>
  <c r="AW367" i="56"/>
  <c r="W367" i="56"/>
  <c r="V367" i="56"/>
  <c r="X367" i="56"/>
  <c r="S367" i="56"/>
  <c r="AW262" i="56"/>
  <c r="T262" i="56"/>
  <c r="S262" i="56"/>
  <c r="X262" i="56"/>
  <c r="C262" i="56"/>
  <c r="V262" i="56"/>
  <c r="U262" i="56"/>
  <c r="AZ262" i="56"/>
  <c r="W262" i="56"/>
  <c r="AW182" i="56"/>
  <c r="X182" i="56"/>
  <c r="T182" i="56"/>
  <c r="W182" i="56"/>
  <c r="S182" i="56"/>
  <c r="AZ182" i="56"/>
  <c r="V182" i="56"/>
  <c r="U182" i="56"/>
  <c r="AW96" i="56"/>
  <c r="X96" i="56"/>
  <c r="W96" i="56"/>
  <c r="AZ96" i="56"/>
  <c r="V96" i="56"/>
  <c r="U96" i="56"/>
  <c r="S96" i="56"/>
  <c r="T96" i="56"/>
  <c r="AW204" i="56"/>
  <c r="X204" i="56"/>
  <c r="AZ204" i="56"/>
  <c r="W204" i="56"/>
  <c r="U204" i="56"/>
  <c r="V204" i="56"/>
  <c r="T204" i="56"/>
  <c r="S204" i="56"/>
  <c r="AW159" i="56"/>
  <c r="V159" i="56"/>
  <c r="U159" i="56"/>
  <c r="T159" i="56"/>
  <c r="S159" i="56"/>
  <c r="X159" i="56"/>
  <c r="W159" i="56"/>
  <c r="C159" i="56"/>
  <c r="AZ159" i="56"/>
  <c r="U88" i="56"/>
  <c r="T88" i="56"/>
  <c r="S88" i="56"/>
  <c r="W88" i="56"/>
  <c r="V88" i="56"/>
  <c r="X88" i="56"/>
  <c r="AZ88" i="56"/>
  <c r="AW88" i="56"/>
  <c r="T307" i="56"/>
  <c r="S307" i="56"/>
  <c r="W307" i="56"/>
  <c r="AZ307" i="56"/>
  <c r="U307" i="56"/>
  <c r="X307" i="56"/>
  <c r="V307" i="56"/>
  <c r="AW307" i="56"/>
  <c r="AW15" i="56"/>
  <c r="U15" i="56"/>
  <c r="S15" i="56"/>
  <c r="X15" i="56"/>
  <c r="V15" i="56"/>
  <c r="T15" i="56"/>
  <c r="W15" i="56"/>
  <c r="AZ15" i="56"/>
  <c r="W491" i="56"/>
  <c r="AZ491" i="56"/>
  <c r="V491" i="56"/>
  <c r="T491" i="56"/>
  <c r="X491" i="56"/>
  <c r="S491" i="56"/>
  <c r="C491" i="56"/>
  <c r="U491" i="56"/>
  <c r="AW491" i="56"/>
  <c r="W427" i="56"/>
  <c r="AZ427" i="56"/>
  <c r="T427" i="56"/>
  <c r="AW427" i="56"/>
  <c r="X427" i="56"/>
  <c r="V427" i="56"/>
  <c r="U427" i="56"/>
  <c r="S427" i="56"/>
  <c r="T334" i="56"/>
  <c r="S334" i="56"/>
  <c r="AZ334" i="56"/>
  <c r="X334" i="56"/>
  <c r="W334" i="56"/>
  <c r="AW334" i="56"/>
  <c r="V334" i="56"/>
  <c r="U334" i="56"/>
  <c r="X278" i="56"/>
  <c r="W278" i="56"/>
  <c r="AZ278" i="56"/>
  <c r="V278" i="56"/>
  <c r="U278" i="56"/>
  <c r="T278" i="56"/>
  <c r="S278" i="56"/>
  <c r="AW278" i="56"/>
  <c r="T213" i="56"/>
  <c r="X213" i="56"/>
  <c r="W213" i="56"/>
  <c r="V213" i="56"/>
  <c r="S213" i="56"/>
  <c r="C213" i="56"/>
  <c r="U213" i="56"/>
  <c r="AZ213" i="56"/>
  <c r="AW213" i="56"/>
  <c r="X150" i="56"/>
  <c r="S150" i="56"/>
  <c r="W150" i="56"/>
  <c r="AZ150" i="56"/>
  <c r="U150" i="56"/>
  <c r="V150" i="56"/>
  <c r="T150" i="56"/>
  <c r="AW150" i="56"/>
  <c r="V100" i="56"/>
  <c r="U100" i="56"/>
  <c r="S100" i="56"/>
  <c r="T100" i="56"/>
  <c r="AZ100" i="56"/>
  <c r="X100" i="56"/>
  <c r="W100" i="56"/>
  <c r="AW100" i="56"/>
  <c r="W279" i="56"/>
  <c r="V279" i="56"/>
  <c r="S279" i="56"/>
  <c r="AZ279" i="56"/>
  <c r="X279" i="56"/>
  <c r="T279" i="56"/>
  <c r="U279" i="56"/>
  <c r="AW279" i="56"/>
  <c r="C503" i="56"/>
  <c r="U503" i="56"/>
  <c r="AZ503" i="56"/>
  <c r="T503" i="56"/>
  <c r="X503" i="56"/>
  <c r="V503" i="56"/>
  <c r="W503" i="56"/>
  <c r="S503" i="56"/>
  <c r="AW503" i="56"/>
  <c r="S450" i="56"/>
  <c r="V450" i="56"/>
  <c r="T450" i="56"/>
  <c r="U450" i="56"/>
  <c r="W450" i="56"/>
  <c r="AZ450" i="56"/>
  <c r="X450" i="56"/>
  <c r="AW450" i="56"/>
  <c r="W387" i="56"/>
  <c r="AZ387" i="56"/>
  <c r="V387" i="56"/>
  <c r="T387" i="56"/>
  <c r="U387" i="56"/>
  <c r="X387" i="56"/>
  <c r="S387" i="56"/>
  <c r="AW387" i="56"/>
  <c r="T347" i="56"/>
  <c r="W347" i="56"/>
  <c r="AZ347" i="56"/>
  <c r="X347" i="56"/>
  <c r="U347" i="56"/>
  <c r="V347" i="56"/>
  <c r="S347" i="56"/>
  <c r="AW347" i="56"/>
  <c r="AW242" i="56"/>
  <c r="X242" i="56"/>
  <c r="U242" i="56"/>
  <c r="S242" i="56"/>
  <c r="T242" i="56"/>
  <c r="W242" i="56"/>
  <c r="V242" i="56"/>
  <c r="AZ242" i="56"/>
  <c r="AW180" i="56"/>
  <c r="S180" i="56"/>
  <c r="X180" i="56"/>
  <c r="V180" i="56"/>
  <c r="AZ180" i="56"/>
  <c r="U180" i="56"/>
  <c r="W180" i="56"/>
  <c r="T180" i="56"/>
  <c r="T114" i="56"/>
  <c r="W114" i="56"/>
  <c r="V114" i="56"/>
  <c r="S114" i="56"/>
  <c r="X114" i="56"/>
  <c r="U114" i="56"/>
  <c r="AZ114" i="56"/>
  <c r="AW114" i="56"/>
  <c r="U344" i="56"/>
  <c r="V344" i="56"/>
  <c r="T344" i="56"/>
  <c r="AZ344" i="56"/>
  <c r="S344" i="56"/>
  <c r="X344" i="56"/>
  <c r="W344" i="56"/>
  <c r="AW344" i="56"/>
  <c r="T538" i="56"/>
  <c r="W538" i="56"/>
  <c r="S538" i="56"/>
  <c r="U538" i="56"/>
  <c r="X538" i="56"/>
  <c r="AZ538" i="56"/>
  <c r="V538" i="56"/>
  <c r="AW538" i="56"/>
  <c r="X446" i="56"/>
  <c r="AZ446" i="56"/>
  <c r="W446" i="56"/>
  <c r="V446" i="56"/>
  <c r="U446" i="56"/>
  <c r="S446" i="56"/>
  <c r="T446" i="56"/>
  <c r="AW446" i="56"/>
  <c r="T402" i="56"/>
  <c r="S402" i="56"/>
  <c r="AZ402" i="56"/>
  <c r="V402" i="56"/>
  <c r="W402" i="56"/>
  <c r="U402" i="56"/>
  <c r="X402" i="56"/>
  <c r="AW402" i="56"/>
  <c r="AW329" i="56"/>
  <c r="U329" i="56"/>
  <c r="S329" i="56"/>
  <c r="X329" i="56"/>
  <c r="W329" i="56"/>
  <c r="V329" i="56"/>
  <c r="T329" i="56"/>
  <c r="AZ329" i="56"/>
  <c r="AW272" i="56"/>
  <c r="U272" i="56"/>
  <c r="T272" i="56"/>
  <c r="X272" i="56"/>
  <c r="S272" i="56"/>
  <c r="W272" i="56"/>
  <c r="V272" i="56"/>
  <c r="AZ272" i="56"/>
  <c r="AW203" i="56"/>
  <c r="W203" i="56"/>
  <c r="U203" i="56"/>
  <c r="T203" i="56"/>
  <c r="V203" i="56"/>
  <c r="X203" i="56"/>
  <c r="S203" i="56"/>
  <c r="AZ203" i="56"/>
  <c r="W148" i="56"/>
  <c r="V148" i="56"/>
  <c r="T148" i="56"/>
  <c r="X148" i="56"/>
  <c r="U148" i="56"/>
  <c r="AZ148" i="56"/>
  <c r="S148" i="56"/>
  <c r="AW148" i="56"/>
  <c r="T92" i="56"/>
  <c r="W92" i="56"/>
  <c r="X92" i="56"/>
  <c r="V92" i="56"/>
  <c r="U92" i="56"/>
  <c r="S92" i="56"/>
  <c r="AZ92" i="56"/>
  <c r="AW92" i="56"/>
  <c r="AZ42" i="56"/>
  <c r="T42" i="56"/>
  <c r="X42" i="56"/>
  <c r="W42" i="56"/>
  <c r="C42" i="56"/>
  <c r="S42" i="56"/>
  <c r="V42" i="56"/>
  <c r="AW42" i="56"/>
  <c r="U42" i="56"/>
  <c r="AD12" i="56"/>
  <c r="B1" i="56"/>
  <c r="C1" i="56"/>
  <c r="D1" i="56"/>
  <c r="E1" i="56"/>
  <c r="F1" i="56"/>
  <c r="G1" i="56"/>
  <c r="H1" i="56"/>
  <c r="I1" i="56"/>
  <c r="K1" i="56"/>
  <c r="L1" i="56"/>
  <c r="M1" i="56"/>
  <c r="N1" i="56"/>
  <c r="O1" i="56"/>
  <c r="P1" i="56"/>
  <c r="Q1" i="56"/>
  <c r="R1" i="56"/>
  <c r="S1" i="56"/>
  <c r="T1" i="56"/>
  <c r="U1" i="56"/>
  <c r="V1" i="56"/>
  <c r="W1" i="56"/>
  <c r="X1" i="56"/>
  <c r="Y1" i="56"/>
  <c r="Z1" i="56"/>
  <c r="AA1" i="56"/>
  <c r="AB1" i="56"/>
  <c r="AC1" i="56"/>
  <c r="AD1" i="56"/>
  <c r="AE1" i="56"/>
  <c r="AF1" i="56"/>
  <c r="AG1" i="56"/>
  <c r="AH1" i="56"/>
  <c r="AI1" i="56"/>
  <c r="AJ1" i="56"/>
  <c r="AK1" i="56"/>
  <c r="AL1" i="56"/>
  <c r="AM1" i="56"/>
  <c r="AN1" i="56"/>
  <c r="AO1" i="56"/>
  <c r="AP1" i="56"/>
  <c r="AQ1" i="56"/>
  <c r="AR1" i="56"/>
  <c r="AS1" i="56"/>
  <c r="AT1" i="56"/>
  <c r="AU1" i="56"/>
  <c r="AB385" i="56" l="1"/>
  <c r="C299" i="56"/>
  <c r="C461" i="56"/>
  <c r="C500" i="56"/>
  <c r="C223" i="56"/>
  <c r="C164" i="56"/>
  <c r="C212" i="56"/>
  <c r="C142" i="56"/>
  <c r="C397" i="56"/>
  <c r="C100" i="56"/>
  <c r="C384" i="56"/>
  <c r="C290" i="56"/>
  <c r="C153" i="56"/>
  <c r="C361" i="56"/>
  <c r="C218" i="56"/>
  <c r="C402" i="56"/>
  <c r="C415" i="56"/>
  <c r="C95" i="56"/>
  <c r="C498" i="56"/>
  <c r="C301" i="56"/>
  <c r="C251" i="56"/>
  <c r="C55" i="56"/>
  <c r="C315" i="56"/>
  <c r="C538" i="56"/>
  <c r="C478" i="56"/>
  <c r="C199" i="56"/>
  <c r="C391" i="56"/>
  <c r="C237" i="56"/>
  <c r="C86" i="56"/>
  <c r="C248" i="56"/>
  <c r="C15" i="56"/>
  <c r="AA83" i="56"/>
  <c r="C54" i="56"/>
  <c r="C304" i="56"/>
  <c r="C226" i="56"/>
  <c r="C319" i="56"/>
  <c r="AB114" i="56"/>
  <c r="AB240" i="56"/>
  <c r="C17" i="56"/>
  <c r="AA48" i="56"/>
  <c r="AA527" i="56"/>
  <c r="AA330" i="56"/>
  <c r="AB37" i="56"/>
  <c r="AA24" i="56"/>
  <c r="AC121" i="56"/>
  <c r="AB218" i="56"/>
  <c r="AB425" i="56"/>
  <c r="AA49" i="56"/>
  <c r="AA379" i="56"/>
  <c r="AB93" i="56"/>
  <c r="AB512" i="56"/>
  <c r="AB88" i="56"/>
  <c r="AB394" i="56"/>
  <c r="AB136" i="56"/>
  <c r="AB205" i="56"/>
  <c r="AB435" i="56"/>
  <c r="AB454" i="56"/>
  <c r="AB471" i="56"/>
  <c r="AB52" i="56"/>
  <c r="AB116" i="56"/>
  <c r="AA29" i="56"/>
  <c r="AB424" i="56"/>
  <c r="AA449" i="56"/>
  <c r="AB358" i="56"/>
  <c r="AB495" i="56"/>
  <c r="AA238" i="56"/>
  <c r="AB346" i="56"/>
  <c r="AB271" i="56"/>
  <c r="AB194" i="56"/>
  <c r="AB278" i="56"/>
  <c r="AB80" i="56"/>
  <c r="AA367" i="56"/>
  <c r="AB528" i="56"/>
  <c r="AB18" i="56"/>
  <c r="AA277" i="56"/>
  <c r="AB417" i="56"/>
  <c r="AA251" i="56"/>
  <c r="AA177" i="56"/>
  <c r="AA440" i="56"/>
  <c r="AA521" i="56"/>
  <c r="AB171" i="56"/>
  <c r="AB541" i="56"/>
  <c r="AC265" i="56"/>
  <c r="AC69" i="56"/>
  <c r="AC476" i="56"/>
  <c r="AC341" i="56"/>
  <c r="AC442" i="56"/>
  <c r="AC362" i="56"/>
  <c r="AC143" i="56"/>
  <c r="AC77" i="56"/>
  <c r="AC72" i="56"/>
  <c r="AC249" i="56"/>
  <c r="AC382" i="56"/>
  <c r="AC474" i="56"/>
  <c r="AC51" i="56"/>
  <c r="AC370" i="56"/>
  <c r="AC153" i="56"/>
  <c r="AC328" i="56"/>
  <c r="AC464" i="56"/>
  <c r="AC98" i="56"/>
  <c r="AC256" i="56"/>
  <c r="AC313" i="56"/>
  <c r="AC530" i="56"/>
  <c r="AC289" i="56"/>
  <c r="AC447" i="56"/>
  <c r="AC67" i="56"/>
  <c r="AC181" i="56"/>
  <c r="AC251" i="56"/>
  <c r="AC136" i="56"/>
  <c r="AC123" i="56"/>
  <c r="AC221" i="56"/>
  <c r="AC124" i="56"/>
  <c r="AC409" i="56"/>
  <c r="AC400" i="56"/>
  <c r="AC453" i="56"/>
  <c r="AC248" i="56"/>
  <c r="AC275" i="56"/>
  <c r="AC42" i="56"/>
  <c r="AC206" i="56"/>
  <c r="AC324" i="56"/>
  <c r="AC214" i="56"/>
  <c r="AC492" i="56"/>
  <c r="AC398" i="56"/>
  <c r="AC338" i="56"/>
  <c r="AC274" i="56"/>
  <c r="AC272" i="56"/>
  <c r="AC179" i="56"/>
  <c r="AC501" i="56"/>
  <c r="AC407" i="56"/>
  <c r="AC165" i="56"/>
  <c r="AC393" i="56"/>
  <c r="AC52" i="56"/>
  <c r="AC162" i="56"/>
  <c r="AC468" i="56"/>
  <c r="AC91" i="56"/>
  <c r="AC79" i="56"/>
  <c r="AC397" i="56"/>
  <c r="AC31" i="56"/>
  <c r="AC49" i="56"/>
  <c r="AC340" i="56"/>
  <c r="AC290" i="56"/>
  <c r="AC273" i="56"/>
  <c r="AC194" i="56"/>
  <c r="AC200" i="56"/>
  <c r="AC469" i="56"/>
  <c r="AC196" i="56"/>
  <c r="AC380" i="56"/>
  <c r="AC235" i="56"/>
  <c r="AC415" i="56"/>
  <c r="AC528" i="56"/>
  <c r="AC287" i="56"/>
  <c r="AC420" i="56"/>
  <c r="AC66" i="56"/>
  <c r="AC379" i="56"/>
  <c r="AC325" i="56"/>
  <c r="AC360" i="56"/>
  <c r="AC465" i="56"/>
  <c r="AC342" i="56"/>
  <c r="AC50" i="56"/>
  <c r="AC53" i="56"/>
  <c r="AC173" i="56"/>
  <c r="AC218" i="56"/>
  <c r="AC363" i="56"/>
  <c r="AC392" i="56"/>
  <c r="AC299" i="56"/>
  <c r="AC158" i="56"/>
  <c r="AC496" i="56"/>
  <c r="AC291" i="56"/>
  <c r="AC411" i="56"/>
  <c r="AC403" i="56"/>
  <c r="AC164" i="56"/>
  <c r="AC110" i="56"/>
  <c r="AC113" i="56"/>
  <c r="AC208" i="56"/>
  <c r="AC526" i="56"/>
  <c r="AC33" i="56"/>
  <c r="AC537" i="56"/>
  <c r="AC68" i="56"/>
  <c r="AC395" i="56"/>
  <c r="AC499" i="56"/>
  <c r="AC252" i="56"/>
  <c r="AC186" i="56"/>
  <c r="AC247" i="56"/>
  <c r="AC188" i="56"/>
  <c r="AC93" i="56"/>
  <c r="AC76" i="56"/>
  <c r="AC260" i="56"/>
  <c r="AC396" i="56"/>
  <c r="AC316" i="56"/>
  <c r="AC209" i="56"/>
  <c r="AC154" i="56"/>
  <c r="AA95" i="56"/>
  <c r="AA292" i="56"/>
  <c r="AA513" i="56"/>
  <c r="AA489" i="56"/>
  <c r="AA160" i="56"/>
  <c r="AA17" i="56"/>
  <c r="AA184" i="56"/>
  <c r="AA198" i="56"/>
  <c r="AC234" i="56"/>
  <c r="AB439" i="56"/>
  <c r="AC421" i="56"/>
  <c r="AC125" i="56"/>
  <c r="AC536" i="56"/>
  <c r="AC150" i="56"/>
  <c r="AC322" i="56"/>
  <c r="AC41" i="56"/>
  <c r="AB470" i="56"/>
  <c r="AC509" i="56"/>
  <c r="AC514" i="56"/>
  <c r="AC131" i="56"/>
  <c r="AC312" i="56"/>
  <c r="AC533" i="56"/>
  <c r="AC463" i="56"/>
  <c r="AC193" i="56"/>
  <c r="AC229" i="56"/>
  <c r="AC361" i="56"/>
  <c r="AC451" i="56"/>
  <c r="AC172" i="56"/>
  <c r="AC441" i="56"/>
  <c r="AC178" i="56"/>
  <c r="AB508" i="56"/>
  <c r="AC148" i="56"/>
  <c r="AC114" i="56"/>
  <c r="AC160" i="56"/>
  <c r="AB343" i="56"/>
  <c r="AC270" i="56"/>
  <c r="AC523" i="56"/>
  <c r="AB500" i="56"/>
  <c r="AC59" i="56"/>
  <c r="AB406" i="56"/>
  <c r="AB217" i="56"/>
  <c r="AC517" i="56"/>
  <c r="AC520" i="56"/>
  <c r="AB437" i="56"/>
  <c r="AB34" i="56"/>
  <c r="AC532" i="56"/>
  <c r="AC471" i="56"/>
  <c r="AC422" i="56"/>
  <c r="AB247" i="56"/>
  <c r="AB418" i="56"/>
  <c r="AB438" i="56"/>
  <c r="AB303" i="56"/>
  <c r="AB110" i="56"/>
  <c r="AB235" i="56"/>
  <c r="AB515" i="56"/>
  <c r="AB78" i="56"/>
  <c r="C294" i="56"/>
  <c r="AB431" i="56"/>
  <c r="AB191" i="56"/>
  <c r="AB206" i="56"/>
  <c r="AB189" i="56"/>
  <c r="AB145" i="56"/>
  <c r="AB122" i="56"/>
  <c r="AB20" i="56"/>
  <c r="AB73" i="56"/>
  <c r="AB488" i="56"/>
  <c r="AB507" i="56"/>
  <c r="AB63" i="56"/>
  <c r="AB249" i="56"/>
  <c r="AB429" i="56"/>
  <c r="AB371" i="56"/>
  <c r="AB452" i="56"/>
  <c r="AB226" i="56"/>
  <c r="AB436" i="56"/>
  <c r="C524" i="56"/>
  <c r="C424" i="56"/>
  <c r="C24" i="56"/>
  <c r="C126" i="56"/>
  <c r="AB140" i="56"/>
  <c r="AB213" i="56"/>
  <c r="AB427" i="56"/>
  <c r="AA25" i="56"/>
  <c r="AB139" i="56"/>
  <c r="AB369" i="56"/>
  <c r="AB223" i="56"/>
  <c r="AA304" i="56"/>
  <c r="AA41" i="56"/>
  <c r="AB459" i="56"/>
  <c r="AA242" i="56"/>
  <c r="AB87" i="56"/>
  <c r="AA141" i="56"/>
  <c r="AB100" i="56"/>
  <c r="AB182" i="56"/>
  <c r="AB333" i="56"/>
  <c r="AB47" i="56"/>
  <c r="AB498" i="56"/>
  <c r="AB187" i="56"/>
  <c r="AB59" i="56"/>
  <c r="AB237" i="56"/>
  <c r="AB530" i="56"/>
  <c r="AB382" i="56"/>
  <c r="AB106" i="56"/>
  <c r="AB364" i="56"/>
  <c r="AB22" i="56"/>
  <c r="AB504" i="56"/>
  <c r="AA365" i="56"/>
  <c r="AB490" i="56"/>
  <c r="AA470" i="56"/>
  <c r="AB126" i="56"/>
  <c r="AA481" i="56"/>
  <c r="AB183" i="56"/>
  <c r="AA222" i="56"/>
  <c r="AB130" i="56"/>
  <c r="AB261" i="56"/>
  <c r="AB340" i="56"/>
  <c r="AA146" i="56"/>
  <c r="AA313" i="56"/>
  <c r="AB151" i="56"/>
  <c r="AB221" i="56"/>
  <c r="AB257" i="56"/>
  <c r="AA195" i="56"/>
  <c r="AB483" i="56"/>
  <c r="AA467" i="56"/>
  <c r="AA525" i="56"/>
  <c r="AA396" i="56"/>
  <c r="AB326" i="56"/>
  <c r="AB152" i="56"/>
  <c r="AA156" i="56"/>
  <c r="AB243" i="56"/>
  <c r="AB526" i="56"/>
  <c r="AB520" i="56"/>
  <c r="AA132" i="56"/>
  <c r="AB433" i="56"/>
  <c r="AB55" i="56"/>
  <c r="AB420" i="56"/>
  <c r="AB284" i="56"/>
  <c r="AB66" i="56"/>
  <c r="AB335" i="56"/>
  <c r="AB324" i="56"/>
  <c r="AB86" i="56"/>
  <c r="AB309" i="56"/>
  <c r="AB250" i="56"/>
  <c r="AB499" i="56"/>
  <c r="AB83" i="56"/>
  <c r="AB153" i="56"/>
  <c r="AB311" i="56"/>
  <c r="AB263" i="56"/>
  <c r="AB460" i="56"/>
  <c r="AA312" i="56"/>
  <c r="AB412" i="56"/>
  <c r="AB253" i="56"/>
  <c r="AB349" i="56"/>
  <c r="AB60" i="56"/>
  <c r="AA99" i="56"/>
  <c r="AA536" i="56"/>
  <c r="AB264" i="56"/>
  <c r="L446" i="56"/>
  <c r="J446" i="56" s="1"/>
  <c r="L344" i="56"/>
  <c r="J344" i="56" s="1"/>
  <c r="L387" i="56"/>
  <c r="J387" i="56" s="1"/>
  <c r="L88" i="56"/>
  <c r="J88" i="56" s="1"/>
  <c r="L415" i="56"/>
  <c r="J415" i="56" s="1"/>
  <c r="L493" i="56"/>
  <c r="J493" i="56" s="1"/>
  <c r="L105" i="56"/>
  <c r="J105" i="56" s="1"/>
  <c r="L352" i="56"/>
  <c r="J352" i="56" s="1"/>
  <c r="L457" i="56"/>
  <c r="J457" i="56" s="1"/>
  <c r="L158" i="56"/>
  <c r="J158" i="56" s="1"/>
  <c r="L432" i="56"/>
  <c r="J432" i="56" s="1"/>
  <c r="L492" i="56"/>
  <c r="J492" i="56" s="1"/>
  <c r="L187" i="56"/>
  <c r="J187" i="56" s="1"/>
  <c r="L393" i="56"/>
  <c r="J393" i="56" s="1"/>
  <c r="L244" i="56"/>
  <c r="J244" i="56" s="1"/>
  <c r="L378" i="56"/>
  <c r="J378" i="56" s="1"/>
  <c r="L63" i="56"/>
  <c r="J63" i="56" s="1"/>
  <c r="L162" i="56"/>
  <c r="J162" i="56" s="1"/>
  <c r="L500" i="56"/>
  <c r="J500" i="56" s="1"/>
  <c r="L280" i="56"/>
  <c r="J280" i="56" s="1"/>
  <c r="L192" i="56"/>
  <c r="J192" i="56" s="1"/>
  <c r="L249" i="56"/>
  <c r="J249" i="56" s="1"/>
  <c r="L296" i="56"/>
  <c r="J296" i="56" s="1"/>
  <c r="L198" i="56"/>
  <c r="J198" i="56" s="1"/>
  <c r="L384" i="56"/>
  <c r="J384" i="56" s="1"/>
  <c r="L113" i="56"/>
  <c r="J113" i="56" s="1"/>
  <c r="L69" i="56"/>
  <c r="J69" i="56" s="1"/>
  <c r="L33" i="56"/>
  <c r="J33" i="56" s="1"/>
  <c r="L285" i="56"/>
  <c r="J285" i="56" s="1"/>
  <c r="L537" i="56"/>
  <c r="J537" i="56" s="1"/>
  <c r="L170" i="56"/>
  <c r="J170" i="56" s="1"/>
  <c r="L425" i="56"/>
  <c r="J425" i="56" s="1"/>
  <c r="L376" i="56"/>
  <c r="J376" i="56" s="1"/>
  <c r="L55" i="56"/>
  <c r="J55" i="56" s="1"/>
  <c r="L68" i="56"/>
  <c r="J68" i="56" s="1"/>
  <c r="L305" i="56"/>
  <c r="J305" i="56" s="1"/>
  <c r="L74" i="56"/>
  <c r="J74" i="56" s="1"/>
  <c r="L470" i="56"/>
  <c r="J470" i="56" s="1"/>
  <c r="L306" i="56"/>
  <c r="J306" i="56" s="1"/>
  <c r="L126" i="56"/>
  <c r="J126" i="56" s="1"/>
  <c r="L202" i="56"/>
  <c r="J202" i="56" s="1"/>
  <c r="L454" i="56"/>
  <c r="J454" i="56" s="1"/>
  <c r="L515" i="56"/>
  <c r="J515" i="56" s="1"/>
  <c r="L481" i="56"/>
  <c r="J481" i="56" s="1"/>
  <c r="L51" i="56"/>
  <c r="J51" i="56" s="1"/>
  <c r="L129" i="56"/>
  <c r="J129" i="56" s="1"/>
  <c r="L130" i="56"/>
  <c r="J130" i="56" s="1"/>
  <c r="L246" i="56"/>
  <c r="J246" i="56" s="1"/>
  <c r="L399" i="56"/>
  <c r="J399" i="56" s="1"/>
  <c r="L39" i="56"/>
  <c r="J39" i="56" s="1"/>
  <c r="L381" i="56"/>
  <c r="J381" i="56" s="1"/>
  <c r="L140" i="56"/>
  <c r="J140" i="56" s="1"/>
  <c r="L494" i="56"/>
  <c r="J494" i="56" s="1"/>
  <c r="L82" i="56"/>
  <c r="J82" i="56" s="1"/>
  <c r="L93" i="56"/>
  <c r="J93" i="56" s="1"/>
  <c r="L431" i="56"/>
  <c r="J431" i="56" s="1"/>
  <c r="L144" i="56"/>
  <c r="J144" i="56" s="1"/>
  <c r="L77" i="56"/>
  <c r="J77" i="56" s="1"/>
  <c r="L145" i="56"/>
  <c r="J145" i="56" s="1"/>
  <c r="L409" i="56"/>
  <c r="J409" i="56" s="1"/>
  <c r="L313" i="56"/>
  <c r="J313" i="56" s="1"/>
  <c r="L516" i="56"/>
  <c r="J516" i="56" s="1"/>
  <c r="L385" i="56"/>
  <c r="J385" i="56" s="1"/>
  <c r="L141" i="56"/>
  <c r="J141" i="56" s="1"/>
  <c r="L326" i="56"/>
  <c r="J326" i="56" s="1"/>
  <c r="L200" i="56"/>
  <c r="J200" i="56" s="1"/>
  <c r="L90" i="56"/>
  <c r="J90" i="56" s="1"/>
  <c r="L469" i="56"/>
  <c r="J469" i="56" s="1"/>
  <c r="L497" i="56"/>
  <c r="J497" i="56" s="1"/>
  <c r="L148" i="56"/>
  <c r="J148" i="56" s="1"/>
  <c r="L114" i="56"/>
  <c r="J114" i="56" s="1"/>
  <c r="L450" i="56"/>
  <c r="J450" i="56" s="1"/>
  <c r="L96" i="56"/>
  <c r="J96" i="56" s="1"/>
  <c r="L428" i="56"/>
  <c r="J428" i="56" s="1"/>
  <c r="L233" i="56"/>
  <c r="J233" i="56" s="1"/>
  <c r="L157" i="56"/>
  <c r="J157" i="56" s="1"/>
  <c r="L106" i="56"/>
  <c r="J106" i="56" s="1"/>
  <c r="L283" i="56"/>
  <c r="J283" i="56" s="1"/>
  <c r="L270" i="56"/>
  <c r="J270" i="56" s="1"/>
  <c r="L419" i="56"/>
  <c r="J419" i="56" s="1"/>
  <c r="L528" i="56"/>
  <c r="J528" i="56" s="1"/>
  <c r="L287" i="56"/>
  <c r="J287" i="56" s="1"/>
  <c r="L298" i="56"/>
  <c r="J298" i="56" s="1"/>
  <c r="L444" i="56"/>
  <c r="J444" i="56" s="1"/>
  <c r="L445" i="56"/>
  <c r="J445" i="56" s="1"/>
  <c r="L369" i="56"/>
  <c r="J369" i="56" s="1"/>
  <c r="L167" i="56"/>
  <c r="J167" i="56" s="1"/>
  <c r="L208" i="56"/>
  <c r="J208" i="56" s="1"/>
  <c r="L277" i="56"/>
  <c r="J277" i="56" s="1"/>
  <c r="L58" i="56"/>
  <c r="J58" i="56" s="1"/>
  <c r="L251" i="56"/>
  <c r="J251" i="56" s="1"/>
  <c r="L451" i="56"/>
  <c r="J451" i="56" s="1"/>
  <c r="L235" i="56"/>
  <c r="J235" i="56" s="1"/>
  <c r="L197" i="56"/>
  <c r="J197" i="56" s="1"/>
  <c r="L440" i="56"/>
  <c r="J440" i="56" s="1"/>
  <c r="L423" i="56"/>
  <c r="J423" i="56" s="1"/>
  <c r="L237" i="56"/>
  <c r="J237" i="56" s="1"/>
  <c r="L91" i="56"/>
  <c r="J91" i="56" s="1"/>
  <c r="L41" i="56"/>
  <c r="J41" i="56" s="1"/>
  <c r="L221" i="56"/>
  <c r="J221" i="56" s="1"/>
  <c r="L217" i="56"/>
  <c r="J217" i="56" s="1"/>
  <c r="L421" i="56"/>
  <c r="J421" i="56" s="1"/>
  <c r="L172" i="56"/>
  <c r="J172" i="56" s="1"/>
  <c r="L240" i="56"/>
  <c r="J240" i="56" s="1"/>
  <c r="L514" i="56"/>
  <c r="J514" i="56" s="1"/>
  <c r="L121" i="56"/>
  <c r="J121" i="56" s="1"/>
  <c r="L441" i="56"/>
  <c r="J441" i="56" s="1"/>
  <c r="L414" i="56"/>
  <c r="J414" i="56" s="1"/>
  <c r="L315" i="56"/>
  <c r="J315" i="56" s="1"/>
  <c r="L294" i="56"/>
  <c r="J294" i="56" s="1"/>
  <c r="L153" i="56"/>
  <c r="J153" i="56" s="1"/>
  <c r="L29" i="56"/>
  <c r="J29" i="56" s="1"/>
  <c r="L464" i="56"/>
  <c r="J464" i="56" s="1"/>
  <c r="L303" i="56"/>
  <c r="J303" i="56" s="1"/>
  <c r="L300" i="56"/>
  <c r="J300" i="56" s="1"/>
  <c r="L146" i="56"/>
  <c r="J146" i="56" s="1"/>
  <c r="L512" i="56"/>
  <c r="J512" i="56" s="1"/>
  <c r="L133" i="56"/>
  <c r="J133" i="56" s="1"/>
  <c r="L412" i="56"/>
  <c r="J412" i="56" s="1"/>
  <c r="L190" i="56"/>
  <c r="J190" i="56" s="1"/>
  <c r="L477" i="56"/>
  <c r="J477" i="56" s="1"/>
  <c r="L117" i="56"/>
  <c r="J117" i="56" s="1"/>
  <c r="L314" i="56"/>
  <c r="J314" i="56" s="1"/>
  <c r="L308" i="56"/>
  <c r="J308" i="56" s="1"/>
  <c r="L353" i="56"/>
  <c r="J353" i="56" s="1"/>
  <c r="L439" i="56"/>
  <c r="J439" i="56" s="1"/>
  <c r="L194" i="56"/>
  <c r="J194" i="56" s="1"/>
  <c r="L289" i="56"/>
  <c r="J289" i="56" s="1"/>
  <c r="L154" i="56"/>
  <c r="J154" i="56" s="1"/>
  <c r="L418" i="56"/>
  <c r="J418" i="56" s="1"/>
  <c r="L342" i="56"/>
  <c r="J342" i="56" s="1"/>
  <c r="L472" i="56"/>
  <c r="J472" i="56" s="1"/>
  <c r="L358" i="56"/>
  <c r="J358" i="56" s="1"/>
  <c r="L92" i="56"/>
  <c r="J92" i="56" s="1"/>
  <c r="L427" i="56"/>
  <c r="J427" i="56" s="1"/>
  <c r="L367" i="56"/>
  <c r="J367" i="56" s="1"/>
  <c r="L160" i="56"/>
  <c r="J160" i="56" s="1"/>
  <c r="L286" i="56"/>
  <c r="J286" i="56" s="1"/>
  <c r="L350" i="56"/>
  <c r="J350" i="56" s="1"/>
  <c r="L17" i="56"/>
  <c r="J17" i="56" s="1"/>
  <c r="L346" i="56"/>
  <c r="J346" i="56" s="1"/>
  <c r="L57" i="56"/>
  <c r="J57" i="56" s="1"/>
  <c r="L207" i="56"/>
  <c r="J207" i="56" s="1"/>
  <c r="L333" i="56"/>
  <c r="J333" i="56" s="1"/>
  <c r="L13" i="56"/>
  <c r="J13" i="56" s="1"/>
  <c r="L392" i="56"/>
  <c r="J392" i="56" s="1"/>
  <c r="L95" i="56"/>
  <c r="J95" i="56" s="1"/>
  <c r="L103" i="56"/>
  <c r="J103" i="56" s="1"/>
  <c r="L539" i="56"/>
  <c r="J539" i="56" s="1"/>
  <c r="L455" i="56"/>
  <c r="J455" i="56" s="1"/>
  <c r="L18" i="56"/>
  <c r="J18" i="56" s="1"/>
  <c r="L199" i="56"/>
  <c r="J199" i="56" s="1"/>
  <c r="L522" i="56"/>
  <c r="J522" i="56" s="1"/>
  <c r="L107" i="56"/>
  <c r="J107" i="56" s="1"/>
  <c r="L112" i="56"/>
  <c r="J112" i="56" s="1"/>
  <c r="L502" i="56"/>
  <c r="J502" i="56" s="1"/>
  <c r="L21" i="56"/>
  <c r="J21" i="56" s="1"/>
  <c r="L391" i="56"/>
  <c r="J391" i="56" s="1"/>
  <c r="L271" i="56"/>
  <c r="J271" i="56" s="1"/>
  <c r="L301" i="56"/>
  <c r="J301" i="56" s="1"/>
  <c r="L351" i="56"/>
  <c r="J351" i="56" s="1"/>
  <c r="L416" i="56"/>
  <c r="J416" i="56" s="1"/>
  <c r="L482" i="56"/>
  <c r="J482" i="56" s="1"/>
  <c r="L142" i="56"/>
  <c r="J142" i="56" s="1"/>
  <c r="L466" i="56"/>
  <c r="J466" i="56" s="1"/>
  <c r="L62" i="56"/>
  <c r="J62" i="56" s="1"/>
  <c r="L177" i="56"/>
  <c r="J177" i="56" s="1"/>
  <c r="L322" i="56"/>
  <c r="J322" i="56" s="1"/>
  <c r="L389" i="56"/>
  <c r="J389" i="56" s="1"/>
  <c r="L27" i="56"/>
  <c r="J27" i="56" s="1"/>
  <c r="L368" i="56"/>
  <c r="J368" i="56" s="1"/>
  <c r="L26" i="56"/>
  <c r="J26" i="56" s="1"/>
  <c r="L518" i="56"/>
  <c r="J518" i="56" s="1"/>
  <c r="L424" i="56"/>
  <c r="J424" i="56" s="1"/>
  <c r="L390" i="56"/>
  <c r="J390" i="56" s="1"/>
  <c r="L46" i="56"/>
  <c r="J46" i="56" s="1"/>
  <c r="L420" i="56"/>
  <c r="J420" i="56" s="1"/>
  <c r="L288" i="56"/>
  <c r="J288" i="56" s="1"/>
  <c r="L335" i="56"/>
  <c r="J335" i="56" s="1"/>
  <c r="L36" i="56"/>
  <c r="J36" i="56" s="1"/>
  <c r="L295" i="56"/>
  <c r="J295" i="56" s="1"/>
  <c r="L395" i="56"/>
  <c r="J395" i="56" s="1"/>
  <c r="L449" i="56"/>
  <c r="J449" i="56" s="1"/>
  <c r="L86" i="56"/>
  <c r="J86" i="56" s="1"/>
  <c r="L386" i="56"/>
  <c r="J386" i="56" s="1"/>
  <c r="L250" i="56"/>
  <c r="J250" i="56" s="1"/>
  <c r="L408" i="56"/>
  <c r="J408" i="56" s="1"/>
  <c r="L135" i="56"/>
  <c r="J135" i="56" s="1"/>
  <c r="L328" i="56"/>
  <c r="J328" i="56" s="1"/>
  <c r="L413" i="56"/>
  <c r="J413" i="56" s="1"/>
  <c r="L188" i="56"/>
  <c r="J188" i="56" s="1"/>
  <c r="L102" i="56"/>
  <c r="J102" i="56" s="1"/>
  <c r="L290" i="56"/>
  <c r="J290" i="56" s="1"/>
  <c r="L521" i="56"/>
  <c r="J521" i="56" s="1"/>
  <c r="L379" i="56"/>
  <c r="J379" i="56" s="1"/>
  <c r="L486" i="56"/>
  <c r="J486" i="56" s="1"/>
  <c r="L195" i="56"/>
  <c r="J195" i="56" s="1"/>
  <c r="L483" i="56"/>
  <c r="J483" i="56" s="1"/>
  <c r="L60" i="56"/>
  <c r="J60" i="56" s="1"/>
  <c r="L193" i="56"/>
  <c r="J193" i="56" s="1"/>
  <c r="L325" i="56"/>
  <c r="J325" i="56" s="1"/>
  <c r="L530" i="56"/>
  <c r="J530" i="56" s="1"/>
  <c r="L99" i="56"/>
  <c r="J99" i="56" s="1"/>
  <c r="L37" i="56"/>
  <c r="J37" i="56" s="1"/>
  <c r="L362" i="56"/>
  <c r="J362" i="56" s="1"/>
  <c r="L485" i="56"/>
  <c r="J485" i="56" s="1"/>
  <c r="L156" i="56"/>
  <c r="J156" i="56" s="1"/>
  <c r="L476" i="56"/>
  <c r="J476" i="56" s="1"/>
  <c r="L359" i="56"/>
  <c r="J359" i="56" s="1"/>
  <c r="L327" i="56"/>
  <c r="J327" i="56" s="1"/>
  <c r="L272" i="56"/>
  <c r="J272" i="56" s="1"/>
  <c r="L329" i="56"/>
  <c r="J329" i="56" s="1"/>
  <c r="L213" i="56"/>
  <c r="J213" i="56" s="1"/>
  <c r="L307" i="56"/>
  <c r="J307" i="56" s="1"/>
  <c r="L262" i="56"/>
  <c r="J262" i="56" s="1"/>
  <c r="L540" i="56"/>
  <c r="J540" i="56" s="1"/>
  <c r="L506" i="56"/>
  <c r="J506" i="56" s="1"/>
  <c r="L179" i="56"/>
  <c r="J179" i="56" s="1"/>
  <c r="L44" i="56"/>
  <c r="J44" i="56" s="1"/>
  <c r="L47" i="56"/>
  <c r="J47" i="56" s="1"/>
  <c r="L299" i="56"/>
  <c r="J299" i="56" s="1"/>
  <c r="L191" i="56"/>
  <c r="J191" i="56" s="1"/>
  <c r="L372" i="56"/>
  <c r="J372" i="56" s="1"/>
  <c r="L16" i="56"/>
  <c r="J16" i="56" s="1"/>
  <c r="L438" i="56"/>
  <c r="J438" i="56" s="1"/>
  <c r="L336" i="56"/>
  <c r="J336" i="56" s="1"/>
  <c r="L411" i="56"/>
  <c r="J411" i="56" s="1"/>
  <c r="L218" i="56"/>
  <c r="J218" i="56" s="1"/>
  <c r="L72" i="56"/>
  <c r="J72" i="56" s="1"/>
  <c r="L224" i="56"/>
  <c r="J224" i="56" s="1"/>
  <c r="L35" i="56"/>
  <c r="J35" i="56" s="1"/>
  <c r="L302" i="56"/>
  <c r="J302" i="56" s="1"/>
  <c r="L448" i="56"/>
  <c r="J448" i="56" s="1"/>
  <c r="L377" i="56"/>
  <c r="J377" i="56" s="1"/>
  <c r="L433" i="56"/>
  <c r="J433" i="56" s="1"/>
  <c r="L89" i="56"/>
  <c r="J89" i="56" s="1"/>
  <c r="L473" i="56"/>
  <c r="J473" i="56" s="1"/>
  <c r="L48" i="56"/>
  <c r="J48" i="56" s="1"/>
  <c r="L490" i="56"/>
  <c r="J490" i="56" s="1"/>
  <c r="L257" i="56"/>
  <c r="J257" i="56" s="1"/>
  <c r="L475" i="56"/>
  <c r="J475" i="56" s="1"/>
  <c r="L181" i="56"/>
  <c r="J181" i="56" s="1"/>
  <c r="L267" i="56"/>
  <c r="J267" i="56" s="1"/>
  <c r="L49" i="56"/>
  <c r="J49" i="56" s="1"/>
  <c r="L78" i="56"/>
  <c r="J78" i="56" s="1"/>
  <c r="L370" i="56"/>
  <c r="J370" i="56" s="1"/>
  <c r="L222" i="56"/>
  <c r="J222" i="56" s="1"/>
  <c r="L185" i="56"/>
  <c r="J185" i="56" s="1"/>
  <c r="L71" i="56"/>
  <c r="J71" i="56" s="1"/>
  <c r="L247" i="56"/>
  <c r="J247" i="56" s="1"/>
  <c r="L462" i="56"/>
  <c r="J462" i="56" s="1"/>
  <c r="L527" i="56"/>
  <c r="J527" i="56" s="1"/>
  <c r="L206" i="56"/>
  <c r="J206" i="56" s="1"/>
  <c r="L520" i="56"/>
  <c r="J520" i="56" s="1"/>
  <c r="L319" i="56"/>
  <c r="J319" i="56" s="1"/>
  <c r="L266" i="56"/>
  <c r="J266" i="56" s="1"/>
  <c r="L436" i="56"/>
  <c r="J436" i="56" s="1"/>
  <c r="L471" i="56"/>
  <c r="J471" i="56" s="1"/>
  <c r="L232" i="56"/>
  <c r="J232" i="56" s="1"/>
  <c r="L171" i="56"/>
  <c r="J171" i="56" s="1"/>
  <c r="L316" i="56"/>
  <c r="J316" i="56" s="1"/>
  <c r="L94" i="56"/>
  <c r="J94" i="56" s="1"/>
  <c r="L143" i="56"/>
  <c r="J143" i="56" s="1"/>
  <c r="L269" i="56"/>
  <c r="J269" i="56" s="1"/>
  <c r="L422" i="56"/>
  <c r="J422" i="56" s="1"/>
  <c r="L487" i="56"/>
  <c r="J487" i="56" s="1"/>
  <c r="L174" i="56"/>
  <c r="J174" i="56" s="1"/>
  <c r="L54" i="56"/>
  <c r="J54" i="56" s="1"/>
  <c r="L132" i="56"/>
  <c r="J132" i="56" s="1"/>
  <c r="L73" i="56"/>
  <c r="J73" i="56" s="1"/>
  <c r="L347" i="56"/>
  <c r="J347" i="56" s="1"/>
  <c r="L279" i="56"/>
  <c r="J279" i="56" s="1"/>
  <c r="L159" i="56"/>
  <c r="J159" i="56" s="1"/>
  <c r="L488" i="56"/>
  <c r="J488" i="56" s="1"/>
  <c r="L184" i="56"/>
  <c r="J184" i="56" s="1"/>
  <c r="L508" i="56"/>
  <c r="J508" i="56" s="1"/>
  <c r="L19" i="56"/>
  <c r="J19" i="56" s="1"/>
  <c r="L101" i="56"/>
  <c r="J101" i="56" s="1"/>
  <c r="L291" i="56"/>
  <c r="J291" i="56" s="1"/>
  <c r="L523" i="56"/>
  <c r="J523" i="56" s="1"/>
  <c r="L139" i="56"/>
  <c r="J139" i="56" s="1"/>
  <c r="L524" i="56"/>
  <c r="J524" i="56" s="1"/>
  <c r="L212" i="56"/>
  <c r="J212" i="56" s="1"/>
  <c r="L478" i="56"/>
  <c r="J478" i="56" s="1"/>
  <c r="L357" i="56"/>
  <c r="J357" i="56" s="1"/>
  <c r="L403" i="56"/>
  <c r="J403" i="56" s="1"/>
  <c r="L164" i="56"/>
  <c r="J164" i="56" s="1"/>
  <c r="L447" i="56"/>
  <c r="J447" i="56" s="1"/>
  <c r="L505" i="56"/>
  <c r="J505" i="56" s="1"/>
  <c r="L81" i="56"/>
  <c r="J81" i="56" s="1"/>
  <c r="L345" i="56"/>
  <c r="J345" i="56" s="1"/>
  <c r="L22" i="56"/>
  <c r="J22" i="56" s="1"/>
  <c r="L526" i="56"/>
  <c r="J526" i="56" s="1"/>
  <c r="L210" i="56"/>
  <c r="J210" i="56" s="1"/>
  <c r="L137" i="56"/>
  <c r="J137" i="56" s="1"/>
  <c r="L123" i="56"/>
  <c r="J123" i="56" s="1"/>
  <c r="L227" i="56"/>
  <c r="J227" i="56" s="1"/>
  <c r="L394" i="56"/>
  <c r="J394" i="56" s="1"/>
  <c r="L373" i="56"/>
  <c r="J373" i="56" s="1"/>
  <c r="L38" i="56"/>
  <c r="J38" i="56" s="1"/>
  <c r="L136" i="56"/>
  <c r="J136" i="56" s="1"/>
  <c r="L248" i="56"/>
  <c r="J248" i="56" s="1"/>
  <c r="L430" i="56"/>
  <c r="J430" i="56" s="1"/>
  <c r="L499" i="56"/>
  <c r="J499" i="56" s="1"/>
  <c r="L375" i="56"/>
  <c r="J375" i="56" s="1"/>
  <c r="L252" i="56"/>
  <c r="J252" i="56" s="1"/>
  <c r="L131" i="56"/>
  <c r="J131" i="56" s="1"/>
  <c r="L460" i="56"/>
  <c r="J460" i="56" s="1"/>
  <c r="L40" i="56"/>
  <c r="J40" i="56" s="1"/>
  <c r="L189" i="56"/>
  <c r="J189" i="56" s="1"/>
  <c r="L374" i="56"/>
  <c r="J374" i="56" s="1"/>
  <c r="L163" i="56"/>
  <c r="J163" i="56" s="1"/>
  <c r="L34" i="56"/>
  <c r="J34" i="56" s="1"/>
  <c r="L134" i="56"/>
  <c r="J134" i="56" s="1"/>
  <c r="L76" i="56"/>
  <c r="J76" i="56" s="1"/>
  <c r="L332" i="56"/>
  <c r="J332" i="56" s="1"/>
  <c r="L354" i="56"/>
  <c r="J354" i="56" s="1"/>
  <c r="L169" i="56"/>
  <c r="J169" i="56" s="1"/>
  <c r="L525" i="56"/>
  <c r="J525" i="56" s="1"/>
  <c r="L87" i="56"/>
  <c r="J87" i="56" s="1"/>
  <c r="L396" i="56"/>
  <c r="J396" i="56" s="1"/>
  <c r="L330" i="56"/>
  <c r="J330" i="56" s="1"/>
  <c r="L484" i="56"/>
  <c r="J484" i="56" s="1"/>
  <c r="L152" i="56"/>
  <c r="J152" i="56" s="1"/>
  <c r="L264" i="56"/>
  <c r="J264" i="56" s="1"/>
  <c r="L465" i="56"/>
  <c r="J465" i="56" s="1"/>
  <c r="L529" i="56"/>
  <c r="J529" i="56" s="1"/>
  <c r="L20" i="56"/>
  <c r="J20" i="56" s="1"/>
  <c r="L50" i="56"/>
  <c r="J50" i="56" s="1"/>
  <c r="L100" i="56"/>
  <c r="J100" i="56" s="1"/>
  <c r="L278" i="56"/>
  <c r="J278" i="56" s="1"/>
  <c r="L334" i="56"/>
  <c r="J334" i="56" s="1"/>
  <c r="L182" i="56"/>
  <c r="J182" i="56" s="1"/>
  <c r="L175" i="56"/>
  <c r="J175" i="56" s="1"/>
  <c r="L382" i="56"/>
  <c r="J382" i="56" s="1"/>
  <c r="L507" i="56"/>
  <c r="J507" i="56" s="1"/>
  <c r="L456" i="56"/>
  <c r="J456" i="56" s="1"/>
  <c r="L118" i="56"/>
  <c r="J118" i="56" s="1"/>
  <c r="L231" i="56"/>
  <c r="J231" i="56" s="1"/>
  <c r="L343" i="56"/>
  <c r="J343" i="56" s="1"/>
  <c r="L496" i="56"/>
  <c r="J496" i="56" s="1"/>
  <c r="L317" i="56"/>
  <c r="J317" i="56" s="1"/>
  <c r="L166" i="56"/>
  <c r="J166" i="56" s="1"/>
  <c r="L498" i="56"/>
  <c r="J498" i="56" s="1"/>
  <c r="L388" i="56"/>
  <c r="J388" i="56" s="1"/>
  <c r="L201" i="56"/>
  <c r="J201" i="56" s="1"/>
  <c r="L398" i="56"/>
  <c r="J398" i="56" s="1"/>
  <c r="L238" i="56"/>
  <c r="J238" i="56" s="1"/>
  <c r="L338" i="56"/>
  <c r="J338" i="56" s="1"/>
  <c r="L339" i="56"/>
  <c r="J339" i="56" s="1"/>
  <c r="L23" i="56"/>
  <c r="J23" i="56" s="1"/>
  <c r="L59" i="56"/>
  <c r="J59" i="56" s="1"/>
  <c r="L363" i="56"/>
  <c r="J363" i="56" s="1"/>
  <c r="L429" i="56"/>
  <c r="J429" i="56" s="1"/>
  <c r="L274" i="56"/>
  <c r="J274" i="56" s="1"/>
  <c r="L161" i="56"/>
  <c r="J161" i="56" s="1"/>
  <c r="L406" i="56"/>
  <c r="J406" i="56" s="1"/>
  <c r="L64" i="56"/>
  <c r="J64" i="56" s="1"/>
  <c r="L119" i="56"/>
  <c r="J119" i="56" s="1"/>
  <c r="L366" i="56"/>
  <c r="J366" i="56" s="1"/>
  <c r="L223" i="56"/>
  <c r="J223" i="56" s="1"/>
  <c r="L116" i="56"/>
  <c r="J116" i="56" s="1"/>
  <c r="L304" i="56"/>
  <c r="J304" i="56" s="1"/>
  <c r="L255" i="56"/>
  <c r="J255" i="56" s="1"/>
  <c r="L124" i="56"/>
  <c r="J124" i="56" s="1"/>
  <c r="L125" i="56"/>
  <c r="J125" i="56" s="1"/>
  <c r="L236" i="56"/>
  <c r="J236" i="56" s="1"/>
  <c r="L309" i="56"/>
  <c r="J309" i="56" s="1"/>
  <c r="L183" i="56"/>
  <c r="J183" i="56" s="1"/>
  <c r="L75" i="56"/>
  <c r="J75" i="56" s="1"/>
  <c r="L186" i="56"/>
  <c r="J186" i="56" s="1"/>
  <c r="L127" i="56"/>
  <c r="J127" i="56" s="1"/>
  <c r="L458" i="56"/>
  <c r="J458" i="56" s="1"/>
  <c r="L459" i="56"/>
  <c r="J459" i="56" s="1"/>
  <c r="L241" i="56"/>
  <c r="J241" i="56" s="1"/>
  <c r="L205" i="56"/>
  <c r="J205" i="56" s="1"/>
  <c r="L437" i="56"/>
  <c r="J437" i="56" s="1"/>
  <c r="L321" i="56"/>
  <c r="J321" i="56" s="1"/>
  <c r="L273" i="56"/>
  <c r="J273" i="56" s="1"/>
  <c r="L480" i="56"/>
  <c r="J480" i="56" s="1"/>
  <c r="L147" i="56"/>
  <c r="J147" i="56" s="1"/>
  <c r="L211" i="56"/>
  <c r="J211" i="56" s="1"/>
  <c r="L228" i="56"/>
  <c r="J228" i="56" s="1"/>
  <c r="L260" i="56"/>
  <c r="J260" i="56" s="1"/>
  <c r="L495" i="56"/>
  <c r="J495" i="56" s="1"/>
  <c r="L84" i="56"/>
  <c r="J84" i="56" s="1"/>
  <c r="L410" i="56"/>
  <c r="J410" i="56" s="1"/>
  <c r="L104" i="56"/>
  <c r="J104" i="56" s="1"/>
  <c r="L402" i="56"/>
  <c r="J402" i="56" s="1"/>
  <c r="L180" i="56"/>
  <c r="J180" i="56" s="1"/>
  <c r="L150" i="56"/>
  <c r="J150" i="56" s="1"/>
  <c r="L204" i="56"/>
  <c r="J204" i="56" s="1"/>
  <c r="L97" i="56"/>
  <c r="J97" i="56" s="1"/>
  <c r="L331" i="56"/>
  <c r="J331" i="56" s="1"/>
  <c r="L501" i="56"/>
  <c r="J501" i="56" s="1"/>
  <c r="L32" i="56"/>
  <c r="J32" i="56" s="1"/>
  <c r="L282" i="56"/>
  <c r="J282" i="56" s="1"/>
  <c r="L434" i="56"/>
  <c r="J434" i="56" s="1"/>
  <c r="L165" i="56"/>
  <c r="J165" i="56" s="1"/>
  <c r="L214" i="56"/>
  <c r="J214" i="56" s="1"/>
  <c r="L355" i="56"/>
  <c r="J355" i="56" s="1"/>
  <c r="L52" i="56"/>
  <c r="J52" i="56" s="1"/>
  <c r="L108" i="56"/>
  <c r="J108" i="56" s="1"/>
  <c r="L65" i="56"/>
  <c r="J65" i="56" s="1"/>
  <c r="L138" i="56"/>
  <c r="J138" i="56" s="1"/>
  <c r="L109" i="56"/>
  <c r="J109" i="56" s="1"/>
  <c r="L348" i="56"/>
  <c r="J348" i="56" s="1"/>
  <c r="L110" i="56"/>
  <c r="J110" i="56" s="1"/>
  <c r="L380" i="56"/>
  <c r="J380" i="56" s="1"/>
  <c r="L24" i="56"/>
  <c r="J24" i="56" s="1"/>
  <c r="L28" i="56"/>
  <c r="J28" i="56" s="1"/>
  <c r="L404" i="56"/>
  <c r="J404" i="56" s="1"/>
  <c r="L405" i="56"/>
  <c r="J405" i="56" s="1"/>
  <c r="L364" i="56"/>
  <c r="J364" i="56" s="1"/>
  <c r="L468" i="56"/>
  <c r="J468" i="56" s="1"/>
  <c r="L168" i="56"/>
  <c r="J168" i="56" s="1"/>
  <c r="L504" i="56"/>
  <c r="J504" i="56" s="1"/>
  <c r="L115" i="56"/>
  <c r="J115" i="56" s="1"/>
  <c r="L510" i="56"/>
  <c r="J510" i="56" s="1"/>
  <c r="L80" i="56"/>
  <c r="J80" i="56" s="1"/>
  <c r="L281" i="56"/>
  <c r="J281" i="56" s="1"/>
  <c r="L284" i="56"/>
  <c r="J284" i="56" s="1"/>
  <c r="L149" i="56"/>
  <c r="J149" i="56" s="1"/>
  <c r="L70" i="56"/>
  <c r="J70" i="56" s="1"/>
  <c r="L509" i="56"/>
  <c r="J509" i="56" s="1"/>
  <c r="L66" i="56"/>
  <c r="J66" i="56" s="1"/>
  <c r="L453" i="56"/>
  <c r="J453" i="56" s="1"/>
  <c r="L324" i="56"/>
  <c r="J324" i="56" s="1"/>
  <c r="L30" i="56"/>
  <c r="J30" i="56" s="1"/>
  <c r="L178" i="56"/>
  <c r="J178" i="56" s="1"/>
  <c r="L230" i="56"/>
  <c r="J230" i="56" s="1"/>
  <c r="L452" i="56"/>
  <c r="J452" i="56" s="1"/>
  <c r="L128" i="56"/>
  <c r="J128" i="56" s="1"/>
  <c r="L83" i="56"/>
  <c r="J83" i="56" s="1"/>
  <c r="L293" i="56"/>
  <c r="J293" i="56" s="1"/>
  <c r="L311" i="56"/>
  <c r="J311" i="56" s="1"/>
  <c r="L517" i="56"/>
  <c r="J517" i="56" s="1"/>
  <c r="L340" i="56"/>
  <c r="J340" i="56" s="1"/>
  <c r="L263" i="56"/>
  <c r="J263" i="56" s="1"/>
  <c r="L98" i="56"/>
  <c r="J98" i="56" s="1"/>
  <c r="L318" i="56"/>
  <c r="J318" i="56" s="1"/>
  <c r="L256" i="56"/>
  <c r="J256" i="56" s="1"/>
  <c r="L320" i="56"/>
  <c r="J320" i="56" s="1"/>
  <c r="L312" i="56"/>
  <c r="J312" i="56" s="1"/>
  <c r="L226" i="56"/>
  <c r="J226" i="56" s="1"/>
  <c r="L310" i="56"/>
  <c r="J310" i="56" s="1"/>
  <c r="L531" i="56"/>
  <c r="J531" i="56" s="1"/>
  <c r="L253" i="56"/>
  <c r="J253" i="56" s="1"/>
  <c r="L349" i="56"/>
  <c r="J349" i="56" s="1"/>
  <c r="L532" i="56"/>
  <c r="J532" i="56" s="1"/>
  <c r="L268" i="56"/>
  <c r="J268" i="56" s="1"/>
  <c r="L400" i="56"/>
  <c r="J400" i="56" s="1"/>
  <c r="L533" i="56"/>
  <c r="J533" i="56" s="1"/>
  <c r="L111" i="56"/>
  <c r="J111" i="56" s="1"/>
  <c r="L234" i="56"/>
  <c r="J234" i="56" s="1"/>
  <c r="L443" i="56"/>
  <c r="J443" i="56" s="1"/>
  <c r="L535" i="56"/>
  <c r="J535" i="56" s="1"/>
  <c r="L85" i="56"/>
  <c r="J85" i="56" s="1"/>
  <c r="L215" i="56"/>
  <c r="J215" i="56" s="1"/>
  <c r="L341" i="56"/>
  <c r="J341" i="56" s="1"/>
  <c r="L219" i="56"/>
  <c r="J219" i="56" s="1"/>
  <c r="L122" i="56"/>
  <c r="J122" i="56" s="1"/>
  <c r="L56" i="56"/>
  <c r="J56" i="56" s="1"/>
  <c r="L225" i="56"/>
  <c r="J225" i="56" s="1"/>
  <c r="L401" i="56"/>
  <c r="J401" i="56" s="1"/>
  <c r="L42" i="56"/>
  <c r="J42" i="56" s="1"/>
  <c r="L203" i="56"/>
  <c r="J203" i="56" s="1"/>
  <c r="L538" i="56"/>
  <c r="J538" i="56" s="1"/>
  <c r="L242" i="56"/>
  <c r="J242" i="56" s="1"/>
  <c r="L503" i="56"/>
  <c r="J503" i="56" s="1"/>
  <c r="L491" i="56"/>
  <c r="J491" i="56" s="1"/>
  <c r="L15" i="56"/>
  <c r="J15" i="56" s="1"/>
  <c r="L220" i="56"/>
  <c r="J220" i="56" s="1"/>
  <c r="L513" i="56"/>
  <c r="J513" i="56" s="1"/>
  <c r="L297" i="56"/>
  <c r="J297" i="56" s="1"/>
  <c r="L534" i="56"/>
  <c r="J534" i="56" s="1"/>
  <c r="L407" i="56"/>
  <c r="J407" i="56" s="1"/>
  <c r="L245" i="56"/>
  <c r="J245" i="56" s="1"/>
  <c r="L229" i="56"/>
  <c r="J229" i="56" s="1"/>
  <c r="L25" i="56"/>
  <c r="J25" i="56" s="1"/>
  <c r="L356" i="56"/>
  <c r="J356" i="56" s="1"/>
  <c r="L265" i="56"/>
  <c r="J265" i="56" s="1"/>
  <c r="L461" i="56"/>
  <c r="J461" i="56" s="1"/>
  <c r="L239" i="56"/>
  <c r="J239" i="56" s="1"/>
  <c r="L173" i="56"/>
  <c r="J173" i="56" s="1"/>
  <c r="L196" i="56"/>
  <c r="J196" i="56" s="1"/>
  <c r="L45" i="56"/>
  <c r="J45" i="56" s="1"/>
  <c r="L216" i="56"/>
  <c r="J216" i="56" s="1"/>
  <c r="L361" i="56"/>
  <c r="J361" i="56" s="1"/>
  <c r="L417" i="56"/>
  <c r="J417" i="56" s="1"/>
  <c r="L254" i="56"/>
  <c r="J254" i="56" s="1"/>
  <c r="L511" i="56"/>
  <c r="J511" i="56" s="1"/>
  <c r="L43" i="56"/>
  <c r="J43" i="56" s="1"/>
  <c r="L176" i="56"/>
  <c r="J176" i="56" s="1"/>
  <c r="L365" i="56"/>
  <c r="J365" i="56" s="1"/>
  <c r="L371" i="56"/>
  <c r="J371" i="56" s="1"/>
  <c r="L14" i="56"/>
  <c r="J14" i="56" s="1"/>
  <c r="L259" i="56"/>
  <c r="J259" i="56" s="1"/>
  <c r="L426" i="56"/>
  <c r="J426" i="56" s="1"/>
  <c r="L474" i="56"/>
  <c r="J474" i="56" s="1"/>
  <c r="L261" i="56"/>
  <c r="J261" i="56" s="1"/>
  <c r="L479" i="56"/>
  <c r="J479" i="56" s="1"/>
  <c r="L67" i="56"/>
  <c r="J67" i="56" s="1"/>
  <c r="L435" i="56"/>
  <c r="J435" i="56" s="1"/>
  <c r="L79" i="56"/>
  <c r="J79" i="56" s="1"/>
  <c r="L463" i="56"/>
  <c r="J463" i="56" s="1"/>
  <c r="L467" i="56"/>
  <c r="J467" i="56" s="1"/>
  <c r="L155" i="56"/>
  <c r="J155" i="56" s="1"/>
  <c r="L442" i="56"/>
  <c r="J442" i="56" s="1"/>
  <c r="L383" i="56"/>
  <c r="J383" i="56" s="1"/>
  <c r="L209" i="56"/>
  <c r="J209" i="56" s="1"/>
  <c r="L151" i="56"/>
  <c r="J151" i="56" s="1"/>
  <c r="L258" i="56"/>
  <c r="J258" i="56" s="1"/>
  <c r="L536" i="56"/>
  <c r="J536" i="56" s="1"/>
  <c r="L275" i="56"/>
  <c r="J275" i="56" s="1"/>
  <c r="L541" i="56"/>
  <c r="J541" i="56" s="1"/>
  <c r="L360" i="56"/>
  <c r="J360" i="56" s="1"/>
  <c r="L337" i="56"/>
  <c r="J337" i="56" s="1"/>
  <c r="L276" i="56"/>
  <c r="J276" i="56" s="1"/>
  <c r="L323" i="56"/>
  <c r="J323" i="56" s="1"/>
  <c r="L243" i="56"/>
  <c r="J243" i="56" s="1"/>
  <c r="L489" i="56"/>
  <c r="J489" i="56" s="1"/>
  <c r="L53" i="56"/>
  <c r="J53" i="56" s="1"/>
  <c r="L519" i="56"/>
  <c r="J519" i="56" s="1"/>
  <c r="AA126" i="56"/>
  <c r="AA77" i="56"/>
  <c r="AA253" i="56"/>
  <c r="AA217" i="56"/>
  <c r="AA227" i="56"/>
  <c r="AA169" i="56"/>
  <c r="AA122" i="56"/>
  <c r="AA20" i="56"/>
  <c r="AA282" i="56"/>
  <c r="AA265" i="56"/>
  <c r="AA59" i="56"/>
  <c r="AA429" i="56"/>
  <c r="AA178" i="56"/>
  <c r="AA409" i="56"/>
  <c r="AA400" i="56"/>
  <c r="AA463" i="56"/>
  <c r="AC140" i="56"/>
  <c r="AC435" i="56"/>
  <c r="AC314" i="56"/>
  <c r="AC258" i="56"/>
  <c r="AC215" i="56"/>
  <c r="AB337" i="56"/>
  <c r="AB174" i="56"/>
  <c r="AC358" i="56"/>
  <c r="AC401" i="56"/>
  <c r="AC127" i="56"/>
  <c r="AC459" i="56"/>
  <c r="AB195" i="56"/>
  <c r="AB266" i="56"/>
  <c r="AC171" i="56"/>
  <c r="AC37" i="56"/>
  <c r="AC462" i="56"/>
  <c r="AC527" i="56"/>
  <c r="AA520" i="56"/>
  <c r="AC321" i="56"/>
  <c r="AC349" i="56"/>
  <c r="AB480" i="56"/>
  <c r="AC436" i="56"/>
  <c r="AB289" i="56"/>
  <c r="AA154" i="56"/>
  <c r="AA497" i="56"/>
  <c r="AB15" i="56"/>
  <c r="AB17" i="56"/>
  <c r="AB70" i="56"/>
  <c r="AC241" i="56"/>
  <c r="AC353" i="56"/>
  <c r="AC484" i="56"/>
  <c r="AB536" i="56"/>
  <c r="AB485" i="56"/>
  <c r="AB104" i="56"/>
  <c r="AC39" i="56"/>
  <c r="AA487" i="56"/>
  <c r="AC427" i="56"/>
  <c r="AB307" i="56"/>
  <c r="AB101" i="56"/>
  <c r="AB539" i="56"/>
  <c r="AC336" i="56"/>
  <c r="AC61" i="56"/>
  <c r="AB212" i="56"/>
  <c r="AC65" i="56"/>
  <c r="AB522" i="56"/>
  <c r="AB109" i="56"/>
  <c r="AB164" i="56"/>
  <c r="AC348" i="56"/>
  <c r="AC505" i="56"/>
  <c r="AB404" i="56"/>
  <c r="AB274" i="56"/>
  <c r="AB81" i="56"/>
  <c r="AB216" i="56"/>
  <c r="AB448" i="56"/>
  <c r="AC89" i="56"/>
  <c r="AB46" i="56"/>
  <c r="AB68" i="56"/>
  <c r="AC257" i="56"/>
  <c r="AB475" i="56"/>
  <c r="AC386" i="56"/>
  <c r="AB29" i="56"/>
  <c r="AA464" i="56"/>
  <c r="AA303" i="56"/>
  <c r="AB318" i="56"/>
  <c r="AC226" i="56"/>
  <c r="AC431" i="56"/>
  <c r="AB531" i="56"/>
  <c r="AC147" i="56"/>
  <c r="AA332" i="56"/>
  <c r="AC525" i="56"/>
  <c r="AA422" i="56"/>
  <c r="AC485" i="56"/>
  <c r="AB497" i="56"/>
  <c r="AC134" i="56"/>
  <c r="AB332" i="56"/>
  <c r="AC232" i="56"/>
  <c r="AB269" i="56"/>
  <c r="AB450" i="56"/>
  <c r="AB150" i="56"/>
  <c r="AA81" i="56"/>
  <c r="AB511" i="56"/>
  <c r="AB41" i="56"/>
  <c r="AA60" i="56"/>
  <c r="AB400" i="56"/>
  <c r="AB228" i="56"/>
  <c r="AB260" i="56"/>
  <c r="AA325" i="56"/>
  <c r="AB396" i="56"/>
  <c r="AB330" i="56"/>
  <c r="AB422" i="56"/>
  <c r="AA289" i="56"/>
  <c r="AB276" i="56"/>
  <c r="AB529" i="56"/>
  <c r="AC278" i="56"/>
  <c r="AC15" i="56"/>
  <c r="AC350" i="56"/>
  <c r="AA382" i="56"/>
  <c r="AC292" i="56"/>
  <c r="AA118" i="56"/>
  <c r="AC231" i="56"/>
  <c r="AB19" i="56"/>
  <c r="AB372" i="56"/>
  <c r="AC192" i="56"/>
  <c r="AC502" i="56"/>
  <c r="AB28" i="56"/>
  <c r="AB161" i="56"/>
  <c r="AA72" i="56"/>
  <c r="AC417" i="56"/>
  <c r="AC119" i="56"/>
  <c r="AA366" i="56"/>
  <c r="AB322" i="56"/>
  <c r="AC368" i="56"/>
  <c r="AB48" i="56"/>
  <c r="AC149" i="56"/>
  <c r="AB172" i="56"/>
  <c r="AB514" i="56"/>
  <c r="AC183" i="56"/>
  <c r="AC250" i="56"/>
  <c r="AB370" i="56"/>
  <c r="AA493" i="56"/>
  <c r="AB513" i="56"/>
  <c r="AC157" i="56"/>
  <c r="AC184" i="56"/>
  <c r="AA283" i="56"/>
  <c r="AB16" i="56"/>
  <c r="AB355" i="56"/>
  <c r="AC438" i="56"/>
  <c r="AB244" i="56"/>
  <c r="AB455" i="56"/>
  <c r="AB338" i="56"/>
  <c r="AA65" i="56"/>
  <c r="AC339" i="56"/>
  <c r="AA110" i="56"/>
  <c r="AC429" i="56"/>
  <c r="AA451" i="56"/>
  <c r="AA210" i="56"/>
  <c r="AC448" i="56"/>
  <c r="AB254" i="56"/>
  <c r="AB305" i="56"/>
  <c r="AC371" i="56"/>
  <c r="AC259" i="56"/>
  <c r="AB248" i="56"/>
  <c r="AB49" i="56"/>
  <c r="AB129" i="56"/>
  <c r="AB426" i="56"/>
  <c r="AC100" i="56"/>
  <c r="AA427" i="56"/>
  <c r="AB491" i="56"/>
  <c r="AB105" i="56"/>
  <c r="AA158" i="56"/>
  <c r="AB317" i="56"/>
  <c r="AB25" i="56"/>
  <c r="AB356" i="56"/>
  <c r="AB388" i="56"/>
  <c r="AC378" i="56"/>
  <c r="AA524" i="56"/>
  <c r="AC238" i="56"/>
  <c r="AC109" i="56"/>
  <c r="AA107" i="56"/>
  <c r="AB196" i="56"/>
  <c r="AB363" i="56"/>
  <c r="AC28" i="56"/>
  <c r="AA468" i="56"/>
  <c r="AB345" i="56"/>
  <c r="AB45" i="56"/>
  <c r="AA416" i="56"/>
  <c r="AA142" i="56"/>
  <c r="AC277" i="56"/>
  <c r="AB251" i="56"/>
  <c r="AC177" i="56"/>
  <c r="AC223" i="56"/>
  <c r="AB304" i="56"/>
  <c r="AB440" i="56"/>
  <c r="AA255" i="56"/>
  <c r="AC423" i="56"/>
  <c r="AC26" i="56"/>
  <c r="AC433" i="56"/>
  <c r="AB181" i="56"/>
  <c r="AC236" i="56"/>
  <c r="AA31" i="56"/>
  <c r="AB441" i="56"/>
  <c r="AC449" i="56"/>
  <c r="AC481" i="56"/>
  <c r="AC244" i="56"/>
  <c r="AA287" i="56"/>
  <c r="AA164" i="56"/>
  <c r="AC198" i="56"/>
  <c r="AC80" i="56"/>
  <c r="AA257" i="56"/>
  <c r="AA454" i="56"/>
  <c r="AB38" i="56"/>
  <c r="AC78" i="56"/>
  <c r="AA294" i="56"/>
  <c r="AA507" i="56"/>
  <c r="AB299" i="56"/>
  <c r="AA103" i="56"/>
  <c r="AB238" i="56"/>
  <c r="AC108" i="56"/>
  <c r="AB24" i="56"/>
  <c r="AC351" i="56"/>
  <c r="AA425" i="56"/>
  <c r="AB89" i="56"/>
  <c r="AC470" i="56"/>
  <c r="AA295" i="56"/>
  <c r="AB128" i="56"/>
  <c r="AB481" i="56"/>
  <c r="AC129" i="56"/>
  <c r="AC130" i="56"/>
  <c r="AB374" i="56"/>
  <c r="AC521" i="56"/>
  <c r="AA519" i="56"/>
  <c r="AA150" i="56"/>
  <c r="AB179" i="56"/>
  <c r="AC44" i="56"/>
  <c r="AA106" i="56"/>
  <c r="AB165" i="56"/>
  <c r="AB287" i="56"/>
  <c r="AA445" i="56"/>
  <c r="AB277" i="56"/>
  <c r="AA235" i="56"/>
  <c r="AC394" i="56"/>
  <c r="AC267" i="56"/>
  <c r="AB131" i="56"/>
  <c r="C522" i="56"/>
  <c r="C227" i="56"/>
  <c r="C182" i="56"/>
  <c r="C540" i="56"/>
  <c r="C114" i="56"/>
  <c r="C180" i="56"/>
  <c r="C398" i="56"/>
  <c r="C450" i="56"/>
  <c r="C254" i="56"/>
  <c r="C360" i="56"/>
  <c r="C334" i="56"/>
  <c r="C528" i="56"/>
  <c r="C274" i="56"/>
  <c r="C376" i="56"/>
  <c r="C460" i="56"/>
  <c r="C191" i="56"/>
  <c r="C486" i="56"/>
  <c r="C421" i="56"/>
  <c r="C457" i="56"/>
  <c r="C507" i="56"/>
  <c r="C508" i="56"/>
  <c r="C18" i="56"/>
  <c r="C107" i="56"/>
  <c r="C271" i="56"/>
  <c r="C351" i="56"/>
  <c r="C416" i="56"/>
  <c r="C62" i="56"/>
  <c r="C448" i="56"/>
  <c r="C33" i="56"/>
  <c r="C46" i="56"/>
  <c r="C335" i="56"/>
  <c r="C395" i="56"/>
  <c r="C183" i="56"/>
  <c r="C408" i="56"/>
  <c r="C462" i="56"/>
  <c r="C127" i="56"/>
  <c r="C241" i="56"/>
  <c r="C512" i="56"/>
  <c r="C374" i="56"/>
  <c r="C266" i="56"/>
  <c r="C412" i="56"/>
  <c r="C480" i="56"/>
  <c r="C193" i="56"/>
  <c r="C442" i="56"/>
  <c r="C99" i="56"/>
  <c r="C171" i="56"/>
  <c r="C94" i="56"/>
  <c r="C154" i="56"/>
  <c r="C484" i="56"/>
  <c r="C341" i="56"/>
  <c r="C410" i="56"/>
  <c r="C476" i="56"/>
  <c r="C56" i="56"/>
  <c r="C454" i="56"/>
  <c r="C356" i="56"/>
  <c r="C406" i="56"/>
  <c r="C22" i="56"/>
  <c r="C124" i="56"/>
  <c r="C306" i="56"/>
  <c r="C354" i="56"/>
  <c r="C536" i="56"/>
  <c r="C463" i="56"/>
  <c r="C242" i="56"/>
  <c r="C160" i="56"/>
  <c r="C539" i="56"/>
  <c r="C523" i="56"/>
  <c r="C404" i="56"/>
  <c r="C364" i="56"/>
  <c r="C45" i="56"/>
  <c r="C113" i="56"/>
  <c r="C511" i="56"/>
  <c r="C89" i="56"/>
  <c r="C70" i="56"/>
  <c r="C181" i="56"/>
  <c r="C441" i="56"/>
  <c r="C178" i="56"/>
  <c r="C449" i="56"/>
  <c r="C430" i="56"/>
  <c r="C375" i="56"/>
  <c r="C527" i="56"/>
  <c r="C521" i="56"/>
  <c r="C310" i="56"/>
  <c r="C273" i="56"/>
  <c r="C190" i="56"/>
  <c r="C253" i="56"/>
  <c r="C409" i="56"/>
  <c r="C268" i="56"/>
  <c r="C533" i="56"/>
  <c r="C525" i="56"/>
  <c r="C232" i="56"/>
  <c r="C383" i="56"/>
  <c r="C487" i="56"/>
  <c r="C485" i="56"/>
  <c r="C264" i="56"/>
  <c r="C104" i="56"/>
  <c r="C174" i="56"/>
  <c r="C368" i="56"/>
  <c r="C279" i="56"/>
  <c r="C32" i="56"/>
  <c r="C101" i="56"/>
  <c r="C357" i="56"/>
  <c r="C445" i="56"/>
  <c r="C81" i="56"/>
  <c r="C345" i="56"/>
  <c r="C119" i="56"/>
  <c r="C433" i="56"/>
  <c r="C420" i="56"/>
  <c r="C394" i="56"/>
  <c r="C136" i="56"/>
  <c r="C370" i="56"/>
  <c r="C499" i="56"/>
  <c r="C474" i="56"/>
  <c r="C186" i="56"/>
  <c r="C131" i="56"/>
  <c r="C247" i="56"/>
  <c r="C399" i="56"/>
  <c r="C300" i="56"/>
  <c r="C145" i="56"/>
  <c r="C117" i="56"/>
  <c r="C325" i="56"/>
  <c r="C330" i="56"/>
  <c r="C234" i="56"/>
  <c r="C316" i="56"/>
  <c r="C443" i="56"/>
  <c r="C269" i="56"/>
  <c r="C258" i="56"/>
  <c r="C152" i="56"/>
  <c r="C156" i="56"/>
  <c r="C489" i="56"/>
  <c r="C50" i="56"/>
  <c r="C132" i="56"/>
  <c r="C519" i="56"/>
  <c r="C509" i="56"/>
  <c r="C342" i="56"/>
  <c r="C106" i="56"/>
  <c r="C63" i="56"/>
  <c r="C287" i="56"/>
  <c r="C403" i="56"/>
  <c r="C298" i="56"/>
  <c r="C502" i="56"/>
  <c r="C167" i="56"/>
  <c r="C302" i="56"/>
  <c r="C115" i="56"/>
  <c r="C510" i="56"/>
  <c r="C176" i="56"/>
  <c r="C217" i="56"/>
  <c r="C121" i="56"/>
  <c r="C340" i="56"/>
  <c r="C67" i="56"/>
  <c r="C188" i="56"/>
  <c r="C318" i="56"/>
  <c r="C189" i="56"/>
  <c r="C134" i="56"/>
  <c r="C76" i="56"/>
  <c r="C60" i="56"/>
  <c r="C332" i="56"/>
  <c r="C516" i="56"/>
  <c r="C143" i="56"/>
  <c r="C209" i="56"/>
  <c r="C326" i="56"/>
  <c r="C85" i="56"/>
  <c r="C90" i="56"/>
  <c r="C541" i="56"/>
  <c r="C465" i="56"/>
  <c r="C529" i="56"/>
  <c r="C401" i="56"/>
  <c r="C272" i="56"/>
  <c r="C204" i="56"/>
  <c r="C428" i="56"/>
  <c r="C97" i="56"/>
  <c r="C456" i="56"/>
  <c r="C158" i="56"/>
  <c r="C343" i="56"/>
  <c r="C492" i="56"/>
  <c r="C166" i="56"/>
  <c r="C108" i="56"/>
  <c r="C109" i="56"/>
  <c r="C239" i="56"/>
  <c r="C429" i="56"/>
  <c r="C161" i="56"/>
  <c r="C58" i="56"/>
  <c r="C26" i="56"/>
  <c r="C425" i="56"/>
  <c r="C281" i="56"/>
  <c r="C43" i="56"/>
  <c r="C221" i="56"/>
  <c r="C305" i="56"/>
  <c r="C149" i="56"/>
  <c r="C236" i="56"/>
  <c r="C202" i="56"/>
  <c r="C36" i="56"/>
  <c r="C230" i="56"/>
  <c r="C128" i="56"/>
  <c r="C129" i="56"/>
  <c r="C75" i="56"/>
  <c r="C246" i="56"/>
  <c r="C205" i="56"/>
  <c r="C256" i="56"/>
  <c r="C431" i="56"/>
  <c r="C34" i="56"/>
  <c r="C321" i="56"/>
  <c r="C477" i="56"/>
  <c r="C169" i="56"/>
  <c r="C436" i="56"/>
  <c r="C314" i="56"/>
  <c r="C385" i="56"/>
  <c r="C87" i="56"/>
  <c r="C396" i="56"/>
  <c r="C495" i="56"/>
  <c r="C422" i="56"/>
  <c r="C535" i="56"/>
  <c r="C84" i="56"/>
  <c r="C200" i="56"/>
  <c r="C215" i="56"/>
  <c r="C122" i="56"/>
  <c r="C472" i="56"/>
  <c r="C358" i="56"/>
  <c r="C53" i="56"/>
  <c r="C214" i="56"/>
  <c r="C336" i="56"/>
  <c r="C411" i="56"/>
  <c r="C339" i="56"/>
  <c r="C348" i="56"/>
  <c r="C447" i="56"/>
  <c r="C110" i="56"/>
  <c r="C417" i="56"/>
  <c r="C168" i="56"/>
  <c r="C116" i="56"/>
  <c r="C197" i="56"/>
  <c r="C377" i="56"/>
  <c r="C284" i="56"/>
  <c r="C288" i="56"/>
  <c r="C373" i="56"/>
  <c r="C481" i="56"/>
  <c r="C49" i="56"/>
  <c r="C293" i="56"/>
  <c r="C426" i="56"/>
  <c r="C185" i="56"/>
  <c r="C479" i="56"/>
  <c r="C252" i="56"/>
  <c r="C381" i="56"/>
  <c r="C458" i="56"/>
  <c r="C303" i="56"/>
  <c r="C435" i="56"/>
  <c r="C82" i="56"/>
  <c r="C320" i="56"/>
  <c r="C312" i="56"/>
  <c r="C79" i="56"/>
  <c r="C77" i="56"/>
  <c r="C349" i="56"/>
  <c r="C532" i="56"/>
  <c r="C400" i="56"/>
  <c r="C111" i="56"/>
  <c r="C155" i="56"/>
  <c r="C275" i="56"/>
  <c r="C219" i="56"/>
  <c r="C225" i="56"/>
  <c r="C497" i="56"/>
  <c r="C278" i="56"/>
  <c r="C96" i="56"/>
  <c r="C47" i="56"/>
  <c r="C352" i="56"/>
  <c r="C393" i="56"/>
  <c r="C280" i="56"/>
  <c r="C208" i="56"/>
  <c r="C504" i="56"/>
  <c r="C120" i="56"/>
  <c r="C365" i="56"/>
  <c r="C14" i="56"/>
  <c r="C66" i="56"/>
  <c r="C514" i="56"/>
  <c r="C515" i="56"/>
  <c r="C452" i="56"/>
  <c r="C250" i="56"/>
  <c r="C222" i="56"/>
  <c r="C71" i="56"/>
  <c r="C98" i="56"/>
  <c r="C102" i="56"/>
  <c r="C494" i="56"/>
  <c r="C93" i="56"/>
  <c r="C379" i="56"/>
  <c r="C483" i="56"/>
  <c r="C211" i="56"/>
  <c r="C471" i="56"/>
  <c r="C308" i="56"/>
  <c r="C467" i="56"/>
  <c r="C194" i="56"/>
  <c r="C260" i="56"/>
  <c r="C37" i="56"/>
  <c r="C151" i="56"/>
  <c r="C362" i="56"/>
  <c r="C418" i="56"/>
  <c r="C469" i="56"/>
  <c r="C276" i="56"/>
  <c r="C20" i="56"/>
  <c r="C243" i="56"/>
  <c r="C327" i="56"/>
  <c r="C513" i="56"/>
  <c r="C184" i="56"/>
  <c r="C283" i="56"/>
  <c r="C16" i="56"/>
  <c r="C388" i="56"/>
  <c r="C192" i="56"/>
  <c r="C405" i="56"/>
  <c r="C64" i="56"/>
  <c r="C451" i="56"/>
  <c r="C389" i="56"/>
  <c r="C255" i="56"/>
  <c r="C390" i="56"/>
  <c r="C48" i="56"/>
  <c r="C172" i="56"/>
  <c r="C240" i="56"/>
  <c r="C125" i="56"/>
  <c r="C267" i="56"/>
  <c r="C29" i="56"/>
  <c r="C130" i="56"/>
  <c r="C39" i="56"/>
  <c r="C263" i="56"/>
  <c r="C464" i="56"/>
  <c r="C140" i="56"/>
  <c r="C413" i="56"/>
  <c r="C459" i="56"/>
  <c r="C40" i="56"/>
  <c r="C163" i="56"/>
  <c r="C147" i="56"/>
  <c r="C313" i="56"/>
  <c r="C228" i="56"/>
  <c r="C353" i="56"/>
  <c r="C439" i="56"/>
  <c r="C141" i="56"/>
  <c r="C289" i="56"/>
  <c r="C337" i="56"/>
  <c r="C323" i="56"/>
  <c r="C73" i="56"/>
  <c r="AA298" i="56"/>
  <c r="AA45" i="56"/>
  <c r="AA240" i="56"/>
  <c r="AA202" i="56"/>
  <c r="AA441" i="56"/>
  <c r="AA163" i="56"/>
  <c r="AA428" i="56"/>
  <c r="AA484" i="56"/>
  <c r="AA342" i="56"/>
  <c r="AA355" i="56"/>
  <c r="AA113" i="56"/>
  <c r="AA327" i="56"/>
  <c r="AC344" i="56"/>
  <c r="AC242" i="56"/>
  <c r="AB334" i="56"/>
  <c r="AB534" i="56"/>
  <c r="AB352" i="56"/>
  <c r="AC455" i="56"/>
  <c r="AC94" i="56"/>
  <c r="AB375" i="56"/>
  <c r="AC185" i="56"/>
  <c r="AA93" i="56"/>
  <c r="AB341" i="56"/>
  <c r="AB410" i="56"/>
  <c r="AC174" i="56"/>
  <c r="AA225" i="56"/>
  <c r="AB92" i="56"/>
  <c r="AA92" i="56"/>
  <c r="AB503" i="56"/>
  <c r="AB292" i="56"/>
  <c r="AB44" i="56"/>
  <c r="AB57" i="56"/>
  <c r="AA207" i="56"/>
  <c r="AA392" i="56"/>
  <c r="AB434" i="56"/>
  <c r="AC498" i="56"/>
  <c r="AC280" i="56"/>
  <c r="AA360" i="56"/>
  <c r="AC92" i="56"/>
  <c r="AC57" i="56"/>
  <c r="AC105" i="56"/>
  <c r="AA13" i="56"/>
  <c r="AB392" i="56"/>
  <c r="AA299" i="56"/>
  <c r="AC283" i="56"/>
  <c r="AB173" i="56"/>
  <c r="AC107" i="56"/>
  <c r="AB35" i="56"/>
  <c r="AA64" i="56"/>
  <c r="AC254" i="56"/>
  <c r="AC304" i="56"/>
  <c r="AC137" i="56"/>
  <c r="AC475" i="56"/>
  <c r="AB125" i="56"/>
  <c r="AC293" i="56"/>
  <c r="AB290" i="56"/>
  <c r="AA269" i="56"/>
  <c r="AC326" i="56"/>
  <c r="AC323" i="56"/>
  <c r="AC73" i="56"/>
  <c r="AC540" i="56"/>
  <c r="AA415" i="56"/>
  <c r="AC17" i="56"/>
  <c r="AC233" i="56"/>
  <c r="AB282" i="56"/>
  <c r="AC47" i="56"/>
  <c r="AC508" i="56"/>
  <c r="AC434" i="56"/>
  <c r="AC372" i="56"/>
  <c r="AC166" i="56"/>
  <c r="AC356" i="56"/>
  <c r="AB411" i="56"/>
  <c r="AC298" i="56"/>
  <c r="AB107" i="56"/>
  <c r="AB468" i="56"/>
  <c r="AB167" i="56"/>
  <c r="AC416" i="56"/>
  <c r="AB361" i="56"/>
  <c r="AA62" i="56"/>
  <c r="AB120" i="56"/>
  <c r="AC510" i="56"/>
  <c r="AC237" i="56"/>
  <c r="AB473" i="56"/>
  <c r="AB43" i="56"/>
  <c r="AC452" i="56"/>
  <c r="AC426" i="56"/>
  <c r="AB75" i="56"/>
  <c r="AC261" i="56"/>
  <c r="AB98" i="56"/>
  <c r="AC413" i="56"/>
  <c r="AB442" i="56"/>
  <c r="AC535" i="56"/>
  <c r="AC203" i="56"/>
  <c r="AC329" i="56"/>
  <c r="AC503" i="56"/>
  <c r="AB156" i="56"/>
  <c r="AA276" i="56"/>
  <c r="AC491" i="56"/>
  <c r="AC262" i="56"/>
  <c r="AB231" i="56"/>
  <c r="AC473" i="56"/>
  <c r="AB91" i="56"/>
  <c r="AB227" i="56"/>
  <c r="AC126" i="56"/>
  <c r="AB202" i="56"/>
  <c r="AB373" i="56"/>
  <c r="AC86" i="56"/>
  <c r="AC75" i="56"/>
  <c r="AA314" i="56"/>
  <c r="AC155" i="56"/>
  <c r="AC151" i="56"/>
  <c r="AB359" i="56"/>
  <c r="AA404" i="56"/>
  <c r="AA476" i="56"/>
  <c r="AA323" i="56"/>
  <c r="AA42" i="56"/>
  <c r="AA491" i="56"/>
  <c r="AA220" i="56"/>
  <c r="AA165" i="56"/>
  <c r="AA191" i="56"/>
  <c r="AA16" i="56"/>
  <c r="AA63" i="56"/>
  <c r="AA338" i="56"/>
  <c r="AA112" i="56"/>
  <c r="AA236" i="56"/>
  <c r="AA426" i="56"/>
  <c r="AA319" i="56"/>
  <c r="AA133" i="56"/>
  <c r="AA483" i="56"/>
  <c r="AA349" i="56"/>
  <c r="AA193" i="56"/>
  <c r="AA90" i="56"/>
  <c r="AA386" i="56"/>
  <c r="AA411" i="56"/>
  <c r="AA224" i="56"/>
  <c r="AA167" i="56"/>
  <c r="AA335" i="56"/>
  <c r="AA267" i="56"/>
  <c r="AA474" i="56"/>
  <c r="AA131" i="56"/>
  <c r="AA188" i="56"/>
  <c r="AA76" i="56"/>
  <c r="AA84" i="56"/>
  <c r="AA134" i="56"/>
  <c r="AA443" i="56"/>
  <c r="AA262" i="56"/>
  <c r="AA534" i="56"/>
  <c r="AA407" i="56"/>
  <c r="AA47" i="56"/>
  <c r="AA432" i="56"/>
  <c r="AA492" i="56"/>
  <c r="AA291" i="56"/>
  <c r="AA201" i="56"/>
  <c r="AA455" i="56"/>
  <c r="AA357" i="56"/>
  <c r="AA403" i="56"/>
  <c r="AA173" i="56"/>
  <c r="AA364" i="56"/>
  <c r="AA161" i="56"/>
  <c r="AA345" i="56"/>
  <c r="AA115" i="56"/>
  <c r="AA33" i="56"/>
  <c r="AA26" i="56"/>
  <c r="AA424" i="56"/>
  <c r="AA170" i="56"/>
  <c r="AA390" i="56"/>
  <c r="AA55" i="56"/>
  <c r="AA123" i="56"/>
  <c r="AA394" i="56"/>
  <c r="AA121" i="56"/>
  <c r="AA259" i="56"/>
  <c r="AA452" i="56"/>
  <c r="AA129" i="56"/>
  <c r="AA375" i="56"/>
  <c r="AA252" i="56"/>
  <c r="AA205" i="56"/>
  <c r="AA82" i="56"/>
  <c r="AA439" i="56"/>
  <c r="AA316" i="56"/>
  <c r="AA152" i="56"/>
  <c r="AA44" i="56"/>
  <c r="AA446" i="56"/>
  <c r="AA347" i="56"/>
  <c r="AA204" i="56"/>
  <c r="AA343" i="56"/>
  <c r="AA523" i="56"/>
  <c r="AA21" i="56"/>
  <c r="AA211" i="56"/>
  <c r="AA232" i="56"/>
  <c r="AA260" i="56"/>
  <c r="AA417" i="56"/>
  <c r="AA272" i="56"/>
  <c r="AA402" i="56"/>
  <c r="AA279" i="56"/>
  <c r="AA334" i="56"/>
  <c r="AA159" i="56"/>
  <c r="AA182" i="56"/>
  <c r="AA166" i="56"/>
  <c r="AA498" i="56"/>
  <c r="AA528" i="56"/>
  <c r="AA378" i="56"/>
  <c r="AA336" i="56"/>
  <c r="AA363" i="56"/>
  <c r="AA274" i="56"/>
  <c r="AA216" i="56"/>
  <c r="AA119" i="56"/>
  <c r="AA116" i="56"/>
  <c r="AA197" i="56"/>
  <c r="AA80" i="56"/>
  <c r="AA281" i="56"/>
  <c r="AA137" i="56"/>
  <c r="AA68" i="56"/>
  <c r="AA288" i="56"/>
  <c r="AA124" i="56"/>
  <c r="AA514" i="56"/>
  <c r="AA30" i="56"/>
  <c r="AA51" i="56"/>
  <c r="AA183" i="56"/>
  <c r="AA71" i="56"/>
  <c r="AA340" i="56"/>
  <c r="AA328" i="56"/>
  <c r="AA98" i="56"/>
  <c r="AA140" i="56"/>
  <c r="AA494" i="56"/>
  <c r="AA532" i="56"/>
  <c r="AA268" i="56"/>
  <c r="AA117" i="56"/>
  <c r="AA111" i="56"/>
  <c r="AA530" i="56"/>
  <c r="AA94" i="56"/>
  <c r="AA535" i="56"/>
  <c r="AA418" i="56"/>
  <c r="AC450" i="56"/>
  <c r="AA203" i="56"/>
  <c r="AB402" i="56"/>
  <c r="AC180" i="56"/>
  <c r="AC347" i="56"/>
  <c r="AA387" i="56"/>
  <c r="AA15" i="56"/>
  <c r="AC307" i="56"/>
  <c r="AC88" i="56"/>
  <c r="AB159" i="56"/>
  <c r="AC97" i="56"/>
  <c r="AB220" i="56"/>
  <c r="AA286" i="56"/>
  <c r="AB350" i="56"/>
  <c r="AB175" i="56"/>
  <c r="AB506" i="56"/>
  <c r="AA297" i="56"/>
  <c r="AA331" i="56"/>
  <c r="AA157" i="56"/>
  <c r="AC456" i="56"/>
  <c r="AC13" i="56"/>
  <c r="AB118" i="56"/>
  <c r="AB184" i="56"/>
  <c r="AA231" i="56"/>
  <c r="AA317" i="56"/>
  <c r="AA214" i="56"/>
  <c r="AC103" i="56"/>
  <c r="AB166" i="56"/>
  <c r="AA419" i="56"/>
  <c r="AA438" i="56"/>
  <c r="AA356" i="56"/>
  <c r="AA388" i="56"/>
  <c r="AB523" i="56"/>
  <c r="AA398" i="56"/>
  <c r="AB108" i="56"/>
  <c r="AB478" i="56"/>
  <c r="AC138" i="56"/>
  <c r="AB138" i="56"/>
  <c r="AB265" i="56"/>
  <c r="AC461" i="56"/>
  <c r="AA461" i="56"/>
  <c r="AB339" i="56"/>
  <c r="AA239" i="56"/>
  <c r="AA348" i="56"/>
  <c r="AC23" i="56"/>
  <c r="AB505" i="56"/>
  <c r="AC24" i="56"/>
  <c r="AB272" i="56"/>
  <c r="AC279" i="56"/>
  <c r="AC159" i="56"/>
  <c r="AC204" i="56"/>
  <c r="AA96" i="56"/>
  <c r="AC367" i="56"/>
  <c r="AC175" i="56"/>
  <c r="AC506" i="56"/>
  <c r="AA233" i="56"/>
  <c r="AC346" i="56"/>
  <c r="AC513" i="56"/>
  <c r="AB297" i="56"/>
  <c r="AC331" i="56"/>
  <c r="AA501" i="56"/>
  <c r="AA57" i="56"/>
  <c r="AB157" i="56"/>
  <c r="AA245" i="56"/>
  <c r="AA352" i="56"/>
  <c r="AC457" i="56"/>
  <c r="AA508" i="56"/>
  <c r="AA434" i="56"/>
  <c r="AC317" i="56"/>
  <c r="AB95" i="56"/>
  <c r="AB270" i="56"/>
  <c r="AC432" i="56"/>
  <c r="AB103" i="56"/>
  <c r="AA187" i="56"/>
  <c r="AA393" i="56"/>
  <c r="AA244" i="56"/>
  <c r="AB398" i="56"/>
  <c r="AB524" i="56"/>
  <c r="AA61" i="56"/>
  <c r="BA61" i="56"/>
  <c r="BB61" i="56"/>
  <c r="AA108" i="56"/>
  <c r="AA162" i="56"/>
  <c r="AA478" i="56"/>
  <c r="AC18" i="56"/>
  <c r="AA138" i="56"/>
  <c r="AB357" i="56"/>
  <c r="AB461" i="56"/>
  <c r="AC522" i="56"/>
  <c r="AB239" i="56"/>
  <c r="AB447" i="56"/>
  <c r="AA500" i="56"/>
  <c r="AB21" i="56"/>
  <c r="AC445" i="56"/>
  <c r="AC391" i="56"/>
  <c r="AC405" i="56"/>
  <c r="AC364" i="56"/>
  <c r="AC384" i="56"/>
  <c r="AA406" i="56"/>
  <c r="AB42" i="56"/>
  <c r="AB148" i="56"/>
  <c r="AC402" i="56"/>
  <c r="AC538" i="56"/>
  <c r="AA114" i="56"/>
  <c r="AC387" i="56"/>
  <c r="AB279" i="56"/>
  <c r="AA100" i="56"/>
  <c r="AC96" i="56"/>
  <c r="AC182" i="56"/>
  <c r="AB97" i="56"/>
  <c r="AB233" i="56"/>
  <c r="AC297" i="56"/>
  <c r="AB331" i="56"/>
  <c r="AA32" i="56"/>
  <c r="AA105" i="56"/>
  <c r="AA457" i="56"/>
  <c r="AB283" i="56"/>
  <c r="AA496" i="56"/>
  <c r="AB214" i="56"/>
  <c r="AB378" i="56"/>
  <c r="AC478" i="56"/>
  <c r="AA199" i="56"/>
  <c r="AA109" i="56"/>
  <c r="AB348" i="56"/>
  <c r="AC500" i="56"/>
  <c r="AA23" i="56"/>
  <c r="AA196" i="56"/>
  <c r="AA280" i="56"/>
  <c r="AB380" i="56"/>
  <c r="AA444" i="56"/>
  <c r="AA296" i="56"/>
  <c r="AB384" i="56"/>
  <c r="AC101" i="56"/>
  <c r="AB229" i="56"/>
  <c r="AC355" i="56"/>
  <c r="AB419" i="56"/>
  <c r="AA539" i="56"/>
  <c r="AB61" i="56"/>
  <c r="AB199" i="56"/>
  <c r="AC239" i="56"/>
  <c r="AA192" i="56"/>
  <c r="AC296" i="56"/>
  <c r="AB198" i="56"/>
  <c r="AA391" i="56"/>
  <c r="AB72" i="56"/>
  <c r="AA148" i="56"/>
  <c r="AB203" i="56"/>
  <c r="AA329" i="56"/>
  <c r="AB446" i="56"/>
  <c r="AA538" i="56"/>
  <c r="AA344" i="56"/>
  <c r="AB387" i="56"/>
  <c r="AA450" i="56"/>
  <c r="AC213" i="56"/>
  <c r="AA307" i="56"/>
  <c r="AC428" i="56"/>
  <c r="AA540" i="56"/>
  <c r="AC220" i="56"/>
  <c r="AB286" i="56"/>
  <c r="AA350" i="56"/>
  <c r="AB415" i="56"/>
  <c r="AB493" i="56"/>
  <c r="AB501" i="56"/>
  <c r="AB32" i="56"/>
  <c r="AB207" i="56"/>
  <c r="AC118" i="56"/>
  <c r="AB245" i="56"/>
  <c r="AC352" i="56"/>
  <c r="AB457" i="56"/>
  <c r="AC106" i="56"/>
  <c r="AA372" i="56"/>
  <c r="AC419" i="56"/>
  <c r="AC139" i="56"/>
  <c r="AB162" i="56"/>
  <c r="AA212" i="56"/>
  <c r="AB65" i="56"/>
  <c r="AC199" i="56"/>
  <c r="AB298" i="56"/>
  <c r="AA218" i="56"/>
  <c r="AB280" i="56"/>
  <c r="AB444" i="56"/>
  <c r="AA505" i="56"/>
  <c r="AC112" i="56"/>
  <c r="AB296" i="56"/>
  <c r="AA502" i="56"/>
  <c r="AC21" i="56"/>
  <c r="AA369" i="56"/>
  <c r="AC161" i="56"/>
  <c r="AC224" i="56"/>
  <c r="AA179" i="56"/>
  <c r="AC32" i="56"/>
  <c r="AC207" i="56"/>
  <c r="AA333" i="56"/>
  <c r="AB13" i="56"/>
  <c r="AC343" i="56"/>
  <c r="AA19" i="56"/>
  <c r="AB329" i="56"/>
  <c r="AC446" i="56"/>
  <c r="AB538" i="56"/>
  <c r="AB344" i="56"/>
  <c r="AB180" i="56"/>
  <c r="AB242" i="56"/>
  <c r="AB347" i="56"/>
  <c r="AA503" i="56"/>
  <c r="AA213" i="56"/>
  <c r="AA278" i="56"/>
  <c r="AA88" i="56"/>
  <c r="AB262" i="56"/>
  <c r="AB428" i="56"/>
  <c r="AA488" i="56"/>
  <c r="AB540" i="56"/>
  <c r="AB160" i="56"/>
  <c r="AC286" i="56"/>
  <c r="AA175" i="56"/>
  <c r="AA506" i="56"/>
  <c r="BA292" i="56"/>
  <c r="BB292" i="56"/>
  <c r="AA346" i="56"/>
  <c r="AC507" i="56"/>
  <c r="AC534" i="56"/>
  <c r="AC333" i="56"/>
  <c r="AB407" i="56"/>
  <c r="AA456" i="56"/>
  <c r="AC245" i="56"/>
  <c r="AB158" i="56"/>
  <c r="AB496" i="56"/>
  <c r="AC19" i="56"/>
  <c r="AC95" i="56"/>
  <c r="AA101" i="56"/>
  <c r="AC191" i="56"/>
  <c r="AA270" i="56"/>
  <c r="AB432" i="56"/>
  <c r="AB492" i="56"/>
  <c r="AC16" i="56"/>
  <c r="AA229" i="56"/>
  <c r="AB291" i="56"/>
  <c r="AC25" i="56"/>
  <c r="AC539" i="56"/>
  <c r="AC388" i="56"/>
  <c r="AA139" i="56"/>
  <c r="AC63" i="56"/>
  <c r="AC201" i="56"/>
  <c r="AB201" i="56"/>
  <c r="AC524" i="56"/>
  <c r="AB336" i="56"/>
  <c r="AA52" i="56"/>
  <c r="AC212" i="56"/>
  <c r="AA18" i="56"/>
  <c r="AC357" i="56"/>
  <c r="AB403" i="56"/>
  <c r="AA522" i="56"/>
  <c r="AA339" i="56"/>
  <c r="AA447" i="56"/>
  <c r="AB23" i="56"/>
  <c r="AA380" i="56"/>
  <c r="AC444" i="56"/>
  <c r="AB192" i="56"/>
  <c r="AA249" i="56"/>
  <c r="AA180" i="56"/>
  <c r="AC334" i="56"/>
  <c r="AB204" i="56"/>
  <c r="AB96" i="56"/>
  <c r="AB367" i="56"/>
  <c r="AC488" i="56"/>
  <c r="AA97" i="56"/>
  <c r="AC493" i="56"/>
  <c r="AC282" i="56"/>
  <c r="AB456" i="56"/>
  <c r="AC187" i="56"/>
  <c r="AB393" i="56"/>
  <c r="AB112" i="56"/>
  <c r="AC404" i="56"/>
  <c r="AC35" i="56"/>
  <c r="AC271" i="56"/>
  <c r="AC301" i="56"/>
  <c r="AB351" i="56"/>
  <c r="AC22" i="56"/>
  <c r="AB502" i="56"/>
  <c r="AA28" i="56"/>
  <c r="AB445" i="56"/>
  <c r="AB405" i="56"/>
  <c r="AA384" i="56"/>
  <c r="AB64" i="56"/>
  <c r="AC142" i="56"/>
  <c r="AA58" i="56"/>
  <c r="AB119" i="56"/>
  <c r="AB168" i="56"/>
  <c r="AB366" i="56"/>
  <c r="AA223" i="56"/>
  <c r="AB210" i="56"/>
  <c r="AC116" i="56"/>
  <c r="AB197" i="56"/>
  <c r="AA423" i="56"/>
  <c r="AB423" i="56"/>
  <c r="AA518" i="56"/>
  <c r="AC285" i="56"/>
  <c r="AB390" i="56"/>
  <c r="AA237" i="56"/>
  <c r="AB281" i="56"/>
  <c r="AA43" i="56"/>
  <c r="AA46" i="56"/>
  <c r="AC48" i="56"/>
  <c r="AC176" i="56"/>
  <c r="AB365" i="56"/>
  <c r="AC490" i="56"/>
  <c r="AA284" i="56"/>
  <c r="AB149" i="56"/>
  <c r="AB288" i="56"/>
  <c r="AA371" i="56"/>
  <c r="AA453" i="56"/>
  <c r="AA324" i="56"/>
  <c r="AC373" i="56"/>
  <c r="AA36" i="56"/>
  <c r="AB295" i="56"/>
  <c r="AB178" i="56"/>
  <c r="AB449" i="56"/>
  <c r="AC414" i="56"/>
  <c r="AA248" i="56"/>
  <c r="AC128" i="56"/>
  <c r="AC309" i="56"/>
  <c r="AA370" i="56"/>
  <c r="AC294" i="56"/>
  <c r="AA293" i="56"/>
  <c r="AC375" i="56"/>
  <c r="AC29" i="56"/>
  <c r="AB479" i="56"/>
  <c r="AA479" i="56"/>
  <c r="AB71" i="56"/>
  <c r="AB186" i="56"/>
  <c r="AA246" i="56"/>
  <c r="AB462" i="56"/>
  <c r="AB527" i="56"/>
  <c r="AB127" i="56"/>
  <c r="AA413" i="56"/>
  <c r="AC494" i="56"/>
  <c r="AC460" i="56"/>
  <c r="AA435" i="56"/>
  <c r="AA320" i="56"/>
  <c r="AA437" i="56"/>
  <c r="AB312" i="56"/>
  <c r="AB379" i="56"/>
  <c r="AB486" i="56"/>
  <c r="AA79" i="56"/>
  <c r="AA321" i="56"/>
  <c r="AA531" i="56"/>
  <c r="AB190" i="56"/>
  <c r="AB211" i="56"/>
  <c r="AB268" i="56"/>
  <c r="AB117" i="56"/>
  <c r="AC169" i="56"/>
  <c r="AB314" i="56"/>
  <c r="AB308" i="56"/>
  <c r="AB353" i="56"/>
  <c r="AB232" i="56"/>
  <c r="AC439" i="56"/>
  <c r="AB443" i="56"/>
  <c r="AA37" i="56"/>
  <c r="AA143" i="56"/>
  <c r="AB209" i="56"/>
  <c r="AB487" i="56"/>
  <c r="AA151" i="56"/>
  <c r="AB362" i="56"/>
  <c r="AA410" i="56"/>
  <c r="AC519" i="56"/>
  <c r="AC406" i="56"/>
  <c r="AC81" i="56"/>
  <c r="AB301" i="56"/>
  <c r="AA482" i="56"/>
  <c r="AA22" i="56"/>
  <c r="AB69" i="56"/>
  <c r="AC466" i="56"/>
  <c r="AA504" i="56"/>
  <c r="AA389" i="56"/>
  <c r="AA448" i="56"/>
  <c r="AC27" i="56"/>
  <c r="AB368" i="56"/>
  <c r="AB26" i="56"/>
  <c r="AC518" i="56"/>
  <c r="AB537" i="56"/>
  <c r="AC170" i="56"/>
  <c r="AC281" i="56"/>
  <c r="AA376" i="56"/>
  <c r="AC55" i="56"/>
  <c r="AB137" i="56"/>
  <c r="AA305" i="56"/>
  <c r="AA420" i="56"/>
  <c r="AC284" i="56"/>
  <c r="AC288" i="56"/>
  <c r="AA14" i="56"/>
  <c r="AA509" i="56"/>
  <c r="AA66" i="56"/>
  <c r="AA125" i="56"/>
  <c r="AC335" i="56"/>
  <c r="AB31" i="56"/>
  <c r="AB259" i="56"/>
  <c r="AA515" i="56"/>
  <c r="AA38" i="56"/>
  <c r="AC295" i="56"/>
  <c r="AC230" i="56"/>
  <c r="AA230" i="56"/>
  <c r="AA128" i="56"/>
  <c r="AB293" i="56"/>
  <c r="AC311" i="56"/>
  <c r="AC135" i="56"/>
  <c r="AB246" i="56"/>
  <c r="AB399" i="56"/>
  <c r="AA462" i="56"/>
  <c r="AA39" i="56"/>
  <c r="AA127" i="56"/>
  <c r="AC263" i="56"/>
  <c r="AB328" i="56"/>
  <c r="AA381" i="56"/>
  <c r="AB464" i="56"/>
  <c r="AA67" i="56"/>
  <c r="AB494" i="56"/>
  <c r="AA460" i="56"/>
  <c r="AA40" i="56"/>
  <c r="AB256" i="56"/>
  <c r="AB320" i="56"/>
  <c r="AA374" i="56"/>
  <c r="AC437" i="56"/>
  <c r="AB310" i="56"/>
  <c r="AA431" i="56"/>
  <c r="AA34" i="56"/>
  <c r="AB321" i="56"/>
  <c r="AC144" i="56"/>
  <c r="AA480" i="56"/>
  <c r="AC60" i="56"/>
  <c r="AC211" i="56"/>
  <c r="AC268" i="56"/>
  <c r="AC117" i="56"/>
  <c r="AB313" i="56"/>
  <c r="AC228" i="56"/>
  <c r="AA385" i="56"/>
  <c r="AC308" i="56"/>
  <c r="AB467" i="56"/>
  <c r="AA155" i="56"/>
  <c r="AC87" i="56"/>
  <c r="AB325" i="56"/>
  <c r="AC269" i="56"/>
  <c r="AB535" i="56"/>
  <c r="AB200" i="56"/>
  <c r="AB484" i="56"/>
  <c r="AB215" i="56"/>
  <c r="AA275" i="56"/>
  <c r="AA341" i="56"/>
  <c r="AC541" i="56"/>
  <c r="AB219" i="56"/>
  <c r="AC337" i="56"/>
  <c r="AB476" i="56"/>
  <c r="AB323" i="56"/>
  <c r="AC529" i="56"/>
  <c r="AC359" i="56"/>
  <c r="AC243" i="56"/>
  <c r="AC489" i="56"/>
  <c r="AA56" i="56"/>
  <c r="AC45" i="56"/>
  <c r="AA208" i="56"/>
  <c r="AB115" i="56"/>
  <c r="BA120" i="56"/>
  <c r="BB120" i="56"/>
  <c r="AC511" i="56"/>
  <c r="AC425" i="56"/>
  <c r="AA89" i="56"/>
  <c r="AC376" i="56"/>
  <c r="AB123" i="56"/>
  <c r="AC74" i="56"/>
  <c r="AA421" i="56"/>
  <c r="AC14" i="56"/>
  <c r="AA70" i="56"/>
  <c r="AC306" i="56"/>
  <c r="AA397" i="56"/>
  <c r="AB509" i="56"/>
  <c r="AB236" i="56"/>
  <c r="AB453" i="56"/>
  <c r="BA31" i="56"/>
  <c r="BB31" i="56"/>
  <c r="AC202" i="56"/>
  <c r="AC38" i="56"/>
  <c r="AB30" i="56"/>
  <c r="AB230" i="56"/>
  <c r="AA78" i="56"/>
  <c r="AA315" i="56"/>
  <c r="AB430" i="56"/>
  <c r="AC246" i="56"/>
  <c r="AA263" i="56"/>
  <c r="AC381" i="56"/>
  <c r="AC319" i="56"/>
  <c r="AB458" i="56"/>
  <c r="AB67" i="56"/>
  <c r="AB102" i="56"/>
  <c r="AA241" i="56"/>
  <c r="AA300" i="56"/>
  <c r="AB133" i="56"/>
  <c r="AA310" i="56"/>
  <c r="AC266" i="56"/>
  <c r="AA412" i="56"/>
  <c r="AC483" i="56"/>
  <c r="AA273" i="56"/>
  <c r="AC190" i="56"/>
  <c r="AC253" i="56"/>
  <c r="AC332" i="56"/>
  <c r="AA477" i="56"/>
  <c r="AA471" i="56"/>
  <c r="AC111" i="56"/>
  <c r="AB516" i="56"/>
  <c r="AC516" i="56"/>
  <c r="AC385" i="56"/>
  <c r="AA308" i="56"/>
  <c r="AC467" i="56"/>
  <c r="AA353" i="56"/>
  <c r="AB141" i="56"/>
  <c r="AA194" i="56"/>
  <c r="AA171" i="56"/>
  <c r="AA326" i="56"/>
  <c r="AC487" i="56"/>
  <c r="AA85" i="56"/>
  <c r="AA258" i="56"/>
  <c r="AC90" i="56"/>
  <c r="AB275" i="56"/>
  <c r="AB469" i="56"/>
  <c r="AA219" i="56"/>
  <c r="AA337" i="56"/>
  <c r="AA529" i="56"/>
  <c r="AA104" i="56"/>
  <c r="AA472" i="56"/>
  <c r="AB466" i="56"/>
  <c r="AA526" i="56"/>
  <c r="AB451" i="56"/>
  <c r="AA120" i="56"/>
  <c r="AC210" i="56"/>
  <c r="AB389" i="56"/>
  <c r="AA254" i="56"/>
  <c r="AC305" i="56"/>
  <c r="AC365" i="56"/>
  <c r="AB421" i="56"/>
  <c r="AA172" i="56"/>
  <c r="AC36" i="56"/>
  <c r="AC30" i="56"/>
  <c r="AB315" i="56"/>
  <c r="AB222" i="56"/>
  <c r="AA408" i="56"/>
  <c r="AA517" i="56"/>
  <c r="AA102" i="56"/>
  <c r="AB300" i="56"/>
  <c r="AB146" i="56"/>
  <c r="AC133" i="56"/>
  <c r="AA189" i="56"/>
  <c r="AB163" i="56"/>
  <c r="AC310" i="56"/>
  <c r="AB77" i="56"/>
  <c r="AA145" i="56"/>
  <c r="AA354" i="56"/>
  <c r="AA436" i="56"/>
  <c r="AC141" i="56"/>
  <c r="AA442" i="56"/>
  <c r="AB99" i="56"/>
  <c r="AC495" i="56"/>
  <c r="AA264" i="56"/>
  <c r="AC472" i="56"/>
  <c r="AA359" i="56"/>
  <c r="AB489" i="56"/>
  <c r="AB50" i="56"/>
  <c r="AC132" i="56"/>
  <c r="AB56" i="56"/>
  <c r="AC225" i="56"/>
  <c r="AB327" i="56"/>
  <c r="AB53" i="56"/>
  <c r="AA73" i="56"/>
  <c r="AA301" i="56"/>
  <c r="AA351" i="56"/>
  <c r="AB416" i="56"/>
  <c r="AB482" i="56"/>
  <c r="AB142" i="56"/>
  <c r="AA361" i="56"/>
  <c r="AC168" i="56"/>
  <c r="AA302" i="56"/>
  <c r="AC302" i="56"/>
  <c r="AC366" i="56"/>
  <c r="AB62" i="56"/>
  <c r="AC115" i="56"/>
  <c r="AC389" i="56"/>
  <c r="AA510" i="56"/>
  <c r="AA27" i="56"/>
  <c r="AC197" i="56"/>
  <c r="AA368" i="56"/>
  <c r="AC440" i="56"/>
  <c r="AA511" i="56"/>
  <c r="AC255" i="56"/>
  <c r="AB377" i="56"/>
  <c r="AC377" i="56"/>
  <c r="AA433" i="56"/>
  <c r="AB376" i="56"/>
  <c r="AB176" i="56"/>
  <c r="AA74" i="56"/>
  <c r="AB14" i="56"/>
  <c r="AC70" i="56"/>
  <c r="AB306" i="56"/>
  <c r="AA475" i="56"/>
  <c r="AA181" i="56"/>
  <c r="AC515" i="56"/>
  <c r="AB36" i="56"/>
  <c r="AA395" i="56"/>
  <c r="AA309" i="56"/>
  <c r="AA250" i="56"/>
  <c r="AC315" i="56"/>
  <c r="AC430" i="56"/>
  <c r="AA153" i="56"/>
  <c r="AC222" i="56"/>
  <c r="AA130" i="56"/>
  <c r="AB185" i="56"/>
  <c r="AA311" i="56"/>
  <c r="AB408" i="56"/>
  <c r="AB517" i="56"/>
  <c r="AC71" i="56"/>
  <c r="AB135" i="56"/>
  <c r="AC458" i="56"/>
  <c r="AB413" i="56"/>
  <c r="AC102" i="56"/>
  <c r="AB241" i="56"/>
  <c r="AC300" i="56"/>
  <c r="AA318" i="56"/>
  <c r="AC205" i="56"/>
  <c r="AC320" i="56"/>
  <c r="AC374" i="56"/>
  <c r="AA226" i="56"/>
  <c r="AC486" i="56"/>
  <c r="AB134" i="56"/>
  <c r="AA266" i="56"/>
  <c r="AC412" i="56"/>
  <c r="AB144" i="56"/>
  <c r="AC480" i="56"/>
  <c r="AB532" i="56"/>
  <c r="AA147" i="56"/>
  <c r="AB147" i="56"/>
  <c r="AC477" i="56"/>
  <c r="AB354" i="56"/>
  <c r="AB111" i="56"/>
  <c r="AA516" i="56"/>
  <c r="AB525" i="56"/>
  <c r="AC330" i="56"/>
  <c r="AC99" i="56"/>
  <c r="AB383" i="56"/>
  <c r="AA383" i="56"/>
  <c r="AC85" i="56"/>
  <c r="AB85" i="56"/>
  <c r="AC418" i="56"/>
  <c r="AC410" i="56"/>
  <c r="AA485" i="56"/>
  <c r="AC156" i="56"/>
  <c r="AC219" i="56"/>
  <c r="AB342" i="56"/>
  <c r="AB132" i="56"/>
  <c r="AC56" i="56"/>
  <c r="AB225" i="56"/>
  <c r="AB401" i="56"/>
  <c r="AC327" i="56"/>
  <c r="AC497" i="56"/>
  <c r="BA397" i="56"/>
  <c r="BB397" i="56"/>
  <c r="AA414" i="56"/>
  <c r="AB294" i="56"/>
  <c r="AC399" i="56"/>
  <c r="AA290" i="56"/>
  <c r="AA512" i="56"/>
  <c r="AB40" i="56"/>
  <c r="AC34" i="56"/>
  <c r="AC354" i="56"/>
  <c r="AB193" i="56"/>
  <c r="AB234" i="56"/>
  <c r="AA54" i="56"/>
  <c r="AA358" i="56"/>
  <c r="AC369" i="56"/>
  <c r="AB391" i="56"/>
  <c r="AA405" i="56"/>
  <c r="AB224" i="56"/>
  <c r="AA35" i="56"/>
  <c r="AA271" i="56"/>
  <c r="AC345" i="56"/>
  <c r="AC64" i="56"/>
  <c r="AB113" i="56"/>
  <c r="AC167" i="56"/>
  <c r="AC216" i="56"/>
  <c r="AC482" i="56"/>
  <c r="AA69" i="56"/>
  <c r="AB208" i="56"/>
  <c r="AA466" i="56"/>
  <c r="AB58" i="56"/>
  <c r="AA168" i="56"/>
  <c r="AB302" i="56"/>
  <c r="AC62" i="56"/>
  <c r="AC120" i="56"/>
  <c r="AB510" i="56"/>
  <c r="AB27" i="56"/>
  <c r="AB33" i="56"/>
  <c r="AB255" i="56"/>
  <c r="AB518" i="56"/>
  <c r="AA285" i="56"/>
  <c r="AA377" i="56"/>
  <c r="AA537" i="56"/>
  <c r="AC424" i="56"/>
  <c r="AB170" i="56"/>
  <c r="AC390" i="56"/>
  <c r="AA473" i="56"/>
  <c r="AA91" i="56"/>
  <c r="AC43" i="56"/>
  <c r="AC46" i="56"/>
  <c r="AA176" i="56"/>
  <c r="AA221" i="56"/>
  <c r="AA490" i="56"/>
  <c r="AB74" i="56"/>
  <c r="AA149" i="56"/>
  <c r="AC217" i="56"/>
  <c r="AB124" i="56"/>
  <c r="AA306" i="56"/>
  <c r="AB397" i="56"/>
  <c r="AC240" i="56"/>
  <c r="AC227" i="56"/>
  <c r="AA373" i="56"/>
  <c r="AC454" i="56"/>
  <c r="AB267" i="56"/>
  <c r="AB395" i="56"/>
  <c r="AA86" i="56"/>
  <c r="AB414" i="56"/>
  <c r="AB386" i="56"/>
  <c r="AB51" i="56"/>
  <c r="AA430" i="56"/>
  <c r="AA499" i="56"/>
  <c r="AC83" i="56"/>
  <c r="AB474" i="56"/>
  <c r="AA75" i="56"/>
  <c r="AA185" i="56"/>
  <c r="AA261" i="56"/>
  <c r="AC408" i="56"/>
  <c r="AC479" i="56"/>
  <c r="AB252" i="56"/>
  <c r="AA135" i="56"/>
  <c r="AA186" i="56"/>
  <c r="AA247" i="56"/>
  <c r="AA399" i="56"/>
  <c r="AB39" i="56"/>
  <c r="AA206" i="56"/>
  <c r="AB381" i="56"/>
  <c r="AB319" i="56"/>
  <c r="AA458" i="56"/>
  <c r="AC303" i="56"/>
  <c r="AB188" i="56"/>
  <c r="AA459" i="56"/>
  <c r="AC146" i="56"/>
  <c r="AC318" i="56"/>
  <c r="AC512" i="56"/>
  <c r="AC40" i="56"/>
  <c r="AB82" i="56"/>
  <c r="AC82" i="56"/>
  <c r="AC189" i="56"/>
  <c r="AA256" i="56"/>
  <c r="AB521" i="56"/>
  <c r="AC163" i="56"/>
  <c r="AA486" i="56"/>
  <c r="AB79" i="56"/>
  <c r="AC195" i="56"/>
  <c r="AC531" i="56"/>
  <c r="AB273" i="56"/>
  <c r="AB76" i="56"/>
  <c r="AA144" i="56"/>
  <c r="AA190" i="56"/>
  <c r="AC145" i="56"/>
  <c r="AB409" i="56"/>
  <c r="AB477" i="56"/>
  <c r="AB533" i="56"/>
  <c r="AB463" i="56"/>
  <c r="AB169" i="56"/>
  <c r="AA228" i="56"/>
  <c r="AB155" i="56"/>
  <c r="AA87" i="56"/>
  <c r="AA234" i="56"/>
  <c r="AB316" i="56"/>
  <c r="AC443" i="56"/>
  <c r="AA495" i="56"/>
  <c r="AB94" i="56"/>
  <c r="AB143" i="56"/>
  <c r="AA209" i="56"/>
  <c r="AB84" i="56"/>
  <c r="AB154" i="56"/>
  <c r="AA200" i="56"/>
  <c r="AB258" i="56"/>
  <c r="AC152" i="56"/>
  <c r="AA541" i="56"/>
  <c r="AB360" i="56"/>
  <c r="AC264" i="56"/>
  <c r="AB465" i="56"/>
  <c r="AB472" i="56"/>
  <c r="AA243" i="56"/>
  <c r="AB54" i="56"/>
  <c r="AC58" i="56"/>
  <c r="AC504" i="56"/>
  <c r="AB177" i="56"/>
  <c r="AA322" i="56"/>
  <c r="AB285" i="56"/>
  <c r="AB121" i="56"/>
  <c r="AA136" i="56"/>
  <c r="AA533" i="56"/>
  <c r="AC84" i="56"/>
  <c r="AA362" i="56"/>
  <c r="AB90" i="56"/>
  <c r="AA215" i="56"/>
  <c r="AA469" i="56"/>
  <c r="AA465" i="56"/>
  <c r="AC276" i="56"/>
  <c r="AC122" i="56"/>
  <c r="AC104" i="56"/>
  <c r="AA174" i="56"/>
  <c r="AC20" i="56"/>
  <c r="AA50" i="56"/>
  <c r="AC54" i="56"/>
  <c r="AA401" i="56"/>
  <c r="AA53" i="56"/>
  <c r="AB519" i="56"/>
  <c r="C1" i="64"/>
  <c r="B14" i="64"/>
  <c r="B15" i="64" s="1"/>
  <c r="B16" i="64" s="1"/>
  <c r="B17" i="64" s="1"/>
  <c r="B18" i="64" s="1"/>
  <c r="B19" i="64" s="1"/>
  <c r="B20" i="64" s="1"/>
  <c r="B21" i="64" s="1"/>
  <c r="B22" i="64" s="1"/>
  <c r="B23" i="64" s="1"/>
  <c r="B24" i="64" s="1"/>
  <c r="B25" i="64" s="1"/>
  <c r="B26" i="64" s="1"/>
  <c r="B27" i="64" s="1"/>
  <c r="B28" i="64" s="1"/>
  <c r="B29" i="64" s="1"/>
  <c r="B30" i="64" s="1"/>
  <c r="B31" i="64" s="1"/>
  <c r="B32" i="64" s="1"/>
  <c r="B33" i="64" s="1"/>
  <c r="D14" i="64"/>
  <c r="G14" i="64"/>
  <c r="I14" i="64"/>
  <c r="AJ14" i="64"/>
  <c r="DH14" i="64"/>
  <c r="DI14" i="64"/>
  <c r="DJ14" i="64"/>
  <c r="KR14" i="64" s="1"/>
  <c r="DK14" i="64"/>
  <c r="BB360" i="56" l="1"/>
  <c r="BB442" i="56"/>
  <c r="BB261" i="56"/>
  <c r="BB43" i="56"/>
  <c r="BB173" i="56"/>
  <c r="BB407" i="56"/>
  <c r="BB242" i="56"/>
  <c r="BB219" i="56"/>
  <c r="BB533" i="56"/>
  <c r="BB226" i="56"/>
  <c r="BB517" i="56"/>
  <c r="BB30" i="56"/>
  <c r="BB281" i="56"/>
  <c r="BB405" i="56"/>
  <c r="BB138" i="56"/>
  <c r="BB282" i="56"/>
  <c r="BB402" i="56"/>
  <c r="BA147" i="56"/>
  <c r="BB458" i="56"/>
  <c r="BB124" i="56"/>
  <c r="BB406" i="56"/>
  <c r="BB338" i="56"/>
  <c r="BB496" i="56"/>
  <c r="BB182" i="56"/>
  <c r="BB264" i="56"/>
  <c r="BB354" i="56"/>
  <c r="BB40" i="56"/>
  <c r="BB136" i="56"/>
  <c r="BB526" i="56"/>
  <c r="BB357" i="56"/>
  <c r="BB19" i="56"/>
  <c r="BB132" i="56"/>
  <c r="BB316" i="56"/>
  <c r="BB206" i="56"/>
  <c r="BB78" i="56"/>
  <c r="BB473" i="56"/>
  <c r="BB72" i="56"/>
  <c r="BB299" i="56"/>
  <c r="BB213" i="56"/>
  <c r="BB362" i="56"/>
  <c r="BB195" i="56"/>
  <c r="BB328" i="56"/>
  <c r="BB295" i="56"/>
  <c r="BB518" i="56"/>
  <c r="BB466" i="56"/>
  <c r="BB21" i="56"/>
  <c r="BB539" i="56"/>
  <c r="BB346" i="56"/>
  <c r="BB358" i="56"/>
  <c r="BA353" i="56"/>
  <c r="BB512" i="56"/>
  <c r="BB315" i="56"/>
  <c r="BB217" i="56"/>
  <c r="BB235" i="56"/>
  <c r="BB445" i="56"/>
  <c r="BB106" i="56"/>
  <c r="BB497" i="56"/>
  <c r="BB313" i="56"/>
  <c r="BB494" i="56"/>
  <c r="BB51" i="56"/>
  <c r="BB74" i="56"/>
  <c r="BB285" i="56"/>
  <c r="BB192" i="56"/>
  <c r="BB187" i="56"/>
  <c r="BB415" i="56"/>
  <c r="BB519" i="56"/>
  <c r="BB541" i="56"/>
  <c r="BB155" i="56"/>
  <c r="BB474" i="56"/>
  <c r="BB511" i="56"/>
  <c r="BB239" i="56"/>
  <c r="BB534" i="56"/>
  <c r="BB538" i="56"/>
  <c r="BB341" i="56"/>
  <c r="BB400" i="56"/>
  <c r="BB312" i="56"/>
  <c r="BB311" i="56"/>
  <c r="BB324" i="56"/>
  <c r="BB80" i="56"/>
  <c r="BB404" i="56"/>
  <c r="BB65" i="56"/>
  <c r="BB32" i="56"/>
  <c r="BB104" i="56"/>
  <c r="BB480" i="56"/>
  <c r="BB127" i="56"/>
  <c r="BB255" i="56"/>
  <c r="BB161" i="56"/>
  <c r="BB238" i="56"/>
  <c r="BB343" i="56"/>
  <c r="BB334" i="56"/>
  <c r="BB152" i="56"/>
  <c r="BB332" i="56"/>
  <c r="BB460" i="56"/>
  <c r="BB38" i="56"/>
  <c r="BB22" i="56"/>
  <c r="BB478" i="56"/>
  <c r="BB508" i="56"/>
  <c r="BB54" i="56"/>
  <c r="BB171" i="56"/>
  <c r="BB527" i="56"/>
  <c r="BB49" i="56"/>
  <c r="BB89" i="56"/>
  <c r="BB218" i="56"/>
  <c r="BB47" i="56"/>
  <c r="BB329" i="56"/>
  <c r="BB37" i="56"/>
  <c r="BB486" i="56"/>
  <c r="BB135" i="56"/>
  <c r="BB36" i="56"/>
  <c r="BB26" i="56"/>
  <c r="BB142" i="56"/>
  <c r="BB502" i="56"/>
  <c r="BB103" i="56"/>
  <c r="BB17" i="56"/>
  <c r="BB472" i="56"/>
  <c r="BB308" i="56"/>
  <c r="BB146" i="56"/>
  <c r="BB414" i="56"/>
  <c r="BB221" i="56"/>
  <c r="BB451" i="56"/>
  <c r="BB444" i="56"/>
  <c r="BB157" i="56"/>
  <c r="BB469" i="56"/>
  <c r="BB409" i="56"/>
  <c r="BB140" i="56"/>
  <c r="BB481" i="56"/>
  <c r="BB305" i="56"/>
  <c r="BB33" i="56"/>
  <c r="BB280" i="56"/>
  <c r="BB492" i="56"/>
  <c r="BB88" i="56"/>
  <c r="BB53" i="56"/>
  <c r="BB275" i="56"/>
  <c r="BB467" i="56"/>
  <c r="BB426" i="56"/>
  <c r="BB254" i="56"/>
  <c r="BB461" i="56"/>
  <c r="BB297" i="56"/>
  <c r="BB203" i="56"/>
  <c r="BB215" i="56"/>
  <c r="BB268" i="56"/>
  <c r="BB320" i="56"/>
  <c r="BB293" i="56"/>
  <c r="BB453" i="56"/>
  <c r="BB510" i="56"/>
  <c r="BB28" i="56"/>
  <c r="BB108" i="56"/>
  <c r="BB501" i="56"/>
  <c r="BB410" i="56"/>
  <c r="BB273" i="56"/>
  <c r="BB186" i="56"/>
  <c r="BB304" i="56"/>
  <c r="BB274" i="56"/>
  <c r="BB398" i="56"/>
  <c r="BB231" i="56"/>
  <c r="BB278" i="56"/>
  <c r="BB484" i="56"/>
  <c r="BB76" i="56"/>
  <c r="BB131" i="56"/>
  <c r="BB373" i="56"/>
  <c r="BB345" i="56"/>
  <c r="BB212" i="56"/>
  <c r="BB184" i="56"/>
  <c r="BB174" i="56"/>
  <c r="BB232" i="56"/>
  <c r="BB462" i="56"/>
  <c r="BB267" i="56"/>
  <c r="BB433" i="56"/>
  <c r="BB411" i="56"/>
  <c r="BB44" i="56"/>
  <c r="BB272" i="56"/>
  <c r="BB99" i="56"/>
  <c r="BB379" i="56"/>
  <c r="BB408" i="56"/>
  <c r="BB335" i="56"/>
  <c r="BB368" i="56"/>
  <c r="BB482" i="56"/>
  <c r="BB112" i="56"/>
  <c r="BB95" i="56"/>
  <c r="BB350" i="56"/>
  <c r="BB342" i="56"/>
  <c r="BB314" i="56"/>
  <c r="BB300" i="56"/>
  <c r="BB441" i="56"/>
  <c r="BB41" i="56"/>
  <c r="BB251" i="56"/>
  <c r="BB298" i="56"/>
  <c r="BB233" i="56"/>
  <c r="BB90" i="56"/>
  <c r="BB145" i="56"/>
  <c r="BB381" i="56"/>
  <c r="BB515" i="56"/>
  <c r="BB68" i="56"/>
  <c r="BB69" i="56"/>
  <c r="BB500" i="56"/>
  <c r="BB432" i="56"/>
  <c r="BB387" i="56"/>
  <c r="BB489" i="56"/>
  <c r="BB536" i="56"/>
  <c r="BB463" i="56"/>
  <c r="BB259" i="56"/>
  <c r="BB417" i="56"/>
  <c r="BB265" i="56"/>
  <c r="BB513" i="56"/>
  <c r="BB42" i="56"/>
  <c r="BB85" i="56"/>
  <c r="BB532" i="56"/>
  <c r="BB256" i="56"/>
  <c r="BB83" i="56"/>
  <c r="BB66" i="56"/>
  <c r="BB115" i="56"/>
  <c r="BB24" i="56"/>
  <c r="BB52" i="56"/>
  <c r="BB331" i="56"/>
  <c r="BB84" i="56"/>
  <c r="BB321" i="56"/>
  <c r="BB75" i="56"/>
  <c r="BB116" i="56"/>
  <c r="BB429" i="56"/>
  <c r="BB201" i="56"/>
  <c r="BB118" i="56"/>
  <c r="BB100" i="56"/>
  <c r="BB330" i="56"/>
  <c r="BB134" i="56"/>
  <c r="BB252" i="56"/>
  <c r="BB394" i="56"/>
  <c r="BB81" i="56"/>
  <c r="BB524" i="56"/>
  <c r="BB488" i="56"/>
  <c r="BB487" i="56"/>
  <c r="BB471" i="56"/>
  <c r="BB247" i="56"/>
  <c r="BB181" i="56"/>
  <c r="BB377" i="56"/>
  <c r="BB336" i="56"/>
  <c r="BB179" i="56"/>
  <c r="BB327" i="56"/>
  <c r="BB530" i="56"/>
  <c r="BB521" i="56"/>
  <c r="BB250" i="56"/>
  <c r="BB288" i="56"/>
  <c r="BB27" i="56"/>
  <c r="BB416" i="56"/>
  <c r="BB107" i="56"/>
  <c r="BB392" i="56"/>
  <c r="BB286" i="56"/>
  <c r="BB418" i="56"/>
  <c r="BB117" i="56"/>
  <c r="BB303" i="56"/>
  <c r="BB121" i="56"/>
  <c r="BB91" i="56"/>
  <c r="BB58" i="56"/>
  <c r="BB287" i="56"/>
  <c r="BB428" i="56"/>
  <c r="BB200" i="56"/>
  <c r="BB77" i="56"/>
  <c r="BB39" i="56"/>
  <c r="BB454" i="56"/>
  <c r="BB55" i="56"/>
  <c r="BB113" i="56"/>
  <c r="BB162" i="56"/>
  <c r="BB158" i="56"/>
  <c r="BB344" i="56"/>
  <c r="BB243" i="56"/>
  <c r="BB258" i="56"/>
  <c r="BB79" i="56"/>
  <c r="BB14" i="56"/>
  <c r="BB361" i="56"/>
  <c r="BB356" i="56"/>
  <c r="BB220" i="56"/>
  <c r="BB401" i="56"/>
  <c r="BB535" i="56"/>
  <c r="BB349" i="56"/>
  <c r="BB318" i="56"/>
  <c r="BB128" i="56"/>
  <c r="BB509" i="56"/>
  <c r="BB504" i="56"/>
  <c r="BB380" i="56"/>
  <c r="BB355" i="56"/>
  <c r="BB97" i="56"/>
  <c r="BB495" i="56"/>
  <c r="BB437" i="56"/>
  <c r="BB183" i="56"/>
  <c r="BB223" i="56"/>
  <c r="BB363" i="56"/>
  <c r="BB388" i="56"/>
  <c r="BB456" i="56"/>
  <c r="BB50" i="56"/>
  <c r="BB396" i="56"/>
  <c r="BB34" i="56"/>
  <c r="BB375" i="56"/>
  <c r="BB227" i="56"/>
  <c r="BB505" i="56"/>
  <c r="BB139" i="56"/>
  <c r="BB159" i="56"/>
  <c r="BB422" i="56"/>
  <c r="BB436" i="56"/>
  <c r="BB71" i="56"/>
  <c r="BB475" i="56"/>
  <c r="BB448" i="56"/>
  <c r="BB438" i="56"/>
  <c r="BB506" i="56"/>
  <c r="BB359" i="56"/>
  <c r="BB325" i="56"/>
  <c r="BB290" i="56"/>
  <c r="BB386" i="56"/>
  <c r="BB420" i="56"/>
  <c r="BB389" i="56"/>
  <c r="BB351" i="56"/>
  <c r="BB522" i="56"/>
  <c r="BB13" i="56"/>
  <c r="BB160" i="56"/>
  <c r="BB154" i="56"/>
  <c r="BB477" i="56"/>
  <c r="BB464" i="56"/>
  <c r="BB514" i="56"/>
  <c r="BB237" i="56"/>
  <c r="BB277" i="56"/>
  <c r="BB528" i="56"/>
  <c r="BB96" i="56"/>
  <c r="BB326" i="56"/>
  <c r="BB144" i="56"/>
  <c r="BB399" i="56"/>
  <c r="BB202" i="56"/>
  <c r="BB376" i="56"/>
  <c r="BB384" i="56"/>
  <c r="BB63" i="56"/>
  <c r="BB457" i="56"/>
  <c r="BB446" i="56"/>
  <c r="BB323" i="56"/>
  <c r="BB151" i="56"/>
  <c r="BB435" i="56"/>
  <c r="BB371" i="56"/>
  <c r="BB216" i="56"/>
  <c r="BB25" i="56"/>
  <c r="BA15" i="56"/>
  <c r="BB225" i="56"/>
  <c r="BB443" i="56"/>
  <c r="BB253" i="56"/>
  <c r="BB98" i="56"/>
  <c r="BB452" i="56"/>
  <c r="BB70" i="56"/>
  <c r="BB168" i="56"/>
  <c r="BA110" i="56"/>
  <c r="BB214" i="56"/>
  <c r="BB204" i="56"/>
  <c r="BA260" i="56"/>
  <c r="BB205" i="56"/>
  <c r="BB309" i="56"/>
  <c r="BB366" i="56"/>
  <c r="BB59" i="56"/>
  <c r="BB498" i="56"/>
  <c r="BB507" i="56"/>
  <c r="BB20" i="56"/>
  <c r="BB87" i="56"/>
  <c r="BB163" i="56"/>
  <c r="BB499" i="56"/>
  <c r="BB123" i="56"/>
  <c r="BB447" i="56"/>
  <c r="BB523" i="56"/>
  <c r="BB279" i="56"/>
  <c r="BB269" i="56"/>
  <c r="BB266" i="56"/>
  <c r="BA185" i="56"/>
  <c r="BB257" i="56"/>
  <c r="BB302" i="56"/>
  <c r="BB16" i="56"/>
  <c r="BB540" i="56"/>
  <c r="BB476" i="56"/>
  <c r="BB193" i="56"/>
  <c r="BB102" i="56"/>
  <c r="BB86" i="56"/>
  <c r="BB46" i="56"/>
  <c r="BB322" i="56"/>
  <c r="BB301" i="56"/>
  <c r="BB199" i="56"/>
  <c r="BB333" i="56"/>
  <c r="BB367" i="56"/>
  <c r="BB289" i="56"/>
  <c r="BB190" i="56"/>
  <c r="BB29" i="56"/>
  <c r="BB240" i="56"/>
  <c r="BB423" i="56"/>
  <c r="BB208" i="56"/>
  <c r="BB419" i="56"/>
  <c r="BB450" i="56"/>
  <c r="BB141" i="56"/>
  <c r="BB431" i="56"/>
  <c r="BB246" i="56"/>
  <c r="BB126" i="56"/>
  <c r="BB425" i="56"/>
  <c r="BB198" i="56"/>
  <c r="BB378" i="56"/>
  <c r="BB352" i="56"/>
  <c r="BB276" i="56"/>
  <c r="BB209" i="56"/>
  <c r="BB67" i="56"/>
  <c r="BB365" i="56"/>
  <c r="BB45" i="56"/>
  <c r="BB229" i="56"/>
  <c r="BB491" i="56"/>
  <c r="BB56" i="56"/>
  <c r="BB234" i="56"/>
  <c r="BB531" i="56"/>
  <c r="BB263" i="56"/>
  <c r="BB230" i="56"/>
  <c r="BB149" i="56"/>
  <c r="BB468" i="56"/>
  <c r="BB348" i="56"/>
  <c r="BB165" i="56"/>
  <c r="BB150" i="56"/>
  <c r="BB228" i="56"/>
  <c r="BB241" i="56"/>
  <c r="BA236" i="56"/>
  <c r="BB119" i="56"/>
  <c r="BB23" i="56"/>
  <c r="BB166" i="56"/>
  <c r="BB382" i="56"/>
  <c r="BB529" i="56"/>
  <c r="BB525" i="56"/>
  <c r="BB374" i="56"/>
  <c r="BB430" i="56"/>
  <c r="BB137" i="56"/>
  <c r="BB164" i="56"/>
  <c r="BB291" i="56"/>
  <c r="BB347" i="56"/>
  <c r="BB143" i="56"/>
  <c r="BB319" i="56"/>
  <c r="BB222" i="56"/>
  <c r="BB490" i="56"/>
  <c r="BB35" i="56"/>
  <c r="BB372" i="56"/>
  <c r="BB262" i="56"/>
  <c r="BB156" i="56"/>
  <c r="BB60" i="56"/>
  <c r="BB188" i="56"/>
  <c r="BB449" i="56"/>
  <c r="BB390" i="56"/>
  <c r="BB177" i="56"/>
  <c r="BB271" i="56"/>
  <c r="BB18" i="56"/>
  <c r="BB207" i="56"/>
  <c r="BB427" i="56"/>
  <c r="BB194" i="56"/>
  <c r="BB412" i="56"/>
  <c r="BB153" i="56"/>
  <c r="BB172" i="56"/>
  <c r="BB440" i="56"/>
  <c r="BB167" i="56"/>
  <c r="BB270" i="56"/>
  <c r="BB114" i="56"/>
  <c r="BB385" i="56"/>
  <c r="BB93" i="56"/>
  <c r="BB130" i="56"/>
  <c r="BB306" i="56"/>
  <c r="BB170" i="56"/>
  <c r="BB296" i="56"/>
  <c r="BB244" i="56"/>
  <c r="BB105" i="56"/>
  <c r="BB337" i="56"/>
  <c r="BB383" i="56"/>
  <c r="BB479" i="56"/>
  <c r="BB176" i="56"/>
  <c r="BB196" i="56"/>
  <c r="BB245" i="56"/>
  <c r="BB503" i="56"/>
  <c r="BB122" i="56"/>
  <c r="BB111" i="56"/>
  <c r="BB310" i="56"/>
  <c r="BB340" i="56"/>
  <c r="BB178" i="56"/>
  <c r="BB284" i="56"/>
  <c r="BB364" i="56"/>
  <c r="BB109" i="56"/>
  <c r="BB434" i="56"/>
  <c r="BB180" i="56"/>
  <c r="BA211" i="56"/>
  <c r="BB459" i="56"/>
  <c r="BB125" i="56"/>
  <c r="BB64" i="56"/>
  <c r="BB339" i="56"/>
  <c r="BB317" i="56"/>
  <c r="BB175" i="56"/>
  <c r="BB465" i="56"/>
  <c r="BB169" i="56"/>
  <c r="BB189" i="56"/>
  <c r="BB248" i="56"/>
  <c r="BB210" i="56"/>
  <c r="BB403" i="56"/>
  <c r="BB101" i="56"/>
  <c r="BB73" i="56"/>
  <c r="BB94" i="56"/>
  <c r="BB520" i="56"/>
  <c r="BB370" i="56"/>
  <c r="BB48" i="56"/>
  <c r="BB224" i="56"/>
  <c r="BB191" i="56"/>
  <c r="BB307" i="56"/>
  <c r="BB485" i="56"/>
  <c r="BB483" i="56"/>
  <c r="BB413" i="56"/>
  <c r="BB395" i="56"/>
  <c r="BB424" i="56"/>
  <c r="BB62" i="56"/>
  <c r="BB391" i="56"/>
  <c r="BB455" i="56"/>
  <c r="BB57" i="56"/>
  <c r="BB92" i="56"/>
  <c r="BB439" i="56"/>
  <c r="BB133" i="56"/>
  <c r="BB294" i="56"/>
  <c r="BB421" i="56"/>
  <c r="BB197" i="56"/>
  <c r="BB369" i="56"/>
  <c r="BB283" i="56"/>
  <c r="BB148" i="56"/>
  <c r="BB516" i="56"/>
  <c r="BB82" i="56"/>
  <c r="BB129" i="56"/>
  <c r="BB470" i="56"/>
  <c r="BB537" i="56"/>
  <c r="BB249" i="56"/>
  <c r="BB393" i="56"/>
  <c r="BB493" i="56"/>
  <c r="BA170" i="56"/>
  <c r="BC170" i="56" s="1"/>
  <c r="K170" i="56" s="1"/>
  <c r="BA153" i="56"/>
  <c r="BC153" i="56" s="1"/>
  <c r="K153" i="56" s="1"/>
  <c r="BA271" i="56"/>
  <c r="BA270" i="56"/>
  <c r="BC270" i="56" s="1"/>
  <c r="K270" i="56" s="1"/>
  <c r="BA177" i="56"/>
  <c r="BC177" i="56" s="1"/>
  <c r="K177" i="56" s="1"/>
  <c r="BA143" i="56"/>
  <c r="BC143" i="56" s="1"/>
  <c r="K143" i="56" s="1"/>
  <c r="BA93" i="56"/>
  <c r="BC93" i="56" s="1"/>
  <c r="K93" i="56" s="1"/>
  <c r="BA390" i="56"/>
  <c r="BC390" i="56" s="1"/>
  <c r="K390" i="56" s="1"/>
  <c r="BA449" i="56"/>
  <c r="BA160" i="56"/>
  <c r="BC160" i="56" s="1"/>
  <c r="K160" i="56" s="1"/>
  <c r="BA202" i="56"/>
  <c r="BC202" i="56" s="1"/>
  <c r="K202" i="56" s="1"/>
  <c r="BA63" i="56"/>
  <c r="BC63" i="56" s="1"/>
  <c r="K63" i="56" s="1"/>
  <c r="BA448" i="56"/>
  <c r="BC448" i="56" s="1"/>
  <c r="K448" i="56" s="1"/>
  <c r="BA503" i="56"/>
  <c r="BC503" i="56" s="1"/>
  <c r="K503" i="56" s="1"/>
  <c r="BA509" i="56"/>
  <c r="BC509" i="56" s="1"/>
  <c r="K509" i="56" s="1"/>
  <c r="BA183" i="56"/>
  <c r="BC183" i="56" s="1"/>
  <c r="K183" i="56" s="1"/>
  <c r="BA414" i="56"/>
  <c r="BC414" i="56" s="1"/>
  <c r="K414" i="56" s="1"/>
  <c r="BA511" i="56"/>
  <c r="BC511" i="56" s="1"/>
  <c r="K511" i="56" s="1"/>
  <c r="BA492" i="56"/>
  <c r="BC492" i="56" s="1"/>
  <c r="K492" i="56" s="1"/>
  <c r="BA308" i="56"/>
  <c r="BC308" i="56" s="1"/>
  <c r="K308" i="56" s="1"/>
  <c r="BA230" i="56"/>
  <c r="BC230" i="56" s="1"/>
  <c r="K230" i="56" s="1"/>
  <c r="BA430" i="56"/>
  <c r="BC430" i="56" s="1"/>
  <c r="K430" i="56" s="1"/>
  <c r="BA228" i="56"/>
  <c r="BC228" i="56" s="1"/>
  <c r="K228" i="56" s="1"/>
  <c r="BA291" i="56"/>
  <c r="BC291" i="56" s="1"/>
  <c r="K291" i="56" s="1"/>
  <c r="BA140" i="56"/>
  <c r="BC140" i="56" s="1"/>
  <c r="K140" i="56" s="1"/>
  <c r="BA312" i="56"/>
  <c r="BC312" i="56" s="1"/>
  <c r="K312" i="56" s="1"/>
  <c r="BA37" i="56"/>
  <c r="BC37" i="56" s="1"/>
  <c r="K37" i="56" s="1"/>
  <c r="BA305" i="56"/>
  <c r="BC305" i="56" s="1"/>
  <c r="K305" i="56" s="1"/>
  <c r="BA280" i="56"/>
  <c r="BC280" i="56" s="1"/>
  <c r="K280" i="56" s="1"/>
  <c r="BA400" i="56"/>
  <c r="BC400" i="56" s="1"/>
  <c r="K400" i="56" s="1"/>
  <c r="BA221" i="56"/>
  <c r="BC221" i="56" s="1"/>
  <c r="K221" i="56" s="1"/>
  <c r="BA32" i="56"/>
  <c r="BC32" i="56" s="1"/>
  <c r="K32" i="56" s="1"/>
  <c r="BA538" i="56"/>
  <c r="BC538" i="56" s="1"/>
  <c r="K538" i="56" s="1"/>
  <c r="BA49" i="56"/>
  <c r="BC49" i="56" s="1"/>
  <c r="K49" i="56" s="1"/>
  <c r="BA472" i="56"/>
  <c r="BC472" i="56" s="1"/>
  <c r="K472" i="56" s="1"/>
  <c r="BA451" i="56"/>
  <c r="BC451" i="56" s="1"/>
  <c r="K451" i="56" s="1"/>
  <c r="BA36" i="56"/>
  <c r="BC36" i="56" s="1"/>
  <c r="K36" i="56" s="1"/>
  <c r="BA218" i="56"/>
  <c r="BC218" i="56" s="1"/>
  <c r="K218" i="56" s="1"/>
  <c r="BA103" i="56"/>
  <c r="BC103" i="56" s="1"/>
  <c r="K103" i="56" s="1"/>
  <c r="BA481" i="56"/>
  <c r="BC481" i="56" s="1"/>
  <c r="K481" i="56" s="1"/>
  <c r="BA88" i="56"/>
  <c r="BC88" i="56" s="1"/>
  <c r="K88" i="56" s="1"/>
  <c r="BA142" i="56"/>
  <c r="BC142" i="56" s="1"/>
  <c r="K142" i="56" s="1"/>
  <c r="BA26" i="56"/>
  <c r="BC26" i="56" s="1"/>
  <c r="K26" i="56" s="1"/>
  <c r="BA404" i="56"/>
  <c r="BC404" i="56" s="1"/>
  <c r="K404" i="56" s="1"/>
  <c r="BA329" i="56"/>
  <c r="BC329" i="56" s="1"/>
  <c r="K329" i="56" s="1"/>
  <c r="BA135" i="56"/>
  <c r="BC135" i="56" s="1"/>
  <c r="K135" i="56" s="1"/>
  <c r="BA47" i="56"/>
  <c r="BC47" i="56" s="1"/>
  <c r="K47" i="56" s="1"/>
  <c r="BA502" i="56"/>
  <c r="BC502" i="56" s="1"/>
  <c r="K502" i="56" s="1"/>
  <c r="BA527" i="56"/>
  <c r="BA157" i="56"/>
  <c r="BC157" i="56" s="1"/>
  <c r="K157" i="56" s="1"/>
  <c r="BA444" i="56"/>
  <c r="BC444" i="56" s="1"/>
  <c r="K444" i="56" s="1"/>
  <c r="BA486" i="56"/>
  <c r="BC486" i="56" s="1"/>
  <c r="K486" i="56" s="1"/>
  <c r="BA89" i="56"/>
  <c r="BC89" i="56" s="1"/>
  <c r="K89" i="56" s="1"/>
  <c r="BA469" i="56"/>
  <c r="BC469" i="56" s="1"/>
  <c r="K469" i="56" s="1"/>
  <c r="BA33" i="56"/>
  <c r="BC33" i="56" s="1"/>
  <c r="K33" i="56" s="1"/>
  <c r="BA38" i="56"/>
  <c r="BC38" i="56" s="1"/>
  <c r="K38" i="56" s="1"/>
  <c r="BA409" i="56"/>
  <c r="BC409" i="56" s="1"/>
  <c r="K409" i="56" s="1"/>
  <c r="BA146" i="56"/>
  <c r="BC146" i="56" s="1"/>
  <c r="K146" i="56" s="1"/>
  <c r="BA324" i="56"/>
  <c r="BA155" i="56"/>
  <c r="BC155" i="56" s="1"/>
  <c r="K155" i="56" s="1"/>
  <c r="BA104" i="56"/>
  <c r="BC104" i="56" s="1"/>
  <c r="K104" i="56" s="1"/>
  <c r="BA127" i="56"/>
  <c r="BC127" i="56" s="1"/>
  <c r="K127" i="56" s="1"/>
  <c r="BA239" i="56"/>
  <c r="BC239" i="56" s="1"/>
  <c r="K239" i="56" s="1"/>
  <c r="BA65" i="56"/>
  <c r="BC65" i="56" s="1"/>
  <c r="K65" i="56" s="1"/>
  <c r="BA541" i="56"/>
  <c r="BC541" i="56" s="1"/>
  <c r="K541" i="56" s="1"/>
  <c r="BA480" i="56"/>
  <c r="BC480" i="56" s="1"/>
  <c r="K480" i="56" s="1"/>
  <c r="BA341" i="56"/>
  <c r="BC341" i="56" s="1"/>
  <c r="K341" i="56" s="1"/>
  <c r="BA474" i="56"/>
  <c r="BC474" i="56" s="1"/>
  <c r="K474" i="56" s="1"/>
  <c r="BA534" i="56"/>
  <c r="BC534" i="56" s="1"/>
  <c r="K534" i="56" s="1"/>
  <c r="BA313" i="56"/>
  <c r="BC313" i="56" s="1"/>
  <c r="K313" i="56" s="1"/>
  <c r="BA21" i="56"/>
  <c r="BC21" i="56" s="1"/>
  <c r="K21" i="56" s="1"/>
  <c r="BA213" i="56"/>
  <c r="BC213" i="56" s="1"/>
  <c r="K213" i="56" s="1"/>
  <c r="BA328" i="56"/>
  <c r="BC328" i="56" s="1"/>
  <c r="K328" i="56" s="1"/>
  <c r="BA264" i="56"/>
  <c r="BC264" i="56" s="1"/>
  <c r="K264" i="56" s="1"/>
  <c r="BA415" i="56"/>
  <c r="BC415" i="56" s="1"/>
  <c r="K415" i="56" s="1"/>
  <c r="BA71" i="56"/>
  <c r="BC71" i="56" s="1"/>
  <c r="K71" i="56" s="1"/>
  <c r="BA34" i="56"/>
  <c r="BC34" i="56" s="1"/>
  <c r="K34" i="56" s="1"/>
  <c r="BA388" i="56"/>
  <c r="BC388" i="56" s="1"/>
  <c r="K388" i="56" s="1"/>
  <c r="BA326" i="56"/>
  <c r="BC326" i="56" s="1"/>
  <c r="K326" i="56" s="1"/>
  <c r="BA223" i="56"/>
  <c r="BC223" i="56" s="1"/>
  <c r="K223" i="56" s="1"/>
  <c r="BA67" i="56"/>
  <c r="BC67" i="56" s="1"/>
  <c r="K67" i="56" s="1"/>
  <c r="BA436" i="56"/>
  <c r="BC436" i="56" s="1"/>
  <c r="K436" i="56" s="1"/>
  <c r="BA464" i="56"/>
  <c r="BC464" i="56" s="1"/>
  <c r="K464" i="56" s="1"/>
  <c r="BA128" i="56"/>
  <c r="BC128" i="56" s="1"/>
  <c r="K128" i="56" s="1"/>
  <c r="BA144" i="56"/>
  <c r="BC144" i="56" s="1"/>
  <c r="K144" i="56" s="1"/>
  <c r="BA376" i="56"/>
  <c r="BC376" i="56" s="1"/>
  <c r="K376" i="56" s="1"/>
  <c r="BA220" i="56"/>
  <c r="BC220" i="56" s="1"/>
  <c r="K220" i="56" s="1"/>
  <c r="BA477" i="56"/>
  <c r="BC477" i="56" s="1"/>
  <c r="K477" i="56" s="1"/>
  <c r="BA351" i="56"/>
  <c r="BC351" i="56" s="1"/>
  <c r="K351" i="56" s="1"/>
  <c r="BA361" i="56"/>
  <c r="BC361" i="56" s="1"/>
  <c r="K361" i="56" s="1"/>
  <c r="BA96" i="56"/>
  <c r="BC96" i="56" s="1"/>
  <c r="K96" i="56" s="1"/>
  <c r="BA375" i="56"/>
  <c r="BC375" i="56" s="1"/>
  <c r="K375" i="56" s="1"/>
  <c r="BA384" i="56"/>
  <c r="BC384" i="56" s="1"/>
  <c r="K384" i="56" s="1"/>
  <c r="BA227" i="56"/>
  <c r="BC227" i="56" s="1"/>
  <c r="K227" i="56" s="1"/>
  <c r="BA437" i="56"/>
  <c r="BC437" i="56" s="1"/>
  <c r="K437" i="56" s="1"/>
  <c r="BA356" i="56"/>
  <c r="BC356" i="56" s="1"/>
  <c r="K356" i="56" s="1"/>
  <c r="BA438" i="56"/>
  <c r="BC438" i="56" s="1"/>
  <c r="K438" i="56" s="1"/>
  <c r="BA325" i="56"/>
  <c r="BC325" i="56" s="1"/>
  <c r="K325" i="56" s="1"/>
  <c r="BA243" i="56"/>
  <c r="BC243" i="56" s="1"/>
  <c r="K243" i="56" s="1"/>
  <c r="BA13" i="56"/>
  <c r="BC13" i="56" s="1"/>
  <c r="K13" i="56" s="1"/>
  <c r="BA446" i="56"/>
  <c r="BC446" i="56" s="1"/>
  <c r="K446" i="56" s="1"/>
  <c r="BA277" i="56"/>
  <c r="BC277" i="56" s="1"/>
  <c r="K277" i="56" s="1"/>
  <c r="BA505" i="56"/>
  <c r="BC505" i="56" s="1"/>
  <c r="K505" i="56" s="1"/>
  <c r="BA399" i="56"/>
  <c r="BC399" i="56" s="1"/>
  <c r="K399" i="56" s="1"/>
  <c r="BA389" i="56"/>
  <c r="BC389" i="56" s="1"/>
  <c r="K389" i="56" s="1"/>
  <c r="BA495" i="56"/>
  <c r="BC495" i="56" s="1"/>
  <c r="K495" i="56" s="1"/>
  <c r="BA457" i="56"/>
  <c r="BC457" i="56" s="1"/>
  <c r="K457" i="56" s="1"/>
  <c r="BA258" i="56"/>
  <c r="BC258" i="56" s="1"/>
  <c r="K258" i="56" s="1"/>
  <c r="BA380" i="56"/>
  <c r="BC380" i="56" s="1"/>
  <c r="K380" i="56" s="1"/>
  <c r="BA528" i="56"/>
  <c r="BC528" i="56" s="1"/>
  <c r="K528" i="56" s="1"/>
  <c r="BA50" i="56"/>
  <c r="BC50" i="56" s="1"/>
  <c r="K50" i="56" s="1"/>
  <c r="BA396" i="56"/>
  <c r="BC396" i="56" s="1"/>
  <c r="K396" i="56" s="1"/>
  <c r="BA475" i="56"/>
  <c r="BC475" i="56" s="1"/>
  <c r="K475" i="56" s="1"/>
  <c r="BA14" i="56"/>
  <c r="BC14" i="56" s="1"/>
  <c r="K14" i="56" s="1"/>
  <c r="BA363" i="56"/>
  <c r="BC363" i="56" s="1"/>
  <c r="K363" i="56" s="1"/>
  <c r="BA506" i="56"/>
  <c r="BC506" i="56" s="1"/>
  <c r="K506" i="56" s="1"/>
  <c r="BA422" i="56"/>
  <c r="BC422" i="56" s="1"/>
  <c r="K422" i="56" s="1"/>
  <c r="BA159" i="56"/>
  <c r="BC159" i="56" s="1"/>
  <c r="K159" i="56" s="1"/>
  <c r="BA318" i="56"/>
  <c r="BC318" i="56" s="1"/>
  <c r="K318" i="56" s="1"/>
  <c r="BA149" i="56"/>
  <c r="BC149" i="56" s="1"/>
  <c r="K149" i="56" s="1"/>
  <c r="BA237" i="56"/>
  <c r="BC237" i="56" s="1"/>
  <c r="K237" i="56" s="1"/>
  <c r="BA456" i="56"/>
  <c r="BC456" i="56" s="1"/>
  <c r="K456" i="56" s="1"/>
  <c r="BA522" i="56"/>
  <c r="BC522" i="56" s="1"/>
  <c r="K522" i="56" s="1"/>
  <c r="BA139" i="56"/>
  <c r="BC139" i="56" s="1"/>
  <c r="K139" i="56" s="1"/>
  <c r="BA514" i="56"/>
  <c r="BC514" i="56" s="1"/>
  <c r="K514" i="56" s="1"/>
  <c r="BA504" i="56"/>
  <c r="BC504" i="56" s="1"/>
  <c r="K504" i="56" s="1"/>
  <c r="BA154" i="56"/>
  <c r="BC154" i="56" s="1"/>
  <c r="K154" i="56" s="1"/>
  <c r="BA349" i="56"/>
  <c r="BC349" i="56" s="1"/>
  <c r="K349" i="56" s="1"/>
  <c r="BA192" i="56"/>
  <c r="BC192" i="56" s="1"/>
  <c r="K192" i="56" s="1"/>
  <c r="BA217" i="56"/>
  <c r="BC217" i="56" s="1"/>
  <c r="K217" i="56" s="1"/>
  <c r="BA226" i="56"/>
  <c r="BC226" i="56" s="1"/>
  <c r="K226" i="56" s="1"/>
  <c r="BA496" i="56"/>
  <c r="BC496" i="56" s="1"/>
  <c r="K496" i="56" s="1"/>
  <c r="BA407" i="56"/>
  <c r="BC407" i="56" s="1"/>
  <c r="K407" i="56" s="1"/>
  <c r="BA51" i="56"/>
  <c r="BC51" i="56" s="1"/>
  <c r="K51" i="56" s="1"/>
  <c r="BA445" i="56"/>
  <c r="BC445" i="56" s="1"/>
  <c r="K445" i="56" s="1"/>
  <c r="BA497" i="56"/>
  <c r="BC497" i="56" s="1"/>
  <c r="K497" i="56" s="1"/>
  <c r="BA466" i="56"/>
  <c r="BC466" i="56" s="1"/>
  <c r="K466" i="56" s="1"/>
  <c r="BA338" i="56"/>
  <c r="BC338" i="56" s="1"/>
  <c r="K338" i="56" s="1"/>
  <c r="BA235" i="56"/>
  <c r="BC235" i="56" s="1"/>
  <c r="K235" i="56" s="1"/>
  <c r="BA72" i="56"/>
  <c r="BC72" i="56" s="1"/>
  <c r="K72" i="56" s="1"/>
  <c r="BA242" i="56"/>
  <c r="BC242" i="56" s="1"/>
  <c r="K242" i="56" s="1"/>
  <c r="BA299" i="56"/>
  <c r="BC299" i="56" s="1"/>
  <c r="K299" i="56" s="1"/>
  <c r="BA285" i="56"/>
  <c r="BC285" i="56" s="1"/>
  <c r="K285" i="56" s="1"/>
  <c r="BA187" i="56"/>
  <c r="BC187" i="56" s="1"/>
  <c r="K187" i="56" s="1"/>
  <c r="BA473" i="56"/>
  <c r="BC473" i="56" s="1"/>
  <c r="K473" i="56" s="1"/>
  <c r="BA195" i="56"/>
  <c r="BC195" i="56" s="1"/>
  <c r="K195" i="56" s="1"/>
  <c r="BA106" i="56"/>
  <c r="BC106" i="56" s="1"/>
  <c r="K106" i="56" s="1"/>
  <c r="BA539" i="56"/>
  <c r="BC539" i="56" s="1"/>
  <c r="K539" i="56" s="1"/>
  <c r="BA494" i="56"/>
  <c r="BC494" i="56" s="1"/>
  <c r="K494" i="56" s="1"/>
  <c r="BA518" i="56"/>
  <c r="BC518" i="56" s="1"/>
  <c r="K518" i="56" s="1"/>
  <c r="BA295" i="56"/>
  <c r="BC295" i="56" s="1"/>
  <c r="K295" i="56" s="1"/>
  <c r="BA512" i="56"/>
  <c r="BC512" i="56" s="1"/>
  <c r="K512" i="56" s="1"/>
  <c r="BA406" i="56"/>
  <c r="BC406" i="56" s="1"/>
  <c r="K406" i="56" s="1"/>
  <c r="BA182" i="56"/>
  <c r="BC182" i="56" s="1"/>
  <c r="K182" i="56" s="1"/>
  <c r="BA315" i="56"/>
  <c r="BC315" i="56" s="1"/>
  <c r="K315" i="56" s="1"/>
  <c r="BA362" i="56"/>
  <c r="BC362" i="56" s="1"/>
  <c r="K362" i="56" s="1"/>
  <c r="BA458" i="56"/>
  <c r="BC458" i="56" s="1"/>
  <c r="K458" i="56" s="1"/>
  <c r="BA354" i="56"/>
  <c r="BC354" i="56" s="1"/>
  <c r="K354" i="56" s="1"/>
  <c r="BA78" i="56"/>
  <c r="BC78" i="56" s="1"/>
  <c r="K78" i="56" s="1"/>
  <c r="BA74" i="56"/>
  <c r="BC74" i="56" s="1"/>
  <c r="K74" i="56" s="1"/>
  <c r="BA346" i="56"/>
  <c r="BC346" i="56" s="1"/>
  <c r="K346" i="56" s="1"/>
  <c r="BA402" i="56"/>
  <c r="BC402" i="56" s="1"/>
  <c r="K402" i="56" s="1"/>
  <c r="BA90" i="56"/>
  <c r="BC90" i="56" s="1"/>
  <c r="K90" i="56" s="1"/>
  <c r="BA381" i="56"/>
  <c r="BC381" i="56" s="1"/>
  <c r="K381" i="56" s="1"/>
  <c r="BA28" i="56"/>
  <c r="BC28" i="56" s="1"/>
  <c r="K28" i="56" s="1"/>
  <c r="BA267" i="56"/>
  <c r="BC267" i="56" s="1"/>
  <c r="K267" i="56" s="1"/>
  <c r="BA254" i="56"/>
  <c r="BC254" i="56" s="1"/>
  <c r="K254" i="56" s="1"/>
  <c r="BA76" i="56"/>
  <c r="BC76" i="56" s="1"/>
  <c r="K76" i="56" s="1"/>
  <c r="BA426" i="56"/>
  <c r="BC426" i="56" s="1"/>
  <c r="K426" i="56" s="1"/>
  <c r="BA515" i="56"/>
  <c r="BC515" i="56" s="1"/>
  <c r="K515" i="56" s="1"/>
  <c r="BA398" i="56"/>
  <c r="BC398" i="56" s="1"/>
  <c r="K398" i="56" s="1"/>
  <c r="BA345" i="56"/>
  <c r="BC345" i="56" s="1"/>
  <c r="K345" i="56" s="1"/>
  <c r="BA432" i="56"/>
  <c r="BC432" i="56" s="1"/>
  <c r="K432" i="56" s="1"/>
  <c r="BA131" i="56"/>
  <c r="BC131" i="56" s="1"/>
  <c r="K131" i="56" s="1"/>
  <c r="BA311" i="56"/>
  <c r="BC311" i="56" s="1"/>
  <c r="K311" i="56" s="1"/>
  <c r="BA300" i="56"/>
  <c r="BC300" i="56" s="1"/>
  <c r="K300" i="56" s="1"/>
  <c r="BA274" i="56"/>
  <c r="BC274" i="56" s="1"/>
  <c r="K274" i="56" s="1"/>
  <c r="BA500" i="56"/>
  <c r="BC500" i="56" s="1"/>
  <c r="K500" i="56" s="1"/>
  <c r="BA69" i="56"/>
  <c r="BC69" i="56" s="1"/>
  <c r="K69" i="56" s="1"/>
  <c r="BA278" i="56"/>
  <c r="BC278" i="56" s="1"/>
  <c r="K278" i="56" s="1"/>
  <c r="BA293" i="56"/>
  <c r="BC293" i="56" s="1"/>
  <c r="K293" i="56" s="1"/>
  <c r="BA461" i="56"/>
  <c r="BC461" i="56" s="1"/>
  <c r="K461" i="56" s="1"/>
  <c r="BA145" i="56"/>
  <c r="BC145" i="56" s="1"/>
  <c r="K145" i="56" s="1"/>
  <c r="BA484" i="56"/>
  <c r="BC484" i="56" s="1"/>
  <c r="K484" i="56" s="1"/>
  <c r="BA108" i="56"/>
  <c r="BC108" i="56" s="1"/>
  <c r="K108" i="56" s="1"/>
  <c r="BA68" i="56"/>
  <c r="BC68" i="56" s="1"/>
  <c r="K68" i="56" s="1"/>
  <c r="BA297" i="56"/>
  <c r="BC297" i="56" s="1"/>
  <c r="K297" i="56" s="1"/>
  <c r="BA408" i="56"/>
  <c r="BC408" i="56" s="1"/>
  <c r="K408" i="56" s="1"/>
  <c r="BA231" i="56"/>
  <c r="BC231" i="56" s="1"/>
  <c r="K231" i="56" s="1"/>
  <c r="BA233" i="56"/>
  <c r="BC233" i="56" s="1"/>
  <c r="K233" i="56" s="1"/>
  <c r="BA387" i="56"/>
  <c r="BC387" i="56" s="1"/>
  <c r="K387" i="56" s="1"/>
  <c r="BA203" i="56"/>
  <c r="BC203" i="56" s="1"/>
  <c r="K203" i="56" s="1"/>
  <c r="BA368" i="56"/>
  <c r="BC368" i="56" s="1"/>
  <c r="K368" i="56" s="1"/>
  <c r="BA441" i="56"/>
  <c r="BC441" i="56" s="1"/>
  <c r="K441" i="56" s="1"/>
  <c r="BA268" i="56"/>
  <c r="BC268" i="56" s="1"/>
  <c r="K268" i="56" s="1"/>
  <c r="BA251" i="56"/>
  <c r="BC251" i="56" s="1"/>
  <c r="K251" i="56" s="1"/>
  <c r="BA501" i="56"/>
  <c r="BC501" i="56" s="1"/>
  <c r="K501" i="56" s="1"/>
  <c r="BA410" i="56"/>
  <c r="BC410" i="56" s="1"/>
  <c r="K410" i="56" s="1"/>
  <c r="BA275" i="56"/>
  <c r="BC275" i="56" s="1"/>
  <c r="K275" i="56" s="1"/>
  <c r="BA298" i="56"/>
  <c r="BC298" i="56" s="1"/>
  <c r="K298" i="56" s="1"/>
  <c r="BA453" i="56"/>
  <c r="BC453" i="56" s="1"/>
  <c r="K453" i="56" s="1"/>
  <c r="BA80" i="56"/>
  <c r="BC80" i="56" s="1"/>
  <c r="K80" i="56" s="1"/>
  <c r="BA373" i="56"/>
  <c r="BC373" i="56" s="1"/>
  <c r="K373" i="56" s="1"/>
  <c r="BA99" i="56"/>
  <c r="BC99" i="56" s="1"/>
  <c r="K99" i="56" s="1"/>
  <c r="BA215" i="56"/>
  <c r="BC215" i="56" s="1"/>
  <c r="K215" i="56" s="1"/>
  <c r="BA335" i="56"/>
  <c r="BC335" i="56" s="1"/>
  <c r="K335" i="56" s="1"/>
  <c r="BA467" i="56"/>
  <c r="BC467" i="56" s="1"/>
  <c r="K467" i="56" s="1"/>
  <c r="BA510" i="56"/>
  <c r="BC510" i="56" s="1"/>
  <c r="K510" i="56" s="1"/>
  <c r="BA232" i="56"/>
  <c r="BC232" i="56" s="1"/>
  <c r="K232" i="56" s="1"/>
  <c r="BA112" i="56"/>
  <c r="BC112" i="56" s="1"/>
  <c r="K112" i="56" s="1"/>
  <c r="BA174" i="56"/>
  <c r="BC174" i="56" s="1"/>
  <c r="K174" i="56" s="1"/>
  <c r="BA320" i="56"/>
  <c r="BC320" i="56" s="1"/>
  <c r="K320" i="56" s="1"/>
  <c r="BA41" i="56"/>
  <c r="BC41" i="56" s="1"/>
  <c r="K41" i="56" s="1"/>
  <c r="BA184" i="56"/>
  <c r="BC184" i="56" s="1"/>
  <c r="K184" i="56" s="1"/>
  <c r="BA212" i="56"/>
  <c r="BC212" i="56" s="1"/>
  <c r="K212" i="56" s="1"/>
  <c r="BA479" i="56"/>
  <c r="BC479" i="56" s="1"/>
  <c r="K479" i="56" s="1"/>
  <c r="BA284" i="56"/>
  <c r="BC284" i="56" s="1"/>
  <c r="K284" i="56" s="1"/>
  <c r="BA77" i="56"/>
  <c r="BC77" i="56" s="1"/>
  <c r="K77" i="56" s="1"/>
  <c r="BA286" i="56"/>
  <c r="BC286" i="56" s="1"/>
  <c r="K286" i="56" s="1"/>
  <c r="BA524" i="56"/>
  <c r="BC524" i="56" s="1"/>
  <c r="K524" i="56" s="1"/>
  <c r="BA179" i="56"/>
  <c r="BC179" i="56" s="1"/>
  <c r="K179" i="56" s="1"/>
  <c r="BA91" i="56"/>
  <c r="BC91" i="56" s="1"/>
  <c r="K91" i="56" s="1"/>
  <c r="BA39" i="56"/>
  <c r="BC39" i="56" s="1"/>
  <c r="K39" i="56" s="1"/>
  <c r="BA287" i="56"/>
  <c r="BC287" i="56" s="1"/>
  <c r="K287" i="56" s="1"/>
  <c r="BA428" i="56"/>
  <c r="BC428" i="56" s="1"/>
  <c r="K428" i="56" s="1"/>
  <c r="BA58" i="56"/>
  <c r="BC58" i="56" s="1"/>
  <c r="K58" i="56" s="1"/>
  <c r="BA454" i="56"/>
  <c r="BC454" i="56" s="1"/>
  <c r="K454" i="56" s="1"/>
  <c r="BA55" i="56"/>
  <c r="BC55" i="56" s="1"/>
  <c r="K55" i="56" s="1"/>
  <c r="BA394" i="56"/>
  <c r="BC394" i="56" s="1"/>
  <c r="K394" i="56" s="1"/>
  <c r="BA288" i="56"/>
  <c r="BC288" i="56" s="1"/>
  <c r="K288" i="56" s="1"/>
  <c r="BA27" i="56"/>
  <c r="BC27" i="56" s="1"/>
  <c r="K27" i="56" s="1"/>
  <c r="BA471" i="56"/>
  <c r="BC471" i="56" s="1"/>
  <c r="K471" i="56" s="1"/>
  <c r="BA121" i="56"/>
  <c r="BC121" i="56" s="1"/>
  <c r="K121" i="56" s="1"/>
  <c r="BA336" i="56"/>
  <c r="BC336" i="56" s="1"/>
  <c r="K336" i="56" s="1"/>
  <c r="BA521" i="56"/>
  <c r="BC521" i="56" s="1"/>
  <c r="K521" i="56" s="1"/>
  <c r="BA303" i="56"/>
  <c r="BC303" i="56" s="1"/>
  <c r="K303" i="56" s="1"/>
  <c r="BA418" i="56"/>
  <c r="BC418" i="56" s="1"/>
  <c r="K418" i="56" s="1"/>
  <c r="BA200" i="56"/>
  <c r="BC200" i="56" s="1"/>
  <c r="K200" i="56" s="1"/>
  <c r="BA327" i="56"/>
  <c r="BC327" i="56" s="1"/>
  <c r="K327" i="56" s="1"/>
  <c r="BA417" i="56"/>
  <c r="BC417" i="56" s="1"/>
  <c r="K417" i="56" s="1"/>
  <c r="BA250" i="56"/>
  <c r="BC250" i="56" s="1"/>
  <c r="K250" i="56" s="1"/>
  <c r="BA377" i="56"/>
  <c r="BC377" i="56" s="1"/>
  <c r="K377" i="56" s="1"/>
  <c r="BA181" i="56"/>
  <c r="BC181" i="56" s="1"/>
  <c r="K181" i="56" s="1"/>
  <c r="BA162" i="56"/>
  <c r="BC162" i="56" s="1"/>
  <c r="K162" i="56" s="1"/>
  <c r="BA330" i="56"/>
  <c r="BC330" i="56" s="1"/>
  <c r="K330" i="56" s="1"/>
  <c r="BA247" i="56"/>
  <c r="BC247" i="56" s="1"/>
  <c r="K247" i="56" s="1"/>
  <c r="BA107" i="56"/>
  <c r="BC107" i="56" s="1"/>
  <c r="K107" i="56" s="1"/>
  <c r="BA117" i="56"/>
  <c r="BC117" i="56" s="1"/>
  <c r="K117" i="56" s="1"/>
  <c r="BA113" i="56"/>
  <c r="BC113" i="56" s="1"/>
  <c r="K113" i="56" s="1"/>
  <c r="BA429" i="56"/>
  <c r="BC429" i="56" s="1"/>
  <c r="K429" i="56" s="1"/>
  <c r="BA344" i="56"/>
  <c r="BC344" i="56" s="1"/>
  <c r="K344" i="56" s="1"/>
  <c r="BA530" i="56"/>
  <c r="BC530" i="56" s="1"/>
  <c r="K530" i="56" s="1"/>
  <c r="BA158" i="56"/>
  <c r="BC158" i="56" s="1"/>
  <c r="K158" i="56" s="1"/>
  <c r="BA256" i="56"/>
  <c r="BC256" i="56" s="1"/>
  <c r="K256" i="56" s="1"/>
  <c r="BA392" i="56"/>
  <c r="BC392" i="56" s="1"/>
  <c r="K392" i="56" s="1"/>
  <c r="BA447" i="56"/>
  <c r="BC447" i="56" s="1"/>
  <c r="K447" i="56" s="1"/>
  <c r="BA25" i="56"/>
  <c r="BC25" i="56" s="1"/>
  <c r="K25" i="56" s="1"/>
  <c r="BA365" i="56"/>
  <c r="BC365" i="56" s="1"/>
  <c r="K365" i="56" s="1"/>
  <c r="BA319" i="56"/>
  <c r="BC319" i="56" s="1"/>
  <c r="K319" i="56" s="1"/>
  <c r="BA172" i="56"/>
  <c r="BC172" i="56" s="1"/>
  <c r="K172" i="56" s="1"/>
  <c r="BA164" i="56"/>
  <c r="BC164" i="56" s="1"/>
  <c r="K164" i="56" s="1"/>
  <c r="BA229" i="56"/>
  <c r="BC229" i="56" s="1"/>
  <c r="K229" i="56" s="1"/>
  <c r="BA130" i="56"/>
  <c r="BC130" i="56" s="1"/>
  <c r="K130" i="56" s="1"/>
  <c r="BA165" i="56"/>
  <c r="BC165" i="56" s="1"/>
  <c r="K165" i="56" s="1"/>
  <c r="BA194" i="56"/>
  <c r="BC194" i="56" s="1"/>
  <c r="K194" i="56" s="1"/>
  <c r="BA529" i="56"/>
  <c r="BC529" i="56" s="1"/>
  <c r="K529" i="56" s="1"/>
  <c r="BA188" i="56"/>
  <c r="BC188" i="56" s="1"/>
  <c r="K188" i="56" s="1"/>
  <c r="BA262" i="56"/>
  <c r="BC262" i="56" s="1"/>
  <c r="K262" i="56" s="1"/>
  <c r="BA531" i="56"/>
  <c r="BC531" i="56" s="1"/>
  <c r="K531" i="56" s="1"/>
  <c r="BA137" i="56"/>
  <c r="BC137" i="56" s="1"/>
  <c r="K137" i="56" s="1"/>
  <c r="BA119" i="56"/>
  <c r="BC119" i="56" s="1"/>
  <c r="K119" i="56" s="1"/>
  <c r="BA60" i="56"/>
  <c r="BC60" i="56" s="1"/>
  <c r="K60" i="56" s="1"/>
  <c r="BA241" i="56"/>
  <c r="BC241" i="56" s="1"/>
  <c r="K241" i="56" s="1"/>
  <c r="BA45" i="56"/>
  <c r="BC45" i="56" s="1"/>
  <c r="K45" i="56" s="1"/>
  <c r="BA166" i="56"/>
  <c r="BC166" i="56" s="1"/>
  <c r="K166" i="56" s="1"/>
  <c r="BA382" i="56"/>
  <c r="BC382" i="56" s="1"/>
  <c r="K382" i="56" s="1"/>
  <c r="BA306" i="56"/>
  <c r="BC306" i="56" s="1"/>
  <c r="K306" i="56" s="1"/>
  <c r="BA348" i="56"/>
  <c r="BC348" i="56" s="1"/>
  <c r="K348" i="56" s="1"/>
  <c r="BA374" i="56"/>
  <c r="BC374" i="56" s="1"/>
  <c r="K374" i="56" s="1"/>
  <c r="BA35" i="56"/>
  <c r="BC35" i="56" s="1"/>
  <c r="K35" i="56" s="1"/>
  <c r="BA150" i="56"/>
  <c r="BC150" i="56" s="1"/>
  <c r="K150" i="56" s="1"/>
  <c r="BA372" i="56"/>
  <c r="BC372" i="56" s="1"/>
  <c r="K372" i="56" s="1"/>
  <c r="BA105" i="56"/>
  <c r="BC105" i="56" s="1"/>
  <c r="K105" i="56" s="1"/>
  <c r="BA347" i="56"/>
  <c r="BC347" i="56" s="1"/>
  <c r="K347" i="56" s="1"/>
  <c r="BA412" i="56"/>
  <c r="BC412" i="56" s="1"/>
  <c r="K412" i="56" s="1"/>
  <c r="BA276" i="56"/>
  <c r="BC276" i="56" s="1"/>
  <c r="K276" i="56" s="1"/>
  <c r="BA156" i="56"/>
  <c r="BC156" i="56" s="1"/>
  <c r="K156" i="56" s="1"/>
  <c r="BA296" i="56"/>
  <c r="BC296" i="56" s="1"/>
  <c r="K296" i="56" s="1"/>
  <c r="BA209" i="56"/>
  <c r="BC209" i="56" s="1"/>
  <c r="K209" i="56" s="1"/>
  <c r="BA18" i="56"/>
  <c r="BC18" i="56" s="1"/>
  <c r="K18" i="56" s="1"/>
  <c r="BA244" i="56"/>
  <c r="BC244" i="56" s="1"/>
  <c r="K244" i="56" s="1"/>
  <c r="BA263" i="56"/>
  <c r="BC263" i="56" s="1"/>
  <c r="K263" i="56" s="1"/>
  <c r="BA468" i="56"/>
  <c r="BC468" i="56" s="1"/>
  <c r="K468" i="56" s="1"/>
  <c r="BA87" i="56"/>
  <c r="BC87" i="56" s="1"/>
  <c r="K87" i="56" s="1"/>
  <c r="BA193" i="56"/>
  <c r="BC193" i="56" s="1"/>
  <c r="K193" i="56" s="1"/>
  <c r="BA333" i="56"/>
  <c r="BC333" i="56" s="1"/>
  <c r="K333" i="56" s="1"/>
  <c r="BA151" i="56"/>
  <c r="BC151" i="56" s="1"/>
  <c r="K151" i="56" s="1"/>
  <c r="BA53" i="56"/>
  <c r="BC53" i="56" s="1"/>
  <c r="K53" i="56" s="1"/>
  <c r="BA82" i="56"/>
  <c r="BC82" i="56" s="1"/>
  <c r="K82" i="56" s="1"/>
  <c r="BA57" i="56"/>
  <c r="BC57" i="56" s="1"/>
  <c r="K57" i="56" s="1"/>
  <c r="BA94" i="56"/>
  <c r="BC94" i="56" s="1"/>
  <c r="K94" i="56" s="1"/>
  <c r="BA337" i="56"/>
  <c r="BC337" i="56" s="1"/>
  <c r="K337" i="56" s="1"/>
  <c r="BA111" i="56"/>
  <c r="BC111" i="56" s="1"/>
  <c r="K111" i="56" s="1"/>
  <c r="BA249" i="56"/>
  <c r="BC249" i="56" s="1"/>
  <c r="K249" i="56" s="1"/>
  <c r="BA317" i="56"/>
  <c r="BC317" i="56" s="1"/>
  <c r="K317" i="56" s="1"/>
  <c r="BA92" i="56"/>
  <c r="BC92" i="56" s="1"/>
  <c r="K92" i="56" s="1"/>
  <c r="BA180" i="56"/>
  <c r="BC180" i="56" s="1"/>
  <c r="K180" i="56" s="1"/>
  <c r="BA283" i="56"/>
  <c r="BC283" i="56" s="1"/>
  <c r="K283" i="56" s="1"/>
  <c r="BA364" i="56"/>
  <c r="BC364" i="56" s="1"/>
  <c r="K364" i="56" s="1"/>
  <c r="BA178" i="56"/>
  <c r="BC178" i="56" s="1"/>
  <c r="K178" i="56" s="1"/>
  <c r="BA369" i="56"/>
  <c r="BC369" i="56" s="1"/>
  <c r="K369" i="56" s="1"/>
  <c r="BA129" i="56"/>
  <c r="BC129" i="56" s="1"/>
  <c r="K129" i="56" s="1"/>
  <c r="BA537" i="56"/>
  <c r="BC537" i="56" s="1"/>
  <c r="K537" i="56" s="1"/>
  <c r="BA122" i="56"/>
  <c r="BC122" i="56" s="1"/>
  <c r="K122" i="56" s="1"/>
  <c r="BA148" i="56"/>
  <c r="BC148" i="56" s="1"/>
  <c r="K148" i="56" s="1"/>
  <c r="BA459" i="56"/>
  <c r="BC459" i="56" s="1"/>
  <c r="K459" i="56" s="1"/>
  <c r="BA470" i="56"/>
  <c r="BC470" i="56" s="1"/>
  <c r="K470" i="56" s="1"/>
  <c r="BA189" i="56"/>
  <c r="BC189" i="56" s="1"/>
  <c r="K189" i="56" s="1"/>
  <c r="BA434" i="56"/>
  <c r="BC434" i="56" s="1"/>
  <c r="K434" i="56" s="1"/>
  <c r="BA493" i="56"/>
  <c r="BC493" i="56" s="1"/>
  <c r="K493" i="56" s="1"/>
  <c r="BA109" i="56"/>
  <c r="BC109" i="56" s="1"/>
  <c r="K109" i="56" s="1"/>
  <c r="BA248" i="56"/>
  <c r="BC248" i="56" s="1"/>
  <c r="K248" i="56" s="1"/>
  <c r="BA383" i="56"/>
  <c r="BC383" i="56" s="1"/>
  <c r="K383" i="56" s="1"/>
  <c r="BA516" i="56"/>
  <c r="BC516" i="56" s="1"/>
  <c r="K516" i="56" s="1"/>
  <c r="BA393" i="56"/>
  <c r="BC393" i="56" s="1"/>
  <c r="K393" i="56" s="1"/>
  <c r="BA310" i="56"/>
  <c r="BC310" i="56" s="1"/>
  <c r="K310" i="56" s="1"/>
  <c r="BA340" i="56"/>
  <c r="BC340" i="56" s="1"/>
  <c r="K340" i="56" s="1"/>
  <c r="BA197" i="56"/>
  <c r="BC197" i="56" s="1"/>
  <c r="K197" i="56" s="1"/>
  <c r="BA309" i="56"/>
  <c r="BC309" i="56" s="1"/>
  <c r="K309" i="56" s="1"/>
  <c r="BA59" i="56"/>
  <c r="BC59" i="56" s="1"/>
  <c r="K59" i="56" s="1"/>
  <c r="BA214" i="56"/>
  <c r="BC214" i="56" s="1"/>
  <c r="K214" i="56" s="1"/>
  <c r="BA86" i="56"/>
  <c r="BC86" i="56" s="1"/>
  <c r="K86" i="56" s="1"/>
  <c r="BA499" i="56"/>
  <c r="BC499" i="56" s="1"/>
  <c r="K499" i="56" s="1"/>
  <c r="BA443" i="56"/>
  <c r="BC443" i="56" s="1"/>
  <c r="K443" i="56" s="1"/>
  <c r="BA279" i="56"/>
  <c r="BC279" i="56" s="1"/>
  <c r="K279" i="56" s="1"/>
  <c r="BA301" i="56"/>
  <c r="BC301" i="56" s="1"/>
  <c r="K301" i="56" s="1"/>
  <c r="BA269" i="56"/>
  <c r="BC269" i="56" s="1"/>
  <c r="K269" i="56" s="1"/>
  <c r="BA507" i="56"/>
  <c r="BC507" i="56" s="1"/>
  <c r="K507" i="56" s="1"/>
  <c r="BA366" i="56"/>
  <c r="BC366" i="56" s="1"/>
  <c r="K366" i="56" s="1"/>
  <c r="BA498" i="56"/>
  <c r="BC498" i="56" s="1"/>
  <c r="K498" i="56" s="1"/>
  <c r="BA204" i="56"/>
  <c r="BC204" i="56" s="1"/>
  <c r="K204" i="56" s="1"/>
  <c r="BA163" i="56"/>
  <c r="BC163" i="56" s="1"/>
  <c r="K163" i="56" s="1"/>
  <c r="BA225" i="56"/>
  <c r="BC225" i="56" s="1"/>
  <c r="K225" i="56" s="1"/>
  <c r="BA20" i="56"/>
  <c r="BC20" i="56" s="1"/>
  <c r="K20" i="56" s="1"/>
  <c r="BA266" i="56"/>
  <c r="BC266" i="56" s="1"/>
  <c r="K266" i="56" s="1"/>
  <c r="BA199" i="56"/>
  <c r="BC199" i="56" s="1"/>
  <c r="K199" i="56" s="1"/>
  <c r="BA123" i="56"/>
  <c r="BC123" i="56" s="1"/>
  <c r="K123" i="56" s="1"/>
  <c r="BA205" i="56"/>
  <c r="BC205" i="56" s="1"/>
  <c r="K205" i="56" s="1"/>
  <c r="BA523" i="56"/>
  <c r="BC523" i="56" s="1"/>
  <c r="K523" i="56" s="1"/>
  <c r="BA75" i="56"/>
  <c r="BC75" i="56" s="1"/>
  <c r="K75" i="56" s="1"/>
  <c r="BA42" i="56"/>
  <c r="BC42" i="56" s="1"/>
  <c r="K42" i="56" s="1"/>
  <c r="BA81" i="56"/>
  <c r="BC81" i="56" s="1"/>
  <c r="K81" i="56" s="1"/>
  <c r="BA487" i="56"/>
  <c r="BC487" i="56" s="1"/>
  <c r="K487" i="56" s="1"/>
  <c r="BA433" i="56"/>
  <c r="BC433" i="56" s="1"/>
  <c r="K433" i="56" s="1"/>
  <c r="BA95" i="56"/>
  <c r="BC95" i="56" s="1"/>
  <c r="K95" i="56" s="1"/>
  <c r="BA85" i="56"/>
  <c r="BC85" i="56" s="1"/>
  <c r="K85" i="56" s="1"/>
  <c r="BA134" i="56"/>
  <c r="BC134" i="56" s="1"/>
  <c r="K134" i="56" s="1"/>
  <c r="BA201" i="56"/>
  <c r="BC201" i="56" s="1"/>
  <c r="K201" i="56" s="1"/>
  <c r="BA272" i="56"/>
  <c r="BC272" i="56" s="1"/>
  <c r="K272" i="56" s="1"/>
  <c r="BA536" i="56"/>
  <c r="BC536" i="56" s="1"/>
  <c r="K536" i="56" s="1"/>
  <c r="BA379" i="56"/>
  <c r="BC379" i="56" s="1"/>
  <c r="K379" i="56" s="1"/>
  <c r="BA482" i="56"/>
  <c r="BC482" i="56" s="1"/>
  <c r="K482" i="56" s="1"/>
  <c r="BA350" i="56"/>
  <c r="BC350" i="56" s="1"/>
  <c r="K350" i="56" s="1"/>
  <c r="BA463" i="56"/>
  <c r="BC463" i="56" s="1"/>
  <c r="K463" i="56" s="1"/>
  <c r="BA513" i="56"/>
  <c r="BC513" i="56" s="1"/>
  <c r="K513" i="56" s="1"/>
  <c r="BA259" i="56"/>
  <c r="BC259" i="56" s="1"/>
  <c r="K259" i="56" s="1"/>
  <c r="BA100" i="56"/>
  <c r="BC100" i="56" s="1"/>
  <c r="K100" i="56" s="1"/>
  <c r="BA116" i="56"/>
  <c r="BC116" i="56" s="1"/>
  <c r="K116" i="56" s="1"/>
  <c r="BA44" i="56"/>
  <c r="BC44" i="56" s="1"/>
  <c r="K44" i="56" s="1"/>
  <c r="BA265" i="56"/>
  <c r="BC265" i="56" s="1"/>
  <c r="K265" i="56" s="1"/>
  <c r="BA411" i="56"/>
  <c r="BC411" i="56" s="1"/>
  <c r="K411" i="56" s="1"/>
  <c r="BA489" i="56"/>
  <c r="BC489" i="56" s="1"/>
  <c r="K489" i="56" s="1"/>
  <c r="BA462" i="56"/>
  <c r="BC462" i="56" s="1"/>
  <c r="K462" i="56" s="1"/>
  <c r="BA342" i="56"/>
  <c r="BC342" i="56" s="1"/>
  <c r="K342" i="56" s="1"/>
  <c r="BA314" i="56"/>
  <c r="BC314" i="56" s="1"/>
  <c r="K314" i="56" s="1"/>
  <c r="BA125" i="56"/>
  <c r="BC125" i="56" s="1"/>
  <c r="K125" i="56" s="1"/>
  <c r="BA102" i="56"/>
  <c r="BC102" i="56" s="1"/>
  <c r="K102" i="56" s="1"/>
  <c r="BA73" i="56"/>
  <c r="BC73" i="56" s="1"/>
  <c r="K73" i="56" s="1"/>
  <c r="BA282" i="56"/>
  <c r="BC282" i="56" s="1"/>
  <c r="K282" i="56" s="1"/>
  <c r="BA405" i="56"/>
  <c r="BC405" i="56" s="1"/>
  <c r="K405" i="56" s="1"/>
  <c r="BA476" i="56"/>
  <c r="BC476" i="56" s="1"/>
  <c r="K476" i="56" s="1"/>
  <c r="BA322" i="56"/>
  <c r="BC322" i="56" s="1"/>
  <c r="K322" i="56" s="1"/>
  <c r="BA173" i="56"/>
  <c r="BC173" i="56" s="1"/>
  <c r="K173" i="56" s="1"/>
  <c r="BA367" i="56"/>
  <c r="BC367" i="56" s="1"/>
  <c r="K367" i="56" s="1"/>
  <c r="BA257" i="56"/>
  <c r="BC257" i="56" s="1"/>
  <c r="K257" i="56" s="1"/>
  <c r="BA403" i="56"/>
  <c r="BC403" i="56" s="1"/>
  <c r="K403" i="56" s="1"/>
  <c r="BA281" i="56"/>
  <c r="BC281" i="56" s="1"/>
  <c r="K281" i="56" s="1"/>
  <c r="BA64" i="56"/>
  <c r="BC64" i="56" s="1"/>
  <c r="K64" i="56" s="1"/>
  <c r="BA175" i="56"/>
  <c r="BC175" i="56" s="1"/>
  <c r="K175" i="56" s="1"/>
  <c r="BA30" i="56"/>
  <c r="BC30" i="56" s="1"/>
  <c r="K30" i="56" s="1"/>
  <c r="BA517" i="56"/>
  <c r="BC517" i="56" s="1"/>
  <c r="K517" i="56" s="1"/>
  <c r="BA465" i="56"/>
  <c r="BC465" i="56" s="1"/>
  <c r="K465" i="56" s="1"/>
  <c r="BC527" i="56"/>
  <c r="K527" i="56" s="1"/>
  <c r="BA138" i="56"/>
  <c r="BC138" i="56" s="1"/>
  <c r="K138" i="56" s="1"/>
  <c r="BA219" i="56"/>
  <c r="BC219" i="56" s="1"/>
  <c r="K219" i="56" s="1"/>
  <c r="BA169" i="56"/>
  <c r="BC169" i="56" s="1"/>
  <c r="K169" i="56" s="1"/>
  <c r="BA339" i="56"/>
  <c r="BC339" i="56" s="1"/>
  <c r="K339" i="56" s="1"/>
  <c r="BA101" i="56"/>
  <c r="BC101" i="56" s="1"/>
  <c r="K101" i="56" s="1"/>
  <c r="BA533" i="56"/>
  <c r="BC533" i="56" s="1"/>
  <c r="K533" i="56" s="1"/>
  <c r="BA261" i="56"/>
  <c r="BC261" i="56" s="1"/>
  <c r="K261" i="56" s="1"/>
  <c r="BA46" i="56"/>
  <c r="BC46" i="56" s="1"/>
  <c r="K46" i="56" s="1"/>
  <c r="BA43" i="56"/>
  <c r="BC43" i="56" s="1"/>
  <c r="K43" i="56" s="1"/>
  <c r="BA210" i="56"/>
  <c r="BC210" i="56" s="1"/>
  <c r="K210" i="56" s="1"/>
  <c r="BA216" i="56"/>
  <c r="BC216" i="56" s="1"/>
  <c r="K216" i="56" s="1"/>
  <c r="BA371" i="56"/>
  <c r="BC371" i="56" s="1"/>
  <c r="K371" i="56" s="1"/>
  <c r="BA161" i="56"/>
  <c r="BC161" i="56" s="1"/>
  <c r="K161" i="56" s="1"/>
  <c r="BA478" i="56"/>
  <c r="BC478" i="56" s="1"/>
  <c r="K478" i="56" s="1"/>
  <c r="BA48" i="56"/>
  <c r="BC48" i="56" s="1"/>
  <c r="K48" i="56" s="1"/>
  <c r="BB15" i="56"/>
  <c r="BC15" i="56" s="1"/>
  <c r="K15" i="56" s="1"/>
  <c r="BA186" i="56"/>
  <c r="BC186" i="56" s="1"/>
  <c r="K186" i="56" s="1"/>
  <c r="BA450" i="56"/>
  <c r="BC450" i="56" s="1"/>
  <c r="K450" i="56" s="1"/>
  <c r="BA483" i="56"/>
  <c r="BC483" i="56" s="1"/>
  <c r="K483" i="56" s="1"/>
  <c r="BA535" i="56"/>
  <c r="BC535" i="56" s="1"/>
  <c r="K535" i="56" s="1"/>
  <c r="BA460" i="56"/>
  <c r="BC460" i="56" s="1"/>
  <c r="K460" i="56" s="1"/>
  <c r="BA66" i="56"/>
  <c r="BC66" i="56" s="1"/>
  <c r="K66" i="56" s="1"/>
  <c r="BA224" i="56"/>
  <c r="BC224" i="56" s="1"/>
  <c r="K224" i="56" s="1"/>
  <c r="BA190" i="56"/>
  <c r="BC190" i="56" s="1"/>
  <c r="K190" i="56" s="1"/>
  <c r="BA255" i="56"/>
  <c r="BC255" i="56" s="1"/>
  <c r="K255" i="56" s="1"/>
  <c r="BA273" i="56"/>
  <c r="BC273" i="56" s="1"/>
  <c r="K273" i="56" s="1"/>
  <c r="BA508" i="56"/>
  <c r="BC508" i="56" s="1"/>
  <c r="K508" i="56" s="1"/>
  <c r="BA54" i="56"/>
  <c r="BC54" i="56" s="1"/>
  <c r="K54" i="56" s="1"/>
  <c r="BA431" i="56"/>
  <c r="BC431" i="56" s="1"/>
  <c r="K431" i="56" s="1"/>
  <c r="BA52" i="56"/>
  <c r="BC52" i="56" s="1"/>
  <c r="K52" i="56" s="1"/>
  <c r="BA24" i="56"/>
  <c r="BC24" i="56" s="1"/>
  <c r="K24" i="56" s="1"/>
  <c r="BA208" i="56"/>
  <c r="BC208" i="56" s="1"/>
  <c r="K208" i="56" s="1"/>
  <c r="BA423" i="56"/>
  <c r="BC423" i="56" s="1"/>
  <c r="K423" i="56" s="1"/>
  <c r="BA29" i="56"/>
  <c r="BC29" i="56" s="1"/>
  <c r="K29" i="56" s="1"/>
  <c r="BA358" i="56"/>
  <c r="BC358" i="56" s="1"/>
  <c r="K358" i="56" s="1"/>
  <c r="BA62" i="56"/>
  <c r="BC62" i="56" s="1"/>
  <c r="K62" i="56" s="1"/>
  <c r="BA455" i="56"/>
  <c r="BC455" i="56" s="1"/>
  <c r="K455" i="56" s="1"/>
  <c r="BA307" i="56"/>
  <c r="BC307" i="56" s="1"/>
  <c r="K307" i="56" s="1"/>
  <c r="BA485" i="56"/>
  <c r="BC485" i="56" s="1"/>
  <c r="K485" i="56" s="1"/>
  <c r="BA289" i="56"/>
  <c r="BC289" i="56" s="1"/>
  <c r="K289" i="56" s="1"/>
  <c r="BA424" i="56"/>
  <c r="BC424" i="56" s="1"/>
  <c r="K424" i="56" s="1"/>
  <c r="BA413" i="56"/>
  <c r="BC413" i="56" s="1"/>
  <c r="K413" i="56" s="1"/>
  <c r="BA22" i="56"/>
  <c r="BC22" i="56" s="1"/>
  <c r="K22" i="56" s="1"/>
  <c r="BA171" i="56"/>
  <c r="BC171" i="56" s="1"/>
  <c r="K171" i="56" s="1"/>
  <c r="BA395" i="56"/>
  <c r="BC395" i="56" s="1"/>
  <c r="K395" i="56" s="1"/>
  <c r="BA370" i="56"/>
  <c r="BC370" i="56" s="1"/>
  <c r="K370" i="56" s="1"/>
  <c r="BA391" i="56"/>
  <c r="BC391" i="56" s="1"/>
  <c r="K391" i="56" s="1"/>
  <c r="BA419" i="56"/>
  <c r="BC419" i="56" s="1"/>
  <c r="K419" i="56" s="1"/>
  <c r="BA331" i="56"/>
  <c r="BC331" i="56" s="1"/>
  <c r="K331" i="56" s="1"/>
  <c r="BA115" i="56"/>
  <c r="BC115" i="56" s="1"/>
  <c r="K115" i="56" s="1"/>
  <c r="BA83" i="56"/>
  <c r="BC83" i="56" s="1"/>
  <c r="K83" i="56" s="1"/>
  <c r="BA141" i="56"/>
  <c r="BC141" i="56" s="1"/>
  <c r="K141" i="56" s="1"/>
  <c r="BA207" i="56"/>
  <c r="BC207" i="56" s="1"/>
  <c r="K207" i="56" s="1"/>
  <c r="BA191" i="56"/>
  <c r="BC191" i="56" s="1"/>
  <c r="K191" i="56" s="1"/>
  <c r="BA323" i="56"/>
  <c r="BC323" i="56" s="1"/>
  <c r="K323" i="56" s="1"/>
  <c r="BA240" i="56"/>
  <c r="BC240" i="56" s="1"/>
  <c r="K240" i="56" s="1"/>
  <c r="BA206" i="56"/>
  <c r="BC206" i="56" s="1"/>
  <c r="K206" i="56" s="1"/>
  <c r="BA427" i="56"/>
  <c r="BC427" i="56" s="1"/>
  <c r="K427" i="56" s="1"/>
  <c r="BA532" i="56"/>
  <c r="BC532" i="56" s="1"/>
  <c r="K532" i="56" s="1"/>
  <c r="BA133" i="56"/>
  <c r="BC133" i="56" s="1"/>
  <c r="K133" i="56" s="1"/>
  <c r="BA136" i="56"/>
  <c r="BC136" i="56" s="1"/>
  <c r="K136" i="56" s="1"/>
  <c r="BA234" i="56"/>
  <c r="BC234" i="56" s="1"/>
  <c r="K234" i="56" s="1"/>
  <c r="BA126" i="56"/>
  <c r="BC126" i="56" s="1"/>
  <c r="K126" i="56" s="1"/>
  <c r="BA490" i="56"/>
  <c r="BC490" i="56" s="1"/>
  <c r="K490" i="56" s="1"/>
  <c r="BA420" i="56"/>
  <c r="BC420" i="56" s="1"/>
  <c r="K420" i="56" s="1"/>
  <c r="BA343" i="56"/>
  <c r="BC343" i="56" s="1"/>
  <c r="K343" i="56" s="1"/>
  <c r="BA540" i="56"/>
  <c r="BC540" i="56" s="1"/>
  <c r="K540" i="56" s="1"/>
  <c r="BA385" i="56"/>
  <c r="BC385" i="56" s="1"/>
  <c r="K385" i="56" s="1"/>
  <c r="BA425" i="56"/>
  <c r="BC425" i="56" s="1"/>
  <c r="K425" i="56" s="1"/>
  <c r="BA245" i="56"/>
  <c r="BC245" i="56" s="1"/>
  <c r="K245" i="56" s="1"/>
  <c r="BA114" i="56"/>
  <c r="BC114" i="56" s="1"/>
  <c r="K114" i="56" s="1"/>
  <c r="BA355" i="56"/>
  <c r="BC355" i="56" s="1"/>
  <c r="K355" i="56" s="1"/>
  <c r="BA439" i="56"/>
  <c r="BC439" i="56" s="1"/>
  <c r="K439" i="56" s="1"/>
  <c r="BB110" i="56"/>
  <c r="BC110" i="56" s="1"/>
  <c r="K110" i="56" s="1"/>
  <c r="BA520" i="56"/>
  <c r="BC520" i="56" s="1"/>
  <c r="K520" i="56" s="1"/>
  <c r="BA440" i="56"/>
  <c r="BC440" i="56" s="1"/>
  <c r="K440" i="56" s="1"/>
  <c r="BA386" i="56"/>
  <c r="BC386" i="56" s="1"/>
  <c r="K386" i="56" s="1"/>
  <c r="BA352" i="56"/>
  <c r="BC352" i="56" s="1"/>
  <c r="K352" i="56" s="1"/>
  <c r="BA421" i="56"/>
  <c r="BC421" i="56" s="1"/>
  <c r="K421" i="56" s="1"/>
  <c r="BA378" i="56"/>
  <c r="BC378" i="56" s="1"/>
  <c r="K378" i="56" s="1"/>
  <c r="BA442" i="56"/>
  <c r="BC442" i="56" s="1"/>
  <c r="K442" i="56" s="1"/>
  <c r="BA321" i="56"/>
  <c r="BC321" i="56" s="1"/>
  <c r="K321" i="56" s="1"/>
  <c r="BA238" i="56"/>
  <c r="BC238" i="56" s="1"/>
  <c r="K238" i="56" s="1"/>
  <c r="BA526" i="56"/>
  <c r="BC526" i="56" s="1"/>
  <c r="K526" i="56" s="1"/>
  <c r="BA198" i="56"/>
  <c r="BC198" i="56" s="1"/>
  <c r="K198" i="56" s="1"/>
  <c r="BA98" i="56"/>
  <c r="BC98" i="56" s="1"/>
  <c r="K98" i="56" s="1"/>
  <c r="BA97" i="56"/>
  <c r="BC97" i="56" s="1"/>
  <c r="K97" i="56" s="1"/>
  <c r="BA360" i="56"/>
  <c r="BC360" i="56" s="1"/>
  <c r="K360" i="56" s="1"/>
  <c r="BA491" i="56"/>
  <c r="BC491" i="56" s="1"/>
  <c r="K491" i="56" s="1"/>
  <c r="BA290" i="56"/>
  <c r="BC290" i="56" s="1"/>
  <c r="K290" i="56" s="1"/>
  <c r="BA16" i="56"/>
  <c r="BC16" i="56" s="1"/>
  <c r="K16" i="56" s="1"/>
  <c r="BA132" i="56"/>
  <c r="BC132" i="56" s="1"/>
  <c r="K132" i="56" s="1"/>
  <c r="BA332" i="56"/>
  <c r="BC332" i="56" s="1"/>
  <c r="K332" i="56" s="1"/>
  <c r="BA40" i="56"/>
  <c r="BC40" i="56" s="1"/>
  <c r="K40" i="56" s="1"/>
  <c r="BA452" i="56"/>
  <c r="BC452" i="56" s="1"/>
  <c r="K452" i="56" s="1"/>
  <c r="BA294" i="56"/>
  <c r="BC294" i="56" s="1"/>
  <c r="K294" i="56" s="1"/>
  <c r="BA56" i="56"/>
  <c r="BC56" i="56" s="1"/>
  <c r="K56" i="56" s="1"/>
  <c r="BA176" i="56"/>
  <c r="BC176" i="56" s="1"/>
  <c r="K176" i="56" s="1"/>
  <c r="BA84" i="56"/>
  <c r="BC84" i="56" s="1"/>
  <c r="K84" i="56" s="1"/>
  <c r="BA222" i="56"/>
  <c r="BC222" i="56" s="1"/>
  <c r="K222" i="56" s="1"/>
  <c r="BA17" i="56"/>
  <c r="BC17" i="56" s="1"/>
  <c r="K17" i="56" s="1"/>
  <c r="BA167" i="56"/>
  <c r="BC167" i="56" s="1"/>
  <c r="K167" i="56" s="1"/>
  <c r="BA168" i="56"/>
  <c r="BC168" i="56" s="1"/>
  <c r="K168" i="56" s="1"/>
  <c r="BA19" i="56"/>
  <c r="BC19" i="56" s="1"/>
  <c r="K19" i="56" s="1"/>
  <c r="BA246" i="56"/>
  <c r="BC246" i="56" s="1"/>
  <c r="K246" i="56" s="1"/>
  <c r="BA316" i="56"/>
  <c r="BC316" i="56" s="1"/>
  <c r="K316" i="56" s="1"/>
  <c r="BA416" i="56"/>
  <c r="BC416" i="56" s="1"/>
  <c r="K416" i="56" s="1"/>
  <c r="BA196" i="56"/>
  <c r="BC196" i="56" s="1"/>
  <c r="K196" i="56" s="1"/>
  <c r="BA253" i="56"/>
  <c r="BC253" i="56" s="1"/>
  <c r="K253" i="56" s="1"/>
  <c r="BA70" i="56"/>
  <c r="BC70" i="56" s="1"/>
  <c r="K70" i="56" s="1"/>
  <c r="BA435" i="56"/>
  <c r="BC435" i="56" s="1"/>
  <c r="K435" i="56" s="1"/>
  <c r="BA519" i="56"/>
  <c r="BC519" i="56" s="1"/>
  <c r="K519" i="56" s="1"/>
  <c r="BA304" i="56"/>
  <c r="BC304" i="56" s="1"/>
  <c r="K304" i="56" s="1"/>
  <c r="BA357" i="56"/>
  <c r="BC357" i="56" s="1"/>
  <c r="K357" i="56" s="1"/>
  <c r="BA359" i="56"/>
  <c r="BC359" i="56" s="1"/>
  <c r="K359" i="56" s="1"/>
  <c r="BA152" i="56"/>
  <c r="BC152" i="56" s="1"/>
  <c r="K152" i="56" s="1"/>
  <c r="BA302" i="56"/>
  <c r="BC302" i="56" s="1"/>
  <c r="K302" i="56" s="1"/>
  <c r="BB353" i="56"/>
  <c r="BC353" i="56" s="1"/>
  <c r="K353" i="56" s="1"/>
  <c r="BA79" i="56"/>
  <c r="BC79" i="56" s="1"/>
  <c r="K79" i="56" s="1"/>
  <c r="BC271" i="56"/>
  <c r="K271" i="56" s="1"/>
  <c r="BC324" i="56"/>
  <c r="K324" i="56" s="1"/>
  <c r="BA124" i="56"/>
  <c r="BC124" i="56" s="1"/>
  <c r="K124" i="56" s="1"/>
  <c r="BC449" i="56"/>
  <c r="K449" i="56" s="1"/>
  <c r="BB260" i="56"/>
  <c r="BC260" i="56" s="1"/>
  <c r="K260" i="56" s="1"/>
  <c r="BB185" i="56"/>
  <c r="BC185" i="56" s="1"/>
  <c r="K185" i="56" s="1"/>
  <c r="BA488" i="56"/>
  <c r="BC488" i="56" s="1"/>
  <c r="K488" i="56" s="1"/>
  <c r="BA252" i="56"/>
  <c r="BC252" i="56" s="1"/>
  <c r="K252" i="56" s="1"/>
  <c r="BB236" i="56"/>
  <c r="BC236" i="56" s="1"/>
  <c r="K236" i="56" s="1"/>
  <c r="BA118" i="56"/>
  <c r="BC118" i="56" s="1"/>
  <c r="K118" i="56" s="1"/>
  <c r="BA401" i="56"/>
  <c r="BC401" i="56" s="1"/>
  <c r="K401" i="56" s="1"/>
  <c r="BB211" i="56"/>
  <c r="BC211" i="56" s="1"/>
  <c r="K211" i="56" s="1"/>
  <c r="BA525" i="56"/>
  <c r="BC525" i="56" s="1"/>
  <c r="K525" i="56" s="1"/>
  <c r="BB147" i="56"/>
  <c r="BC147" i="56" s="1"/>
  <c r="K147" i="56" s="1"/>
  <c r="BA334" i="56"/>
  <c r="BC334" i="56" s="1"/>
  <c r="K334" i="56" s="1"/>
  <c r="BA23" i="56"/>
  <c r="BC23" i="56" s="1"/>
  <c r="K23" i="56" s="1"/>
  <c r="BC120" i="56"/>
  <c r="K120" i="56" s="1"/>
  <c r="BC292" i="56"/>
  <c r="K292" i="56" s="1"/>
  <c r="BC397" i="56"/>
  <c r="K397" i="56" s="1"/>
  <c r="BC31" i="56"/>
  <c r="K31" i="56" s="1"/>
  <c r="BC61" i="56"/>
  <c r="K61" i="56" s="1"/>
  <c r="D15" i="64"/>
  <c r="A15" i="64" s="1"/>
  <c r="JC14" i="64"/>
  <c r="JL14" i="64"/>
  <c r="JE14" i="64"/>
  <c r="JD14" i="64"/>
  <c r="JN14" i="64"/>
  <c r="JI14" i="64"/>
  <c r="JJ14" i="64"/>
  <c r="JY14" i="64"/>
  <c r="JM14" i="64"/>
  <c r="KF14" i="64"/>
  <c r="JS14" i="64"/>
  <c r="KB14" i="64"/>
  <c r="KA14" i="64"/>
  <c r="JR14" i="64"/>
  <c r="JX14" i="64"/>
  <c r="JK14" i="64"/>
  <c r="KH14" i="64"/>
  <c r="JT14" i="64"/>
  <c r="KE14" i="64"/>
  <c r="JW14" i="64"/>
  <c r="JQ14" i="64"/>
  <c r="JG14" i="64"/>
  <c r="GI14" i="64"/>
  <c r="GQ14" i="64" s="1"/>
  <c r="KD14" i="64"/>
  <c r="JV14" i="64"/>
  <c r="JP14" i="64"/>
  <c r="JF14" i="64"/>
  <c r="JH14" i="64"/>
  <c r="KC14" i="64"/>
  <c r="JU14" i="64"/>
  <c r="JO14" i="64"/>
  <c r="IM14" i="64"/>
  <c r="H13" i="64"/>
  <c r="F13" i="64"/>
  <c r="A14" i="64"/>
  <c r="G13" i="64"/>
  <c r="D16" i="64" l="1"/>
  <c r="A14" i="56"/>
  <c r="A13" i="56"/>
  <c r="GR14" i="64"/>
  <c r="GS14" i="64" s="1"/>
  <c r="GT14" i="64" s="1"/>
  <c r="D17" i="64"/>
  <c r="A16" i="64"/>
  <c r="KV14" i="64"/>
  <c r="GJ14" i="64"/>
  <c r="GM14" i="64"/>
  <c r="GN14" i="64"/>
  <c r="GL14" i="64"/>
  <c r="GO14" i="64"/>
  <c r="IL14" i="64"/>
  <c r="A15" i="56" l="1"/>
  <c r="GP14" i="64"/>
  <c r="HB14" i="64" s="1"/>
  <c r="GU14" i="64"/>
  <c r="D18" i="64"/>
  <c r="A17" i="64"/>
  <c r="IJ14" i="64"/>
  <c r="GZ14" i="64" l="1"/>
  <c r="HA14" i="64" s="1"/>
  <c r="HK14" i="64"/>
  <c r="HL14" i="64" s="1"/>
  <c r="HC14" i="64"/>
  <c r="HD14" i="64" s="1"/>
  <c r="GV14" i="64"/>
  <c r="GW14" i="64" s="1"/>
  <c r="GX14" i="64" s="1"/>
  <c r="D19" i="64"/>
  <c r="A16" i="56" s="1"/>
  <c r="A18" i="64"/>
  <c r="II14" i="64"/>
  <c r="IK14" i="64"/>
  <c r="I28" i="57"/>
  <c r="H28" i="57"/>
  <c r="G28" i="57"/>
  <c r="I27" i="57"/>
  <c r="H27" i="57"/>
  <c r="G27" i="57"/>
  <c r="I26" i="57"/>
  <c r="H26" i="57"/>
  <c r="G26" i="57"/>
  <c r="I25" i="57"/>
  <c r="H25" i="57"/>
  <c r="G25" i="57"/>
  <c r="I24" i="57"/>
  <c r="H24" i="57"/>
  <c r="G24" i="57"/>
  <c r="I23" i="57"/>
  <c r="H23" i="57"/>
  <c r="G23" i="57"/>
  <c r="I22" i="57"/>
  <c r="H22" i="57"/>
  <c r="G22" i="57"/>
  <c r="G21" i="57"/>
  <c r="Z542" i="56"/>
  <c r="Y542" i="56"/>
  <c r="AP12" i="56"/>
  <c r="AM12" i="56"/>
  <c r="AF12" i="56"/>
  <c r="AG12" i="56" s="1"/>
  <c r="Z11" i="56"/>
  <c r="Y11" i="56"/>
  <c r="V21" i="50"/>
  <c r="O21" i="50"/>
  <c r="V20" i="50"/>
  <c r="O20" i="50"/>
  <c r="V19" i="50"/>
  <c r="O19" i="50"/>
  <c r="V17" i="50"/>
  <c r="O17" i="50"/>
  <c r="V16" i="50"/>
  <c r="O16" i="50"/>
  <c r="V15" i="50"/>
  <c r="O15" i="50"/>
  <c r="V14" i="50"/>
  <c r="O14" i="50"/>
  <c r="V13" i="50"/>
  <c r="O13" i="50"/>
  <c r="V12" i="50"/>
  <c r="O12" i="50"/>
  <c r="AA11" i="50"/>
  <c r="Z11" i="50"/>
  <c r="Y11" i="50"/>
  <c r="X11" i="50"/>
  <c r="W11" i="50"/>
  <c r="U11" i="50"/>
  <c r="T11" i="50"/>
  <c r="S11" i="50"/>
  <c r="Q11" i="50"/>
  <c r="P11" i="50"/>
  <c r="P11" i="49"/>
  <c r="O11" i="49"/>
  <c r="N11" i="49"/>
  <c r="M11" i="49"/>
  <c r="L11" i="49"/>
  <c r="J11" i="49"/>
  <c r="U21" i="48"/>
  <c r="G21" i="48"/>
  <c r="A21" i="48"/>
  <c r="U20" i="48"/>
  <c r="G20" i="48"/>
  <c r="A20" i="48"/>
  <c r="U19" i="48"/>
  <c r="G19" i="48"/>
  <c r="A19" i="48"/>
  <c r="U17" i="48"/>
  <c r="G17" i="48"/>
  <c r="A17" i="48"/>
  <c r="U16" i="48"/>
  <c r="G16" i="48"/>
  <c r="A16" i="48"/>
  <c r="U15" i="48"/>
  <c r="G15" i="48"/>
  <c r="A15" i="48"/>
  <c r="U14" i="48"/>
  <c r="G14" i="48"/>
  <c r="A14" i="48"/>
  <c r="U13" i="48"/>
  <c r="G13" i="48"/>
  <c r="A13" i="48"/>
  <c r="U12" i="48"/>
  <c r="G12" i="48"/>
  <c r="A12" i="48"/>
  <c r="U11" i="48"/>
  <c r="EH14" i="64" l="1"/>
  <c r="HE14" i="64"/>
  <c r="HF14" i="64" s="1"/>
  <c r="GY14" i="64"/>
  <c r="HM14" i="64"/>
  <c r="HN14" i="64" s="1"/>
  <c r="D20" i="64"/>
  <c r="A19" i="64"/>
  <c r="O11" i="50"/>
  <c r="IN14" i="64"/>
  <c r="AN12" i="56"/>
  <c r="AR12" i="56" s="1"/>
  <c r="EI14" i="64"/>
  <c r="IO14" i="64" s="1"/>
  <c r="A17" i="56" l="1"/>
  <c r="A18" i="56"/>
  <c r="AT12" i="56"/>
  <c r="HO14" i="64"/>
  <c r="HG14" i="64"/>
  <c r="D21" i="64"/>
  <c r="A20" i="64"/>
  <c r="EJ14" i="64"/>
  <c r="IP14" i="64" s="1"/>
  <c r="E12" i="56"/>
  <c r="KK22" i="64" l="1"/>
  <c r="F12" i="56"/>
  <c r="KK19" i="64"/>
  <c r="KL19" i="64" s="1"/>
  <c r="KK20" i="64"/>
  <c r="H12" i="56"/>
  <c r="L12" i="56" s="1"/>
  <c r="J12" i="56" s="1"/>
  <c r="G12" i="56"/>
  <c r="C13" i="56" s="1"/>
  <c r="KK17" i="64"/>
  <c r="KL17" i="64" s="1"/>
  <c r="KK18" i="64"/>
  <c r="KL18" i="64" s="1"/>
  <c r="AW12" i="56"/>
  <c r="KK16" i="64"/>
  <c r="KL16" i="64" s="1"/>
  <c r="KK15" i="64"/>
  <c r="KL15" i="64" s="1"/>
  <c r="KK14" i="64"/>
  <c r="A12" i="56"/>
  <c r="X12" i="56"/>
  <c r="W12" i="56"/>
  <c r="V12" i="56"/>
  <c r="U12" i="56"/>
  <c r="T12" i="56"/>
  <c r="S12" i="56"/>
  <c r="HP14" i="64"/>
  <c r="HQ14" i="64" s="1"/>
  <c r="HH14" i="64"/>
  <c r="HI14" i="64" s="1"/>
  <c r="HJ14" i="64" s="1"/>
  <c r="D22" i="64"/>
  <c r="A21" i="64"/>
  <c r="EK14" i="64"/>
  <c r="IQ14" i="64" s="1"/>
  <c r="A19" i="56" l="1"/>
  <c r="HR14" i="64"/>
  <c r="HS14" i="64" s="1"/>
  <c r="D23" i="64"/>
  <c r="A384" i="56" s="1"/>
  <c r="A22" i="64"/>
  <c r="AZ12" i="56"/>
  <c r="EM14" i="64"/>
  <c r="IS14" i="64" s="1"/>
  <c r="EL14" i="64"/>
  <c r="A275" i="56" l="1"/>
  <c r="A143" i="56"/>
  <c r="A68" i="56"/>
  <c r="A146" i="56"/>
  <c r="A419" i="56"/>
  <c r="A69" i="56"/>
  <c r="A88" i="56"/>
  <c r="A260" i="56"/>
  <c r="A180" i="56"/>
  <c r="A449" i="56"/>
  <c r="A142" i="56"/>
  <c r="A222" i="56"/>
  <c r="A54" i="56"/>
  <c r="A314" i="56"/>
  <c r="A286" i="56"/>
  <c r="A273" i="56"/>
  <c r="A385" i="56"/>
  <c r="A382" i="56"/>
  <c r="A279" i="56"/>
  <c r="A211" i="56"/>
  <c r="A364" i="56"/>
  <c r="A351" i="56"/>
  <c r="A136" i="56"/>
  <c r="A508" i="56"/>
  <c r="A414" i="56"/>
  <c r="A83" i="56"/>
  <c r="A321" i="56"/>
  <c r="A20" i="56"/>
  <c r="A42" i="56"/>
  <c r="A162" i="56"/>
  <c r="A257" i="56"/>
  <c r="A370" i="56"/>
  <c r="A32" i="56"/>
  <c r="A290" i="56"/>
  <c r="A466" i="56"/>
  <c r="A104" i="56"/>
  <c r="A460" i="56"/>
  <c r="A506" i="56"/>
  <c r="A405" i="56"/>
  <c r="A248" i="56"/>
  <c r="A411" i="56"/>
  <c r="A224" i="56"/>
  <c r="A73" i="56"/>
  <c r="A212" i="56"/>
  <c r="A22" i="56"/>
  <c r="A154" i="56"/>
  <c r="A109" i="56"/>
  <c r="A420" i="56"/>
  <c r="A454" i="56"/>
  <c r="A329" i="56"/>
  <c r="A47" i="56"/>
  <c r="A242" i="56"/>
  <c r="A197" i="56"/>
  <c r="A381" i="56"/>
  <c r="A169" i="56"/>
  <c r="A52" i="56"/>
  <c r="A406" i="56"/>
  <c r="A41" i="56"/>
  <c r="A181" i="56"/>
  <c r="A239" i="56"/>
  <c r="A310" i="56"/>
  <c r="A262" i="56"/>
  <c r="A226" i="56"/>
  <c r="A491" i="56"/>
  <c r="A535" i="56"/>
  <c r="A312" i="56"/>
  <c r="A280" i="56"/>
  <c r="A40" i="56"/>
  <c r="A514" i="56"/>
  <c r="A539" i="56"/>
  <c r="A219" i="56"/>
  <c r="A45" i="56"/>
  <c r="A318" i="56"/>
  <c r="A356" i="56"/>
  <c r="A72" i="56"/>
  <c r="A372" i="56"/>
  <c r="A486" i="56"/>
  <c r="A517" i="56"/>
  <c r="A389" i="56"/>
  <c r="A127" i="56"/>
  <c r="A192" i="56"/>
  <c r="A269" i="56"/>
  <c r="A399" i="56"/>
  <c r="A479" i="56"/>
  <c r="A339" i="56"/>
  <c r="A34" i="56"/>
  <c r="A283" i="56"/>
  <c r="A200" i="56"/>
  <c r="A308" i="56"/>
  <c r="A375" i="56"/>
  <c r="A78" i="56"/>
  <c r="A340" i="56"/>
  <c r="A533" i="56"/>
  <c r="A97" i="56"/>
  <c r="A35" i="56"/>
  <c r="A401" i="56"/>
  <c r="A386" i="56"/>
  <c r="A139" i="56"/>
  <c r="A358" i="56"/>
  <c r="A400" i="56"/>
  <c r="A412" i="56"/>
  <c r="A288" i="56"/>
  <c r="A530" i="56"/>
  <c r="A112" i="56"/>
  <c r="A354" i="56"/>
  <c r="A511" i="56"/>
  <c r="A21" i="56"/>
  <c r="A105" i="56"/>
  <c r="A71" i="56"/>
  <c r="A261" i="56"/>
  <c r="A322" i="56"/>
  <c r="A362" i="56"/>
  <c r="A237" i="56"/>
  <c r="A245" i="56"/>
  <c r="A174" i="56"/>
  <c r="A202" i="56"/>
  <c r="A206" i="56"/>
  <c r="A519" i="56"/>
  <c r="A176" i="56"/>
  <c r="A374" i="56"/>
  <c r="A327" i="56"/>
  <c r="A152" i="56"/>
  <c r="A442" i="56"/>
  <c r="A325" i="56"/>
  <c r="A201" i="56"/>
  <c r="A523" i="56"/>
  <c r="A532" i="56"/>
  <c r="A229" i="56"/>
  <c r="A458" i="56"/>
  <c r="A160" i="56"/>
  <c r="A436" i="56"/>
  <c r="A326" i="56"/>
  <c r="A250" i="56"/>
  <c r="A276" i="56"/>
  <c r="A416" i="56"/>
  <c r="A214" i="56"/>
  <c r="A300" i="56"/>
  <c r="A85" i="56"/>
  <c r="A216" i="56"/>
  <c r="A398" i="56"/>
  <c r="A51" i="56"/>
  <c r="A345" i="56"/>
  <c r="A471" i="56"/>
  <c r="A44" i="56"/>
  <c r="A106" i="56"/>
  <c r="A218" i="56"/>
  <c r="A497" i="56"/>
  <c r="A95" i="56"/>
  <c r="A203" i="56"/>
  <c r="A64" i="56"/>
  <c r="A79" i="56"/>
  <c r="A236" i="56"/>
  <c r="A298" i="56"/>
  <c r="A482" i="56"/>
  <c r="A149" i="56"/>
  <c r="A175" i="56"/>
  <c r="A366" i="56"/>
  <c r="A185" i="56"/>
  <c r="A355" i="56"/>
  <c r="A121" i="56"/>
  <c r="A525" i="56"/>
  <c r="A94" i="56"/>
  <c r="A167" i="56"/>
  <c r="A291" i="56"/>
  <c r="A234" i="56"/>
  <c r="A62" i="56"/>
  <c r="A404" i="56"/>
  <c r="A111" i="56"/>
  <c r="A467" i="56"/>
  <c r="A462" i="56"/>
  <c r="A30" i="56"/>
  <c r="A89" i="56"/>
  <c r="A284" i="56"/>
  <c r="A415" i="56"/>
  <c r="A456" i="56"/>
  <c r="A342" i="56"/>
  <c r="A100" i="56"/>
  <c r="A485" i="56"/>
  <c r="A373" i="56"/>
  <c r="A441" i="56"/>
  <c r="A241" i="56"/>
  <c r="A470" i="56"/>
  <c r="A208" i="56"/>
  <c r="A228" i="56"/>
  <c r="A490" i="56"/>
  <c r="A50" i="56"/>
  <c r="A365" i="56"/>
  <c r="A258" i="56"/>
  <c r="A135" i="56"/>
  <c r="A187" i="56"/>
  <c r="A215" i="56"/>
  <c r="A101" i="56"/>
  <c r="A335" i="56"/>
  <c r="A472" i="56"/>
  <c r="A455" i="56"/>
  <c r="A86" i="56"/>
  <c r="A230" i="56"/>
  <c r="A430" i="56"/>
  <c r="A425" i="56"/>
  <c r="A529" i="56"/>
  <c r="A448" i="56"/>
  <c r="A55" i="56"/>
  <c r="A118" i="56"/>
  <c r="A520" i="56"/>
  <c r="A302" i="56"/>
  <c r="A424" i="56"/>
  <c r="A422" i="56"/>
  <c r="A477" i="56"/>
  <c r="A138" i="56"/>
  <c r="A481" i="56"/>
  <c r="A235" i="56"/>
  <c r="A157" i="56"/>
  <c r="A99" i="56"/>
  <c r="A158" i="56"/>
  <c r="A36" i="56"/>
  <c r="A309" i="56"/>
  <c r="A483" i="56"/>
  <c r="A360" i="56"/>
  <c r="A49" i="56"/>
  <c r="A307" i="56"/>
  <c r="A444" i="56"/>
  <c r="A489" i="56"/>
  <c r="A503" i="56"/>
  <c r="A407" i="56"/>
  <c r="A463" i="56"/>
  <c r="A131" i="56"/>
  <c r="A394" i="56"/>
  <c r="A417" i="56"/>
  <c r="A251" i="56"/>
  <c r="A153" i="56"/>
  <c r="A277" i="56"/>
  <c r="A141" i="56"/>
  <c r="A204" i="56"/>
  <c r="A377" i="56"/>
  <c r="A87" i="56"/>
  <c r="A58" i="56"/>
  <c r="A28" i="56"/>
  <c r="A468" i="56"/>
  <c r="A431" i="56"/>
  <c r="A31" i="56"/>
  <c r="A24" i="56"/>
  <c r="A304" i="56"/>
  <c r="A392" i="56"/>
  <c r="A296" i="56"/>
  <c r="A393" i="56"/>
  <c r="A23" i="56"/>
  <c r="A125" i="56"/>
  <c r="A194" i="56"/>
  <c r="A317" i="56"/>
  <c r="A315" i="56"/>
  <c r="A501" i="56"/>
  <c r="A510" i="56"/>
  <c r="A171" i="56"/>
  <c r="A500" i="56"/>
  <c r="A75" i="56"/>
  <c r="A183" i="56"/>
  <c r="A379" i="56"/>
  <c r="A299" i="56"/>
  <c r="A264" i="56"/>
  <c r="A353" i="56"/>
  <c r="A29" i="56"/>
  <c r="A509" i="56"/>
  <c r="A421" i="56"/>
  <c r="A67" i="56"/>
  <c r="A336" i="56"/>
  <c r="A423" i="56"/>
  <c r="A282" i="56"/>
  <c r="A113" i="56"/>
  <c r="A108" i="56"/>
  <c r="A238" i="56"/>
  <c r="A534" i="56"/>
  <c r="A59" i="56"/>
  <c r="A473" i="56"/>
  <c r="A107" i="56"/>
  <c r="A292" i="56"/>
  <c r="A369" i="56"/>
  <c r="A249" i="56"/>
  <c r="A446" i="56"/>
  <c r="A440" i="56"/>
  <c r="A196" i="56"/>
  <c r="A328" i="56"/>
  <c r="A347" i="56"/>
  <c r="A124" i="56"/>
  <c r="A148" i="56"/>
  <c r="A437" i="56"/>
  <c r="A464" i="56"/>
  <c r="A133" i="56"/>
  <c r="A252" i="56"/>
  <c r="A25" i="56"/>
  <c r="A439" i="56"/>
  <c r="A263" i="56"/>
  <c r="A338" i="56"/>
  <c r="A363" i="56"/>
  <c r="A37" i="56"/>
  <c r="A305" i="56"/>
  <c r="A255" i="56"/>
  <c r="A265" i="56"/>
  <c r="A541" i="56"/>
  <c r="A428" i="56"/>
  <c r="A151" i="56"/>
  <c r="A272" i="56"/>
  <c r="A537" i="56"/>
  <c r="A488" i="56"/>
  <c r="A524" i="56"/>
  <c r="A150" i="56"/>
  <c r="A39" i="56"/>
  <c r="A408" i="56"/>
  <c r="A213" i="56"/>
  <c r="A465" i="56"/>
  <c r="A209" i="56"/>
  <c r="A266" i="56"/>
  <c r="A333" i="56"/>
  <c r="A285" i="56"/>
  <c r="A320" i="56"/>
  <c r="A274" i="56"/>
  <c r="A352" i="56"/>
  <c r="A123" i="56"/>
  <c r="A120" i="56"/>
  <c r="A184" i="56"/>
  <c r="A504" i="56"/>
  <c r="A459" i="56"/>
  <c r="A447" i="56"/>
  <c r="A159" i="56"/>
  <c r="A361" i="56"/>
  <c r="A53" i="56"/>
  <c r="A469" i="56"/>
  <c r="A267" i="56"/>
  <c r="A528" i="56"/>
  <c r="A432" i="56"/>
  <c r="A445" i="56"/>
  <c r="A66" i="56"/>
  <c r="A521" i="56"/>
  <c r="A166" i="56"/>
  <c r="A391" i="56"/>
  <c r="A254" i="56"/>
  <c r="A74" i="56"/>
  <c r="A217" i="56"/>
  <c r="A114" i="56"/>
  <c r="A331" i="56"/>
  <c r="A522" i="56"/>
  <c r="A225" i="56"/>
  <c r="A91" i="56"/>
  <c r="A323" i="56"/>
  <c r="A70" i="56"/>
  <c r="A324" i="56"/>
  <c r="A461" i="56"/>
  <c r="A316" i="56"/>
  <c r="A129" i="56"/>
  <c r="A223" i="56"/>
  <c r="A368" i="56"/>
  <c r="A253" i="56"/>
  <c r="A102" i="56"/>
  <c r="A350" i="56"/>
  <c r="A130" i="56"/>
  <c r="A140" i="56"/>
  <c r="A190" i="56"/>
  <c r="A505" i="56"/>
  <c r="A429" i="56"/>
  <c r="A371" i="56"/>
  <c r="A61" i="56"/>
  <c r="A259" i="56"/>
  <c r="A80" i="56"/>
  <c r="A378" i="56"/>
  <c r="A92" i="56"/>
  <c r="A383" i="56"/>
  <c r="A402" i="56"/>
  <c r="A198" i="56"/>
  <c r="A287" i="56"/>
  <c r="A205" i="56"/>
  <c r="A126" i="56"/>
  <c r="A433" i="56"/>
  <c r="A199" i="56"/>
  <c r="A60" i="56"/>
  <c r="A27" i="56"/>
  <c r="A313" i="56"/>
  <c r="A376" i="56"/>
  <c r="A122" i="56"/>
  <c r="A538" i="56"/>
  <c r="A357" i="56"/>
  <c r="A480" i="56"/>
  <c r="A330" i="56"/>
  <c r="A163" i="56"/>
  <c r="A117" i="56"/>
  <c r="A337" i="56"/>
  <c r="A478" i="56"/>
  <c r="A246" i="56"/>
  <c r="A526" i="56"/>
  <c r="A144" i="56"/>
  <c r="A498" i="56"/>
  <c r="A188" i="56"/>
  <c r="A410" i="56"/>
  <c r="A495" i="56"/>
  <c r="A390" i="56"/>
  <c r="A147" i="56"/>
  <c r="A232" i="56"/>
  <c r="A499" i="56"/>
  <c r="A278" i="56"/>
  <c r="A344" i="56"/>
  <c r="A103" i="56"/>
  <c r="A76" i="56"/>
  <c r="A527" i="56"/>
  <c r="A128" i="56"/>
  <c r="A403" i="56"/>
  <c r="A119" i="56"/>
  <c r="A457" i="56"/>
  <c r="A513" i="56"/>
  <c r="A281" i="56"/>
  <c r="A82" i="56"/>
  <c r="A518" i="56"/>
  <c r="A63" i="56"/>
  <c r="A427" i="56"/>
  <c r="A349" i="56"/>
  <c r="A161" i="56"/>
  <c r="A84" i="56"/>
  <c r="A434" i="56"/>
  <c r="A81" i="56"/>
  <c r="A90" i="56"/>
  <c r="A453" i="56"/>
  <c r="A492" i="56"/>
  <c r="A396" i="56"/>
  <c r="A65" i="56"/>
  <c r="A474" i="56"/>
  <c r="A221" i="56"/>
  <c r="A145" i="56"/>
  <c r="A502" i="56"/>
  <c r="A451" i="56"/>
  <c r="A367" i="56"/>
  <c r="A540" i="56"/>
  <c r="A388" i="56"/>
  <c r="A270" i="56"/>
  <c r="A346" i="56"/>
  <c r="A494" i="56"/>
  <c r="A170" i="56"/>
  <c r="A512" i="56"/>
  <c r="A332" i="56"/>
  <c r="A247" i="56"/>
  <c r="A438" i="56"/>
  <c r="A38" i="56"/>
  <c r="A476" i="56"/>
  <c r="A43" i="56"/>
  <c r="A134" i="56"/>
  <c r="A311" i="56"/>
  <c r="A77" i="56"/>
  <c r="A426" i="56"/>
  <c r="A172" i="56"/>
  <c r="A116" i="56"/>
  <c r="A195" i="56"/>
  <c r="A210" i="56"/>
  <c r="A297" i="56"/>
  <c r="A387" i="56"/>
  <c r="A244" i="56"/>
  <c r="A452" i="56"/>
  <c r="A450" i="56"/>
  <c r="A191" i="56"/>
  <c r="A137" i="56"/>
  <c r="A193" i="56"/>
  <c r="A516" i="56"/>
  <c r="A178" i="56"/>
  <c r="A268" i="56"/>
  <c r="A334" i="56"/>
  <c r="A443" i="56"/>
  <c r="A359" i="56"/>
  <c r="A493" i="56"/>
  <c r="A98" i="56"/>
  <c r="A343" i="56"/>
  <c r="A186" i="56"/>
  <c r="A207" i="56"/>
  <c r="A96" i="56"/>
  <c r="A177" i="56"/>
  <c r="A189" i="56"/>
  <c r="A179" i="56"/>
  <c r="A93" i="56"/>
  <c r="A531" i="56"/>
  <c r="A496" i="56"/>
  <c r="A413" i="56"/>
  <c r="A409" i="56"/>
  <c r="A306" i="56"/>
  <c r="A293" i="56"/>
  <c r="A110" i="56"/>
  <c r="A48" i="56"/>
  <c r="A164" i="56"/>
  <c r="A240" i="56"/>
  <c r="A168" i="56"/>
  <c r="A301" i="56"/>
  <c r="A487" i="56"/>
  <c r="A536" i="56"/>
  <c r="A155" i="56"/>
  <c r="A156" i="56"/>
  <c r="A289" i="56"/>
  <c r="A165" i="56"/>
  <c r="A173" i="56"/>
  <c r="A484" i="56"/>
  <c r="A319" i="56"/>
  <c r="A46" i="56"/>
  <c r="A418" i="56"/>
  <c r="A507" i="56"/>
  <c r="A57" i="56"/>
  <c r="A115" i="56"/>
  <c r="A395" i="56"/>
  <c r="A243" i="56"/>
  <c r="A233" i="56"/>
  <c r="A397" i="56"/>
  <c r="A132" i="56"/>
  <c r="A231" i="56"/>
  <c r="A26" i="56"/>
  <c r="A435" i="56"/>
  <c r="A303" i="56"/>
  <c r="A341" i="56"/>
  <c r="A182" i="56"/>
  <c r="A271" i="56"/>
  <c r="A220" i="56"/>
  <c r="A256" i="56"/>
  <c r="A294" i="56"/>
  <c r="A227" i="56"/>
  <c r="A348" i="56"/>
  <c r="A515" i="56"/>
  <c r="A380" i="56"/>
  <c r="A475" i="56"/>
  <c r="A33" i="56"/>
  <c r="A295" i="56"/>
  <c r="A56" i="56"/>
  <c r="D24" i="64"/>
  <c r="A23" i="64"/>
  <c r="BC12" i="56"/>
  <c r="K12" i="56" s="1"/>
  <c r="IR14" i="64"/>
  <c r="EN14" i="64"/>
  <c r="EO14" i="64"/>
  <c r="D144" i="56" l="1"/>
  <c r="B144" i="56" s="1"/>
  <c r="D295" i="56"/>
  <c r="B295" i="56" s="1"/>
  <c r="D194" i="56"/>
  <c r="B194" i="56" s="1"/>
  <c r="D374" i="56"/>
  <c r="B374" i="56" s="1"/>
  <c r="D442" i="56"/>
  <c r="B442" i="56" s="1"/>
  <c r="D256" i="56"/>
  <c r="B256" i="56" s="1"/>
  <c r="D111" i="56"/>
  <c r="B111" i="56" s="1"/>
  <c r="D491" i="56"/>
  <c r="B491" i="56" s="1"/>
  <c r="D415" i="56"/>
  <c r="B415" i="56" s="1"/>
  <c r="D507" i="56"/>
  <c r="B507" i="56" s="1"/>
  <c r="D236" i="56"/>
  <c r="B236" i="56" s="1"/>
  <c r="D323" i="56"/>
  <c r="B323" i="56" s="1"/>
  <c r="D94" i="56"/>
  <c r="B94" i="56" s="1"/>
  <c r="D231" i="56"/>
  <c r="B231" i="56" s="1"/>
  <c r="D190" i="56"/>
  <c r="B190" i="56" s="1"/>
  <c r="D527" i="56"/>
  <c r="B527" i="56" s="1"/>
  <c r="D227" i="56"/>
  <c r="B227" i="56" s="1"/>
  <c r="D93" i="56"/>
  <c r="B93" i="56" s="1"/>
  <c r="D196" i="56"/>
  <c r="B196" i="56" s="1"/>
  <c r="D356" i="56"/>
  <c r="B356" i="56" s="1"/>
  <c r="D91" i="56"/>
  <c r="B91" i="56" s="1"/>
  <c r="D458" i="56"/>
  <c r="B458" i="56" s="1"/>
  <c r="D156" i="56"/>
  <c r="B156" i="56" s="1"/>
  <c r="D43" i="56"/>
  <c r="B43" i="56" s="1"/>
  <c r="D495" i="56"/>
  <c r="B495" i="56" s="1"/>
  <c r="D70" i="56"/>
  <c r="B70" i="56" s="1"/>
  <c r="D524" i="56"/>
  <c r="B524" i="56" s="1"/>
  <c r="D141" i="56"/>
  <c r="B141" i="56" s="1"/>
  <c r="D529" i="56"/>
  <c r="B529" i="56" s="1"/>
  <c r="D44" i="56"/>
  <c r="B44" i="56" s="1"/>
  <c r="D112" i="56"/>
  <c r="B112" i="56" s="1"/>
  <c r="D52" i="56"/>
  <c r="B52" i="56" s="1"/>
  <c r="D420" i="56"/>
  <c r="B420" i="56" s="1"/>
  <c r="D248" i="56"/>
  <c r="B248" i="56" s="1"/>
  <c r="D370" i="56"/>
  <c r="B370" i="56" s="1"/>
  <c r="D160" i="56"/>
  <c r="B160" i="56" s="1"/>
  <c r="D217" i="56"/>
  <c r="B217" i="56" s="1"/>
  <c r="D265" i="56"/>
  <c r="B265" i="56" s="1"/>
  <c r="D437" i="56"/>
  <c r="B437" i="56" s="1"/>
  <c r="D210" i="56"/>
  <c r="B210" i="56" s="1"/>
  <c r="D252" i="56"/>
  <c r="B252" i="56" s="1"/>
  <c r="D407" i="56"/>
  <c r="B407" i="56" s="1"/>
  <c r="D477" i="56"/>
  <c r="B477" i="56" s="1"/>
  <c r="D401" i="56"/>
  <c r="B401" i="56" s="1"/>
  <c r="D145" i="56"/>
  <c r="B145" i="56" s="1"/>
  <c r="D376" i="56"/>
  <c r="B376" i="56" s="1"/>
  <c r="D255" i="56"/>
  <c r="B255" i="56" s="1"/>
  <c r="D390" i="56"/>
  <c r="B390" i="56" s="1"/>
  <c r="D200" i="56"/>
  <c r="B200" i="56" s="1"/>
  <c r="D378" i="56"/>
  <c r="B378" i="56" s="1"/>
  <c r="D122" i="56"/>
  <c r="B122" i="56" s="1"/>
  <c r="D233" i="56"/>
  <c r="B233" i="56" s="1"/>
  <c r="D503" i="56"/>
  <c r="B503" i="56" s="1"/>
  <c r="D158" i="56"/>
  <c r="B158" i="56" s="1"/>
  <c r="D104" i="56"/>
  <c r="B104" i="56" s="1"/>
  <c r="D221" i="56"/>
  <c r="B221" i="56" s="1"/>
  <c r="D289" i="56"/>
  <c r="B289" i="56" s="1"/>
  <c r="D177" i="56"/>
  <c r="B177" i="56" s="1"/>
  <c r="D81" i="56"/>
  <c r="B81" i="56" s="1"/>
  <c r="D287" i="56"/>
  <c r="B287" i="56" s="1"/>
  <c r="D528" i="56"/>
  <c r="B528" i="56" s="1"/>
  <c r="D183" i="56"/>
  <c r="B183" i="56" s="1"/>
  <c r="D214" i="56"/>
  <c r="B214" i="56" s="1"/>
  <c r="D204" i="56"/>
  <c r="B204" i="56" s="1"/>
  <c r="D329" i="56"/>
  <c r="B329" i="56" s="1"/>
  <c r="D391" i="56"/>
  <c r="B391" i="56" s="1"/>
  <c r="D125" i="56"/>
  <c r="B125" i="56" s="1"/>
  <c r="D245" i="56"/>
  <c r="B245" i="56" s="1"/>
  <c r="D31" i="56"/>
  <c r="B31" i="56" s="1"/>
  <c r="D302" i="56"/>
  <c r="B302" i="56" s="1"/>
  <c r="D213" i="56"/>
  <c r="B213" i="56" s="1"/>
  <c r="D288" i="56"/>
  <c r="B288" i="56" s="1"/>
  <c r="D480" i="56"/>
  <c r="B480" i="56" s="1"/>
  <c r="D50" i="56"/>
  <c r="B50" i="56" s="1"/>
  <c r="D98" i="56"/>
  <c r="B98" i="56" s="1"/>
  <c r="D82" i="56"/>
  <c r="B82" i="56" s="1"/>
  <c r="D61" i="56"/>
  <c r="B61" i="56" s="1"/>
  <c r="D333" i="56"/>
  <c r="B333" i="56" s="1"/>
  <c r="D67" i="56"/>
  <c r="B67" i="56" s="1"/>
  <c r="D101" i="56"/>
  <c r="B101" i="56" s="1"/>
  <c r="D229" i="56"/>
  <c r="B229" i="56" s="1"/>
  <c r="D45" i="56"/>
  <c r="B45" i="56" s="1"/>
  <c r="D223" i="56"/>
  <c r="B223" i="56" s="1"/>
  <c r="D209" i="56"/>
  <c r="B209" i="56" s="1"/>
  <c r="D349" i="56"/>
  <c r="B349" i="56" s="1"/>
  <c r="D35" i="56"/>
  <c r="B35" i="56" s="1"/>
  <c r="D501" i="56"/>
  <c r="B501" i="56" s="1"/>
  <c r="D348" i="56"/>
  <c r="B348" i="56" s="1"/>
  <c r="D395" i="56"/>
  <c r="B395" i="56" s="1"/>
  <c r="D173" i="56"/>
  <c r="B173" i="56" s="1"/>
  <c r="D207" i="56"/>
  <c r="B207" i="56" s="1"/>
  <c r="D244" i="56"/>
  <c r="B244" i="56" s="1"/>
  <c r="D48" i="56"/>
  <c r="B48" i="56" s="1"/>
  <c r="D494" i="56"/>
  <c r="B494" i="56" s="1"/>
  <c r="D337" i="56"/>
  <c r="B337" i="56" s="1"/>
  <c r="D74" i="56"/>
  <c r="B74" i="56" s="1"/>
  <c r="D309" i="56"/>
  <c r="B309" i="56" s="1"/>
  <c r="D228" i="56"/>
  <c r="B228" i="56" s="1"/>
  <c r="D362" i="56"/>
  <c r="B362" i="56" s="1"/>
  <c r="D254" i="56"/>
  <c r="B254" i="56" s="1"/>
  <c r="D331" i="56"/>
  <c r="B331" i="56" s="1"/>
  <c r="D410" i="56"/>
  <c r="B410" i="56" s="1"/>
  <c r="D32" i="56"/>
  <c r="B32" i="56" s="1"/>
  <c r="D206" i="56"/>
  <c r="B206" i="56" s="1"/>
  <c r="D151" i="56"/>
  <c r="B151" i="56" s="1"/>
  <c r="D286" i="56"/>
  <c r="B286" i="56" s="1"/>
  <c r="D155" i="56"/>
  <c r="B155" i="56" s="1"/>
  <c r="D435" i="56"/>
  <c r="B435" i="56" s="1"/>
  <c r="D115" i="56"/>
  <c r="B115" i="56" s="1"/>
  <c r="D512" i="56"/>
  <c r="B512" i="56" s="1"/>
  <c r="D193" i="56"/>
  <c r="B193" i="56" s="1"/>
  <c r="D76" i="56"/>
  <c r="B76" i="56" s="1"/>
  <c r="D102" i="56"/>
  <c r="B102" i="56" s="1"/>
  <c r="D504" i="56"/>
  <c r="B504" i="56" s="1"/>
  <c r="D59" i="56"/>
  <c r="B59" i="56" s="1"/>
  <c r="D342" i="56"/>
  <c r="B342" i="56" s="1"/>
  <c r="D127" i="56"/>
  <c r="B127" i="56" s="1"/>
  <c r="D100" i="56"/>
  <c r="B100" i="56" s="1"/>
  <c r="D86" i="56"/>
  <c r="B86" i="56" s="1"/>
  <c r="D446" i="56"/>
  <c r="B446" i="56" s="1"/>
  <c r="D532" i="56"/>
  <c r="B532" i="56" s="1"/>
  <c r="D426" i="56"/>
  <c r="B426" i="56" s="1"/>
  <c r="D79" i="56"/>
  <c r="B79" i="56" s="1"/>
  <c r="D117" i="56"/>
  <c r="B117" i="56" s="1"/>
  <c r="D234" i="56"/>
  <c r="B234" i="56" s="1"/>
  <c r="D26" i="56"/>
  <c r="B26" i="56" s="1"/>
  <c r="D135" i="56"/>
  <c r="B135" i="56" s="1"/>
  <c r="D36" i="56"/>
  <c r="B36" i="56" s="1"/>
  <c r="D29" i="56"/>
  <c r="B29" i="56" s="1"/>
  <c r="D19" i="56"/>
  <c r="B19" i="56" s="1"/>
  <c r="D396" i="56"/>
  <c r="B396" i="56" s="1"/>
  <c r="D538" i="56"/>
  <c r="B538" i="56" s="1"/>
  <c r="D23" i="56"/>
  <c r="B23" i="56" s="1"/>
  <c r="D444" i="56"/>
  <c r="B444" i="56" s="1"/>
  <c r="D520" i="56"/>
  <c r="B520" i="56" s="1"/>
  <c r="D159" i="56"/>
  <c r="B159" i="56" s="1"/>
  <c r="D284" i="56"/>
  <c r="B284" i="56" s="1"/>
  <c r="D406" i="56"/>
  <c r="B406" i="56" s="1"/>
  <c r="D269" i="56"/>
  <c r="B269" i="56" s="1"/>
  <c r="D489" i="56"/>
  <c r="B489" i="56" s="1"/>
  <c r="D297" i="56"/>
  <c r="B297" i="56" s="1"/>
  <c r="D308" i="56"/>
  <c r="B308" i="56" s="1"/>
  <c r="D467" i="56"/>
  <c r="B467" i="56" s="1"/>
  <c r="D24" i="56"/>
  <c r="B24" i="56" s="1"/>
  <c r="D136" i="56"/>
  <c r="B136" i="56" s="1"/>
  <c r="D189" i="56"/>
  <c r="B189" i="56" s="1"/>
  <c r="D318" i="56"/>
  <c r="B318" i="56" s="1"/>
  <c r="D262" i="56"/>
  <c r="B262" i="56" s="1"/>
  <c r="D290" i="56"/>
  <c r="B290" i="56" s="1"/>
  <c r="D27" i="56"/>
  <c r="B27" i="56" s="1"/>
  <c r="D39" i="56"/>
  <c r="B39" i="56" s="1"/>
  <c r="D423" i="56"/>
  <c r="B423" i="56" s="1"/>
  <c r="D298" i="56"/>
  <c r="B298" i="56" s="1"/>
  <c r="D456" i="56"/>
  <c r="B456" i="56" s="1"/>
  <c r="D375" i="56"/>
  <c r="B375" i="56" s="1"/>
  <c r="D523" i="56"/>
  <c r="B523" i="56" s="1"/>
  <c r="D291" i="56"/>
  <c r="B291" i="56" s="1"/>
  <c r="D368" i="56"/>
  <c r="B368" i="56" s="1"/>
  <c r="D166" i="56"/>
  <c r="B166" i="56" s="1"/>
  <c r="D191" i="56"/>
  <c r="B191" i="56" s="1"/>
  <c r="D526" i="56"/>
  <c r="B526" i="56" s="1"/>
  <c r="D107" i="56"/>
  <c r="B107" i="56" s="1"/>
  <c r="D21" i="56"/>
  <c r="B21" i="56" s="1"/>
  <c r="D382" i="56"/>
  <c r="B382" i="56" s="1"/>
  <c r="D540" i="56"/>
  <c r="B540" i="56" s="1"/>
  <c r="D339" i="56"/>
  <c r="B339" i="56" s="1"/>
  <c r="D408" i="56"/>
  <c r="B408" i="56" s="1"/>
  <c r="D188" i="56"/>
  <c r="B188" i="56" s="1"/>
  <c r="D60" i="56"/>
  <c r="B60" i="56" s="1"/>
  <c r="D462" i="56"/>
  <c r="B462" i="56" s="1"/>
  <c r="D205" i="56"/>
  <c r="B205" i="56" s="1"/>
  <c r="D225" i="56"/>
  <c r="B225" i="56" s="1"/>
  <c r="D147" i="56"/>
  <c r="B147" i="56" s="1"/>
  <c r="D469" i="56"/>
  <c r="B469" i="56" s="1"/>
  <c r="D243" i="56"/>
  <c r="B243" i="56" s="1"/>
  <c r="D307" i="56"/>
  <c r="B307" i="56" s="1"/>
  <c r="D483" i="56"/>
  <c r="B483" i="56" s="1"/>
  <c r="D326" i="56"/>
  <c r="B326" i="56" s="1"/>
  <c r="D201" i="56"/>
  <c r="B201" i="56" s="1"/>
  <c r="D153" i="56"/>
  <c r="B153" i="56" s="1"/>
  <c r="D360" i="56"/>
  <c r="B360" i="56" s="1"/>
  <c r="D118" i="56"/>
  <c r="B118" i="56" s="1"/>
  <c r="D455" i="56"/>
  <c r="B455" i="56" s="1"/>
  <c r="D345" i="56"/>
  <c r="B345" i="56" s="1"/>
  <c r="D397" i="56"/>
  <c r="B397" i="56" s="1"/>
  <c r="D63" i="56"/>
  <c r="B63" i="56" s="1"/>
  <c r="D277" i="56"/>
  <c r="B277" i="56" s="1"/>
  <c r="D371" i="56"/>
  <c r="B371" i="56" s="1"/>
  <c r="D338" i="56"/>
  <c r="B338" i="56" s="1"/>
  <c r="D443" i="56"/>
  <c r="B443" i="56" s="1"/>
  <c r="D239" i="56"/>
  <c r="B239" i="56" s="1"/>
  <c r="D154" i="56"/>
  <c r="B154" i="56" s="1"/>
  <c r="D116" i="56"/>
  <c r="B116" i="56" s="1"/>
  <c r="D472" i="56"/>
  <c r="B472" i="56" s="1"/>
  <c r="D53" i="56"/>
  <c r="B53" i="56" s="1"/>
  <c r="D519" i="56"/>
  <c r="B519" i="56" s="1"/>
  <c r="D123" i="56"/>
  <c r="B123" i="56" s="1"/>
  <c r="D485" i="56"/>
  <c r="B485" i="56" s="1"/>
  <c r="D105" i="56"/>
  <c r="B105" i="56" s="1"/>
  <c r="D167" i="56"/>
  <c r="B167" i="56" s="1"/>
  <c r="D137" i="56"/>
  <c r="B137" i="56" s="1"/>
  <c r="D119" i="56"/>
  <c r="B119" i="56" s="1"/>
  <c r="D436" i="56"/>
  <c r="B436" i="56" s="1"/>
  <c r="D379" i="56"/>
  <c r="B379" i="56" s="1"/>
  <c r="D404" i="56"/>
  <c r="B404" i="56" s="1"/>
  <c r="D218" i="56"/>
  <c r="B218" i="56" s="1"/>
  <c r="D282" i="56"/>
  <c r="B282" i="56" s="1"/>
  <c r="D64" i="56"/>
  <c r="B64" i="56" s="1"/>
  <c r="D451" i="56"/>
  <c r="B451" i="56" s="1"/>
  <c r="D106" i="56"/>
  <c r="B106" i="56" s="1"/>
  <c r="D388" i="56"/>
  <c r="B388" i="56" s="1"/>
  <c r="D352" i="56"/>
  <c r="B352" i="56" s="1"/>
  <c r="D315" i="56"/>
  <c r="B315" i="56" s="1"/>
  <c r="D355" i="56"/>
  <c r="B355" i="56" s="1"/>
  <c r="D18" i="56"/>
  <c r="B18" i="56" s="1"/>
  <c r="D222" i="56"/>
  <c r="B222" i="56" s="1"/>
  <c r="D208" i="56"/>
  <c r="B208" i="56" s="1"/>
  <c r="D89" i="56"/>
  <c r="B89" i="56" s="1"/>
  <c r="D152" i="56"/>
  <c r="B152" i="56" s="1"/>
  <c r="D220" i="56"/>
  <c r="B220" i="56" s="1"/>
  <c r="D536" i="56"/>
  <c r="B536" i="56" s="1"/>
  <c r="D187" i="56"/>
  <c r="B187" i="56" s="1"/>
  <c r="D162" i="56"/>
  <c r="B162" i="56" s="1"/>
  <c r="D398" i="56"/>
  <c r="B398" i="56" s="1"/>
  <c r="D184" i="56"/>
  <c r="B184" i="56" s="1"/>
  <c r="D508" i="56"/>
  <c r="B508" i="56" s="1"/>
  <c r="D138" i="56"/>
  <c r="B138" i="56" s="1"/>
  <c r="D321" i="56"/>
  <c r="B321" i="56" s="1"/>
  <c r="D120" i="56"/>
  <c r="B120" i="56" s="1"/>
  <c r="D215" i="56"/>
  <c r="B215" i="56" s="1"/>
  <c r="D149" i="56"/>
  <c r="B149" i="56" s="1"/>
  <c r="D470" i="56"/>
  <c r="B470" i="56" s="1"/>
  <c r="D267" i="56"/>
  <c r="B267" i="56" s="1"/>
  <c r="D199" i="56"/>
  <c r="B199" i="56" s="1"/>
  <c r="D392" i="56"/>
  <c r="B392" i="56" s="1"/>
  <c r="D251" i="56"/>
  <c r="B251" i="56" s="1"/>
  <c r="D99" i="56"/>
  <c r="B99" i="56" s="1"/>
  <c r="D55" i="56"/>
  <c r="B55" i="56" s="1"/>
  <c r="D447" i="56"/>
  <c r="B447" i="56" s="1"/>
  <c r="D488" i="56"/>
  <c r="B488" i="56" s="1"/>
  <c r="D261" i="56"/>
  <c r="B261" i="56" s="1"/>
  <c r="D203" i="56"/>
  <c r="B203" i="56" s="1"/>
  <c r="D211" i="56"/>
  <c r="B211" i="56" s="1"/>
  <c r="D394" i="56"/>
  <c r="B394" i="56" s="1"/>
  <c r="D468" i="56"/>
  <c r="B468" i="56" s="1"/>
  <c r="D330" i="56"/>
  <c r="B330" i="56" s="1"/>
  <c r="D219" i="56"/>
  <c r="B219" i="56" s="1"/>
  <c r="D41" i="56"/>
  <c r="B41" i="56" s="1"/>
  <c r="D22" i="56"/>
  <c r="B22" i="56" s="1"/>
  <c r="D264" i="56"/>
  <c r="B264" i="56" s="1"/>
  <c r="D266" i="56"/>
  <c r="B266" i="56" s="1"/>
  <c r="D174" i="56"/>
  <c r="B174" i="56" s="1"/>
  <c r="D403" i="56"/>
  <c r="B403" i="56" s="1"/>
  <c r="D473" i="56"/>
  <c r="B473" i="56" s="1"/>
  <c r="D185" i="56"/>
  <c r="B185" i="56" s="1"/>
  <c r="D78" i="56"/>
  <c r="B78" i="56" s="1"/>
  <c r="D384" i="56"/>
  <c r="B384" i="56" s="1"/>
  <c r="D247" i="56"/>
  <c r="B247" i="56" s="1"/>
  <c r="D541" i="56"/>
  <c r="B541" i="56" s="1"/>
  <c r="D357" i="56"/>
  <c r="B357" i="56" s="1"/>
  <c r="D71" i="56"/>
  <c r="B71" i="56" s="1"/>
  <c r="D513" i="56"/>
  <c r="B513" i="56" s="1"/>
  <c r="D511" i="56"/>
  <c r="B511" i="56" s="1"/>
  <c r="D316" i="56"/>
  <c r="B316" i="56" s="1"/>
  <c r="D250" i="56"/>
  <c r="B250" i="56" s="1"/>
  <c r="D344" i="56"/>
  <c r="B344" i="56" s="1"/>
  <c r="D108" i="56"/>
  <c r="B108" i="56" s="1"/>
  <c r="D237" i="56"/>
  <c r="B237" i="56" s="1"/>
  <c r="D497" i="56"/>
  <c r="B497" i="56" s="1"/>
  <c r="D150" i="56"/>
  <c r="B150" i="56" s="1"/>
  <c r="D445" i="56"/>
  <c r="B445" i="56" s="1"/>
  <c r="D276" i="56"/>
  <c r="B276" i="56" s="1"/>
  <c r="D16" i="56"/>
  <c r="B16" i="56" s="1"/>
  <c r="D163" i="56"/>
  <c r="B163" i="56" s="1"/>
  <c r="D25" i="56"/>
  <c r="B25" i="56" s="1"/>
  <c r="D409" i="56"/>
  <c r="B409" i="56" s="1"/>
  <c r="D271" i="56"/>
  <c r="B271" i="56" s="1"/>
  <c r="D57" i="56"/>
  <c r="B57" i="56" s="1"/>
  <c r="D487" i="56"/>
  <c r="B487" i="56" s="1"/>
  <c r="D414" i="56"/>
  <c r="B414" i="56" s="1"/>
  <c r="D274" i="56"/>
  <c r="B274" i="56" s="1"/>
  <c r="D175" i="56"/>
  <c r="B175" i="56" s="1"/>
  <c r="D385" i="56"/>
  <c r="B385" i="56" s="1"/>
  <c r="D310" i="56"/>
  <c r="B310" i="56" s="1"/>
  <c r="D393" i="56"/>
  <c r="B393" i="56" s="1"/>
  <c r="D170" i="56"/>
  <c r="B170" i="56" s="1"/>
  <c r="D361" i="56"/>
  <c r="B361" i="56" s="1"/>
  <c r="D263" i="56"/>
  <c r="B263" i="56" s="1"/>
  <c r="D534" i="56"/>
  <c r="B534" i="56" s="1"/>
  <c r="D304" i="56"/>
  <c r="B304" i="56" s="1"/>
  <c r="D417" i="56"/>
  <c r="B417" i="56" s="1"/>
  <c r="D235" i="56"/>
  <c r="B235" i="56" s="1"/>
  <c r="D448" i="56"/>
  <c r="B448" i="56" s="1"/>
  <c r="D478" i="56"/>
  <c r="B478" i="56" s="1"/>
  <c r="D238" i="56"/>
  <c r="B238" i="56" s="1"/>
  <c r="D181" i="56"/>
  <c r="B181" i="56" s="1"/>
  <c r="D143" i="56"/>
  <c r="B143" i="56" s="1"/>
  <c r="D51" i="56"/>
  <c r="B51" i="56" s="1"/>
  <c r="D42" i="56"/>
  <c r="B42" i="56" s="1"/>
  <c r="D179" i="56"/>
  <c r="B179" i="56" s="1"/>
  <c r="D353" i="56"/>
  <c r="B353" i="56" s="1"/>
  <c r="D389" i="56"/>
  <c r="B389" i="56" s="1"/>
  <c r="D539" i="56"/>
  <c r="B539" i="56" s="1"/>
  <c r="D169" i="56"/>
  <c r="B169" i="56" s="1"/>
  <c r="D73" i="56"/>
  <c r="B73" i="56" s="1"/>
  <c r="D479" i="56"/>
  <c r="B479" i="56" s="1"/>
  <c r="D421" i="56"/>
  <c r="B421" i="56" s="1"/>
  <c r="D416" i="56"/>
  <c r="B416" i="56" s="1"/>
  <c r="D327" i="56"/>
  <c r="B327" i="56" s="1"/>
  <c r="D325" i="56"/>
  <c r="B325" i="56" s="1"/>
  <c r="D518" i="56"/>
  <c r="B518" i="56" s="1"/>
  <c r="D97" i="56"/>
  <c r="B97" i="56" s="1"/>
  <c r="D90" i="56"/>
  <c r="B90" i="56" s="1"/>
  <c r="D386" i="56"/>
  <c r="B386" i="56" s="1"/>
  <c r="D358" i="56"/>
  <c r="B358" i="56" s="1"/>
  <c r="D498" i="56"/>
  <c r="B498" i="56" s="1"/>
  <c r="D128" i="56"/>
  <c r="B128" i="56" s="1"/>
  <c r="D20" i="56"/>
  <c r="B20" i="56" s="1"/>
  <c r="D311" i="56"/>
  <c r="B311" i="56" s="1"/>
  <c r="D114" i="56"/>
  <c r="B114" i="56" s="1"/>
  <c r="D412" i="56"/>
  <c r="B412" i="56" s="1"/>
  <c r="D509" i="56"/>
  <c r="B509" i="56" s="1"/>
  <c r="D66" i="56"/>
  <c r="B66" i="56" s="1"/>
  <c r="D300" i="56"/>
  <c r="B300" i="56" s="1"/>
  <c r="D433" i="56"/>
  <c r="B433" i="56" s="1"/>
  <c r="D449" i="56"/>
  <c r="B449" i="56" s="1"/>
  <c r="D428" i="56"/>
  <c r="B428" i="56" s="1"/>
  <c r="D441" i="56"/>
  <c r="B441" i="56" s="1"/>
  <c r="D499" i="56"/>
  <c r="B499" i="56" s="1"/>
  <c r="D15" i="56"/>
  <c r="B15" i="56" s="1"/>
  <c r="D452" i="56"/>
  <c r="B452" i="56" s="1"/>
  <c r="D13" i="56"/>
  <c r="B13" i="56" s="1"/>
  <c r="D341" i="56"/>
  <c r="B341" i="56" s="1"/>
  <c r="D259" i="56"/>
  <c r="B259" i="56" s="1"/>
  <c r="D96" i="56"/>
  <c r="B96" i="56" s="1"/>
  <c r="D500" i="56"/>
  <c r="B500" i="56" s="1"/>
  <c r="D431" i="56"/>
  <c r="B431" i="56" s="1"/>
  <c r="D131" i="56"/>
  <c r="B131" i="56" s="1"/>
  <c r="D109" i="56"/>
  <c r="B109" i="56" s="1"/>
  <c r="D510" i="56"/>
  <c r="B510" i="56" s="1"/>
  <c r="D281" i="56"/>
  <c r="B281" i="56" s="1"/>
  <c r="D283" i="56"/>
  <c r="B283" i="56" s="1"/>
  <c r="D68" i="56"/>
  <c r="B68" i="56" s="1"/>
  <c r="D40" i="56"/>
  <c r="B40" i="56" s="1"/>
  <c r="D517" i="56"/>
  <c r="B517" i="56" s="1"/>
  <c r="D514" i="56"/>
  <c r="B514" i="56" s="1"/>
  <c r="D381" i="56"/>
  <c r="B381" i="56" s="1"/>
  <c r="D411" i="56"/>
  <c r="B411" i="56" s="1"/>
  <c r="D140" i="56"/>
  <c r="B140" i="56" s="1"/>
  <c r="D246" i="56"/>
  <c r="B246" i="56" s="1"/>
  <c r="D465" i="56"/>
  <c r="B465" i="56" s="1"/>
  <c r="D476" i="56"/>
  <c r="B476" i="56" s="1"/>
  <c r="D429" i="56"/>
  <c r="B429" i="56" s="1"/>
  <c r="D241" i="56"/>
  <c r="B241" i="56" s="1"/>
  <c r="D14" i="56"/>
  <c r="B14" i="56" s="1"/>
  <c r="D439" i="56"/>
  <c r="B439" i="56" s="1"/>
  <c r="D432" i="56"/>
  <c r="B432" i="56" s="1"/>
  <c r="D270" i="56"/>
  <c r="B270" i="56" s="1"/>
  <c r="D537" i="56"/>
  <c r="B537" i="56" s="1"/>
  <c r="D492" i="56"/>
  <c r="B492" i="56" s="1"/>
  <c r="D373" i="56"/>
  <c r="B373" i="56" s="1"/>
  <c r="D180" i="56"/>
  <c r="B180" i="56" s="1"/>
  <c r="D364" i="56"/>
  <c r="B364" i="56" s="1"/>
  <c r="D249" i="56"/>
  <c r="B249" i="56" s="1"/>
  <c r="D142" i="56"/>
  <c r="B142" i="56" s="1"/>
  <c r="D176" i="56"/>
  <c r="B176" i="56" s="1"/>
  <c r="D139" i="56"/>
  <c r="B139" i="56" s="1"/>
  <c r="D130" i="56"/>
  <c r="B130" i="56" s="1"/>
  <c r="D272" i="56"/>
  <c r="B272" i="56" s="1"/>
  <c r="D336" i="56"/>
  <c r="B336" i="56" s="1"/>
  <c r="D146" i="56"/>
  <c r="B146" i="56" s="1"/>
  <c r="D275" i="56"/>
  <c r="B275" i="56" s="1"/>
  <c r="D56" i="56"/>
  <c r="B56" i="56" s="1"/>
  <c r="D303" i="56"/>
  <c r="B303" i="56" s="1"/>
  <c r="D418" i="56"/>
  <c r="B418" i="56" s="1"/>
  <c r="D110" i="56"/>
  <c r="B110" i="56" s="1"/>
  <c r="D301" i="56"/>
  <c r="B301" i="56" s="1"/>
  <c r="D306" i="56"/>
  <c r="B306" i="56" s="1"/>
  <c r="D279" i="56"/>
  <c r="B279" i="56" s="1"/>
  <c r="D347" i="56"/>
  <c r="B347" i="56" s="1"/>
  <c r="D253" i="56"/>
  <c r="B253" i="56" s="1"/>
  <c r="D273" i="56"/>
  <c r="B273" i="56" s="1"/>
  <c r="D171" i="56"/>
  <c r="B171" i="56" s="1"/>
  <c r="D463" i="56"/>
  <c r="B463" i="56" s="1"/>
  <c r="D430" i="56"/>
  <c r="B430" i="56" s="1"/>
  <c r="D87" i="56"/>
  <c r="B87" i="56" s="1"/>
  <c r="D400" i="56"/>
  <c r="B400" i="56" s="1"/>
  <c r="D172" i="56"/>
  <c r="B172" i="56" s="1"/>
  <c r="D95" i="56"/>
  <c r="B95" i="56" s="1"/>
  <c r="D372" i="56"/>
  <c r="B372" i="56" s="1"/>
  <c r="D366" i="56"/>
  <c r="B366" i="56" s="1"/>
  <c r="D69" i="56"/>
  <c r="B69" i="56" s="1"/>
  <c r="D474" i="56"/>
  <c r="B474" i="56" s="1"/>
  <c r="D294" i="56"/>
  <c r="B294" i="56" s="1"/>
  <c r="D486" i="56"/>
  <c r="B486" i="56" s="1"/>
  <c r="D280" i="56"/>
  <c r="B280" i="56" s="1"/>
  <c r="D242" i="56"/>
  <c r="B242" i="56" s="1"/>
  <c r="D405" i="56"/>
  <c r="B405" i="56" s="1"/>
  <c r="D522" i="56"/>
  <c r="B522" i="56" s="1"/>
  <c r="D324" i="56"/>
  <c r="B324" i="56" s="1"/>
  <c r="D148" i="56"/>
  <c r="B148" i="56" s="1"/>
  <c r="D322" i="56"/>
  <c r="B322" i="56" s="1"/>
  <c r="D427" i="56"/>
  <c r="B427" i="56" s="1"/>
  <c r="D129" i="56"/>
  <c r="B129" i="56" s="1"/>
  <c r="D202" i="56"/>
  <c r="B202" i="56" s="1"/>
  <c r="D365" i="56"/>
  <c r="B365" i="56" s="1"/>
  <c r="D65" i="56"/>
  <c r="B65" i="56" s="1"/>
  <c r="D459" i="56"/>
  <c r="B459" i="56" s="1"/>
  <c r="D299" i="56"/>
  <c r="B299" i="56" s="1"/>
  <c r="D402" i="56"/>
  <c r="B402" i="56" s="1"/>
  <c r="D285" i="56"/>
  <c r="B285" i="56" s="1"/>
  <c r="D278" i="56"/>
  <c r="B278" i="56" s="1"/>
  <c r="D77" i="56"/>
  <c r="B77" i="56" s="1"/>
  <c r="D438" i="56"/>
  <c r="B438" i="56" s="1"/>
  <c r="D124" i="56"/>
  <c r="B124" i="56" s="1"/>
  <c r="D530" i="56"/>
  <c r="B530" i="56" s="1"/>
  <c r="D313" i="56"/>
  <c r="B313" i="56" s="1"/>
  <c r="D482" i="56"/>
  <c r="B482" i="56" s="1"/>
  <c r="D17" i="56"/>
  <c r="B17" i="56" s="1"/>
  <c r="D80" i="56"/>
  <c r="B80" i="56" s="1"/>
  <c r="D85" i="56"/>
  <c r="B85" i="56" s="1"/>
  <c r="D133" i="56"/>
  <c r="B133" i="56" s="1"/>
  <c r="D461" i="56"/>
  <c r="B461" i="56" s="1"/>
  <c r="D350" i="56"/>
  <c r="B350" i="56" s="1"/>
  <c r="D419" i="56"/>
  <c r="B419" i="56" s="1"/>
  <c r="D33" i="56"/>
  <c r="B33" i="56" s="1"/>
  <c r="D319" i="56"/>
  <c r="B319" i="56" s="1"/>
  <c r="D413" i="56"/>
  <c r="B413" i="56" s="1"/>
  <c r="D343" i="56"/>
  <c r="B343" i="56" s="1"/>
  <c r="D134" i="56"/>
  <c r="B134" i="56" s="1"/>
  <c r="D88" i="56"/>
  <c r="B88" i="56" s="1"/>
  <c r="D521" i="56"/>
  <c r="B521" i="56" s="1"/>
  <c r="D481" i="56"/>
  <c r="B481" i="56" s="1"/>
  <c r="D28" i="56"/>
  <c r="B28" i="56" s="1"/>
  <c r="D422" i="56"/>
  <c r="B422" i="56" s="1"/>
  <c r="D296" i="56"/>
  <c r="B296" i="56" s="1"/>
  <c r="D387" i="56"/>
  <c r="B387" i="56" s="1"/>
  <c r="D434" i="56"/>
  <c r="B434" i="56" s="1"/>
  <c r="D192" i="56"/>
  <c r="B192" i="56" s="1"/>
  <c r="D533" i="56"/>
  <c r="B533" i="56" s="1"/>
  <c r="D317" i="56"/>
  <c r="B317" i="56" s="1"/>
  <c r="D58" i="56"/>
  <c r="B58" i="56" s="1"/>
  <c r="D424" i="56"/>
  <c r="B424" i="56" s="1"/>
  <c r="D230" i="56"/>
  <c r="B230" i="56" s="1"/>
  <c r="D75" i="56"/>
  <c r="B75" i="56" s="1"/>
  <c r="D383" i="56"/>
  <c r="B383" i="56" s="1"/>
  <c r="D490" i="56"/>
  <c r="B490" i="56" s="1"/>
  <c r="D226" i="56"/>
  <c r="B226" i="56" s="1"/>
  <c r="D332" i="56"/>
  <c r="B332" i="56" s="1"/>
  <c r="D54" i="56"/>
  <c r="B54" i="56" s="1"/>
  <c r="D440" i="56"/>
  <c r="B440" i="56" s="1"/>
  <c r="D525" i="56"/>
  <c r="B525" i="56" s="1"/>
  <c r="D72" i="56"/>
  <c r="B72" i="56" s="1"/>
  <c r="D312" i="56"/>
  <c r="B312" i="56" s="1"/>
  <c r="D47" i="56"/>
  <c r="B47" i="56" s="1"/>
  <c r="D506" i="56"/>
  <c r="B506" i="56" s="1"/>
  <c r="D84" i="56"/>
  <c r="B84" i="56" s="1"/>
  <c r="D113" i="56"/>
  <c r="B113" i="56" s="1"/>
  <c r="D126" i="56"/>
  <c r="B126" i="56" s="1"/>
  <c r="D450" i="56"/>
  <c r="B450" i="56" s="1"/>
  <c r="D464" i="56"/>
  <c r="B464" i="56" s="1"/>
  <c r="D103" i="56"/>
  <c r="B103" i="56" s="1"/>
  <c r="D425" i="56"/>
  <c r="B425" i="56" s="1"/>
  <c r="D161" i="56"/>
  <c r="B161" i="56" s="1"/>
  <c r="D34" i="56"/>
  <c r="B34" i="56" s="1"/>
  <c r="D37" i="56"/>
  <c r="B37" i="56" s="1"/>
  <c r="D471" i="56"/>
  <c r="B471" i="56" s="1"/>
  <c r="D369" i="56"/>
  <c r="B369" i="56" s="1"/>
  <c r="D92" i="56"/>
  <c r="B92" i="56" s="1"/>
  <c r="D38" i="56"/>
  <c r="B38" i="56" s="1"/>
  <c r="D457" i="56"/>
  <c r="B457" i="56" s="1"/>
  <c r="D453" i="56"/>
  <c r="B453" i="56" s="1"/>
  <c r="D292" i="56"/>
  <c r="B292" i="56" s="1"/>
  <c r="D198" i="56"/>
  <c r="B198" i="56" s="1"/>
  <c r="D30" i="56"/>
  <c r="B30" i="56" s="1"/>
  <c r="D346" i="56"/>
  <c r="B346" i="56" s="1"/>
  <c r="D354" i="56"/>
  <c r="B354" i="56" s="1"/>
  <c r="D502" i="56"/>
  <c r="B502" i="56" s="1"/>
  <c r="D232" i="56"/>
  <c r="B232" i="56" s="1"/>
  <c r="D328" i="56"/>
  <c r="B328" i="56" s="1"/>
  <c r="D305" i="56"/>
  <c r="B305" i="56" s="1"/>
  <c r="D132" i="56"/>
  <c r="B132" i="56" s="1"/>
  <c r="D359" i="56"/>
  <c r="B359" i="56" s="1"/>
  <c r="D460" i="56"/>
  <c r="B460" i="56" s="1"/>
  <c r="D216" i="56"/>
  <c r="B216" i="56" s="1"/>
  <c r="D46" i="56"/>
  <c r="B46" i="56" s="1"/>
  <c r="D293" i="56"/>
  <c r="B293" i="56" s="1"/>
  <c r="D320" i="56"/>
  <c r="B320" i="56" s="1"/>
  <c r="D62" i="56"/>
  <c r="B62" i="56" s="1"/>
  <c r="D340" i="56"/>
  <c r="B340" i="56" s="1"/>
  <c r="D157" i="56"/>
  <c r="B157" i="56" s="1"/>
  <c r="D197" i="56"/>
  <c r="B197" i="56" s="1"/>
  <c r="D505" i="56"/>
  <c r="B505" i="56" s="1"/>
  <c r="D195" i="56"/>
  <c r="B195" i="56" s="1"/>
  <c r="D535" i="56"/>
  <c r="B535" i="56" s="1"/>
  <c r="D493" i="56"/>
  <c r="B493" i="56" s="1"/>
  <c r="D165" i="56"/>
  <c r="B165" i="56" s="1"/>
  <c r="D454" i="56"/>
  <c r="B454" i="56" s="1"/>
  <c r="D212" i="56"/>
  <c r="B212" i="56" s="1"/>
  <c r="D380" i="56"/>
  <c r="B380" i="56" s="1"/>
  <c r="D182" i="56"/>
  <c r="B182" i="56" s="1"/>
  <c r="D515" i="56"/>
  <c r="B515" i="56" s="1"/>
  <c r="D335" i="56"/>
  <c r="B335" i="56" s="1"/>
  <c r="D334" i="56"/>
  <c r="B334" i="56" s="1"/>
  <c r="D168" i="56"/>
  <c r="B168" i="56" s="1"/>
  <c r="D121" i="56"/>
  <c r="B121" i="56" s="1"/>
  <c r="D399" i="56"/>
  <c r="B399" i="56" s="1"/>
  <c r="D186" i="56"/>
  <c r="B186" i="56" s="1"/>
  <c r="D240" i="56"/>
  <c r="B240" i="56" s="1"/>
  <c r="D531" i="56"/>
  <c r="B531" i="56" s="1"/>
  <c r="D475" i="56"/>
  <c r="B475" i="56" s="1"/>
  <c r="D49" i="56"/>
  <c r="B49" i="56" s="1"/>
  <c r="D260" i="56"/>
  <c r="B260" i="56" s="1"/>
  <c r="D367" i="56"/>
  <c r="B367" i="56" s="1"/>
  <c r="D257" i="56"/>
  <c r="B257" i="56" s="1"/>
  <c r="D314" i="56"/>
  <c r="B314" i="56" s="1"/>
  <c r="D351" i="56"/>
  <c r="B351" i="56" s="1"/>
  <c r="D466" i="56"/>
  <c r="B466" i="56" s="1"/>
  <c r="D224" i="56"/>
  <c r="B224" i="56" s="1"/>
  <c r="D363" i="56"/>
  <c r="B363" i="56" s="1"/>
  <c r="D268" i="56"/>
  <c r="B268" i="56" s="1"/>
  <c r="D377" i="56"/>
  <c r="B377" i="56" s="1"/>
  <c r="D83" i="56"/>
  <c r="B83" i="56" s="1"/>
  <c r="D258" i="56"/>
  <c r="B258" i="56" s="1"/>
  <c r="D496" i="56"/>
  <c r="B496" i="56" s="1"/>
  <c r="D164" i="56"/>
  <c r="B164" i="56" s="1"/>
  <c r="D516" i="56"/>
  <c r="B516" i="56" s="1"/>
  <c r="D484" i="56"/>
  <c r="B484" i="56" s="1"/>
  <c r="D178" i="56"/>
  <c r="B178" i="56" s="1"/>
  <c r="IT14" i="64"/>
  <c r="D25" i="64"/>
  <c r="A24" i="64"/>
  <c r="EP14" i="64"/>
  <c r="DF14" i="64" s="1"/>
  <c r="IU14" i="64"/>
  <c r="C12" i="56"/>
  <c r="D26" i="64" l="1"/>
  <c r="A25" i="64"/>
  <c r="IV14" i="64"/>
  <c r="KI14" i="64" s="1"/>
  <c r="KM14" i="64" l="1"/>
  <c r="LB14" i="64" s="1"/>
  <c r="D27" i="64"/>
  <c r="A26" i="64"/>
  <c r="KN14" i="64"/>
  <c r="KL14" i="64"/>
  <c r="D28" i="64" l="1"/>
  <c r="A27" i="64"/>
  <c r="D29" i="64" l="1"/>
  <c r="A28" i="64"/>
  <c r="D30" i="64" l="1"/>
  <c r="A29" i="64"/>
  <c r="D31" i="64" l="1"/>
  <c r="A30" i="64"/>
  <c r="D32" i="64" l="1"/>
  <c r="A31" i="64"/>
  <c r="MC14" i="64"/>
  <c r="D33" i="64" l="1"/>
  <c r="A33" i="64" s="1"/>
  <c r="A32" i="64"/>
  <c r="BL14" i="64" l="1"/>
  <c r="LH14" i="64"/>
  <c r="BE14" i="64" l="1"/>
  <c r="LT14" i="64" s="1"/>
  <c r="ME14" i="64" s="1"/>
  <c r="LL14" i="64" l="1"/>
  <c r="LN14" i="64" s="1"/>
  <c r="AF14" i="64" l="1"/>
  <c r="AG14" i="64" s="1"/>
  <c r="AA542" i="56" l="1"/>
  <c r="AC12" i="56"/>
  <c r="D12" i="56"/>
  <c r="B12" i="56" s="1"/>
  <c r="U11" i="56"/>
  <c r="AC11" i="56" l="1"/>
  <c r="AC542" i="56"/>
  <c r="AA12" i="56"/>
  <c r="T11" i="56"/>
  <c r="AB12" i="56"/>
  <c r="AB11" i="56" s="1"/>
  <c r="W11" i="56"/>
  <c r="X11" i="56"/>
  <c r="V11" i="56"/>
  <c r="S11" i="56"/>
  <c r="B7" i="57" l="1"/>
  <c r="C7" i="57" s="1"/>
  <c r="D7" i="57" s="1"/>
  <c r="AA11" i="56"/>
  <c r="B21" i="57"/>
  <c r="C21" i="57" s="1"/>
  <c r="D21" i="57" s="1"/>
  <c r="B24" i="57"/>
  <c r="B27" i="57"/>
  <c r="B13" i="57"/>
  <c r="C13" i="57" s="1"/>
  <c r="B25" i="57"/>
  <c r="B22" i="57"/>
  <c r="C22" i="57" s="1"/>
  <c r="D22" i="57" s="1"/>
  <c r="B23" i="57"/>
  <c r="B10" i="57"/>
  <c r="C10" i="57" s="1"/>
  <c r="B14" i="57"/>
  <c r="C14" i="57" s="1"/>
  <c r="B26" i="57"/>
  <c r="B28" i="57"/>
  <c r="B12" i="57"/>
  <c r="C12" i="57" s="1"/>
  <c r="B11" i="57"/>
  <c r="C11" i="57" s="1"/>
  <c r="B8" i="57"/>
  <c r="C8" i="57" s="1"/>
  <c r="B9" i="57"/>
  <c r="C9" i="57" s="1"/>
  <c r="E7" i="57" l="1"/>
  <c r="C23" i="57"/>
  <c r="D23" i="57" s="1"/>
  <c r="C28" i="57"/>
  <c r="D28" i="57" s="1"/>
  <c r="C25" i="57"/>
  <c r="D25" i="57" s="1"/>
  <c r="C26" i="57"/>
  <c r="D26" i="57" s="1"/>
  <c r="C27" i="57"/>
  <c r="D27" i="57" s="1"/>
  <c r="C24" i="57"/>
  <c r="D24" i="57" s="1"/>
  <c r="E10" i="57"/>
  <c r="D10" i="57"/>
  <c r="E13" i="57"/>
  <c r="D13" i="57"/>
  <c r="D9" i="57"/>
  <c r="E9" i="57"/>
  <c r="D8" i="57"/>
  <c r="E8" i="57"/>
  <c r="D11" i="57"/>
  <c r="E11" i="57"/>
  <c r="E12" i="57"/>
  <c r="D12" i="57"/>
  <c r="D14" i="57"/>
  <c r="E14"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新(ABE Arata)</author>
  </authors>
  <commentList>
    <comment ref="DF8" authorId="0" shapeId="0" xr:uid="{3C99AF2E-C591-4182-BBC1-205B6E16FCA8}">
      <text>
        <r>
          <rPr>
            <b/>
            <sz val="10"/>
            <color indexed="81"/>
            <rFont val="MS P ゴシック"/>
            <family val="3"/>
            <charset val="128"/>
          </rPr>
          <t>①～⑨については、目標年度までに行うとしてポイント化した場合に自動で選択されます。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 新(ABE Arata)</author>
  </authors>
  <commentList>
    <comment ref="AC14" authorId="0" shapeId="0" xr:uid="{7F105E6E-F6F3-4BC1-A960-D47E006D4B23}">
      <text>
        <r>
          <rPr>
            <sz val="9"/>
            <color indexed="81"/>
            <rFont val="MS P ゴシック"/>
            <family val="3"/>
            <charset val="128"/>
          </rPr>
          <t xml:space="preserve">
就農後経過年数（就農した日から起算して、目標年度の末日までに経過する年数（経過中の年数を含む。）の欄を計算
102行目まで</t>
        </r>
      </text>
    </comment>
  </commentList>
</comments>
</file>

<file path=xl/sharedStrings.xml><?xml version="1.0" encoding="utf-8"?>
<sst xmlns="http://schemas.openxmlformats.org/spreadsheetml/2006/main" count="982" uniqueCount="645">
  <si>
    <t>都道府県名</t>
    <rPh sb="0" eb="4">
      <t>トドウフケン</t>
    </rPh>
    <rPh sb="4" eb="5">
      <t>メイ</t>
    </rPh>
    <phoneticPr fontId="12"/>
  </si>
  <si>
    <t>市町村名</t>
    <rPh sb="0" eb="3">
      <t>シチョウソン</t>
    </rPh>
    <rPh sb="3" eb="4">
      <t>メイ</t>
    </rPh>
    <phoneticPr fontId="12"/>
  </si>
  <si>
    <t>助成対象者名</t>
    <rPh sb="0" eb="2">
      <t>ジョセイ</t>
    </rPh>
    <rPh sb="2" eb="5">
      <t>タイショウシャ</t>
    </rPh>
    <rPh sb="5" eb="6">
      <t>メイ</t>
    </rPh>
    <phoneticPr fontId="12"/>
  </si>
  <si>
    <t>現状</t>
    <rPh sb="0" eb="2">
      <t>ゲンジョウ</t>
    </rPh>
    <phoneticPr fontId="12"/>
  </si>
  <si>
    <t>ａ</t>
    <phoneticPr fontId="12"/>
  </si>
  <si>
    <t>ｂ</t>
    <phoneticPr fontId="12"/>
  </si>
  <si>
    <t>必須目標</t>
    <rPh sb="0" eb="2">
      <t>ヒッス</t>
    </rPh>
    <rPh sb="2" eb="4">
      <t>モクヒョウ</t>
    </rPh>
    <phoneticPr fontId="12"/>
  </si>
  <si>
    <t>選択目標</t>
    <rPh sb="0" eb="2">
      <t>センタク</t>
    </rPh>
    <rPh sb="2" eb="4">
      <t>モクヒョウ</t>
    </rPh>
    <phoneticPr fontId="12"/>
  </si>
  <si>
    <t>営農類型</t>
    <rPh sb="0" eb="2">
      <t>エイノウ</t>
    </rPh>
    <rPh sb="2" eb="4">
      <t>ルイケイ</t>
    </rPh>
    <phoneticPr fontId="12"/>
  </si>
  <si>
    <t>①付加価値額の拡大</t>
    <rPh sb="1" eb="3">
      <t>フカ</t>
    </rPh>
    <rPh sb="3" eb="6">
      <t>カチガク</t>
    </rPh>
    <rPh sb="7" eb="9">
      <t>カクダイ</t>
    </rPh>
    <phoneticPr fontId="12"/>
  </si>
  <si>
    <t>基準額（600万円）以上</t>
    <rPh sb="0" eb="3">
      <t>キジュンガク</t>
    </rPh>
    <rPh sb="7" eb="9">
      <t>マンエン</t>
    </rPh>
    <rPh sb="10" eb="12">
      <t>イジョウ</t>
    </rPh>
    <phoneticPr fontId="12"/>
  </si>
  <si>
    <t>基準額（250万円）以上</t>
    <rPh sb="0" eb="3">
      <t>キジュンガク</t>
    </rPh>
    <rPh sb="7" eb="9">
      <t>マンエン</t>
    </rPh>
    <rPh sb="10" eb="12">
      <t>イジョウ</t>
    </rPh>
    <phoneticPr fontId="12"/>
  </si>
  <si>
    <t>別紙様式第３号別添１</t>
    <rPh sb="0" eb="2">
      <t>ベッシ</t>
    </rPh>
    <rPh sb="2" eb="4">
      <t>ヨウシキ</t>
    </rPh>
    <rPh sb="4" eb="5">
      <t>ダイ</t>
    </rPh>
    <rPh sb="6" eb="7">
      <t>ゴウ</t>
    </rPh>
    <rPh sb="7" eb="9">
      <t>ベッテン</t>
    </rPh>
    <phoneticPr fontId="20"/>
  </si>
  <si>
    <t>融資主体型補助事業実施内容（内訳）</t>
    <rPh sb="0" eb="2">
      <t>ユウシ</t>
    </rPh>
    <rPh sb="2" eb="4">
      <t>シュタイ</t>
    </rPh>
    <rPh sb="4" eb="5">
      <t>ガタ</t>
    </rPh>
    <rPh sb="5" eb="7">
      <t>ホジョ</t>
    </rPh>
    <rPh sb="7" eb="9">
      <t>ジギョウ</t>
    </rPh>
    <rPh sb="9" eb="11">
      <t>ジッシ</t>
    </rPh>
    <rPh sb="11" eb="13">
      <t>ナイヨウ</t>
    </rPh>
    <rPh sb="14" eb="16">
      <t>ウチワケ</t>
    </rPh>
    <phoneticPr fontId="20"/>
  </si>
  <si>
    <t>助成対象者毎の実施内容</t>
    <rPh sb="2" eb="5">
      <t>タイショウシャ</t>
    </rPh>
    <rPh sb="7" eb="9">
      <t>ジッシ</t>
    </rPh>
    <rPh sb="9" eb="11">
      <t>ナイヨウ</t>
    </rPh>
    <phoneticPr fontId="12"/>
  </si>
  <si>
    <t>年代（任意）</t>
    <rPh sb="0" eb="1">
      <t>トシ</t>
    </rPh>
    <rPh sb="1" eb="2">
      <t>ダイ</t>
    </rPh>
    <rPh sb="3" eb="4">
      <t>ニン</t>
    </rPh>
    <rPh sb="4" eb="5">
      <t>ココロ</t>
    </rPh>
    <phoneticPr fontId="12"/>
  </si>
  <si>
    <t>対象者区分
（「整理番号」は別シート「整理番号表（融資主体型補助事業）」を参照）</t>
    <rPh sb="3" eb="5">
      <t>クブン</t>
    </rPh>
    <phoneticPr fontId="12"/>
  </si>
  <si>
    <t>農業者の詳細
（「整理番号」は別シート「整理番号表（融資主体型補助事業）」を参照）</t>
    <rPh sb="0" eb="3">
      <t>ノウギョウシャ</t>
    </rPh>
    <rPh sb="4" eb="6">
      <t>ショウサイ</t>
    </rPh>
    <rPh sb="9" eb="11">
      <t>セイリ</t>
    </rPh>
    <rPh sb="11" eb="13">
      <t>バンゴウ</t>
    </rPh>
    <phoneticPr fontId="12"/>
  </si>
  <si>
    <t>整備内容
（「整理番号」は別シート「整理番号表（融資主体型補助事業）」を参照）</t>
    <rPh sb="0" eb="2">
      <t>セイビ</t>
    </rPh>
    <rPh sb="2" eb="4">
      <t>ナイヨウ</t>
    </rPh>
    <rPh sb="7" eb="9">
      <t>セイリ</t>
    </rPh>
    <rPh sb="9" eb="11">
      <t>バンゴウ</t>
    </rPh>
    <phoneticPr fontId="12"/>
  </si>
  <si>
    <t>融資概要</t>
    <phoneticPr fontId="12"/>
  </si>
  <si>
    <t>事業内容（機械等名、規模、台数等）</t>
    <rPh sb="0" eb="2">
      <t>ジギョウ</t>
    </rPh>
    <rPh sb="2" eb="4">
      <t>ナイヨウ</t>
    </rPh>
    <rPh sb="5" eb="7">
      <t>キカイ</t>
    </rPh>
    <rPh sb="7" eb="8">
      <t>トウ</t>
    </rPh>
    <rPh sb="8" eb="9">
      <t>メイ</t>
    </rPh>
    <rPh sb="10" eb="12">
      <t>キボ</t>
    </rPh>
    <rPh sb="13" eb="16">
      <t>ダイスウナド</t>
    </rPh>
    <phoneticPr fontId="12"/>
  </si>
  <si>
    <t>規模決定の根拠</t>
    <rPh sb="0" eb="2">
      <t>キボ</t>
    </rPh>
    <rPh sb="2" eb="4">
      <t>ケッテイ</t>
    </rPh>
    <rPh sb="5" eb="7">
      <t>コンキョ</t>
    </rPh>
    <phoneticPr fontId="20"/>
  </si>
  <si>
    <t>着工（契約）予定年月日</t>
    <rPh sb="0" eb="2">
      <t>チャッコウ</t>
    </rPh>
    <rPh sb="3" eb="5">
      <t>ケイヤク</t>
    </rPh>
    <rPh sb="6" eb="8">
      <t>ヨテイ</t>
    </rPh>
    <rPh sb="8" eb="11">
      <t>ネンガッピ</t>
    </rPh>
    <phoneticPr fontId="20"/>
  </si>
  <si>
    <t>竣工予定年月日</t>
    <rPh sb="0" eb="2">
      <t>シュンコウ</t>
    </rPh>
    <rPh sb="2" eb="4">
      <t>ヨテイ</t>
    </rPh>
    <rPh sb="4" eb="7">
      <t>ネンガッピ</t>
    </rPh>
    <phoneticPr fontId="20"/>
  </si>
  <si>
    <t>機械等の保管・設置・施工住所</t>
    <phoneticPr fontId="20"/>
  </si>
  <si>
    <t>園芸施設共済の引受対象施設の有無（該当は｢1｣を記入）</t>
    <rPh sb="17" eb="19">
      <t>ガイトウ</t>
    </rPh>
    <rPh sb="24" eb="26">
      <t>キニュウ</t>
    </rPh>
    <phoneticPr fontId="20"/>
  </si>
  <si>
    <t>本則の課税事業者は「1」、簡易課税事業者又は課税事業者でない場合は｢2｣を記入</t>
    <rPh sb="13" eb="15">
      <t>カンイ</t>
    </rPh>
    <rPh sb="15" eb="17">
      <t>カゼイ</t>
    </rPh>
    <rPh sb="17" eb="20">
      <t>ジギョウシャ</t>
    </rPh>
    <rPh sb="20" eb="21">
      <t>マタ</t>
    </rPh>
    <rPh sb="22" eb="24">
      <t>カゼイ</t>
    </rPh>
    <rPh sb="24" eb="27">
      <t>ジギョウシャ</t>
    </rPh>
    <rPh sb="30" eb="32">
      <t>バアイ</t>
    </rPh>
    <phoneticPr fontId="23"/>
  </si>
  <si>
    <t>地方公共団体等</t>
    <rPh sb="0" eb="2">
      <t>チホウ</t>
    </rPh>
    <rPh sb="2" eb="4">
      <t>コウキョウ</t>
    </rPh>
    <rPh sb="4" eb="6">
      <t>ダンタイ</t>
    </rPh>
    <rPh sb="6" eb="7">
      <t>トウ</t>
    </rPh>
    <phoneticPr fontId="20"/>
  </si>
  <si>
    <t>金融機関
（「整理番号」は別シート「整理番号表（融資主体型補助事業）」を参照）</t>
    <rPh sb="0" eb="2">
      <t>キンユウ</t>
    </rPh>
    <rPh sb="2" eb="4">
      <t>キカン</t>
    </rPh>
    <rPh sb="7" eb="9">
      <t>セイリ</t>
    </rPh>
    <rPh sb="9" eb="11">
      <t>バンゴウ</t>
    </rPh>
    <phoneticPr fontId="12"/>
  </si>
  <si>
    <t>金融（資金）種類
（「整理番号」は別シート「整理番号表（融資主体型補助事業）」を参照）</t>
    <rPh sb="0" eb="2">
      <t>キンユウ</t>
    </rPh>
    <rPh sb="3" eb="5">
      <t>シキン</t>
    </rPh>
    <rPh sb="6" eb="8">
      <t>シュルイ</t>
    </rPh>
    <rPh sb="11" eb="13">
      <t>セイリ</t>
    </rPh>
    <rPh sb="13" eb="15">
      <t>バンゴウ</t>
    </rPh>
    <phoneticPr fontId="12"/>
  </si>
  <si>
    <t>機関保証活用状況
（活用する場合「1」を記入）</t>
    <phoneticPr fontId="12"/>
  </si>
  <si>
    <t>※○台、馬力・○条刈り、○棟○㎡等</t>
    <rPh sb="4" eb="6">
      <t>バリキ</t>
    </rPh>
    <rPh sb="9" eb="10">
      <t>ガ</t>
    </rPh>
    <phoneticPr fontId="12"/>
  </si>
  <si>
    <t>保険加入年月</t>
    <rPh sb="0" eb="2">
      <t>ホケン</t>
    </rPh>
    <rPh sb="2" eb="4">
      <t>カニュウ</t>
    </rPh>
    <rPh sb="4" eb="6">
      <t>ネンゲツ</t>
    </rPh>
    <phoneticPr fontId="20"/>
  </si>
  <si>
    <t>保険会社等の名称</t>
    <phoneticPr fontId="20"/>
  </si>
  <si>
    <t>事業費
　　　　（円）</t>
    <rPh sb="0" eb="3">
      <t>ジギョウヒ</t>
    </rPh>
    <rPh sb="9" eb="10">
      <t>エン</t>
    </rPh>
    <phoneticPr fontId="12"/>
  </si>
  <si>
    <t>融資
　　　　　　（円）</t>
    <rPh sb="0" eb="2">
      <t>ユウシ</t>
    </rPh>
    <rPh sb="10" eb="11">
      <t>エン</t>
    </rPh>
    <phoneticPr fontId="12"/>
  </si>
  <si>
    <t>自己資金
（円）</t>
    <rPh sb="0" eb="2">
      <t>ジコ</t>
    </rPh>
    <rPh sb="2" eb="4">
      <t>シキン</t>
    </rPh>
    <rPh sb="7" eb="8">
      <t>エン</t>
    </rPh>
    <phoneticPr fontId="12"/>
  </si>
  <si>
    <t>市町村
（円）</t>
    <rPh sb="0" eb="3">
      <t>シチョウソン</t>
    </rPh>
    <rPh sb="6" eb="7">
      <t>エン</t>
    </rPh>
    <phoneticPr fontId="12"/>
  </si>
  <si>
    <t>配分積算額
（本省入力欄）</t>
    <rPh sb="0" eb="2">
      <t>ハイブン</t>
    </rPh>
    <rPh sb="2" eb="4">
      <t>セキサン</t>
    </rPh>
    <rPh sb="4" eb="5">
      <t>ガク</t>
    </rPh>
    <rPh sb="7" eb="9">
      <t>ホンショウ</t>
    </rPh>
    <rPh sb="9" eb="12">
      <t>ニュウリョクラン</t>
    </rPh>
    <phoneticPr fontId="12"/>
  </si>
  <si>
    <t>助成率（％）</t>
    <phoneticPr fontId="20"/>
  </si>
  <si>
    <t>備　考</t>
    <rPh sb="0" eb="1">
      <t>トモ</t>
    </rPh>
    <rPh sb="2" eb="3">
      <t>コウ</t>
    </rPh>
    <phoneticPr fontId="22"/>
  </si>
  <si>
    <t>ア　現状ポイント</t>
    <rPh sb="2" eb="4">
      <t>ゲンジョウ</t>
    </rPh>
    <phoneticPr fontId="12"/>
  </si>
  <si>
    <t>イ　目標ポイント</t>
    <rPh sb="2" eb="4">
      <t>モクヒョウ</t>
    </rPh>
    <phoneticPr fontId="12"/>
  </si>
  <si>
    <t>個人経営の場合のみ１０代単位で記載</t>
    <rPh sb="0" eb="2">
      <t>コジン</t>
    </rPh>
    <rPh sb="2" eb="4">
      <t>ケイエイ</t>
    </rPh>
    <rPh sb="5" eb="7">
      <t>バアイ</t>
    </rPh>
    <rPh sb="11" eb="12">
      <t>ダイ</t>
    </rPh>
    <rPh sb="12" eb="14">
      <t>タンイ</t>
    </rPh>
    <rPh sb="15" eb="17">
      <t>キサイ</t>
    </rPh>
    <phoneticPr fontId="12"/>
  </si>
  <si>
    <t>住所</t>
    <rPh sb="0" eb="2">
      <t>ジュウショ</t>
    </rPh>
    <phoneticPr fontId="20"/>
  </si>
  <si>
    <t>代表者名（法人等の場合）</t>
    <rPh sb="0" eb="3">
      <t>ダイヒョウシャ</t>
    </rPh>
    <rPh sb="3" eb="4">
      <t>メイ</t>
    </rPh>
    <rPh sb="5" eb="7">
      <t>ホウジン</t>
    </rPh>
    <rPh sb="7" eb="8">
      <t>トウ</t>
    </rPh>
    <rPh sb="9" eb="11">
      <t>バアイ</t>
    </rPh>
    <phoneticPr fontId="20"/>
  </si>
  <si>
    <t>整理番号</t>
    <rPh sb="0" eb="2">
      <t>セイリ</t>
    </rPh>
    <rPh sb="2" eb="4">
      <t>バンゴウ</t>
    </rPh>
    <phoneticPr fontId="22"/>
  </si>
  <si>
    <t>（確認用）</t>
    <rPh sb="1" eb="3">
      <t>カクニン</t>
    </rPh>
    <rPh sb="3" eb="4">
      <t>ヨウ</t>
    </rPh>
    <phoneticPr fontId="12"/>
  </si>
  <si>
    <t>認定農業者等の区分</t>
    <rPh sb="0" eb="2">
      <t>ニンテイ</t>
    </rPh>
    <rPh sb="2" eb="5">
      <t>ノウギョウシャ</t>
    </rPh>
    <rPh sb="5" eb="6">
      <t>トウ</t>
    </rPh>
    <rPh sb="7" eb="9">
      <t>クブン</t>
    </rPh>
    <phoneticPr fontId="12"/>
  </si>
  <si>
    <t>整理番号</t>
    <rPh sb="0" eb="2">
      <t>セイリ</t>
    </rPh>
    <rPh sb="2" eb="4">
      <t>バンゴウ</t>
    </rPh>
    <phoneticPr fontId="12"/>
  </si>
  <si>
    <t>追加的信用供与事業活用の有無　　　　</t>
    <rPh sb="0" eb="3">
      <t>ツイカテキ</t>
    </rPh>
    <rPh sb="3" eb="5">
      <t>シンヨウ</t>
    </rPh>
    <rPh sb="5" eb="7">
      <t>キョウヨ</t>
    </rPh>
    <rPh sb="7" eb="9">
      <t>ジギョウ</t>
    </rPh>
    <rPh sb="9" eb="11">
      <t>カツヨウ</t>
    </rPh>
    <rPh sb="12" eb="14">
      <t>ウム</t>
    </rPh>
    <phoneticPr fontId="12"/>
  </si>
  <si>
    <t>（ア）直近年度の付加価値額</t>
    <rPh sb="3" eb="5">
      <t>チョッキン</t>
    </rPh>
    <rPh sb="5" eb="7">
      <t>ネンド</t>
    </rPh>
    <rPh sb="8" eb="10">
      <t>フカ</t>
    </rPh>
    <rPh sb="10" eb="12">
      <t>カチ</t>
    </rPh>
    <rPh sb="12" eb="13">
      <t>ガク</t>
    </rPh>
    <phoneticPr fontId="12"/>
  </si>
  <si>
    <t>（イ）直近年度の就業者1人当たり付加価値額</t>
    <rPh sb="3" eb="5">
      <t>チョッキン</t>
    </rPh>
    <rPh sb="5" eb="7">
      <t>ネンド</t>
    </rPh>
    <rPh sb="8" eb="11">
      <t>シュウギョウシャ</t>
    </rPh>
    <rPh sb="12" eb="13">
      <t>ニン</t>
    </rPh>
    <rPh sb="13" eb="14">
      <t>ア</t>
    </rPh>
    <rPh sb="16" eb="18">
      <t>フカ</t>
    </rPh>
    <rPh sb="18" eb="20">
      <t>カチ</t>
    </rPh>
    <rPh sb="20" eb="21">
      <t>ガク</t>
    </rPh>
    <phoneticPr fontId="12"/>
  </si>
  <si>
    <t>（ア）目標年度までの付加価値額又は就業者１人当たりの付加価値額の拡大率</t>
    <rPh sb="17" eb="19">
      <t>シュウギョウ</t>
    </rPh>
    <phoneticPr fontId="12"/>
  </si>
  <si>
    <t>（イ）目標年度の付加価値額</t>
    <rPh sb="3" eb="5">
      <t>モクヒョウ</t>
    </rPh>
    <rPh sb="5" eb="7">
      <t>ネンド</t>
    </rPh>
    <rPh sb="8" eb="10">
      <t>フカ</t>
    </rPh>
    <rPh sb="10" eb="12">
      <t>カチ</t>
    </rPh>
    <rPh sb="12" eb="13">
      <t>ガク</t>
    </rPh>
    <phoneticPr fontId="12"/>
  </si>
  <si>
    <t xml:space="preserve">
ａ　就農に向けて必要な技術等を習得できる経営体として都道府県が認めた者である</t>
    <phoneticPr fontId="12"/>
  </si>
  <si>
    <t xml:space="preserve">
ｂ　過去５年以内に独立した認定就農者又は認定農業者（※農業研修生数を記入）</t>
    <phoneticPr fontId="12"/>
  </si>
  <si>
    <t>経営形態の別</t>
    <rPh sb="0" eb="2">
      <t>ケイエイ</t>
    </rPh>
    <rPh sb="2" eb="4">
      <t>ケイタイ</t>
    </rPh>
    <rPh sb="5" eb="6">
      <t>ベツ</t>
    </rPh>
    <phoneticPr fontId="12"/>
  </si>
  <si>
    <t>ｃ</t>
    <phoneticPr fontId="12"/>
  </si>
  <si>
    <t>d</t>
    <phoneticPr fontId="20"/>
  </si>
  <si>
    <t>e</t>
    <phoneticPr fontId="20"/>
  </si>
  <si>
    <t>f</t>
    <phoneticPr fontId="12"/>
  </si>
  <si>
    <t>ｄ</t>
    <phoneticPr fontId="20"/>
  </si>
  <si>
    <t>ｅ</t>
    <phoneticPr fontId="20"/>
  </si>
  <si>
    <t>ｆ</t>
    <phoneticPr fontId="12"/>
  </si>
  <si>
    <t>ａ</t>
  </si>
  <si>
    <t>ｂ</t>
  </si>
  <si>
    <t>ｃ</t>
  </si>
  <si>
    <t>ｄ</t>
  </si>
  <si>
    <t>ｅ</t>
    <phoneticPr fontId="12"/>
  </si>
  <si>
    <t>ｇ</t>
    <phoneticPr fontId="12"/>
  </si>
  <si>
    <t>保証希望
融資額(円)</t>
    <rPh sb="0" eb="2">
      <t>ホショウ</t>
    </rPh>
    <rPh sb="2" eb="4">
      <t>キボウ</t>
    </rPh>
    <rPh sb="5" eb="8">
      <t>ユウシガク</t>
    </rPh>
    <rPh sb="9" eb="10">
      <t>エン</t>
    </rPh>
    <phoneticPr fontId="12"/>
  </si>
  <si>
    <t>現状
年度</t>
    <rPh sb="0" eb="2">
      <t>ゲンジョウ</t>
    </rPh>
    <rPh sb="3" eb="5">
      <t>ネンド</t>
    </rPh>
    <phoneticPr fontId="20"/>
  </si>
  <si>
    <t>1年度目</t>
    <rPh sb="1" eb="3">
      <t>ネンド</t>
    </rPh>
    <rPh sb="3" eb="4">
      <t>メ</t>
    </rPh>
    <phoneticPr fontId="20"/>
  </si>
  <si>
    <t>2年度目</t>
    <rPh sb="1" eb="3">
      <t>ネンド</t>
    </rPh>
    <rPh sb="3" eb="4">
      <t>メ</t>
    </rPh>
    <phoneticPr fontId="20"/>
  </si>
  <si>
    <t>3年度目</t>
    <rPh sb="1" eb="3">
      <t>ネンド</t>
    </rPh>
    <rPh sb="3" eb="4">
      <t>メ</t>
    </rPh>
    <phoneticPr fontId="20"/>
  </si>
  <si>
    <t>拡大率</t>
    <rPh sb="0" eb="3">
      <t>カクダイリツ</t>
    </rPh>
    <phoneticPr fontId="12"/>
  </si>
  <si>
    <t>基準額の50%増し（900万円）以上</t>
    <rPh sb="0" eb="3">
      <t>キジュンガク</t>
    </rPh>
    <rPh sb="7" eb="8">
      <t>マ</t>
    </rPh>
    <rPh sb="13" eb="15">
      <t>マンエン</t>
    </rPh>
    <rPh sb="16" eb="18">
      <t>イジョウ</t>
    </rPh>
    <phoneticPr fontId="12"/>
  </si>
  <si>
    <t>基準額の100%増し（1,200万円）以上</t>
    <rPh sb="0" eb="3">
      <t>キジュンガク</t>
    </rPh>
    <rPh sb="8" eb="9">
      <t>マ</t>
    </rPh>
    <rPh sb="16" eb="18">
      <t>マンエン</t>
    </rPh>
    <rPh sb="19" eb="21">
      <t>イジョウ</t>
    </rPh>
    <phoneticPr fontId="12"/>
  </si>
  <si>
    <t>基準額の200%増し（1,800万円）以上</t>
    <rPh sb="0" eb="3">
      <t>キジュンガク</t>
    </rPh>
    <rPh sb="8" eb="9">
      <t>マ</t>
    </rPh>
    <rPh sb="16" eb="18">
      <t>マンエン</t>
    </rPh>
    <rPh sb="19" eb="21">
      <t>イジョウ</t>
    </rPh>
    <phoneticPr fontId="12"/>
  </si>
  <si>
    <t>基準額の300%増し（2,400万円）以上</t>
    <rPh sb="0" eb="3">
      <t>キジュンガク</t>
    </rPh>
    <rPh sb="8" eb="9">
      <t>マ</t>
    </rPh>
    <rPh sb="16" eb="18">
      <t>マンエン</t>
    </rPh>
    <rPh sb="19" eb="21">
      <t>イジョウ</t>
    </rPh>
    <phoneticPr fontId="12"/>
  </si>
  <si>
    <t>基準額の400%増し（3,000万円）以上</t>
    <rPh sb="0" eb="3">
      <t>キジュンガク</t>
    </rPh>
    <rPh sb="8" eb="9">
      <t>マ</t>
    </rPh>
    <rPh sb="16" eb="18">
      <t>マンエン</t>
    </rPh>
    <rPh sb="19" eb="21">
      <t>イジョウ</t>
    </rPh>
    <phoneticPr fontId="12"/>
  </si>
  <si>
    <t>基準額の25%増し（313万円）以上</t>
    <rPh sb="0" eb="3">
      <t>キジュンガク</t>
    </rPh>
    <rPh sb="7" eb="8">
      <t>マ</t>
    </rPh>
    <rPh sb="13" eb="15">
      <t>マンエン</t>
    </rPh>
    <rPh sb="16" eb="18">
      <t>イジョウ</t>
    </rPh>
    <phoneticPr fontId="12"/>
  </si>
  <si>
    <t>基準額の50%増し（375万円）以上</t>
    <rPh sb="0" eb="3">
      <t>キジュンガク</t>
    </rPh>
    <rPh sb="7" eb="8">
      <t>マ</t>
    </rPh>
    <rPh sb="13" eb="15">
      <t>マンエン</t>
    </rPh>
    <rPh sb="16" eb="18">
      <t>イジョウ</t>
    </rPh>
    <phoneticPr fontId="12"/>
  </si>
  <si>
    <t>基準額の100%増し（500万円）以上</t>
    <rPh sb="0" eb="3">
      <t>キジュンガク</t>
    </rPh>
    <rPh sb="8" eb="9">
      <t>マ</t>
    </rPh>
    <rPh sb="14" eb="16">
      <t>マンエン</t>
    </rPh>
    <rPh sb="17" eb="19">
      <t>イジョウ</t>
    </rPh>
    <phoneticPr fontId="12"/>
  </si>
  <si>
    <t>基準額の150%増し（625万円）以上</t>
    <rPh sb="0" eb="3">
      <t>キジュンガク</t>
    </rPh>
    <rPh sb="8" eb="9">
      <t>マ</t>
    </rPh>
    <rPh sb="14" eb="16">
      <t>マンエン</t>
    </rPh>
    <rPh sb="17" eb="19">
      <t>イジョウ</t>
    </rPh>
    <phoneticPr fontId="12"/>
  </si>
  <si>
    <t>基準額の200%増し（750万円）以上</t>
    <rPh sb="0" eb="3">
      <t>キジュンガク</t>
    </rPh>
    <rPh sb="8" eb="9">
      <t>マ</t>
    </rPh>
    <rPh sb="14" eb="16">
      <t>マンエン</t>
    </rPh>
    <rPh sb="17" eb="19">
      <t>イジョウ</t>
    </rPh>
    <phoneticPr fontId="12"/>
  </si>
  <si>
    <t>13%以上</t>
    <rPh sb="3" eb="5">
      <t>イジョウ</t>
    </rPh>
    <phoneticPr fontId="12"/>
  </si>
  <si>
    <t>15%以上</t>
    <rPh sb="3" eb="5">
      <t>イジョウ</t>
    </rPh>
    <phoneticPr fontId="12"/>
  </si>
  <si>
    <t>20%以上</t>
    <rPh sb="3" eb="5">
      <t>イジョウ</t>
    </rPh>
    <phoneticPr fontId="12"/>
  </si>
  <si>
    <t>25%以上</t>
    <rPh sb="3" eb="5">
      <t>イジョウ</t>
    </rPh>
    <phoneticPr fontId="12"/>
  </si>
  <si>
    <t>30%以上</t>
    <rPh sb="3" eb="5">
      <t>イジョウ</t>
    </rPh>
    <phoneticPr fontId="12"/>
  </si>
  <si>
    <t>35%以上</t>
    <rPh sb="3" eb="5">
      <t>イジョウ</t>
    </rPh>
    <phoneticPr fontId="12"/>
  </si>
  <si>
    <t>40%以上</t>
    <rPh sb="3" eb="5">
      <t>イジョウ</t>
    </rPh>
    <phoneticPr fontId="12"/>
  </si>
  <si>
    <t>基準額（目標年度における就農後経過年数×50万円）以上</t>
    <rPh sb="0" eb="3">
      <t>キジュンガク</t>
    </rPh>
    <rPh sb="4" eb="6">
      <t>モクヒョウ</t>
    </rPh>
    <rPh sb="6" eb="8">
      <t>ネンド</t>
    </rPh>
    <rPh sb="12" eb="14">
      <t>シュウノウ</t>
    </rPh>
    <rPh sb="14" eb="15">
      <t>ゴ</t>
    </rPh>
    <rPh sb="15" eb="17">
      <t>ケイカ</t>
    </rPh>
    <rPh sb="17" eb="19">
      <t>ネンスウ</t>
    </rPh>
    <rPh sb="22" eb="24">
      <t>マンエン</t>
    </rPh>
    <rPh sb="25" eb="27">
      <t>イジョウ</t>
    </rPh>
    <phoneticPr fontId="12"/>
  </si>
  <si>
    <t>基準額の10%増し以上</t>
    <rPh sb="0" eb="3">
      <t>キジュンガク</t>
    </rPh>
    <rPh sb="7" eb="8">
      <t>マ</t>
    </rPh>
    <rPh sb="9" eb="11">
      <t>イジョウ</t>
    </rPh>
    <phoneticPr fontId="12"/>
  </si>
  <si>
    <t>基準額の20%増し以上</t>
    <rPh sb="0" eb="3">
      <t>キジュンガク</t>
    </rPh>
    <rPh sb="7" eb="8">
      <t>マ</t>
    </rPh>
    <rPh sb="9" eb="11">
      <t>イジョウ</t>
    </rPh>
    <phoneticPr fontId="12"/>
  </si>
  <si>
    <t>基準額の30%増し以上</t>
    <rPh sb="0" eb="3">
      <t>キジュンガク</t>
    </rPh>
    <rPh sb="7" eb="8">
      <t>マ</t>
    </rPh>
    <rPh sb="9" eb="11">
      <t>イジョウ</t>
    </rPh>
    <phoneticPr fontId="12"/>
  </si>
  <si>
    <t>基準額の40%増し以上</t>
    <rPh sb="0" eb="3">
      <t>キジュンガク</t>
    </rPh>
    <rPh sb="7" eb="8">
      <t>マ</t>
    </rPh>
    <rPh sb="9" eb="11">
      <t>イジョウ</t>
    </rPh>
    <phoneticPr fontId="12"/>
  </si>
  <si>
    <t>１　記入は、１事業内容を単位とする。</t>
    <rPh sb="2" eb="4">
      <t>キニュウ</t>
    </rPh>
    <rPh sb="7" eb="9">
      <t>ジギョウ</t>
    </rPh>
    <rPh sb="9" eb="11">
      <t>ナイヨウ</t>
    </rPh>
    <rPh sb="12" eb="14">
      <t>タンイ</t>
    </rPh>
    <phoneticPr fontId="12"/>
  </si>
  <si>
    <t>２　整理番号欄のある項目は「融資主体型補助事業整理番号表」を参照の上、該当する番号を記入する。</t>
    <rPh sb="2" eb="4">
      <t>セイリ</t>
    </rPh>
    <rPh sb="4" eb="6">
      <t>バンゴウ</t>
    </rPh>
    <rPh sb="6" eb="7">
      <t>ラン</t>
    </rPh>
    <rPh sb="10" eb="12">
      <t>コウモク</t>
    </rPh>
    <rPh sb="30" eb="32">
      <t>サンショウ</t>
    </rPh>
    <rPh sb="33" eb="34">
      <t>ウエ</t>
    </rPh>
    <rPh sb="35" eb="37">
      <t>ガイトウ</t>
    </rPh>
    <rPh sb="39" eb="41">
      <t>バンゴウ</t>
    </rPh>
    <rPh sb="42" eb="44">
      <t>キニュウ</t>
    </rPh>
    <phoneticPr fontId="12"/>
  </si>
  <si>
    <t>地区名（人・農地プラン名）</t>
    <rPh sb="0" eb="3">
      <t>チクメイ</t>
    </rPh>
    <rPh sb="4" eb="5">
      <t>ヒト</t>
    </rPh>
    <rPh sb="6" eb="8">
      <t>ノウチ</t>
    </rPh>
    <rPh sb="11" eb="12">
      <t>メイ</t>
    </rPh>
    <phoneticPr fontId="12"/>
  </si>
  <si>
    <t>助成金
　　　　　（円）</t>
    <rPh sb="0" eb="3">
      <t>ジョセイキン</t>
    </rPh>
    <rPh sb="10" eb="11">
      <t>エン</t>
    </rPh>
    <phoneticPr fontId="12"/>
  </si>
  <si>
    <t>都道府県
　　　　　　（円）</t>
    <rPh sb="0" eb="4">
      <t>トドウフケン</t>
    </rPh>
    <rPh sb="12" eb="13">
      <t>エン</t>
    </rPh>
    <phoneticPr fontId="12"/>
  </si>
  <si>
    <t>その他
　　　　（円）</t>
    <rPh sb="2" eb="3">
      <t>タ</t>
    </rPh>
    <rPh sb="9" eb="10">
      <t>エン</t>
    </rPh>
    <phoneticPr fontId="12"/>
  </si>
  <si>
    <t>融資率（％）</t>
    <phoneticPr fontId="20"/>
  </si>
  <si>
    <t>付加価値額（円）の10%以上の拡大</t>
    <rPh sb="6" eb="7">
      <t>エン</t>
    </rPh>
    <rPh sb="12" eb="14">
      <t>イジョウ</t>
    </rPh>
    <phoneticPr fontId="20"/>
  </si>
  <si>
    <t xml:space="preserve">
①経営面積の拡大</t>
    <rPh sb="2" eb="4">
      <t>ケイエイ</t>
    </rPh>
    <rPh sb="4" eb="6">
      <t>メンセキ</t>
    </rPh>
    <rPh sb="7" eb="9">
      <t>カクダイ</t>
    </rPh>
    <phoneticPr fontId="20"/>
  </si>
  <si>
    <t xml:space="preserve">
②農産物の価値向上</t>
    <rPh sb="2" eb="5">
      <t>ノウサンブツ</t>
    </rPh>
    <rPh sb="6" eb="8">
      <t>カチ</t>
    </rPh>
    <rPh sb="8" eb="10">
      <t>コウジョウ</t>
    </rPh>
    <phoneticPr fontId="20"/>
  </si>
  <si>
    <t xml:space="preserve">
③農業経営の複合化</t>
    <rPh sb="2" eb="4">
      <t>ノウギョウ</t>
    </rPh>
    <rPh sb="4" eb="6">
      <t>ケイエイ</t>
    </rPh>
    <rPh sb="7" eb="10">
      <t>フクゴウカ</t>
    </rPh>
    <phoneticPr fontId="20"/>
  </si>
  <si>
    <t xml:space="preserve">
④農業経営の法人化</t>
    <rPh sb="2" eb="4">
      <t>ノウギョウ</t>
    </rPh>
    <rPh sb="4" eb="6">
      <t>ケイエイ</t>
    </rPh>
    <rPh sb="7" eb="10">
      <t>ホウジンカ</t>
    </rPh>
    <phoneticPr fontId="20"/>
  </si>
  <si>
    <t>②経営面積の拡大</t>
    <rPh sb="1" eb="3">
      <t>ケイエイ</t>
    </rPh>
    <rPh sb="3" eb="5">
      <t>メンセキ</t>
    </rPh>
    <rPh sb="6" eb="8">
      <t>カクダイ</t>
    </rPh>
    <phoneticPr fontId="12"/>
  </si>
  <si>
    <t xml:space="preserve">
オ　アからエ以外の経営体で目標年度に現状より経営面積の拡大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</si>
  <si>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成果目標の設定状況
（目標設定している項目に「1」を記入。ただし付加価値額の拡大にあっては、就業者１人当たりで目標設定する場合は「2」を記入）</t>
    <rPh sb="0" eb="2">
      <t>セイカ</t>
    </rPh>
    <rPh sb="2" eb="4">
      <t>モクヒョウ</t>
    </rPh>
    <rPh sb="5" eb="7">
      <t>セッテイ</t>
    </rPh>
    <rPh sb="7" eb="9">
      <t>ジョウキョウ</t>
    </rPh>
    <rPh sb="11" eb="13">
      <t>モクヒョウ</t>
    </rPh>
    <rPh sb="13" eb="15">
      <t>セッテイ</t>
    </rPh>
    <rPh sb="19" eb="21">
      <t>コウモク</t>
    </rPh>
    <rPh sb="26" eb="28">
      <t>キニュウ</t>
    </rPh>
    <rPh sb="32" eb="34">
      <t>フカ</t>
    </rPh>
    <rPh sb="34" eb="37">
      <t>カチガク</t>
    </rPh>
    <rPh sb="38" eb="40">
      <t>カクダイ</t>
    </rPh>
    <rPh sb="46" eb="49">
      <t>シュウギョウシャ</t>
    </rPh>
    <rPh sb="50" eb="51">
      <t>ニン</t>
    </rPh>
    <rPh sb="51" eb="52">
      <t>ア</t>
    </rPh>
    <rPh sb="55" eb="57">
      <t>モクヒョウ</t>
    </rPh>
    <rPh sb="57" eb="59">
      <t>セッテイ</t>
    </rPh>
    <rPh sb="61" eb="63">
      <t>バアイ</t>
    </rPh>
    <rPh sb="68" eb="70">
      <t>キニュウ</t>
    </rPh>
    <phoneticPr fontId="22"/>
  </si>
  <si>
    <t>地区毎の助成対象者の整理番号(合計は経営体数)</t>
    <rPh sb="0" eb="2">
      <t>チク</t>
    </rPh>
    <rPh sb="2" eb="3">
      <t>ゴト</t>
    </rPh>
    <rPh sb="4" eb="6">
      <t>ジョセイ</t>
    </rPh>
    <rPh sb="6" eb="9">
      <t>タイショウシャ</t>
    </rPh>
    <rPh sb="10" eb="12">
      <t>セイリ</t>
    </rPh>
    <rPh sb="12" eb="14">
      <t>バンゴウ</t>
    </rPh>
    <phoneticPr fontId="12"/>
  </si>
  <si>
    <t>助成対象者毎の事業内容の整理番号（合計は件数）</t>
    <rPh sb="0" eb="2">
      <t>ジョセイ</t>
    </rPh>
    <rPh sb="2" eb="5">
      <t>タイショウシャ</t>
    </rPh>
    <rPh sb="5" eb="6">
      <t>ゴト</t>
    </rPh>
    <rPh sb="7" eb="9">
      <t>ジギョウ</t>
    </rPh>
    <rPh sb="9" eb="11">
      <t>ナイヨウ</t>
    </rPh>
    <rPh sb="12" eb="14">
      <t>セイリ</t>
    </rPh>
    <rPh sb="14" eb="16">
      <t>バンゴウ</t>
    </rPh>
    <rPh sb="17" eb="19">
      <t>ゴウケイ</t>
    </rPh>
    <rPh sb="20" eb="22">
      <t>ケンスウ</t>
    </rPh>
    <phoneticPr fontId="22"/>
  </si>
  <si>
    <t>対象経営体負担</t>
    <rPh sb="0" eb="2">
      <t>タイショウ</t>
    </rPh>
    <rPh sb="2" eb="5">
      <t>ケイエイタイ</t>
    </rPh>
    <rPh sb="5" eb="7">
      <t>フタン</t>
    </rPh>
    <phoneticPr fontId="12"/>
  </si>
  <si>
    <t>担保措置の有無（該当の場合｢1｣を記入）</t>
    <rPh sb="8" eb="10">
      <t>ガイトウ</t>
    </rPh>
    <rPh sb="11" eb="13">
      <t>バアイ</t>
    </rPh>
    <rPh sb="17" eb="19">
      <t>キニュウ</t>
    </rPh>
    <phoneticPr fontId="20"/>
  </si>
  <si>
    <t>耐用年数（年）</t>
    <phoneticPr fontId="20"/>
  </si>
  <si>
    <t xml:space="preserve">
⑤輸出の取組</t>
    <rPh sb="2" eb="4">
      <t>ユシュツ</t>
    </rPh>
    <rPh sb="5" eb="7">
      <t>トリクミ</t>
    </rPh>
    <phoneticPr fontId="20"/>
  </si>
  <si>
    <t xml:space="preserve">
ア　現在、法人化している又は目標年度までに法人化することとしている</t>
    <rPh sb="3" eb="5">
      <t>ゲンザイ</t>
    </rPh>
    <rPh sb="6" eb="9">
      <t>ホウジンカ</t>
    </rPh>
    <rPh sb="13" eb="14">
      <t>マタ</t>
    </rPh>
    <rPh sb="15" eb="17">
      <t>モクヒョウ</t>
    </rPh>
    <rPh sb="17" eb="19">
      <t>ネンド</t>
    </rPh>
    <rPh sb="22" eb="25">
      <t>ホウジンカ</t>
    </rPh>
    <phoneticPr fontId="12"/>
  </si>
  <si>
    <t xml:space="preserve">
イ　ＧＬＯＢＡＬＧ．Ａ．Ｐ又はＡＳＩＡＧＡＰの認証を取得している</t>
    <rPh sb="14" eb="15">
      <t>マタ</t>
    </rPh>
    <rPh sb="24" eb="26">
      <t>ニンショウ</t>
    </rPh>
    <rPh sb="27" eb="29">
      <t>シュトク</t>
    </rPh>
    <phoneticPr fontId="12"/>
  </si>
  <si>
    <t>３　備考欄には、消費税仕入控除税額を減額した場合には「除税額○○○円　うち国費○○○円」を、同税額がない場合には「該当なし」と、同税額が明らかでない場合には「含税額」とそれぞれ記入する。</t>
    <rPh sb="8" eb="11">
      <t>ショウヒゼイ</t>
    </rPh>
    <rPh sb="11" eb="13">
      <t>シイ</t>
    </rPh>
    <rPh sb="13" eb="15">
      <t>コウジョ</t>
    </rPh>
    <rPh sb="15" eb="17">
      <t>ゼイガク</t>
    </rPh>
    <rPh sb="18" eb="20">
      <t>ゲンガク</t>
    </rPh>
    <rPh sb="22" eb="24">
      <t>バアイ</t>
    </rPh>
    <rPh sb="64" eb="65">
      <t>ドウ</t>
    </rPh>
    <rPh sb="65" eb="66">
      <t>ゼイ</t>
    </rPh>
    <rPh sb="66" eb="67">
      <t>ガク</t>
    </rPh>
    <phoneticPr fontId="22"/>
  </si>
  <si>
    <t>スマート農機等に該当する場合は、「別表」を参照の上、該当する機械等の種類の番号を記入
（「整理番号」は別シート「スマート農業優先枠の対象となる農業用機械・施設」を参照）</t>
    <rPh sb="4" eb="5">
      <t>ノウ</t>
    </rPh>
    <rPh sb="6" eb="7">
      <t>トウ</t>
    </rPh>
    <rPh sb="8" eb="10">
      <t>ガイトウ</t>
    </rPh>
    <rPh sb="12" eb="14">
      <t>バアイ</t>
    </rPh>
    <rPh sb="17" eb="19">
      <t>ベッピョウ</t>
    </rPh>
    <rPh sb="21" eb="23">
      <t>サンショウ</t>
    </rPh>
    <rPh sb="24" eb="25">
      <t>ウエ</t>
    </rPh>
    <rPh sb="26" eb="28">
      <t>ガイトウ</t>
    </rPh>
    <rPh sb="37" eb="39">
      <t>バンゴウ</t>
    </rPh>
    <rPh sb="40" eb="42">
      <t>キニュウ</t>
    </rPh>
    <phoneticPr fontId="12"/>
  </si>
  <si>
    <t xml:space="preserve">ア　女性農業者
イ　代表者が女性であるか、役員若しくは構成員のうち女性が過半を占める法人又は任意組織
ウ　法人又は任意組織
（※ア，イ，ウを記入）
</t>
    <rPh sb="2" eb="4">
      <t>ジョセイ</t>
    </rPh>
    <rPh sb="4" eb="7">
      <t>ノウギョウシャ</t>
    </rPh>
    <phoneticPr fontId="12"/>
  </si>
  <si>
    <t xml:space="preserve">
ア　農地中間管理機構等からの賃借権等の設定等かつ現状より4ha以上(施設20%､果樹10%)の経営面積の拡大</t>
    <rPh sb="3" eb="5">
      <t>ノウチ</t>
    </rPh>
    <rPh sb="5" eb="7">
      <t>チュウカン</t>
    </rPh>
    <rPh sb="7" eb="9">
      <t>カンリ</t>
    </rPh>
    <rPh sb="9" eb="12">
      <t>キコウナド</t>
    </rPh>
    <rPh sb="15" eb="19">
      <t>チンシャクケンナド</t>
    </rPh>
    <rPh sb="20" eb="23">
      <t>セッテイナド</t>
    </rPh>
    <rPh sb="32" eb="34">
      <t>イジョウ</t>
    </rPh>
    <rPh sb="48" eb="50">
      <t>ケイエイ</t>
    </rPh>
    <rPh sb="50" eb="52">
      <t>メンセキ</t>
    </rPh>
    <rPh sb="53" eb="55">
      <t>カクダイ</t>
    </rPh>
    <phoneticPr fontId="12"/>
  </si>
  <si>
    <t xml:space="preserve">
イ　農地中間管理機構等からの賃借権等の設定等かつ現状より2ha以上(施設10%､果樹５%)の経営面積の拡大</t>
    <rPh sb="3" eb="5">
      <t>ノウチ</t>
    </rPh>
    <rPh sb="5" eb="7">
      <t>チュウカン</t>
    </rPh>
    <rPh sb="7" eb="9">
      <t>カンリ</t>
    </rPh>
    <rPh sb="9" eb="12">
      <t>キコウナド</t>
    </rPh>
    <rPh sb="15" eb="19">
      <t>チンシャクケンナド</t>
    </rPh>
    <rPh sb="20" eb="23">
      <t>セッテイナド</t>
    </rPh>
    <rPh sb="32" eb="34">
      <t>イジョウ</t>
    </rPh>
    <rPh sb="47" eb="49">
      <t>ケイエイ</t>
    </rPh>
    <rPh sb="49" eb="51">
      <t>メンセキ</t>
    </rPh>
    <rPh sb="52" eb="54">
      <t>カクダイ</t>
    </rPh>
    <phoneticPr fontId="12"/>
  </si>
  <si>
    <t xml:space="preserve">
ウ　農地中間管理機構等からの賃借権等の設定等かつ現状より経営面積の拡大、又は現状より4ha以上(施設20%､果樹10%)の経営面積の拡大</t>
    <rPh sb="3" eb="5">
      <t>ノウチ</t>
    </rPh>
    <rPh sb="5" eb="7">
      <t>チュウカン</t>
    </rPh>
    <rPh sb="7" eb="9">
      <t>カンリ</t>
    </rPh>
    <rPh sb="9" eb="12">
      <t>キコウナド</t>
    </rPh>
    <rPh sb="15" eb="19">
      <t>チンシャクケンナド</t>
    </rPh>
    <rPh sb="20" eb="23">
      <t>セッテイナド</t>
    </rPh>
    <rPh sb="37" eb="38">
      <t>マタ</t>
    </rPh>
    <rPh sb="46" eb="48">
      <t>イジョウ</t>
    </rPh>
    <rPh sb="62" eb="64">
      <t>ケイエイ</t>
    </rPh>
    <rPh sb="64" eb="66">
      <t>メンセキ</t>
    </rPh>
    <rPh sb="67" eb="69">
      <t>カクダイ</t>
    </rPh>
    <phoneticPr fontId="12"/>
  </si>
  <si>
    <t xml:space="preserve">
エ　農地中間管理機構等からの賃借権等の設定等又は現状より2ha(施設10%､果樹５%)以上の経営面積の拡大</t>
    <rPh sb="25" eb="27">
      <t>ゲンジョウ</t>
    </rPh>
    <rPh sb="33" eb="35">
      <t>シセツ</t>
    </rPh>
    <rPh sb="39" eb="41">
      <t>カジュ</t>
    </rPh>
    <rPh sb="44" eb="46">
      <t>イジョウ</t>
    </rPh>
    <rPh sb="47" eb="49">
      <t>ケイエイ</t>
    </rPh>
    <rPh sb="49" eb="51">
      <t>メンセキ</t>
    </rPh>
    <rPh sb="52" eb="54">
      <t>カクダイ</t>
    </rPh>
    <phoneticPr fontId="12"/>
  </si>
  <si>
    <t xml:space="preserve">
スマート農機等
（該当する場合は「１」を記入）</t>
    <rPh sb="6" eb="7">
      <t>ノウ</t>
    </rPh>
    <rPh sb="8" eb="9">
      <t>ナド</t>
    </rPh>
    <rPh sb="11" eb="13">
      <t>ガイトウ</t>
    </rPh>
    <rPh sb="15" eb="17">
      <t>バアイ</t>
    </rPh>
    <rPh sb="22" eb="24">
      <t>キニュウ</t>
    </rPh>
    <phoneticPr fontId="12"/>
  </si>
  <si>
    <t>農業地域類型
（複数類型が該当する場合、主となる地域類型を選択）</t>
    <rPh sb="0" eb="2">
      <t>ノウギョウ</t>
    </rPh>
    <rPh sb="2" eb="4">
      <t>チイキ</t>
    </rPh>
    <rPh sb="4" eb="6">
      <t>ルイケイ</t>
    </rPh>
    <rPh sb="8" eb="10">
      <t>フクスウ</t>
    </rPh>
    <rPh sb="10" eb="12">
      <t>ルイケイ</t>
    </rPh>
    <rPh sb="13" eb="15">
      <t>ガイトウ</t>
    </rPh>
    <rPh sb="17" eb="19">
      <t>バアイ</t>
    </rPh>
    <rPh sb="20" eb="21">
      <t>シュ</t>
    </rPh>
    <rPh sb="24" eb="26">
      <t>チイキ</t>
    </rPh>
    <rPh sb="26" eb="28">
      <t>ルイケイ</t>
    </rPh>
    <rPh sb="29" eb="31">
      <t>センタク</t>
    </rPh>
    <phoneticPr fontId="12"/>
  </si>
  <si>
    <t>④農業経営の複合化</t>
    <rPh sb="1" eb="3">
      <t>ノウギョウ</t>
    </rPh>
    <rPh sb="3" eb="5">
      <t>ケイエイ</t>
    </rPh>
    <rPh sb="6" eb="9">
      <t>フクゴウカ</t>
    </rPh>
    <phoneticPr fontId="20"/>
  </si>
  <si>
    <t xml:space="preserve">
ア　土地利用型作物の生産、園芸作物の生産などを組み合わせ、複合的に経営を展開している</t>
    <phoneticPr fontId="12"/>
  </si>
  <si>
    <t>⑥輸出の取組</t>
    <rPh sb="1" eb="3">
      <t>ユシュツ</t>
    </rPh>
    <rPh sb="4" eb="6">
      <t>トリクミ</t>
    </rPh>
    <phoneticPr fontId="12"/>
  </si>
  <si>
    <r>
      <rPr>
        <sz val="6"/>
        <rFont val="ＭＳ Ｐゴシック"/>
        <family val="3"/>
        <charset val="128"/>
      </rPr>
      <t xml:space="preserve"> </t>
    </r>
    <r>
      <rPr>
        <sz val="10"/>
        <rFont val="ＭＳ Ｐゴシック"/>
        <family val="3"/>
        <charset val="128"/>
      </rPr>
      <t>③農産物の価値向上</t>
    </r>
    <rPh sb="1" eb="4">
      <t>ノウサンブツ</t>
    </rPh>
    <rPh sb="5" eb="7">
      <t>カチ</t>
    </rPh>
    <rPh sb="7" eb="9">
      <t>コウジョウ</t>
    </rPh>
    <phoneticPr fontId="12"/>
  </si>
  <si>
    <t>⑦新規就農者</t>
    <rPh sb="1" eb="3">
      <t>シンキ</t>
    </rPh>
    <rPh sb="3" eb="5">
      <t>シュウノウ</t>
    </rPh>
    <rPh sb="5" eb="6">
      <t>シャ</t>
    </rPh>
    <phoneticPr fontId="12"/>
  </si>
  <si>
    <t>⑧農業者の育成</t>
    <rPh sb="1" eb="4">
      <t>ノウギョウシャ</t>
    </rPh>
    <rPh sb="5" eb="7">
      <t>イクセイ</t>
    </rPh>
    <phoneticPr fontId="12"/>
  </si>
  <si>
    <t>⑨女性の取組</t>
    <rPh sb="1" eb="3">
      <t>ジョセイ</t>
    </rPh>
    <rPh sb="4" eb="6">
      <t>トリクミ</t>
    </rPh>
    <phoneticPr fontId="20"/>
  </si>
  <si>
    <t xml:space="preserve">
イ　事業実施前３年度内に経営面積又は農産物売上高の３割以上の品目転換を行っている、又は目標年度までに行うこととしている</t>
    <rPh sb="42" eb="43">
      <t>マタ</t>
    </rPh>
    <rPh sb="44" eb="46">
      <t>モクヒョウ</t>
    </rPh>
    <rPh sb="46" eb="48">
      <t>ネンド</t>
    </rPh>
    <rPh sb="51" eb="52">
      <t>オコナ</t>
    </rPh>
    <phoneticPr fontId="12"/>
  </si>
  <si>
    <t xml:space="preserve">
ｂ　輸出事業計画の認定を受けている、又は輸出事業計画に連携者として位置付けられている</t>
    <phoneticPr fontId="12"/>
  </si>
  <si>
    <t>⑤経営管理の高度化</t>
    <rPh sb="1" eb="3">
      <t>ケイエイ</t>
    </rPh>
    <rPh sb="3" eb="5">
      <t>カンリ</t>
    </rPh>
    <rPh sb="6" eb="8">
      <t>コウド</t>
    </rPh>
    <rPh sb="8" eb="9">
      <t>カ</t>
    </rPh>
    <phoneticPr fontId="20"/>
  </si>
  <si>
    <t xml:space="preserve">
有機ＪＡＳの認証を受けている</t>
    <rPh sb="2" eb="4">
      <t>ユウキ</t>
    </rPh>
    <rPh sb="8" eb="10">
      <t>ニンショウ</t>
    </rPh>
    <rPh sb="11" eb="12">
      <t>ウ</t>
    </rPh>
    <phoneticPr fontId="12"/>
  </si>
  <si>
    <t xml:space="preserve">
ａ　50歳までに就農した者である</t>
    <phoneticPr fontId="12"/>
  </si>
  <si>
    <t xml:space="preserve">
ｂ　農業次世代人材投資資金（経営開始型）等の交付期間中に交付終了</t>
    <rPh sb="22" eb="23">
      <t>トウ</t>
    </rPh>
    <rPh sb="24" eb="26">
      <t>コウフ</t>
    </rPh>
    <rPh sb="30" eb="32">
      <t>コウフ</t>
    </rPh>
    <phoneticPr fontId="12"/>
  </si>
  <si>
    <t>配分基準項目
（該当する項目に「1」を記入（⑧ｂ，⑨以外））</t>
    <rPh sb="0" eb="2">
      <t>ハイブン</t>
    </rPh>
    <rPh sb="2" eb="4">
      <t>キジュン</t>
    </rPh>
    <rPh sb="4" eb="6">
      <t>コウモク</t>
    </rPh>
    <rPh sb="8" eb="10">
      <t>ガイトウ</t>
    </rPh>
    <rPh sb="12" eb="14">
      <t>コウモク</t>
    </rPh>
    <rPh sb="26" eb="28">
      <t>イガイ</t>
    </rPh>
    <phoneticPr fontId="12"/>
  </si>
  <si>
    <t xml:space="preserve">
a　現在、農産物の輸出の取組（他者との連携による取組を含む。）を行っている。</t>
    <rPh sb="14" eb="16">
      <t>トリクミ</t>
    </rPh>
    <rPh sb="34" eb="35">
      <t>オコナ</t>
    </rPh>
    <phoneticPr fontId="12"/>
  </si>
  <si>
    <t xml:space="preserve">
ｃ　目標年度までに農産物売上高の15％以上を輸出に振り向ける</t>
    <rPh sb="4" eb="6">
      <t>モクヒョウ</t>
    </rPh>
    <rPh sb="6" eb="8">
      <t>ネンド</t>
    </rPh>
    <phoneticPr fontId="12"/>
  </si>
  <si>
    <t xml:space="preserve">
a　現在、農産物の輸出の取組（他者との連携による取組を含む）を行っている。</t>
    <rPh sb="14" eb="16">
      <t>トリクミ</t>
    </rPh>
    <phoneticPr fontId="12"/>
  </si>
  <si>
    <t xml:space="preserve">
エ　農業版ＢＣＰ（事業継続計画）を策定している</t>
    <rPh sb="3" eb="5">
      <t>ノウギョウ</t>
    </rPh>
    <rPh sb="5" eb="6">
      <t>バン</t>
    </rPh>
    <rPh sb="10" eb="12">
      <t>ジギョウ</t>
    </rPh>
    <rPh sb="12" eb="14">
      <t>ケイゾク</t>
    </rPh>
    <rPh sb="14" eb="16">
      <t>ケイカク</t>
    </rPh>
    <rPh sb="18" eb="20">
      <t>サクテイ</t>
    </rPh>
    <phoneticPr fontId="12"/>
  </si>
  <si>
    <t xml:space="preserve">
⑤青色申告の取組</t>
    <rPh sb="2" eb="4">
      <t>アオイロ</t>
    </rPh>
    <rPh sb="4" eb="6">
      <t>シンコク</t>
    </rPh>
    <rPh sb="7" eb="9">
      <t>トリクミ</t>
    </rPh>
    <phoneticPr fontId="12"/>
  </si>
  <si>
    <t xml:space="preserve">
⑥環境配慮の取組</t>
    <rPh sb="2" eb="4">
      <t>カンキョウ</t>
    </rPh>
    <rPh sb="4" eb="6">
      <t>ハイリョ</t>
    </rPh>
    <rPh sb="7" eb="9">
      <t>トリクミ</t>
    </rPh>
    <phoneticPr fontId="12"/>
  </si>
  <si>
    <t>⑥環境配慮の取組</t>
    <rPh sb="1" eb="3">
      <t>カンキョウ</t>
    </rPh>
    <rPh sb="3" eb="5">
      <t>ハイリョ</t>
    </rPh>
    <rPh sb="6" eb="8">
      <t>トリクミ</t>
    </rPh>
    <phoneticPr fontId="12"/>
  </si>
  <si>
    <t>ｄ</t>
    <phoneticPr fontId="12"/>
  </si>
  <si>
    <t>100万円以上</t>
    <rPh sb="3" eb="5">
      <t>マンエン</t>
    </rPh>
    <rPh sb="5" eb="7">
      <t>イジョウ</t>
    </rPh>
    <phoneticPr fontId="12"/>
  </si>
  <si>
    <t>1,000万円以上</t>
    <rPh sb="5" eb="7">
      <t>マンエン</t>
    </rPh>
    <rPh sb="7" eb="9">
      <t>イジョウ</t>
    </rPh>
    <phoneticPr fontId="12"/>
  </si>
  <si>
    <t>1,500万円以上</t>
    <rPh sb="5" eb="7">
      <t>マンエン</t>
    </rPh>
    <rPh sb="7" eb="9">
      <t>イジョウ</t>
    </rPh>
    <phoneticPr fontId="12"/>
  </si>
  <si>
    <t xml:space="preserve">
b　目標年度までに20%以上縮減する</t>
    <rPh sb="3" eb="5">
      <t>モクヒョウ</t>
    </rPh>
    <rPh sb="5" eb="7">
      <t>ネンド</t>
    </rPh>
    <rPh sb="13" eb="15">
      <t>イジョウ</t>
    </rPh>
    <rPh sb="15" eb="17">
      <t>シュクゲン</t>
    </rPh>
    <phoneticPr fontId="12"/>
  </si>
  <si>
    <t xml:space="preserve">
ａ　目標年度までに10%以上縮減する</t>
    <rPh sb="3" eb="5">
      <t>モクヒョウ</t>
    </rPh>
    <rPh sb="5" eb="7">
      <t>ネンド</t>
    </rPh>
    <rPh sb="13" eb="15">
      <t>イジョウ</t>
    </rPh>
    <rPh sb="15" eb="17">
      <t>シュクゲン</t>
    </rPh>
    <phoneticPr fontId="12"/>
  </si>
  <si>
    <t xml:space="preserve">
c　目標年度までに50%以上縮減する</t>
    <rPh sb="3" eb="5">
      <t>モクヒョウ</t>
    </rPh>
    <rPh sb="5" eb="7">
      <t>ネンド</t>
    </rPh>
    <rPh sb="13" eb="15">
      <t>イジョウ</t>
    </rPh>
    <rPh sb="15" eb="17">
      <t>シュクゲン</t>
    </rPh>
    <phoneticPr fontId="12"/>
  </si>
  <si>
    <t xml:space="preserve">
⑧労働時間の縮減</t>
    <rPh sb="2" eb="6">
      <t>ロウドウジカン</t>
    </rPh>
    <rPh sb="7" eb="9">
      <t>シュクゲン</t>
    </rPh>
    <phoneticPr fontId="12"/>
  </si>
  <si>
    <t>（注）</t>
    <rPh sb="1" eb="2">
      <t>チュウ</t>
    </rPh>
    <phoneticPr fontId="12"/>
  </si>
  <si>
    <t>中古、新品の別等（中古の場合は「１」を記入）</t>
    <rPh sb="0" eb="2">
      <t>チュウコ</t>
    </rPh>
    <rPh sb="3" eb="5">
      <t>シンピン</t>
    </rPh>
    <rPh sb="6" eb="7">
      <t>ベツ</t>
    </rPh>
    <rPh sb="7" eb="8">
      <t>ナド</t>
    </rPh>
    <rPh sb="9" eb="11">
      <t>チュウコ</t>
    </rPh>
    <rPh sb="12" eb="14">
      <t>バアイ</t>
    </rPh>
    <rPh sb="19" eb="21">
      <t>キニュウ</t>
    </rPh>
    <phoneticPr fontId="12"/>
  </si>
  <si>
    <t>加入保険等
の種類等</t>
    <rPh sb="0" eb="2">
      <t>カニュウ</t>
    </rPh>
    <rPh sb="2" eb="4">
      <t>ホケン</t>
    </rPh>
    <rPh sb="4" eb="5">
      <t>トウ</t>
    </rPh>
    <rPh sb="7" eb="9">
      <t>シュルイ</t>
    </rPh>
    <rPh sb="9" eb="10">
      <t>トウ</t>
    </rPh>
    <phoneticPr fontId="20"/>
  </si>
  <si>
    <t>保険加入
年月日</t>
    <rPh sb="0" eb="2">
      <t>ホケン</t>
    </rPh>
    <rPh sb="2" eb="4">
      <t>カニュウ</t>
    </rPh>
    <rPh sb="5" eb="8">
      <t>ネンガッピ</t>
    </rPh>
    <phoneticPr fontId="20"/>
  </si>
  <si>
    <t>現状の付加価値額の10%以上の増加</t>
    <rPh sb="0" eb="2">
      <t>ゲンジョウ</t>
    </rPh>
    <rPh sb="3" eb="5">
      <t>フカ</t>
    </rPh>
    <rPh sb="5" eb="7">
      <t>カチ</t>
    </rPh>
    <rPh sb="7" eb="8">
      <t>ガク</t>
    </rPh>
    <phoneticPr fontId="12"/>
  </si>
  <si>
    <t>現状の付加価値額の20%以上の増加</t>
    <rPh sb="0" eb="2">
      <t>ゲンジョウ</t>
    </rPh>
    <rPh sb="3" eb="5">
      <t>フカ</t>
    </rPh>
    <rPh sb="5" eb="7">
      <t>カチ</t>
    </rPh>
    <rPh sb="7" eb="8">
      <t>ガク</t>
    </rPh>
    <phoneticPr fontId="12"/>
  </si>
  <si>
    <t>現状の付加価値額の40%以上の増加</t>
    <rPh sb="0" eb="2">
      <t>ゲンジョウ</t>
    </rPh>
    <rPh sb="3" eb="8">
      <t>フカカチガク</t>
    </rPh>
    <phoneticPr fontId="12"/>
  </si>
  <si>
    <t>現状の付加価値額の50%以上の増加</t>
    <rPh sb="0" eb="2">
      <t>ゲンジョウ</t>
    </rPh>
    <rPh sb="3" eb="8">
      <t>フカカチガク</t>
    </rPh>
    <phoneticPr fontId="12"/>
  </si>
  <si>
    <t>現状の付加価値額の60%以上の増加</t>
    <rPh sb="0" eb="2">
      <t>ゲンジョウ</t>
    </rPh>
    <rPh sb="3" eb="8">
      <t>フカカチガク</t>
    </rPh>
    <phoneticPr fontId="12"/>
  </si>
  <si>
    <t>現状の付加価値額の15%以上の増加</t>
    <rPh sb="0" eb="2">
      <t>ゲンジョウ</t>
    </rPh>
    <rPh sb="3" eb="5">
      <t>フカ</t>
    </rPh>
    <rPh sb="5" eb="7">
      <t>カチ</t>
    </rPh>
    <rPh sb="7" eb="8">
      <t>ガク</t>
    </rPh>
    <phoneticPr fontId="12"/>
  </si>
  <si>
    <t>現状の付加価値額の30%以上の増加</t>
    <rPh sb="0" eb="2">
      <t>ゲンジョウ</t>
    </rPh>
    <rPh sb="3" eb="8">
      <t>フカカチガク</t>
    </rPh>
    <phoneticPr fontId="12"/>
  </si>
  <si>
    <t>イ　付加価値額の拡大額の目標ポイント</t>
    <rPh sb="2" eb="7">
      <t>フカカチガク</t>
    </rPh>
    <rPh sb="8" eb="10">
      <t>カクダイ</t>
    </rPh>
    <rPh sb="10" eb="11">
      <t>ガク</t>
    </rPh>
    <rPh sb="12" eb="14">
      <t>モクヒョウ</t>
    </rPh>
    <phoneticPr fontId="12"/>
  </si>
  <si>
    <t>150万円以上</t>
    <rPh sb="3" eb="7">
      <t>マンエンイジョウ</t>
    </rPh>
    <phoneticPr fontId="12"/>
  </si>
  <si>
    <t>400万円以上</t>
    <rPh sb="3" eb="5">
      <t>マンエン</t>
    </rPh>
    <rPh sb="5" eb="7">
      <t>イジョウ</t>
    </rPh>
    <phoneticPr fontId="12"/>
  </si>
  <si>
    <t>650万円以上</t>
    <rPh sb="3" eb="5">
      <t>マンエン</t>
    </rPh>
    <rPh sb="5" eb="7">
      <t>イジョウ</t>
    </rPh>
    <phoneticPr fontId="12"/>
  </si>
  <si>
    <t>拡大率</t>
    <rPh sb="0" eb="2">
      <t>カクダイ</t>
    </rPh>
    <rPh sb="2" eb="3">
      <t>リツ</t>
    </rPh>
    <phoneticPr fontId="12"/>
  </si>
  <si>
    <t>拡大額</t>
    <rPh sb="0" eb="2">
      <t>カクダイ</t>
    </rPh>
    <rPh sb="2" eb="3">
      <t>ガク</t>
    </rPh>
    <phoneticPr fontId="12"/>
  </si>
  <si>
    <t>成果目標の設定状況
（目標設定している項目に「1」を記入）</t>
    <rPh sb="0" eb="2">
      <t>セイカ</t>
    </rPh>
    <rPh sb="2" eb="4">
      <t>モクヒョウ</t>
    </rPh>
    <rPh sb="5" eb="7">
      <t>セッテイ</t>
    </rPh>
    <rPh sb="7" eb="9">
      <t>ジョウキョウ</t>
    </rPh>
    <rPh sb="11" eb="13">
      <t>モクヒョウ</t>
    </rPh>
    <rPh sb="13" eb="15">
      <t>セッテイ</t>
    </rPh>
    <rPh sb="19" eb="21">
      <t>コウモク</t>
    </rPh>
    <rPh sb="26" eb="28">
      <t>キニュウ</t>
    </rPh>
    <phoneticPr fontId="22"/>
  </si>
  <si>
    <t>⑬関係機関等によるサポート体制の構築</t>
    <rPh sb="1" eb="3">
      <t>カンケイ</t>
    </rPh>
    <rPh sb="3" eb="5">
      <t>キカン</t>
    </rPh>
    <rPh sb="5" eb="6">
      <t>トウ</t>
    </rPh>
    <rPh sb="13" eb="15">
      <t>タイセイ</t>
    </rPh>
    <rPh sb="16" eb="18">
      <t>コウチク</t>
    </rPh>
    <phoneticPr fontId="12"/>
  </si>
  <si>
    <t>被災に備えた措置</t>
    <rPh sb="0" eb="2">
      <t>ヒサイ</t>
    </rPh>
    <rPh sb="3" eb="4">
      <t>ソナ</t>
    </rPh>
    <rPh sb="6" eb="8">
      <t>ソチ</t>
    </rPh>
    <phoneticPr fontId="12"/>
  </si>
  <si>
    <t xml:space="preserve">
農産物の輸出を行う</t>
    <rPh sb="1" eb="4">
      <t>ノウサンブツ</t>
    </rPh>
    <rPh sb="5" eb="7">
      <t>ユシュツ</t>
    </rPh>
    <rPh sb="8" eb="9">
      <t>オコナ</t>
    </rPh>
    <phoneticPr fontId="12"/>
  </si>
  <si>
    <t xml:space="preserve">
事業実施年度に就農する者又は就農後５年度以内の者である（認定就農者である場合に限る）</t>
    <rPh sb="1" eb="3">
      <t>ジギョウ</t>
    </rPh>
    <rPh sb="3" eb="5">
      <t>ジッシ</t>
    </rPh>
    <rPh sb="5" eb="7">
      <t>ネンド</t>
    </rPh>
    <rPh sb="8" eb="10">
      <t>シュウノウ</t>
    </rPh>
    <rPh sb="12" eb="13">
      <t>モノ</t>
    </rPh>
    <rPh sb="13" eb="14">
      <t>マタ</t>
    </rPh>
    <rPh sb="15" eb="17">
      <t>シュウノウ</t>
    </rPh>
    <rPh sb="17" eb="18">
      <t>ゴ</t>
    </rPh>
    <rPh sb="19" eb="21">
      <t>ネンド</t>
    </rPh>
    <rPh sb="21" eb="23">
      <t>イナイ</t>
    </rPh>
    <rPh sb="24" eb="25">
      <t>シャ</t>
    </rPh>
    <rPh sb="29" eb="31">
      <t>ニンテイ</t>
    </rPh>
    <rPh sb="31" eb="34">
      <t>シュウノウシャ</t>
    </rPh>
    <rPh sb="37" eb="39">
      <t>バアイ</t>
    </rPh>
    <rPh sb="40" eb="41">
      <t>カギ</t>
    </rPh>
    <phoneticPr fontId="12"/>
  </si>
  <si>
    <t xml:space="preserve">
農業研修生を受け入れている</t>
    <rPh sb="1" eb="3">
      <t>ノウギョウ</t>
    </rPh>
    <rPh sb="3" eb="6">
      <t>ケンシュウセイ</t>
    </rPh>
    <rPh sb="7" eb="8">
      <t>ウ</t>
    </rPh>
    <rPh sb="9" eb="10">
      <t>イ</t>
    </rPh>
    <phoneticPr fontId="12"/>
  </si>
  <si>
    <t>個人経営の場合のみ10代単位で記載</t>
    <rPh sb="0" eb="2">
      <t>コジン</t>
    </rPh>
    <rPh sb="2" eb="4">
      <t>ケイエイ</t>
    </rPh>
    <rPh sb="5" eb="7">
      <t>バアイ</t>
    </rPh>
    <rPh sb="11" eb="12">
      <t>ダイ</t>
    </rPh>
    <rPh sb="12" eb="14">
      <t>タンイ</t>
    </rPh>
    <rPh sb="15" eb="17">
      <t>キサイ</t>
    </rPh>
    <phoneticPr fontId="12"/>
  </si>
  <si>
    <t>助成対象者の詳細
（整理番号は番号表を参照）</t>
    <rPh sb="0" eb="2">
      <t>ジョセイ</t>
    </rPh>
    <rPh sb="2" eb="4">
      <t>タイショウ</t>
    </rPh>
    <rPh sb="4" eb="5">
      <t>シャ</t>
    </rPh>
    <rPh sb="6" eb="8">
      <t>ショウサイ</t>
    </rPh>
    <rPh sb="10" eb="12">
      <t>セイリ</t>
    </rPh>
    <rPh sb="12" eb="14">
      <t>バンゴウ</t>
    </rPh>
    <phoneticPr fontId="12"/>
  </si>
  <si>
    <t>整備内容
（整理番号は番号表を参照）</t>
    <rPh sb="0" eb="2">
      <t>セイビ</t>
    </rPh>
    <rPh sb="2" eb="4">
      <t>ナイヨウ</t>
    </rPh>
    <rPh sb="6" eb="8">
      <t>セイリ</t>
    </rPh>
    <rPh sb="8" eb="10">
      <t>バンゴウ</t>
    </rPh>
    <phoneticPr fontId="12"/>
  </si>
  <si>
    <t>法人、法人以外の別</t>
    <rPh sb="0" eb="2">
      <t>ホウジン</t>
    </rPh>
    <rPh sb="3" eb="5">
      <t>ホウジン</t>
    </rPh>
    <rPh sb="5" eb="7">
      <t>イガイ</t>
    </rPh>
    <rPh sb="8" eb="9">
      <t>ベツ</t>
    </rPh>
    <phoneticPr fontId="12"/>
  </si>
  <si>
    <t>配分基準項目
（該当する項目に「1」を記入（⑪ｂ，⑫以外））</t>
    <rPh sb="0" eb="2">
      <t>ハイブン</t>
    </rPh>
    <rPh sb="2" eb="4">
      <t>キジュン</t>
    </rPh>
    <rPh sb="4" eb="6">
      <t>コウモク</t>
    </rPh>
    <rPh sb="8" eb="10">
      <t>ガイトウ</t>
    </rPh>
    <rPh sb="12" eb="14">
      <t>コウモク</t>
    </rPh>
    <rPh sb="27" eb="29">
      <t>イガイ</t>
    </rPh>
    <phoneticPr fontId="12"/>
  </si>
  <si>
    <t>⑨輸出の取組</t>
    <rPh sb="1" eb="3">
      <t>ユシュツ</t>
    </rPh>
    <rPh sb="4" eb="6">
      <t>トリクミ</t>
    </rPh>
    <phoneticPr fontId="12"/>
  </si>
  <si>
    <t>⑩新規就農</t>
    <rPh sb="1" eb="3">
      <t>シンキ</t>
    </rPh>
    <rPh sb="3" eb="5">
      <t>シュウノウ</t>
    </rPh>
    <phoneticPr fontId="12"/>
  </si>
  <si>
    <t>⑪農業者の育成</t>
    <rPh sb="1" eb="4">
      <t>ノウギョウシャ</t>
    </rPh>
    <rPh sb="5" eb="7">
      <t>イクセイ</t>
    </rPh>
    <phoneticPr fontId="12"/>
  </si>
  <si>
    <t>⑫女性の取組</t>
    <rPh sb="1" eb="3">
      <t>ジョセイ</t>
    </rPh>
    <rPh sb="4" eb="6">
      <t>トリクミ</t>
    </rPh>
    <phoneticPr fontId="20"/>
  </si>
  <si>
    <t>新品時の法定耐用年数（年）</t>
    <rPh sb="0" eb="2">
      <t>シンピン</t>
    </rPh>
    <rPh sb="2" eb="3">
      <t>ジ</t>
    </rPh>
    <rPh sb="4" eb="6">
      <t>ホウテイ</t>
    </rPh>
    <phoneticPr fontId="20"/>
  </si>
  <si>
    <t xml:space="preserve">
⑨輸出の取組</t>
    <rPh sb="2" eb="4">
      <t>ユシュツ</t>
    </rPh>
    <rPh sb="5" eb="7">
      <t>トリクミ</t>
    </rPh>
    <phoneticPr fontId="20"/>
  </si>
  <si>
    <t>ア　付加価値額の拡大率の目標ポイント</t>
    <rPh sb="2" eb="7">
      <t>フカカチガク</t>
    </rPh>
    <rPh sb="8" eb="10">
      <t>カクダイ</t>
    </rPh>
    <rPh sb="10" eb="11">
      <t>リツ</t>
    </rPh>
    <rPh sb="12" eb="14">
      <t>モクヒョウ</t>
    </rPh>
    <phoneticPr fontId="12"/>
  </si>
  <si>
    <t xml:space="preserve">
ア　女性農業者
イ　代表者が女性である又は役員若しくは構成員のうち女性が過半を占める法人又は任意組織
ウ　法人又は任意組織であって、部門間で区分間経理を行っており、女性が当該部門の責任者であるもの
（※ア，イ，ウを記入）
</t>
    <rPh sb="3" eb="5">
      <t>ジョセイ</t>
    </rPh>
    <rPh sb="5" eb="8">
      <t>ノウギョウシャ</t>
    </rPh>
    <rPh sb="20" eb="21">
      <t>マタ</t>
    </rPh>
    <rPh sb="67" eb="69">
      <t>ブモン</t>
    </rPh>
    <rPh sb="69" eb="70">
      <t>カン</t>
    </rPh>
    <rPh sb="71" eb="73">
      <t>クブン</t>
    </rPh>
    <rPh sb="73" eb="74">
      <t>カン</t>
    </rPh>
    <rPh sb="74" eb="76">
      <t>ケイリ</t>
    </rPh>
    <rPh sb="77" eb="78">
      <t>オコナ</t>
    </rPh>
    <rPh sb="83" eb="85">
      <t>ジョセイ</t>
    </rPh>
    <rPh sb="86" eb="88">
      <t>トウガイ</t>
    </rPh>
    <rPh sb="88" eb="90">
      <t>ブモン</t>
    </rPh>
    <rPh sb="91" eb="94">
      <t>セキニンシャ</t>
    </rPh>
    <phoneticPr fontId="12"/>
  </si>
  <si>
    <t>（ウ）付加価値額の目標
（対象：⑩新規就農のポイント加点を受ける者）</t>
    <rPh sb="3" eb="5">
      <t>フカ</t>
    </rPh>
    <rPh sb="5" eb="7">
      <t>カチ</t>
    </rPh>
    <rPh sb="7" eb="8">
      <t>ガク</t>
    </rPh>
    <rPh sb="9" eb="11">
      <t>モクヒョウ</t>
    </rPh>
    <rPh sb="13" eb="15">
      <t>タイショウ</t>
    </rPh>
    <rPh sb="17" eb="19">
      <t>シンキ</t>
    </rPh>
    <rPh sb="19" eb="21">
      <t>シュウノウ</t>
    </rPh>
    <rPh sb="26" eb="28">
      <t>カテン</t>
    </rPh>
    <rPh sb="29" eb="30">
      <t>ウ</t>
    </rPh>
    <rPh sb="32" eb="33">
      <t>シャ</t>
    </rPh>
    <phoneticPr fontId="12"/>
  </si>
  <si>
    <t xml:space="preserve">
ｂ　ａの加点対象者が受け入れた農業研修生が過去５年以内に独立し、認定就農者又は認定農業者となった（※農業研修生数を記入）</t>
    <rPh sb="6" eb="8">
      <t>カテン</t>
    </rPh>
    <rPh sb="8" eb="10">
      <t>タイショウ</t>
    </rPh>
    <rPh sb="10" eb="11">
      <t>シャ</t>
    </rPh>
    <rPh sb="12" eb="13">
      <t>ウ</t>
    </rPh>
    <rPh sb="14" eb="15">
      <t>イ</t>
    </rPh>
    <rPh sb="17" eb="19">
      <t>ノウギョウ</t>
    </rPh>
    <rPh sb="19" eb="22">
      <t>ケンシュウセイ</t>
    </rPh>
    <phoneticPr fontId="12"/>
  </si>
  <si>
    <t>２　「助成対象者毎の実施内容」欄の「備考」欄には、消費税仕入控除税額を減額した場合には「除税額○○○円　うち国費○○○円」を、同税額がない場合には「該当なし」と、同税額が明らかでない場合には
  「含税額」とそれぞれ記入する。</t>
    <phoneticPr fontId="12"/>
  </si>
  <si>
    <t>備考</t>
    <rPh sb="0" eb="2">
      <t>ビコウ</t>
    </rPh>
    <phoneticPr fontId="12"/>
  </si>
  <si>
    <t>上記の営農類型に分類されない経営</t>
    <rPh sb="0" eb="2">
      <t>ジョウキ</t>
    </rPh>
    <rPh sb="3" eb="5">
      <t>エイノウ</t>
    </rPh>
    <rPh sb="5" eb="7">
      <t>ルイケイ</t>
    </rPh>
    <rPh sb="8" eb="10">
      <t>ブンルイ</t>
    </rPh>
    <rPh sb="14" eb="16">
      <t>ケイエイ</t>
    </rPh>
    <phoneticPr fontId="22"/>
  </si>
  <si>
    <t>その他</t>
    <rPh sb="2" eb="3">
      <t>タ</t>
    </rPh>
    <phoneticPr fontId="12"/>
  </si>
  <si>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22"/>
  </si>
  <si>
    <t>ブロイラー養鶏</t>
    <rPh sb="5" eb="7">
      <t>ヨウケイ</t>
    </rPh>
    <phoneticPr fontId="12"/>
  </si>
  <si>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22"/>
  </si>
  <si>
    <t>採卵養鶏</t>
    <rPh sb="0" eb="2">
      <t>サイラン</t>
    </rPh>
    <rPh sb="2" eb="4">
      <t>ヨウケイ</t>
    </rPh>
    <phoneticPr fontId="12"/>
  </si>
  <si>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</si>
  <si>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養豚</t>
    <rPh sb="0" eb="2">
      <t>ヨウトン</t>
    </rPh>
    <phoneticPr fontId="12"/>
  </si>
  <si>
    <t>施工業者の保証</t>
    <rPh sb="0" eb="2">
      <t>セコウ</t>
    </rPh>
    <rPh sb="2" eb="4">
      <t>ギョウシャ</t>
    </rPh>
    <rPh sb="5" eb="7">
      <t>ホショウ</t>
    </rPh>
    <phoneticPr fontId="12"/>
  </si>
  <si>
    <t>その他の保険等</t>
    <rPh sb="2" eb="3">
      <t>タ</t>
    </rPh>
    <rPh sb="4" eb="6">
      <t>ホケン</t>
    </rPh>
    <rPh sb="6" eb="7">
      <t>トウ</t>
    </rPh>
    <phoneticPr fontId="12"/>
  </si>
  <si>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22"/>
  </si>
  <si>
    <t>肥育牛</t>
    <rPh sb="0" eb="3">
      <t>ヒイクギュウ</t>
    </rPh>
    <phoneticPr fontId="12"/>
  </si>
  <si>
    <t>損害保険</t>
    <rPh sb="0" eb="2">
      <t>ソンガイ</t>
    </rPh>
    <rPh sb="2" eb="4">
      <t>ホケン</t>
    </rPh>
    <phoneticPr fontId="12"/>
  </si>
  <si>
    <t>農機具共済</t>
    <rPh sb="0" eb="3">
      <t>ノウキグ</t>
    </rPh>
    <rPh sb="3" eb="5">
      <t>キョウサイ</t>
    </rPh>
    <phoneticPr fontId="12"/>
  </si>
  <si>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22"/>
  </si>
  <si>
    <t>繁殖牛</t>
    <rPh sb="0" eb="2">
      <t>ハンショク</t>
    </rPh>
    <rPh sb="2" eb="3">
      <t>ギュウ</t>
    </rPh>
    <phoneticPr fontId="12"/>
  </si>
  <si>
    <t>園芸施設共済</t>
    <rPh sb="0" eb="2">
      <t>エンゲイ</t>
    </rPh>
    <rPh sb="2" eb="4">
      <t>シセツ</t>
    </rPh>
    <rPh sb="4" eb="6">
      <t>キョウサイ</t>
    </rPh>
    <phoneticPr fontId="12"/>
  </si>
  <si>
    <t>保険等の種類</t>
    <rPh sb="0" eb="2">
      <t>ホケン</t>
    </rPh>
    <rPh sb="2" eb="3">
      <t>トウ</t>
    </rPh>
    <rPh sb="4" eb="6">
      <t>シュルイ</t>
    </rPh>
    <phoneticPr fontId="12"/>
  </si>
  <si>
    <t>番号</t>
    <rPh sb="0" eb="2">
      <t>バンゴウ</t>
    </rPh>
    <phoneticPr fontId="12"/>
  </si>
  <si>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</si>
  <si>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酪農</t>
    <rPh sb="0" eb="2">
      <t>ラクノウ</t>
    </rPh>
    <phoneticPr fontId="12"/>
  </si>
  <si>
    <t>④被災に備えた措置</t>
    <rPh sb="1" eb="3">
      <t>ヒサイ</t>
    </rPh>
    <rPh sb="4" eb="5">
      <t>ソナ</t>
    </rPh>
    <rPh sb="7" eb="9">
      <t>ソチ</t>
    </rPh>
    <phoneticPr fontId="12"/>
  </si>
  <si>
    <t>花き作経営のうち、露地花きより施設花きの販売収入が多い経営</t>
    <rPh sb="0" eb="1">
      <t>ハナ</t>
    </rPh>
    <rPh sb="2" eb="3">
      <t>サク</t>
    </rPh>
    <rPh sb="3" eb="5">
      <t>ケイエイ</t>
    </rPh>
    <rPh sb="25" eb="26">
      <t>オオ</t>
    </rPh>
    <phoneticPr fontId="22"/>
  </si>
  <si>
    <t>施設花き</t>
    <rPh sb="0" eb="2">
      <t>シセツ</t>
    </rPh>
    <rPh sb="2" eb="3">
      <t>カ</t>
    </rPh>
    <phoneticPr fontId="12"/>
  </si>
  <si>
    <t>その他基盤整備</t>
    <rPh sb="2" eb="3">
      <t>タ</t>
    </rPh>
    <rPh sb="3" eb="5">
      <t>キバン</t>
    </rPh>
    <rPh sb="5" eb="7">
      <t>セイビ</t>
    </rPh>
    <phoneticPr fontId="12"/>
  </si>
  <si>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22"/>
  </si>
  <si>
    <t>露地花き</t>
    <rPh sb="0" eb="2">
      <t>ロジ</t>
    </rPh>
    <rPh sb="2" eb="3">
      <t>カ</t>
    </rPh>
    <phoneticPr fontId="12"/>
  </si>
  <si>
    <t>明渠排水</t>
    <rPh sb="0" eb="2">
      <t>メイキョ</t>
    </rPh>
    <rPh sb="2" eb="4">
      <t>ハイスイ</t>
    </rPh>
    <phoneticPr fontId="12"/>
  </si>
  <si>
    <t>暗渠排水</t>
    <rPh sb="0" eb="2">
      <t>アンキョ</t>
    </rPh>
    <rPh sb="2" eb="4">
      <t>ハイスイ</t>
    </rPh>
    <phoneticPr fontId="12"/>
  </si>
  <si>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</si>
  <si>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果樹作</t>
    <rPh sb="0" eb="2">
      <t>カジュ</t>
    </rPh>
    <rPh sb="2" eb="3">
      <t>サク</t>
    </rPh>
    <phoneticPr fontId="12"/>
  </si>
  <si>
    <t>区画整理</t>
    <rPh sb="0" eb="2">
      <t>クカク</t>
    </rPh>
    <rPh sb="2" eb="4">
      <t>セイリ</t>
    </rPh>
    <phoneticPr fontId="12"/>
  </si>
  <si>
    <t>土地基盤整備</t>
    <rPh sb="0" eb="2">
      <t>トチ</t>
    </rPh>
    <rPh sb="2" eb="4">
      <t>キバン</t>
    </rPh>
    <rPh sb="4" eb="6">
      <t>セイビ</t>
    </rPh>
    <phoneticPr fontId="12"/>
  </si>
  <si>
    <t>畦畔除去</t>
    <rPh sb="0" eb="2">
      <t>ケイハン</t>
    </rPh>
    <rPh sb="2" eb="4">
      <t>ジョキョ</t>
    </rPh>
    <phoneticPr fontId="12"/>
  </si>
  <si>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22"/>
  </si>
  <si>
    <t>施設野菜作</t>
    <rPh sb="0" eb="2">
      <t>シセツ</t>
    </rPh>
    <rPh sb="2" eb="4">
      <t>ヤサイ</t>
    </rPh>
    <rPh sb="4" eb="5">
      <t>サク</t>
    </rPh>
    <phoneticPr fontId="12"/>
  </si>
  <si>
    <t>その他施設等</t>
    <rPh sb="2" eb="3">
      <t>タ</t>
    </rPh>
    <rPh sb="3" eb="5">
      <t>シセツ</t>
    </rPh>
    <rPh sb="5" eb="6">
      <t>トウ</t>
    </rPh>
    <phoneticPr fontId="12"/>
  </si>
  <si>
    <t>中間拠点施設</t>
    <rPh sb="0" eb="2">
      <t>チュウカン</t>
    </rPh>
    <rPh sb="2" eb="4">
      <t>キョテン</t>
    </rPh>
    <rPh sb="4" eb="6">
      <t>シセツ</t>
    </rPh>
    <phoneticPr fontId="12"/>
  </si>
  <si>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22"/>
  </si>
  <si>
    <t>露地野菜作</t>
    <rPh sb="0" eb="2">
      <t>ロジ</t>
    </rPh>
    <rPh sb="2" eb="4">
      <t>ヤサイ</t>
    </rPh>
    <rPh sb="4" eb="5">
      <t>サク</t>
    </rPh>
    <phoneticPr fontId="12"/>
  </si>
  <si>
    <t>ほ場観測施設</t>
    <rPh sb="1" eb="2">
      <t>ジョウ</t>
    </rPh>
    <rPh sb="2" eb="4">
      <t>カンソク</t>
    </rPh>
    <rPh sb="4" eb="6">
      <t>シセツ</t>
    </rPh>
    <phoneticPr fontId="12"/>
  </si>
  <si>
    <t>環境衛生施設</t>
    <rPh sb="0" eb="2">
      <t>カンキョウ</t>
    </rPh>
    <rPh sb="2" eb="4">
      <t>エイセイ</t>
    </rPh>
    <rPh sb="4" eb="6">
      <t>シセツ</t>
    </rPh>
    <phoneticPr fontId="12"/>
  </si>
  <si>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22"/>
  </si>
  <si>
    <t>畑作</t>
    <rPh sb="0" eb="2">
      <t>ハタサク</t>
    </rPh>
    <phoneticPr fontId="12"/>
  </si>
  <si>
    <t>一般資金（プロパー資金）</t>
    <rPh sb="0" eb="2">
      <t>イッパン</t>
    </rPh>
    <rPh sb="2" eb="4">
      <t>シキン</t>
    </rPh>
    <rPh sb="9" eb="11">
      <t>シキン</t>
    </rPh>
    <phoneticPr fontId="12"/>
  </si>
  <si>
    <t>その他畜産関係施設</t>
    <rPh sb="2" eb="3">
      <t>タ</t>
    </rPh>
    <rPh sb="3" eb="5">
      <t>チクサン</t>
    </rPh>
    <rPh sb="5" eb="7">
      <t>カンケイ</t>
    </rPh>
    <rPh sb="7" eb="9">
      <t>シセツ</t>
    </rPh>
    <phoneticPr fontId="12"/>
  </si>
  <si>
    <t>公庫資金（その他）転貸</t>
    <rPh sb="0" eb="2">
      <t>コウコ</t>
    </rPh>
    <rPh sb="2" eb="4">
      <t>シキン</t>
    </rPh>
    <rPh sb="7" eb="8">
      <t>タ</t>
    </rPh>
    <rPh sb="9" eb="11">
      <t>テンタイ</t>
    </rPh>
    <phoneticPr fontId="12"/>
  </si>
  <si>
    <t>機械（畜産関係）</t>
    <rPh sb="0" eb="2">
      <t>キカイ</t>
    </rPh>
    <phoneticPr fontId="12"/>
  </si>
  <si>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22"/>
  </si>
  <si>
    <t>水田作</t>
    <rPh sb="0" eb="2">
      <t>スイデン</t>
    </rPh>
    <rPh sb="2" eb="3">
      <t>サク</t>
    </rPh>
    <phoneticPr fontId="12"/>
  </si>
  <si>
    <t>公庫資金（その他）直貸</t>
    <rPh sb="0" eb="2">
      <t>コウコ</t>
    </rPh>
    <rPh sb="2" eb="4">
      <t>シキン</t>
    </rPh>
    <rPh sb="7" eb="8">
      <t>タ</t>
    </rPh>
    <rPh sb="9" eb="10">
      <t>チョク</t>
    </rPh>
    <rPh sb="10" eb="11">
      <t>タイ</t>
    </rPh>
    <phoneticPr fontId="12"/>
  </si>
  <si>
    <t>堆肥施設</t>
    <rPh sb="0" eb="2">
      <t>タイヒ</t>
    </rPh>
    <rPh sb="2" eb="4">
      <t>シセツ</t>
    </rPh>
    <phoneticPr fontId="12"/>
  </si>
  <si>
    <t>分類基準</t>
    <rPh sb="0" eb="2">
      <t>ブンルイ</t>
    </rPh>
    <rPh sb="2" eb="4">
      <t>キジュン</t>
    </rPh>
    <phoneticPr fontId="22"/>
  </si>
  <si>
    <t>区分</t>
    <rPh sb="0" eb="2">
      <t>クブン</t>
    </rPh>
    <phoneticPr fontId="12"/>
  </si>
  <si>
    <t>公庫資金（スーパーＬ）転貸</t>
    <rPh sb="0" eb="2">
      <t>コウコ</t>
    </rPh>
    <rPh sb="2" eb="4">
      <t>シキン</t>
    </rPh>
    <rPh sb="11" eb="13">
      <t>テンタイ</t>
    </rPh>
    <phoneticPr fontId="12"/>
  </si>
  <si>
    <t>サイロ</t>
    <phoneticPr fontId="12"/>
  </si>
  <si>
    <t>(営農類型)</t>
    <rPh sb="1" eb="3">
      <t>エイノウ</t>
    </rPh>
    <rPh sb="3" eb="5">
      <t>ルイケイ</t>
    </rPh>
    <phoneticPr fontId="12"/>
  </si>
  <si>
    <t>公庫資金（スーパーＬ）直貸</t>
    <rPh sb="0" eb="2">
      <t>コウコ</t>
    </rPh>
    <rPh sb="2" eb="4">
      <t>シキン</t>
    </rPh>
    <rPh sb="11" eb="12">
      <t>チョク</t>
    </rPh>
    <rPh sb="12" eb="13">
      <t>タイ</t>
    </rPh>
    <phoneticPr fontId="12"/>
  </si>
  <si>
    <t>畜舎（その他）</t>
    <rPh sb="0" eb="2">
      <t>チクシャ</t>
    </rPh>
    <rPh sb="5" eb="6">
      <t>タ</t>
    </rPh>
    <phoneticPr fontId="12"/>
  </si>
  <si>
    <t>公庫資金（改良資金）</t>
    <rPh sb="0" eb="2">
      <t>コウコ</t>
    </rPh>
    <rPh sb="2" eb="4">
      <t>シキン</t>
    </rPh>
    <rPh sb="5" eb="7">
      <t>カイリョウ</t>
    </rPh>
    <rPh sb="7" eb="9">
      <t>シキン</t>
    </rPh>
    <phoneticPr fontId="12"/>
  </si>
  <si>
    <t>畜舎（酪農）</t>
    <rPh sb="0" eb="2">
      <t>チクシャ</t>
    </rPh>
    <rPh sb="3" eb="5">
      <t>ラクノウ</t>
    </rPh>
    <phoneticPr fontId="12"/>
  </si>
  <si>
    <t>青年等就農資金</t>
    <rPh sb="0" eb="2">
      <t>セイネン</t>
    </rPh>
    <rPh sb="2" eb="3">
      <t>トウ</t>
    </rPh>
    <rPh sb="3" eb="5">
      <t>シュウノウ</t>
    </rPh>
    <rPh sb="5" eb="7">
      <t>シキン</t>
    </rPh>
    <phoneticPr fontId="12"/>
  </si>
  <si>
    <t>畜舎（養鶏）</t>
    <rPh sb="0" eb="2">
      <t>チクシャ</t>
    </rPh>
    <rPh sb="3" eb="5">
      <t>ヨウケイ</t>
    </rPh>
    <phoneticPr fontId="12"/>
  </si>
  <si>
    <t>近代化資金</t>
    <rPh sb="0" eb="3">
      <t>キンダイカ</t>
    </rPh>
    <rPh sb="3" eb="5">
      <t>シキン</t>
    </rPh>
    <phoneticPr fontId="12"/>
  </si>
  <si>
    <t>畜舎（養豚）</t>
    <rPh sb="0" eb="2">
      <t>チクシャ</t>
    </rPh>
    <rPh sb="3" eb="5">
      <t>ヨウトン</t>
    </rPh>
    <phoneticPr fontId="12"/>
  </si>
  <si>
    <t>資金名</t>
    <rPh sb="0" eb="2">
      <t>シキン</t>
    </rPh>
    <rPh sb="2" eb="3">
      <t>メイ</t>
    </rPh>
    <phoneticPr fontId="12"/>
  </si>
  <si>
    <t>畜産・酪農</t>
    <rPh sb="0" eb="2">
      <t>チクサン</t>
    </rPh>
    <rPh sb="3" eb="5">
      <t>ラクノウ</t>
    </rPh>
    <phoneticPr fontId="12"/>
  </si>
  <si>
    <t>畜舎（肉用牛）</t>
    <rPh sb="0" eb="2">
      <t>チクシャ</t>
    </rPh>
    <rPh sb="3" eb="6">
      <t>ニクヨウギュウ</t>
    </rPh>
    <phoneticPr fontId="12"/>
  </si>
  <si>
    <t>⑥融資（資金）種類</t>
    <phoneticPr fontId="12"/>
  </si>
  <si>
    <t>観光農業関連施設</t>
    <rPh sb="0" eb="2">
      <t>カンコウ</t>
    </rPh>
    <rPh sb="2" eb="4">
      <t>ノウギョウ</t>
    </rPh>
    <rPh sb="4" eb="6">
      <t>カンレン</t>
    </rPh>
    <rPh sb="6" eb="8">
      <t>シセツ</t>
    </rPh>
    <phoneticPr fontId="12"/>
  </si>
  <si>
    <t>直売施設</t>
    <rPh sb="0" eb="2">
      <t>チョクバイ</t>
    </rPh>
    <rPh sb="2" eb="4">
      <t>シセツ</t>
    </rPh>
    <phoneticPr fontId="12"/>
  </si>
  <si>
    <t>集落営農組織（任意組織）</t>
    <rPh sb="0" eb="2">
      <t>シュウラク</t>
    </rPh>
    <rPh sb="2" eb="4">
      <t>エイノウ</t>
    </rPh>
    <rPh sb="4" eb="6">
      <t>ソシキ</t>
    </rPh>
    <rPh sb="7" eb="9">
      <t>ニンイ</t>
    </rPh>
    <rPh sb="9" eb="11">
      <t>ソシキ</t>
    </rPh>
    <phoneticPr fontId="12"/>
  </si>
  <si>
    <t>加工・直売・交流</t>
    <rPh sb="0" eb="2">
      <t>カコウ</t>
    </rPh>
    <rPh sb="3" eb="5">
      <t>チョクバイ</t>
    </rPh>
    <rPh sb="6" eb="8">
      <t>コウリュウ</t>
    </rPh>
    <phoneticPr fontId="12"/>
  </si>
  <si>
    <t>農産物加工施設</t>
    <rPh sb="0" eb="3">
      <t>ノウサンブツ</t>
    </rPh>
    <rPh sb="3" eb="5">
      <t>カコウ</t>
    </rPh>
    <rPh sb="5" eb="7">
      <t>シセツ</t>
    </rPh>
    <phoneticPr fontId="12"/>
  </si>
  <si>
    <t>認定就農者</t>
    <rPh sb="0" eb="2">
      <t>ニンテイ</t>
    </rPh>
    <rPh sb="2" eb="5">
      <t>シュウノウシャ</t>
    </rPh>
    <phoneticPr fontId="12"/>
  </si>
  <si>
    <t>集出荷施設</t>
    <rPh sb="0" eb="1">
      <t>シュウ</t>
    </rPh>
    <rPh sb="1" eb="3">
      <t>シュッカ</t>
    </rPh>
    <rPh sb="3" eb="5">
      <t>シセツ</t>
    </rPh>
    <phoneticPr fontId="12"/>
  </si>
  <si>
    <t>認定農業者</t>
    <rPh sb="0" eb="2">
      <t>ニンテイ</t>
    </rPh>
    <rPh sb="2" eb="5">
      <t>ノウギョウシャ</t>
    </rPh>
    <phoneticPr fontId="12"/>
  </si>
  <si>
    <t>果樹棚</t>
    <rPh sb="0" eb="2">
      <t>カジュ</t>
    </rPh>
    <rPh sb="2" eb="3">
      <t>ダナ</t>
    </rPh>
    <phoneticPr fontId="12"/>
  </si>
  <si>
    <t>都道府県</t>
    <rPh sb="0" eb="4">
      <t>トドウフケン</t>
    </rPh>
    <phoneticPr fontId="12"/>
  </si>
  <si>
    <t>乾燥調製施設</t>
    <rPh sb="0" eb="2">
      <t>カンソウ</t>
    </rPh>
    <rPh sb="2" eb="4">
      <t>チョウセイ</t>
    </rPh>
    <rPh sb="4" eb="6">
      <t>シセツ</t>
    </rPh>
    <phoneticPr fontId="12"/>
  </si>
  <si>
    <t>(認定農業者等の区分)</t>
    <rPh sb="1" eb="3">
      <t>ニンテイ</t>
    </rPh>
    <rPh sb="3" eb="6">
      <t>ノウギョウシャ</t>
    </rPh>
    <rPh sb="6" eb="7">
      <t>トウ</t>
    </rPh>
    <rPh sb="8" eb="10">
      <t>クブン</t>
    </rPh>
    <phoneticPr fontId="12"/>
  </si>
  <si>
    <t>信用組合</t>
    <rPh sb="0" eb="2">
      <t>シンヨウ</t>
    </rPh>
    <rPh sb="2" eb="4">
      <t>クミアイ</t>
    </rPh>
    <phoneticPr fontId="12"/>
  </si>
  <si>
    <t>育苗施設</t>
    <rPh sb="0" eb="2">
      <t>イクビョウ</t>
    </rPh>
    <rPh sb="2" eb="4">
      <t>シセツ</t>
    </rPh>
    <phoneticPr fontId="12"/>
  </si>
  <si>
    <t>②助成対象者の詳細</t>
    <rPh sb="1" eb="6">
      <t>ジョセイタイショウシャ</t>
    </rPh>
    <rPh sb="7" eb="9">
      <t>ショウサイ</t>
    </rPh>
    <phoneticPr fontId="12"/>
  </si>
  <si>
    <t>信用金庫</t>
    <rPh sb="0" eb="2">
      <t>シンヨウ</t>
    </rPh>
    <rPh sb="2" eb="4">
      <t>キンコ</t>
    </rPh>
    <phoneticPr fontId="12"/>
  </si>
  <si>
    <t>生産・流通</t>
    <rPh sb="0" eb="2">
      <t>セイサン</t>
    </rPh>
    <rPh sb="3" eb="5">
      <t>リュウツウ</t>
    </rPh>
    <phoneticPr fontId="12"/>
  </si>
  <si>
    <t>ハウス</t>
    <phoneticPr fontId="12"/>
  </si>
  <si>
    <t>銀行</t>
    <rPh sb="0" eb="2">
      <t>ギンコウ</t>
    </rPh>
    <phoneticPr fontId="12"/>
  </si>
  <si>
    <t>その他機械</t>
    <rPh sb="2" eb="3">
      <t>タ</t>
    </rPh>
    <rPh sb="3" eb="5">
      <t>キカイ</t>
    </rPh>
    <phoneticPr fontId="12"/>
  </si>
  <si>
    <t>奄美振興基金</t>
    <rPh sb="0" eb="2">
      <t>アマミ</t>
    </rPh>
    <rPh sb="2" eb="4">
      <t>シンコウ</t>
    </rPh>
    <rPh sb="4" eb="6">
      <t>キキン</t>
    </rPh>
    <phoneticPr fontId="12"/>
  </si>
  <si>
    <t>ＧＰＳガイダンス</t>
    <phoneticPr fontId="12"/>
  </si>
  <si>
    <t>商工中金</t>
    <rPh sb="0" eb="2">
      <t>ショウコウ</t>
    </rPh>
    <rPh sb="2" eb="4">
      <t>チュウキン</t>
    </rPh>
    <phoneticPr fontId="12"/>
  </si>
  <si>
    <t>アタッチメント</t>
    <phoneticPr fontId="12"/>
  </si>
  <si>
    <t>沖縄公庫</t>
    <rPh sb="0" eb="2">
      <t>オキナワ</t>
    </rPh>
    <rPh sb="2" eb="4">
      <t>コウコ</t>
    </rPh>
    <phoneticPr fontId="12"/>
  </si>
  <si>
    <t>茶複合管理機</t>
    <rPh sb="0" eb="1">
      <t>チャ</t>
    </rPh>
    <rPh sb="1" eb="3">
      <t>フクゴウ</t>
    </rPh>
    <rPh sb="3" eb="5">
      <t>カンリ</t>
    </rPh>
    <rPh sb="5" eb="6">
      <t>キ</t>
    </rPh>
    <phoneticPr fontId="12"/>
  </si>
  <si>
    <t>日本公庫</t>
    <rPh sb="0" eb="2">
      <t>ニホン</t>
    </rPh>
    <rPh sb="2" eb="4">
      <t>コウコ</t>
    </rPh>
    <phoneticPr fontId="12"/>
  </si>
  <si>
    <t>乗用管理機</t>
    <rPh sb="0" eb="2">
      <t>ジョウヨウ</t>
    </rPh>
    <rPh sb="2" eb="4">
      <t>カンリ</t>
    </rPh>
    <rPh sb="4" eb="5">
      <t>キ</t>
    </rPh>
    <phoneticPr fontId="12"/>
  </si>
  <si>
    <t>農林中金</t>
    <rPh sb="0" eb="2">
      <t>ノウリン</t>
    </rPh>
    <rPh sb="2" eb="3">
      <t>チュウ</t>
    </rPh>
    <rPh sb="3" eb="4">
      <t>キン</t>
    </rPh>
    <phoneticPr fontId="12"/>
  </si>
  <si>
    <t>田植機</t>
    <rPh sb="0" eb="3">
      <t>タウエキ</t>
    </rPh>
    <phoneticPr fontId="12"/>
  </si>
  <si>
    <t>農協連</t>
    <rPh sb="0" eb="2">
      <t>ノウキョウ</t>
    </rPh>
    <rPh sb="2" eb="3">
      <t>レン</t>
    </rPh>
    <phoneticPr fontId="12"/>
  </si>
  <si>
    <t>コンバイン</t>
    <phoneticPr fontId="12"/>
  </si>
  <si>
    <t>農協</t>
    <rPh sb="0" eb="1">
      <t>ノウ</t>
    </rPh>
    <rPh sb="1" eb="2">
      <t>キョウ</t>
    </rPh>
    <phoneticPr fontId="12"/>
  </si>
  <si>
    <t>農業用機械</t>
    <rPh sb="0" eb="3">
      <t>ノウギョウヨウ</t>
    </rPh>
    <rPh sb="3" eb="5">
      <t>キカイ</t>
    </rPh>
    <phoneticPr fontId="12"/>
  </si>
  <si>
    <t>トラクター</t>
    <phoneticPr fontId="12"/>
  </si>
  <si>
    <t>名称</t>
    <rPh sb="0" eb="2">
      <t>メイショウ</t>
    </rPh>
    <phoneticPr fontId="12"/>
  </si>
  <si>
    <t>機械等名</t>
    <rPh sb="0" eb="3">
      <t>キカイトウ</t>
    </rPh>
    <rPh sb="3" eb="4">
      <t>メイ</t>
    </rPh>
    <phoneticPr fontId="12"/>
  </si>
  <si>
    <t>⑤金融機関</t>
    <phoneticPr fontId="12"/>
  </si>
  <si>
    <t>③整備内容</t>
    <phoneticPr fontId="12"/>
  </si>
  <si>
    <t>①助成対象者要件</t>
    <rPh sb="1" eb="3">
      <t>ジョセイ</t>
    </rPh>
    <rPh sb="6" eb="8">
      <t>ヨウケン</t>
    </rPh>
    <phoneticPr fontId="12"/>
  </si>
  <si>
    <t>改　　　　　　　　正　　　　　　　　後</t>
    <rPh sb="0" eb="1">
      <t>アラタ</t>
    </rPh>
    <rPh sb="9" eb="10">
      <t>セイ</t>
    </rPh>
    <rPh sb="18" eb="19">
      <t>ゴ</t>
    </rPh>
    <phoneticPr fontId="12"/>
  </si>
  <si>
    <t xml:space="preserve">
ｂ　就農準備資金・経営開始資金のうち経営開始資金等の交付期間中に交付終了</t>
    <rPh sb="4" eb="6">
      <t>シュウノウ</t>
    </rPh>
    <rPh sb="6" eb="10">
      <t>ジュンビシキン</t>
    </rPh>
    <rPh sb="11" eb="17">
      <t>ケイエイカイシシキン</t>
    </rPh>
    <rPh sb="20" eb="26">
      <t>ケイエイカイシシキン</t>
    </rPh>
    <rPh sb="26" eb="27">
      <t>トウ</t>
    </rPh>
    <rPh sb="28" eb="30">
      <t>コウフ</t>
    </rPh>
    <rPh sb="34" eb="36">
      <t>コウフ</t>
    </rPh>
    <phoneticPr fontId="12"/>
  </si>
  <si>
    <t>市町村附帯事務費</t>
    <rPh sb="0" eb="3">
      <t>シチョウソン</t>
    </rPh>
    <rPh sb="3" eb="5">
      <t>フタイ</t>
    </rPh>
    <rPh sb="5" eb="8">
      <t>ジムヒ</t>
    </rPh>
    <phoneticPr fontId="12"/>
  </si>
  <si>
    <t>合計</t>
    <rPh sb="0" eb="2">
      <t>ゴウケイ</t>
    </rPh>
    <phoneticPr fontId="12"/>
  </si>
  <si>
    <t>ha</t>
  </si>
  <si>
    <t>％</t>
  </si>
  <si>
    <t>％</t>
    <phoneticPr fontId="12"/>
  </si>
  <si>
    <t>ha</t>
    <phoneticPr fontId="12"/>
  </si>
  <si>
    <t>市町村番号</t>
    <rPh sb="0" eb="3">
      <t>シチョウソン</t>
    </rPh>
    <rPh sb="3" eb="5">
      <t>バンゴウ</t>
    </rPh>
    <phoneticPr fontId="20"/>
  </si>
  <si>
    <t>うち機構活用（新規集積面積）</t>
    <rPh sb="2" eb="4">
      <t>キコウ</t>
    </rPh>
    <rPh sb="4" eb="6">
      <t>カツヨウ</t>
    </rPh>
    <rPh sb="7" eb="9">
      <t>シンキ</t>
    </rPh>
    <rPh sb="9" eb="11">
      <t>シュウセキ</t>
    </rPh>
    <rPh sb="11" eb="13">
      <t>メンセキ</t>
    </rPh>
    <phoneticPr fontId="12"/>
  </si>
  <si>
    <t xml:space="preserve">
うち有機ＪＡＳの認証を受ける場合</t>
    <rPh sb="4" eb="6">
      <t>ユウキ</t>
    </rPh>
    <rPh sb="10" eb="12">
      <t>ニンショウ</t>
    </rPh>
    <rPh sb="13" eb="14">
      <t>ウ</t>
    </rPh>
    <rPh sb="16" eb="18">
      <t>バアイ</t>
    </rPh>
    <phoneticPr fontId="12"/>
  </si>
  <si>
    <t xml:space="preserve">
うち有機ＪＡＳの認証を受けている</t>
    <rPh sb="4" eb="6">
      <t>ユウキ</t>
    </rPh>
    <rPh sb="10" eb="12">
      <t>ニンショウ</t>
    </rPh>
    <rPh sb="13" eb="14">
      <t>ウ</t>
    </rPh>
    <phoneticPr fontId="12"/>
  </si>
  <si>
    <t>増加した農地集積面積（ａ－ｂ）</t>
    <rPh sb="0" eb="2">
      <t>ゾウカ</t>
    </rPh>
    <rPh sb="4" eb="6">
      <t>ノウチ</t>
    </rPh>
    <rPh sb="6" eb="8">
      <t>シュウセキ</t>
    </rPh>
    <rPh sb="8" eb="10">
      <t>メンセキ</t>
    </rPh>
    <phoneticPr fontId="12"/>
  </si>
  <si>
    <t>担い手に集積された農地面積（ｂ）</t>
    <phoneticPr fontId="12"/>
  </si>
  <si>
    <t>集積率</t>
    <rPh sb="0" eb="2">
      <t>シュウセキ</t>
    </rPh>
    <rPh sb="2" eb="3">
      <t>リツ</t>
    </rPh>
    <phoneticPr fontId="12"/>
  </si>
  <si>
    <t>担い手に集積された農地面積（ａ）</t>
    <phoneticPr fontId="12"/>
  </si>
  <si>
    <t>地区内全農地面積</t>
    <phoneticPr fontId="12"/>
  </si>
  <si>
    <t>担い手に集積された農地面積</t>
    <phoneticPr fontId="12"/>
  </si>
  <si>
    <t>農業研修生（国内で農業を生業とする予定の者に限り、外国人技能実習制度に基づく者を除く。）を受け入れている</t>
    <rPh sb="0" eb="2">
      <t>ノウギョウ</t>
    </rPh>
    <rPh sb="2" eb="5">
      <t>ケンシュウセイ</t>
    </rPh>
    <rPh sb="6" eb="8">
      <t>コクナイ</t>
    </rPh>
    <rPh sb="9" eb="11">
      <t>ノウギョウ</t>
    </rPh>
    <rPh sb="12" eb="14">
      <t>ナリワイ</t>
    </rPh>
    <rPh sb="17" eb="19">
      <t>ヨテイ</t>
    </rPh>
    <rPh sb="20" eb="21">
      <t>シャ</t>
    </rPh>
    <rPh sb="22" eb="23">
      <t>カギ</t>
    </rPh>
    <rPh sb="25" eb="27">
      <t>ガイコク</t>
    </rPh>
    <rPh sb="27" eb="28">
      <t>ジン</t>
    </rPh>
    <rPh sb="28" eb="30">
      <t>ギノウ</t>
    </rPh>
    <rPh sb="30" eb="32">
      <t>ジッシュウ</t>
    </rPh>
    <rPh sb="32" eb="34">
      <t>セイド</t>
    </rPh>
    <rPh sb="35" eb="36">
      <t>モト</t>
    </rPh>
    <rPh sb="38" eb="39">
      <t>シャ</t>
    </rPh>
    <rPh sb="40" eb="41">
      <t>ノゾ</t>
    </rPh>
    <rPh sb="45" eb="46">
      <t>ウ</t>
    </rPh>
    <rPh sb="47" eb="48">
      <t>イ</t>
    </rPh>
    <phoneticPr fontId="12"/>
  </si>
  <si>
    <t>新規就農のポイント加点を受ける</t>
    <rPh sb="0" eb="2">
      <t>シンキ</t>
    </rPh>
    <rPh sb="2" eb="4">
      <t>シュウノウ</t>
    </rPh>
    <rPh sb="9" eb="11">
      <t>カテン</t>
    </rPh>
    <rPh sb="12" eb="13">
      <t>ウ</t>
    </rPh>
    <phoneticPr fontId="12"/>
  </si>
  <si>
    <t>農産物の輸出を行う</t>
    <rPh sb="0" eb="3">
      <t>ノウサンブツ</t>
    </rPh>
    <rPh sb="4" eb="6">
      <t>ユシュツ</t>
    </rPh>
    <rPh sb="7" eb="8">
      <t>オコナ</t>
    </rPh>
    <phoneticPr fontId="12"/>
  </si>
  <si>
    <t xml:space="preserve">
ウ　青色申告を行うこととしている</t>
    <rPh sb="3" eb="5">
      <t>アオイロ</t>
    </rPh>
    <rPh sb="5" eb="7">
      <t>シンコク</t>
    </rPh>
    <rPh sb="8" eb="9">
      <t>オコナ</t>
    </rPh>
    <phoneticPr fontId="12"/>
  </si>
  <si>
    <t xml:space="preserve">
ウ　青色申告を行っている</t>
    <rPh sb="3" eb="5">
      <t>アオイロ</t>
    </rPh>
    <rPh sb="5" eb="7">
      <t>シンコク</t>
    </rPh>
    <rPh sb="8" eb="9">
      <t>オコナ</t>
    </rPh>
    <phoneticPr fontId="12"/>
  </si>
  <si>
    <t xml:space="preserve">
ア　目標年度までに法人化することとしている</t>
    <rPh sb="3" eb="5">
      <t>モクヒョウ</t>
    </rPh>
    <rPh sb="5" eb="7">
      <t>ネンド</t>
    </rPh>
    <rPh sb="10" eb="13">
      <t>ホウジンカ</t>
    </rPh>
    <phoneticPr fontId="12"/>
  </si>
  <si>
    <t xml:space="preserve">
ア　現在、法人化している</t>
    <rPh sb="3" eb="5">
      <t>ゲンザイ</t>
    </rPh>
    <rPh sb="6" eb="9">
      <t>ホウジンカ</t>
    </rPh>
    <phoneticPr fontId="12"/>
  </si>
  <si>
    <t xml:space="preserve">
イ-b　事業実施前３年度内に経営面積又は農産物売上向上の４割以上の品目転換を行うこととしている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8">
      <t>コウジョウ</t>
    </rPh>
    <rPh sb="30" eb="31">
      <t>ワリ</t>
    </rPh>
    <rPh sb="31" eb="33">
      <t>イジョウ</t>
    </rPh>
    <rPh sb="34" eb="36">
      <t>ヒンモク</t>
    </rPh>
    <rPh sb="36" eb="38">
      <t>テンカン</t>
    </rPh>
    <rPh sb="39" eb="40">
      <t>オコナ</t>
    </rPh>
    <phoneticPr fontId="12"/>
  </si>
  <si>
    <t xml:space="preserve">
イ-b　事業実施前３年度内に経営面積又は農産物売上向上の４割以上の品目転換を行っている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8">
      <t>コウジョウ</t>
    </rPh>
    <rPh sb="30" eb="31">
      <t>ワリ</t>
    </rPh>
    <rPh sb="31" eb="33">
      <t>イジョウ</t>
    </rPh>
    <rPh sb="34" eb="36">
      <t>ヒンモク</t>
    </rPh>
    <rPh sb="36" eb="38">
      <t>テンカン</t>
    </rPh>
    <rPh sb="39" eb="40">
      <t>オコナ</t>
    </rPh>
    <phoneticPr fontId="12"/>
  </si>
  <si>
    <t xml:space="preserve">
イ-a　事業実施前３年度内に経営面積又は農産物売上高の３割以上の品目転換を目標年度までに行うこととしている</t>
    <rPh sb="38" eb="40">
      <t>モクヒョウ</t>
    </rPh>
    <rPh sb="40" eb="42">
      <t>ネンド</t>
    </rPh>
    <rPh sb="45" eb="46">
      <t>オコナ</t>
    </rPh>
    <phoneticPr fontId="12"/>
  </si>
  <si>
    <t xml:space="preserve">
イ-a　事業実施前３年度内に経営面積又は農産物売上高の３割以上の品目転換を行っている</t>
    <phoneticPr fontId="12"/>
  </si>
  <si>
    <t>中山間地域等直接支払交付金対象地域であり、対象農用地が存在する</t>
    <rPh sb="0" eb="1">
      <t>チュウ</t>
    </rPh>
    <rPh sb="3" eb="5">
      <t>チイキ</t>
    </rPh>
    <rPh sb="5" eb="6">
      <t>トウ</t>
    </rPh>
    <rPh sb="6" eb="8">
      <t>チョクセツ</t>
    </rPh>
    <rPh sb="8" eb="10">
      <t>シハラ</t>
    </rPh>
    <rPh sb="10" eb="13">
      <t>コウフキン</t>
    </rPh>
    <rPh sb="13" eb="15">
      <t>タイショウ</t>
    </rPh>
    <rPh sb="15" eb="17">
      <t>チイキ</t>
    </rPh>
    <rPh sb="21" eb="23">
      <t>タイショウ</t>
    </rPh>
    <rPh sb="23" eb="26">
      <t>ノウヨウチ</t>
    </rPh>
    <rPh sb="27" eb="29">
      <t>ソンザイ</t>
    </rPh>
    <phoneticPr fontId="12"/>
  </si>
  <si>
    <t>加点</t>
    <rPh sb="0" eb="2">
      <t>カテン</t>
    </rPh>
    <phoneticPr fontId="12"/>
  </si>
  <si>
    <t>事業実施前年度の4月1日現在</t>
    <rPh sb="0" eb="2">
      <t>ジギョウ</t>
    </rPh>
    <rPh sb="2" eb="4">
      <t>ジッシ</t>
    </rPh>
    <rPh sb="4" eb="5">
      <t>マエ</t>
    </rPh>
    <rPh sb="5" eb="7">
      <t>ネンド</t>
    </rPh>
    <rPh sb="9" eb="10">
      <t>ガツ</t>
    </rPh>
    <rPh sb="11" eb="12">
      <t>ニチ</t>
    </rPh>
    <rPh sb="12" eb="14">
      <t>ゲンザイ</t>
    </rPh>
    <phoneticPr fontId="12"/>
  </si>
  <si>
    <t>要望調査開始の前月末現在</t>
    <rPh sb="0" eb="2">
      <t>ヨウボウ</t>
    </rPh>
    <rPh sb="2" eb="4">
      <t>チョウサ</t>
    </rPh>
    <rPh sb="4" eb="6">
      <t>カイシ</t>
    </rPh>
    <rPh sb="7" eb="9">
      <t>ゼンゲツ</t>
    </rPh>
    <rPh sb="9" eb="10">
      <t>マツ</t>
    </rPh>
    <rPh sb="10" eb="12">
      <t>ゲンザイ</t>
    </rPh>
    <phoneticPr fontId="12"/>
  </si>
  <si>
    <t>事業実施３年度前の4月1日現在</t>
    <rPh sb="0" eb="2">
      <t>ジギョウ</t>
    </rPh>
    <rPh sb="2" eb="4">
      <t>ジッシ</t>
    </rPh>
    <rPh sb="5" eb="7">
      <t>ネンド</t>
    </rPh>
    <rPh sb="7" eb="8">
      <t>マエ</t>
    </rPh>
    <rPh sb="10" eb="11">
      <t>ガツ</t>
    </rPh>
    <rPh sb="12" eb="13">
      <t>ニチ</t>
    </rPh>
    <rPh sb="13" eb="15">
      <t>ゲンザイ</t>
    </rPh>
    <phoneticPr fontId="12"/>
  </si>
  <si>
    <t>左記のうち事業実施前年度から増加した農地集積面積の3割以上が機構活用</t>
    <rPh sb="0" eb="2">
      <t>サキ</t>
    </rPh>
    <rPh sb="5" eb="7">
      <t>ジギョウ</t>
    </rPh>
    <rPh sb="7" eb="9">
      <t>ジッシ</t>
    </rPh>
    <rPh sb="9" eb="12">
      <t>ゼンネンド</t>
    </rPh>
    <rPh sb="14" eb="16">
      <t>ゾウカ</t>
    </rPh>
    <rPh sb="18" eb="20">
      <t>ノウチ</t>
    </rPh>
    <rPh sb="20" eb="22">
      <t>シュウセキ</t>
    </rPh>
    <rPh sb="22" eb="24">
      <t>メンセキ</t>
    </rPh>
    <rPh sb="26" eb="27">
      <t>ワリ</t>
    </rPh>
    <rPh sb="27" eb="29">
      <t>イジョウ</t>
    </rPh>
    <rPh sb="30" eb="32">
      <t>キコウ</t>
    </rPh>
    <rPh sb="32" eb="34">
      <t>カツヨウ</t>
    </rPh>
    <phoneticPr fontId="12"/>
  </si>
  <si>
    <t>担い手への農地集積率が３年度前より1割以上増加</t>
    <phoneticPr fontId="12"/>
  </si>
  <si>
    <t>集積率が80%以上</t>
    <rPh sb="0" eb="2">
      <t>シュウセキ</t>
    </rPh>
    <rPh sb="2" eb="3">
      <t>リツ</t>
    </rPh>
    <rPh sb="7" eb="9">
      <t>イジョウ</t>
    </rPh>
    <phoneticPr fontId="12"/>
  </si>
  <si>
    <t>国庫補助金
（円）</t>
    <phoneticPr fontId="12"/>
  </si>
  <si>
    <t>事業費
（円）</t>
    <phoneticPr fontId="12"/>
  </si>
  <si>
    <t>国庫補助金
（円）</t>
    <rPh sb="0" eb="2">
      <t>コッコ</t>
    </rPh>
    <rPh sb="2" eb="5">
      <t>ホジョキン</t>
    </rPh>
    <rPh sb="7" eb="8">
      <t>エン</t>
    </rPh>
    <phoneticPr fontId="12"/>
  </si>
  <si>
    <t>事業費
（円）</t>
    <rPh sb="0" eb="3">
      <t>ジギョウヒ</t>
    </rPh>
    <rPh sb="5" eb="6">
      <t>エン</t>
    </rPh>
    <phoneticPr fontId="12"/>
  </si>
  <si>
    <t>②農地集積割合の増加</t>
    <rPh sb="1" eb="3">
      <t>ノウチ</t>
    </rPh>
    <rPh sb="3" eb="5">
      <t>シュウセキ</t>
    </rPh>
    <rPh sb="5" eb="7">
      <t>ワリアイ</t>
    </rPh>
    <rPh sb="8" eb="10">
      <t>ゾウカ</t>
    </rPh>
    <phoneticPr fontId="12"/>
  </si>
  <si>
    <t>①担い手への農地集積</t>
    <phoneticPr fontId="12"/>
  </si>
  <si>
    <t>⑩新規就農者</t>
    <rPh sb="1" eb="3">
      <t>シンキ</t>
    </rPh>
    <rPh sb="3" eb="5">
      <t>シュウノウ</t>
    </rPh>
    <rPh sb="5" eb="6">
      <t>シャ</t>
    </rPh>
    <phoneticPr fontId="12"/>
  </si>
  <si>
    <t>地区数</t>
    <rPh sb="0" eb="2">
      <t>チク</t>
    </rPh>
    <rPh sb="2" eb="3">
      <t>スウ</t>
    </rPh>
    <phoneticPr fontId="20"/>
  </si>
  <si>
    <t>地区配分基準ポイント（※加点がない場合は入力不要）</t>
    <rPh sb="12" eb="14">
      <t>カテン</t>
    </rPh>
    <rPh sb="17" eb="19">
      <t>バアイ</t>
    </rPh>
    <rPh sb="20" eb="22">
      <t>ニュウリョク</t>
    </rPh>
    <rPh sb="22" eb="24">
      <t>フヨウ</t>
    </rPh>
    <phoneticPr fontId="12"/>
  </si>
  <si>
    <t>市町村名</t>
    <rPh sb="0" eb="4">
      <t>シチョウソンメイ</t>
    </rPh>
    <phoneticPr fontId="12"/>
  </si>
  <si>
    <t>都道府県名</t>
    <rPh sb="0" eb="2">
      <t>トドウ</t>
    </rPh>
    <rPh sb="2" eb="3">
      <t>フ</t>
    </rPh>
    <rPh sb="3" eb="5">
      <t>ケンメイ</t>
    </rPh>
    <phoneticPr fontId="12"/>
  </si>
  <si>
    <t>地区番号</t>
    <rPh sb="0" eb="2">
      <t>チク</t>
    </rPh>
    <rPh sb="2" eb="4">
      <t>バンゴウ</t>
    </rPh>
    <phoneticPr fontId="12"/>
  </si>
  <si>
    <t>要件確認</t>
    <rPh sb="0" eb="2">
      <t>ヨウケン</t>
    </rPh>
    <rPh sb="2" eb="4">
      <t>カクニン</t>
    </rPh>
    <phoneticPr fontId="12"/>
  </si>
  <si>
    <t>国庫補助金（円）
※1/2以内</t>
    <rPh sb="0" eb="2">
      <t>コッコ</t>
    </rPh>
    <rPh sb="2" eb="5">
      <t>ホジョキン</t>
    </rPh>
    <rPh sb="6" eb="7">
      <t>エン</t>
    </rPh>
    <rPh sb="13" eb="15">
      <t>イナイ</t>
    </rPh>
    <phoneticPr fontId="12"/>
  </si>
  <si>
    <t>事業費（円）</t>
    <rPh sb="0" eb="3">
      <t>ジギョウヒ</t>
    </rPh>
    <rPh sb="4" eb="5">
      <t>エン</t>
    </rPh>
    <phoneticPr fontId="12"/>
  </si>
  <si>
    <t>国費が事業費の1/2以内か</t>
    <rPh sb="0" eb="2">
      <t>コクヒ</t>
    </rPh>
    <rPh sb="3" eb="6">
      <t>ジギョウヒ</t>
    </rPh>
    <rPh sb="10" eb="12">
      <t>イナイ</t>
    </rPh>
    <phoneticPr fontId="12"/>
  </si>
  <si>
    <t>附帯事務費は事業費の
①0.4％以内か（市町村）
②1.7％以内か（都道府県）</t>
    <rPh sb="0" eb="2">
      <t>フタイ</t>
    </rPh>
    <rPh sb="2" eb="5">
      <t>ジムヒ</t>
    </rPh>
    <rPh sb="6" eb="9">
      <t>ジギョウヒ</t>
    </rPh>
    <rPh sb="16" eb="18">
      <t>イナイ</t>
    </rPh>
    <rPh sb="20" eb="21">
      <t>シ</t>
    </rPh>
    <rPh sb="21" eb="23">
      <t>チョウソン</t>
    </rPh>
    <rPh sb="30" eb="32">
      <t>イナイ</t>
    </rPh>
    <rPh sb="34" eb="38">
      <t>トドウフケン</t>
    </rPh>
    <rPh sb="37" eb="38">
      <t>ケン</t>
    </rPh>
    <rPh sb="38" eb="39">
      <t>ドウケン</t>
    </rPh>
    <phoneticPr fontId="12"/>
  </si>
  <si>
    <t>附帯事務費（要望）</t>
    <rPh sb="0" eb="2">
      <t>フタイ</t>
    </rPh>
    <rPh sb="2" eb="5">
      <t>ジムヒ</t>
    </rPh>
    <rPh sb="6" eb="8">
      <t>ヨウボウ</t>
    </rPh>
    <phoneticPr fontId="12"/>
  </si>
  <si>
    <t>（参考）</t>
    <rPh sb="1" eb="3">
      <t>サンコウ</t>
    </rPh>
    <phoneticPr fontId="12"/>
  </si>
  <si>
    <t>対象となる機械等の種類</t>
    <rPh sb="0" eb="2">
      <t>タイショウ</t>
    </rPh>
    <rPh sb="5" eb="7">
      <t>キカイ</t>
    </rPh>
    <rPh sb="7" eb="8">
      <t>トウ</t>
    </rPh>
    <rPh sb="9" eb="11">
      <t>シュルイ</t>
    </rPh>
    <phoneticPr fontId="12"/>
  </si>
  <si>
    <t>農業用機械の自動操舵システム</t>
    <rPh sb="0" eb="3">
      <t>ノウギョウヨウ</t>
    </rPh>
    <rPh sb="3" eb="5">
      <t>キカイ</t>
    </rPh>
    <rPh sb="6" eb="8">
      <t>ジドウ</t>
    </rPh>
    <rPh sb="8" eb="10">
      <t>ソウダ</t>
    </rPh>
    <phoneticPr fontId="12"/>
  </si>
  <si>
    <t>土壌センサー搭載型可変施肥田植機</t>
    <rPh sb="0" eb="2">
      <t>ドジョウ</t>
    </rPh>
    <rPh sb="6" eb="9">
      <t>トウサイガタ</t>
    </rPh>
    <rPh sb="9" eb="11">
      <t>カヘン</t>
    </rPh>
    <rPh sb="11" eb="13">
      <t>セヒ</t>
    </rPh>
    <rPh sb="13" eb="15">
      <t>タウ</t>
    </rPh>
    <rPh sb="15" eb="16">
      <t>キ</t>
    </rPh>
    <phoneticPr fontId="12"/>
  </si>
  <si>
    <t>農薬散布等用無人航空機</t>
    <rPh sb="0" eb="2">
      <t>ノウヤク</t>
    </rPh>
    <rPh sb="2" eb="4">
      <t>サンプ</t>
    </rPh>
    <rPh sb="4" eb="5">
      <t>トウ</t>
    </rPh>
    <rPh sb="5" eb="6">
      <t>ヨウ</t>
    </rPh>
    <rPh sb="6" eb="8">
      <t>ムジン</t>
    </rPh>
    <rPh sb="8" eb="11">
      <t>コウクウキ</t>
    </rPh>
    <phoneticPr fontId="12"/>
  </si>
  <si>
    <t>自動収穫・選果作業機</t>
    <rPh sb="0" eb="2">
      <t>ジドウ</t>
    </rPh>
    <rPh sb="2" eb="4">
      <t>シュウカク</t>
    </rPh>
    <rPh sb="5" eb="7">
      <t>センカ</t>
    </rPh>
    <rPh sb="7" eb="10">
      <t>サギョウキ</t>
    </rPh>
    <phoneticPr fontId="12"/>
  </si>
  <si>
    <t>水田の高度水管理システム</t>
    <rPh sb="0" eb="2">
      <t>スイデン</t>
    </rPh>
    <rPh sb="3" eb="5">
      <t>コウド</t>
    </rPh>
    <rPh sb="5" eb="6">
      <t>ミズ</t>
    </rPh>
    <rPh sb="6" eb="8">
      <t>カンリ</t>
    </rPh>
    <phoneticPr fontId="12"/>
  </si>
  <si>
    <t>施設園芸の高度環境制御システム</t>
    <rPh sb="0" eb="2">
      <t>シセツ</t>
    </rPh>
    <rPh sb="2" eb="4">
      <t>エンゲイ</t>
    </rPh>
    <rPh sb="5" eb="7">
      <t>コウド</t>
    </rPh>
    <rPh sb="7" eb="9">
      <t>カンキョウ</t>
    </rPh>
    <rPh sb="9" eb="11">
      <t>セイギョ</t>
    </rPh>
    <phoneticPr fontId="12"/>
  </si>
  <si>
    <t>ほ場環境等に応じた生産管理最適化システム</t>
    <rPh sb="1" eb="2">
      <t>ジョウ</t>
    </rPh>
    <rPh sb="2" eb="4">
      <t>カンキョウ</t>
    </rPh>
    <rPh sb="4" eb="5">
      <t>トウ</t>
    </rPh>
    <rPh sb="6" eb="7">
      <t>オウ</t>
    </rPh>
    <rPh sb="9" eb="11">
      <t>セイサン</t>
    </rPh>
    <rPh sb="11" eb="13">
      <t>カンリ</t>
    </rPh>
    <rPh sb="13" eb="16">
      <t>サイテキカ</t>
    </rPh>
    <phoneticPr fontId="12"/>
  </si>
  <si>
    <t>牛個体管理システム</t>
    <rPh sb="0" eb="1">
      <t>ギュウ</t>
    </rPh>
    <rPh sb="1" eb="3">
      <t>コタイ</t>
    </rPh>
    <rPh sb="3" eb="5">
      <t>カンリ</t>
    </rPh>
    <phoneticPr fontId="12"/>
  </si>
  <si>
    <t>都道府県特認機械等</t>
    <rPh sb="0" eb="4">
      <t>トドウフケン</t>
    </rPh>
    <rPh sb="4" eb="6">
      <t>トクニン</t>
    </rPh>
    <rPh sb="6" eb="8">
      <t>キカイ</t>
    </rPh>
    <rPh sb="8" eb="9">
      <t>トウ</t>
    </rPh>
    <phoneticPr fontId="12"/>
  </si>
  <si>
    <t>農業地域類型（第1次分類）</t>
    <rPh sb="0" eb="2">
      <t>ノウギョウ</t>
    </rPh>
    <rPh sb="2" eb="4">
      <t>チイキ</t>
    </rPh>
    <rPh sb="4" eb="6">
      <t>ルイケイ</t>
    </rPh>
    <rPh sb="7" eb="8">
      <t>ダイ</t>
    </rPh>
    <rPh sb="9" eb="10">
      <t>ジ</t>
    </rPh>
    <rPh sb="10" eb="12">
      <t>ブンルイ</t>
    </rPh>
    <phoneticPr fontId="12"/>
  </si>
  <si>
    <t>都市的地域</t>
    <rPh sb="0" eb="3">
      <t>トシテキ</t>
    </rPh>
    <rPh sb="3" eb="5">
      <t>チイキ</t>
    </rPh>
    <phoneticPr fontId="12"/>
  </si>
  <si>
    <t>平地農業地域</t>
    <rPh sb="0" eb="2">
      <t>ヘイチ</t>
    </rPh>
    <rPh sb="2" eb="4">
      <t>ノウギョウ</t>
    </rPh>
    <rPh sb="4" eb="6">
      <t>チイキ</t>
    </rPh>
    <phoneticPr fontId="12"/>
  </si>
  <si>
    <t>中間農業地域</t>
    <rPh sb="0" eb="2">
      <t>チュウカン</t>
    </rPh>
    <rPh sb="2" eb="4">
      <t>ノウギョウ</t>
    </rPh>
    <rPh sb="4" eb="6">
      <t>チイキ</t>
    </rPh>
    <phoneticPr fontId="12"/>
  </si>
  <si>
    <t>山間農業地域</t>
    <rPh sb="0" eb="2">
      <t>サンカン</t>
    </rPh>
    <rPh sb="2" eb="4">
      <t>ノウギョウ</t>
    </rPh>
    <rPh sb="4" eb="6">
      <t>チイキ</t>
    </rPh>
    <phoneticPr fontId="12"/>
  </si>
  <si>
    <t>化石燃料使用量の15%以上の削減</t>
    <rPh sb="0" eb="4">
      <t>カセキネンリョウ</t>
    </rPh>
    <rPh sb="4" eb="7">
      <t>シヨウリョウ</t>
    </rPh>
    <rPh sb="11" eb="13">
      <t>イジョウ</t>
    </rPh>
    <rPh sb="14" eb="16">
      <t>サクゲン</t>
    </rPh>
    <phoneticPr fontId="12"/>
  </si>
  <si>
    <t>化学肥料使用量の20%以上の削減</t>
    <rPh sb="0" eb="4">
      <t>カガクヒリョウ</t>
    </rPh>
    <rPh sb="4" eb="7">
      <t>シヨウリョウ</t>
    </rPh>
    <rPh sb="11" eb="13">
      <t>イジョウ</t>
    </rPh>
    <rPh sb="14" eb="16">
      <t>サクゲン</t>
    </rPh>
    <phoneticPr fontId="12"/>
  </si>
  <si>
    <t>補助上限</t>
    <rPh sb="0" eb="4">
      <t>ホジョジョウゲン</t>
    </rPh>
    <phoneticPr fontId="12"/>
  </si>
  <si>
    <t>機械等の区分</t>
    <rPh sb="0" eb="2">
      <t>キカイ</t>
    </rPh>
    <rPh sb="2" eb="3">
      <t>トウ</t>
    </rPh>
    <rPh sb="4" eb="6">
      <t>クブン</t>
    </rPh>
    <phoneticPr fontId="12"/>
  </si>
  <si>
    <t>100万円</t>
    <phoneticPr fontId="12"/>
  </si>
  <si>
    <t>データ行個別番号（参考）</t>
    <rPh sb="3" eb="4">
      <t>ギョウ</t>
    </rPh>
    <rPh sb="4" eb="6">
      <t>コベツ</t>
    </rPh>
    <rPh sb="6" eb="8">
      <t>バンゴウ</t>
    </rPh>
    <rPh sb="9" eb="11">
      <t>サンコウ</t>
    </rPh>
    <phoneticPr fontId="21"/>
  </si>
  <si>
    <t>都道府県個別番号</t>
    <rPh sb="0" eb="4">
      <t>トドウフケン</t>
    </rPh>
    <rPh sb="4" eb="6">
      <t>コベツ</t>
    </rPh>
    <rPh sb="6" eb="8">
      <t>バンゴウ</t>
    </rPh>
    <phoneticPr fontId="12"/>
  </si>
  <si>
    <t>地区個別番号</t>
    <rPh sb="0" eb="2">
      <t>チク</t>
    </rPh>
    <rPh sb="2" eb="4">
      <t>コベツ</t>
    </rPh>
    <rPh sb="4" eb="6">
      <t>バンゴウ</t>
    </rPh>
    <phoneticPr fontId="21"/>
  </si>
  <si>
    <t>市町村個別番号</t>
    <rPh sb="0" eb="3">
      <t>シチョウソン</t>
    </rPh>
    <rPh sb="3" eb="5">
      <t>コベツ</t>
    </rPh>
    <rPh sb="5" eb="7">
      <t>バンゴウ</t>
    </rPh>
    <phoneticPr fontId="21"/>
  </si>
  <si>
    <t>地区先頭行</t>
    <rPh sb="0" eb="2">
      <t>チク</t>
    </rPh>
    <rPh sb="2" eb="5">
      <t>セントウギョウ</t>
    </rPh>
    <phoneticPr fontId="21"/>
  </si>
  <si>
    <t>市町村先頭行</t>
    <rPh sb="0" eb="3">
      <t>シチョウソン</t>
    </rPh>
    <phoneticPr fontId="21"/>
  </si>
  <si>
    <t>行番号</t>
    <rPh sb="0" eb="3">
      <t>ギョウバンゴウ</t>
    </rPh>
    <phoneticPr fontId="12"/>
  </si>
  <si>
    <t>農業地域類型コード（第1次分類）を整理番号表より入力</t>
    <rPh sb="17" eb="22">
      <t>セイリバンゴウヒョウ</t>
    </rPh>
    <rPh sb="24" eb="26">
      <t>ニュウリョク</t>
    </rPh>
    <phoneticPr fontId="12"/>
  </si>
  <si>
    <t>a</t>
    <phoneticPr fontId="12"/>
  </si>
  <si>
    <t>要望額
　　　　　（円）</t>
    <rPh sb="0" eb="3">
      <t>ヨウボウガク</t>
    </rPh>
    <rPh sb="10" eb="11">
      <t>エン</t>
    </rPh>
    <phoneticPr fontId="12"/>
  </si>
  <si>
    <t xml:space="preserve">
うち有機ＪＡＳの認証を受けている場合</t>
    <rPh sb="3" eb="5">
      <t>ユウキ</t>
    </rPh>
    <rPh sb="9" eb="11">
      <t>ニンショウ</t>
    </rPh>
    <rPh sb="12" eb="13">
      <t>ウ</t>
    </rPh>
    <rPh sb="17" eb="19">
      <t>バアイ</t>
    </rPh>
    <phoneticPr fontId="12"/>
  </si>
  <si>
    <t xml:space="preserve">
うち有機ＪＡＳの認証を受けることとしている場合</t>
    <rPh sb="3" eb="5">
      <t>ユウキ</t>
    </rPh>
    <rPh sb="9" eb="11">
      <t>ニンショウ</t>
    </rPh>
    <rPh sb="12" eb="13">
      <t>ウ</t>
    </rPh>
    <rPh sb="22" eb="24">
      <t>バアイ</t>
    </rPh>
    <phoneticPr fontId="12"/>
  </si>
  <si>
    <t xml:space="preserve">
イ-b　事業実施前３年度内に経営面積又は農産物売上高の４割以上の品目転換を行うこととしている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7">
      <t>ダカ</t>
    </rPh>
    <rPh sb="29" eb="30">
      <t>ワリ</t>
    </rPh>
    <rPh sb="30" eb="32">
      <t>イジョウ</t>
    </rPh>
    <rPh sb="33" eb="35">
      <t>ヒンモク</t>
    </rPh>
    <rPh sb="35" eb="37">
      <t>テンカン</t>
    </rPh>
    <rPh sb="38" eb="39">
      <t>オコナ</t>
    </rPh>
    <phoneticPr fontId="12"/>
  </si>
  <si>
    <t xml:space="preserve">
イ-b　事業実施前３年度内に経営面積又は農産物売上高の４割以上の品目転換を行っている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7">
      <t>ダカ</t>
    </rPh>
    <rPh sb="29" eb="30">
      <t>ワリ</t>
    </rPh>
    <rPh sb="30" eb="32">
      <t>イジョウ</t>
    </rPh>
    <rPh sb="33" eb="35">
      <t>ヒンモク</t>
    </rPh>
    <rPh sb="35" eb="37">
      <t>テンカン</t>
    </rPh>
    <rPh sb="38" eb="39">
      <t>オコナ</t>
    </rPh>
    <phoneticPr fontId="12"/>
  </si>
  <si>
    <t xml:space="preserve">
ウ　青色申告を目標年度までに行うこととしている</t>
    <rPh sb="3" eb="5">
      <t>アオイロ</t>
    </rPh>
    <rPh sb="5" eb="7">
      <t>シンコク</t>
    </rPh>
    <rPh sb="8" eb="10">
      <t>モクヒョウ</t>
    </rPh>
    <rPh sb="10" eb="12">
      <t>ネンド</t>
    </rPh>
    <rPh sb="15" eb="16">
      <t>オコナ</t>
    </rPh>
    <phoneticPr fontId="12"/>
  </si>
  <si>
    <t>経営面積等入力</t>
    <rPh sb="0" eb="2">
      <t>ケイエイ</t>
    </rPh>
    <rPh sb="2" eb="4">
      <t>メンセキ</t>
    </rPh>
    <rPh sb="4" eb="5">
      <t>トウ</t>
    </rPh>
    <rPh sb="5" eb="7">
      <t>ニュウリョク</t>
    </rPh>
    <phoneticPr fontId="12"/>
  </si>
  <si>
    <t>農地中間管理機構からの賃借件等の設定等</t>
    <rPh sb="0" eb="2">
      <t>ノウチ</t>
    </rPh>
    <rPh sb="2" eb="4">
      <t>チュウカン</t>
    </rPh>
    <rPh sb="4" eb="6">
      <t>カンリ</t>
    </rPh>
    <rPh sb="6" eb="8">
      <t>キコウ</t>
    </rPh>
    <rPh sb="11" eb="14">
      <t>チンシャクケン</t>
    </rPh>
    <rPh sb="14" eb="15">
      <t>トウ</t>
    </rPh>
    <rPh sb="16" eb="18">
      <t>セッテイ</t>
    </rPh>
    <rPh sb="18" eb="19">
      <t>トウ</t>
    </rPh>
    <phoneticPr fontId="12"/>
  </si>
  <si>
    <t>区分に応じた加点の整理表</t>
    <rPh sb="0" eb="2">
      <t>クブン</t>
    </rPh>
    <rPh sb="3" eb="4">
      <t>オウ</t>
    </rPh>
    <rPh sb="6" eb="8">
      <t>カテン</t>
    </rPh>
    <rPh sb="9" eb="11">
      <t>セイリ</t>
    </rPh>
    <rPh sb="11" eb="12">
      <t>ヒョウ</t>
    </rPh>
    <phoneticPr fontId="12"/>
  </si>
  <si>
    <t>現状面積
(ha)</t>
    <rPh sb="0" eb="2">
      <t>ゲンジョウ</t>
    </rPh>
    <rPh sb="2" eb="4">
      <t>メンセキ</t>
    </rPh>
    <phoneticPr fontId="12"/>
  </si>
  <si>
    <t>目標面積
(ha)</t>
    <rPh sb="0" eb="2">
      <t>モクヒョウ</t>
    </rPh>
    <rPh sb="2" eb="4">
      <t>メンセキ</t>
    </rPh>
    <phoneticPr fontId="12"/>
  </si>
  <si>
    <t>拡大面積
(ha)</t>
    <rPh sb="0" eb="2">
      <t>カクダイ</t>
    </rPh>
    <rPh sb="2" eb="4">
      <t>メンセキ</t>
    </rPh>
    <phoneticPr fontId="12"/>
  </si>
  <si>
    <t>拡大率
（％）</t>
    <rPh sb="0" eb="3">
      <t>カクダイリツ</t>
    </rPh>
    <phoneticPr fontId="20"/>
  </si>
  <si>
    <t>面積拡大を
行う区分</t>
    <rPh sb="0" eb="2">
      <t>メンセキ</t>
    </rPh>
    <rPh sb="2" eb="4">
      <t>カクダイ</t>
    </rPh>
    <rPh sb="6" eb="7">
      <t>オコナ</t>
    </rPh>
    <rPh sb="8" eb="10">
      <t>クブン</t>
    </rPh>
    <phoneticPr fontId="12"/>
  </si>
  <si>
    <t>ア</t>
    <phoneticPr fontId="12"/>
  </si>
  <si>
    <t>整理番号：営農類型の整理番号を準用</t>
    <rPh sb="0" eb="2">
      <t>セイリ</t>
    </rPh>
    <rPh sb="2" eb="4">
      <t>バンゴウ</t>
    </rPh>
    <rPh sb="5" eb="7">
      <t>エイノウ</t>
    </rPh>
    <rPh sb="7" eb="9">
      <t>ルイケイ</t>
    </rPh>
    <rPh sb="10" eb="12">
      <t>セイリ</t>
    </rPh>
    <rPh sb="12" eb="14">
      <t>バンゴウ</t>
    </rPh>
    <rPh sb="15" eb="17">
      <t>ジュンヨウ</t>
    </rPh>
    <phoneticPr fontId="12"/>
  </si>
  <si>
    <t>1土地利用</t>
    <rPh sb="1" eb="3">
      <t>トチ</t>
    </rPh>
    <rPh sb="3" eb="5">
      <t>リヨウ</t>
    </rPh>
    <phoneticPr fontId="12"/>
  </si>
  <si>
    <t>2施設</t>
    <rPh sb="1" eb="3">
      <t>シセツ</t>
    </rPh>
    <phoneticPr fontId="12"/>
  </si>
  <si>
    <t>3果樹</t>
    <rPh sb="1" eb="3">
      <t>カジュ</t>
    </rPh>
    <phoneticPr fontId="12"/>
  </si>
  <si>
    <t>4畜産・養鶏</t>
    <rPh sb="1" eb="3">
      <t>チクサン</t>
    </rPh>
    <rPh sb="4" eb="6">
      <t>ヨウケイ</t>
    </rPh>
    <phoneticPr fontId="12"/>
  </si>
  <si>
    <t>集計用</t>
    <rPh sb="0" eb="3">
      <t>シュウケイヨウ</t>
    </rPh>
    <phoneticPr fontId="12"/>
  </si>
  <si>
    <t>b</t>
    <phoneticPr fontId="12"/>
  </si>
  <si>
    <t>c</t>
    <phoneticPr fontId="12"/>
  </si>
  <si>
    <t>d</t>
    <phoneticPr fontId="12"/>
  </si>
  <si>
    <t>飼養頭羽数の増加に読み替える場合は「1」を記入</t>
    <rPh sb="0" eb="2">
      <t>シヨウ</t>
    </rPh>
    <rPh sb="2" eb="3">
      <t>アタマ</t>
    </rPh>
    <rPh sb="3" eb="4">
      <t>ハネ</t>
    </rPh>
    <rPh sb="4" eb="5">
      <t>スウ</t>
    </rPh>
    <rPh sb="6" eb="8">
      <t>ゾウカ</t>
    </rPh>
    <rPh sb="9" eb="10">
      <t>ヨ</t>
    </rPh>
    <rPh sb="11" eb="12">
      <t>カ</t>
    </rPh>
    <rPh sb="14" eb="16">
      <t>バアイ</t>
    </rPh>
    <rPh sb="21" eb="23">
      <t>キニュウ</t>
    </rPh>
    <phoneticPr fontId="12"/>
  </si>
  <si>
    <t>施設園芸のみ</t>
    <rPh sb="0" eb="2">
      <t>シセツ</t>
    </rPh>
    <rPh sb="2" eb="4">
      <t>エンゲイ</t>
    </rPh>
    <phoneticPr fontId="12"/>
  </si>
  <si>
    <t>果樹のみ</t>
    <rPh sb="0" eb="2">
      <t>カジュ</t>
    </rPh>
    <phoneticPr fontId="12"/>
  </si>
  <si>
    <t>畜産のみ</t>
    <rPh sb="0" eb="2">
      <t>チクサン</t>
    </rPh>
    <phoneticPr fontId="12"/>
  </si>
  <si>
    <t>ポイント算出</t>
    <rPh sb="4" eb="6">
      <t>サンシュツ</t>
    </rPh>
    <phoneticPr fontId="12"/>
  </si>
  <si>
    <t>ポイント集計</t>
    <rPh sb="4" eb="6">
      <t>シュウケイ</t>
    </rPh>
    <phoneticPr fontId="12"/>
  </si>
  <si>
    <t xml:space="preserve">
ア　女性農業者
イ　代表者が女性又は役員若しくは構成員のうち女性が過半を占める
ウ　区分経理を行っており、女性が当該部門の責任者
（※ア，イ，ウを記入）
</t>
    <rPh sb="3" eb="5">
      <t>ジョセイ</t>
    </rPh>
    <rPh sb="5" eb="8">
      <t>ノウギョウシャ</t>
    </rPh>
    <rPh sb="17" eb="18">
      <t>マタ</t>
    </rPh>
    <rPh sb="43" eb="45">
      <t>クブン</t>
    </rPh>
    <rPh sb="45" eb="47">
      <t>ケイリ</t>
    </rPh>
    <rPh sb="48" eb="49">
      <t>オコナ</t>
    </rPh>
    <rPh sb="54" eb="56">
      <t>ジョセイ</t>
    </rPh>
    <rPh sb="57" eb="59">
      <t>トウガイ</t>
    </rPh>
    <rPh sb="59" eb="61">
      <t>ブモン</t>
    </rPh>
    <rPh sb="62" eb="65">
      <t>セキニンシャ</t>
    </rPh>
    <phoneticPr fontId="12"/>
  </si>
  <si>
    <t>（ウ）付加価値額の拡大額の目標（対象：⑩新規就農のポイント加点を受ける者）</t>
    <rPh sb="3" eb="5">
      <t>フカ</t>
    </rPh>
    <rPh sb="5" eb="7">
      <t>カチ</t>
    </rPh>
    <rPh sb="7" eb="8">
      <t>ガク</t>
    </rPh>
    <rPh sb="9" eb="11">
      <t>カクダイ</t>
    </rPh>
    <rPh sb="11" eb="12">
      <t>ガク</t>
    </rPh>
    <rPh sb="13" eb="15">
      <t>モクヒョウ</t>
    </rPh>
    <rPh sb="16" eb="18">
      <t>タイショウ</t>
    </rPh>
    <rPh sb="20" eb="22">
      <t>シンキ</t>
    </rPh>
    <rPh sb="22" eb="24">
      <t>シュウノウ</t>
    </rPh>
    <rPh sb="29" eb="31">
      <t>カテン</t>
    </rPh>
    <rPh sb="32" eb="33">
      <t>ウ</t>
    </rPh>
    <rPh sb="35" eb="36">
      <t>シャ</t>
    </rPh>
    <phoneticPr fontId="12"/>
  </si>
  <si>
    <t>事業費50万円以上</t>
    <rPh sb="0" eb="3">
      <t>ジギョウヒ</t>
    </rPh>
    <rPh sb="5" eb="9">
      <t>マンエンイジョウ</t>
    </rPh>
    <phoneticPr fontId="12"/>
  </si>
  <si>
    <t>共済等加入</t>
    <rPh sb="0" eb="2">
      <t>キョウサイ</t>
    </rPh>
    <rPh sb="2" eb="3">
      <t>トウ</t>
    </rPh>
    <rPh sb="3" eb="5">
      <t>カニュウ</t>
    </rPh>
    <phoneticPr fontId="12"/>
  </si>
  <si>
    <t>事業費算出</t>
    <rPh sb="0" eb="3">
      <t>ジギョウヒ</t>
    </rPh>
    <rPh sb="3" eb="5">
      <t>サンシュツ</t>
    </rPh>
    <phoneticPr fontId="12"/>
  </si>
  <si>
    <t>総合確認</t>
    <rPh sb="0" eb="2">
      <t>ソウゴウ</t>
    </rPh>
    <rPh sb="2" eb="4">
      <t>カクニン</t>
    </rPh>
    <phoneticPr fontId="12"/>
  </si>
  <si>
    <t>経営面積</t>
    <rPh sb="0" eb="2">
      <t>ケイエイ</t>
    </rPh>
    <rPh sb="2" eb="4">
      <t>メンセキ</t>
    </rPh>
    <phoneticPr fontId="12"/>
  </si>
  <si>
    <t>複合化</t>
    <rPh sb="0" eb="3">
      <t>フクゴウカ</t>
    </rPh>
    <phoneticPr fontId="12"/>
  </si>
  <si>
    <t>法人化</t>
    <rPh sb="0" eb="3">
      <t>ホウジンカ</t>
    </rPh>
    <phoneticPr fontId="12"/>
  </si>
  <si>
    <t>青色申告</t>
    <rPh sb="0" eb="2">
      <t>アオイロ</t>
    </rPh>
    <rPh sb="2" eb="4">
      <t>シンコク</t>
    </rPh>
    <phoneticPr fontId="12"/>
  </si>
  <si>
    <t>環境配慮</t>
    <rPh sb="0" eb="2">
      <t>カンキョウ</t>
    </rPh>
    <rPh sb="2" eb="4">
      <t>ハイリョ</t>
    </rPh>
    <phoneticPr fontId="12"/>
  </si>
  <si>
    <t>労働時間</t>
    <rPh sb="0" eb="2">
      <t>ロウドウ</t>
    </rPh>
    <rPh sb="2" eb="4">
      <t>ジカン</t>
    </rPh>
    <phoneticPr fontId="12"/>
  </si>
  <si>
    <t>輸出</t>
    <rPh sb="0" eb="2">
      <t>ユシュツ</t>
    </rPh>
    <phoneticPr fontId="12"/>
  </si>
  <si>
    <t>課税区分</t>
    <rPh sb="0" eb="2">
      <t>カゼイ</t>
    </rPh>
    <rPh sb="2" eb="4">
      <t>クブン</t>
    </rPh>
    <phoneticPr fontId="12"/>
  </si>
  <si>
    <t>事業費</t>
    <rPh sb="0" eb="3">
      <t>ジギョウヒ</t>
    </rPh>
    <phoneticPr fontId="12"/>
  </si>
  <si>
    <t>事業費（除税）</t>
    <rPh sb="0" eb="3">
      <t>ジギョウヒ</t>
    </rPh>
    <rPh sb="4" eb="5">
      <t>ジョ</t>
    </rPh>
    <rPh sb="5" eb="6">
      <t>ゼイ</t>
    </rPh>
    <phoneticPr fontId="12"/>
  </si>
  <si>
    <t>上限確認</t>
    <rPh sb="0" eb="2">
      <t>ジョウゲン</t>
    </rPh>
    <rPh sb="2" eb="4">
      <t>カクニン</t>
    </rPh>
    <phoneticPr fontId="12"/>
  </si>
  <si>
    <t>対象者ごと助成金</t>
    <rPh sb="0" eb="2">
      <t>タイショウ</t>
    </rPh>
    <rPh sb="2" eb="3">
      <t>シャ</t>
    </rPh>
    <rPh sb="5" eb="8">
      <t>ジョセイキン</t>
    </rPh>
    <phoneticPr fontId="12"/>
  </si>
  <si>
    <t>地区人数</t>
    <rPh sb="0" eb="2">
      <t>チク</t>
    </rPh>
    <rPh sb="2" eb="4">
      <t>ニンズウ</t>
    </rPh>
    <phoneticPr fontId="12"/>
  </si>
  <si>
    <t>目標未設定</t>
    <rPh sb="0" eb="2">
      <t>モクヒョウ</t>
    </rPh>
    <rPh sb="2" eb="5">
      <t>ミセッテイ</t>
    </rPh>
    <phoneticPr fontId="12"/>
  </si>
  <si>
    <t>面積未記入</t>
    <rPh sb="0" eb="2">
      <t>メンセキ</t>
    </rPh>
    <rPh sb="2" eb="5">
      <t>ミキニュウ</t>
    </rPh>
    <phoneticPr fontId="12"/>
  </si>
  <si>
    <t xml:space="preserve">
ｂ　就農準備資金・経営開始資金のうち経営開始資金等の交付期間中に交付終了</t>
    <rPh sb="4" eb="6">
      <t>シュウノウ</t>
    </rPh>
    <rPh sb="6" eb="8">
      <t>ジュンビ</t>
    </rPh>
    <rPh sb="8" eb="10">
      <t>シキン</t>
    </rPh>
    <rPh sb="11" eb="13">
      <t>ケイエイ</t>
    </rPh>
    <rPh sb="13" eb="15">
      <t>カイシ</t>
    </rPh>
    <rPh sb="15" eb="17">
      <t>シキン</t>
    </rPh>
    <rPh sb="20" eb="22">
      <t>ケイエイ</t>
    </rPh>
    <rPh sb="22" eb="24">
      <t>カイシ</t>
    </rPh>
    <rPh sb="24" eb="26">
      <t>シキン</t>
    </rPh>
    <rPh sb="26" eb="27">
      <t>ナド</t>
    </rPh>
    <rPh sb="28" eb="30">
      <t>コウフ</t>
    </rPh>
    <rPh sb="34" eb="36">
      <t>コウフ</t>
    </rPh>
    <phoneticPr fontId="12"/>
  </si>
  <si>
    <t>助成対象者体数</t>
    <rPh sb="0" eb="2">
      <t>ジョセイ</t>
    </rPh>
    <rPh sb="2" eb="4">
      <t>タイショウ</t>
    </rPh>
    <rPh sb="4" eb="5">
      <t>シャ</t>
    </rPh>
    <rPh sb="5" eb="6">
      <t>カラダ</t>
    </rPh>
    <rPh sb="6" eb="7">
      <t>スウ</t>
    </rPh>
    <phoneticPr fontId="12"/>
  </si>
  <si>
    <t>助成対象者数</t>
    <rPh sb="0" eb="5">
      <t>ジョセイタイショウシャ</t>
    </rPh>
    <rPh sb="5" eb="6">
      <t>スウ</t>
    </rPh>
    <phoneticPr fontId="12"/>
  </si>
  <si>
    <t>実施機会の公平性の確保</t>
    <rPh sb="0" eb="2">
      <t>ジッシ</t>
    </rPh>
    <rPh sb="2" eb="4">
      <t>キカイ</t>
    </rPh>
    <rPh sb="5" eb="7">
      <t>コウヘイ</t>
    </rPh>
    <rPh sb="7" eb="8">
      <t>セイ</t>
    </rPh>
    <rPh sb="9" eb="11">
      <t>カクホ</t>
    </rPh>
    <phoneticPr fontId="12"/>
  </si>
  <si>
    <t>市町村番号</t>
    <rPh sb="0" eb="5">
      <t>シチョウソンバンゴウ</t>
    </rPh>
    <phoneticPr fontId="12"/>
  </si>
  <si>
    <t>うち市町村附帯事務費</t>
    <rPh sb="2" eb="5">
      <t>シチョウソン</t>
    </rPh>
    <rPh sb="5" eb="7">
      <t>フタイ</t>
    </rPh>
    <rPh sb="7" eb="10">
      <t>ジムヒ</t>
    </rPh>
    <phoneticPr fontId="12"/>
  </si>
  <si>
    <t>市町村先頭</t>
    <rPh sb="0" eb="3">
      <t>シチョウソン</t>
    </rPh>
    <rPh sb="3" eb="5">
      <t>セントウ</t>
    </rPh>
    <phoneticPr fontId="12"/>
  </si>
  <si>
    <t>うち市町村事務補</t>
    <rPh sb="2" eb="8">
      <t>シチョウソンジムホ</t>
    </rPh>
    <phoneticPr fontId="12"/>
  </si>
  <si>
    <t>○都道府県附帯事務費</t>
    <rPh sb="1" eb="5">
      <t>トドウフケン</t>
    </rPh>
    <rPh sb="5" eb="10">
      <t>フタイジムヒ</t>
    </rPh>
    <phoneticPr fontId="12"/>
  </si>
  <si>
    <t>○市町村附帯事務費</t>
    <rPh sb="1" eb="4">
      <t>シチョウソン</t>
    </rPh>
    <rPh sb="4" eb="6">
      <t>フタイ</t>
    </rPh>
    <rPh sb="6" eb="9">
      <t>ジムヒ</t>
    </rPh>
    <phoneticPr fontId="12"/>
  </si>
  <si>
    <t>耐用年数</t>
    <rPh sb="0" eb="4">
      <t>タイヨウネンスウ</t>
    </rPh>
    <phoneticPr fontId="12"/>
  </si>
  <si>
    <t>中古資産耐用年数（年）</t>
    <rPh sb="0" eb="2">
      <t>チュウコ</t>
    </rPh>
    <rPh sb="2" eb="4">
      <t>シサン</t>
    </rPh>
    <rPh sb="4" eb="6">
      <t>タイヨウ</t>
    </rPh>
    <rPh sb="6" eb="8">
      <t>ネンスウ</t>
    </rPh>
    <rPh sb="9" eb="10">
      <t>ネン</t>
    </rPh>
    <phoneticPr fontId="12"/>
  </si>
  <si>
    <t>耐用年数5~20年（△はプラマイ2割・基盤整備の一部）</t>
    <rPh sb="0" eb="2">
      <t>タイヨウ</t>
    </rPh>
    <rPh sb="2" eb="4">
      <t>ネンスウ</t>
    </rPh>
    <rPh sb="8" eb="9">
      <t>ネン</t>
    </rPh>
    <rPh sb="17" eb="18">
      <t>ワリ</t>
    </rPh>
    <rPh sb="19" eb="21">
      <t>キバン</t>
    </rPh>
    <rPh sb="21" eb="23">
      <t>セイビ</t>
    </rPh>
    <rPh sb="24" eb="26">
      <t>イチブ</t>
    </rPh>
    <phoneticPr fontId="12"/>
  </si>
  <si>
    <t>附帯事務費</t>
    <rPh sb="0" eb="2">
      <t>フタイ</t>
    </rPh>
    <rPh sb="2" eb="5">
      <t>ジムヒ</t>
    </rPh>
    <phoneticPr fontId="12"/>
  </si>
  <si>
    <t>対象者ごと上限額を踏まえた機械ごとの額</t>
    <rPh sb="0" eb="3">
      <t>タイショウシャ</t>
    </rPh>
    <rPh sb="5" eb="7">
      <t>ジョウゲン</t>
    </rPh>
    <rPh sb="7" eb="8">
      <t>ガク</t>
    </rPh>
    <rPh sb="9" eb="10">
      <t>フ</t>
    </rPh>
    <rPh sb="13" eb="15">
      <t>キカイ</t>
    </rPh>
    <rPh sb="18" eb="19">
      <t>ガク</t>
    </rPh>
    <phoneticPr fontId="12"/>
  </si>
  <si>
    <t>（要望額）機械ごと上限確認</t>
    <rPh sb="1" eb="4">
      <t>ヨウボウガク</t>
    </rPh>
    <rPh sb="5" eb="7">
      <t>キカイ</t>
    </rPh>
    <rPh sb="9" eb="11">
      <t>ジョウゲン</t>
    </rPh>
    <rPh sb="11" eb="13">
      <t>カクニン</t>
    </rPh>
    <phoneticPr fontId="12"/>
  </si>
  <si>
    <t>（助成額）対象者ごと上限確認</t>
    <rPh sb="1" eb="4">
      <t>ジョセイガク</t>
    </rPh>
    <rPh sb="5" eb="7">
      <t>タイショウ</t>
    </rPh>
    <rPh sb="7" eb="8">
      <t>シャ</t>
    </rPh>
    <rPh sb="10" eb="12">
      <t>ジョウゲン</t>
    </rPh>
    <rPh sb="12" eb="14">
      <t>カクニン</t>
    </rPh>
    <phoneticPr fontId="12"/>
  </si>
  <si>
    <t>対象者ごと要望額合計</t>
    <rPh sb="0" eb="2">
      <t>タイショウ</t>
    </rPh>
    <rPh sb="2" eb="3">
      <t>シャ</t>
    </rPh>
    <rPh sb="5" eb="7">
      <t>ヨウボウ</t>
    </rPh>
    <rPh sb="7" eb="8">
      <t>ガク</t>
    </rPh>
    <rPh sb="8" eb="10">
      <t>ゴウケイ</t>
    </rPh>
    <phoneticPr fontId="12"/>
  </si>
  <si>
    <t/>
  </si>
  <si>
    <t>記入に当たっての注意事項</t>
    <rPh sb="0" eb="2">
      <t>キニュウ</t>
    </rPh>
    <rPh sb="3" eb="4">
      <t>ア</t>
    </rPh>
    <rPh sb="8" eb="12">
      <t>チュウイジコウ</t>
    </rPh>
    <phoneticPr fontId="12"/>
  </si>
  <si>
    <t>・</t>
    <phoneticPr fontId="12"/>
  </si>
  <si>
    <r>
      <t>　黄色セルには数式が入っています。入力いただいた内容と連動するよう数式を組んでますが、修正が必要な場合は必要に応じて手入力してください（要望額や助成額は上限額が自動入力されるため、実際の要望に合わせて修正するなど）。なお、数式が入ったセルを手入力で修正した際は、手入力箇所がわかるよう</t>
    </r>
    <r>
      <rPr>
        <b/>
        <sz val="11"/>
        <color rgb="FF00B0F0"/>
        <rFont val="ＭＳ Ｐゴシック"/>
        <family val="3"/>
        <charset val="128"/>
      </rPr>
      <t>水色セル</t>
    </r>
    <r>
      <rPr>
        <sz val="11"/>
        <rFont val="ＭＳ Ｐゴシック"/>
        <family val="3"/>
        <charset val="128"/>
      </rPr>
      <t>にしてください。</t>
    </r>
    <rPh sb="1" eb="3">
      <t>キイロ</t>
    </rPh>
    <rPh sb="7" eb="9">
      <t>スウシキ</t>
    </rPh>
    <rPh sb="10" eb="11">
      <t>ハイ</t>
    </rPh>
    <rPh sb="17" eb="19">
      <t>ニュウリョク</t>
    </rPh>
    <rPh sb="24" eb="26">
      <t>ナイヨウ</t>
    </rPh>
    <rPh sb="27" eb="29">
      <t>レンドウ</t>
    </rPh>
    <rPh sb="33" eb="35">
      <t>スウシキ</t>
    </rPh>
    <rPh sb="36" eb="37">
      <t>ク</t>
    </rPh>
    <rPh sb="43" eb="45">
      <t>シュウセイ</t>
    </rPh>
    <rPh sb="46" eb="48">
      <t>ヒツヨウ</t>
    </rPh>
    <rPh sb="49" eb="51">
      <t>バアイ</t>
    </rPh>
    <rPh sb="52" eb="54">
      <t>ヒツヨウ</t>
    </rPh>
    <rPh sb="55" eb="56">
      <t>オウ</t>
    </rPh>
    <rPh sb="68" eb="71">
      <t>ヨウボウガク</t>
    </rPh>
    <rPh sb="72" eb="75">
      <t>ジョセイガク</t>
    </rPh>
    <rPh sb="76" eb="78">
      <t>ジョウゲン</t>
    </rPh>
    <rPh sb="78" eb="79">
      <t>ガク</t>
    </rPh>
    <rPh sb="80" eb="84">
      <t>ジドウニュウリョク</t>
    </rPh>
    <rPh sb="90" eb="92">
      <t>ジッサイ</t>
    </rPh>
    <rPh sb="93" eb="95">
      <t>ヨウボウ</t>
    </rPh>
    <rPh sb="96" eb="97">
      <t>ア</t>
    </rPh>
    <rPh sb="100" eb="102">
      <t>シュウセイ</t>
    </rPh>
    <rPh sb="113" eb="114">
      <t>ハイ</t>
    </rPh>
    <rPh sb="119" eb="122">
      <t>テニュウリョク</t>
    </rPh>
    <rPh sb="123" eb="125">
      <t>シュウセイ</t>
    </rPh>
    <rPh sb="127" eb="128">
      <t>サイ</t>
    </rPh>
    <rPh sb="130" eb="133">
      <t>テニュウリョク</t>
    </rPh>
    <rPh sb="133" eb="135">
      <t>カショ</t>
    </rPh>
    <rPh sb="141" eb="143">
      <t>ミズイロ</t>
    </rPh>
    <phoneticPr fontId="12"/>
  </si>
  <si>
    <t>（設定した調査期間を過ぎても随時受け付けている場合、当該期間を含む）</t>
    <rPh sb="1" eb="3">
      <t>セッテイ</t>
    </rPh>
    <rPh sb="5" eb="9">
      <t>チョウサキカン</t>
    </rPh>
    <rPh sb="10" eb="11">
      <t>ス</t>
    </rPh>
    <rPh sb="14" eb="16">
      <t>ズイジ</t>
    </rPh>
    <rPh sb="16" eb="17">
      <t>ウ</t>
    </rPh>
    <rPh sb="18" eb="19">
      <t>ツ</t>
    </rPh>
    <rPh sb="23" eb="25">
      <t>バアイ</t>
    </rPh>
    <rPh sb="26" eb="28">
      <t>トウガイ</t>
    </rPh>
    <rPh sb="28" eb="30">
      <t>キカン</t>
    </rPh>
    <rPh sb="31" eb="32">
      <t>フク</t>
    </rPh>
    <phoneticPr fontId="12"/>
  </si>
  <si>
    <t>A表B表ともに、数式を入れた行を多めに作ってあります。現在非表示になっていますので、適宜再表示してご利用ください。それでも行が足りなくなった場合は、数式のずれに注意して行を追加してください。</t>
    <rPh sb="1" eb="2">
      <t>ヒョウ</t>
    </rPh>
    <rPh sb="3" eb="4">
      <t>ヒョウ</t>
    </rPh>
    <rPh sb="27" eb="29">
      <t>ゲンザイ</t>
    </rPh>
    <rPh sb="29" eb="32">
      <t>ヒヒョウジ</t>
    </rPh>
    <phoneticPr fontId="12"/>
  </si>
  <si>
    <t>省力化農業転換優先枠</t>
    <rPh sb="0" eb="3">
      <t>ショウリョクカ</t>
    </rPh>
    <rPh sb="3" eb="5">
      <t>ノウギョウ</t>
    </rPh>
    <rPh sb="5" eb="7">
      <t>テンカン</t>
    </rPh>
    <rPh sb="7" eb="9">
      <t>ユウセン</t>
    </rPh>
    <rPh sb="9" eb="10">
      <t>ワク</t>
    </rPh>
    <phoneticPr fontId="12"/>
  </si>
  <si>
    <t>みどり農業推進優先枠</t>
    <rPh sb="3" eb="5">
      <t>ノウギョウ</t>
    </rPh>
    <rPh sb="5" eb="10">
      <t>スイシンユウセンワク</t>
    </rPh>
    <phoneticPr fontId="12"/>
  </si>
  <si>
    <t>特定環境負荷低減事業実施計画</t>
    <rPh sb="0" eb="10">
      <t>トクテイカンキョウフカテイゲンジギョウ</t>
    </rPh>
    <rPh sb="10" eb="14">
      <t>ジッシケイカク</t>
    </rPh>
    <phoneticPr fontId="12"/>
  </si>
  <si>
    <t>環境負荷低減事業実施計画</t>
    <rPh sb="0" eb="4">
      <t>カンキョウフカ</t>
    </rPh>
    <rPh sb="4" eb="6">
      <t>テイゲン</t>
    </rPh>
    <rPh sb="6" eb="8">
      <t>ジギョウ</t>
    </rPh>
    <rPh sb="8" eb="10">
      <t>ジッシ</t>
    </rPh>
    <rPh sb="10" eb="12">
      <t>ケイカク</t>
    </rPh>
    <phoneticPr fontId="12"/>
  </si>
  <si>
    <t>助成対象者ごとの</t>
    <rPh sb="0" eb="5">
      <t>ジョセイタイショウシャ</t>
    </rPh>
    <phoneticPr fontId="12"/>
  </si>
  <si>
    <t>事業費合計額</t>
    <rPh sb="0" eb="3">
      <t>ジギョウヒ</t>
    </rPh>
    <rPh sb="3" eb="6">
      <t>ゴウケイガク</t>
    </rPh>
    <phoneticPr fontId="12"/>
  </si>
  <si>
    <t xml:space="preserve">
b　現状より10ha(施設は目標面積が0.5ha以上でありかつ30%､果樹は目標面積が1.5ha以上でありかつ15%)以上の経営面積の拡大</t>
    <rPh sb="3" eb="5">
      <t>ゲンジョウ</t>
    </rPh>
    <rPh sb="12" eb="14">
      <t>シセツ</t>
    </rPh>
    <rPh sb="15" eb="17">
      <t>モクヒョウ</t>
    </rPh>
    <rPh sb="17" eb="19">
      <t>メンセキ</t>
    </rPh>
    <rPh sb="25" eb="27">
      <t>イジョウ</t>
    </rPh>
    <rPh sb="36" eb="38">
      <t>カジュ</t>
    </rPh>
    <rPh sb="39" eb="41">
      <t>モクヒョウ</t>
    </rPh>
    <rPh sb="41" eb="43">
      <t>メンセキ</t>
    </rPh>
    <rPh sb="49" eb="51">
      <t>イジョウ</t>
    </rPh>
    <rPh sb="60" eb="62">
      <t>イジョウ</t>
    </rPh>
    <rPh sb="63" eb="65">
      <t>ケイエイ</t>
    </rPh>
    <rPh sb="65" eb="67">
      <t>メンセキ</t>
    </rPh>
    <rPh sb="68" eb="70">
      <t>カクダイ</t>
    </rPh>
    <phoneticPr fontId="12"/>
  </si>
  <si>
    <t xml:space="preserve">
e　農地中間管理機構からの賃借権等の設定等かつ現状より経営面積の拡大</t>
    <rPh sb="3" eb="5">
      <t>ノウチ</t>
    </rPh>
    <rPh sb="5" eb="7">
      <t>チュウカン</t>
    </rPh>
    <rPh sb="7" eb="9">
      <t>カンリ</t>
    </rPh>
    <rPh sb="9" eb="11">
      <t>キコウ</t>
    </rPh>
    <rPh sb="14" eb="18">
      <t>チンシャクケンナド</t>
    </rPh>
    <rPh sb="19" eb="22">
      <t>セッテイナド</t>
    </rPh>
    <phoneticPr fontId="12"/>
  </si>
  <si>
    <t xml:space="preserve">
ａ　現状より20ha(施設は目標面積が1ha以上でありかつ30%､果樹は目標面積が3ha以上でありかつ15%)以上の経営面積の拡大</t>
    <rPh sb="15" eb="17">
      <t>モクヒョウ</t>
    </rPh>
    <rPh sb="17" eb="19">
      <t>メンセキ</t>
    </rPh>
    <rPh sb="23" eb="25">
      <t>イジョウ</t>
    </rPh>
    <rPh sb="59" eb="61">
      <t>ケイエイ</t>
    </rPh>
    <rPh sb="61" eb="63">
      <t>メンセキ</t>
    </rPh>
    <rPh sb="64" eb="66">
      <t>カクダイ</t>
    </rPh>
    <phoneticPr fontId="12"/>
  </si>
  <si>
    <t xml:space="preserve">
c　農地中間管理機構からの賃借権等の設定等かつ現状より4ha(施設20%､果樹10%)以上の経営面積の拡大</t>
    <rPh sb="3" eb="5">
      <t>ノウチ</t>
    </rPh>
    <rPh sb="5" eb="7">
      <t>チュウカン</t>
    </rPh>
    <rPh sb="7" eb="9">
      <t>カンリ</t>
    </rPh>
    <rPh sb="9" eb="11">
      <t>キコウ</t>
    </rPh>
    <rPh sb="14" eb="18">
      <t>チンシャクケンナド</t>
    </rPh>
    <rPh sb="19" eb="22">
      <t>セッテイナド</t>
    </rPh>
    <rPh sb="47" eb="49">
      <t>ケイエイ</t>
    </rPh>
    <rPh sb="49" eb="51">
      <t>メンセキ</t>
    </rPh>
    <rPh sb="52" eb="54">
      <t>カクダイ</t>
    </rPh>
    <phoneticPr fontId="12"/>
  </si>
  <si>
    <t xml:space="preserve">
d　農地中間管理機構からの賃借権等の設定等かつ現状より2ha(施設10%､果樹５%)以上の経営面積の拡大</t>
    <rPh sb="3" eb="5">
      <t>ノウチ</t>
    </rPh>
    <rPh sb="5" eb="7">
      <t>チュウカン</t>
    </rPh>
    <rPh sb="7" eb="9">
      <t>カンリ</t>
    </rPh>
    <rPh sb="9" eb="11">
      <t>キコウ</t>
    </rPh>
    <rPh sb="14" eb="18">
      <t>チンシャクケンナド</t>
    </rPh>
    <rPh sb="19" eb="22">
      <t>セッテイナド</t>
    </rPh>
    <rPh sb="48" eb="50">
      <t>ケイエイ</t>
    </rPh>
    <rPh sb="50" eb="52">
      <t>メンセキカクダイ</t>
    </rPh>
    <phoneticPr fontId="12"/>
  </si>
  <si>
    <t xml:space="preserve">
e　現状より4ha以上(施設20%､果樹10%)の経営面積の拡大</t>
    <rPh sb="10" eb="12">
      <t>イジョウ</t>
    </rPh>
    <rPh sb="26" eb="28">
      <t>ケイエイ</t>
    </rPh>
    <rPh sb="28" eb="30">
      <t>メンセキ</t>
    </rPh>
    <rPh sb="31" eb="33">
      <t>カクダイ</t>
    </rPh>
    <phoneticPr fontId="12"/>
  </si>
  <si>
    <t xml:space="preserve">
f　農地中間管理機構からの賃借権等の設定等</t>
    <phoneticPr fontId="12"/>
  </si>
  <si>
    <t xml:space="preserve">
f　現状より2ha(施設10%､果樹５%)以上の経営面積の拡大</t>
    <rPh sb="3" eb="5">
      <t>ゲンジョウ</t>
    </rPh>
    <rPh sb="11" eb="13">
      <t>シセツ</t>
    </rPh>
    <rPh sb="17" eb="19">
      <t>カジュ</t>
    </rPh>
    <rPh sb="22" eb="24">
      <t>イジョウ</t>
    </rPh>
    <rPh sb="25" eb="27">
      <t>ケイエイ</t>
    </rPh>
    <rPh sb="27" eb="29">
      <t>メンセキ</t>
    </rPh>
    <rPh sb="30" eb="32">
      <t>カクダイ</t>
    </rPh>
    <phoneticPr fontId="12"/>
  </si>
  <si>
    <t xml:space="preserve">
 f　現状より2ha(施設10%､果樹５%)以上の経営面積の拡大</t>
    <rPh sb="4" eb="6">
      <t>ゲンジョウ</t>
    </rPh>
    <rPh sb="12" eb="14">
      <t>シセツ</t>
    </rPh>
    <rPh sb="18" eb="20">
      <t>カジュ</t>
    </rPh>
    <rPh sb="23" eb="25">
      <t>イジョウ</t>
    </rPh>
    <rPh sb="26" eb="28">
      <t>ケイエイ</t>
    </rPh>
    <rPh sb="28" eb="30">
      <t>メンセキ</t>
    </rPh>
    <rPh sb="31" eb="33">
      <t>カクダイ</t>
    </rPh>
    <phoneticPr fontId="12"/>
  </si>
  <si>
    <t xml:space="preserve">
 f　農地中間管理機構からの賃借権等の設定等</t>
    <phoneticPr fontId="12"/>
  </si>
  <si>
    <t xml:space="preserve">
 ａ　現状より20ha(施設は目標面積が1ha以上でありかつ30%､果樹は目標面積が3ha以上でありかつ15%)以上の経営面積の拡大</t>
    <rPh sb="16" eb="18">
      <t>モクヒョウ</t>
    </rPh>
    <rPh sb="18" eb="20">
      <t>メンセキ</t>
    </rPh>
    <rPh sb="24" eb="26">
      <t>イジョウ</t>
    </rPh>
    <rPh sb="60" eb="62">
      <t>ケイエイ</t>
    </rPh>
    <rPh sb="62" eb="64">
      <t>メンセキ</t>
    </rPh>
    <rPh sb="65" eb="67">
      <t>カクダイ</t>
    </rPh>
    <phoneticPr fontId="12"/>
  </si>
  <si>
    <t>目標地図に位置付けられた者</t>
    <rPh sb="0" eb="4">
      <t>モクヒョウチズ</t>
    </rPh>
    <rPh sb="5" eb="8">
      <t>イチヅ</t>
    </rPh>
    <rPh sb="12" eb="13">
      <t>シャ</t>
    </rPh>
    <phoneticPr fontId="12"/>
  </si>
  <si>
    <t>市町村が認める者</t>
    <rPh sb="0" eb="3">
      <t>シチョウソン</t>
    </rPh>
    <rPh sb="4" eb="5">
      <t>ミト</t>
    </rPh>
    <rPh sb="7" eb="8">
      <t>シャ</t>
    </rPh>
    <phoneticPr fontId="12"/>
  </si>
  <si>
    <t>g</t>
    <phoneticPr fontId="12"/>
  </si>
  <si>
    <t>e
中間管理機構活用あり</t>
    <rPh sb="3" eb="9">
      <t>チュウカンカンリキコウ</t>
    </rPh>
    <rPh sb="9" eb="11">
      <t>カツヨウ</t>
    </rPh>
    <phoneticPr fontId="12"/>
  </si>
  <si>
    <t>e
中間管理機構活用なし</t>
    <rPh sb="3" eb="9">
      <t>チュウカンカンリキコウ</t>
    </rPh>
    <rPh sb="9" eb="11">
      <t>カツヨウ</t>
    </rPh>
    <phoneticPr fontId="12"/>
  </si>
  <si>
    <t>f
中間管理機構活用あり</t>
    <rPh sb="3" eb="9">
      <t>チュウカンカンリキコウ</t>
    </rPh>
    <rPh sb="9" eb="11">
      <t>カツヨウ</t>
    </rPh>
    <phoneticPr fontId="12"/>
  </si>
  <si>
    <t>f
中間管理機構活用なし</t>
    <rPh sb="3" eb="9">
      <t>チュウカンカンリキコウ</t>
    </rPh>
    <rPh sb="9" eb="11">
      <t>カツヨウ</t>
    </rPh>
    <phoneticPr fontId="12"/>
  </si>
  <si>
    <t>認定就農者の場合、就農年月日を記載</t>
    <rPh sb="0" eb="2">
      <t>ニンテイ</t>
    </rPh>
    <rPh sb="2" eb="4">
      <t>シュウノウ</t>
    </rPh>
    <rPh sb="4" eb="5">
      <t>シャ</t>
    </rPh>
    <rPh sb="6" eb="8">
      <t>バアイ</t>
    </rPh>
    <rPh sb="9" eb="13">
      <t>シュウノウネンゲツ</t>
    </rPh>
    <rPh sb="13" eb="14">
      <t>ニチ</t>
    </rPh>
    <rPh sb="15" eb="17">
      <t>キサイ</t>
    </rPh>
    <phoneticPr fontId="12"/>
  </si>
  <si>
    <t xml:space="preserve">
オ　労働時間、休憩及び休日について他産業と同等の労働環境を整備している</t>
    <rPh sb="3" eb="5">
      <t>ロウドウ</t>
    </rPh>
    <rPh sb="5" eb="7">
      <t>ジカン</t>
    </rPh>
    <rPh sb="8" eb="10">
      <t>キュウケイ</t>
    </rPh>
    <rPh sb="10" eb="11">
      <t>オヨ</t>
    </rPh>
    <rPh sb="12" eb="14">
      <t>キュウジツ</t>
    </rPh>
    <rPh sb="18" eb="19">
      <t>タ</t>
    </rPh>
    <rPh sb="19" eb="21">
      <t>サンギョウ</t>
    </rPh>
    <rPh sb="22" eb="24">
      <t>ドウトウ</t>
    </rPh>
    <rPh sb="25" eb="27">
      <t>ロウドウ</t>
    </rPh>
    <rPh sb="27" eb="29">
      <t>カンキョウ</t>
    </rPh>
    <rPh sb="30" eb="32">
      <t>セイビ</t>
    </rPh>
    <phoneticPr fontId="12"/>
  </si>
  <si>
    <t xml:space="preserve">
ア　事業実施前３年度内に化石燃料を使用しない園芸施設への移行による温室効果ガスの削減又は化学農薬・化学肥料使用量の削減を行っている</t>
    <rPh sb="3" eb="5">
      <t>ジギョウ</t>
    </rPh>
    <rPh sb="5" eb="7">
      <t>ジッシ</t>
    </rPh>
    <rPh sb="7" eb="8">
      <t>マエ</t>
    </rPh>
    <rPh sb="9" eb="11">
      <t>ネンド</t>
    </rPh>
    <rPh sb="11" eb="12">
      <t>ナイ</t>
    </rPh>
    <rPh sb="13" eb="15">
      <t>カセキ</t>
    </rPh>
    <rPh sb="15" eb="17">
      <t>ネンリョウ</t>
    </rPh>
    <rPh sb="18" eb="20">
      <t>シヨウ</t>
    </rPh>
    <rPh sb="23" eb="25">
      <t>エンゲイ</t>
    </rPh>
    <rPh sb="25" eb="27">
      <t>シセツ</t>
    </rPh>
    <rPh sb="29" eb="31">
      <t>イコウ</t>
    </rPh>
    <rPh sb="34" eb="36">
      <t>オンシツ</t>
    </rPh>
    <rPh sb="36" eb="38">
      <t>コウカ</t>
    </rPh>
    <rPh sb="41" eb="43">
      <t>サクゲン</t>
    </rPh>
    <rPh sb="43" eb="44">
      <t>マタ</t>
    </rPh>
    <rPh sb="45" eb="47">
      <t>カガク</t>
    </rPh>
    <rPh sb="47" eb="49">
      <t>ノウヤク</t>
    </rPh>
    <rPh sb="50" eb="52">
      <t>カガク</t>
    </rPh>
    <rPh sb="52" eb="54">
      <t>ヒリョウ</t>
    </rPh>
    <rPh sb="54" eb="57">
      <t>シヨウリョウ</t>
    </rPh>
    <rPh sb="58" eb="60">
      <t>サクゲン</t>
    </rPh>
    <rPh sb="61" eb="62">
      <t>オコナ</t>
    </rPh>
    <phoneticPr fontId="12"/>
  </si>
  <si>
    <t xml:space="preserve">
イ　環境負荷低減事業活動実施計画又は特定環境負荷低減事業活動実施計画の認定を受けている</t>
    <rPh sb="3" eb="13">
      <t>カンキョウフカテイゲンジギョウカツドウ</t>
    </rPh>
    <rPh sb="13" eb="17">
      <t>ジッシケイカク</t>
    </rPh>
    <rPh sb="17" eb="18">
      <t>マタ</t>
    </rPh>
    <rPh sb="19" eb="29">
      <t>トクテイカンキョウフカテイゲンジギョウ</t>
    </rPh>
    <rPh sb="29" eb="31">
      <t>カツドウ</t>
    </rPh>
    <rPh sb="31" eb="35">
      <t>ジッシケイカク</t>
    </rPh>
    <rPh sb="36" eb="38">
      <t>ニンテイ</t>
    </rPh>
    <rPh sb="39" eb="40">
      <t>ウ</t>
    </rPh>
    <phoneticPr fontId="12"/>
  </si>
  <si>
    <t xml:space="preserve">
イ　環境負荷低減事業活動実施計画又は特定環境負荷低減事業活動実施計画の認定を目標年度までに受けることとしている</t>
    <rPh sb="3" eb="13">
      <t>カンキョウフカテイゲンジギョウカツドウ</t>
    </rPh>
    <rPh sb="13" eb="17">
      <t>ジッシケイカク</t>
    </rPh>
    <rPh sb="17" eb="18">
      <t>マタ</t>
    </rPh>
    <rPh sb="19" eb="29">
      <t>トクテイカンキョウフカテイゲンジギョウ</t>
    </rPh>
    <rPh sb="29" eb="31">
      <t>カツドウ</t>
    </rPh>
    <rPh sb="31" eb="35">
      <t>ジッシケイカク</t>
    </rPh>
    <rPh sb="36" eb="38">
      <t>ニンテイ</t>
    </rPh>
    <rPh sb="39" eb="41">
      <t>モクヒョウ</t>
    </rPh>
    <rPh sb="41" eb="43">
      <t>ネンド</t>
    </rPh>
    <rPh sb="46" eb="47">
      <t>ウ</t>
    </rPh>
    <phoneticPr fontId="12"/>
  </si>
  <si>
    <t>⑧労働時間の縮減</t>
    <rPh sb="1" eb="3">
      <t>ロウドウ</t>
    </rPh>
    <rPh sb="3" eb="5">
      <t>ジカン</t>
    </rPh>
    <rPh sb="6" eb="8">
      <t>シュクゲン</t>
    </rPh>
    <phoneticPr fontId="12"/>
  </si>
  <si>
    <t xml:space="preserve">
ア　化石燃料を使用しない園芸施設への移行による温室効果ガスの削減又は化学農薬・化学肥料使用量の削減を目標年度までに行うこととしている</t>
    <rPh sb="3" eb="5">
      <t>カセキ</t>
    </rPh>
    <rPh sb="5" eb="7">
      <t>ネンリョウ</t>
    </rPh>
    <rPh sb="8" eb="10">
      <t>シヨウ</t>
    </rPh>
    <rPh sb="13" eb="15">
      <t>エンゲイ</t>
    </rPh>
    <rPh sb="15" eb="17">
      <t>シセツ</t>
    </rPh>
    <rPh sb="19" eb="21">
      <t>イコウ</t>
    </rPh>
    <rPh sb="24" eb="26">
      <t>オンシツ</t>
    </rPh>
    <rPh sb="26" eb="28">
      <t>コウカ</t>
    </rPh>
    <rPh sb="31" eb="33">
      <t>サクゲン</t>
    </rPh>
    <rPh sb="33" eb="34">
      <t>マタ</t>
    </rPh>
    <rPh sb="35" eb="37">
      <t>カガク</t>
    </rPh>
    <rPh sb="37" eb="39">
      <t>ノウヤク</t>
    </rPh>
    <rPh sb="40" eb="42">
      <t>カガク</t>
    </rPh>
    <rPh sb="42" eb="44">
      <t>ヒリョウ</t>
    </rPh>
    <rPh sb="44" eb="47">
      <t>シヨウリョウ</t>
    </rPh>
    <rPh sb="48" eb="50">
      <t>サクゲン</t>
    </rPh>
    <rPh sb="51" eb="53">
      <t>モクヒョウ</t>
    </rPh>
    <rPh sb="53" eb="55">
      <t>ネンド</t>
    </rPh>
    <rPh sb="58" eb="59">
      <t>オコナ</t>
    </rPh>
    <phoneticPr fontId="12"/>
  </si>
  <si>
    <t>基準額（目標年度末までに経過する年数×50万円）（経過中の年を含む。）</t>
    <rPh sb="0" eb="2">
      <t>キジュン</t>
    </rPh>
    <rPh sb="2" eb="3">
      <t>ガク</t>
    </rPh>
    <rPh sb="4" eb="8">
      <t>モクヒョウネンド</t>
    </rPh>
    <rPh sb="8" eb="9">
      <t>マツ</t>
    </rPh>
    <rPh sb="12" eb="14">
      <t>ケイカ</t>
    </rPh>
    <rPh sb="16" eb="18">
      <t>ネンスウ</t>
    </rPh>
    <rPh sb="21" eb="23">
      <t>マンエン</t>
    </rPh>
    <rPh sb="25" eb="28">
      <t>ケイカチュウ</t>
    </rPh>
    <rPh sb="29" eb="30">
      <t>トシ</t>
    </rPh>
    <rPh sb="31" eb="32">
      <t>フク</t>
    </rPh>
    <phoneticPr fontId="12"/>
  </si>
  <si>
    <t>認定就農者の場合のみ記載</t>
    <rPh sb="0" eb="2">
      <t>ニンテイ</t>
    </rPh>
    <rPh sb="2" eb="4">
      <t>シュウノウ</t>
    </rPh>
    <rPh sb="4" eb="5">
      <t>シャ</t>
    </rPh>
    <rPh sb="6" eb="8">
      <t>バアイ</t>
    </rPh>
    <rPh sb="10" eb="12">
      <t>キサイ</t>
    </rPh>
    <phoneticPr fontId="12"/>
  </si>
  <si>
    <t xml:space="preserve">
エ　農業版ＢＣＰ（事業継続計画）を策定している</t>
    <phoneticPr fontId="12"/>
  </si>
  <si>
    <t xml:space="preserve">
オ　労働時間、休憩及び休日について他産業と同等の労働環境を整備している</t>
    <phoneticPr fontId="12"/>
  </si>
  <si>
    <t xml:space="preserve">
ア　事業実施前３年度以内に化石燃料を使用しない園芸施設への移行による温室効果ガスの削減等を行っている</t>
    <rPh sb="3" eb="5">
      <t>ジギョウ</t>
    </rPh>
    <rPh sb="5" eb="7">
      <t>ジッシ</t>
    </rPh>
    <rPh sb="7" eb="8">
      <t>マエ</t>
    </rPh>
    <rPh sb="9" eb="11">
      <t>ネンド</t>
    </rPh>
    <rPh sb="11" eb="13">
      <t>イナイ</t>
    </rPh>
    <rPh sb="14" eb="16">
      <t>カセキ</t>
    </rPh>
    <rPh sb="16" eb="18">
      <t>ネンリョウ</t>
    </rPh>
    <rPh sb="19" eb="21">
      <t>シヨウ</t>
    </rPh>
    <rPh sb="24" eb="26">
      <t>エンゲイ</t>
    </rPh>
    <rPh sb="26" eb="28">
      <t>シセツ</t>
    </rPh>
    <rPh sb="30" eb="32">
      <t>イコウ</t>
    </rPh>
    <rPh sb="35" eb="37">
      <t>オンシツ</t>
    </rPh>
    <rPh sb="37" eb="39">
      <t>コウカ</t>
    </rPh>
    <rPh sb="42" eb="44">
      <t>サクゲン</t>
    </rPh>
    <rPh sb="44" eb="45">
      <t>トウ</t>
    </rPh>
    <rPh sb="46" eb="47">
      <t>オコナ</t>
    </rPh>
    <phoneticPr fontId="12"/>
  </si>
  <si>
    <t xml:space="preserve">
ア　化石燃料を使用しない園芸施設への移行による温室効果ガスの削減等を目標年度までに行うこととしている</t>
    <rPh sb="3" eb="5">
      <t>カセキ</t>
    </rPh>
    <rPh sb="5" eb="7">
      <t>ネンリョウ</t>
    </rPh>
    <rPh sb="8" eb="10">
      <t>シヨウ</t>
    </rPh>
    <rPh sb="13" eb="15">
      <t>エンゲイ</t>
    </rPh>
    <rPh sb="15" eb="17">
      <t>シセツ</t>
    </rPh>
    <rPh sb="19" eb="21">
      <t>イコウ</t>
    </rPh>
    <rPh sb="24" eb="26">
      <t>オンシツ</t>
    </rPh>
    <rPh sb="26" eb="28">
      <t>コウカ</t>
    </rPh>
    <rPh sb="31" eb="33">
      <t>サクゲン</t>
    </rPh>
    <rPh sb="33" eb="34">
      <t>トウ</t>
    </rPh>
    <rPh sb="35" eb="37">
      <t>モクヒョウ</t>
    </rPh>
    <rPh sb="37" eb="39">
      <t>ネンド</t>
    </rPh>
    <rPh sb="42" eb="43">
      <t>オコナ</t>
    </rPh>
    <phoneticPr fontId="12"/>
  </si>
  <si>
    <t xml:space="preserve">
イ　環境負荷低減事業活動実施計画又は特定環境負荷低減事業活動実施計画の認定を受けている</t>
    <phoneticPr fontId="12"/>
  </si>
  <si>
    <t xml:space="preserve">
イ　環境負荷低減事業活動実施計画又は特定環境負荷低減事業活動実施計画の認定を目標年度までに受けることとしている</t>
    <phoneticPr fontId="12"/>
  </si>
  <si>
    <t>③地区の状況</t>
    <phoneticPr fontId="12"/>
  </si>
  <si>
    <t>②地区配分基準ポイント</t>
    <rPh sb="1" eb="3">
      <t>チク</t>
    </rPh>
    <rPh sb="3" eb="5">
      <t>ハイブン</t>
    </rPh>
    <rPh sb="5" eb="7">
      <t>キジュン</t>
    </rPh>
    <phoneticPr fontId="12"/>
  </si>
  <si>
    <t>①助成対象者配分基準ポイント合計</t>
    <rPh sb="1" eb="6">
      <t>ジョセイタイショウシャ</t>
    </rPh>
    <rPh sb="6" eb="8">
      <t>ハイブン</t>
    </rPh>
    <rPh sb="8" eb="10">
      <t>キジュン</t>
    </rPh>
    <rPh sb="14" eb="16">
      <t>ゴウケイ</t>
    </rPh>
    <phoneticPr fontId="12"/>
  </si>
  <si>
    <t>③配分基準ポイント合計（①＋②）</t>
    <rPh sb="1" eb="5">
      <t>ハイブンキジュン</t>
    </rPh>
    <rPh sb="9" eb="11">
      <t>ゴウケイ</t>
    </rPh>
    <phoneticPr fontId="12"/>
  </si>
  <si>
    <t>地区配分基準ポイント計</t>
    <rPh sb="0" eb="2">
      <t>チク</t>
    </rPh>
    <rPh sb="2" eb="4">
      <t>ハイブン</t>
    </rPh>
    <rPh sb="4" eb="6">
      <t>キジュン</t>
    </rPh>
    <rPh sb="10" eb="11">
      <t>ケイ</t>
    </rPh>
    <phoneticPr fontId="12"/>
  </si>
  <si>
    <t>価値向上</t>
    <rPh sb="0" eb="2">
      <t>カチ</t>
    </rPh>
    <rPh sb="2" eb="4">
      <t>コウジョウ</t>
    </rPh>
    <phoneticPr fontId="12"/>
  </si>
  <si>
    <t xml:space="preserve">
経営発展に向けた取組について、農業協同組合・農業協同組合連合会、農業経営相談所等の関係機関・支援機関のサポート体制が構築されている</t>
    <rPh sb="1" eb="3">
      <t>ケイエイ</t>
    </rPh>
    <rPh sb="3" eb="5">
      <t>ハッテン</t>
    </rPh>
    <rPh sb="6" eb="7">
      <t>ム</t>
    </rPh>
    <rPh sb="9" eb="11">
      <t>トリクミ</t>
    </rPh>
    <rPh sb="16" eb="18">
      <t>ノウギョウ</t>
    </rPh>
    <rPh sb="18" eb="20">
      <t>キョウドウ</t>
    </rPh>
    <rPh sb="20" eb="22">
      <t>クミアイ</t>
    </rPh>
    <rPh sb="23" eb="25">
      <t>ノウギョウ</t>
    </rPh>
    <rPh sb="25" eb="27">
      <t>キョウドウ</t>
    </rPh>
    <rPh sb="27" eb="29">
      <t>クミアイ</t>
    </rPh>
    <rPh sb="29" eb="32">
      <t>レンゴウカイ</t>
    </rPh>
    <rPh sb="33" eb="35">
      <t>ノウギョウ</t>
    </rPh>
    <rPh sb="35" eb="37">
      <t>ケイエイ</t>
    </rPh>
    <rPh sb="37" eb="40">
      <t>ソウダンショ</t>
    </rPh>
    <rPh sb="40" eb="41">
      <t>トウ</t>
    </rPh>
    <rPh sb="42" eb="44">
      <t>カンケイ</t>
    </rPh>
    <rPh sb="44" eb="46">
      <t>キカン</t>
    </rPh>
    <rPh sb="47" eb="49">
      <t>シエン</t>
    </rPh>
    <rPh sb="49" eb="51">
      <t>キカン</t>
    </rPh>
    <rPh sb="56" eb="58">
      <t>タイセイ</t>
    </rPh>
    <rPh sb="59" eb="61">
      <t>コウチク</t>
    </rPh>
    <phoneticPr fontId="12"/>
  </si>
  <si>
    <t xml:space="preserve">
経営発展に向けた取組について、農協等の支援機関のサポート体制が構築されている</t>
    <rPh sb="1" eb="3">
      <t>ケイエイ</t>
    </rPh>
    <rPh sb="3" eb="5">
      <t>ハッテン</t>
    </rPh>
    <rPh sb="6" eb="7">
      <t>ム</t>
    </rPh>
    <rPh sb="9" eb="11">
      <t>トリクミ</t>
    </rPh>
    <rPh sb="16" eb="17">
      <t>ノウ</t>
    </rPh>
    <rPh sb="18" eb="19">
      <t>トウ</t>
    </rPh>
    <rPh sb="20" eb="22">
      <t>シエン</t>
    </rPh>
    <rPh sb="22" eb="24">
      <t>キカン</t>
    </rPh>
    <rPh sb="29" eb="31">
      <t>タイセイ</t>
    </rPh>
    <rPh sb="32" eb="34">
      <t>コウチク</t>
    </rPh>
    <phoneticPr fontId="12"/>
  </si>
  <si>
    <t>新規就農からの経過年数計算</t>
    <rPh sb="0" eb="4">
      <t>シンキシュウノウ</t>
    </rPh>
    <rPh sb="7" eb="11">
      <t>ケイカネンスウ</t>
    </rPh>
    <rPh sb="11" eb="13">
      <t>ケイサン</t>
    </rPh>
    <phoneticPr fontId="12"/>
  </si>
  <si>
    <t>計算結果（年）</t>
    <rPh sb="0" eb="2">
      <t>ケイサン</t>
    </rPh>
    <rPh sb="2" eb="4">
      <t>ケッカ</t>
    </rPh>
    <rPh sb="5" eb="6">
      <t>ネン</t>
    </rPh>
    <phoneticPr fontId="12"/>
  </si>
  <si>
    <t>計算結果（日）</t>
    <rPh sb="0" eb="4">
      <t>ケイサンケッカ</t>
    </rPh>
    <rPh sb="5" eb="6">
      <t>ニチ</t>
    </rPh>
    <phoneticPr fontId="12"/>
  </si>
  <si>
    <t>経過年数（経過中を含む。）</t>
    <phoneticPr fontId="12"/>
  </si>
  <si>
    <t>地域農業構造転換支援対策</t>
    <rPh sb="0" eb="12">
      <t>チイキノウギョウコウゾウテンカンシエンタイサク</t>
    </rPh>
    <phoneticPr fontId="12"/>
  </si>
  <si>
    <t xml:space="preserve">住所
</t>
    <rPh sb="0" eb="2">
      <t>ジュウショ</t>
    </rPh>
    <phoneticPr fontId="20"/>
  </si>
  <si>
    <t>代表者名</t>
    <rPh sb="0" eb="3">
      <t>ダイヒョウシャ</t>
    </rPh>
    <rPh sb="3" eb="4">
      <t>メイ</t>
    </rPh>
    <phoneticPr fontId="20"/>
  </si>
  <si>
    <t xml:space="preserve">消費税仕入控除税額
</t>
    <rPh sb="0" eb="3">
      <t>ショウヒゼイ</t>
    </rPh>
    <rPh sb="3" eb="5">
      <t>シイ</t>
    </rPh>
    <rPh sb="5" eb="7">
      <t>コウジョ</t>
    </rPh>
    <rPh sb="7" eb="9">
      <t>ゼイガク</t>
    </rPh>
    <phoneticPr fontId="12"/>
  </si>
  <si>
    <t>除税額
（円）</t>
    <rPh sb="0" eb="1">
      <t>ジョ</t>
    </rPh>
    <rPh sb="1" eb="3">
      <t>ゼイガク</t>
    </rPh>
    <rPh sb="6" eb="7">
      <t>エン</t>
    </rPh>
    <phoneticPr fontId="12"/>
  </si>
  <si>
    <t>うち国費
（円）</t>
    <rPh sb="2" eb="4">
      <t>コクヒ</t>
    </rPh>
    <phoneticPr fontId="12"/>
  </si>
  <si>
    <t>市町村基本構想に示す目標水準を達成している農業者</t>
    <rPh sb="0" eb="7">
      <t>シチョウソンキホンコウソウ</t>
    </rPh>
    <rPh sb="8" eb="9">
      <t>シメ</t>
    </rPh>
    <rPh sb="10" eb="12">
      <t>モクヒョウ</t>
    </rPh>
    <rPh sb="12" eb="14">
      <t>スイジュン</t>
    </rPh>
    <rPh sb="15" eb="17">
      <t>タッセイ</t>
    </rPh>
    <rPh sb="21" eb="24">
      <t>ノウギョウシャ</t>
    </rPh>
    <phoneticPr fontId="12"/>
  </si>
  <si>
    <t>地域計画策定地区</t>
    <rPh sb="0" eb="4">
      <t>チイキケイカク</t>
    </rPh>
    <rPh sb="4" eb="6">
      <t>サクテイ</t>
    </rPh>
    <phoneticPr fontId="12"/>
  </si>
  <si>
    <t>○整理番号表</t>
    <rPh sb="1" eb="3">
      <t>セイリ</t>
    </rPh>
    <rPh sb="3" eb="5">
      <t>バンゴウ</t>
    </rPh>
    <rPh sb="5" eb="6">
      <t>ヒョウ</t>
    </rPh>
    <phoneticPr fontId="12"/>
  </si>
  <si>
    <t xml:space="preserve">
事業費
（リース
物件購入
価格（税込））
　　　　（円）</t>
    <rPh sb="1" eb="4">
      <t>ジギョウヒ</t>
    </rPh>
    <rPh sb="20" eb="21">
      <t>コ</t>
    </rPh>
    <phoneticPr fontId="12"/>
  </si>
  <si>
    <t>確認方法
（地域計画の場合は「１」を
記入。
その他の場合は
具体的に記載）</t>
    <rPh sb="0" eb="4">
      <t>カクニンホウホウ</t>
    </rPh>
    <rPh sb="6" eb="10">
      <t>チイキケイカク</t>
    </rPh>
    <rPh sb="20" eb="21">
      <t>ニュウ</t>
    </rPh>
    <rPh sb="25" eb="26">
      <t>ホカ</t>
    </rPh>
    <rPh sb="27" eb="29">
      <t>バアイ</t>
    </rPh>
    <rPh sb="31" eb="34">
      <t>グタイテキ</t>
    </rPh>
    <rPh sb="35" eb="37">
      <t>キサイ</t>
    </rPh>
    <phoneticPr fontId="12"/>
  </si>
  <si>
    <t>農業用機械の保管・設置住所</t>
    <rPh sb="0" eb="3">
      <t>ノウギョウヨウ</t>
    </rPh>
    <phoneticPr fontId="20"/>
  </si>
  <si>
    <t>地域
計画</t>
    <rPh sb="0" eb="2">
      <t>チイキ</t>
    </rPh>
    <rPh sb="3" eb="5">
      <t>ケイカク</t>
    </rPh>
    <phoneticPr fontId="12"/>
  </si>
  <si>
    <t xml:space="preserve">目標年度
</t>
    <rPh sb="0" eb="4">
      <t>モクヒョウネンド</t>
    </rPh>
    <phoneticPr fontId="12"/>
  </si>
  <si>
    <t>①地区内の
経営
面積の
3割以
上の
拡大</t>
    <rPh sb="1" eb="4">
      <t>チクナイ</t>
    </rPh>
    <rPh sb="15" eb="16">
      <t>イ</t>
    </rPh>
    <rPh sb="17" eb="18">
      <t>ジョウ</t>
    </rPh>
    <rPh sb="20" eb="22">
      <t>カクダイ</t>
    </rPh>
    <phoneticPr fontId="12"/>
  </si>
  <si>
    <t>②地区内の
経営
面積の
10ha以上の
拡大</t>
    <rPh sb="1" eb="4">
      <t>チクナイ</t>
    </rPh>
    <rPh sb="21" eb="23">
      <t>イジョウ</t>
    </rPh>
    <phoneticPr fontId="12"/>
  </si>
  <si>
    <t>拡大面積</t>
    <rPh sb="0" eb="2">
      <t>カクダイ</t>
    </rPh>
    <rPh sb="2" eb="4">
      <t>メンセキ</t>
    </rPh>
    <phoneticPr fontId="12"/>
  </si>
  <si>
    <t xml:space="preserve">
ｄ　フラッグシップ輸出産地に参画している。</t>
    <phoneticPr fontId="12"/>
  </si>
  <si>
    <t xml:space="preserve">
地区名
（地域計画名）</t>
    <rPh sb="1" eb="4">
      <t>チクメイ</t>
    </rPh>
    <rPh sb="6" eb="11">
      <t>チイキケイカクメイ</t>
    </rPh>
    <phoneticPr fontId="12"/>
  </si>
  <si>
    <t>地域農業構造転換支援対策のうちリース導入</t>
    <rPh sb="0" eb="12">
      <t>チイキノウギョウコウゾウテンカンシエンタイサク</t>
    </rPh>
    <rPh sb="18" eb="20">
      <t>ドウニュウ</t>
    </rPh>
    <phoneticPr fontId="12"/>
  </si>
  <si>
    <t>受け手不在農地の割合(%)</t>
    <rPh sb="0" eb="1">
      <t>ウ</t>
    </rPh>
    <rPh sb="2" eb="3">
      <t>テ</t>
    </rPh>
    <rPh sb="3" eb="5">
      <t>フザイ</t>
    </rPh>
    <rPh sb="5" eb="7">
      <t>ノウチ</t>
    </rPh>
    <rPh sb="8" eb="10">
      <t>ワリアイ</t>
    </rPh>
    <phoneticPr fontId="12"/>
  </si>
  <si>
    <t>地域農業構造転換支援対策のうちリース導入以外</t>
    <rPh sb="20" eb="22">
      <t>イガイ</t>
    </rPh>
    <phoneticPr fontId="12"/>
  </si>
  <si>
    <t>本則の課税事業者は「1」、簡易課税事業者は「2」、
免税事業者は｢3｣を記入、不明の場合は空欄</t>
    <rPh sb="0" eb="1">
      <t>ホン</t>
    </rPh>
    <rPh sb="36" eb="38">
      <t>キニュウ</t>
    </rPh>
    <phoneticPr fontId="23"/>
  </si>
  <si>
    <t xml:space="preserve">
着工（契約）予定年月日
</t>
    <rPh sb="2" eb="4">
      <t>チャッコウ</t>
    </rPh>
    <rPh sb="5" eb="7">
      <t>ケイヤク</t>
    </rPh>
    <rPh sb="8" eb="10">
      <t>ヨテイ</t>
    </rPh>
    <rPh sb="10" eb="13">
      <t>ネンガッピ</t>
    </rPh>
    <phoneticPr fontId="20"/>
  </si>
  <si>
    <t xml:space="preserve">規模決定の根拠
</t>
    <rPh sb="0" eb="2">
      <t>キボ</t>
    </rPh>
    <rPh sb="2" eb="4">
      <t>ケッテイ</t>
    </rPh>
    <rPh sb="5" eb="7">
      <t>コンキョ</t>
    </rPh>
    <phoneticPr fontId="20"/>
  </si>
  <si>
    <t>地域農業構造転換支援対策のうちリース導入</t>
    <rPh sb="0" eb="12">
      <t>チイキノウギョウコウゾウテンカンシエンタイサク</t>
    </rPh>
    <phoneticPr fontId="12"/>
  </si>
  <si>
    <t>地域農業構造転換支援対策のうちリース導入以外(購入）</t>
    <rPh sb="0" eb="12">
      <t>チイキノウギョウコウゾウテンカンシエンタイサク</t>
    </rPh>
    <rPh sb="23" eb="25">
      <t>コウニュウ</t>
    </rPh>
    <phoneticPr fontId="12"/>
  </si>
  <si>
    <t>農業地域類型</t>
    <rPh sb="0" eb="2">
      <t>ノウギョウ</t>
    </rPh>
    <rPh sb="2" eb="6">
      <t>チイキルイケイ</t>
    </rPh>
    <phoneticPr fontId="12"/>
  </si>
  <si>
    <t>地域計画の担い手への現状集積率(%)</t>
    <rPh sb="0" eb="4">
      <t>チイキケイカク</t>
    </rPh>
    <rPh sb="5" eb="6">
      <t>ニナ</t>
    </rPh>
    <rPh sb="7" eb="8">
      <t>テ</t>
    </rPh>
    <rPh sb="10" eb="14">
      <t>ゲンジョウシュウセキ</t>
    </rPh>
    <rPh sb="14" eb="15">
      <t>リツ</t>
    </rPh>
    <phoneticPr fontId="12"/>
  </si>
  <si>
    <t>地域計画の担い手への目標集積率(%)</t>
    <rPh sb="0" eb="4">
      <t>チイキケイカク</t>
    </rPh>
    <rPh sb="5" eb="6">
      <t>ニナ</t>
    </rPh>
    <rPh sb="7" eb="8">
      <t>テ</t>
    </rPh>
    <rPh sb="10" eb="12">
      <t>モクヒョウ</t>
    </rPh>
    <rPh sb="12" eb="14">
      <t>シュウセキ</t>
    </rPh>
    <rPh sb="14" eb="15">
      <t>リツ</t>
    </rPh>
    <phoneticPr fontId="12"/>
  </si>
  <si>
    <t xml:space="preserve">
地区内の経営面積(ｈａ）の３割以上の拡大又は４ha以上の拡大
（地域農業構造転換支援対策）</t>
    <rPh sb="2" eb="5">
      <t>チクナイ</t>
    </rPh>
    <rPh sb="6" eb="8">
      <t>ケイエイ</t>
    </rPh>
    <rPh sb="8" eb="9">
      <t>メン</t>
    </rPh>
    <rPh sb="34" eb="46">
      <t>チイキノウギョウコウゾウテンカンシエンタイサク</t>
    </rPh>
    <phoneticPr fontId="20"/>
  </si>
  <si>
    <t>地区内の農地面積(ha)</t>
    <rPh sb="0" eb="2">
      <t>チク</t>
    </rPh>
    <rPh sb="2" eb="3">
      <t>ナイ</t>
    </rPh>
    <rPh sb="4" eb="6">
      <t>ノウチ</t>
    </rPh>
    <rPh sb="6" eb="8">
      <t>メンセキ</t>
    </rPh>
    <phoneticPr fontId="12"/>
  </si>
  <si>
    <t>（ア）事業費＊3/10</t>
    <rPh sb="3" eb="6">
      <t>ジギョウヒ</t>
    </rPh>
    <phoneticPr fontId="12"/>
  </si>
  <si>
    <t>地域農業構造支援対策のうちリース導入以外</t>
    <rPh sb="0" eb="6">
      <t>チイキノウギョウコウゾウ</t>
    </rPh>
    <rPh sb="16" eb="20">
      <t>ドウニュウイガイ</t>
    </rPh>
    <phoneticPr fontId="12"/>
  </si>
  <si>
    <t>対象者ごと上限（1500万円、認める者100万円）</t>
    <rPh sb="0" eb="2">
      <t>タイショウ</t>
    </rPh>
    <rPh sb="2" eb="3">
      <t>シャ</t>
    </rPh>
    <rPh sb="5" eb="7">
      <t>ジョウゲン</t>
    </rPh>
    <rPh sb="12" eb="14">
      <t>マンエン</t>
    </rPh>
    <rPh sb="15" eb="16">
      <t>ミト</t>
    </rPh>
    <rPh sb="18" eb="19">
      <t>シャ</t>
    </rPh>
    <rPh sb="22" eb="24">
      <t>マンエン</t>
    </rPh>
    <phoneticPr fontId="12"/>
  </si>
  <si>
    <t>地域農業構造支援対策のうちリース導入</t>
    <rPh sb="0" eb="6">
      <t>チイキノウギョウコウゾウ</t>
    </rPh>
    <rPh sb="16" eb="18">
      <t>ドウニュウ</t>
    </rPh>
    <phoneticPr fontId="12"/>
  </si>
  <si>
    <t>事業費算出</t>
    <phoneticPr fontId="12"/>
  </si>
  <si>
    <t>地域
(北海道
　｛１｝、
都府県｛２｝）</t>
    <rPh sb="0" eb="2">
      <t>チイキ</t>
    </rPh>
    <rPh sb="4" eb="7">
      <t>ホッカイドウ</t>
    </rPh>
    <rPh sb="14" eb="17">
      <t>トフケン</t>
    </rPh>
    <phoneticPr fontId="12"/>
  </si>
  <si>
    <t>将来像が明確化された地域計画の判定欄</t>
    <phoneticPr fontId="12"/>
  </si>
  <si>
    <t>地域計画の策定地域（担い手支援計画の承認年度までに事業実施主体である市町村が地域計画の策定が確実な地域。
該当の場合「１｝）</t>
    <rPh sb="0" eb="4">
      <t>チイキケイカク</t>
    </rPh>
    <rPh sb="5" eb="9">
      <t>サクテイチイキ</t>
    </rPh>
    <rPh sb="10" eb="11">
      <t>ニナ</t>
    </rPh>
    <rPh sb="12" eb="17">
      <t>テシエンケイカク</t>
    </rPh>
    <rPh sb="18" eb="22">
      <t>ショウニンネンド</t>
    </rPh>
    <rPh sb="25" eb="31">
      <t>ジギョウジッシシュタイ</t>
    </rPh>
    <rPh sb="34" eb="37">
      <t>シチョウソン</t>
    </rPh>
    <rPh sb="38" eb="42">
      <t>チイキケイカク</t>
    </rPh>
    <rPh sb="43" eb="45">
      <t>サクテイ</t>
    </rPh>
    <rPh sb="46" eb="48">
      <t>カクジツ</t>
    </rPh>
    <rPh sb="49" eb="51">
      <t>チイキ</t>
    </rPh>
    <rPh sb="54" eb="56">
      <t>ガイトウ</t>
    </rPh>
    <rPh sb="57" eb="59">
      <t>バアイ</t>
    </rPh>
    <phoneticPr fontId="12"/>
  </si>
  <si>
    <t>事業費
50万円以上</t>
    <rPh sb="0" eb="3">
      <t>ジギョウヒ</t>
    </rPh>
    <rPh sb="6" eb="10">
      <t>マンエンイジョウ</t>
    </rPh>
    <phoneticPr fontId="12"/>
  </si>
  <si>
    <t>必須目標(地区内の経営面積の拡大）（△は現状がゼロまたはマイナス）</t>
    <rPh sb="0" eb="2">
      <t>ヒッス</t>
    </rPh>
    <rPh sb="2" eb="4">
      <t>モクヒョウ</t>
    </rPh>
    <rPh sb="5" eb="7">
      <t>チク</t>
    </rPh>
    <rPh sb="7" eb="8">
      <t>ナイ</t>
    </rPh>
    <rPh sb="9" eb="13">
      <t>ケイエイメンセキ</t>
    </rPh>
    <rPh sb="14" eb="16">
      <t>カクダイ</t>
    </rPh>
    <rPh sb="20" eb="22">
      <t>ゲンジョウ</t>
    </rPh>
    <phoneticPr fontId="12"/>
  </si>
  <si>
    <t>共通</t>
    <rPh sb="0" eb="2">
      <t>キョウツウ</t>
    </rPh>
    <phoneticPr fontId="12"/>
  </si>
  <si>
    <t>総合確認</t>
    <phoneticPr fontId="12"/>
  </si>
  <si>
    <t>リース事業者の概要
（地域農業構造転換支援対策のうち農業用機械のリース導入の場合に記載）</t>
    <rPh sb="3" eb="6">
      <t>ジギョウシャ</t>
    </rPh>
    <rPh sb="7" eb="9">
      <t>ガイヨウ</t>
    </rPh>
    <rPh sb="11" eb="13">
      <t>チイキ</t>
    </rPh>
    <rPh sb="13" eb="15">
      <t>ノウギョウ</t>
    </rPh>
    <rPh sb="15" eb="17">
      <t>コウゾウ</t>
    </rPh>
    <rPh sb="17" eb="19">
      <t>テンカン</t>
    </rPh>
    <rPh sb="19" eb="21">
      <t>シエン</t>
    </rPh>
    <rPh sb="21" eb="23">
      <t>タイサク</t>
    </rPh>
    <rPh sb="26" eb="28">
      <t>ノウギョウ</t>
    </rPh>
    <rPh sb="28" eb="29">
      <t>ヨウ</t>
    </rPh>
    <rPh sb="29" eb="31">
      <t>キカイ</t>
    </rPh>
    <rPh sb="35" eb="37">
      <t>ドウニュウ</t>
    </rPh>
    <rPh sb="38" eb="40">
      <t>バアイ</t>
    </rPh>
    <rPh sb="41" eb="43">
      <t>キサイ</t>
    </rPh>
    <phoneticPr fontId="12"/>
  </si>
  <si>
    <t>リース事業者名</t>
    <rPh sb="3" eb="5">
      <t>ジギョウ</t>
    </rPh>
    <rPh sb="5" eb="6">
      <t>シャ</t>
    </rPh>
    <rPh sb="6" eb="7">
      <t>メイ</t>
    </rPh>
    <phoneticPr fontId="12"/>
  </si>
  <si>
    <t>付加価値額の拡大（地域農業構造転換支援対策を実施する助成対象者に限る。）</t>
    <rPh sb="0" eb="4">
      <t>フカカチ</t>
    </rPh>
    <rPh sb="4" eb="5">
      <t>ガク</t>
    </rPh>
    <rPh sb="6" eb="8">
      <t>カクダイ</t>
    </rPh>
    <rPh sb="9" eb="17">
      <t>チイキノウギョウコウゾウテンカン</t>
    </rPh>
    <rPh sb="17" eb="21">
      <t>シエンタイサク</t>
    </rPh>
    <rPh sb="22" eb="24">
      <t>ジッシ</t>
    </rPh>
    <rPh sb="26" eb="30">
      <t>ジョセイタイショウ</t>
    </rPh>
    <rPh sb="30" eb="31">
      <t>シャ</t>
    </rPh>
    <rPh sb="32" eb="33">
      <t>カギ</t>
    </rPh>
    <phoneticPr fontId="12"/>
  </si>
  <si>
    <t xml:space="preserve">
　⑩付加価値額の拡大（地域農業構造転換支援対策を実施する助成対象者に限る。）</t>
    <rPh sb="3" eb="5">
      <t>フカ</t>
    </rPh>
    <rPh sb="5" eb="7">
      <t>カチ</t>
    </rPh>
    <rPh sb="7" eb="8">
      <t>ガク</t>
    </rPh>
    <rPh sb="9" eb="11">
      <t>カクダイ</t>
    </rPh>
    <rPh sb="12" eb="14">
      <t>チイキ</t>
    </rPh>
    <rPh sb="14" eb="16">
      <t>ノウギョウ</t>
    </rPh>
    <rPh sb="16" eb="18">
      <t>コウゾウ</t>
    </rPh>
    <rPh sb="18" eb="20">
      <t>テンカン</t>
    </rPh>
    <rPh sb="20" eb="22">
      <t>シエン</t>
    </rPh>
    <rPh sb="22" eb="24">
      <t>タイサク</t>
    </rPh>
    <rPh sb="25" eb="27">
      <t>ジッシ</t>
    </rPh>
    <rPh sb="29" eb="31">
      <t>ジョセイ</t>
    </rPh>
    <rPh sb="31" eb="33">
      <t>タイショウ</t>
    </rPh>
    <rPh sb="33" eb="34">
      <t>シャ</t>
    </rPh>
    <rPh sb="35" eb="36">
      <t>カギ</t>
    </rPh>
    <phoneticPr fontId="20"/>
  </si>
  <si>
    <t xml:space="preserve">
ｄ フラッグシップ輸出産地に参画している。</t>
    <phoneticPr fontId="12"/>
  </si>
  <si>
    <t>受け手不在農地の割件
（都市・平地：
１割未満
中間・山間：
２割未満）
(該当の場合{１})</t>
    <rPh sb="0" eb="1">
      <t>ウ</t>
    </rPh>
    <rPh sb="2" eb="3">
      <t>テ</t>
    </rPh>
    <rPh sb="13" eb="15">
      <t>ヒラチ</t>
    </rPh>
    <rPh sb="18" eb="19">
      <t>ワリ</t>
    </rPh>
    <rPh sb="19" eb="21">
      <t>ミマン</t>
    </rPh>
    <rPh sb="23" eb="24">
      <t>チュウ</t>
    </rPh>
    <rPh sb="24" eb="25">
      <t>カン</t>
    </rPh>
    <rPh sb="26" eb="28">
      <t>サンカン</t>
    </rPh>
    <rPh sb="31" eb="34">
      <t>ワリミマン</t>
    </rPh>
    <rPh sb="41" eb="43">
      <t>バアイ</t>
    </rPh>
    <phoneticPr fontId="12"/>
  </si>
  <si>
    <t>10年後の合計経営面積
（地域内の農業を担う者一覧の経営面積及び作業 受託面積）(ha)</t>
    <rPh sb="13" eb="16">
      <t>チイキナイ</t>
    </rPh>
    <rPh sb="17" eb="19">
      <t>ノウギョウ</t>
    </rPh>
    <rPh sb="20" eb="21">
      <t>ニナ</t>
    </rPh>
    <rPh sb="22" eb="23">
      <t>シャ</t>
    </rPh>
    <rPh sb="23" eb="25">
      <t>イチラン</t>
    </rPh>
    <rPh sb="26" eb="30">
      <t>ケイエイメンセキ</t>
    </rPh>
    <rPh sb="30" eb="31">
      <t>オヨ</t>
    </rPh>
    <rPh sb="32" eb="34">
      <t>サギョウ</t>
    </rPh>
    <rPh sb="35" eb="37">
      <t>ジュタク</t>
    </rPh>
    <rPh sb="37" eb="39">
      <t>メンセキ</t>
    </rPh>
    <phoneticPr fontId="12"/>
  </si>
  <si>
    <r>
      <t>現状</t>
    </r>
    <r>
      <rPr>
        <sz val="10"/>
        <color rgb="FFFF0000"/>
        <rFont val="ＭＳ Ｐ明朝"/>
        <family val="1"/>
        <charset val="128"/>
      </rPr>
      <t>（地域農業構造転換支援対策で⑩を選択しない場合も記入してください。）</t>
    </r>
    <rPh sb="0" eb="2">
      <t>ゲンジョウ</t>
    </rPh>
    <rPh sb="3" eb="5">
      <t>チイキ</t>
    </rPh>
    <rPh sb="5" eb="7">
      <t>ノウギョウ</t>
    </rPh>
    <rPh sb="7" eb="9">
      <t>コウゾウ</t>
    </rPh>
    <rPh sb="9" eb="11">
      <t>テンカン</t>
    </rPh>
    <rPh sb="11" eb="13">
      <t>シエン</t>
    </rPh>
    <rPh sb="13" eb="15">
      <t>タイサク</t>
    </rPh>
    <rPh sb="18" eb="20">
      <t>センタク</t>
    </rPh>
    <rPh sb="23" eb="25">
      <t>バアイ</t>
    </rPh>
    <rPh sb="26" eb="28">
      <t>キニュウ</t>
    </rPh>
    <phoneticPr fontId="12"/>
  </si>
  <si>
    <r>
      <t>現状年度</t>
    </r>
    <r>
      <rPr>
        <sz val="10"/>
        <color rgb="FFFF0000"/>
        <rFont val="ＭＳ Ｐ明朝"/>
        <family val="1"/>
        <charset val="128"/>
      </rPr>
      <t>（地域農業構造転換支援対策で⑩を選択しない場合も記入してください。）</t>
    </r>
    <phoneticPr fontId="20"/>
  </si>
  <si>
    <t>（⑩付加価値額（円）の拡大
(地域農業構造転換支援対策については選択目標）（現状及び現状年度は、⑩を選択しない場合も記入してください。））</t>
    <rPh sb="32" eb="36">
      <t>センタクモクヒョウ</t>
    </rPh>
    <rPh sb="38" eb="41">
      <t>ゲンジョウオヨ</t>
    </rPh>
    <rPh sb="42" eb="46">
      <t>ゲンジョウネンド</t>
    </rPh>
    <rPh sb="50" eb="52">
      <t>センタク</t>
    </rPh>
    <rPh sb="55" eb="57">
      <t>バアイ</t>
    </rPh>
    <rPh sb="58" eb="60">
      <t>キニュウ</t>
    </rPh>
    <phoneticPr fontId="12"/>
  </si>
  <si>
    <t>地区毎の要望事業数</t>
    <rPh sb="0" eb="2">
      <t>チク</t>
    </rPh>
    <rPh sb="2" eb="3">
      <t>ゴト</t>
    </rPh>
    <rPh sb="4" eb="6">
      <t>ヨウボウ</t>
    </rPh>
    <rPh sb="6" eb="9">
      <t>ジギョウスウ</t>
    </rPh>
    <phoneticPr fontId="12"/>
  </si>
  <si>
    <t>要望事業毎の番号</t>
    <rPh sb="0" eb="4">
      <t>ヨウボウジギョウ</t>
    </rPh>
    <rPh sb="4" eb="5">
      <t>ゴト</t>
    </rPh>
    <rPh sb="6" eb="8">
      <t>バンゴウ</t>
    </rPh>
    <phoneticPr fontId="22"/>
  </si>
  <si>
    <t>事業個別番号</t>
    <rPh sb="0" eb="2">
      <t>ジギョウ</t>
    </rPh>
    <rPh sb="2" eb="4">
      <t>コベツ</t>
    </rPh>
    <rPh sb="4" eb="6">
      <t>バンゴウ</t>
    </rPh>
    <phoneticPr fontId="21"/>
  </si>
  <si>
    <t>更なるステップ考え方３割以上の拡大(ha)</t>
    <rPh sb="0" eb="1">
      <t>サラ</t>
    </rPh>
    <rPh sb="7" eb="8">
      <t>カンガ</t>
    </rPh>
    <rPh sb="9" eb="10">
      <t>カタ</t>
    </rPh>
    <rPh sb="11" eb="12">
      <t>ワリ</t>
    </rPh>
    <rPh sb="12" eb="14">
      <t>イジョウ</t>
    </rPh>
    <rPh sb="15" eb="17">
      <t>カクダイ</t>
    </rPh>
    <phoneticPr fontId="12"/>
  </si>
  <si>
    <t>過去に担い手確保・経営強化支援事業を要望したことがある場合「1」を記入(任意)</t>
    <rPh sb="0" eb="2">
      <t>カコ</t>
    </rPh>
    <rPh sb="3" eb="4">
      <t>ニナ</t>
    </rPh>
    <rPh sb="5" eb="8">
      <t>テカクホ</t>
    </rPh>
    <rPh sb="9" eb="11">
      <t>ケイエイ</t>
    </rPh>
    <rPh sb="11" eb="13">
      <t>キョウカ</t>
    </rPh>
    <rPh sb="13" eb="15">
      <t>シエン</t>
    </rPh>
    <rPh sb="15" eb="17">
      <t>ジギョウ</t>
    </rPh>
    <rPh sb="18" eb="20">
      <t>ヨウボウ</t>
    </rPh>
    <rPh sb="27" eb="29">
      <t>バアイ</t>
    </rPh>
    <rPh sb="33" eb="35">
      <t>キニュウ</t>
    </rPh>
    <phoneticPr fontId="12"/>
  </si>
  <si>
    <t>面積（ha)
（リース期間終了後の目標面積を記載。また、必須目標の３年度目の面積と整合性を取ること。）</t>
    <rPh sb="11" eb="13">
      <t>キカン</t>
    </rPh>
    <rPh sb="13" eb="16">
      <t>シュウリョウゴ</t>
    </rPh>
    <rPh sb="17" eb="21">
      <t>モクヒョウメンセキ</t>
    </rPh>
    <rPh sb="22" eb="24">
      <t>キサイ</t>
    </rPh>
    <rPh sb="28" eb="32">
      <t>ヒッスモクヒョウ</t>
    </rPh>
    <rPh sb="34" eb="36">
      <t>ネンド</t>
    </rPh>
    <rPh sb="36" eb="37">
      <t>メ</t>
    </rPh>
    <rPh sb="38" eb="40">
      <t>メンセキ</t>
    </rPh>
    <rPh sb="41" eb="44">
      <t>セイゴウセイ</t>
    </rPh>
    <rPh sb="45" eb="46">
      <t>ト</t>
    </rPh>
    <phoneticPr fontId="12"/>
  </si>
  <si>
    <t>控除の別
（BK列の課税事業者の欄を選択。１の課税事業者の場合は該当　
項目を選択。）</t>
    <rPh sb="0" eb="2">
      <t>コウジョ</t>
    </rPh>
    <rPh sb="3" eb="4">
      <t>ベツ</t>
    </rPh>
    <rPh sb="9" eb="10">
      <t>レツ</t>
    </rPh>
    <rPh sb="11" eb="16">
      <t>カゼイジギョウシャ</t>
    </rPh>
    <rPh sb="17" eb="18">
      <t>ラン</t>
    </rPh>
    <rPh sb="19" eb="21">
      <t>センタク</t>
    </rPh>
    <rPh sb="24" eb="29">
      <t>カゼイジギョウシャ</t>
    </rPh>
    <rPh sb="30" eb="32">
      <t>バアイ</t>
    </rPh>
    <rPh sb="33" eb="35">
      <t>ガイトウ</t>
    </rPh>
    <rPh sb="37" eb="39">
      <t>コウモク</t>
    </rPh>
    <rPh sb="40" eb="42">
      <t>センタク</t>
    </rPh>
    <phoneticPr fontId="12"/>
  </si>
  <si>
    <t xml:space="preserve">リース
料助成額
　　　　　（円）
</t>
    <rPh sb="4" eb="5">
      <t>リョウ</t>
    </rPh>
    <rPh sb="5" eb="6">
      <t>シゲル</t>
    </rPh>
    <rPh sb="6" eb="7">
      <t>ガク</t>
    </rPh>
    <rPh sb="14" eb="15">
      <t>エン</t>
    </rPh>
    <phoneticPr fontId="12"/>
  </si>
  <si>
    <r>
      <t xml:space="preserve">リース契約予定年月日
</t>
    </r>
    <r>
      <rPr>
        <sz val="6"/>
        <color rgb="FFFF0000"/>
        <rFont val="ＭＳ 明朝"/>
        <family val="1"/>
        <charset val="128"/>
      </rPr>
      <t>　</t>
    </r>
    <rPh sb="3" eb="5">
      <t>ケイヤク</t>
    </rPh>
    <rPh sb="5" eb="10">
      <t>ヨテイネンガッピ</t>
    </rPh>
    <phoneticPr fontId="20"/>
  </si>
  <si>
    <t>リース終了予定年月日</t>
    <rPh sb="3" eb="5">
      <t>シュウリョウ</t>
    </rPh>
    <rPh sb="5" eb="10">
      <t>ヨテイネンガッピ</t>
    </rPh>
    <phoneticPr fontId="20"/>
  </si>
  <si>
    <r>
      <t xml:space="preserve">リース開始予定年月日
</t>
    </r>
    <r>
      <rPr>
        <sz val="6"/>
        <color rgb="FFFF0000"/>
        <rFont val="ＭＳ 明朝"/>
        <family val="1"/>
        <charset val="128"/>
      </rPr>
      <t>　</t>
    </r>
    <rPh sb="3" eb="5">
      <t>カイシ</t>
    </rPh>
    <rPh sb="5" eb="10">
      <t>ヨテイネンガッピ</t>
    </rPh>
    <phoneticPr fontId="20"/>
  </si>
  <si>
    <t xml:space="preserve">リース期間（年数
　及び
　月数）
</t>
    <rPh sb="3" eb="5">
      <t>キカン</t>
    </rPh>
    <rPh sb="6" eb="7">
      <t>トシ</t>
    </rPh>
    <rPh sb="7" eb="8">
      <t>スウ</t>
    </rPh>
    <rPh sb="10" eb="11">
      <t>オヨ</t>
    </rPh>
    <rPh sb="14" eb="15">
      <t>ツキ</t>
    </rPh>
    <rPh sb="15" eb="16">
      <t>スウ</t>
    </rPh>
    <phoneticPr fontId="20"/>
  </si>
  <si>
    <t>都道府県
　　　　　　（円）</t>
    <rPh sb="0" eb="4">
      <t>トドウフケン</t>
    </rPh>
    <rPh sb="13" eb="14">
      <t>エン</t>
    </rPh>
    <phoneticPr fontId="12"/>
  </si>
  <si>
    <t>市町村
（円）</t>
    <rPh sb="0" eb="3">
      <t>シチョウソン</t>
    </rPh>
    <rPh sb="7" eb="8">
      <t>エン</t>
    </rPh>
    <phoneticPr fontId="12"/>
  </si>
  <si>
    <t>その他
　　　　（円）</t>
    <rPh sb="2" eb="3">
      <t>タ</t>
    </rPh>
    <rPh sb="10" eb="11">
      <t>エン</t>
    </rPh>
    <phoneticPr fontId="12"/>
  </si>
  <si>
    <t xml:space="preserve">
事業実施３年度内に新品種の導入、栽培管理技術の改善、新たな加工又は販売の取組等により、農産物の価値の向上等に取り組んでいる。</t>
    <phoneticPr fontId="12"/>
  </si>
  <si>
    <t xml:space="preserve">
目標年度までに新品種の導入、栽培管理技術の改善、新たな加工又は販売の取組等により、農産物の価値の向上等を行うこととしている</t>
    <phoneticPr fontId="12"/>
  </si>
  <si>
    <t>③農産物の価値向上</t>
    <rPh sb="1" eb="4">
      <t>ノウサンブツ</t>
    </rPh>
    <rPh sb="5" eb="9">
      <t>カチコウジョウ</t>
    </rPh>
    <phoneticPr fontId="12"/>
  </si>
  <si>
    <t>③農産物の価値向上</t>
    <phoneticPr fontId="12"/>
  </si>
  <si>
    <t>事業実施３年度内に新品種の導入、栽培管理技術の改善、新たな加工又は販売の取組等により、農産物の価値の向上等に取り組んでいる。</t>
    <phoneticPr fontId="12"/>
  </si>
  <si>
    <t>300万円以上</t>
    <rPh sb="3" eb="5">
      <t>マンエン</t>
    </rPh>
    <rPh sb="5" eb="7">
      <t>イジョウ</t>
    </rPh>
    <phoneticPr fontId="12"/>
  </si>
  <si>
    <t xml:space="preserve">
</t>
    <phoneticPr fontId="12"/>
  </si>
  <si>
    <t>目標年度までに新品種の導入、栽培管理技術の改善、新たな加工又は販売の取組等により、農産物の価値の向上等を行うこととしている</t>
    <phoneticPr fontId="12"/>
  </si>
  <si>
    <t>リース期間月数</t>
    <rPh sb="3" eb="5">
      <t>キカン</t>
    </rPh>
    <rPh sb="5" eb="7">
      <t>ツキスウ</t>
    </rPh>
    <phoneticPr fontId="12"/>
  </si>
  <si>
    <t>リース期間年数</t>
    <rPh sb="3" eb="5">
      <t>キカン</t>
    </rPh>
    <rPh sb="5" eb="7">
      <t>ネンスウ</t>
    </rPh>
    <phoneticPr fontId="12"/>
  </si>
  <si>
    <t>（1か月未満は切り捨て）</t>
    <rPh sb="3" eb="4">
      <t>ゲツ</t>
    </rPh>
    <rPh sb="4" eb="6">
      <t>ミマン</t>
    </rPh>
    <rPh sb="7" eb="8">
      <t>キ</t>
    </rPh>
    <rPh sb="9" eb="10">
      <t>ス</t>
    </rPh>
    <phoneticPr fontId="12"/>
  </si>
  <si>
    <t>助成対象者ごとの上限額</t>
    <rPh sb="0" eb="5">
      <t>ジョセイタイショウシャ</t>
    </rPh>
    <rPh sb="8" eb="11">
      <t>ジョウゲンガク</t>
    </rPh>
    <phoneticPr fontId="12"/>
  </si>
  <si>
    <t>機械ごとの上限額</t>
    <rPh sb="0" eb="2">
      <t>キカイ</t>
    </rPh>
    <rPh sb="5" eb="8">
      <t>ジョウゲンガク</t>
    </rPh>
    <phoneticPr fontId="12"/>
  </si>
  <si>
    <t>就農後経過年数（就農した日から起算して、目標年度の末日までに経過する年数（経過中の年数を含む。</t>
    <rPh sb="0" eb="3">
      <t>シュウノウゴ</t>
    </rPh>
    <rPh sb="3" eb="7">
      <t>ケイカネンスウ</t>
    </rPh>
    <rPh sb="8" eb="10">
      <t>シュウノウ</t>
    </rPh>
    <rPh sb="12" eb="13">
      <t>ヒ</t>
    </rPh>
    <rPh sb="15" eb="17">
      <t>キサン</t>
    </rPh>
    <rPh sb="20" eb="24">
      <t>モクヒョウネンド</t>
    </rPh>
    <rPh sb="25" eb="27">
      <t>マツジツ</t>
    </rPh>
    <rPh sb="30" eb="32">
      <t>ケイカ</t>
    </rPh>
    <rPh sb="34" eb="36">
      <t>ネンスウ</t>
    </rPh>
    <rPh sb="37" eb="40">
      <t>ケイカチュウ</t>
    </rPh>
    <rPh sb="41" eb="43">
      <t>ネンスウ</t>
    </rPh>
    <rPh sb="44" eb="45">
      <t>フク</t>
    </rPh>
    <phoneticPr fontId="12"/>
  </si>
  <si>
    <t>（ア）事業費(リース物件購入価格(税抜))＊3/7（リース期間が４年未満の場合、リース期間（月）/84か月×0.75)</t>
    <rPh sb="3" eb="6">
      <t>ジギョウヒ</t>
    </rPh>
    <rPh sb="10" eb="16">
      <t>ブッケンコウニュウカカク</t>
    </rPh>
    <rPh sb="17" eb="19">
      <t>ゼイヌ</t>
    </rPh>
    <rPh sb="29" eb="31">
      <t>キカン</t>
    </rPh>
    <rPh sb="33" eb="36">
      <t>ネンミマン</t>
    </rPh>
    <rPh sb="37" eb="39">
      <t>バアイ</t>
    </rPh>
    <rPh sb="43" eb="45">
      <t>キカン</t>
    </rPh>
    <rPh sb="46" eb="47">
      <t>ツキ</t>
    </rPh>
    <rPh sb="52" eb="53">
      <t>ゲツ</t>
    </rPh>
    <phoneticPr fontId="12"/>
  </si>
  <si>
    <t xml:space="preserve">
g　ａからf以外の経営体で目標年度に現状より経営面積の拡大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</si>
  <si>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 xml:space="preserve">
g　アからエ以外の経営体で目標年度に現状より経営面積の拡大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</si>
  <si>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→個人名や法人名、代表者名は省略せずに記載してください。（同姓同名の場合は末尾にA、Bとつけるなど、分かるようにしてください。）</t>
    <rPh sb="1" eb="4">
      <t>コジンメイ</t>
    </rPh>
    <rPh sb="5" eb="8">
      <t>ホウジンメイ</t>
    </rPh>
    <rPh sb="9" eb="13">
      <t>ダイヒョウシャメイ</t>
    </rPh>
    <rPh sb="14" eb="16">
      <t>ショウリャク</t>
    </rPh>
    <rPh sb="19" eb="21">
      <t>キサイ</t>
    </rPh>
    <rPh sb="29" eb="33">
      <t>ドウセイドウメイ</t>
    </rPh>
    <rPh sb="34" eb="36">
      <t>バアイ</t>
    </rPh>
    <rPh sb="37" eb="39">
      <t>マツビ</t>
    </rPh>
    <rPh sb="50" eb="51">
      <t>ワ</t>
    </rPh>
    <phoneticPr fontId="12"/>
  </si>
  <si>
    <t>地区名（地域計画名）</t>
    <rPh sb="0" eb="3">
      <t>チクメイ</t>
    </rPh>
    <rPh sb="4" eb="6">
      <t>チイキ</t>
    </rPh>
    <rPh sb="6" eb="8">
      <t>ケイカク</t>
    </rPh>
    <rPh sb="8" eb="9">
      <t>メイ</t>
    </rPh>
    <phoneticPr fontId="12"/>
  </si>
  <si>
    <t>必須目標（地区内の経営面積の拡大）（△は現状がゼロまたはマイナス）</t>
    <rPh sb="0" eb="2">
      <t>ヒッス</t>
    </rPh>
    <rPh sb="2" eb="4">
      <t>モクヒョウ</t>
    </rPh>
    <rPh sb="5" eb="7">
      <t>チク</t>
    </rPh>
    <rPh sb="7" eb="8">
      <t>ナイ</t>
    </rPh>
    <rPh sb="9" eb="11">
      <t>ケイエイ</t>
    </rPh>
    <rPh sb="11" eb="13">
      <t>メンセキ</t>
    </rPh>
    <rPh sb="14" eb="16">
      <t>カクダイ</t>
    </rPh>
    <rPh sb="20" eb="22">
      <t>ゲンジョウ</t>
    </rPh>
    <phoneticPr fontId="12"/>
  </si>
  <si>
    <t>ア　経営面積の拡大</t>
    <phoneticPr fontId="12"/>
  </si>
  <si>
    <t>（ア）付加価値額の拡大額の目標
（対象：⑩新規就農のポイント加点を受ける者を除く）</t>
    <rPh sb="3" eb="5">
      <t>フカ</t>
    </rPh>
    <rPh sb="5" eb="7">
      <t>カチ</t>
    </rPh>
    <rPh sb="7" eb="8">
      <t>ガク</t>
    </rPh>
    <rPh sb="9" eb="11">
      <t>カクダイ</t>
    </rPh>
    <rPh sb="11" eb="12">
      <t>ガク</t>
    </rPh>
    <rPh sb="13" eb="15">
      <t>モクヒョウ</t>
    </rPh>
    <rPh sb="17" eb="19">
      <t>タイショウ</t>
    </rPh>
    <rPh sb="21" eb="23">
      <t>シンキ</t>
    </rPh>
    <rPh sb="23" eb="25">
      <t>シュウノウ</t>
    </rPh>
    <rPh sb="30" eb="32">
      <t>カテン</t>
    </rPh>
    <rPh sb="33" eb="34">
      <t>ウ</t>
    </rPh>
    <rPh sb="36" eb="37">
      <t>モノ</t>
    </rPh>
    <rPh sb="38" eb="39">
      <t>ノゾ</t>
    </rPh>
    <phoneticPr fontId="12"/>
  </si>
  <si>
    <t>（ア）付加価値額の拡大率の目標ポイント
（対象：⑩新規就農のポイント加点を受ける者を除く。）</t>
    <rPh sb="3" eb="5">
      <t>フカ</t>
    </rPh>
    <rPh sb="5" eb="7">
      <t>カチ</t>
    </rPh>
    <rPh sb="7" eb="8">
      <t>ガク</t>
    </rPh>
    <rPh sb="9" eb="11">
      <t>カクダイ</t>
    </rPh>
    <rPh sb="11" eb="12">
      <t>リツ</t>
    </rPh>
    <rPh sb="13" eb="15">
      <t>モクヒョウ</t>
    </rPh>
    <rPh sb="21" eb="23">
      <t>タイショウ</t>
    </rPh>
    <rPh sb="25" eb="27">
      <t>シンキ</t>
    </rPh>
    <rPh sb="27" eb="29">
      <t>シュウノウ</t>
    </rPh>
    <rPh sb="34" eb="36">
      <t>カテン</t>
    </rPh>
    <rPh sb="37" eb="38">
      <t>ウ</t>
    </rPh>
    <rPh sb="40" eb="41">
      <t>モノ</t>
    </rPh>
    <rPh sb="42" eb="43">
      <t>ノゾ</t>
    </rPh>
    <phoneticPr fontId="12"/>
  </si>
  <si>
    <t>（ア）付加価値額の拡大額の目標（対象：⑩新規就農のポイント加点を受ける者を除く）</t>
    <rPh sb="3" eb="5">
      <t>フカ</t>
    </rPh>
    <rPh sb="5" eb="7">
      <t>カチ</t>
    </rPh>
    <rPh sb="7" eb="8">
      <t>ガク</t>
    </rPh>
    <rPh sb="9" eb="11">
      <t>カクダイ</t>
    </rPh>
    <rPh sb="11" eb="12">
      <t>ガク</t>
    </rPh>
    <rPh sb="13" eb="15">
      <t>モクヒョウ</t>
    </rPh>
    <rPh sb="16" eb="18">
      <t>タイショウ</t>
    </rPh>
    <rPh sb="20" eb="22">
      <t>シンキ</t>
    </rPh>
    <rPh sb="22" eb="24">
      <t>シュウノウ</t>
    </rPh>
    <rPh sb="29" eb="31">
      <t>カテン</t>
    </rPh>
    <rPh sb="32" eb="33">
      <t>ウ</t>
    </rPh>
    <rPh sb="35" eb="36">
      <t>モノ</t>
    </rPh>
    <rPh sb="37" eb="38">
      <t>ノゾ</t>
    </rPh>
    <phoneticPr fontId="12"/>
  </si>
  <si>
    <t>（ア）付加価値額の拡大目標率</t>
    <rPh sb="3" eb="5">
      <t>フカ</t>
    </rPh>
    <rPh sb="5" eb="7">
      <t>カチ</t>
    </rPh>
    <rPh sb="7" eb="8">
      <t>ガク</t>
    </rPh>
    <rPh sb="9" eb="11">
      <t>カクダイ</t>
    </rPh>
    <rPh sb="11" eb="13">
      <t>モクヒョウ</t>
    </rPh>
    <rPh sb="13" eb="14">
      <t>リツ</t>
    </rPh>
    <phoneticPr fontId="12"/>
  </si>
  <si>
    <t>①リース導入以外</t>
    <rPh sb="4" eb="8">
      <t>ドウニュウイガイ</t>
    </rPh>
    <phoneticPr fontId="12"/>
  </si>
  <si>
    <t>リース期間終了後の
相当程度の経営面積の
拡大目標
（面積(ha)を入力し、①か②に「１」が表記されれば、目標設定は可能。
（補足:必須目標の３年度目の面積が、設定のリース期間終了後から①の３割以上又は②の10ha以上の拡大の際に「１」が自動で入力される。）</t>
    <rPh sb="3" eb="5">
      <t>キカン</t>
    </rPh>
    <rPh sb="5" eb="8">
      <t>シュウリョウゴ</t>
    </rPh>
    <rPh sb="10" eb="12">
      <t>ソウトウ</t>
    </rPh>
    <rPh sb="12" eb="14">
      <t>テイド</t>
    </rPh>
    <rPh sb="15" eb="17">
      <t>ケイエイ</t>
    </rPh>
    <rPh sb="17" eb="19">
      <t>メンセキ</t>
    </rPh>
    <rPh sb="21" eb="23">
      <t>カクダイ</t>
    </rPh>
    <rPh sb="23" eb="25">
      <t>モクヒョウ</t>
    </rPh>
    <rPh sb="27" eb="29">
      <t>メンセキ</t>
    </rPh>
    <rPh sb="34" eb="36">
      <t>ニュウリョク</t>
    </rPh>
    <rPh sb="46" eb="48">
      <t>ヒョウキ</t>
    </rPh>
    <rPh sb="53" eb="55">
      <t>モクヒョウ</t>
    </rPh>
    <rPh sb="55" eb="57">
      <t>セッテイ</t>
    </rPh>
    <rPh sb="58" eb="60">
      <t>カノウ</t>
    </rPh>
    <rPh sb="63" eb="65">
      <t>ホソク</t>
    </rPh>
    <rPh sb="66" eb="70">
      <t>ヒッスモクヒョウ</t>
    </rPh>
    <rPh sb="72" eb="74">
      <t>ネンド</t>
    </rPh>
    <rPh sb="74" eb="75">
      <t>メ</t>
    </rPh>
    <rPh sb="76" eb="78">
      <t>メンセキ</t>
    </rPh>
    <rPh sb="80" eb="82">
      <t>セッテイ</t>
    </rPh>
    <rPh sb="86" eb="88">
      <t>キカン</t>
    </rPh>
    <rPh sb="88" eb="91">
      <t>シュウリョウゴ</t>
    </rPh>
    <rPh sb="96" eb="99">
      <t>ワリイジョウ</t>
    </rPh>
    <rPh sb="99" eb="100">
      <t>マタ</t>
    </rPh>
    <rPh sb="107" eb="109">
      <t>イジョウ</t>
    </rPh>
    <rPh sb="110" eb="112">
      <t>カクダイ</t>
    </rPh>
    <rPh sb="113" eb="114">
      <t>サイ</t>
    </rPh>
    <rPh sb="119" eb="121">
      <t>ジドウ</t>
    </rPh>
    <rPh sb="122" eb="124">
      <t>ニュウリョク</t>
    </rPh>
    <phoneticPr fontId="12"/>
  </si>
  <si>
    <t>対象者先頭行</t>
    <rPh sb="0" eb="3">
      <t>タイショウシャ</t>
    </rPh>
    <rPh sb="3" eb="6">
      <t>セントウギョウ</t>
    </rPh>
    <phoneticPr fontId="21"/>
  </si>
  <si>
    <t>地域農業構造転換支援対策の計</t>
    <rPh sb="0" eb="12">
      <t>チイキノウギョウコウゾウテンカンシエンタイサク</t>
    </rPh>
    <rPh sb="13" eb="14">
      <t>ケイ</t>
    </rPh>
    <phoneticPr fontId="12"/>
  </si>
  <si>
    <t>➁農業用機械のリース導入</t>
    <rPh sb="1" eb="4">
      <t>ノウギョウヨウ</t>
    </rPh>
    <rPh sb="4" eb="6">
      <t>キカイ</t>
    </rPh>
    <rPh sb="10" eb="12">
      <t>ドウニュウ</t>
    </rPh>
    <phoneticPr fontId="12"/>
  </si>
  <si>
    <t>対策の種類
（該当する対策は「１」を記入）</t>
    <rPh sb="0" eb="2">
      <t>タイサク</t>
    </rPh>
    <rPh sb="3" eb="5">
      <t>シュルイ</t>
    </rPh>
    <rPh sb="11" eb="13">
      <t>タイサク</t>
    </rPh>
    <phoneticPr fontId="12"/>
  </si>
  <si>
    <t>ア　経営面積拡大</t>
    <rPh sb="2" eb="4">
      <t>ケイエイ</t>
    </rPh>
    <rPh sb="4" eb="6">
      <t>メンセキ</t>
    </rPh>
    <rPh sb="6" eb="8">
      <t>カクダイ</t>
    </rPh>
    <phoneticPr fontId="12"/>
  </si>
  <si>
    <t xml:space="preserve">
リース
物件購入
価格（税抜き）
　　　　（円）</t>
    <rPh sb="6" eb="8">
      <t>ブッケン</t>
    </rPh>
    <rPh sb="8" eb="10">
      <t>コウニュウ</t>
    </rPh>
    <rPh sb="14" eb="15">
      <t>ゼイ</t>
    </rPh>
    <rPh sb="22" eb="23">
      <t>エン</t>
    </rPh>
    <phoneticPr fontId="12"/>
  </si>
  <si>
    <t>1,500万円</t>
    <phoneticPr fontId="12"/>
  </si>
  <si>
    <t>【様式２-１】担い手確保・経営強化支援事業要望地区総括表（Ａ表）</t>
    <phoneticPr fontId="12"/>
  </si>
  <si>
    <t>【様式２-２】担い手確保・経営強化支援事業要望地区個別表（B表）実施内容（内訳）</t>
    <rPh sb="25" eb="27">
      <t>コベツ</t>
    </rPh>
    <rPh sb="32" eb="34">
      <t>ジッシ</t>
    </rPh>
    <rPh sb="34" eb="36">
      <t>ナイヨウ</t>
    </rPh>
    <rPh sb="37" eb="39">
      <t>ウチワケ</t>
    </rPh>
    <phoneticPr fontId="20"/>
  </si>
  <si>
    <t>【様式２-３】担い手確保・経営強化支援事業　附帯事務費</t>
    <rPh sb="1" eb="3">
      <t>ヨウシキ</t>
    </rPh>
    <rPh sb="7" eb="8">
      <t>ニナ</t>
    </rPh>
    <rPh sb="9" eb="10">
      <t>テ</t>
    </rPh>
    <rPh sb="10" eb="12">
      <t>カクホ</t>
    </rPh>
    <rPh sb="13" eb="15">
      <t>ケイエイ</t>
    </rPh>
    <rPh sb="15" eb="17">
      <t>キョウカ</t>
    </rPh>
    <rPh sb="17" eb="19">
      <t>シエン</t>
    </rPh>
    <rPh sb="19" eb="21">
      <t>ジギョウ</t>
    </rPh>
    <rPh sb="22" eb="24">
      <t>フタイ</t>
    </rPh>
    <rPh sb="24" eb="27">
      <t>ジムヒ</t>
    </rPh>
    <phoneticPr fontId="12"/>
  </si>
  <si>
    <t>併願の場合は「１」を記入。単願の場合は「-]を記入。</t>
    <rPh sb="0" eb="2">
      <t>ヘイガン</t>
    </rPh>
    <rPh sb="3" eb="5">
      <t>バアイ</t>
    </rPh>
    <rPh sb="10" eb="12">
      <t>キニュウ</t>
    </rPh>
    <rPh sb="13" eb="15">
      <t>タンガン</t>
    </rPh>
    <rPh sb="16" eb="18">
      <t>バアイ</t>
    </rPh>
    <rPh sb="23" eb="25">
      <t>キニュウ</t>
    </rPh>
    <phoneticPr fontId="12"/>
  </si>
  <si>
    <t>-</t>
  </si>
  <si>
    <t>選択目標</t>
    <rPh sb="0" eb="2">
      <t>センタク</t>
    </rPh>
    <phoneticPr fontId="12"/>
  </si>
  <si>
    <r>
      <t>地域計画の策定（策定している場合「１」を記入。</t>
    </r>
    <r>
      <rPr>
        <sz val="10"/>
        <color rgb="FFFF0000"/>
        <rFont val="ＭＳ Ｐゴシック"/>
        <family val="3"/>
        <charset val="128"/>
      </rPr>
      <t>年度内に策定が確実な場合、「２」を記入</t>
    </r>
    <r>
      <rPr>
        <sz val="10"/>
        <rFont val="ＭＳ Ｐゴシック"/>
        <family val="3"/>
        <charset val="128"/>
      </rPr>
      <t>)</t>
    </r>
    <rPh sb="0" eb="2">
      <t>チイキ</t>
    </rPh>
    <rPh sb="2" eb="4">
      <t>ケイカク</t>
    </rPh>
    <rPh sb="5" eb="7">
      <t>サクテイ</t>
    </rPh>
    <rPh sb="8" eb="10">
      <t>サクテイ</t>
    </rPh>
    <rPh sb="14" eb="16">
      <t>バアイ</t>
    </rPh>
    <rPh sb="20" eb="22">
      <t>キニュウ</t>
    </rPh>
    <rPh sb="23" eb="26">
      <t>ネンドナイ</t>
    </rPh>
    <rPh sb="27" eb="29">
      <t>サクテイ</t>
    </rPh>
    <rPh sb="30" eb="32">
      <t>カクジツ</t>
    </rPh>
    <rPh sb="33" eb="35">
      <t>バアイ</t>
    </rPh>
    <rPh sb="40" eb="42">
      <t>キニュウ</t>
    </rPh>
    <phoneticPr fontId="12"/>
  </si>
  <si>
    <t>農地利用効率化等支援交付金を要望（優先する事業に「１」を記入。第２希望は「-]）を記入。）</t>
    <rPh sb="0" eb="8">
      <t>ノウチリヨウコウリツカトウ</t>
    </rPh>
    <rPh sb="8" eb="13">
      <t>シエンコウフキン</t>
    </rPh>
    <rPh sb="14" eb="16">
      <t>ヨウボウ</t>
    </rPh>
    <rPh sb="17" eb="19">
      <t>ユウセン</t>
    </rPh>
    <rPh sb="21" eb="23">
      <t>ジギョウ</t>
    </rPh>
    <rPh sb="31" eb="32">
      <t>ダイ</t>
    </rPh>
    <rPh sb="33" eb="35">
      <t>キボウ</t>
    </rPh>
    <rPh sb="41" eb="43">
      <t>キニュウ</t>
    </rPh>
    <phoneticPr fontId="12"/>
  </si>
  <si>
    <t>担い手確保・経営強化支援事業を要望（優先する事業に「１」を記入。第２希望は「-]）を記入。）</t>
    <rPh sb="0" eb="1">
      <t>ニナ</t>
    </rPh>
    <rPh sb="2" eb="3">
      <t>テ</t>
    </rPh>
    <rPh sb="3" eb="5">
      <t>カクホ</t>
    </rPh>
    <rPh sb="6" eb="8">
      <t>ケイエイ</t>
    </rPh>
    <rPh sb="8" eb="10">
      <t>キョウカ</t>
    </rPh>
    <rPh sb="10" eb="12">
      <t>シエン</t>
    </rPh>
    <rPh sb="12" eb="14">
      <t>ジギョウ</t>
    </rPh>
    <rPh sb="15" eb="17">
      <t>ヨウボウ</t>
    </rPh>
    <rPh sb="32" eb="33">
      <t>ダイ</t>
    </rPh>
    <phoneticPr fontId="12"/>
  </si>
  <si>
    <t>（中古の場合はAP列「中古、新品の別等」に1記入）</t>
    <rPh sb="1" eb="3">
      <t>チュウコ</t>
    </rPh>
    <rPh sb="4" eb="6">
      <t>バアイ</t>
    </rPh>
    <rPh sb="9" eb="10">
      <t>レツ</t>
    </rPh>
    <rPh sb="22" eb="24">
      <t>キニュウ</t>
    </rPh>
    <phoneticPr fontId="12"/>
  </si>
  <si>
    <t>（中古の場合はAP列「中古、新品の別等」に1記入）</t>
    <phoneticPr fontId="12"/>
  </si>
  <si>
    <t>中古機械の場合は、AP列の欄に必ず「１」を記載してください。</t>
    <rPh sb="0" eb="2">
      <t>チュウコ</t>
    </rPh>
    <rPh sb="2" eb="4">
      <t>キカイ</t>
    </rPh>
    <rPh sb="5" eb="7">
      <t>バアイ</t>
    </rPh>
    <rPh sb="11" eb="12">
      <t>レツ</t>
    </rPh>
    <rPh sb="13" eb="14">
      <t>ラン</t>
    </rPh>
    <rPh sb="15" eb="16">
      <t>カナラ</t>
    </rPh>
    <rPh sb="21" eb="23">
      <t>キサイ</t>
    </rPh>
    <phoneticPr fontId="12"/>
  </si>
  <si>
    <t>事業費
（リース
物件購入
価格（税込））
　　</t>
    <rPh sb="0" eb="3">
      <t>ジギョウヒ</t>
    </rPh>
    <phoneticPr fontId="12"/>
  </si>
  <si>
    <t>事業費
（税抜
価格）</t>
    <rPh sb="5" eb="7">
      <t>ゼイヌ</t>
    </rPh>
    <phoneticPr fontId="12"/>
  </si>
  <si>
    <t>必須目標</t>
    <rPh sb="0" eb="4">
      <t>ヒッスモクヒョウ</t>
    </rPh>
    <phoneticPr fontId="12"/>
  </si>
  <si>
    <t>市町村要望調査期間（７/10～）
（ 日間）</t>
    <rPh sb="0" eb="3">
      <t>シチョウソン</t>
    </rPh>
    <rPh sb="3" eb="7">
      <t>ヨウボウチョウサ</t>
    </rPh>
    <rPh sb="7" eb="9">
      <t>キカン</t>
    </rPh>
    <rPh sb="19" eb="21">
      <t>ニチカン</t>
    </rPh>
    <phoneticPr fontId="12"/>
  </si>
  <si>
    <t>優先枠：「将来像が明確化された地域計画」に該当していることを確認している場合に「１」を記入、該当していない場合は「-」を記入）</t>
    <rPh sb="0" eb="2">
      <t>ユウセン</t>
    </rPh>
    <rPh sb="2" eb="3">
      <t>ワク</t>
    </rPh>
    <rPh sb="15" eb="19">
      <t>チイキケイカク</t>
    </rPh>
    <rPh sb="46" eb="48">
      <t>ガイトウ</t>
    </rPh>
    <rPh sb="53" eb="55">
      <t>バアイ</t>
    </rPh>
    <phoneticPr fontId="12"/>
  </si>
  <si>
    <t>地域計画の要件確認欄</t>
    <rPh sb="0" eb="4">
      <t>チイキケイカク</t>
    </rPh>
    <rPh sb="5" eb="10">
      <t>ヨウケンカクニンラン</t>
    </rPh>
    <phoneticPr fontId="12"/>
  </si>
  <si>
    <t>優先枠：将来像が明確化された地域計画</t>
    <rPh sb="0" eb="3">
      <t>ユウセンワク</t>
    </rPh>
    <rPh sb="4" eb="7">
      <t>ショウライゾウ</t>
    </rPh>
    <rPh sb="8" eb="11">
      <t>メイカクカ</t>
    </rPh>
    <rPh sb="14" eb="18">
      <t>チイキケイカク</t>
    </rPh>
    <phoneticPr fontId="12"/>
  </si>
  <si>
    <t>目標集積率の要件（原則：８割以上。
都府県の中間・山間農業地域：現状の集積区分に応じ　
①現状：５割未満　６割以上
　②現状：５割以上６割未満　目標：現状集積率から１０ポイント以上増加
③現状：６割以上　目標：６割以上）
(該当の場合{１})</t>
    <rPh sb="0" eb="6">
      <t>モクヒョウシ</t>
    </rPh>
    <rPh sb="6" eb="8">
      <t>ヨウケン</t>
    </rPh>
    <rPh sb="9" eb="11">
      <t>ゲンソク</t>
    </rPh>
    <rPh sb="13" eb="16">
      <t>ワリイジョウ</t>
    </rPh>
    <rPh sb="18" eb="21">
      <t>トフケン</t>
    </rPh>
    <rPh sb="22" eb="24">
      <t>チュウカン</t>
    </rPh>
    <rPh sb="32" eb="34">
      <t>ゲンジョウ</t>
    </rPh>
    <rPh sb="35" eb="39">
      <t>シュウセキクブン</t>
    </rPh>
    <rPh sb="40" eb="41">
      <t>オウ</t>
    </rPh>
    <rPh sb="45" eb="47">
      <t>ゲンジョウ</t>
    </rPh>
    <rPh sb="49" eb="52">
      <t>ワリミマン</t>
    </rPh>
    <rPh sb="54" eb="57">
      <t>ワリイジョウ</t>
    </rPh>
    <rPh sb="61" eb="63">
      <t>ゲンジョウ</t>
    </rPh>
    <rPh sb="65" eb="68">
      <t>ワリイジョウ</t>
    </rPh>
    <rPh sb="69" eb="72">
      <t>ワリミマン</t>
    </rPh>
    <rPh sb="73" eb="75">
      <t>モクヒョウ</t>
    </rPh>
    <rPh sb="76" eb="80">
      <t>ゲンジョウシュウセキ</t>
    </rPh>
    <rPh sb="80" eb="81">
      <t>リツ</t>
    </rPh>
    <rPh sb="89" eb="93">
      <t>イジョウゾウカ</t>
    </rPh>
    <rPh sb="97" eb="99">
      <t>ゲンジョウ</t>
    </rPh>
    <rPh sb="101" eb="104">
      <t>ワリイジョウ</t>
    </rPh>
    <rPh sb="105" eb="107">
      <t>モクヒョウ</t>
    </rPh>
    <rPh sb="109" eb="112">
      <t>ワリイジョウ</t>
    </rPh>
    <rPh sb="115" eb="117">
      <t>ガイトウ</t>
    </rPh>
    <rPh sb="118" eb="120">
      <t>バアイ</t>
    </rPh>
    <phoneticPr fontId="12"/>
  </si>
  <si>
    <t xml:space="preserve">目標集積率：
６割以上
都府県の中間・山間農業地域の
目標集積率：
５割以上
</t>
    <rPh sb="0" eb="2">
      <t>モクヒョウ</t>
    </rPh>
    <rPh sb="2" eb="4">
      <t>シュウセキ</t>
    </rPh>
    <rPh sb="4" eb="5">
      <t>リツ</t>
    </rPh>
    <rPh sb="8" eb="11">
      <t>ワリイジョウ</t>
    </rPh>
    <rPh sb="13" eb="16">
      <t>トフケン</t>
    </rPh>
    <rPh sb="17" eb="19">
      <t>チュウカン</t>
    </rPh>
    <rPh sb="20" eb="22">
      <t>サンカン</t>
    </rPh>
    <rPh sb="22" eb="24">
      <t>ノウギョウ</t>
    </rPh>
    <rPh sb="24" eb="26">
      <t>チイキ</t>
    </rPh>
    <rPh sb="28" eb="33">
      <t>モクヒョウシュウセキリツ</t>
    </rPh>
    <rPh sb="36" eb="39">
      <t>ワリイジョウ</t>
    </rPh>
    <phoneticPr fontId="12"/>
  </si>
  <si>
    <t>優先枠：将来像が明確化された地域計画</t>
    <rPh sb="0" eb="3">
      <t>ユウセンワク</t>
    </rPh>
    <rPh sb="14" eb="18">
      <t>チイキケイカク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</si>
</sst>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e\.m\.d;@"/>
    <numFmt numFmtId="177" formatCode="&quot;除税額 &quot;#,##0&quot;円&quot;;[Red]\-#,##0"/>
    <numFmt numFmtId="178" formatCode="0;;;@"/>
    <numFmt numFmtId="179" formatCode="&quot;うち国費 &quot;#,##0&quot;円&quot;;[Red]\-#,##0"/>
    <numFmt numFmtId="180" formatCode="#,##0&quot;地区&quot;;[Red]\-#,##0&quot;地区&quot;"/>
    <numFmt numFmtId="181" formatCode="#,##0.0;[Red]\-#,##0.0"/>
    <numFmt numFmtId="182" formatCode="0.0%"/>
    <numFmt numFmtId="183" formatCode="0.0"/>
    <numFmt numFmtId="184" formatCode="#,##0_);[Red]\(#,##0\)"/>
    <numFmt numFmtId="185" formatCode="#,##0.0_ "/>
    <numFmt numFmtId="186" formatCode="#,##0_ "/>
    <numFmt numFmtId="187" formatCode="0_);[Red]\(0\)"/>
    <numFmt numFmtId="188" formatCode="ge/m/d"/>
    <numFmt numFmtId="189" formatCode="#,##0;&quot;△ &quot;#,##0"/>
    <numFmt numFmtId="190" formatCode="#,##0_ ;[Red]\-#,##0\ "/>
    <numFmt numFmtId="191" formatCode="#,##0.00_);[Red]\(#,##0.00\)"/>
    <numFmt numFmtId="192" formatCode="[$-F800]dddd\,\ mmmm\ dd\,\ yyyy"/>
    <numFmt numFmtId="193" formatCode="[$-411]&quot;R&quot;##"/>
    <numFmt numFmtId="194" formatCode="0&quot;年&quot;&quot;0ケ月&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8"/>
      <name val="ＭＳ 明朝"/>
      <family val="1"/>
      <charset val="128"/>
    </font>
    <font>
      <sz val="11"/>
      <color theme="1"/>
      <name val="ＭＳ ゴシック"/>
      <family val="2"/>
      <charset val="128"/>
    </font>
    <font>
      <sz val="8"/>
      <name val="ＭＳ Ｐゴシック"/>
      <family val="3"/>
      <charset val="128"/>
    </font>
    <font>
      <sz val="6"/>
      <name val="ＭＳ Ｐゴシック"/>
      <family val="3"/>
      <charset val="128"/>
      <scheme val="minor"/>
    </font>
    <font>
      <sz val="10"/>
      <name val="ＭＳ 明朝"/>
      <family val="1"/>
      <charset val="128"/>
    </font>
    <font>
      <sz val="6"/>
      <name val="ＭＳ Ｐゴシック"/>
      <family val="2"/>
      <charset val="128"/>
      <scheme val="minor"/>
    </font>
    <font>
      <b/>
      <sz val="15"/>
      <color theme="3"/>
      <name val="ＭＳ Ｐゴシック"/>
      <family val="2"/>
      <charset val="128"/>
      <scheme val="minor"/>
    </font>
    <font>
      <sz val="11"/>
      <color theme="1"/>
      <name val="ＭＳ Ｐゴシック"/>
      <family val="2"/>
      <scheme val="minor"/>
    </font>
    <font>
      <b/>
      <sz val="11"/>
      <name val="ＭＳ Ｐ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2"/>
      <scheme val="minor"/>
    </font>
    <font>
      <b/>
      <sz val="10"/>
      <name val="ＭＳ 明朝"/>
      <family val="1"/>
      <charset val="128"/>
    </font>
    <font>
      <sz val="10"/>
      <color theme="1"/>
      <name val="ＭＳ Ｐゴシック"/>
      <family val="2"/>
      <scheme val="minor"/>
    </font>
    <font>
      <sz val="10"/>
      <color theme="1"/>
      <name val="ＭＳ 明朝"/>
      <family val="1"/>
      <charset val="128"/>
    </font>
    <font>
      <sz val="9"/>
      <color theme="1"/>
      <name val="ＭＳ 明朝"/>
      <family val="1"/>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u/>
      <sz val="10"/>
      <color theme="1"/>
      <name val="ＭＳ Ｐゴシック"/>
      <family val="3"/>
      <charset val="128"/>
      <scheme val="minor"/>
    </font>
    <font>
      <sz val="10"/>
      <name val="ＭＳ Ｐゴシック"/>
      <family val="3"/>
      <charset val="128"/>
      <scheme val="minor"/>
    </font>
    <font>
      <sz val="10"/>
      <name val="ＭＳ Ｐ明朝"/>
      <family val="1"/>
      <charset val="128"/>
    </font>
    <font>
      <sz val="9"/>
      <name val="ＭＳ Ｐ明朝"/>
      <family val="1"/>
      <charset val="128"/>
    </font>
    <font>
      <sz val="14"/>
      <name val="ＭＳ ゴシック"/>
      <family val="3"/>
      <charset val="128"/>
    </font>
    <font>
      <sz val="16"/>
      <name val="ＭＳ Ｐゴシック"/>
      <family val="3"/>
      <charset val="128"/>
    </font>
    <font>
      <b/>
      <sz val="10"/>
      <name val="ＭＳ Ｐゴシック"/>
      <family val="3"/>
      <charset val="128"/>
    </font>
    <font>
      <sz val="8"/>
      <name val="ＭＳ Ｐ明朝"/>
      <family val="1"/>
      <charset val="128"/>
    </font>
    <font>
      <sz val="10"/>
      <color rgb="FF0000FF"/>
      <name val="ＭＳ Ｐゴシック"/>
      <family val="3"/>
      <charset val="128"/>
    </font>
    <font>
      <sz val="10"/>
      <color indexed="9"/>
      <name val="ＭＳ Ｐゴシック"/>
      <family val="3"/>
      <charset val="128"/>
    </font>
    <font>
      <strike/>
      <sz val="10"/>
      <name val="ＭＳ 明朝"/>
      <family val="1"/>
      <charset val="128"/>
    </font>
    <font>
      <sz val="11"/>
      <name val="ＭＳ 明朝"/>
      <family val="1"/>
      <charset val="128"/>
    </font>
    <font>
      <sz val="8"/>
      <color theme="1"/>
      <name val="ＭＳ 明朝"/>
      <family val="1"/>
      <charset val="128"/>
    </font>
    <font>
      <sz val="8"/>
      <color rgb="FF0000FF"/>
      <name val="ＭＳ Ｐゴシック"/>
      <family val="3"/>
      <charset val="128"/>
    </font>
    <font>
      <b/>
      <sz val="11"/>
      <color rgb="FF00B0F0"/>
      <name val="ＭＳ Ｐゴシック"/>
      <family val="3"/>
      <charset val="128"/>
    </font>
    <font>
      <sz val="10"/>
      <color rgb="FFFF0000"/>
      <name val="ＭＳ 明朝"/>
      <family val="1"/>
      <charset val="128"/>
    </font>
    <font>
      <sz val="10"/>
      <color rgb="FFFF0000"/>
      <name val="ＭＳ Ｐ明朝"/>
      <family val="1"/>
      <charset val="128"/>
    </font>
    <font>
      <sz val="6"/>
      <color rgb="FFFF0000"/>
      <name val="ＭＳ 明朝"/>
      <family val="1"/>
      <charset val="128"/>
    </font>
    <font>
      <b/>
      <sz val="10"/>
      <color rgb="FFFF0000"/>
      <name val="ＭＳ 明朝"/>
      <family val="1"/>
      <charset val="128"/>
    </font>
    <font>
      <sz val="10"/>
      <color rgb="FFFF0000"/>
      <name val="ＭＳ Ｐゴシック"/>
      <family val="3"/>
      <charset val="128"/>
    </font>
    <font>
      <sz val="11"/>
      <color rgb="FFFF0000"/>
      <name val="ＭＳ Ｐ明朝"/>
      <family val="1"/>
      <charset val="128"/>
    </font>
    <font>
      <sz val="11"/>
      <name val="ＭＳ Ｐ明朝"/>
      <family val="1"/>
      <charset val="128"/>
    </font>
    <font>
      <b/>
      <sz val="11"/>
      <color rgb="FFFF0000"/>
      <name val="ＭＳ Ｐゴシック"/>
      <family val="3"/>
      <charset val="128"/>
    </font>
    <font>
      <b/>
      <sz val="10"/>
      <color rgb="FFFF0000"/>
      <name val="ＭＳ Ｐゴシック"/>
      <family val="3"/>
      <charset val="128"/>
    </font>
    <font>
      <sz val="9"/>
      <color rgb="FFFF0000"/>
      <name val="ＭＳ Ｐ明朝"/>
      <family val="1"/>
      <charset val="128"/>
    </font>
    <font>
      <sz val="8"/>
      <name val="ＭＳ Ｐゴシック"/>
      <family val="2"/>
      <charset val="128"/>
      <scheme val="minor"/>
    </font>
    <font>
      <b/>
      <sz val="10"/>
      <color indexed="81"/>
      <name val="MS P ゴシック"/>
      <family val="3"/>
      <charset val="128"/>
    </font>
    <font>
      <sz val="9"/>
      <color indexed="81"/>
      <name val="MS P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2"/>
      <charset val="128"/>
      <scheme val="minor"/>
    </font>
    <font>
      <sz val="9"/>
      <color rgb="FFFF0000"/>
      <name val="ＭＳ 明朝"/>
      <family val="1"/>
      <charset val="128"/>
    </font>
    <font>
      <b/>
      <sz val="9"/>
      <name val="ＭＳ 明朝"/>
      <family val="1"/>
      <charset val="128"/>
    </font>
    <font>
      <sz val="11"/>
      <color theme="1"/>
      <name val="ＭＳ Ｐ明朝"/>
      <family val="1"/>
      <charset val="128"/>
    </font>
    <font>
      <b/>
      <sz val="10"/>
      <color rgb="FFFF0000"/>
      <name val="ＭＳ Ｐ明朝"/>
      <family val="1"/>
      <charset val="128"/>
    </font>
    <font>
      <b/>
      <sz val="8"/>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rgb="FFCCFFFF"/>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9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386">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3" fillId="0" borderId="0"/>
    <xf numFmtId="0" fontId="18" fillId="0" borderId="0">
      <alignment vertical="center"/>
    </xf>
    <xf numFmtId="0" fontId="24" fillId="0" borderId="0"/>
    <xf numFmtId="0" fontId="9" fillId="0" borderId="0">
      <alignment vertical="center"/>
    </xf>
    <xf numFmtId="9" fontId="33" fillId="0" borderId="0" applyFont="0" applyFill="0" applyBorder="0" applyAlignment="0" applyProtection="0">
      <alignment vertical="center"/>
    </xf>
    <xf numFmtId="9" fontId="34"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33"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6" fontId="11"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alignment vertical="center"/>
    </xf>
    <xf numFmtId="6" fontId="11"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1" fillId="0" borderId="0" applyFont="0" applyFill="0" applyBorder="0" applyAlignment="0" applyProtection="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11"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24">
    <xf numFmtId="0" fontId="0" fillId="0" borderId="0" xfId="0">
      <alignment vertical="center"/>
    </xf>
    <xf numFmtId="0" fontId="16" fillId="0" borderId="0" xfId="1" applyNumberFormat="1" applyFont="1" applyAlignment="1" applyProtection="1">
      <alignment horizontal="center" vertical="center"/>
      <protection locked="0"/>
    </xf>
    <xf numFmtId="0" fontId="16" fillId="0" borderId="0" xfId="1" applyNumberFormat="1" applyFont="1" applyAlignment="1" applyProtection="1">
      <alignment horizontal="left" vertical="center"/>
      <protection locked="0"/>
    </xf>
    <xf numFmtId="0" fontId="16" fillId="0" borderId="0" xfId="1" applyNumberFormat="1" applyFont="1" applyAlignment="1" applyProtection="1">
      <alignment horizontal="center" vertical="center" shrinkToFit="1"/>
      <protection locked="0"/>
    </xf>
    <xf numFmtId="0" fontId="16" fillId="0" borderId="0" xfId="1" applyNumberFormat="1" applyFont="1" applyFill="1" applyAlignment="1" applyProtection="1">
      <alignment horizontal="center" vertical="center" shrinkToFit="1"/>
      <protection locked="0"/>
    </xf>
    <xf numFmtId="0" fontId="16" fillId="4" borderId="0" xfId="8" applyNumberFormat="1" applyFont="1" applyFill="1" applyAlignment="1">
      <alignment horizontal="center" vertical="center"/>
    </xf>
    <xf numFmtId="0" fontId="16" fillId="0" borderId="0" xfId="1" applyFont="1" applyAlignment="1" applyProtection="1">
      <alignment horizontal="center" vertical="center"/>
      <protection locked="0"/>
    </xf>
    <xf numFmtId="0" fontId="25" fillId="4" borderId="0" xfId="1" applyFont="1" applyFill="1" applyProtection="1">
      <alignment vertical="center"/>
      <protection locked="0"/>
    </xf>
    <xf numFmtId="0" fontId="16" fillId="4" borderId="0" xfId="1" applyFont="1" applyFill="1" applyProtection="1">
      <alignment vertical="center"/>
      <protection locked="0"/>
    </xf>
    <xf numFmtId="0" fontId="16" fillId="0" borderId="0" xfId="1" applyFont="1" applyProtection="1">
      <alignment vertical="center"/>
      <protection locked="0"/>
    </xf>
    <xf numFmtId="0" fontId="16" fillId="4" borderId="0" xfId="1" applyFont="1" applyFill="1" applyAlignment="1" applyProtection="1">
      <alignment vertical="center" shrinkToFit="1"/>
      <protection locked="0"/>
    </xf>
    <xf numFmtId="0" fontId="16" fillId="4" borderId="0" xfId="1" applyFont="1" applyFill="1" applyAlignment="1" applyProtection="1">
      <alignment horizontal="center" vertical="center"/>
      <protection locked="0"/>
    </xf>
    <xf numFmtId="176" fontId="16" fillId="4" borderId="0" xfId="1" applyNumberFormat="1" applyFont="1" applyFill="1" applyAlignment="1" applyProtection="1">
      <alignment horizontal="center" vertical="center"/>
      <protection locked="0"/>
    </xf>
    <xf numFmtId="10" fontId="16" fillId="4" borderId="0" xfId="1" applyNumberFormat="1" applyFont="1" applyFill="1" applyProtection="1">
      <alignment vertical="center"/>
      <protection locked="0"/>
    </xf>
    <xf numFmtId="0" fontId="16" fillId="4" borderId="0" xfId="1" applyFont="1" applyFill="1" applyAlignment="1" applyProtection="1">
      <alignment horizontal="center" vertical="center" shrinkToFit="1"/>
      <protection locked="0"/>
    </xf>
    <xf numFmtId="10" fontId="16" fillId="4" borderId="0" xfId="1" applyNumberFormat="1" applyFont="1" applyFill="1" applyAlignment="1" applyProtection="1">
      <alignment horizontal="center" vertical="center" shrinkToFit="1"/>
      <protection locked="0"/>
    </xf>
    <xf numFmtId="0" fontId="16" fillId="4" borderId="0" xfId="8" applyFont="1" applyFill="1" applyAlignment="1">
      <alignment horizontal="center" vertical="center" shrinkToFit="1"/>
    </xf>
    <xf numFmtId="0" fontId="16" fillId="0" borderId="0" xfId="1" applyFont="1" applyAlignment="1" applyProtection="1">
      <alignment vertical="center" wrapText="1"/>
      <protection locked="0"/>
    </xf>
    <xf numFmtId="0" fontId="16" fillId="0" borderId="0" xfId="1" applyFont="1" applyAlignment="1" applyProtection="1">
      <alignment horizontal="center" vertical="center" wrapText="1"/>
      <protection locked="0"/>
    </xf>
    <xf numFmtId="0" fontId="26" fillId="3" borderId="25" xfId="9" applyFont="1" applyFill="1" applyBorder="1" applyAlignment="1" applyProtection="1">
      <alignment vertical="center" wrapText="1"/>
      <protection locked="0"/>
    </xf>
    <xf numFmtId="0" fontId="21" fillId="0" borderId="19" xfId="1" applyFont="1" applyFill="1" applyBorder="1" applyAlignment="1" applyProtection="1">
      <alignment horizontal="center" wrapText="1"/>
      <protection locked="0"/>
    </xf>
    <xf numFmtId="176" fontId="21" fillId="0" borderId="19" xfId="1" applyNumberFormat="1" applyFont="1" applyFill="1" applyBorder="1" applyAlignment="1" applyProtection="1">
      <alignment horizontal="center" wrapText="1"/>
      <protection locked="0"/>
    </xf>
    <xf numFmtId="0" fontId="21" fillId="0" borderId="9" xfId="1" applyFont="1" applyFill="1" applyBorder="1" applyAlignment="1" applyProtection="1">
      <alignment horizontal="center" wrapText="1"/>
      <protection locked="0"/>
    </xf>
    <xf numFmtId="0" fontId="21" fillId="0" borderId="1" xfId="1" applyFont="1" applyFill="1" applyBorder="1" applyAlignment="1" applyProtection="1">
      <alignment horizontal="center" wrapText="1"/>
      <protection locked="0"/>
    </xf>
    <xf numFmtId="0" fontId="21" fillId="0" borderId="5" xfId="1" applyFont="1" applyFill="1" applyBorder="1" applyAlignment="1" applyProtection="1">
      <alignment horizontal="center" wrapText="1"/>
      <protection locked="0"/>
    </xf>
    <xf numFmtId="0" fontId="29" fillId="0" borderId="6" xfId="1" applyFont="1" applyFill="1" applyBorder="1" applyAlignment="1" applyProtection="1">
      <alignment vertical="center" wrapText="1"/>
      <protection locked="0"/>
    </xf>
    <xf numFmtId="0" fontId="21" fillId="6" borderId="9" xfId="1" applyFont="1" applyFill="1" applyBorder="1" applyAlignment="1" applyProtection="1">
      <alignment vertical="center" wrapText="1"/>
      <protection locked="0"/>
    </xf>
    <xf numFmtId="10" fontId="29" fillId="0" borderId="19" xfId="1" applyNumberFormat="1" applyFont="1" applyFill="1" applyBorder="1" applyAlignment="1" applyProtection="1">
      <alignment vertical="center" wrapText="1"/>
      <protection locked="0"/>
    </xf>
    <xf numFmtId="10" fontId="29" fillId="0" borderId="1" xfId="1" applyNumberFormat="1" applyFont="1" applyFill="1" applyBorder="1" applyAlignment="1" applyProtection="1">
      <alignment vertical="center" wrapText="1"/>
      <protection locked="0"/>
    </xf>
    <xf numFmtId="0" fontId="29" fillId="0" borderId="19" xfId="1" applyFont="1" applyFill="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1" fillId="0" borderId="9" xfId="1" applyFont="1" applyFill="1" applyBorder="1" applyAlignment="1" applyProtection="1">
      <alignment vertical="center" wrapText="1"/>
      <protection locked="0"/>
    </xf>
    <xf numFmtId="0" fontId="21" fillId="0" borderId="2" xfId="1" applyFont="1" applyFill="1" applyBorder="1" applyAlignment="1" applyProtection="1">
      <alignment horizontal="center" wrapText="1"/>
      <protection locked="0"/>
    </xf>
    <xf numFmtId="0" fontId="21" fillId="0" borderId="3" xfId="1" applyFont="1" applyFill="1" applyBorder="1" applyAlignment="1" applyProtection="1">
      <alignment horizontal="center" wrapText="1"/>
      <protection locked="0"/>
    </xf>
    <xf numFmtId="0" fontId="21" fillId="6" borderId="8" xfId="1" applyFont="1" applyFill="1" applyBorder="1" applyAlignment="1" applyProtection="1">
      <alignment vertical="center" wrapText="1"/>
      <protection locked="0"/>
    </xf>
    <xf numFmtId="10" fontId="21" fillId="0" borderId="21" xfId="1" applyNumberFormat="1" applyFont="1" applyFill="1" applyBorder="1" applyAlignment="1" applyProtection="1">
      <alignment horizontal="center" vertical="center" wrapText="1"/>
      <protection locked="0"/>
    </xf>
    <xf numFmtId="10" fontId="21" fillId="0" borderId="0" xfId="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vertical="center" wrapText="1"/>
      <protection locked="0"/>
    </xf>
    <xf numFmtId="0" fontId="21" fillId="0" borderId="3" xfId="1" applyFont="1" applyFill="1" applyBorder="1" applyAlignment="1" applyProtection="1">
      <alignment vertical="center" wrapText="1"/>
      <protection locked="0"/>
    </xf>
    <xf numFmtId="0" fontId="21" fillId="0" borderId="2" xfId="1" applyFont="1" applyFill="1" applyBorder="1" applyAlignment="1" applyProtection="1">
      <alignment vertical="center" wrapText="1"/>
      <protection locked="0"/>
    </xf>
    <xf numFmtId="0" fontId="29" fillId="0" borderId="21" xfId="1" applyFont="1" applyFill="1" applyBorder="1" applyAlignment="1" applyProtection="1">
      <alignment horizontal="center" vertical="top" wrapText="1"/>
      <protection locked="0"/>
    </xf>
    <xf numFmtId="176" fontId="29" fillId="0" borderId="21" xfId="1" applyNumberFormat="1" applyFont="1" applyFill="1" applyBorder="1" applyAlignment="1" applyProtection="1">
      <alignment horizontal="center" vertical="top" wrapText="1"/>
      <protection locked="0"/>
    </xf>
    <xf numFmtId="0" fontId="21" fillId="0" borderId="8" xfId="1" applyFont="1" applyFill="1" applyBorder="1" applyAlignment="1" applyProtection="1">
      <alignment horizontal="center" vertical="top" wrapText="1"/>
      <protection locked="0"/>
    </xf>
    <xf numFmtId="0" fontId="21" fillId="6" borderId="8" xfId="1" applyFont="1" applyFill="1" applyBorder="1" applyAlignment="1" applyProtection="1">
      <alignment horizontal="center" vertical="center" wrapText="1"/>
      <protection locked="0"/>
    </xf>
    <xf numFmtId="0" fontId="21" fillId="0" borderId="8" xfId="1" applyFont="1" applyFill="1" applyBorder="1" applyAlignment="1" applyProtection="1">
      <alignment vertical="center" wrapText="1"/>
      <protection locked="0"/>
    </xf>
    <xf numFmtId="0" fontId="16" fillId="0" borderId="0" xfId="1" applyFont="1" applyAlignment="1" applyProtection="1">
      <alignment horizontal="center" wrapText="1"/>
      <protection locked="0"/>
    </xf>
    <xf numFmtId="0" fontId="21" fillId="6" borderId="21"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protection locked="0"/>
    </xf>
    <xf numFmtId="0" fontId="16" fillId="0" borderId="12" xfId="1" applyFont="1" applyFill="1" applyBorder="1" applyAlignment="1" applyProtection="1">
      <alignment horizontal="center" vertical="center"/>
      <protection locked="0"/>
    </xf>
    <xf numFmtId="0" fontId="16" fillId="0" borderId="11" xfId="1" applyFont="1" applyFill="1" applyBorder="1" applyAlignment="1" applyProtection="1">
      <alignment horizontal="center" vertical="center" shrinkToFit="1"/>
      <protection locked="0"/>
    </xf>
    <xf numFmtId="38" fontId="16" fillId="0" borderId="11" xfId="2" applyFont="1" applyFill="1" applyBorder="1" applyProtection="1">
      <alignment vertical="center"/>
      <protection locked="0"/>
    </xf>
    <xf numFmtId="38" fontId="16" fillId="0" borderId="11" xfId="2" applyFont="1" applyFill="1" applyBorder="1" applyAlignment="1">
      <alignment vertical="center" shrinkToFit="1"/>
    </xf>
    <xf numFmtId="178" fontId="16" fillId="0" borderId="7" xfId="2" applyNumberFormat="1" applyFont="1" applyFill="1" applyBorder="1" applyAlignment="1" applyProtection="1">
      <alignment horizontal="center" vertical="center"/>
      <protection locked="0"/>
    </xf>
    <xf numFmtId="0" fontId="16" fillId="0" borderId="12" xfId="1" applyFont="1" applyFill="1" applyBorder="1" applyAlignment="1" applyProtection="1">
      <alignment horizontal="center" vertical="center" shrinkToFit="1"/>
      <protection locked="0"/>
    </xf>
    <xf numFmtId="10" fontId="16" fillId="0" borderId="11" xfId="2" applyNumberFormat="1" applyFont="1" applyFill="1" applyBorder="1" applyProtection="1">
      <alignment vertical="center"/>
      <protection locked="0"/>
    </xf>
    <xf numFmtId="38" fontId="16" fillId="0" borderId="11" xfId="2" applyFont="1" applyFill="1" applyBorder="1" applyAlignment="1" applyProtection="1">
      <alignment horizontal="center" vertical="center"/>
      <protection locked="0"/>
    </xf>
    <xf numFmtId="0" fontId="16" fillId="0" borderId="27" xfId="8" applyFont="1" applyFill="1" applyBorder="1" applyAlignment="1">
      <alignment vertical="center"/>
    </xf>
    <xf numFmtId="0" fontId="16" fillId="0" borderId="12" xfId="8" applyFont="1" applyFill="1" applyBorder="1" applyAlignment="1">
      <alignment vertical="center"/>
    </xf>
    <xf numFmtId="0" fontId="16" fillId="0" borderId="20" xfId="8" applyFont="1" applyFill="1" applyBorder="1" applyAlignment="1">
      <alignment vertical="center"/>
    </xf>
    <xf numFmtId="178" fontId="16" fillId="0" borderId="20" xfId="2" applyNumberFormat="1" applyFont="1" applyFill="1" applyBorder="1" applyAlignment="1" applyProtection="1">
      <alignment horizontal="center" vertical="center"/>
      <protection locked="0"/>
    </xf>
    <xf numFmtId="0" fontId="16" fillId="0" borderId="43" xfId="1" applyFont="1" applyFill="1" applyBorder="1" applyAlignment="1" applyProtection="1">
      <alignment horizontal="center" vertical="center" shrinkToFit="1"/>
      <protection locked="0"/>
    </xf>
    <xf numFmtId="38" fontId="16" fillId="0" borderId="43" xfId="2" applyFont="1" applyFill="1" applyBorder="1" applyProtection="1">
      <alignment vertical="center"/>
      <protection locked="0"/>
    </xf>
    <xf numFmtId="10" fontId="16" fillId="0" borderId="43" xfId="2" applyNumberFormat="1" applyFont="1" applyFill="1" applyBorder="1" applyProtection="1">
      <alignment vertical="center"/>
      <protection locked="0"/>
    </xf>
    <xf numFmtId="38" fontId="16" fillId="0" borderId="43" xfId="2" applyFont="1" applyFill="1" applyBorder="1" applyAlignment="1" applyProtection="1">
      <alignment horizontal="center" vertical="center"/>
      <protection locked="0"/>
    </xf>
    <xf numFmtId="38" fontId="16" fillId="0" borderId="42" xfId="2" applyFont="1" applyFill="1" applyBorder="1" applyAlignment="1">
      <alignment vertical="center" shrinkToFit="1"/>
    </xf>
    <xf numFmtId="38" fontId="16" fillId="0" borderId="43" xfId="2" applyFont="1" applyFill="1" applyBorder="1" applyAlignment="1">
      <alignment vertical="center" shrinkToFit="1"/>
    </xf>
    <xf numFmtId="38" fontId="16" fillId="0" borderId="45" xfId="2" applyFont="1" applyFill="1" applyBorder="1" applyAlignment="1">
      <alignment vertical="center" shrinkToFit="1"/>
    </xf>
    <xf numFmtId="178" fontId="16" fillId="0" borderId="45" xfId="2" applyNumberFormat="1" applyFont="1" applyFill="1" applyBorder="1" applyAlignment="1" applyProtection="1">
      <alignment horizontal="center" vertical="center"/>
      <protection locked="0"/>
    </xf>
    <xf numFmtId="178" fontId="16" fillId="0" borderId="43" xfId="2" applyNumberFormat="1" applyFont="1" applyFill="1" applyBorder="1" applyAlignment="1" applyProtection="1">
      <alignment horizontal="center" vertical="center"/>
      <protection locked="0"/>
    </xf>
    <xf numFmtId="178" fontId="16" fillId="0" borderId="47" xfId="2" applyNumberFormat="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shrinkToFit="1"/>
      <protection locked="0"/>
    </xf>
    <xf numFmtId="0" fontId="16" fillId="0" borderId="0" xfId="8" applyFont="1" applyFill="1" applyAlignment="1">
      <alignment vertical="center"/>
    </xf>
    <xf numFmtId="0" fontId="16" fillId="0" borderId="0" xfId="8" applyFont="1" applyAlignment="1">
      <alignment vertical="center"/>
    </xf>
    <xf numFmtId="0" fontId="26" fillId="0" borderId="0" xfId="9" applyFont="1" applyAlignment="1" applyProtection="1">
      <alignment vertical="center" wrapText="1"/>
      <protection locked="0"/>
    </xf>
    <xf numFmtId="10" fontId="26" fillId="0" borderId="0" xfId="9" applyNumberFormat="1" applyFont="1" applyAlignment="1" applyProtection="1">
      <alignment vertical="center" wrapText="1"/>
      <protection locked="0"/>
    </xf>
    <xf numFmtId="0" fontId="16" fillId="0" borderId="0" xfId="1" applyFont="1" applyAlignment="1" applyProtection="1">
      <alignment vertical="center" shrinkToFit="1"/>
      <protection locked="0"/>
    </xf>
    <xf numFmtId="176" fontId="16" fillId="0" borderId="0" xfId="1" applyNumberFormat="1" applyFont="1" applyAlignment="1" applyProtection="1">
      <alignment horizontal="center" vertical="center"/>
      <protection locked="0"/>
    </xf>
    <xf numFmtId="10" fontId="16" fillId="0" borderId="0" xfId="1" applyNumberFormat="1" applyFont="1" applyProtection="1">
      <alignment vertical="center"/>
      <protection locked="0"/>
    </xf>
    <xf numFmtId="0" fontId="16" fillId="0" borderId="0" xfId="1" applyFont="1" applyFill="1" applyBorder="1" applyProtection="1">
      <alignment vertical="center"/>
      <protection locked="0"/>
    </xf>
    <xf numFmtId="10" fontId="16" fillId="0" borderId="0" xfId="1" applyNumberFormat="1" applyFont="1" applyFill="1" applyBorder="1" applyProtection="1">
      <alignment vertical="center"/>
      <protection locked="0"/>
    </xf>
    <xf numFmtId="10" fontId="16" fillId="0" borderId="0" xfId="1" applyNumberFormat="1" applyFont="1" applyFill="1" applyBorder="1" applyAlignment="1" applyProtection="1">
      <alignment horizontal="center" vertical="center"/>
      <protection locked="0"/>
    </xf>
    <xf numFmtId="0" fontId="16" fillId="0" borderId="0" xfId="1" applyFont="1" applyFill="1" applyAlignment="1" applyProtection="1">
      <alignment horizontal="center" vertical="center" shrinkToFit="1"/>
      <protection locked="0"/>
    </xf>
    <xf numFmtId="0" fontId="21" fillId="0" borderId="21" xfId="1" applyFont="1" applyFill="1" applyBorder="1" applyAlignment="1" applyProtection="1">
      <alignment horizontal="center" wrapText="1"/>
      <protection locked="0"/>
    </xf>
    <xf numFmtId="0" fontId="15" fillId="0" borderId="0" xfId="1" applyFont="1" applyFill="1" applyBorder="1" applyProtection="1">
      <alignment vertical="center"/>
      <protection locked="0"/>
    </xf>
    <xf numFmtId="0" fontId="31" fillId="0" borderId="9" xfId="1" applyFont="1" applyFill="1" applyBorder="1" applyAlignment="1" applyProtection="1">
      <alignment horizontal="center" vertical="center" wrapText="1"/>
      <protection locked="0"/>
    </xf>
    <xf numFmtId="0" fontId="31" fillId="0" borderId="1" xfId="1" applyFont="1" applyFill="1" applyBorder="1" applyAlignment="1" applyProtection="1">
      <alignment horizontal="center" vertical="center" wrapText="1"/>
      <protection locked="0"/>
    </xf>
    <xf numFmtId="0" fontId="31" fillId="0" borderId="5" xfId="1" applyFont="1" applyFill="1" applyBorder="1" applyAlignment="1" applyProtection="1">
      <alignment horizontal="center" vertical="center" wrapText="1"/>
      <protection locked="0"/>
    </xf>
    <xf numFmtId="0" fontId="31" fillId="0" borderId="19" xfId="1" applyFont="1" applyFill="1" applyBorder="1" applyAlignment="1" applyProtection="1">
      <alignment vertical="center" textRotation="255" wrapText="1"/>
      <protection locked="0"/>
    </xf>
    <xf numFmtId="0" fontId="31" fillId="0" borderId="19" xfId="1" applyFont="1" applyFill="1" applyBorder="1" applyAlignment="1" applyProtection="1">
      <alignment vertical="center" wrapText="1"/>
      <protection locked="0"/>
    </xf>
    <xf numFmtId="0" fontId="21" fillId="0" borderId="43" xfId="1" applyFont="1" applyFill="1" applyBorder="1" applyAlignment="1" applyProtection="1">
      <alignment vertical="center" textRotation="255" shrinkToFit="1"/>
      <protection locked="0"/>
    </xf>
    <xf numFmtId="0" fontId="21" fillId="0" borderId="43" xfId="1" applyFont="1" applyFill="1" applyBorder="1" applyAlignment="1" applyProtection="1">
      <alignment horizontal="center" vertical="center" shrinkToFit="1"/>
      <protection locked="0"/>
    </xf>
    <xf numFmtId="0" fontId="16" fillId="0" borderId="32" xfId="8" applyFont="1" applyFill="1" applyBorder="1" applyAlignment="1">
      <alignment vertical="center" wrapText="1"/>
    </xf>
    <xf numFmtId="0" fontId="16" fillId="0" borderId="19" xfId="8" applyFont="1" applyFill="1" applyBorder="1" applyAlignment="1">
      <alignment vertical="center" wrapText="1"/>
    </xf>
    <xf numFmtId="0" fontId="16" fillId="0" borderId="9" xfId="8" applyFont="1" applyFill="1" applyBorder="1" applyAlignment="1">
      <alignment vertical="center" wrapText="1"/>
    </xf>
    <xf numFmtId="0" fontId="16" fillId="0" borderId="0" xfId="1" applyFont="1" applyFill="1" applyBorder="1" applyAlignment="1" applyProtection="1">
      <alignment horizontal="left" vertical="center"/>
      <protection locked="0"/>
    </xf>
    <xf numFmtId="38" fontId="16" fillId="6" borderId="36" xfId="2" applyFont="1" applyFill="1" applyBorder="1" applyAlignment="1" applyProtection="1">
      <alignment horizontal="left" vertical="center"/>
      <protection locked="0"/>
    </xf>
    <xf numFmtId="38" fontId="16" fillId="0" borderId="12" xfId="2" applyFont="1" applyFill="1" applyBorder="1" applyAlignment="1">
      <alignment vertical="center" shrinkToFit="1"/>
    </xf>
    <xf numFmtId="38" fontId="16" fillId="0" borderId="20" xfId="2" applyFont="1" applyFill="1" applyBorder="1" applyAlignment="1">
      <alignment vertical="center" shrinkToFit="1"/>
    </xf>
    <xf numFmtId="0" fontId="15" fillId="0" borderId="10" xfId="1" applyFont="1" applyFill="1" applyBorder="1" applyProtection="1">
      <alignment vertical="center"/>
      <protection locked="0"/>
    </xf>
    <xf numFmtId="0" fontId="16" fillId="0" borderId="0" xfId="1" applyFont="1" applyFill="1" applyAlignment="1" applyProtection="1">
      <alignment horizontal="center" vertical="center"/>
      <protection locked="0"/>
    </xf>
    <xf numFmtId="0" fontId="15" fillId="0" borderId="0" xfId="1" applyFont="1" applyProtection="1">
      <alignment vertical="center"/>
      <protection locked="0"/>
    </xf>
    <xf numFmtId="176" fontId="16" fillId="0" borderId="0" xfId="1" applyNumberFormat="1" applyFont="1" applyFill="1" applyBorder="1" applyAlignment="1" applyProtection="1">
      <alignment horizontal="center" vertical="center"/>
      <protection locked="0"/>
    </xf>
    <xf numFmtId="38" fontId="16" fillId="0" borderId="0" xfId="2" applyFont="1" applyFill="1" applyBorder="1" applyProtection="1">
      <alignment vertical="center"/>
      <protection locked="0"/>
    </xf>
    <xf numFmtId="10" fontId="16" fillId="0" borderId="0" xfId="2" applyNumberFormat="1" applyFont="1" applyFill="1" applyBorder="1" applyProtection="1">
      <alignment vertical="center"/>
      <protection locked="0"/>
    </xf>
    <xf numFmtId="38" fontId="16" fillId="0" borderId="0" xfId="2" applyFont="1" applyFill="1" applyBorder="1" applyAlignment="1" applyProtection="1">
      <alignment horizontal="center" vertical="center"/>
      <protection locked="0"/>
    </xf>
    <xf numFmtId="38" fontId="16" fillId="0" borderId="0" xfId="2" applyFont="1" applyFill="1" applyBorder="1" applyAlignment="1">
      <alignment vertical="center" shrinkToFit="1"/>
    </xf>
    <xf numFmtId="0" fontId="16" fillId="0" borderId="0" xfId="1" applyFont="1" applyFill="1" applyProtection="1">
      <alignment vertical="center"/>
      <protection locked="0"/>
    </xf>
    <xf numFmtId="0" fontId="16" fillId="0" borderId="0" xfId="1" applyFont="1" applyFill="1" applyBorder="1" applyAlignment="1" applyProtection="1">
      <alignment horizontal="center" vertical="center" wrapText="1"/>
      <protection locked="0"/>
    </xf>
    <xf numFmtId="0" fontId="16" fillId="0" borderId="51" xfId="1" applyFont="1" applyFill="1" applyBorder="1" applyAlignment="1" applyProtection="1">
      <alignment horizontal="center" vertical="center" wrapText="1"/>
      <protection locked="0"/>
    </xf>
    <xf numFmtId="178" fontId="16" fillId="0" borderId="41" xfId="2" applyNumberFormat="1" applyFont="1" applyFill="1" applyBorder="1" applyAlignment="1" applyProtection="1">
      <alignment horizontal="center" vertical="center"/>
      <protection locked="0"/>
    </xf>
    <xf numFmtId="0" fontId="26" fillId="0" borderId="0" xfId="9" applyFont="1" applyFill="1" applyAlignment="1" applyProtection="1">
      <alignment vertical="center" wrapText="1"/>
      <protection locked="0"/>
    </xf>
    <xf numFmtId="0" fontId="30" fillId="0" borderId="0" xfId="8" applyFont="1" applyFill="1" applyBorder="1" applyAlignment="1">
      <alignment vertical="center" wrapText="1"/>
    </xf>
    <xf numFmtId="0" fontId="19" fillId="0" borderId="0" xfId="1" applyFont="1" applyFill="1" applyBorder="1" applyAlignment="1" applyProtection="1">
      <alignment vertical="top" wrapText="1"/>
      <protection locked="0"/>
    </xf>
    <xf numFmtId="0" fontId="19" fillId="0" borderId="0" xfId="8" applyFont="1" applyFill="1" applyBorder="1" applyAlignment="1">
      <alignment vertical="top" wrapText="1"/>
    </xf>
    <xf numFmtId="38" fontId="16" fillId="0" borderId="0" xfId="1" applyNumberFormat="1" applyFont="1" applyFill="1" applyBorder="1" applyAlignment="1" applyProtection="1">
      <alignment horizontal="left" vertical="center"/>
      <protection locked="0"/>
    </xf>
    <xf numFmtId="178" fontId="16" fillId="0" borderId="0" xfId="2" applyNumberFormat="1" applyFont="1" applyFill="1" applyBorder="1" applyAlignment="1" applyProtection="1">
      <alignment horizontal="center" vertical="center"/>
      <protection locked="0"/>
    </xf>
    <xf numFmtId="0" fontId="16" fillId="0" borderId="27" xfId="1" applyFont="1" applyFill="1" applyBorder="1" applyProtection="1">
      <alignment vertical="center"/>
      <protection locked="0"/>
    </xf>
    <xf numFmtId="0" fontId="16" fillId="0" borderId="12" xfId="1" applyFont="1" applyFill="1" applyBorder="1" applyProtection="1">
      <alignment vertical="center"/>
      <protection locked="0"/>
    </xf>
    <xf numFmtId="0" fontId="16" fillId="0" borderId="11"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6" fillId="0" borderId="10" xfId="1" applyFont="1" applyFill="1" applyBorder="1" applyAlignment="1" applyProtection="1">
      <alignment horizontal="center" vertical="center"/>
      <protection locked="0"/>
    </xf>
    <xf numFmtId="0" fontId="21" fillId="0" borderId="12" xfId="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wrapText="1" shrinkToFit="1"/>
      <protection locked="0"/>
    </xf>
    <xf numFmtId="0" fontId="16" fillId="0" borderId="3" xfId="1"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protection locked="0"/>
    </xf>
    <xf numFmtId="177" fontId="16" fillId="0" borderId="7" xfId="10" applyNumberFormat="1" applyFont="1" applyFill="1" applyBorder="1" applyAlignment="1">
      <alignment horizontal="center" vertical="center"/>
    </xf>
    <xf numFmtId="179" fontId="16" fillId="0" borderId="6" xfId="10" applyNumberFormat="1" applyFont="1" applyFill="1" applyBorder="1" applyAlignment="1">
      <alignment horizontal="center" vertical="center"/>
    </xf>
    <xf numFmtId="38" fontId="16" fillId="0" borderId="6" xfId="2" applyFont="1" applyFill="1" applyBorder="1" applyProtection="1">
      <alignment vertical="center"/>
      <protection locked="0"/>
    </xf>
    <xf numFmtId="38" fontId="16" fillId="0" borderId="20" xfId="2" applyFont="1" applyFill="1" applyBorder="1" applyAlignment="1" applyProtection="1">
      <alignment vertical="center" shrinkToFit="1"/>
      <protection locked="0"/>
    </xf>
    <xf numFmtId="38" fontId="16" fillId="0" borderId="7" xfId="2" applyFont="1" applyFill="1" applyBorder="1" applyAlignment="1" applyProtection="1">
      <alignment vertical="center" shrinkToFit="1"/>
      <protection locked="0"/>
    </xf>
    <xf numFmtId="10" fontId="16" fillId="0" borderId="20" xfId="2" applyNumberFormat="1" applyFont="1" applyFill="1" applyBorder="1" applyAlignment="1" applyProtection="1">
      <alignment vertical="center" shrinkToFit="1"/>
      <protection locked="0"/>
    </xf>
    <xf numFmtId="38" fontId="16" fillId="0" borderId="27" xfId="2" applyFont="1" applyFill="1" applyBorder="1" applyAlignment="1">
      <alignment vertical="center" shrinkToFit="1"/>
    </xf>
    <xf numFmtId="0" fontId="15" fillId="0" borderId="10" xfId="1" applyFont="1" applyFill="1" applyBorder="1" applyAlignment="1" applyProtection="1">
      <alignment vertical="center" shrinkToFit="1"/>
      <protection locked="0"/>
    </xf>
    <xf numFmtId="0" fontId="16" fillId="0" borderId="10" xfId="1" applyFont="1" applyFill="1" applyBorder="1" applyProtection="1">
      <alignment vertical="center"/>
      <protection locked="0"/>
    </xf>
    <xf numFmtId="0" fontId="16" fillId="0" borderId="42" xfId="1" applyFont="1" applyFill="1" applyBorder="1" applyProtection="1">
      <alignment vertical="center"/>
      <protection locked="0"/>
    </xf>
    <xf numFmtId="0" fontId="16" fillId="0" borderId="43" xfId="1" applyFont="1" applyFill="1" applyBorder="1" applyProtection="1">
      <alignment vertical="center"/>
      <protection locked="0"/>
    </xf>
    <xf numFmtId="0" fontId="16" fillId="0" borderId="43" xfId="1" applyFont="1" applyFill="1" applyBorder="1" applyAlignment="1" applyProtection="1">
      <alignment horizontal="center" vertical="center"/>
      <protection locked="0"/>
    </xf>
    <xf numFmtId="0" fontId="16" fillId="0" borderId="44" xfId="1" applyFont="1" applyFill="1" applyBorder="1" applyAlignment="1" applyProtection="1">
      <alignment horizontal="center" vertical="center"/>
      <protection locked="0"/>
    </xf>
    <xf numFmtId="0" fontId="16" fillId="0" borderId="44" xfId="1" applyFont="1" applyFill="1" applyBorder="1" applyProtection="1">
      <alignment vertical="center"/>
      <protection locked="0"/>
    </xf>
    <xf numFmtId="0" fontId="21" fillId="0" borderId="43" xfId="1" applyFont="1" applyFill="1" applyBorder="1" applyAlignment="1" applyProtection="1">
      <alignment horizontal="center" vertical="center" wrapText="1"/>
      <protection locked="0"/>
    </xf>
    <xf numFmtId="0" fontId="17" fillId="0" borderId="43" xfId="1" applyFont="1" applyFill="1" applyBorder="1" applyAlignment="1" applyProtection="1">
      <alignment horizontal="center" vertical="center" wrapText="1" shrinkToFit="1"/>
      <protection locked="0"/>
    </xf>
    <xf numFmtId="176" fontId="16" fillId="0" borderId="44" xfId="1" applyNumberFormat="1" applyFont="1" applyFill="1" applyBorder="1" applyAlignment="1" applyProtection="1">
      <alignment horizontal="center" vertical="center"/>
      <protection locked="0"/>
    </xf>
    <xf numFmtId="177" fontId="16" fillId="0" borderId="45" xfId="10" applyNumberFormat="1" applyFont="1" applyFill="1" applyBorder="1" applyAlignment="1">
      <alignment horizontal="center" vertical="center"/>
    </xf>
    <xf numFmtId="179" fontId="16" fillId="0" borderId="46" xfId="10" applyNumberFormat="1" applyFont="1" applyFill="1" applyBorder="1" applyAlignment="1">
      <alignment horizontal="center" vertical="center"/>
    </xf>
    <xf numFmtId="38" fontId="16" fillId="0" borderId="46" xfId="2" applyFont="1" applyFill="1" applyBorder="1" applyProtection="1">
      <alignment vertical="center"/>
      <protection locked="0"/>
    </xf>
    <xf numFmtId="38" fontId="16" fillId="0" borderId="45" xfId="2" applyFont="1" applyFill="1" applyBorder="1" applyAlignment="1" applyProtection="1">
      <alignment vertical="center" shrinkToFit="1"/>
      <protection locked="0"/>
    </xf>
    <xf numFmtId="38" fontId="16" fillId="0" borderId="43" xfId="2" applyFont="1" applyFill="1" applyBorder="1" applyAlignment="1" applyProtection="1">
      <alignment vertical="center" shrinkToFit="1"/>
      <protection locked="0"/>
    </xf>
    <xf numFmtId="10" fontId="16" fillId="0" borderId="45" xfId="2" applyNumberFormat="1" applyFont="1" applyFill="1" applyBorder="1" applyAlignment="1" applyProtection="1">
      <alignment vertical="center" shrinkToFit="1"/>
      <protection locked="0"/>
    </xf>
    <xf numFmtId="0" fontId="15" fillId="0" borderId="0" xfId="1" applyFont="1" applyFill="1" applyProtection="1">
      <alignment vertical="center"/>
      <protection locked="0"/>
    </xf>
    <xf numFmtId="0" fontId="21" fillId="0" borderId="0" xfId="9" applyFont="1" applyFill="1" applyAlignment="1" applyProtection="1">
      <alignment horizontal="left" vertical="center"/>
      <protection locked="0"/>
    </xf>
    <xf numFmtId="0" fontId="16" fillId="0" borderId="0" xfId="1" applyFont="1" applyFill="1" applyAlignment="1" applyProtection="1">
      <alignment vertical="center" shrinkToFit="1"/>
      <protection locked="0"/>
    </xf>
    <xf numFmtId="176" fontId="16" fillId="0" borderId="0" xfId="1" applyNumberFormat="1" applyFont="1" applyFill="1" applyAlignment="1" applyProtection="1">
      <alignment horizontal="center" vertical="center"/>
      <protection locked="0"/>
    </xf>
    <xf numFmtId="10" fontId="16" fillId="0" borderId="0" xfId="1" applyNumberFormat="1" applyFont="1" applyFill="1" applyProtection="1">
      <alignment vertical="center"/>
      <protection locked="0"/>
    </xf>
    <xf numFmtId="0" fontId="26" fillId="0" borderId="0" xfId="9" applyFont="1" applyFill="1" applyAlignment="1" applyProtection="1">
      <alignment horizontal="center" vertical="center" wrapText="1"/>
      <protection locked="0"/>
    </xf>
    <xf numFmtId="176" fontId="26" fillId="0" borderId="0" xfId="9" applyNumberFormat="1" applyFont="1" applyFill="1" applyAlignment="1" applyProtection="1">
      <alignment horizontal="center" vertical="center" wrapText="1"/>
      <protection locked="0"/>
    </xf>
    <xf numFmtId="10" fontId="26" fillId="0" borderId="0" xfId="9" applyNumberFormat="1" applyFont="1" applyFill="1" applyAlignment="1" applyProtection="1">
      <alignment vertical="center" wrapText="1"/>
      <protection locked="0"/>
    </xf>
    <xf numFmtId="0" fontId="21" fillId="0" borderId="8" xfId="1" applyFont="1" applyFill="1" applyBorder="1" applyAlignment="1" applyProtection="1">
      <alignment vertical="top" wrapText="1"/>
      <protection locked="0"/>
    </xf>
    <xf numFmtId="0" fontId="31" fillId="0" borderId="19"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7" fillId="0" borderId="8" xfId="9" applyFont="1" applyFill="1" applyBorder="1" applyAlignment="1" applyProtection="1">
      <alignment horizontal="center" vertical="center" wrapText="1"/>
      <protection locked="0"/>
    </xf>
    <xf numFmtId="0" fontId="21" fillId="0" borderId="21" xfId="1" applyFont="1" applyFill="1" applyBorder="1" applyAlignment="1" applyProtection="1">
      <alignment horizontal="center" vertical="top" wrapText="1"/>
      <protection locked="0"/>
    </xf>
    <xf numFmtId="10" fontId="21" fillId="0" borderId="8" xfId="1" applyNumberFormat="1" applyFont="1" applyFill="1" applyBorder="1" applyAlignment="1" applyProtection="1">
      <alignment horizontal="center" vertical="top" wrapText="1"/>
      <protection locked="0"/>
    </xf>
    <xf numFmtId="0" fontId="21" fillId="0" borderId="21" xfId="1" applyFont="1" applyFill="1" applyBorder="1" applyAlignment="1" applyProtection="1">
      <alignment horizontal="center" vertical="center" wrapText="1"/>
      <protection locked="0"/>
    </xf>
    <xf numFmtId="0" fontId="16" fillId="0" borderId="27"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26" fillId="0" borderId="9" xfId="9" applyFont="1" applyFill="1" applyBorder="1" applyAlignment="1" applyProtection="1">
      <alignment horizontal="center" vertical="center" wrapText="1"/>
      <protection locked="0"/>
    </xf>
    <xf numFmtId="0" fontId="21" fillId="0" borderId="20"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9" fillId="0" borderId="10" xfId="1" applyFont="1" applyFill="1" applyBorder="1" applyAlignment="1" applyProtection="1">
      <alignment vertical="center" wrapText="1"/>
      <protection locked="0"/>
    </xf>
    <xf numFmtId="0" fontId="26" fillId="0" borderId="25" xfId="9" applyFont="1" applyFill="1" applyBorder="1" applyAlignment="1" applyProtection="1">
      <alignment vertical="center" wrapText="1"/>
      <protection locked="0"/>
    </xf>
    <xf numFmtId="0" fontId="26" fillId="0" borderId="25" xfId="9" applyFont="1" applyFill="1" applyBorder="1" applyAlignment="1" applyProtection="1">
      <alignment horizontal="center" vertical="center" wrapText="1"/>
      <protection locked="0"/>
    </xf>
    <xf numFmtId="0" fontId="36" fillId="0" borderId="25" xfId="9" applyFont="1" applyFill="1" applyBorder="1" applyAlignment="1" applyProtection="1">
      <alignment vertical="center"/>
      <protection locked="0"/>
    </xf>
    <xf numFmtId="0" fontId="36" fillId="0" borderId="48" xfId="9" applyFont="1" applyFill="1" applyBorder="1" applyAlignment="1" applyProtection="1">
      <alignment vertical="center"/>
      <protection locked="0"/>
    </xf>
    <xf numFmtId="0" fontId="21" fillId="0" borderId="9" xfId="1" applyFont="1" applyFill="1" applyBorder="1" applyAlignment="1">
      <alignment horizontal="center" wrapText="1"/>
    </xf>
    <xf numFmtId="0" fontId="27" fillId="0" borderId="19" xfId="9" applyFont="1" applyFill="1" applyBorder="1" applyAlignment="1" applyProtection="1">
      <alignment vertical="center" textRotation="255" wrapText="1"/>
      <protection locked="0"/>
    </xf>
    <xf numFmtId="0" fontId="21" fillId="0" borderId="8" xfId="1" applyFont="1" applyFill="1" applyBorder="1" applyAlignment="1">
      <alignment horizontal="center" vertical="top" wrapText="1"/>
    </xf>
    <xf numFmtId="0" fontId="21" fillId="0" borderId="8" xfId="1" applyFont="1" applyFill="1" applyBorder="1" applyAlignment="1">
      <alignment horizontal="center" vertical="top" textRotation="255" wrapText="1"/>
    </xf>
    <xf numFmtId="0" fontId="21" fillId="0" borderId="21" xfId="1" applyFont="1" applyFill="1" applyBorder="1" applyAlignment="1">
      <alignment horizontal="center" vertical="top" textRotation="255" wrapText="1"/>
    </xf>
    <xf numFmtId="0" fontId="16" fillId="0" borderId="35" xfId="1" applyFont="1" applyFill="1" applyBorder="1" applyAlignment="1" applyProtection="1">
      <alignment horizontal="left" vertical="center"/>
      <protection locked="0"/>
    </xf>
    <xf numFmtId="0" fontId="16" fillId="0" borderId="36" xfId="1" applyFont="1" applyFill="1" applyBorder="1" applyAlignment="1" applyProtection="1">
      <alignment horizontal="left" vertical="center"/>
      <protection locked="0"/>
    </xf>
    <xf numFmtId="0" fontId="16" fillId="0" borderId="37" xfId="1" applyFont="1" applyFill="1" applyBorder="1" applyAlignment="1" applyProtection="1">
      <alignment horizontal="left" vertical="center"/>
      <protection locked="0"/>
    </xf>
    <xf numFmtId="0" fontId="16" fillId="0" borderId="36" xfId="1" applyFont="1" applyFill="1" applyBorder="1" applyAlignment="1" applyProtection="1">
      <alignment horizontal="left" vertical="center" shrinkToFit="1"/>
      <protection locked="0"/>
    </xf>
    <xf numFmtId="0" fontId="16" fillId="0" borderId="38" xfId="1" applyFont="1" applyFill="1" applyBorder="1" applyAlignment="1" applyProtection="1">
      <alignment horizontal="left" vertical="center"/>
      <protection locked="0"/>
    </xf>
    <xf numFmtId="0" fontId="14" fillId="0" borderId="33" xfId="1" applyFont="1" applyFill="1" applyBorder="1" applyAlignment="1" applyProtection="1">
      <alignment horizontal="center" vertical="center" wrapText="1"/>
      <protection locked="0"/>
    </xf>
    <xf numFmtId="0" fontId="17" fillId="0" borderId="50" xfId="1" applyFont="1" applyFill="1" applyBorder="1" applyAlignment="1" applyProtection="1">
      <alignment vertical="center" textRotation="255" shrinkToFit="1"/>
      <protection locked="0"/>
    </xf>
    <xf numFmtId="0" fontId="21" fillId="0" borderId="33" xfId="1" applyFont="1" applyFill="1" applyBorder="1" applyAlignment="1" applyProtection="1">
      <alignment horizontal="center" vertical="center" shrinkToFit="1"/>
      <protection locked="0"/>
    </xf>
    <xf numFmtId="0" fontId="26" fillId="0" borderId="24" xfId="9" applyFont="1" applyFill="1" applyBorder="1" applyAlignment="1" applyProtection="1">
      <alignment horizontal="center" vertical="center" wrapText="1"/>
      <protection locked="0"/>
    </xf>
    <xf numFmtId="176" fontId="26" fillId="0" borderId="25" xfId="9" applyNumberFormat="1" applyFont="1" applyFill="1" applyBorder="1" applyAlignment="1" applyProtection="1">
      <alignment horizontal="center" vertical="center" wrapText="1"/>
      <protection locked="0"/>
    </xf>
    <xf numFmtId="0" fontId="26" fillId="0" borderId="48" xfId="9" applyFont="1" applyFill="1" applyBorder="1" applyAlignment="1" applyProtection="1">
      <alignment vertical="center" wrapText="1"/>
      <protection locked="0"/>
    </xf>
    <xf numFmtId="176" fontId="16" fillId="0" borderId="38" xfId="1" applyNumberFormat="1" applyFont="1" applyFill="1" applyBorder="1" applyAlignment="1" applyProtection="1">
      <alignment horizontal="left" vertical="center"/>
      <protection locked="0"/>
    </xf>
    <xf numFmtId="38" fontId="16" fillId="0" borderId="36" xfId="2" applyFont="1" applyFill="1" applyBorder="1" applyAlignment="1" applyProtection="1">
      <alignment horizontal="left" vertical="center"/>
      <protection locked="0"/>
    </xf>
    <xf numFmtId="10" fontId="26" fillId="0" borderId="24" xfId="9" applyNumberFormat="1" applyFont="1" applyFill="1" applyBorder="1" applyAlignment="1" applyProtection="1">
      <alignment vertical="center" wrapText="1"/>
      <protection locked="0"/>
    </xf>
    <xf numFmtId="10" fontId="26" fillId="0" borderId="25" xfId="9" applyNumberFormat="1" applyFont="1" applyFill="1" applyBorder="1" applyAlignment="1" applyProtection="1">
      <alignment vertical="center" wrapText="1"/>
      <protection locked="0"/>
    </xf>
    <xf numFmtId="0" fontId="27" fillId="0" borderId="8" xfId="9" applyFont="1" applyFill="1" applyBorder="1" applyAlignment="1" applyProtection="1">
      <alignment vertical="center" wrapText="1"/>
      <protection locked="0"/>
    </xf>
    <xf numFmtId="0" fontId="27" fillId="0" borderId="0" xfId="9" applyFont="1" applyFill="1" applyBorder="1" applyAlignment="1" applyProtection="1">
      <alignment horizontal="center" vertical="center" wrapText="1"/>
      <protection locked="0"/>
    </xf>
    <xf numFmtId="0" fontId="39" fillId="0" borderId="8" xfId="9" applyFont="1" applyFill="1" applyBorder="1" applyAlignment="1" applyProtection="1">
      <alignment vertical="center" wrapText="1"/>
      <protection locked="0"/>
    </xf>
    <xf numFmtId="0" fontId="30" fillId="0" borderId="2" xfId="8" applyFont="1" applyFill="1" applyBorder="1" applyAlignment="1">
      <alignment vertical="center" wrapText="1"/>
    </xf>
    <xf numFmtId="10" fontId="30" fillId="0" borderId="2" xfId="8" applyNumberFormat="1" applyFont="1" applyFill="1" applyBorder="1" applyAlignment="1">
      <alignment vertical="center" wrapText="1"/>
    </xf>
    <xf numFmtId="10" fontId="26" fillId="0" borderId="9" xfId="9" applyNumberFormat="1" applyFont="1" applyFill="1" applyBorder="1" applyAlignment="1" applyProtection="1">
      <alignment horizontal="center" vertical="center" wrapText="1"/>
      <protection locked="0"/>
    </xf>
    <xf numFmtId="10" fontId="16" fillId="0" borderId="36" xfId="2" applyNumberFormat="1" applyFont="1" applyFill="1" applyBorder="1" applyAlignment="1" applyProtection="1">
      <alignment horizontal="left" vertical="center"/>
      <protection locked="0"/>
    </xf>
    <xf numFmtId="177" fontId="16" fillId="0" borderId="37" xfId="10" applyNumberFormat="1" applyFont="1" applyFill="1" applyBorder="1" applyAlignment="1">
      <alignment horizontal="left" vertical="center"/>
    </xf>
    <xf numFmtId="179" fontId="16" fillId="0" borderId="38" xfId="10" applyNumberFormat="1" applyFont="1" applyFill="1" applyBorder="1" applyAlignment="1">
      <alignment horizontal="left" vertical="center"/>
    </xf>
    <xf numFmtId="0" fontId="16" fillId="0" borderId="36" xfId="1" applyNumberFormat="1" applyFont="1" applyFill="1" applyBorder="1" applyAlignment="1" applyProtection="1">
      <alignment horizontal="left" vertical="center"/>
      <protection locked="0"/>
    </xf>
    <xf numFmtId="38" fontId="16" fillId="0" borderId="39" xfId="2" applyFont="1" applyFill="1" applyBorder="1" applyAlignment="1" applyProtection="1">
      <alignment horizontal="left" vertical="center"/>
      <protection locked="0"/>
    </xf>
    <xf numFmtId="10" fontId="16" fillId="0" borderId="37" xfId="1" applyNumberFormat="1" applyFont="1" applyFill="1" applyBorder="1" applyAlignment="1" applyProtection="1">
      <alignment horizontal="left" vertical="center"/>
      <protection locked="0"/>
    </xf>
    <xf numFmtId="0" fontId="30" fillId="0" borderId="14" xfId="8" applyFont="1" applyFill="1" applyBorder="1" applyAlignment="1">
      <alignment vertical="center" wrapText="1"/>
    </xf>
    <xf numFmtId="0" fontId="30" fillId="0" borderId="31" xfId="8" applyFont="1" applyFill="1" applyBorder="1" applyAlignment="1">
      <alignment vertical="center" wrapText="1"/>
    </xf>
    <xf numFmtId="0" fontId="30" fillId="0" borderId="17" xfId="8" applyFont="1" applyFill="1" applyBorder="1" applyAlignment="1">
      <alignment vertical="center" wrapText="1"/>
    </xf>
    <xf numFmtId="0" fontId="30" fillId="0" borderId="50" xfId="8" applyFont="1" applyFill="1" applyBorder="1" applyAlignment="1">
      <alignment vertical="center" wrapText="1"/>
    </xf>
    <xf numFmtId="0" fontId="16" fillId="0" borderId="35" xfId="8" applyFont="1" applyFill="1" applyBorder="1" applyAlignment="1">
      <alignment horizontal="left" vertical="center" wrapText="1"/>
    </xf>
    <xf numFmtId="0" fontId="16" fillId="0" borderId="36" xfId="8" applyFont="1" applyFill="1" applyBorder="1" applyAlignment="1">
      <alignment horizontal="left" vertical="center" wrapText="1"/>
    </xf>
    <xf numFmtId="0" fontId="16" fillId="0" borderId="37" xfId="8" applyFont="1" applyFill="1" applyBorder="1" applyAlignment="1">
      <alignment horizontal="left" vertical="center" wrapText="1"/>
    </xf>
    <xf numFmtId="178" fontId="16" fillId="0" borderId="23" xfId="2" applyNumberFormat="1" applyFont="1" applyFill="1" applyBorder="1" applyAlignment="1" applyProtection="1">
      <alignment horizontal="center" vertical="center"/>
      <protection locked="0"/>
    </xf>
    <xf numFmtId="178" fontId="16" fillId="0" borderId="11" xfId="2" applyNumberFormat="1" applyFont="1" applyFill="1" applyBorder="1" applyAlignment="1" applyProtection="1">
      <alignment horizontal="center" vertical="center"/>
      <protection locked="0"/>
    </xf>
    <xf numFmtId="0" fontId="30" fillId="0" borderId="26" xfId="8" applyFont="1" applyFill="1" applyBorder="1" applyAlignment="1">
      <alignment vertical="center" wrapText="1"/>
    </xf>
    <xf numFmtId="0" fontId="30" fillId="0" borderId="15" xfId="8" applyFont="1" applyFill="1" applyBorder="1" applyAlignment="1">
      <alignment vertical="center" wrapText="1"/>
    </xf>
    <xf numFmtId="0" fontId="30" fillId="0" borderId="52" xfId="8" applyFont="1" applyFill="1" applyBorder="1" applyAlignment="1">
      <alignment vertical="center" wrapText="1"/>
    </xf>
    <xf numFmtId="0" fontId="30" fillId="0" borderId="18" xfId="8" applyFont="1" applyFill="1" applyBorder="1" applyAlignment="1">
      <alignment vertical="center" wrapText="1"/>
    </xf>
    <xf numFmtId="38" fontId="16" fillId="0" borderId="36" xfId="1" applyNumberFormat="1" applyFont="1" applyFill="1" applyBorder="1" applyAlignment="1" applyProtection="1">
      <alignment horizontal="left" vertical="center"/>
      <protection locked="0"/>
    </xf>
    <xf numFmtId="38" fontId="16" fillId="0" borderId="40" xfId="1" applyNumberFormat="1" applyFont="1" applyFill="1" applyBorder="1" applyAlignment="1" applyProtection="1">
      <alignment horizontal="left" vertical="center"/>
      <protection locked="0"/>
    </xf>
    <xf numFmtId="0" fontId="16" fillId="0" borderId="0" xfId="1" applyFont="1" applyBorder="1" applyProtection="1">
      <alignment vertical="center"/>
      <protection locked="0"/>
    </xf>
    <xf numFmtId="0" fontId="16" fillId="0" borderId="0" xfId="1" applyFont="1" applyBorder="1" applyAlignment="1" applyProtection="1">
      <alignment vertical="center" wrapText="1"/>
      <protection locked="0"/>
    </xf>
    <xf numFmtId="0" fontId="16" fillId="0" borderId="40" xfId="1" applyFont="1" applyFill="1" applyBorder="1" applyAlignment="1" applyProtection="1">
      <alignment horizontal="left" vertical="center"/>
      <protection locked="0"/>
    </xf>
    <xf numFmtId="0" fontId="16" fillId="0" borderId="29" xfId="1" applyFont="1" applyFill="1" applyBorder="1" applyAlignment="1" applyProtection="1">
      <alignment horizontal="center" vertical="center"/>
      <protection locked="0"/>
    </xf>
    <xf numFmtId="0" fontId="16" fillId="0" borderId="47" xfId="1" applyFont="1" applyFill="1" applyBorder="1" applyAlignment="1" applyProtection="1">
      <alignment horizontal="center" vertical="center"/>
      <protection locked="0"/>
    </xf>
    <xf numFmtId="0" fontId="16" fillId="0" borderId="4" xfId="1" applyFont="1" applyFill="1" applyBorder="1" applyAlignment="1" applyProtection="1">
      <alignment vertical="top" wrapText="1"/>
      <protection locked="0"/>
    </xf>
    <xf numFmtId="0" fontId="16" fillId="0" borderId="8" xfId="1" applyFont="1" applyFill="1" applyBorder="1" applyAlignment="1" applyProtection="1">
      <alignment vertical="top" wrapText="1"/>
      <protection locked="0"/>
    </xf>
    <xf numFmtId="0" fontId="41" fillId="0" borderId="0" xfId="1" applyFont="1" applyAlignment="1" applyProtection="1">
      <alignment horizontal="center" vertical="center"/>
      <protection locked="0"/>
    </xf>
    <xf numFmtId="0" fontId="41" fillId="0" borderId="0" xfId="1" applyFont="1" applyProtection="1">
      <alignment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vertical="center" shrinkToFit="1"/>
      <protection locked="0"/>
    </xf>
    <xf numFmtId="0" fontId="41" fillId="2" borderId="0" xfId="1" applyFont="1" applyFill="1" applyProtection="1">
      <alignment vertical="center"/>
      <protection locked="0"/>
    </xf>
    <xf numFmtId="0" fontId="15" fillId="0" borderId="0" xfId="1" applyFont="1" applyAlignment="1" applyProtection="1">
      <alignment horizontal="center" vertical="center"/>
      <protection locked="0"/>
    </xf>
    <xf numFmtId="0" fontId="14" fillId="0" borderId="0" xfId="1" applyFont="1" applyProtection="1">
      <alignment vertical="center"/>
      <protection locked="0"/>
    </xf>
    <xf numFmtId="0" fontId="14" fillId="0" borderId="0" xfId="1" applyFont="1" applyAlignment="1" applyProtection="1">
      <alignment horizontal="center" vertical="center"/>
      <protection locked="0"/>
    </xf>
    <xf numFmtId="0" fontId="21" fillId="0" borderId="0" xfId="1" applyFont="1" applyProtection="1">
      <alignment vertical="center"/>
      <protection locked="0"/>
    </xf>
    <xf numFmtId="0" fontId="21" fillId="0" borderId="0" xfId="1" applyFont="1" applyAlignment="1" applyProtection="1">
      <alignment horizontal="center" vertical="center"/>
      <protection locked="0"/>
    </xf>
    <xf numFmtId="0" fontId="21" fillId="0" borderId="0" xfId="1" applyFont="1" applyAlignment="1" applyProtection="1">
      <alignment horizontal="center" vertical="center" wrapText="1"/>
      <protection locked="0"/>
    </xf>
    <xf numFmtId="0" fontId="21" fillId="0" borderId="10" xfId="1" applyFont="1" applyBorder="1" applyProtection="1">
      <alignment vertical="center"/>
      <protection locked="0"/>
    </xf>
    <xf numFmtId="0" fontId="21" fillId="0" borderId="20" xfId="1" applyFont="1" applyBorder="1" applyProtection="1">
      <alignment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vertical="center" textRotation="255"/>
      <protection locked="0"/>
    </xf>
    <xf numFmtId="0" fontId="21" fillId="0" borderId="0" xfId="1" applyFont="1" applyAlignment="1" applyProtection="1">
      <alignment horizontal="left" vertical="center"/>
      <protection locked="0"/>
    </xf>
    <xf numFmtId="0" fontId="21" fillId="0" borderId="1" xfId="1" applyFont="1" applyBorder="1" applyAlignment="1" applyProtection="1">
      <alignment vertical="center" textRotation="255"/>
      <protection locked="0"/>
    </xf>
    <xf numFmtId="0" fontId="21" fillId="0" borderId="1" xfId="1" applyFont="1" applyBorder="1" applyProtection="1">
      <alignment vertical="center"/>
      <protection locked="0"/>
    </xf>
    <xf numFmtId="0" fontId="21" fillId="0" borderId="1" xfId="1" applyFont="1" applyBorder="1" applyAlignment="1" applyProtection="1">
      <alignment horizontal="center" vertical="center"/>
      <protection locked="0"/>
    </xf>
    <xf numFmtId="0" fontId="21" fillId="0" borderId="19" xfId="1" applyFont="1" applyBorder="1" applyProtection="1">
      <alignment vertical="center"/>
      <protection locked="0"/>
    </xf>
    <xf numFmtId="0" fontId="21" fillId="0" borderId="12" xfId="1" applyFont="1" applyBorder="1" applyProtection="1">
      <alignment vertical="center"/>
      <protection locked="0"/>
    </xf>
    <xf numFmtId="0" fontId="21" fillId="0" borderId="20" xfId="1" applyFont="1" applyBorder="1" applyAlignment="1" applyProtection="1">
      <alignment horizontal="left" vertical="center"/>
      <protection locked="0"/>
    </xf>
    <xf numFmtId="0" fontId="21" fillId="0" borderId="10" xfId="1" applyFont="1" applyBorder="1" applyAlignment="1" applyProtection="1">
      <alignment horizontal="left" vertical="center"/>
      <protection locked="0"/>
    </xf>
    <xf numFmtId="0" fontId="21" fillId="0" borderId="2" xfId="1" applyFont="1" applyBorder="1" applyProtection="1">
      <alignment vertical="center"/>
      <protection locked="0"/>
    </xf>
    <xf numFmtId="0" fontId="21" fillId="0" borderId="20" xfId="1" applyFont="1" applyBorder="1">
      <alignment vertical="center"/>
    </xf>
    <xf numFmtId="0" fontId="21" fillId="0" borderId="10" xfId="1" applyFont="1" applyBorder="1">
      <alignment vertical="center"/>
    </xf>
    <xf numFmtId="0" fontId="21" fillId="0" borderId="6" xfId="1" applyFont="1" applyBorder="1">
      <alignment vertical="center"/>
    </xf>
    <xf numFmtId="0" fontId="21" fillId="0" borderId="2" xfId="1" applyFont="1" applyBorder="1" applyAlignment="1" applyProtection="1">
      <alignment horizontal="left" vertical="center"/>
      <protection locked="0"/>
    </xf>
    <xf numFmtId="0" fontId="21" fillId="0" borderId="1" xfId="1" applyFont="1" applyBorder="1" applyAlignment="1" applyProtection="1">
      <alignment horizontal="left" vertical="center"/>
      <protection locked="0"/>
    </xf>
    <xf numFmtId="0" fontId="21" fillId="0" borderId="0" xfId="1" applyFont="1">
      <alignment vertical="center"/>
    </xf>
    <xf numFmtId="0" fontId="21" fillId="0" borderId="0" xfId="1" applyFont="1" applyAlignment="1" applyProtection="1">
      <alignment vertical="center" wrapText="1"/>
      <protection locked="0"/>
    </xf>
    <xf numFmtId="0" fontId="13" fillId="0" borderId="0" xfId="1" applyFont="1" applyProtection="1">
      <alignment vertical="center"/>
      <protection locked="0"/>
    </xf>
    <xf numFmtId="0" fontId="43" fillId="0" borderId="0" xfId="1" applyFont="1" applyProtection="1">
      <alignment vertical="center"/>
      <protection locked="0"/>
    </xf>
    <xf numFmtId="0" fontId="16" fillId="0" borderId="0" xfId="0" applyFont="1">
      <alignment vertical="center"/>
    </xf>
    <xf numFmtId="0" fontId="16" fillId="0" borderId="0" xfId="1" applyFont="1">
      <alignment vertical="center"/>
    </xf>
    <xf numFmtId="38" fontId="16" fillId="0" borderId="0" xfId="2" applyFont="1" applyAlignment="1" applyProtection="1">
      <alignment vertical="center"/>
    </xf>
    <xf numFmtId="0" fontId="16" fillId="0" borderId="0" xfId="1" applyFont="1" applyAlignment="1">
      <alignment horizontal="center" vertical="center"/>
    </xf>
    <xf numFmtId="0" fontId="16" fillId="0" borderId="0" xfId="1" applyFont="1" applyAlignment="1">
      <alignment horizontal="center" vertical="center" shrinkToFit="1"/>
    </xf>
    <xf numFmtId="180" fontId="16" fillId="0" borderId="0" xfId="1" applyNumberFormat="1" applyFont="1" applyAlignment="1">
      <alignment horizontal="center" vertical="center"/>
    </xf>
    <xf numFmtId="38" fontId="16" fillId="0" borderId="0" xfId="2" applyFont="1" applyFill="1" applyAlignment="1" applyProtection="1">
      <alignment vertical="center"/>
    </xf>
    <xf numFmtId="38" fontId="16" fillId="0" borderId="47" xfId="26" applyFont="1" applyFill="1" applyBorder="1" applyAlignment="1" applyProtection="1">
      <alignment vertical="center"/>
    </xf>
    <xf numFmtId="0" fontId="16" fillId="0" borderId="46" xfId="0" applyFont="1" applyBorder="1">
      <alignment vertical="center"/>
    </xf>
    <xf numFmtId="0" fontId="16" fillId="0" borderId="16" xfId="1" applyFont="1" applyBorder="1">
      <alignment vertical="center"/>
    </xf>
    <xf numFmtId="38" fontId="16" fillId="9" borderId="64" xfId="2" applyFont="1" applyFill="1" applyBorder="1" applyAlignment="1" applyProtection="1">
      <alignment horizontal="left" vertical="top" shrinkToFit="1"/>
    </xf>
    <xf numFmtId="0" fontId="16" fillId="9" borderId="64" xfId="1" applyFont="1" applyFill="1" applyBorder="1" applyAlignment="1">
      <alignment horizontal="left" vertical="center" wrapText="1"/>
    </xf>
    <xf numFmtId="0" fontId="16" fillId="9" borderId="37" xfId="1" applyFont="1" applyFill="1" applyBorder="1" applyAlignment="1">
      <alignment horizontal="left" vertical="center" wrapText="1"/>
    </xf>
    <xf numFmtId="0" fontId="16" fillId="9" borderId="36" xfId="1" applyFont="1" applyFill="1" applyBorder="1" applyAlignment="1">
      <alignment horizontal="left" vertical="center" wrapText="1"/>
    </xf>
    <xf numFmtId="0" fontId="16" fillId="9" borderId="35" xfId="1" applyFont="1" applyFill="1" applyBorder="1" applyAlignment="1">
      <alignment horizontal="left" vertical="center" wrapText="1"/>
    </xf>
    <xf numFmtId="38" fontId="16" fillId="9" borderId="36" xfId="26" applyFont="1" applyFill="1" applyBorder="1" applyAlignment="1" applyProtection="1">
      <alignment horizontal="left" vertical="center" wrapText="1"/>
    </xf>
    <xf numFmtId="38" fontId="16" fillId="9" borderId="36" xfId="2" applyFont="1" applyFill="1" applyBorder="1" applyAlignment="1" applyProtection="1">
      <alignment horizontal="left" vertical="top" shrinkToFit="1"/>
    </xf>
    <xf numFmtId="0" fontId="16" fillId="9" borderId="37" xfId="1" applyFont="1" applyFill="1" applyBorder="1" applyAlignment="1">
      <alignment horizontal="left" vertical="center" shrinkToFit="1"/>
    </xf>
    <xf numFmtId="0" fontId="16" fillId="9" borderId="65" xfId="1" applyFont="1" applyFill="1" applyBorder="1" applyAlignment="1">
      <alignment horizontal="left" vertical="center"/>
    </xf>
    <xf numFmtId="0" fontId="16" fillId="9" borderId="65" xfId="1" applyFont="1" applyFill="1" applyBorder="1">
      <alignment vertical="center"/>
    </xf>
    <xf numFmtId="38" fontId="16" fillId="0" borderId="62" xfId="2" applyFont="1" applyFill="1" applyBorder="1" applyAlignment="1" applyProtection="1">
      <alignment horizontal="center" vertical="top" wrapText="1" shrinkToFit="1"/>
    </xf>
    <xf numFmtId="0" fontId="16" fillId="0" borderId="21" xfId="1" applyFont="1" applyBorder="1" applyAlignment="1">
      <alignment vertical="center" wrapText="1"/>
    </xf>
    <xf numFmtId="0" fontId="16" fillId="0" borderId="8" xfId="1" applyFont="1" applyBorder="1" applyAlignment="1">
      <alignment horizontal="center" vertical="center" shrinkToFit="1"/>
    </xf>
    <xf numFmtId="180" fontId="16" fillId="0" borderId="8" xfId="1" applyNumberFormat="1" applyFont="1" applyBorder="1" applyAlignment="1">
      <alignment horizontal="center" vertical="center"/>
    </xf>
    <xf numFmtId="0" fontId="16" fillId="0" borderId="21" xfId="1" applyFont="1" applyBorder="1" applyAlignment="1">
      <alignment horizontal="center" vertical="center"/>
    </xf>
    <xf numFmtId="0" fontId="16" fillId="0" borderId="68" xfId="1" applyFont="1" applyBorder="1" applyAlignment="1">
      <alignment horizontal="center" vertical="center"/>
    </xf>
    <xf numFmtId="0" fontId="16" fillId="0" borderId="0" xfId="1" applyFont="1" applyAlignment="1">
      <alignment vertical="center" wrapText="1"/>
    </xf>
    <xf numFmtId="0" fontId="16" fillId="0" borderId="10" xfId="1" applyFont="1" applyBorder="1" applyAlignment="1">
      <alignment horizontal="center" vertical="top" wrapText="1"/>
    </xf>
    <xf numFmtId="38" fontId="16" fillId="2" borderId="0" xfId="2" applyFont="1" applyFill="1" applyAlignment="1" applyProtection="1">
      <alignment vertical="center"/>
    </xf>
    <xf numFmtId="0" fontId="16" fillId="4" borderId="0" xfId="1" applyFont="1" applyFill="1" applyAlignment="1">
      <alignment horizontal="center" vertical="center"/>
    </xf>
    <xf numFmtId="0" fontId="47" fillId="0" borderId="0" xfId="0" applyFont="1" applyAlignment="1">
      <alignment horizontal="center" vertical="center"/>
    </xf>
    <xf numFmtId="0" fontId="16" fillId="0" borderId="0" xfId="0" applyFont="1" applyAlignment="1">
      <alignment horizontal="center" vertical="center"/>
    </xf>
    <xf numFmtId="0" fontId="16" fillId="0" borderId="61" xfId="0" applyFont="1" applyBorder="1" applyAlignment="1">
      <alignment horizontal="center" vertical="center"/>
    </xf>
    <xf numFmtId="0" fontId="48" fillId="0" borderId="0" xfId="0" applyFont="1">
      <alignment vertical="center"/>
    </xf>
    <xf numFmtId="0" fontId="16" fillId="0" borderId="62" xfId="0" applyFont="1" applyBorder="1">
      <alignment vertical="center"/>
    </xf>
    <xf numFmtId="0" fontId="16" fillId="0" borderId="70" xfId="0" applyFont="1" applyBorder="1">
      <alignment vertical="center"/>
    </xf>
    <xf numFmtId="0" fontId="47" fillId="0" borderId="0" xfId="0" applyFont="1">
      <alignment vertical="center"/>
    </xf>
    <xf numFmtId="0" fontId="45" fillId="0" borderId="0" xfId="0" applyFont="1" applyAlignment="1">
      <alignment horizontal="left" vertical="center"/>
    </xf>
    <xf numFmtId="0" fontId="49" fillId="0" borderId="6" xfId="1" applyFont="1" applyBorder="1">
      <alignment vertical="center"/>
    </xf>
    <xf numFmtId="0" fontId="49" fillId="0" borderId="10" xfId="1" applyFont="1" applyBorder="1">
      <alignment vertical="center"/>
    </xf>
    <xf numFmtId="0" fontId="16" fillId="0" borderId="12" xfId="1" applyFont="1" applyBorder="1" applyAlignment="1" applyProtection="1">
      <alignment horizontal="center" vertical="center"/>
      <protection locked="0"/>
    </xf>
    <xf numFmtId="0" fontId="16" fillId="0" borderId="12" xfId="1" applyFont="1" applyBorder="1" applyProtection="1">
      <alignment vertical="center"/>
      <protection locked="0"/>
    </xf>
    <xf numFmtId="0" fontId="16" fillId="0" borderId="0" xfId="1" applyFont="1" applyAlignment="1" applyProtection="1">
      <alignment horizontal="center" vertical="center" shrinkToFit="1"/>
      <protection locked="0"/>
    </xf>
    <xf numFmtId="10" fontId="16" fillId="0" borderId="0" xfId="1" applyNumberFormat="1" applyFont="1" applyAlignment="1" applyProtection="1">
      <alignment horizontal="center" vertical="center"/>
      <protection locked="0"/>
    </xf>
    <xf numFmtId="0" fontId="41" fillId="0" borderId="0" xfId="8" applyFont="1" applyAlignment="1">
      <alignment vertical="center"/>
    </xf>
    <xf numFmtId="0" fontId="41" fillId="0" borderId="0" xfId="1" applyFont="1" applyAlignment="1" applyProtection="1">
      <alignment horizontal="center" vertical="center" shrinkToFit="1"/>
      <protection locked="0"/>
    </xf>
    <xf numFmtId="10" fontId="41" fillId="0" borderId="0" xfId="1" applyNumberFormat="1" applyFont="1" applyProtection="1">
      <alignment vertical="center"/>
      <protection locked="0"/>
    </xf>
    <xf numFmtId="0" fontId="42" fillId="0" borderId="0" xfId="1" applyFont="1" applyProtection="1">
      <alignment vertical="center"/>
      <protection locked="0"/>
    </xf>
    <xf numFmtId="0" fontId="41" fillId="0" borderId="0" xfId="1" applyFont="1" applyAlignment="1" applyProtection="1">
      <alignment vertical="center" shrinkToFit="1"/>
      <protection locked="0"/>
    </xf>
    <xf numFmtId="0" fontId="16" fillId="0" borderId="12"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protection locked="0"/>
    </xf>
    <xf numFmtId="0" fontId="16" fillId="0" borderId="0" xfId="1" applyFont="1" applyAlignment="1" applyProtection="1">
      <alignment horizontal="left" vertical="center"/>
      <protection locked="0"/>
    </xf>
    <xf numFmtId="0" fontId="29" fillId="0" borderId="21" xfId="1" applyFont="1" applyBorder="1" applyAlignment="1" applyProtection="1">
      <alignment horizontal="center" vertical="top" wrapText="1"/>
      <protection locked="0"/>
    </xf>
    <xf numFmtId="0" fontId="29" fillId="0" borderId="33" xfId="1" applyFont="1" applyBorder="1" applyAlignment="1" applyProtection="1">
      <alignment horizontal="center" vertical="top" wrapText="1"/>
      <protection locked="0"/>
    </xf>
    <xf numFmtId="0" fontId="21" fillId="0" borderId="21" xfId="1" applyFont="1" applyBorder="1" applyAlignment="1" applyProtection="1">
      <alignment vertical="center" wrapText="1"/>
      <protection locked="0"/>
    </xf>
    <xf numFmtId="0" fontId="21" fillId="0" borderId="8" xfId="1" applyFont="1" applyBorder="1" applyAlignment="1">
      <alignment horizontal="center" vertical="top" textRotation="255" wrapText="1"/>
    </xf>
    <xf numFmtId="0" fontId="21" fillId="0" borderId="21" xfId="1" applyFont="1" applyBorder="1" applyAlignment="1" applyProtection="1">
      <alignment horizontal="center" wrapText="1"/>
      <protection locked="0"/>
    </xf>
    <xf numFmtId="0" fontId="21" fillId="0" borderId="8" xfId="1" applyFont="1" applyBorder="1" applyAlignment="1">
      <alignment horizontal="center" vertical="top" wrapText="1"/>
    </xf>
    <xf numFmtId="0" fontId="29" fillId="0" borderId="6" xfId="1" applyFont="1" applyBorder="1" applyAlignment="1" applyProtection="1">
      <alignment vertical="center" wrapText="1"/>
      <protection locked="0"/>
    </xf>
    <xf numFmtId="0" fontId="16" fillId="4" borderId="0" xfId="8" applyFont="1" applyFill="1" applyAlignment="1">
      <alignment horizontal="center" vertical="center"/>
    </xf>
    <xf numFmtId="0" fontId="15" fillId="0" borderId="0" xfId="1" applyFont="1">
      <alignment vertical="center"/>
    </xf>
    <xf numFmtId="0" fontId="14" fillId="0" borderId="0" xfId="1" applyFont="1">
      <alignment vertical="center"/>
    </xf>
    <xf numFmtId="0" fontId="14" fillId="0" borderId="12" xfId="1" applyFont="1" applyBorder="1">
      <alignment vertical="center"/>
    </xf>
    <xf numFmtId="0" fontId="14" fillId="0" borderId="12" xfId="1" applyFont="1" applyBorder="1" applyAlignment="1">
      <alignment vertical="center" wrapText="1"/>
    </xf>
    <xf numFmtId="0" fontId="14" fillId="0" borderId="12" xfId="1" applyFont="1" applyBorder="1" applyAlignment="1">
      <alignment horizontal="center" vertical="center"/>
    </xf>
    <xf numFmtId="0" fontId="14" fillId="0" borderId="12" xfId="1" applyFont="1" applyBorder="1" applyAlignment="1">
      <alignment vertical="center" shrinkToFit="1"/>
    </xf>
    <xf numFmtId="0" fontId="15" fillId="0" borderId="0" xfId="1" applyFont="1" applyAlignment="1">
      <alignment horizontal="center" vertical="center"/>
    </xf>
    <xf numFmtId="0" fontId="15" fillId="0" borderId="12" xfId="1" applyFont="1" applyBorder="1" applyAlignment="1">
      <alignment horizontal="center" vertical="center"/>
    </xf>
    <xf numFmtId="0" fontId="15" fillId="0" borderId="12" xfId="1" applyFont="1" applyBorder="1">
      <alignment vertical="center"/>
    </xf>
    <xf numFmtId="0" fontId="17" fillId="0" borderId="0" xfId="1" applyFont="1" applyAlignment="1">
      <alignment vertical="center" shrinkToFit="1"/>
    </xf>
    <xf numFmtId="0" fontId="16" fillId="9" borderId="0" xfId="1" applyFont="1" applyFill="1" applyAlignment="1">
      <alignment horizontal="left" vertical="center"/>
    </xf>
    <xf numFmtId="38" fontId="16" fillId="3" borderId="12" xfId="2" applyFont="1" applyFill="1" applyBorder="1" applyAlignment="1">
      <alignment vertical="center" shrinkToFit="1"/>
    </xf>
    <xf numFmtId="0" fontId="17" fillId="0" borderId="53" xfId="1" applyFont="1" applyBorder="1" applyAlignment="1">
      <alignment vertical="center" wrapText="1"/>
    </xf>
    <xf numFmtId="0" fontId="17" fillId="0" borderId="21" xfId="1" applyFont="1" applyBorder="1" applyAlignment="1">
      <alignment vertical="center" wrapText="1"/>
    </xf>
    <xf numFmtId="0" fontId="16" fillId="0" borderId="19" xfId="1" applyFont="1" applyBorder="1" applyAlignment="1">
      <alignment vertical="center" wrapText="1"/>
    </xf>
    <xf numFmtId="0" fontId="19" fillId="0" borderId="0" xfId="1" applyFont="1" applyAlignment="1">
      <alignment vertical="center" wrapText="1"/>
    </xf>
    <xf numFmtId="38" fontId="19" fillId="9" borderId="0" xfId="1" applyNumberFormat="1" applyFont="1" applyFill="1" applyAlignment="1">
      <alignment horizontal="center" vertical="center" shrinkToFit="1"/>
    </xf>
    <xf numFmtId="38" fontId="19" fillId="9" borderId="0" xfId="1" applyNumberFormat="1" applyFont="1" applyFill="1" applyAlignment="1">
      <alignment horizontal="left" vertical="center" shrinkToFit="1"/>
    </xf>
    <xf numFmtId="38" fontId="16" fillId="0" borderId="4" xfId="2" applyFont="1" applyFill="1" applyBorder="1" applyAlignment="1" applyProtection="1">
      <alignment vertical="center" wrapText="1" readingOrder="1"/>
    </xf>
    <xf numFmtId="38" fontId="16" fillId="9" borderId="66" xfId="26" applyFont="1" applyFill="1" applyBorder="1" applyAlignment="1" applyProtection="1">
      <alignment horizontal="left" vertical="center" wrapText="1"/>
    </xf>
    <xf numFmtId="183" fontId="16" fillId="3" borderId="61" xfId="2" applyNumberFormat="1" applyFont="1" applyFill="1" applyBorder="1" applyAlignment="1" applyProtection="1">
      <alignment vertical="center"/>
    </xf>
    <xf numFmtId="0" fontId="16" fillId="3" borderId="11" xfId="1" applyFont="1" applyFill="1" applyBorder="1" applyAlignment="1">
      <alignment horizontal="center" vertical="center"/>
    </xf>
    <xf numFmtId="0" fontId="16" fillId="0" borderId="64" xfId="1" applyFont="1" applyBorder="1">
      <alignment vertical="center"/>
    </xf>
    <xf numFmtId="0" fontId="16" fillId="0" borderId="5" xfId="1" applyFont="1" applyBorder="1" applyAlignment="1">
      <alignment vertical="center" wrapText="1"/>
    </xf>
    <xf numFmtId="0" fontId="16" fillId="0" borderId="3" xfId="1" applyFont="1" applyBorder="1" applyAlignment="1">
      <alignment vertical="center" wrapText="1"/>
    </xf>
    <xf numFmtId="0" fontId="16" fillId="0" borderId="0" xfId="0" applyFont="1" applyBorder="1">
      <alignment vertical="center"/>
    </xf>
    <xf numFmtId="0" fontId="16" fillId="0" borderId="14" xfId="0" applyFont="1" applyBorder="1" applyAlignment="1">
      <alignment horizontal="center" vertical="center"/>
    </xf>
    <xf numFmtId="0" fontId="16" fillId="0" borderId="0" xfId="0" applyFont="1" applyBorder="1" applyAlignment="1">
      <alignment vertical="center" wrapText="1"/>
    </xf>
    <xf numFmtId="0" fontId="16" fillId="3" borderId="0" xfId="1" applyFont="1" applyFill="1" applyBorder="1">
      <alignment vertical="center"/>
    </xf>
    <xf numFmtId="0" fontId="16" fillId="0" borderId="0" xfId="1" applyFont="1" applyBorder="1">
      <alignment vertical="center"/>
    </xf>
    <xf numFmtId="184" fontId="16" fillId="0" borderId="0" xfId="26" applyNumberFormat="1" applyFont="1" applyFill="1" applyBorder="1" applyAlignment="1">
      <alignment horizontal="right" vertical="center" shrinkToFit="1"/>
    </xf>
    <xf numFmtId="0" fontId="16" fillId="0" borderId="0" xfId="0" applyFont="1" applyBorder="1" applyAlignment="1">
      <alignment horizontal="center" vertical="center"/>
    </xf>
    <xf numFmtId="0" fontId="47" fillId="0" borderId="0" xfId="0" applyFont="1" applyBorder="1" applyAlignment="1">
      <alignment horizontal="center" vertical="center"/>
    </xf>
    <xf numFmtId="0" fontId="16" fillId="0" borderId="0" xfId="0" applyFont="1" applyAlignment="1">
      <alignment horizontal="left" vertical="center"/>
    </xf>
    <xf numFmtId="0" fontId="16" fillId="3" borderId="0" xfId="0" applyFont="1" applyFill="1">
      <alignment vertical="center"/>
    </xf>
    <xf numFmtId="0" fontId="16" fillId="3" borderId="61" xfId="0" applyFont="1" applyFill="1" applyBorder="1" applyAlignment="1">
      <alignment horizontal="center" vertical="center"/>
    </xf>
    <xf numFmtId="184" fontId="16" fillId="3" borderId="6" xfId="26" applyNumberFormat="1" applyFont="1" applyFill="1" applyBorder="1" applyAlignment="1">
      <alignment vertical="center" shrinkToFit="1"/>
    </xf>
    <xf numFmtId="184" fontId="16" fillId="3" borderId="29" xfId="26" applyNumberFormat="1" applyFont="1" applyFill="1" applyBorder="1" applyAlignment="1">
      <alignment vertical="center" shrinkToFit="1"/>
    </xf>
    <xf numFmtId="184" fontId="16" fillId="3" borderId="6" xfId="26" applyNumberFormat="1" applyFont="1" applyFill="1" applyBorder="1" applyAlignment="1">
      <alignment horizontal="right" vertical="center" shrinkToFit="1"/>
    </xf>
    <xf numFmtId="0" fontId="16" fillId="3" borderId="61" xfId="0" applyFont="1" applyFill="1" applyBorder="1" applyAlignment="1">
      <alignment horizontal="center" vertical="center" shrinkToFit="1"/>
    </xf>
    <xf numFmtId="184" fontId="16" fillId="3" borderId="6" xfId="26" applyNumberFormat="1" applyFont="1" applyFill="1" applyBorder="1" applyAlignment="1">
      <alignment horizontal="right" vertical="center"/>
    </xf>
    <xf numFmtId="0" fontId="38" fillId="3" borderId="61" xfId="0" applyFont="1" applyFill="1" applyBorder="1" applyAlignment="1">
      <alignment horizontal="center" vertical="center"/>
    </xf>
    <xf numFmtId="184" fontId="38" fillId="3" borderId="6" xfId="26" applyNumberFormat="1" applyFont="1" applyFill="1" applyBorder="1" applyAlignment="1">
      <alignment horizontal="right" vertical="center" shrinkToFit="1"/>
    </xf>
    <xf numFmtId="0" fontId="16" fillId="3" borderId="73" xfId="0" applyFont="1" applyFill="1" applyBorder="1" applyAlignment="1">
      <alignment horizontal="center" vertical="center"/>
    </xf>
    <xf numFmtId="184" fontId="16" fillId="3" borderId="17" xfId="26" applyNumberFormat="1" applyFont="1" applyFill="1" applyBorder="1" applyAlignment="1">
      <alignment horizontal="right" vertical="center" shrinkToFit="1"/>
    </xf>
    <xf numFmtId="0" fontId="19" fillId="0" borderId="0" xfId="1" applyFont="1" applyAlignment="1">
      <alignment horizontal="left" vertical="center"/>
    </xf>
    <xf numFmtId="0" fontId="16" fillId="3" borderId="12" xfId="1" applyFont="1" applyFill="1" applyBorder="1" applyAlignment="1">
      <alignment horizontal="center" vertical="center"/>
    </xf>
    <xf numFmtId="38" fontId="16" fillId="0" borderId="27" xfId="26" applyFont="1" applyFill="1" applyBorder="1" applyAlignment="1">
      <alignment vertical="center" shrinkToFit="1"/>
    </xf>
    <xf numFmtId="38" fontId="16" fillId="0" borderId="29" xfId="26" applyFont="1" applyFill="1" applyBorder="1" applyAlignment="1">
      <alignment vertical="center" shrinkToFit="1"/>
    </xf>
    <xf numFmtId="38" fontId="16" fillId="0" borderId="27" xfId="26" applyFont="1" applyFill="1" applyBorder="1" applyAlignment="1">
      <alignment horizontal="right" vertical="center" shrinkToFit="1"/>
    </xf>
    <xf numFmtId="38" fontId="16" fillId="0" borderId="29" xfId="26" applyFont="1" applyFill="1" applyBorder="1" applyAlignment="1">
      <alignment horizontal="right" vertical="center" shrinkToFit="1"/>
    </xf>
    <xf numFmtId="38" fontId="16" fillId="0" borderId="27" xfId="26" applyFont="1" applyFill="1" applyBorder="1" applyAlignment="1">
      <alignment horizontal="right" vertical="center"/>
    </xf>
    <xf numFmtId="38" fontId="16" fillId="0" borderId="29" xfId="26" applyFont="1" applyBorder="1" applyAlignment="1">
      <alignment horizontal="right" vertical="center"/>
    </xf>
    <xf numFmtId="38" fontId="38" fillId="0" borderId="27" xfId="26" applyFont="1" applyFill="1" applyBorder="1" applyAlignment="1">
      <alignment horizontal="right" vertical="center" shrinkToFit="1"/>
    </xf>
    <xf numFmtId="38" fontId="38" fillId="0" borderId="29" xfId="26" applyFont="1" applyFill="1" applyBorder="1" applyAlignment="1">
      <alignment horizontal="right" vertical="center" shrinkToFit="1"/>
    </xf>
    <xf numFmtId="38" fontId="16" fillId="0" borderId="75" xfId="26" applyFont="1" applyFill="1" applyBorder="1" applyAlignment="1">
      <alignment horizontal="right" vertical="center" shrinkToFit="1"/>
    </xf>
    <xf numFmtId="38" fontId="16" fillId="0" borderId="55" xfId="26" applyFont="1" applyFill="1" applyBorder="1" applyAlignment="1">
      <alignment horizontal="right" vertical="center" shrinkToFit="1"/>
    </xf>
    <xf numFmtId="0" fontId="0" fillId="0" borderId="0" xfId="0" applyAlignment="1">
      <alignment vertical="center" wrapText="1"/>
    </xf>
    <xf numFmtId="0" fontId="16" fillId="0" borderId="8" xfId="1" applyFont="1" applyBorder="1" applyAlignment="1">
      <alignment horizontal="left" vertical="center" wrapText="1" shrinkToFit="1"/>
    </xf>
    <xf numFmtId="0" fontId="0" fillId="0" borderId="0" xfId="0" applyAlignment="1">
      <alignment vertical="top" wrapText="1"/>
    </xf>
    <xf numFmtId="182" fontId="19" fillId="0" borderId="0" xfId="27" applyNumberFormat="1" applyFont="1" applyFill="1" applyAlignment="1" applyProtection="1">
      <alignment vertical="center" shrinkToFit="1"/>
    </xf>
    <xf numFmtId="0" fontId="15" fillId="0" borderId="12" xfId="1" applyFont="1" applyBorder="1" applyAlignment="1">
      <alignment vertical="center" shrinkToFit="1"/>
    </xf>
    <xf numFmtId="0" fontId="21" fillId="0" borderId="33" xfId="1" applyFont="1" applyBorder="1" applyAlignment="1" applyProtection="1">
      <alignment vertical="center" wrapText="1"/>
      <protection locked="0"/>
    </xf>
    <xf numFmtId="188" fontId="16" fillId="11" borderId="12" xfId="1" applyNumberFormat="1" applyFont="1" applyFill="1" applyBorder="1" applyAlignment="1" applyProtection="1">
      <alignment horizontal="center" vertical="center" shrinkToFit="1"/>
      <protection locked="0"/>
    </xf>
    <xf numFmtId="38" fontId="16" fillId="0" borderId="0" xfId="26" applyFont="1" applyFill="1" applyAlignment="1" applyProtection="1">
      <alignment horizontal="center" vertical="center" shrinkToFit="1"/>
      <protection locked="0"/>
    </xf>
    <xf numFmtId="38" fontId="16" fillId="3" borderId="20" xfId="2" applyFont="1" applyFill="1" applyBorder="1" applyAlignment="1">
      <alignment vertical="center" shrinkToFit="1"/>
    </xf>
    <xf numFmtId="0" fontId="17" fillId="0" borderId="21" xfId="1" applyFont="1" applyBorder="1" applyAlignment="1">
      <alignment vertical="top" textRotation="255" wrapText="1"/>
    </xf>
    <xf numFmtId="0" fontId="17" fillId="10" borderId="72" xfId="1" applyFont="1" applyFill="1" applyBorder="1" applyAlignment="1">
      <alignment vertical="center" wrapText="1"/>
    </xf>
    <xf numFmtId="0" fontId="17" fillId="10" borderId="68" xfId="1" applyFont="1" applyFill="1" applyBorder="1" applyAlignment="1">
      <alignment vertical="center" wrapText="1"/>
    </xf>
    <xf numFmtId="0" fontId="17" fillId="10" borderId="68" xfId="1" applyFont="1" applyFill="1" applyBorder="1" applyAlignment="1">
      <alignment vertical="top" textRotation="255" wrapText="1"/>
    </xf>
    <xf numFmtId="0" fontId="17" fillId="10" borderId="26" xfId="1" applyFont="1" applyFill="1" applyBorder="1" applyAlignment="1">
      <alignment vertical="center" wrapText="1"/>
    </xf>
    <xf numFmtId="0" fontId="17" fillId="10" borderId="8" xfId="1" applyFont="1" applyFill="1" applyBorder="1" applyAlignment="1">
      <alignment vertical="center" wrapText="1"/>
    </xf>
    <xf numFmtId="0" fontId="17" fillId="10" borderId="8" xfId="1" applyFont="1" applyFill="1" applyBorder="1" applyAlignment="1">
      <alignment vertical="top" textRotation="255" wrapText="1"/>
    </xf>
    <xf numFmtId="40" fontId="17" fillId="10" borderId="51" xfId="1" applyNumberFormat="1" applyFont="1" applyFill="1" applyBorder="1" applyAlignment="1">
      <alignment vertical="center" textRotation="255" wrapText="1"/>
    </xf>
    <xf numFmtId="40" fontId="17" fillId="10" borderId="54" xfId="1" applyNumberFormat="1" applyFont="1" applyFill="1" applyBorder="1" applyAlignment="1">
      <alignment vertical="center" textRotation="255" wrapText="1"/>
    </xf>
    <xf numFmtId="40" fontId="17" fillId="10" borderId="54" xfId="1" applyNumberFormat="1" applyFont="1" applyFill="1" applyBorder="1" applyAlignment="1">
      <alignment vertical="top" textRotation="255" wrapText="1"/>
    </xf>
    <xf numFmtId="38" fontId="16" fillId="3" borderId="20" xfId="26" applyFont="1" applyFill="1" applyBorder="1" applyAlignment="1" applyProtection="1">
      <alignment vertical="center" shrinkToFit="1"/>
    </xf>
    <xf numFmtId="38" fontId="16" fillId="3" borderId="12" xfId="26" applyFont="1" applyFill="1" applyBorder="1" applyAlignment="1" applyProtection="1">
      <alignment vertical="center" shrinkToFit="1"/>
    </xf>
    <xf numFmtId="38" fontId="16" fillId="3" borderId="12" xfId="2" applyFont="1" applyFill="1" applyBorder="1" applyAlignment="1" applyProtection="1">
      <alignment vertical="center" shrinkToFit="1"/>
    </xf>
    <xf numFmtId="0" fontId="16" fillId="0" borderId="46" xfId="0" applyFont="1" applyFill="1" applyBorder="1">
      <alignment vertical="center"/>
    </xf>
    <xf numFmtId="0" fontId="16" fillId="0" borderId="0" xfId="1" applyFont="1" applyFill="1" applyAlignment="1">
      <alignment horizontal="center" vertical="center" shrinkToFit="1"/>
    </xf>
    <xf numFmtId="0" fontId="16" fillId="0" borderId="27" xfId="1" applyFont="1" applyBorder="1" applyAlignment="1">
      <alignment vertical="center" wrapText="1"/>
    </xf>
    <xf numFmtId="0" fontId="16" fillId="0" borderId="12" xfId="1" applyFont="1" applyBorder="1" applyAlignment="1">
      <alignment vertical="center" wrapText="1"/>
    </xf>
    <xf numFmtId="0" fontId="16" fillId="3" borderId="27" xfId="1" applyFont="1" applyFill="1" applyBorder="1" applyAlignment="1">
      <alignment horizontal="center" vertical="center"/>
    </xf>
    <xf numFmtId="0" fontId="16" fillId="11" borderId="12" xfId="1" applyFont="1" applyFill="1" applyBorder="1" applyAlignment="1" applyProtection="1">
      <alignment horizontal="center" vertical="center" shrinkToFit="1"/>
      <protection locked="0"/>
    </xf>
    <xf numFmtId="0" fontId="54" fillId="5" borderId="19" xfId="1" applyFont="1" applyFill="1" applyBorder="1" applyAlignment="1" applyProtection="1">
      <alignment vertical="center" wrapText="1"/>
      <protection locked="0"/>
    </xf>
    <xf numFmtId="0" fontId="54" fillId="5" borderId="21" xfId="1" applyFont="1" applyFill="1" applyBorder="1" applyAlignment="1" applyProtection="1">
      <alignment vertical="center" wrapText="1"/>
      <protection locked="0"/>
    </xf>
    <xf numFmtId="0" fontId="21" fillId="0" borderId="19" xfId="1" applyFont="1" applyBorder="1" applyAlignment="1" applyProtection="1">
      <alignment horizontal="center" vertical="center"/>
      <protection locked="0"/>
    </xf>
    <xf numFmtId="0" fontId="21" fillId="0" borderId="12" xfId="1" applyFont="1" applyBorder="1" applyAlignment="1">
      <alignment horizontal="center" vertical="center"/>
    </xf>
    <xf numFmtId="0" fontId="21" fillId="0" borderId="12" xfId="1" applyFont="1" applyBorder="1" applyAlignment="1" applyProtection="1">
      <alignment horizontal="center" vertical="center"/>
      <protection locked="0"/>
    </xf>
    <xf numFmtId="0" fontId="21" fillId="0" borderId="12" xfId="1" applyFont="1" applyBorder="1" applyAlignment="1" applyProtection="1">
      <alignment horizontal="left" vertical="center"/>
      <protection locked="0"/>
    </xf>
    <xf numFmtId="0" fontId="50" fillId="0" borderId="0" xfId="1" applyFont="1" applyAlignment="1">
      <alignment vertical="center" wrapText="1"/>
    </xf>
    <xf numFmtId="0" fontId="21" fillId="0" borderId="6" xfId="1" applyFont="1" applyBorder="1" applyProtection="1">
      <alignment vertical="center"/>
      <protection locked="0"/>
    </xf>
    <xf numFmtId="0" fontId="21" fillId="0" borderId="6" xfId="1" applyFont="1" applyBorder="1" applyAlignment="1" applyProtection="1">
      <alignment horizontal="left" vertical="center"/>
      <protection locked="0"/>
    </xf>
    <xf numFmtId="0" fontId="21" fillId="0" borderId="3" xfId="1" applyFont="1" applyBorder="1" applyAlignment="1" applyProtection="1">
      <alignment horizontal="left" vertical="center"/>
      <protection locked="0"/>
    </xf>
    <xf numFmtId="0" fontId="21" fillId="0" borderId="7" xfId="1" applyFont="1" applyBorder="1" applyAlignment="1" applyProtection="1">
      <alignment horizontal="left" vertical="center"/>
      <protection locked="0"/>
    </xf>
    <xf numFmtId="0" fontId="21" fillId="0" borderId="11" xfId="1" applyFont="1" applyBorder="1" applyAlignment="1" applyProtection="1">
      <alignment horizontal="center" vertical="center"/>
      <protection locked="0"/>
    </xf>
    <xf numFmtId="0" fontId="21" fillId="0" borderId="11" xfId="1" applyFont="1" applyBorder="1" applyProtection="1">
      <alignment vertical="center"/>
      <protection locked="0"/>
    </xf>
    <xf numFmtId="0" fontId="21" fillId="0" borderId="5" xfId="1" applyFont="1" applyBorder="1" applyAlignment="1" applyProtection="1">
      <alignment horizontal="left" vertical="center"/>
      <protection locked="0"/>
    </xf>
    <xf numFmtId="0" fontId="21" fillId="0" borderId="9" xfId="1" applyFont="1" applyBorder="1" applyAlignment="1" applyProtection="1">
      <alignment horizontal="left" vertical="center"/>
      <protection locked="0"/>
    </xf>
    <xf numFmtId="0" fontId="44" fillId="0" borderId="5" xfId="1" applyFont="1" applyBorder="1">
      <alignment vertical="center"/>
    </xf>
    <xf numFmtId="0" fontId="44" fillId="0" borderId="1" xfId="1" applyFont="1" applyBorder="1">
      <alignment vertical="center"/>
    </xf>
    <xf numFmtId="0" fontId="44" fillId="0" borderId="12" xfId="1" applyFont="1" applyBorder="1">
      <alignment vertical="center"/>
    </xf>
    <xf numFmtId="0" fontId="29" fillId="0" borderId="2" xfId="1" applyFont="1" applyBorder="1" applyAlignment="1" applyProtection="1">
      <alignment vertical="center" wrapText="1"/>
      <protection locked="0"/>
    </xf>
    <xf numFmtId="0" fontId="54" fillId="0" borderId="21" xfId="1" applyFont="1" applyBorder="1" applyAlignment="1" applyProtection="1">
      <alignment vertical="center" wrapText="1"/>
      <protection locked="0"/>
    </xf>
    <xf numFmtId="0" fontId="54" fillId="0" borderId="21" xfId="1" applyFont="1" applyBorder="1" applyAlignment="1" applyProtection="1">
      <alignment vertical="top" wrapText="1"/>
      <protection locked="0"/>
    </xf>
    <xf numFmtId="0" fontId="54" fillId="0" borderId="8" xfId="1" applyFont="1" applyBorder="1" applyAlignment="1" applyProtection="1">
      <alignment vertical="top" wrapText="1"/>
      <protection locked="0"/>
    </xf>
    <xf numFmtId="176" fontId="54" fillId="0" borderId="21" xfId="1" applyNumberFormat="1" applyFont="1" applyBorder="1" applyAlignment="1" applyProtection="1">
      <alignment vertical="center" wrapText="1"/>
      <protection locked="0"/>
    </xf>
    <xf numFmtId="0" fontId="16" fillId="0" borderId="19" xfId="1" applyFont="1" applyBorder="1" applyAlignment="1" applyProtection="1">
      <alignment vertical="center" wrapText="1"/>
      <protection locked="0"/>
    </xf>
    <xf numFmtId="0" fontId="55" fillId="0" borderId="19" xfId="1" applyFont="1" applyBorder="1" applyAlignment="1" applyProtection="1">
      <alignment vertical="center" wrapText="1"/>
      <protection locked="0"/>
    </xf>
    <xf numFmtId="176" fontId="29" fillId="0" borderId="33" xfId="1" applyNumberFormat="1" applyFont="1" applyBorder="1" applyAlignment="1" applyProtection="1">
      <alignment horizontal="left" vertical="top" wrapText="1"/>
      <protection locked="0"/>
    </xf>
    <xf numFmtId="0" fontId="21" fillId="0" borderId="52" xfId="1" applyFont="1" applyBorder="1" applyAlignment="1" applyProtection="1">
      <alignment horizontal="center" vertical="center" wrapText="1"/>
      <protection locked="0"/>
    </xf>
    <xf numFmtId="0" fontId="16" fillId="0" borderId="0" xfId="1" applyFont="1" applyAlignment="1">
      <alignment horizontal="center" vertical="center" wrapText="1"/>
    </xf>
    <xf numFmtId="0" fontId="54" fillId="0" borderId="8"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21" fillId="0" borderId="8" xfId="1" applyFont="1" applyBorder="1" applyAlignment="1" applyProtection="1">
      <alignment horizontal="center" vertical="top" wrapText="1"/>
      <protection locked="0"/>
    </xf>
    <xf numFmtId="0" fontId="54" fillId="0" borderId="8" xfId="1" applyFont="1" applyBorder="1" applyAlignment="1" applyProtection="1">
      <alignment horizontal="center" vertical="center" wrapText="1"/>
      <protection locked="0"/>
    </xf>
    <xf numFmtId="0" fontId="54" fillId="0" borderId="4" xfId="1" applyFont="1" applyBorder="1" applyAlignment="1" applyProtection="1">
      <alignment horizontal="center" vertical="center" wrapText="1"/>
      <protection locked="0"/>
    </xf>
    <xf numFmtId="0" fontId="21" fillId="0" borderId="21" xfId="1" applyFont="1" applyBorder="1" applyAlignment="1">
      <alignment horizontal="center" vertical="top" textRotation="255" wrapText="1"/>
    </xf>
    <xf numFmtId="38" fontId="16" fillId="0" borderId="12" xfId="2" applyFont="1" applyFill="1" applyBorder="1" applyProtection="1">
      <alignment vertical="center"/>
      <protection locked="0"/>
    </xf>
    <xf numFmtId="0" fontId="58" fillId="0" borderId="0" xfId="1" applyFont="1" applyAlignment="1" applyProtection="1">
      <alignment horizontal="center" vertical="center"/>
      <protection locked="0"/>
    </xf>
    <xf numFmtId="0" fontId="58" fillId="4" borderId="0" xfId="1" applyFont="1" applyFill="1" applyAlignment="1" applyProtection="1">
      <alignment horizontal="center" vertical="center"/>
      <protection locked="0"/>
    </xf>
    <xf numFmtId="0" fontId="58" fillId="4" borderId="0" xfId="1" applyFont="1" applyFill="1" applyProtection="1">
      <alignment vertical="center"/>
      <protection locked="0"/>
    </xf>
    <xf numFmtId="0" fontId="57" fillId="0" borderId="0" xfId="1" applyFont="1" applyAlignment="1" applyProtection="1">
      <alignment vertical="center" wrapText="1"/>
      <protection locked="0"/>
    </xf>
    <xf numFmtId="0" fontId="57" fillId="0" borderId="2" xfId="1" applyFont="1" applyBorder="1" applyAlignment="1" applyProtection="1">
      <alignment vertical="center" wrapText="1"/>
      <protection locked="0"/>
    </xf>
    <xf numFmtId="0" fontId="57" fillId="0" borderId="6" xfId="1" applyFont="1" applyBorder="1" applyAlignment="1" applyProtection="1">
      <alignment vertical="center" wrapText="1"/>
      <protection locked="0"/>
    </xf>
    <xf numFmtId="10" fontId="57" fillId="0" borderId="19" xfId="1" applyNumberFormat="1" applyFont="1" applyBorder="1" applyAlignment="1" applyProtection="1">
      <alignment vertical="center" wrapText="1"/>
      <protection locked="0"/>
    </xf>
    <xf numFmtId="10" fontId="54" fillId="0" borderId="21" xfId="1" applyNumberFormat="1" applyFont="1" applyBorder="1" applyAlignment="1" applyProtection="1">
      <alignment horizontal="center" vertical="center" wrapText="1"/>
      <protection locked="0"/>
    </xf>
    <xf numFmtId="0" fontId="54" fillId="0" borderId="4" xfId="1" applyFont="1" applyBorder="1" applyAlignment="1" applyProtection="1">
      <alignment vertical="center" wrapText="1"/>
      <protection locked="0"/>
    </xf>
    <xf numFmtId="0" fontId="54" fillId="0" borderId="19" xfId="1" applyFont="1" applyBorder="1" applyAlignment="1" applyProtection="1">
      <alignment horizontal="center" vertical="center" wrapText="1"/>
      <protection locked="0"/>
    </xf>
    <xf numFmtId="0" fontId="57" fillId="0" borderId="21" xfId="1" applyFont="1" applyBorder="1" applyAlignment="1" applyProtection="1">
      <alignment horizontal="center" vertical="top" wrapText="1"/>
      <protection locked="0"/>
    </xf>
    <xf numFmtId="176" fontId="57" fillId="0" borderId="21" xfId="1" applyNumberFormat="1" applyFont="1" applyBorder="1" applyAlignment="1" applyProtection="1">
      <alignment horizontal="left" vertical="top" wrapText="1"/>
      <protection locked="0"/>
    </xf>
    <xf numFmtId="0" fontId="57" fillId="0" borderId="21" xfId="1" applyFont="1" applyBorder="1" applyAlignment="1" applyProtection="1">
      <alignment horizontal="left" vertical="top" wrapText="1"/>
      <protection locked="0"/>
    </xf>
    <xf numFmtId="0" fontId="57" fillId="0" borderId="4" xfId="1" applyFont="1" applyBorder="1" applyAlignment="1" applyProtection="1">
      <alignment horizontal="center" vertical="top" wrapText="1"/>
      <protection locked="0"/>
    </xf>
    <xf numFmtId="10" fontId="54" fillId="0" borderId="21" xfId="1" applyNumberFormat="1" applyFont="1" applyBorder="1" applyAlignment="1" applyProtection="1">
      <alignment horizontal="center" vertical="top" wrapText="1"/>
      <protection locked="0"/>
    </xf>
    <xf numFmtId="0" fontId="57" fillId="0" borderId="33" xfId="1" applyFont="1" applyBorder="1" applyAlignment="1" applyProtection="1">
      <alignment horizontal="center" vertical="top" wrapText="1"/>
      <protection locked="0"/>
    </xf>
    <xf numFmtId="176" fontId="57" fillId="0" borderId="33" xfId="1" applyNumberFormat="1" applyFont="1" applyBorder="1" applyAlignment="1" applyProtection="1">
      <alignment horizontal="left" vertical="top" wrapText="1"/>
      <protection locked="0"/>
    </xf>
    <xf numFmtId="0" fontId="57" fillId="0" borderId="33" xfId="1" applyFont="1" applyBorder="1" applyAlignment="1" applyProtection="1">
      <alignment horizontal="left" vertical="top" wrapText="1"/>
      <protection locked="0"/>
    </xf>
    <xf numFmtId="0" fontId="54" fillId="0" borderId="52"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10" fontId="54" fillId="0" borderId="33" xfId="1" applyNumberFormat="1" applyFont="1" applyBorder="1" applyAlignment="1" applyProtection="1">
      <alignment horizontal="center" vertical="center" wrapText="1"/>
      <protection locked="0"/>
    </xf>
    <xf numFmtId="0" fontId="58" fillId="0" borderId="0" xfId="1" applyFont="1" applyProtection="1">
      <alignment vertical="center"/>
      <protection locked="0"/>
    </xf>
    <xf numFmtId="0" fontId="21" fillId="0" borderId="12" xfId="1" applyFont="1" applyBorder="1" applyAlignment="1">
      <alignment horizontal="center" vertical="center"/>
    </xf>
    <xf numFmtId="0" fontId="41" fillId="0" borderId="0" xfId="73" applyFont="1" applyAlignment="1" applyProtection="1">
      <alignment vertical="center" wrapText="1"/>
      <protection locked="0"/>
    </xf>
    <xf numFmtId="10" fontId="41" fillId="0" borderId="0" xfId="73" applyNumberFormat="1" applyFont="1" applyAlignment="1" applyProtection="1">
      <alignment vertical="center" wrapText="1"/>
      <protection locked="0"/>
    </xf>
    <xf numFmtId="0" fontId="41" fillId="0" borderId="0" xfId="73" applyFont="1" applyAlignment="1" applyProtection="1">
      <alignment horizontal="center" vertical="center" wrapText="1"/>
      <protection locked="0"/>
    </xf>
    <xf numFmtId="0" fontId="41" fillId="0" borderId="0" xfId="73" applyFont="1" applyAlignment="1" applyProtection="1">
      <alignment horizontal="left" vertical="center"/>
      <protection locked="0"/>
    </xf>
    <xf numFmtId="0" fontId="41" fillId="0" borderId="0" xfId="73" applyFont="1" applyAlignment="1" applyProtection="1">
      <alignment horizontal="right" vertical="center"/>
      <protection locked="0"/>
    </xf>
    <xf numFmtId="38" fontId="19" fillId="3" borderId="27" xfId="2" applyFont="1" applyFill="1" applyBorder="1">
      <alignment vertical="center"/>
    </xf>
    <xf numFmtId="0" fontId="55" fillId="0" borderId="50" xfId="74" applyFont="1" applyBorder="1" applyAlignment="1" applyProtection="1">
      <alignment horizontal="center" vertical="center" wrapText="1"/>
      <protection locked="0"/>
    </xf>
    <xf numFmtId="0" fontId="21" fillId="0" borderId="0" xfId="1" applyFont="1" applyAlignment="1">
      <alignment horizontal="center" vertical="top" textRotation="255" wrapText="1"/>
    </xf>
    <xf numFmtId="0" fontId="21" fillId="0" borderId="0" xfId="1" applyFont="1" applyAlignment="1">
      <alignment horizontal="center" vertical="top" wrapText="1"/>
    </xf>
    <xf numFmtId="0" fontId="27" fillId="3" borderId="14" xfId="73" applyFont="1" applyFill="1" applyBorder="1" applyAlignment="1" applyProtection="1">
      <alignment vertical="center" wrapText="1"/>
      <protection locked="0"/>
    </xf>
    <xf numFmtId="0" fontId="27" fillId="3" borderId="14" xfId="74" applyFont="1" applyFill="1" applyBorder="1" applyAlignment="1" applyProtection="1">
      <alignment horizontal="center" vertical="center" wrapText="1"/>
      <protection locked="0"/>
    </xf>
    <xf numFmtId="0" fontId="27" fillId="3" borderId="25" xfId="74" applyFont="1" applyFill="1" applyBorder="1" applyAlignment="1" applyProtection="1">
      <alignment vertical="center" wrapText="1"/>
      <protection locked="0"/>
    </xf>
    <xf numFmtId="0" fontId="27" fillId="3" borderId="25" xfId="74" applyFont="1" applyFill="1" applyBorder="1" applyAlignment="1" applyProtection="1">
      <alignment horizontal="center" vertical="center" wrapText="1"/>
      <protection locked="0"/>
    </xf>
    <xf numFmtId="10" fontId="27" fillId="3" borderId="25" xfId="74" applyNumberFormat="1" applyFont="1" applyFill="1" applyBorder="1" applyAlignment="1" applyProtection="1">
      <alignment vertical="center" wrapText="1"/>
      <protection locked="0"/>
    </xf>
    <xf numFmtId="176" fontId="27" fillId="3" borderId="25" xfId="74" applyNumberFormat="1" applyFont="1" applyFill="1" applyBorder="1" applyAlignment="1" applyProtection="1">
      <alignment horizontal="center" vertical="center" wrapText="1"/>
      <protection locked="0"/>
    </xf>
    <xf numFmtId="0" fontId="27" fillId="3" borderId="25" xfId="73" applyFont="1" applyFill="1" applyBorder="1" applyAlignment="1" applyProtection="1">
      <alignment vertical="center" wrapText="1"/>
      <protection locked="0"/>
    </xf>
    <xf numFmtId="0" fontId="27" fillId="3" borderId="25" xfId="73" applyFont="1" applyFill="1" applyBorder="1" applyAlignment="1" applyProtection="1">
      <alignment horizontal="center" vertical="center" wrapText="1"/>
      <protection locked="0"/>
    </xf>
    <xf numFmtId="0" fontId="36" fillId="3" borderId="25" xfId="73" applyFont="1" applyFill="1" applyBorder="1" applyProtection="1">
      <alignment vertical="center"/>
      <protection locked="0"/>
    </xf>
    <xf numFmtId="0" fontId="16" fillId="0" borderId="0" xfId="8" applyFont="1" applyAlignment="1">
      <alignment horizontal="center" vertical="center" shrinkToFit="1"/>
    </xf>
    <xf numFmtId="0" fontId="16" fillId="0" borderId="0" xfId="8" applyFont="1" applyAlignment="1">
      <alignment horizontal="center" vertical="center"/>
    </xf>
    <xf numFmtId="0" fontId="19" fillId="0" borderId="0" xfId="1" applyFont="1">
      <alignment vertical="center"/>
    </xf>
    <xf numFmtId="38" fontId="19" fillId="0" borderId="0" xfId="2" applyFont="1" applyFill="1" applyAlignment="1" applyProtection="1">
      <alignment vertical="center" shrinkToFit="1"/>
    </xf>
    <xf numFmtId="0" fontId="16" fillId="0" borderId="78" xfId="1" applyFont="1" applyBorder="1" applyAlignment="1">
      <alignment vertical="center" wrapText="1"/>
    </xf>
    <xf numFmtId="0" fontId="21" fillId="0" borderId="0" xfId="1" applyFont="1" applyBorder="1" applyAlignment="1" applyProtection="1">
      <alignment vertical="center"/>
      <protection locked="0"/>
    </xf>
    <xf numFmtId="0" fontId="21" fillId="0" borderId="0" xfId="1" applyFont="1" applyBorder="1" applyAlignment="1" applyProtection="1">
      <alignment vertical="center" wrapText="1"/>
      <protection locked="0"/>
    </xf>
    <xf numFmtId="182" fontId="16" fillId="9" borderId="37" xfId="27" applyNumberFormat="1" applyFont="1" applyFill="1" applyBorder="1" applyAlignment="1">
      <alignment horizontal="left" vertical="center" shrinkToFit="1"/>
    </xf>
    <xf numFmtId="182" fontId="16" fillId="0" borderId="46" xfId="27" applyNumberFormat="1" applyFont="1" applyFill="1" applyBorder="1">
      <alignment vertical="center"/>
    </xf>
    <xf numFmtId="182" fontId="16" fillId="0" borderId="0" xfId="27" applyNumberFormat="1" applyFont="1" applyFill="1" applyAlignment="1">
      <alignment horizontal="center" vertical="center" shrinkToFit="1"/>
    </xf>
    <xf numFmtId="49" fontId="58" fillId="0" borderId="10" xfId="10" applyNumberFormat="1" applyFont="1" applyFill="1" applyBorder="1" applyAlignment="1">
      <alignment horizontal="center" vertical="center"/>
    </xf>
    <xf numFmtId="0" fontId="62" fillId="0" borderId="0" xfId="1" applyFont="1" applyAlignment="1">
      <alignment wrapText="1"/>
    </xf>
    <xf numFmtId="0" fontId="58" fillId="12" borderId="14" xfId="1" applyFont="1" applyFill="1" applyBorder="1" applyAlignment="1">
      <alignment vertical="center" wrapText="1"/>
    </xf>
    <xf numFmtId="0" fontId="58" fillId="12" borderId="15" xfId="1" applyFont="1" applyFill="1" applyBorder="1" applyAlignment="1">
      <alignment vertical="center" wrapText="1"/>
    </xf>
    <xf numFmtId="0" fontId="58" fillId="12" borderId="35" xfId="1" applyFont="1" applyFill="1" applyBorder="1" applyAlignment="1">
      <alignment horizontal="center" vertical="center" wrapText="1"/>
    </xf>
    <xf numFmtId="0" fontId="21" fillId="0" borderId="12" xfId="1" applyFont="1" applyBorder="1" applyAlignment="1" applyProtection="1">
      <alignment horizontal="center" vertical="center" wrapText="1"/>
      <protection locked="0"/>
    </xf>
    <xf numFmtId="0" fontId="16" fillId="0" borderId="12" xfId="1" applyFont="1" applyBorder="1" applyAlignment="1" applyProtection="1">
      <alignment horizontal="left" vertical="center"/>
      <protection locked="0"/>
    </xf>
    <xf numFmtId="0" fontId="16" fillId="0" borderId="10" xfId="1" applyFont="1" applyBorder="1" applyAlignment="1" applyProtection="1">
      <alignment horizontal="center" vertical="center"/>
      <protection locked="0"/>
    </xf>
    <xf numFmtId="176" fontId="16" fillId="0" borderId="12" xfId="1" applyNumberFormat="1" applyFont="1" applyBorder="1" applyAlignment="1" applyProtection="1">
      <alignment horizontal="center" vertical="center"/>
      <protection locked="0"/>
    </xf>
    <xf numFmtId="176" fontId="16" fillId="0" borderId="10" xfId="1" applyNumberFormat="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3" borderId="12" xfId="2" applyFont="1" applyFill="1" applyBorder="1" applyProtection="1">
      <alignment vertical="center"/>
      <protection locked="0"/>
    </xf>
    <xf numFmtId="38" fontId="16" fillId="0" borderId="12" xfId="2" applyFont="1" applyFill="1" applyBorder="1" applyAlignment="1" applyProtection="1">
      <alignment vertical="center" shrinkToFit="1"/>
      <protection locked="0"/>
    </xf>
    <xf numFmtId="189" fontId="14" fillId="0" borderId="20" xfId="2" applyNumberFormat="1" applyFont="1" applyFill="1" applyBorder="1" applyAlignment="1" applyProtection="1">
      <alignment vertical="center" shrinkToFit="1"/>
      <protection locked="0"/>
    </xf>
    <xf numFmtId="38" fontId="16" fillId="0" borderId="12" xfId="2" applyFont="1" applyFill="1" applyBorder="1" applyAlignment="1" applyProtection="1">
      <alignment horizontal="center" vertical="center"/>
      <protection locked="0"/>
    </xf>
    <xf numFmtId="178" fontId="16" fillId="0" borderId="12" xfId="2" applyNumberFormat="1" applyFont="1" applyFill="1" applyBorder="1" applyAlignment="1" applyProtection="1">
      <alignment horizontal="center" vertical="center"/>
      <protection locked="0"/>
    </xf>
    <xf numFmtId="38" fontId="16" fillId="0" borderId="12" xfId="2" applyFont="1" applyFill="1" applyBorder="1" applyAlignment="1" applyProtection="1">
      <alignment horizontal="center" vertical="center" shrinkToFit="1"/>
    </xf>
    <xf numFmtId="186" fontId="16" fillId="0" borderId="12" xfId="1" applyNumberFormat="1" applyFont="1" applyBorder="1" applyAlignment="1">
      <alignment horizontal="center" vertical="center" shrinkToFit="1"/>
    </xf>
    <xf numFmtId="185" fontId="16" fillId="0" borderId="12" xfId="2" applyNumberFormat="1" applyFont="1" applyFill="1" applyBorder="1" applyAlignment="1" applyProtection="1">
      <alignment horizontal="center" vertical="center" shrinkToFit="1"/>
    </xf>
    <xf numFmtId="185" fontId="16" fillId="3" borderId="12" xfId="1" applyNumberFormat="1" applyFont="1" applyFill="1" applyBorder="1" applyAlignment="1">
      <alignment horizontal="center" vertical="center" shrinkToFit="1"/>
    </xf>
    <xf numFmtId="182" fontId="16" fillId="3" borderId="12" xfId="1" applyNumberFormat="1" applyFont="1" applyFill="1" applyBorder="1" applyAlignment="1">
      <alignment horizontal="center" vertical="center" shrinkToFit="1"/>
    </xf>
    <xf numFmtId="0" fontId="16" fillId="3" borderId="12" xfId="1" applyFont="1" applyFill="1" applyBorder="1" applyAlignment="1">
      <alignment horizontal="center" vertical="center" shrinkToFit="1"/>
    </xf>
    <xf numFmtId="0" fontId="16" fillId="3" borderId="12" xfId="1" applyFont="1" applyFill="1" applyBorder="1" applyAlignment="1">
      <alignment horizontal="center" vertical="center" wrapText="1" shrinkToFit="1"/>
    </xf>
    <xf numFmtId="0" fontId="16" fillId="3" borderId="29" xfId="1" applyFont="1" applyFill="1" applyBorder="1">
      <alignment vertical="center"/>
    </xf>
    <xf numFmtId="0" fontId="16" fillId="3" borderId="27" xfId="1" applyFont="1" applyFill="1" applyBorder="1">
      <alignment vertical="center"/>
    </xf>
    <xf numFmtId="0" fontId="16" fillId="3" borderId="12" xfId="1" applyFont="1" applyFill="1" applyBorder="1">
      <alignment vertical="center"/>
    </xf>
    <xf numFmtId="183" fontId="16" fillId="3" borderId="27" xfId="1" applyNumberFormat="1" applyFont="1" applyFill="1" applyBorder="1">
      <alignment vertical="center"/>
    </xf>
    <xf numFmtId="0" fontId="16" fillId="3" borderId="20" xfId="1" applyFont="1" applyFill="1" applyBorder="1">
      <alignment vertical="center"/>
    </xf>
    <xf numFmtId="183" fontId="16" fillId="3" borderId="29" xfId="1" applyNumberFormat="1" applyFont="1" applyFill="1" applyBorder="1">
      <alignment vertical="center"/>
    </xf>
    <xf numFmtId="0" fontId="16" fillId="3" borderId="12" xfId="1" applyFont="1" applyFill="1" applyBorder="1" applyAlignment="1">
      <alignment vertical="center" shrinkToFit="1"/>
    </xf>
    <xf numFmtId="0" fontId="16" fillId="3" borderId="61" xfId="1" applyFont="1" applyFill="1" applyBorder="1">
      <alignment vertical="center"/>
    </xf>
    <xf numFmtId="38" fontId="19" fillId="3" borderId="12" xfId="1" applyNumberFormat="1" applyFont="1" applyFill="1" applyBorder="1">
      <alignment vertical="center"/>
    </xf>
    <xf numFmtId="38" fontId="19" fillId="3" borderId="12" xfId="2" applyFont="1" applyFill="1" applyBorder="1" applyAlignment="1" applyProtection="1">
      <alignment vertical="center"/>
    </xf>
    <xf numFmtId="38" fontId="19" fillId="3" borderId="6" xfId="2" applyFont="1" applyFill="1" applyBorder="1" applyAlignment="1" applyProtection="1">
      <alignment vertical="center"/>
    </xf>
    <xf numFmtId="38" fontId="16" fillId="3" borderId="59" xfId="2" applyFont="1" applyFill="1" applyBorder="1" applyAlignment="1" applyProtection="1">
      <alignment vertical="center" shrinkToFit="1"/>
    </xf>
    <xf numFmtId="38" fontId="19" fillId="3" borderId="27" xfId="2" applyFont="1" applyFill="1" applyBorder="1" applyAlignment="1" applyProtection="1">
      <alignment vertical="center"/>
    </xf>
    <xf numFmtId="38" fontId="19" fillId="3" borderId="30" xfId="2" applyFont="1" applyFill="1" applyBorder="1" applyAlignment="1" applyProtection="1">
      <alignment vertical="center"/>
    </xf>
    <xf numFmtId="0" fontId="16" fillId="3" borderId="30" xfId="1" applyFont="1" applyFill="1" applyBorder="1">
      <alignment vertical="center"/>
    </xf>
    <xf numFmtId="38" fontId="16" fillId="3" borderId="26" xfId="26" applyFont="1" applyFill="1" applyBorder="1" applyAlignment="1" applyProtection="1">
      <alignment vertical="center" shrinkToFit="1"/>
    </xf>
    <xf numFmtId="2" fontId="16" fillId="3" borderId="4" xfId="26" applyNumberFormat="1" applyFont="1" applyFill="1" applyBorder="1" applyAlignment="1" applyProtection="1">
      <alignment vertical="center"/>
    </xf>
    <xf numFmtId="2" fontId="16" fillId="0" borderId="21" xfId="2" applyNumberFormat="1" applyFont="1" applyFill="1" applyBorder="1" applyAlignment="1" applyProtection="1">
      <alignment vertical="center"/>
    </xf>
    <xf numFmtId="182" fontId="16" fillId="3" borderId="21" xfId="4" applyNumberFormat="1" applyFont="1" applyFill="1" applyBorder="1" applyAlignment="1" applyProtection="1">
      <alignment vertical="center"/>
    </xf>
    <xf numFmtId="38" fontId="16" fillId="3" borderId="21" xfId="2" applyFont="1" applyFill="1" applyBorder="1" applyAlignment="1" applyProtection="1">
      <alignment vertical="center"/>
    </xf>
    <xf numFmtId="40" fontId="16" fillId="3" borderId="8" xfId="2" applyNumberFormat="1" applyFont="1" applyFill="1" applyBorder="1" applyAlignment="1" applyProtection="1">
      <alignment vertical="center"/>
    </xf>
    <xf numFmtId="2" fontId="16" fillId="0" borderId="8" xfId="2" applyNumberFormat="1" applyFont="1" applyFill="1" applyBorder="1" applyAlignment="1" applyProtection="1">
      <alignment vertical="center"/>
    </xf>
    <xf numFmtId="0" fontId="16" fillId="3" borderId="21" xfId="1" applyFont="1" applyFill="1" applyBorder="1" applyAlignment="1">
      <alignment horizontal="center" vertical="center"/>
    </xf>
    <xf numFmtId="0" fontId="16" fillId="0" borderId="20" xfId="1" applyFont="1" applyFill="1" applyBorder="1" applyAlignment="1">
      <alignment horizontal="center" vertical="center"/>
    </xf>
    <xf numFmtId="0" fontId="15" fillId="0" borderId="20" xfId="1" applyFont="1" applyFill="1" applyBorder="1" applyAlignment="1">
      <alignment horizontal="center" vertical="center"/>
    </xf>
    <xf numFmtId="182" fontId="15" fillId="0" borderId="20" xfId="27" applyNumberFormat="1" applyFont="1" applyFill="1" applyBorder="1" applyAlignment="1">
      <alignment horizontal="center" vertical="center"/>
    </xf>
    <xf numFmtId="187" fontId="16" fillId="0" borderId="20" xfId="1" applyNumberFormat="1" applyFont="1" applyFill="1" applyBorder="1" applyAlignment="1">
      <alignment horizontal="center" vertical="center"/>
    </xf>
    <xf numFmtId="38" fontId="16" fillId="0" borderId="20" xfId="2" applyFont="1" applyFill="1" applyBorder="1" applyAlignment="1" applyProtection="1">
      <alignment vertical="center" shrinkToFit="1"/>
    </xf>
    <xf numFmtId="38" fontId="16" fillId="3" borderId="20" xfId="2" applyFont="1" applyFill="1" applyBorder="1" applyAlignment="1" applyProtection="1">
      <alignment vertical="center" shrinkToFit="1"/>
    </xf>
    <xf numFmtId="2" fontId="16" fillId="3" borderId="10" xfId="26" applyNumberFormat="1" applyFont="1" applyFill="1" applyBorder="1" applyAlignment="1" applyProtection="1">
      <alignment vertical="center"/>
    </xf>
    <xf numFmtId="2" fontId="16" fillId="0" borderId="12" xfId="2" applyNumberFormat="1" applyFont="1" applyFill="1" applyBorder="1" applyAlignment="1" applyProtection="1">
      <alignment vertical="center"/>
    </xf>
    <xf numFmtId="182" fontId="16" fillId="3" borderId="12" xfId="4" applyNumberFormat="1" applyFont="1" applyFill="1" applyBorder="1" applyAlignment="1" applyProtection="1">
      <alignment vertical="center"/>
    </xf>
    <xf numFmtId="38" fontId="16" fillId="3" borderId="12" xfId="2" applyFont="1" applyFill="1" applyBorder="1" applyAlignment="1" applyProtection="1">
      <alignment vertical="center"/>
    </xf>
    <xf numFmtId="40" fontId="16" fillId="3" borderId="20" xfId="2" applyNumberFormat="1" applyFont="1" applyFill="1" applyBorder="1" applyAlignment="1" applyProtection="1">
      <alignment vertical="center"/>
    </xf>
    <xf numFmtId="2" fontId="16" fillId="0" borderId="20" xfId="2" applyNumberFormat="1" applyFont="1" applyFill="1" applyBorder="1" applyAlignment="1" applyProtection="1">
      <alignment vertical="center"/>
    </xf>
    <xf numFmtId="181" fontId="16" fillId="0" borderId="12" xfId="4" applyNumberFormat="1" applyFont="1" applyFill="1" applyBorder="1" applyAlignment="1" applyProtection="1">
      <alignment vertical="center"/>
    </xf>
    <xf numFmtId="0" fontId="16" fillId="0" borderId="1" xfId="1" applyFont="1" applyBorder="1">
      <alignment vertical="center"/>
    </xf>
    <xf numFmtId="182" fontId="15" fillId="3" borderId="12" xfId="27" applyNumberFormat="1" applyFont="1" applyFill="1" applyBorder="1" applyAlignment="1">
      <alignment horizontal="center" vertical="center"/>
    </xf>
    <xf numFmtId="0" fontId="16" fillId="3" borderId="12" xfId="2" applyNumberFormat="1" applyFont="1" applyFill="1" applyBorder="1" applyAlignment="1" applyProtection="1">
      <alignment vertical="center" shrinkToFit="1"/>
    </xf>
    <xf numFmtId="0" fontId="27" fillId="3" borderId="25" xfId="74" applyFont="1" applyFill="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16" fillId="7" borderId="72" xfId="1" applyFont="1" applyFill="1" applyBorder="1" applyAlignment="1" applyProtection="1">
      <alignment horizontal="left" vertical="center"/>
      <protection locked="0"/>
    </xf>
    <xf numFmtId="0" fontId="16" fillId="7" borderId="53" xfId="1" applyFont="1" applyFill="1" applyBorder="1" applyAlignment="1" applyProtection="1">
      <alignment horizontal="left" vertical="center"/>
      <protection locked="0"/>
    </xf>
    <xf numFmtId="0" fontId="16" fillId="7" borderId="26" xfId="1" applyFont="1" applyFill="1" applyBorder="1" applyAlignment="1" applyProtection="1">
      <alignment horizontal="left" vertical="center"/>
      <protection locked="0"/>
    </xf>
    <xf numFmtId="0" fontId="16" fillId="7" borderId="53" xfId="1" applyFont="1" applyFill="1" applyBorder="1" applyAlignment="1" applyProtection="1">
      <alignment horizontal="left" vertical="center" shrinkToFit="1"/>
      <protection locked="0"/>
    </xf>
    <xf numFmtId="0" fontId="14" fillId="7" borderId="21" xfId="1" applyFont="1" applyFill="1" applyBorder="1" applyAlignment="1" applyProtection="1">
      <alignment horizontal="center" vertical="center" wrapText="1"/>
      <protection locked="0"/>
    </xf>
    <xf numFmtId="0" fontId="16" fillId="7" borderId="31" xfId="1" applyFont="1" applyFill="1" applyBorder="1" applyAlignment="1" applyProtection="1">
      <alignment horizontal="left" vertical="center"/>
      <protection locked="0"/>
    </xf>
    <xf numFmtId="176" fontId="16" fillId="7" borderId="21" xfId="1" applyNumberFormat="1" applyFont="1" applyFill="1" applyBorder="1" applyAlignment="1" applyProtection="1">
      <alignment horizontal="left" vertical="center"/>
      <protection locked="0"/>
    </xf>
    <xf numFmtId="176" fontId="16" fillId="7" borderId="4" xfId="1" applyNumberFormat="1" applyFont="1" applyFill="1" applyBorder="1" applyAlignment="1" applyProtection="1">
      <alignment horizontal="left" vertical="center"/>
      <protection locked="0"/>
    </xf>
    <xf numFmtId="0" fontId="16" fillId="7" borderId="4" xfId="1" applyFont="1" applyFill="1" applyBorder="1" applyAlignment="1" applyProtection="1">
      <alignment horizontal="left" vertical="center"/>
      <protection locked="0"/>
    </xf>
    <xf numFmtId="0" fontId="16" fillId="7" borderId="21" xfId="1" applyFont="1" applyFill="1" applyBorder="1" applyAlignment="1" applyProtection="1">
      <alignment horizontal="left" vertical="center"/>
      <protection locked="0"/>
    </xf>
    <xf numFmtId="38" fontId="16" fillId="7" borderId="21" xfId="2" applyFont="1" applyFill="1" applyBorder="1" applyAlignment="1" applyProtection="1">
      <alignment horizontal="left" vertical="center"/>
      <protection locked="0"/>
    </xf>
    <xf numFmtId="10" fontId="16" fillId="7" borderId="21" xfId="2" applyNumberFormat="1" applyFont="1" applyFill="1" applyBorder="1" applyAlignment="1" applyProtection="1">
      <alignment horizontal="left" vertical="center"/>
      <protection locked="0"/>
    </xf>
    <xf numFmtId="38" fontId="58" fillId="7" borderId="21" xfId="2" applyFont="1" applyFill="1" applyBorder="1" applyAlignment="1" applyProtection="1">
      <alignment horizontal="left" vertical="center"/>
      <protection locked="0"/>
    </xf>
    <xf numFmtId="177" fontId="58" fillId="8" borderId="8" xfId="10" applyNumberFormat="1" applyFont="1" applyFill="1" applyBorder="1" applyAlignment="1">
      <alignment horizontal="left" vertical="center"/>
    </xf>
    <xf numFmtId="179" fontId="58" fillId="8" borderId="4" xfId="10" applyNumberFormat="1" applyFont="1" applyFill="1" applyBorder="1" applyAlignment="1">
      <alignment horizontal="left" vertical="center"/>
    </xf>
    <xf numFmtId="10" fontId="16" fillId="7" borderId="26" xfId="1" applyNumberFormat="1" applyFont="1" applyFill="1" applyBorder="1" applyAlignment="1" applyProtection="1">
      <alignment horizontal="left" vertical="center"/>
      <protection locked="0"/>
    </xf>
    <xf numFmtId="0" fontId="16" fillId="8" borderId="53" xfId="8" applyFont="1" applyFill="1" applyBorder="1" applyAlignment="1">
      <alignment horizontal="left" vertical="center" wrapText="1"/>
    </xf>
    <xf numFmtId="0" fontId="16" fillId="8" borderId="26" xfId="8" applyFont="1" applyFill="1" applyBorder="1" applyAlignment="1">
      <alignment horizontal="left" vertical="center" wrapText="1"/>
    </xf>
    <xf numFmtId="0" fontId="16" fillId="8" borderId="53" xfId="1" applyFont="1" applyFill="1" applyBorder="1" applyAlignment="1" applyProtection="1">
      <alignment horizontal="left" vertical="center"/>
      <protection locked="0"/>
    </xf>
    <xf numFmtId="0" fontId="16" fillId="7" borderId="21" xfId="1" applyFont="1" applyFill="1" applyBorder="1" applyAlignment="1">
      <alignment horizontal="left" vertical="center"/>
    </xf>
    <xf numFmtId="0" fontId="16" fillId="7" borderId="72" xfId="1" applyFont="1" applyFill="1" applyBorder="1" applyAlignment="1">
      <alignment horizontal="left" vertical="center"/>
    </xf>
    <xf numFmtId="0" fontId="16" fillId="7" borderId="53"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51" xfId="1" applyFont="1" applyFill="1" applyBorder="1" applyAlignment="1">
      <alignment horizontal="left" vertical="center"/>
    </xf>
    <xf numFmtId="0" fontId="16" fillId="7" borderId="26" xfId="1" applyFont="1" applyFill="1" applyBorder="1" applyAlignment="1">
      <alignment horizontal="left" vertical="center"/>
    </xf>
    <xf numFmtId="0" fontId="16" fillId="7" borderId="70" xfId="1" applyFont="1" applyFill="1" applyBorder="1">
      <alignment vertical="center"/>
    </xf>
    <xf numFmtId="0" fontId="16" fillId="7" borderId="14" xfId="1" applyFont="1" applyFill="1" applyBorder="1" applyAlignment="1">
      <alignment horizontal="left" vertical="center"/>
    </xf>
    <xf numFmtId="0" fontId="16" fillId="7" borderId="13" xfId="1" applyFont="1" applyFill="1" applyBorder="1" applyAlignment="1">
      <alignment horizontal="left" vertical="center"/>
    </xf>
    <xf numFmtId="0" fontId="16" fillId="7" borderId="15" xfId="1" applyFont="1" applyFill="1" applyBorder="1" applyAlignment="1">
      <alignment horizontal="left" vertical="center"/>
    </xf>
    <xf numFmtId="0" fontId="45" fillId="7" borderId="70" xfId="1" applyFont="1" applyFill="1" applyBorder="1" applyAlignment="1">
      <alignment horizontal="left" vertical="center"/>
    </xf>
    <xf numFmtId="0" fontId="45" fillId="7" borderId="72" xfId="1" applyFont="1" applyFill="1" applyBorder="1" applyAlignment="1">
      <alignment horizontal="left" vertical="center"/>
    </xf>
    <xf numFmtId="0" fontId="16" fillId="7" borderId="23" xfId="1" applyFont="1" applyFill="1" applyBorder="1" applyAlignment="1" applyProtection="1">
      <alignment horizontal="left" vertical="center"/>
      <protection locked="0"/>
    </xf>
    <xf numFmtId="38" fontId="16" fillId="7" borderId="8" xfId="2" applyFont="1" applyFill="1" applyBorder="1" applyAlignment="1" applyProtection="1">
      <alignment horizontal="left" vertical="center"/>
      <protection locked="0"/>
    </xf>
    <xf numFmtId="38" fontId="16" fillId="0" borderId="20" xfId="2" applyFont="1" applyFill="1" applyBorder="1" applyAlignment="1" applyProtection="1">
      <alignment horizontal="center" vertical="center"/>
      <protection locked="0"/>
    </xf>
    <xf numFmtId="0" fontId="16" fillId="9" borderId="40" xfId="1" applyFont="1" applyFill="1" applyBorder="1" applyAlignment="1">
      <alignment horizontal="left" vertical="center" wrapText="1"/>
    </xf>
    <xf numFmtId="0" fontId="16" fillId="9" borderId="36" xfId="1" applyFont="1" applyFill="1" applyBorder="1" applyAlignment="1">
      <alignment horizontal="left" vertical="center" shrinkToFit="1"/>
    </xf>
    <xf numFmtId="0" fontId="54" fillId="0" borderId="4" xfId="1" applyFont="1" applyBorder="1" applyAlignment="1" applyProtection="1">
      <alignment horizontal="left" vertical="center" wrapText="1"/>
      <protection locked="0"/>
    </xf>
    <xf numFmtId="0" fontId="58" fillId="0" borderId="0" xfId="1" applyFont="1" applyFill="1" applyBorder="1" applyAlignment="1">
      <alignment horizontal="center" wrapText="1"/>
    </xf>
    <xf numFmtId="0" fontId="58" fillId="13" borderId="65" xfId="1" applyFont="1" applyFill="1" applyBorder="1" applyAlignment="1">
      <alignment horizontal="center" vertical="center" wrapText="1"/>
    </xf>
    <xf numFmtId="0" fontId="45" fillId="7" borderId="13" xfId="1" applyFont="1" applyFill="1" applyBorder="1" applyAlignment="1">
      <alignment horizontal="left" vertical="center"/>
    </xf>
    <xf numFmtId="38" fontId="19" fillId="3" borderId="59" xfId="2" applyFont="1" applyFill="1" applyBorder="1">
      <alignment vertical="center"/>
    </xf>
    <xf numFmtId="38" fontId="19" fillId="3" borderId="10" xfId="1" applyNumberFormat="1" applyFont="1" applyFill="1" applyBorder="1">
      <alignment vertical="center"/>
    </xf>
    <xf numFmtId="38" fontId="16" fillId="3" borderId="61" xfId="2" applyFont="1" applyFill="1" applyBorder="1" applyAlignment="1">
      <alignment horizontal="center" vertical="center"/>
    </xf>
    <xf numFmtId="0" fontId="16" fillId="0" borderId="0" xfId="1" applyFont="1" applyAlignment="1">
      <alignment horizontal="center" vertical="center" wrapText="1"/>
    </xf>
    <xf numFmtId="184" fontId="16" fillId="3" borderId="59" xfId="26" applyNumberFormat="1" applyFont="1" applyFill="1" applyBorder="1" applyAlignment="1">
      <alignment vertical="center" shrinkToFit="1"/>
    </xf>
    <xf numFmtId="184" fontId="16" fillId="3" borderId="47" xfId="26" applyNumberFormat="1" applyFont="1" applyFill="1" applyBorder="1" applyAlignment="1">
      <alignment vertical="center" shrinkToFit="1"/>
    </xf>
    <xf numFmtId="184" fontId="16" fillId="3" borderId="80" xfId="26" applyNumberFormat="1" applyFont="1" applyFill="1" applyBorder="1" applyAlignment="1">
      <alignment vertical="center" shrinkToFit="1"/>
    </xf>
    <xf numFmtId="0" fontId="16" fillId="3" borderId="10" xfId="1" applyFont="1" applyFill="1" applyBorder="1">
      <alignment vertical="center"/>
    </xf>
    <xf numFmtId="0" fontId="16" fillId="3" borderId="59" xfId="1" applyFont="1" applyFill="1" applyBorder="1">
      <alignment vertical="center"/>
    </xf>
    <xf numFmtId="0" fontId="45" fillId="7" borderId="70" xfId="1" applyFont="1" applyFill="1" applyBorder="1" applyAlignment="1">
      <alignment horizontal="center" vertical="center"/>
    </xf>
    <xf numFmtId="0" fontId="19" fillId="3" borderId="0" xfId="1" applyFont="1" applyFill="1" applyBorder="1" applyAlignment="1">
      <alignment vertical="center" shrinkToFit="1"/>
    </xf>
    <xf numFmtId="38" fontId="16" fillId="3" borderId="0" xfId="1" applyNumberFormat="1" applyFont="1" applyFill="1" applyBorder="1" applyAlignment="1">
      <alignment horizontal="center" vertical="center"/>
    </xf>
    <xf numFmtId="0" fontId="58" fillId="12" borderId="33" xfId="1" applyFont="1" applyFill="1" applyBorder="1" applyAlignment="1">
      <alignment vertical="top" wrapText="1"/>
    </xf>
    <xf numFmtId="0" fontId="27" fillId="3" borderId="14" xfId="73" applyNumberFormat="1" applyFont="1" applyFill="1" applyBorder="1" applyAlignment="1" applyProtection="1">
      <alignment vertical="center" wrapText="1"/>
      <protection locked="0"/>
    </xf>
    <xf numFmtId="0" fontId="54" fillId="0" borderId="21" xfId="1" applyNumberFormat="1" applyFont="1" applyBorder="1" applyAlignment="1" applyProtection="1">
      <alignment vertical="center" wrapText="1"/>
      <protection locked="0"/>
    </xf>
    <xf numFmtId="0" fontId="29" fillId="0" borderId="33" xfId="1" applyNumberFormat="1" applyFont="1" applyBorder="1" applyAlignment="1" applyProtection="1">
      <alignment horizontal="left" vertical="top" wrapText="1"/>
      <protection locked="0"/>
    </xf>
    <xf numFmtId="0" fontId="16" fillId="0" borderId="0" xfId="1" applyNumberFormat="1" applyFont="1" applyProtection="1">
      <alignment vertical="center"/>
      <protection locked="0"/>
    </xf>
    <xf numFmtId="0" fontId="16" fillId="0" borderId="0" xfId="1" applyNumberFormat="1" applyFont="1" applyAlignment="1" applyProtection="1">
      <alignment vertical="center" wrapText="1"/>
      <protection locked="0"/>
    </xf>
    <xf numFmtId="0" fontId="41" fillId="0" borderId="0" xfId="1" applyNumberFormat="1" applyFont="1" applyProtection="1">
      <alignment vertical="center"/>
      <protection locked="0"/>
    </xf>
    <xf numFmtId="0" fontId="58" fillId="13" borderId="33" xfId="1" applyFont="1" applyFill="1" applyBorder="1" applyAlignment="1">
      <alignment vertical="top" wrapText="1"/>
    </xf>
    <xf numFmtId="0" fontId="58" fillId="13" borderId="64" xfId="1" applyFont="1" applyFill="1" applyBorder="1" applyAlignment="1">
      <alignment horizontal="center" vertical="center" wrapText="1"/>
    </xf>
    <xf numFmtId="0" fontId="58" fillId="12" borderId="64" xfId="1" applyFont="1" applyFill="1" applyBorder="1" applyAlignment="1">
      <alignment horizontal="center" vertical="center" wrapText="1"/>
    </xf>
    <xf numFmtId="38" fontId="16" fillId="0" borderId="10" xfId="2" applyFont="1" applyFill="1" applyBorder="1" applyAlignment="1" applyProtection="1">
      <alignment horizontal="center" vertical="center"/>
      <protection locked="0"/>
    </xf>
    <xf numFmtId="0" fontId="16" fillId="4" borderId="17" xfId="1" applyFont="1" applyFill="1" applyBorder="1" applyAlignment="1" applyProtection="1">
      <alignment horizontal="center" vertical="center" shrinkToFit="1"/>
      <protection locked="0"/>
    </xf>
    <xf numFmtId="0" fontId="16" fillId="0" borderId="17" xfId="1" applyFont="1" applyBorder="1" applyAlignment="1" applyProtection="1">
      <alignment horizontal="center" vertical="center" shrinkToFit="1"/>
      <protection locked="0"/>
    </xf>
    <xf numFmtId="10" fontId="16" fillId="4" borderId="17" xfId="1" applyNumberFormat="1" applyFont="1" applyFill="1" applyBorder="1" applyAlignment="1" applyProtection="1">
      <alignment horizontal="center" vertical="center" shrinkToFit="1"/>
      <protection locked="0"/>
    </xf>
    <xf numFmtId="0" fontId="16" fillId="8" borderId="23" xfId="8" applyFont="1" applyFill="1" applyBorder="1" applyAlignment="1">
      <alignment horizontal="left" vertical="center" wrapText="1"/>
    </xf>
    <xf numFmtId="0" fontId="19" fillId="0" borderId="0" xfId="1" applyFont="1" applyAlignment="1" applyProtection="1">
      <alignment horizontal="center" vertical="center" shrinkToFit="1"/>
      <protection locked="0"/>
    </xf>
    <xf numFmtId="0" fontId="19" fillId="4" borderId="0" xfId="1" applyFont="1" applyFill="1" applyAlignment="1" applyProtection="1">
      <alignment vertical="center" shrinkToFit="1"/>
      <protection locked="0"/>
    </xf>
    <xf numFmtId="0" fontId="64" fillId="3" borderId="25" xfId="73" applyFont="1" applyFill="1" applyBorder="1" applyAlignment="1" applyProtection="1">
      <alignment vertical="center" wrapText="1"/>
      <protection locked="0"/>
    </xf>
    <xf numFmtId="0" fontId="19" fillId="7" borderId="53" xfId="1" applyFont="1" applyFill="1" applyBorder="1" applyAlignment="1" applyProtection="1">
      <alignment horizontal="left" vertical="center" shrinkToFit="1"/>
      <protection locked="0"/>
    </xf>
    <xf numFmtId="0" fontId="46" fillId="0" borderId="0" xfId="73" applyFont="1" applyAlignment="1" applyProtection="1">
      <alignment horizontal="left" vertical="center"/>
      <protection locked="0"/>
    </xf>
    <xf numFmtId="0" fontId="19" fillId="2" borderId="0" xfId="1" applyFont="1" applyFill="1" applyAlignment="1" applyProtection="1">
      <alignment vertical="center" shrinkToFit="1"/>
      <protection locked="0"/>
    </xf>
    <xf numFmtId="0" fontId="19" fillId="0" borderId="0" xfId="1" applyFont="1" applyAlignment="1" applyProtection="1">
      <alignment vertical="center" shrinkToFit="1"/>
      <protection locked="0"/>
    </xf>
    <xf numFmtId="0" fontId="55" fillId="0" borderId="33" xfId="1" applyFont="1" applyBorder="1" applyAlignment="1" applyProtection="1">
      <alignment horizontal="center" vertical="top" textRotation="255" wrapText="1"/>
      <protection locked="0"/>
    </xf>
    <xf numFmtId="182" fontId="15" fillId="0" borderId="12" xfId="27" applyNumberFormat="1" applyFont="1" applyFill="1" applyBorder="1" applyAlignment="1">
      <alignment horizontal="center" vertical="center"/>
    </xf>
    <xf numFmtId="2" fontId="15" fillId="0" borderId="12" xfId="1" applyNumberFormat="1" applyFont="1" applyFill="1" applyBorder="1" applyAlignment="1">
      <alignment horizontal="center" vertical="center"/>
    </xf>
    <xf numFmtId="0" fontId="16" fillId="3" borderId="12" xfId="1" applyFont="1" applyFill="1" applyBorder="1" applyAlignment="1" applyProtection="1">
      <alignment vertical="center" wrapText="1" shrinkToFit="1"/>
    </xf>
    <xf numFmtId="0" fontId="16" fillId="3" borderId="12" xfId="1" applyFont="1" applyFill="1" applyBorder="1" applyAlignment="1" applyProtection="1">
      <alignment horizontal="center" vertical="center"/>
    </xf>
    <xf numFmtId="0" fontId="16" fillId="3" borderId="12" xfId="1" applyFont="1" applyFill="1" applyBorder="1" applyAlignment="1" applyProtection="1">
      <alignment horizontal="center" vertical="center" shrinkToFit="1"/>
    </xf>
    <xf numFmtId="0" fontId="19" fillId="3" borderId="12" xfId="1" applyFont="1" applyFill="1" applyBorder="1" applyAlignment="1" applyProtection="1">
      <alignment horizontal="center" vertical="center" wrapText="1" shrinkToFit="1"/>
    </xf>
    <xf numFmtId="0" fontId="16" fillId="3" borderId="12" xfId="1" applyFont="1" applyFill="1" applyBorder="1" applyAlignment="1" applyProtection="1">
      <alignment horizontal="center" vertical="center" wrapText="1" shrinkToFit="1"/>
    </xf>
    <xf numFmtId="0" fontId="16" fillId="11" borderId="12" xfId="1" applyFont="1" applyFill="1" applyBorder="1" applyAlignment="1" applyProtection="1">
      <alignment horizontal="center" vertical="center" shrinkToFit="1"/>
    </xf>
    <xf numFmtId="38" fontId="16" fillId="11" borderId="12" xfId="2" applyFont="1" applyFill="1" applyBorder="1" applyAlignment="1" applyProtection="1">
      <alignment horizontal="center" vertical="center" shrinkToFit="1"/>
    </xf>
    <xf numFmtId="0" fontId="16" fillId="3" borderId="12" xfId="1" applyFont="1" applyFill="1" applyBorder="1" applyAlignment="1" applyProtection="1">
      <alignment horizontal="center" vertical="center" wrapText="1"/>
    </xf>
    <xf numFmtId="0" fontId="16" fillId="3" borderId="10" xfId="1" applyFont="1" applyFill="1" applyBorder="1" applyAlignment="1" applyProtection="1">
      <alignment horizontal="center" vertical="center"/>
    </xf>
    <xf numFmtId="0" fontId="16" fillId="3" borderId="10" xfId="1" applyFont="1" applyFill="1" applyBorder="1" applyAlignment="1" applyProtection="1">
      <alignment horizontal="center" vertical="center" wrapText="1"/>
    </xf>
    <xf numFmtId="38" fontId="16" fillId="3" borderId="12" xfId="2" applyFont="1" applyFill="1" applyBorder="1" applyProtection="1">
      <alignment vertical="center"/>
    </xf>
    <xf numFmtId="10" fontId="16" fillId="3" borderId="10" xfId="2" applyNumberFormat="1" applyFont="1" applyFill="1" applyBorder="1" applyProtection="1">
      <alignment vertical="center"/>
    </xf>
    <xf numFmtId="182" fontId="16" fillId="3" borderId="20" xfId="27" applyNumberFormat="1" applyFont="1" applyFill="1" applyBorder="1" applyAlignment="1" applyProtection="1">
      <alignment vertical="center" shrinkToFit="1"/>
    </xf>
    <xf numFmtId="178" fontId="16" fillId="3" borderId="20" xfId="2" applyNumberFormat="1" applyFont="1" applyFill="1" applyBorder="1" applyAlignment="1" applyProtection="1">
      <alignment horizontal="center" vertical="center"/>
    </xf>
    <xf numFmtId="0" fontId="16" fillId="0" borderId="17" xfId="1" applyFont="1" applyFill="1" applyBorder="1">
      <alignment vertical="center"/>
    </xf>
    <xf numFmtId="0" fontId="15" fillId="3" borderId="11" xfId="1" applyFont="1" applyFill="1" applyBorder="1" applyAlignment="1">
      <alignment horizontal="center" vertical="center"/>
    </xf>
    <xf numFmtId="0" fontId="16" fillId="0" borderId="0" xfId="1" applyFont="1" applyFill="1" applyAlignment="1" applyProtection="1">
      <alignment vertical="center" wrapText="1"/>
      <protection locked="0"/>
    </xf>
    <xf numFmtId="0" fontId="16" fillId="7" borderId="26" xfId="1" applyFont="1" applyFill="1" applyBorder="1" applyAlignment="1" applyProtection="1">
      <alignment horizontal="center" vertical="center"/>
      <protection locked="0"/>
    </xf>
    <xf numFmtId="0" fontId="16" fillId="0" borderId="19" xfId="1" applyFont="1" applyBorder="1" applyAlignment="1" applyProtection="1">
      <alignment horizontal="center" vertical="center" wrapText="1" shrinkToFit="1"/>
      <protection locked="0"/>
    </xf>
    <xf numFmtId="0" fontId="16" fillId="0" borderId="12" xfId="1" applyFont="1" applyFill="1" applyBorder="1" applyAlignment="1" applyProtection="1">
      <alignment horizontal="center" vertical="center" wrapText="1" shrinkToFit="1"/>
      <protection locked="0"/>
    </xf>
    <xf numFmtId="0" fontId="16" fillId="0" borderId="12" xfId="1" applyFont="1" applyBorder="1" applyAlignment="1" applyProtection="1">
      <alignment horizontal="center" vertical="center" wrapText="1" shrinkToFit="1"/>
      <protection locked="0"/>
    </xf>
    <xf numFmtId="0" fontId="16" fillId="2" borderId="0" xfId="1" applyFont="1" applyFill="1" applyAlignment="1" applyProtection="1">
      <alignment horizontal="center" vertical="center"/>
      <protection locked="0"/>
    </xf>
    <xf numFmtId="0" fontId="41" fillId="0" borderId="0" xfId="1" applyFont="1" applyFill="1" applyProtection="1">
      <alignment vertical="center"/>
      <protection locked="0"/>
    </xf>
    <xf numFmtId="0" fontId="16" fillId="0" borderId="70" xfId="1" applyNumberFormat="1" applyFont="1" applyBorder="1" applyAlignment="1" applyProtection="1">
      <alignment vertical="center" wrapText="1"/>
      <protection locked="0"/>
    </xf>
    <xf numFmtId="38" fontId="16" fillId="3" borderId="10" xfId="2" applyFont="1" applyFill="1" applyBorder="1" applyAlignment="1">
      <alignment vertical="center" shrinkToFit="1"/>
    </xf>
    <xf numFmtId="178" fontId="16" fillId="0" borderId="62" xfId="2" applyNumberFormat="1" applyFont="1" applyFill="1" applyBorder="1" applyAlignment="1" applyProtection="1">
      <alignment horizontal="center" vertical="center"/>
      <protection locked="0"/>
    </xf>
    <xf numFmtId="0" fontId="16" fillId="11" borderId="0" xfId="1" applyFont="1" applyFill="1" applyAlignment="1" applyProtection="1">
      <alignment vertical="center" wrapText="1"/>
      <protection locked="0"/>
    </xf>
    <xf numFmtId="0" fontId="16" fillId="11" borderId="64" xfId="1" applyFont="1" applyFill="1" applyBorder="1" applyAlignment="1" applyProtection="1">
      <alignment vertical="center" wrapText="1"/>
      <protection locked="0"/>
    </xf>
    <xf numFmtId="190" fontId="16" fillId="3" borderId="10" xfId="10" applyNumberFormat="1" applyFont="1" applyFill="1" applyBorder="1" applyAlignment="1">
      <alignment horizontal="center" vertical="center"/>
    </xf>
    <xf numFmtId="187" fontId="16" fillId="3" borderId="10" xfId="10" applyNumberFormat="1" applyFont="1" applyFill="1" applyBorder="1" applyAlignment="1">
      <alignment horizontal="center" vertical="center"/>
    </xf>
    <xf numFmtId="0" fontId="21" fillId="11" borderId="0" xfId="1" applyFont="1" applyFill="1" applyBorder="1" applyAlignment="1" applyProtection="1">
      <alignment horizontal="center" vertical="center" wrapText="1"/>
      <protection locked="0"/>
    </xf>
    <xf numFmtId="0" fontId="28" fillId="11" borderId="14" xfId="8" applyFont="1" applyFill="1" applyBorder="1" applyAlignment="1">
      <alignment vertical="center" wrapText="1"/>
    </xf>
    <xf numFmtId="0" fontId="28" fillId="11" borderId="0" xfId="8" applyFont="1" applyFill="1" applyAlignment="1">
      <alignment vertical="center" wrapText="1"/>
    </xf>
    <xf numFmtId="0" fontId="41" fillId="11" borderId="12" xfId="1" applyFont="1" applyFill="1" applyBorder="1" applyAlignment="1" applyProtection="1">
      <alignment horizontal="left" vertical="center" wrapText="1"/>
      <protection locked="0"/>
    </xf>
    <xf numFmtId="0" fontId="41" fillId="11" borderId="10" xfId="1" applyFont="1" applyFill="1" applyBorder="1" applyAlignment="1" applyProtection="1">
      <alignment horizontal="left" vertical="center" wrapText="1"/>
      <protection locked="0"/>
    </xf>
    <xf numFmtId="0" fontId="41" fillId="11" borderId="2" xfId="1" applyFont="1" applyFill="1" applyBorder="1" applyAlignment="1" applyProtection="1">
      <alignment horizontal="left" vertical="center" wrapText="1"/>
      <protection locked="0"/>
    </xf>
    <xf numFmtId="0" fontId="41" fillId="11" borderId="0" xfId="1" applyFont="1" applyFill="1" applyAlignment="1" applyProtection="1">
      <alignment horizontal="left" vertical="center" wrapText="1"/>
      <protection locked="0"/>
    </xf>
    <xf numFmtId="0" fontId="41" fillId="11" borderId="3" xfId="1" applyFont="1" applyFill="1" applyBorder="1" applyAlignment="1" applyProtection="1">
      <alignment horizontal="left" vertical="center" wrapText="1"/>
      <protection locked="0"/>
    </xf>
    <xf numFmtId="0" fontId="41" fillId="11" borderId="8" xfId="73" applyFont="1" applyFill="1" applyBorder="1" applyAlignment="1" applyProtection="1">
      <alignment vertical="center" wrapText="1"/>
      <protection locked="0"/>
    </xf>
    <xf numFmtId="0" fontId="41" fillId="11" borderId="8" xfId="74" applyFont="1" applyFill="1" applyBorder="1" applyAlignment="1" applyProtection="1">
      <alignment vertical="center" wrapText="1"/>
      <protection locked="0"/>
    </xf>
    <xf numFmtId="0" fontId="41" fillId="11" borderId="2" xfId="8" applyFont="1" applyFill="1" applyBorder="1" applyAlignment="1">
      <alignment vertical="center" wrapText="1"/>
    </xf>
    <xf numFmtId="10" fontId="41" fillId="11" borderId="2" xfId="8" applyNumberFormat="1" applyFont="1" applyFill="1" applyBorder="1" applyAlignment="1">
      <alignment vertical="center" wrapText="1"/>
    </xf>
    <xf numFmtId="0" fontId="41" fillId="11" borderId="12" xfId="8" applyFont="1" applyFill="1" applyBorder="1" applyAlignment="1">
      <alignment horizontal="left" vertical="center" wrapText="1"/>
    </xf>
    <xf numFmtId="0" fontId="41" fillId="11" borderId="11" xfId="8" applyFont="1" applyFill="1" applyBorder="1" applyAlignment="1">
      <alignment horizontal="left" vertical="center" wrapText="1"/>
    </xf>
    <xf numFmtId="0" fontId="41" fillId="11" borderId="7" xfId="8" applyFont="1" applyFill="1" applyBorder="1" applyAlignment="1">
      <alignment horizontal="left" vertical="center" wrapText="1"/>
    </xf>
    <xf numFmtId="0" fontId="41" fillId="11" borderId="19" xfId="73" applyFont="1" applyFill="1" applyBorder="1" applyAlignment="1" applyProtection="1">
      <alignment vertical="center" textRotation="255" wrapText="1"/>
      <protection locked="0"/>
    </xf>
    <xf numFmtId="0" fontId="41" fillId="11" borderId="19" xfId="73" applyFont="1" applyFill="1" applyBorder="1" applyAlignment="1" applyProtection="1">
      <alignment vertical="center" wrapText="1"/>
      <protection locked="0"/>
    </xf>
    <xf numFmtId="10" fontId="41" fillId="11" borderId="19" xfId="73" applyNumberFormat="1" applyFont="1" applyFill="1" applyBorder="1" applyAlignment="1" applyProtection="1">
      <alignment vertical="center" wrapText="1"/>
      <protection locked="0"/>
    </xf>
    <xf numFmtId="0" fontId="55" fillId="11" borderId="52" xfId="74" applyFont="1" applyFill="1" applyBorder="1" applyAlignment="1" applyProtection="1">
      <alignment vertical="center" wrapText="1"/>
      <protection locked="0"/>
    </xf>
    <xf numFmtId="0" fontId="55" fillId="11" borderId="45" xfId="74" applyFont="1" applyFill="1" applyBorder="1" applyAlignment="1" applyProtection="1">
      <alignment horizontal="center" vertical="center" wrapText="1"/>
      <protection locked="0"/>
    </xf>
    <xf numFmtId="10" fontId="55" fillId="11" borderId="45" xfId="74" applyNumberFormat="1" applyFont="1" applyFill="1" applyBorder="1" applyAlignment="1" applyProtection="1">
      <alignment horizontal="center" vertical="center" wrapText="1"/>
      <protection locked="0"/>
    </xf>
    <xf numFmtId="0" fontId="41" fillId="11" borderId="43" xfId="8" applyFont="1" applyFill="1" applyBorder="1" applyAlignment="1">
      <alignment horizontal="left" vertical="center" wrapText="1"/>
    </xf>
    <xf numFmtId="0" fontId="41" fillId="11" borderId="19" xfId="8" applyFont="1" applyFill="1" applyBorder="1" applyAlignment="1">
      <alignment horizontal="left" vertical="center" wrapText="1"/>
    </xf>
    <xf numFmtId="0" fontId="16" fillId="11" borderId="0" xfId="1" applyFont="1" applyFill="1" applyAlignment="1">
      <alignment vertical="center" wrapText="1"/>
    </xf>
    <xf numFmtId="0" fontId="16" fillId="11" borderId="0" xfId="1" applyFont="1" applyFill="1">
      <alignment vertical="center"/>
    </xf>
    <xf numFmtId="0" fontId="41" fillId="11" borderId="53" xfId="1" applyFont="1" applyFill="1" applyBorder="1" applyAlignment="1">
      <alignment horizontal="center" vertical="center" wrapText="1"/>
    </xf>
    <xf numFmtId="0" fontId="41" fillId="11" borderId="48" xfId="1" applyFont="1" applyFill="1" applyBorder="1" applyAlignment="1">
      <alignment horizontal="center" vertical="center" wrapText="1"/>
    </xf>
    <xf numFmtId="0" fontId="51" fillId="11" borderId="20" xfId="1" applyFont="1" applyFill="1" applyBorder="1" applyAlignment="1">
      <alignment vertical="center" wrapText="1"/>
    </xf>
    <xf numFmtId="0" fontId="51" fillId="11" borderId="6" xfId="1" applyFont="1" applyFill="1" applyBorder="1" applyAlignment="1">
      <alignment vertical="center" wrapText="1"/>
    </xf>
    <xf numFmtId="0" fontId="51" fillId="11" borderId="6" xfId="1" applyFont="1" applyFill="1" applyBorder="1" applyAlignment="1">
      <alignment horizontal="center" vertical="center" wrapText="1"/>
    </xf>
    <xf numFmtId="0" fontId="51" fillId="11" borderId="10" xfId="1" applyFont="1" applyFill="1" applyBorder="1" applyAlignment="1">
      <alignment vertical="center" wrapText="1"/>
    </xf>
    <xf numFmtId="0" fontId="41" fillId="11" borderId="2" xfId="1" applyFont="1" applyFill="1" applyBorder="1" applyAlignment="1">
      <alignment horizontal="left" vertical="center" wrapText="1"/>
    </xf>
    <xf numFmtId="0" fontId="41" fillId="11" borderId="0" xfId="1" applyFont="1" applyFill="1" applyAlignment="1">
      <alignment horizontal="left" vertical="center" wrapText="1"/>
    </xf>
    <xf numFmtId="0" fontId="41" fillId="11" borderId="3" xfId="1" applyFont="1" applyFill="1" applyBorder="1" applyAlignment="1">
      <alignment horizontal="left" vertical="center" wrapText="1"/>
    </xf>
    <xf numFmtId="0" fontId="17" fillId="11" borderId="11" xfId="1" applyFont="1" applyFill="1" applyBorder="1" applyAlignment="1">
      <alignment horizontal="center" vertical="center" wrapText="1"/>
    </xf>
    <xf numFmtId="0" fontId="41" fillId="11" borderId="27" xfId="8" applyFont="1" applyFill="1" applyBorder="1" applyAlignment="1">
      <alignment horizontal="center" vertical="center" wrapText="1"/>
    </xf>
    <xf numFmtId="0" fontId="41" fillId="11" borderId="12" xfId="8" applyFont="1" applyFill="1" applyBorder="1" applyAlignment="1">
      <alignment horizontal="center" vertical="center" wrapText="1"/>
    </xf>
    <xf numFmtId="0" fontId="41" fillId="11" borderId="11" xfId="8" applyFont="1" applyFill="1" applyBorder="1" applyAlignment="1">
      <alignment horizontal="center" vertical="center" wrapText="1"/>
    </xf>
    <xf numFmtId="0" fontId="41" fillId="11" borderId="7" xfId="8" applyFont="1" applyFill="1" applyBorder="1" applyAlignment="1">
      <alignment horizontal="center" vertical="center" wrapText="1"/>
    </xf>
    <xf numFmtId="0" fontId="31" fillId="11" borderId="43" xfId="1" applyFont="1" applyFill="1" applyBorder="1" applyAlignment="1">
      <alignment horizontal="center" vertical="center" textRotation="255" wrapText="1"/>
    </xf>
    <xf numFmtId="0" fontId="21" fillId="11" borderId="43" xfId="1" applyFont="1" applyFill="1" applyBorder="1" applyAlignment="1">
      <alignment horizontal="center" vertical="center" wrapText="1"/>
    </xf>
    <xf numFmtId="0" fontId="41" fillId="11" borderId="32" xfId="8" applyFont="1" applyFill="1" applyBorder="1" applyAlignment="1">
      <alignment horizontal="center" vertical="center" wrapText="1"/>
    </xf>
    <xf numFmtId="0" fontId="41" fillId="11" borderId="19" xfId="8" applyFont="1" applyFill="1" applyBorder="1" applyAlignment="1">
      <alignment horizontal="center" vertical="center" wrapText="1"/>
    </xf>
    <xf numFmtId="0" fontId="41" fillId="11" borderId="19" xfId="8" applyFont="1" applyFill="1" applyBorder="1" applyAlignment="1">
      <alignment vertical="center" wrapText="1"/>
    </xf>
    <xf numFmtId="38" fontId="16" fillId="4" borderId="0" xfId="26" applyFont="1" applyFill="1" applyAlignment="1" applyProtection="1">
      <alignment horizontal="center" vertical="center"/>
      <protection locked="0"/>
    </xf>
    <xf numFmtId="38" fontId="16" fillId="0" borderId="10" xfId="26" applyFont="1" applyBorder="1" applyAlignment="1" applyProtection="1">
      <alignment horizontal="center" vertical="center"/>
      <protection locked="0"/>
    </xf>
    <xf numFmtId="38" fontId="16" fillId="7" borderId="4" xfId="26" applyFont="1" applyFill="1" applyBorder="1" applyAlignment="1" applyProtection="1">
      <alignment horizontal="left" vertical="center"/>
      <protection locked="0"/>
    </xf>
    <xf numFmtId="191" fontId="16" fillId="0" borderId="20" xfId="27" applyNumberFormat="1" applyFont="1" applyFill="1" applyBorder="1" applyAlignment="1" applyProtection="1">
      <alignment vertical="center" shrinkToFit="1"/>
      <protection locked="0"/>
    </xf>
    <xf numFmtId="40" fontId="16" fillId="0" borderId="20" xfId="2" applyNumberFormat="1" applyFont="1" applyFill="1" applyBorder="1" applyAlignment="1" applyProtection="1">
      <alignment vertical="center" shrinkToFit="1"/>
      <protection locked="0"/>
    </xf>
    <xf numFmtId="179" fontId="16" fillId="8" borderId="4" xfId="10" applyNumberFormat="1" applyFont="1" applyFill="1" applyBorder="1" applyAlignment="1">
      <alignment horizontal="left" vertical="center"/>
    </xf>
    <xf numFmtId="38" fontId="16" fillId="0" borderId="0" xfId="26" applyFont="1" applyAlignment="1" applyProtection="1">
      <alignment horizontal="center" vertical="center"/>
      <protection locked="0"/>
    </xf>
    <xf numFmtId="38" fontId="27" fillId="3" borderId="14" xfId="26" applyFont="1" applyFill="1" applyBorder="1" applyAlignment="1" applyProtection="1">
      <alignment vertical="center" wrapText="1"/>
      <protection locked="0"/>
    </xf>
    <xf numFmtId="0" fontId="16" fillId="0" borderId="27" xfId="1" applyFont="1" applyBorder="1" applyAlignment="1">
      <alignment vertical="center" wrapText="1"/>
    </xf>
    <xf numFmtId="0" fontId="16" fillId="0" borderId="12" xfId="1" applyFont="1" applyBorder="1" applyAlignment="1">
      <alignment vertical="center" wrapText="1"/>
    </xf>
    <xf numFmtId="0" fontId="16" fillId="0" borderId="27" xfId="1" applyFont="1" applyBorder="1" applyProtection="1">
      <alignment vertical="center"/>
      <protection locked="0"/>
    </xf>
    <xf numFmtId="0" fontId="16" fillId="0" borderId="19" xfId="1" applyFont="1" applyBorder="1" applyAlignment="1" applyProtection="1">
      <alignment horizontal="center" vertical="center" wrapText="1" shrinkToFit="1"/>
      <protection locked="0"/>
    </xf>
    <xf numFmtId="0" fontId="16" fillId="0" borderId="12" xfId="1" applyFont="1" applyFill="1" applyBorder="1" applyAlignment="1" applyProtection="1">
      <alignment horizontal="center" vertical="center" wrapText="1" shrinkToFit="1"/>
      <protection locked="0"/>
    </xf>
    <xf numFmtId="0" fontId="16" fillId="0" borderId="12" xfId="1" applyFont="1" applyBorder="1" applyAlignment="1" applyProtection="1">
      <alignment horizontal="center" vertical="center" wrapText="1" shrinkToFit="1"/>
      <protection locked="0"/>
    </xf>
    <xf numFmtId="0" fontId="16" fillId="0" borderId="19" xfId="1" applyFont="1" applyBorder="1" applyAlignment="1" applyProtection="1">
      <alignment horizontal="center" vertical="center" wrapText="1" shrinkToFit="1"/>
      <protection locked="0"/>
    </xf>
    <xf numFmtId="0" fontId="16" fillId="0" borderId="11" xfId="1" applyFont="1" applyBorder="1" applyAlignment="1" applyProtection="1">
      <alignment horizontal="center" vertical="center"/>
      <protection locked="0"/>
    </xf>
    <xf numFmtId="0" fontId="16" fillId="0" borderId="19" xfId="1" applyFont="1" applyBorder="1" applyAlignment="1" applyProtection="1">
      <alignment horizontal="left" vertical="center"/>
      <protection locked="0"/>
    </xf>
    <xf numFmtId="0" fontId="16" fillId="11" borderId="12" xfId="1" applyFont="1" applyFill="1" applyBorder="1" applyAlignment="1" applyProtection="1">
      <alignment horizontal="center" vertical="center" shrinkToFit="1"/>
    </xf>
    <xf numFmtId="188" fontId="16" fillId="11" borderId="12" xfId="1" applyNumberFormat="1" applyFont="1" applyFill="1" applyBorder="1" applyAlignment="1" applyProtection="1">
      <alignment horizontal="center" vertical="center" shrinkToFit="1"/>
      <protection locked="0"/>
    </xf>
    <xf numFmtId="38" fontId="16" fillId="11" borderId="12" xfId="2" applyFont="1" applyFill="1" applyBorder="1" applyAlignment="1" applyProtection="1">
      <alignment horizontal="center" vertical="center" shrinkToFit="1"/>
    </xf>
    <xf numFmtId="0" fontId="16" fillId="0" borderId="12" xfId="1" applyFont="1" applyBorder="1" applyAlignment="1" applyProtection="1">
      <alignment horizontal="center" vertical="center" shrinkToFit="1"/>
      <protection locked="0"/>
    </xf>
    <xf numFmtId="0" fontId="16" fillId="0" borderId="19" xfId="1" applyFont="1" applyBorder="1" applyAlignment="1" applyProtection="1">
      <alignment horizontal="center" vertical="center" shrinkToFit="1"/>
      <protection locked="0"/>
    </xf>
    <xf numFmtId="0" fontId="16" fillId="11" borderId="12" xfId="1" applyFont="1" applyFill="1" applyBorder="1" applyAlignment="1" applyProtection="1">
      <alignment horizontal="center" vertical="center" shrinkToFit="1"/>
      <protection locked="0"/>
    </xf>
    <xf numFmtId="0" fontId="15" fillId="0" borderId="19" xfId="1" applyFont="1" applyBorder="1" applyAlignment="1" applyProtection="1">
      <alignment horizontal="center" vertical="center"/>
      <protection locked="0"/>
    </xf>
    <xf numFmtId="38" fontId="19" fillId="3" borderId="6" xfId="2" applyFont="1" applyFill="1" applyBorder="1" applyAlignment="1" applyProtection="1">
      <alignment vertical="center"/>
    </xf>
    <xf numFmtId="38" fontId="19" fillId="3" borderId="27" xfId="2" applyFont="1" applyFill="1" applyBorder="1" applyAlignment="1" applyProtection="1">
      <alignment vertical="center"/>
    </xf>
    <xf numFmtId="0" fontId="16" fillId="0" borderId="0" xfId="1" applyFont="1" applyAlignment="1" applyProtection="1">
      <alignment horizontal="center" vertical="center"/>
      <protection locked="0"/>
    </xf>
    <xf numFmtId="0" fontId="16" fillId="4" borderId="0" xfId="1" applyFont="1" applyFill="1" applyProtection="1">
      <alignment vertical="center"/>
      <protection locked="0"/>
    </xf>
    <xf numFmtId="0" fontId="16" fillId="0" borderId="0" xfId="1" applyFont="1" applyProtection="1">
      <alignment vertical="center"/>
      <protection locked="0"/>
    </xf>
    <xf numFmtId="38" fontId="16" fillId="0" borderId="20" xfId="2" applyFont="1" applyFill="1" applyBorder="1" applyAlignment="1" applyProtection="1">
      <alignment vertical="center" shrinkToFit="1"/>
      <protection locked="0"/>
    </xf>
    <xf numFmtId="0" fontId="16" fillId="0" borderId="12" xfId="1" applyFont="1" applyBorder="1" applyAlignment="1" applyProtection="1">
      <alignment horizontal="center" vertical="center"/>
      <protection locked="0"/>
    </xf>
    <xf numFmtId="0" fontId="16" fillId="0" borderId="12" xfId="1" applyFont="1" applyBorder="1" applyProtection="1">
      <alignment vertical="center"/>
      <protection locked="0"/>
    </xf>
    <xf numFmtId="38" fontId="16" fillId="0" borderId="12" xfId="2" applyFont="1" applyFill="1" applyBorder="1" applyProtection="1">
      <alignment vertical="center"/>
      <protection locked="0"/>
    </xf>
    <xf numFmtId="187" fontId="16" fillId="0" borderId="10" xfId="10" applyNumberFormat="1" applyFont="1" applyFill="1" applyBorder="1" applyAlignment="1">
      <alignment horizontal="center" vertical="center"/>
    </xf>
    <xf numFmtId="0" fontId="16" fillId="0" borderId="12" xfId="1" applyFont="1" applyBorder="1" applyAlignment="1" applyProtection="1">
      <alignment horizontal="left" vertical="center"/>
      <protection locked="0"/>
    </xf>
    <xf numFmtId="0" fontId="16" fillId="0" borderId="10" xfId="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0" borderId="12" xfId="2" applyFont="1" applyFill="1" applyBorder="1" applyAlignment="1" applyProtection="1">
      <alignment horizontal="center" vertical="center"/>
      <protection locked="0"/>
    </xf>
    <xf numFmtId="38" fontId="16" fillId="0" borderId="20" xfId="2" applyFont="1" applyFill="1" applyBorder="1" applyAlignment="1" applyProtection="1">
      <alignment horizontal="center" vertical="center" shrinkToFit="1"/>
      <protection locked="0"/>
    </xf>
    <xf numFmtId="0" fontId="16" fillId="0" borderId="11" xfId="1" applyFont="1" applyBorder="1" applyAlignment="1" applyProtection="1">
      <alignment horizontal="left" vertical="center"/>
      <protection locked="0"/>
    </xf>
    <xf numFmtId="0" fontId="16" fillId="3" borderId="10" xfId="1" applyFont="1" applyFill="1" applyBorder="1" applyAlignment="1" applyProtection="1">
      <alignment horizontal="center" vertical="center" wrapText="1"/>
    </xf>
    <xf numFmtId="0" fontId="15" fillId="0" borderId="12" xfId="1" applyFont="1" applyBorder="1" applyAlignment="1" applyProtection="1">
      <alignment horizontal="center" vertical="center"/>
      <protection locked="0"/>
    </xf>
    <xf numFmtId="0" fontId="55" fillId="0" borderId="33" xfId="1" applyFont="1" applyBorder="1" applyAlignment="1" applyProtection="1">
      <alignment horizontal="center" vertical="center" wrapText="1"/>
      <protection locked="0"/>
    </xf>
    <xf numFmtId="38" fontId="16" fillId="0" borderId="12" xfId="2" applyFont="1" applyFill="1" applyBorder="1" applyProtection="1">
      <alignment vertical="center"/>
      <protection locked="0"/>
    </xf>
    <xf numFmtId="0" fontId="16" fillId="0" borderId="10" xfId="1" applyFont="1" applyBorder="1" applyAlignment="1" applyProtection="1">
      <alignment horizontal="center" vertical="center"/>
      <protection locked="0"/>
    </xf>
    <xf numFmtId="176" fontId="16" fillId="0" borderId="12" xfId="1" applyNumberFormat="1" applyFont="1" applyBorder="1" applyAlignment="1" applyProtection="1">
      <alignment horizontal="center" vertical="center"/>
      <protection locked="0"/>
    </xf>
    <xf numFmtId="176" fontId="16" fillId="0" borderId="10" xfId="1" applyNumberFormat="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3" borderId="12" xfId="2" applyFont="1" applyFill="1" applyBorder="1" applyProtection="1">
      <alignment vertical="center"/>
      <protection locked="0"/>
    </xf>
    <xf numFmtId="0" fontId="16" fillId="3" borderId="20" xfId="1" applyFont="1" applyFill="1" applyBorder="1">
      <alignment vertical="center"/>
    </xf>
    <xf numFmtId="38" fontId="19" fillId="3" borderId="12" xfId="2" applyFont="1" applyFill="1" applyBorder="1" applyAlignment="1" applyProtection="1">
      <alignment vertical="center"/>
    </xf>
    <xf numFmtId="0" fontId="16" fillId="3" borderId="12" xfId="1" applyFont="1" applyFill="1" applyBorder="1" applyAlignment="1" applyProtection="1">
      <alignment horizontal="center" vertical="center"/>
    </xf>
    <xf numFmtId="38" fontId="16" fillId="3" borderId="12" xfId="2" applyFont="1" applyFill="1" applyBorder="1" applyProtection="1">
      <alignment vertical="center"/>
    </xf>
    <xf numFmtId="0" fontId="54" fillId="0" borderId="8" xfId="1" applyFont="1" applyFill="1" applyBorder="1" applyAlignment="1" applyProtection="1">
      <alignment horizontal="center" vertical="top" wrapText="1"/>
      <protection locked="0"/>
    </xf>
    <xf numFmtId="0" fontId="16" fillId="0" borderId="0" xfId="1" applyFont="1" applyAlignment="1" applyProtection="1">
      <alignment horizontal="right" vertical="center"/>
      <protection locked="0"/>
    </xf>
    <xf numFmtId="0" fontId="16" fillId="4" borderId="0" xfId="1" applyFont="1" applyFill="1" applyAlignment="1" applyProtection="1">
      <alignment horizontal="right" vertical="center"/>
      <protection locked="0"/>
    </xf>
    <xf numFmtId="0" fontId="27" fillId="3" borderId="25" xfId="74" applyFont="1" applyFill="1" applyBorder="1" applyAlignment="1" applyProtection="1">
      <alignment horizontal="right" vertical="center" wrapText="1"/>
      <protection locked="0"/>
    </xf>
    <xf numFmtId="0" fontId="57" fillId="0" borderId="6" xfId="1" applyFont="1" applyBorder="1" applyAlignment="1" applyProtection="1">
      <alignment horizontal="right" vertical="center" wrapText="1"/>
      <protection locked="0"/>
    </xf>
    <xf numFmtId="38" fontId="16" fillId="7" borderId="21" xfId="2" applyFont="1" applyFill="1" applyBorder="1" applyAlignment="1" applyProtection="1">
      <alignment horizontal="right" vertical="center"/>
      <protection locked="0"/>
    </xf>
    <xf numFmtId="189" fontId="14" fillId="3" borderId="20" xfId="10" applyNumberFormat="1" applyFont="1" applyFill="1" applyBorder="1" applyAlignment="1" applyProtection="1">
      <alignment horizontal="right" vertical="center"/>
    </xf>
    <xf numFmtId="0" fontId="57" fillId="0" borderId="10" xfId="1" applyFont="1" applyBorder="1" applyAlignment="1" applyProtection="1">
      <alignment horizontal="right" vertical="center" wrapText="1"/>
      <protection locked="0"/>
    </xf>
    <xf numFmtId="189" fontId="14" fillId="3" borderId="12" xfId="10" applyNumberFormat="1" applyFont="1" applyFill="1" applyBorder="1" applyAlignment="1" applyProtection="1">
      <alignment horizontal="right" vertical="center"/>
    </xf>
    <xf numFmtId="0" fontId="21" fillId="0" borderId="21" xfId="1" applyFont="1" applyFill="1" applyBorder="1" applyAlignment="1" applyProtection="1">
      <alignment horizontal="center" vertical="top" wrapText="1"/>
      <protection locked="0"/>
    </xf>
    <xf numFmtId="0" fontId="21" fillId="0" borderId="33" xfId="1" applyFont="1" applyFill="1" applyBorder="1" applyAlignment="1" applyProtection="1">
      <alignment horizontal="center" vertical="center" wrapText="1"/>
      <protection locked="0"/>
    </xf>
    <xf numFmtId="0" fontId="54" fillId="0" borderId="21"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center" wrapText="1"/>
      <protection locked="0"/>
    </xf>
    <xf numFmtId="0" fontId="54" fillId="0" borderId="8" xfId="1" applyFont="1" applyBorder="1" applyAlignment="1" applyProtection="1">
      <alignment horizontal="center" vertical="top" wrapText="1"/>
      <protection locked="0"/>
    </xf>
    <xf numFmtId="0" fontId="21" fillId="0" borderId="21"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41" fillId="0" borderId="0" xfId="1" applyFont="1" applyAlignment="1" applyProtection="1">
      <alignment vertical="center" wrapText="1"/>
      <protection locked="0"/>
    </xf>
    <xf numFmtId="0" fontId="21" fillId="0" borderId="33" xfId="1" applyFont="1" applyBorder="1" applyAlignment="1" applyProtection="1">
      <alignment horizontal="center" vertical="center" wrapText="1"/>
      <protection locked="0"/>
    </xf>
    <xf numFmtId="176" fontId="54" fillId="0" borderId="8" xfId="1" applyNumberFormat="1" applyFont="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176" fontId="54" fillId="0" borderId="21" xfId="1" applyNumberFormat="1" applyFont="1" applyBorder="1" applyAlignment="1" applyProtection="1">
      <alignment horizontal="center" vertical="center" wrapText="1"/>
      <protection locked="0"/>
    </xf>
    <xf numFmtId="0" fontId="54" fillId="0" borderId="21" xfId="1" applyNumberFormat="1" applyFont="1" applyBorder="1" applyAlignment="1" applyProtection="1">
      <alignment horizontal="center" vertical="center" wrapText="1"/>
      <protection locked="0"/>
    </xf>
    <xf numFmtId="0" fontId="55" fillId="0" borderId="33" xfId="74" applyFont="1" applyBorder="1" applyAlignment="1" applyProtection="1">
      <alignment horizontal="center" vertical="center" wrapText="1"/>
      <protection locked="0"/>
    </xf>
    <xf numFmtId="0" fontId="16" fillId="0" borderId="2" xfId="1" applyFont="1" applyBorder="1">
      <alignment vertical="center"/>
    </xf>
    <xf numFmtId="0" fontId="16" fillId="0" borderId="2" xfId="0" applyFont="1" applyBorder="1">
      <alignment vertical="center"/>
    </xf>
    <xf numFmtId="0" fontId="16" fillId="0" borderId="2" xfId="0" applyFont="1" applyFill="1" applyBorder="1">
      <alignment vertical="center"/>
    </xf>
    <xf numFmtId="182" fontId="16" fillId="0" borderId="2" xfId="27" applyNumberFormat="1" applyFont="1" applyFill="1" applyBorder="1">
      <alignment vertical="center"/>
    </xf>
    <xf numFmtId="0" fontId="16" fillId="3" borderId="33" xfId="1" applyFont="1" applyFill="1" applyBorder="1" applyAlignment="1">
      <alignment horizontal="center" vertical="center"/>
    </xf>
    <xf numFmtId="0" fontId="16" fillId="0" borderId="10" xfId="1" applyFont="1" applyBorder="1" applyAlignment="1">
      <alignment vertical="center" wrapText="1"/>
    </xf>
    <xf numFmtId="0" fontId="15" fillId="0" borderId="10" xfId="1" applyFont="1" applyBorder="1" applyAlignment="1">
      <alignment vertical="center" wrapText="1"/>
    </xf>
    <xf numFmtId="0" fontId="15" fillId="0" borderId="10" xfId="1" applyFont="1" applyBorder="1" applyAlignment="1">
      <alignment vertical="center" wrapText="1" shrinkToFit="1"/>
    </xf>
    <xf numFmtId="2" fontId="15" fillId="0" borderId="20" xfId="1" applyNumberFormat="1" applyFont="1" applyFill="1" applyBorder="1" applyAlignment="1">
      <alignment horizontal="center" vertical="center"/>
    </xf>
    <xf numFmtId="0" fontId="54" fillId="0" borderId="0" xfId="1" applyFont="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41" fillId="11" borderId="19" xfId="1" applyFont="1" applyFill="1" applyBorder="1" applyAlignment="1" applyProtection="1">
      <alignment vertical="top" wrapText="1"/>
      <protection locked="0"/>
    </xf>
    <xf numFmtId="176" fontId="54" fillId="0" borderId="21" xfId="1" applyNumberFormat="1" applyFont="1" applyBorder="1" applyAlignment="1" applyProtection="1">
      <alignment horizontal="center" vertical="top" wrapText="1"/>
      <protection locked="0"/>
    </xf>
    <xf numFmtId="176" fontId="54" fillId="0" borderId="8" xfId="1" applyNumberFormat="1" applyFont="1" applyBorder="1" applyAlignment="1" applyProtection="1">
      <alignment horizontal="center" vertical="top" wrapText="1"/>
      <protection locked="0"/>
    </xf>
    <xf numFmtId="38" fontId="54" fillId="0" borderId="21" xfId="26" applyFont="1" applyBorder="1" applyAlignment="1" applyProtection="1">
      <alignment vertical="top" wrapText="1"/>
      <protection locked="0"/>
    </xf>
    <xf numFmtId="0" fontId="54" fillId="0" borderId="9" xfId="1" applyFont="1" applyFill="1" applyBorder="1" applyAlignment="1" applyProtection="1">
      <alignment horizontal="center" vertical="center" wrapText="1"/>
      <protection locked="0"/>
    </xf>
    <xf numFmtId="0" fontId="16" fillId="0" borderId="33" xfId="1" applyFont="1" applyBorder="1" applyAlignment="1" applyProtection="1">
      <alignment vertical="center" wrapText="1"/>
      <protection locked="0"/>
    </xf>
    <xf numFmtId="0" fontId="21" fillId="0" borderId="12" xfId="1" applyFont="1" applyBorder="1" applyAlignment="1" applyProtection="1">
      <alignment horizontal="center" vertical="center" wrapText="1"/>
      <protection locked="0"/>
    </xf>
    <xf numFmtId="0" fontId="41" fillId="0" borderId="0" xfId="1" applyFont="1" applyAlignment="1" applyProtection="1">
      <alignment vertical="center" wrapText="1"/>
      <protection locked="0"/>
    </xf>
    <xf numFmtId="0" fontId="61" fillId="0" borderId="17" xfId="1" applyFont="1" applyBorder="1" applyAlignment="1">
      <alignment horizontal="left" wrapText="1"/>
    </xf>
    <xf numFmtId="187" fontId="16" fillId="0" borderId="20" xfId="1" applyNumberFormat="1" applyFont="1" applyBorder="1" applyAlignment="1">
      <alignment horizontal="center" vertical="center"/>
    </xf>
    <xf numFmtId="0" fontId="16" fillId="0" borderId="12" xfId="1" applyFont="1" applyBorder="1" applyAlignment="1" applyProtection="1">
      <alignment horizontal="center" vertical="center" wrapText="1"/>
      <protection locked="0"/>
    </xf>
    <xf numFmtId="0" fontId="15" fillId="0" borderId="10" xfId="1" applyFont="1" applyBorder="1" applyAlignment="1" applyProtection="1">
      <alignment vertical="center" wrapText="1"/>
      <protection locked="0"/>
    </xf>
    <xf numFmtId="0" fontId="16" fillId="8" borderId="53" xfId="1" applyFont="1" applyFill="1" applyBorder="1" applyAlignment="1" applyProtection="1">
      <alignment horizontal="left" vertical="center" wrapText="1"/>
      <protection locked="0"/>
    </xf>
    <xf numFmtId="38" fontId="16" fillId="0" borderId="0" xfId="2" applyFont="1" applyFill="1" applyBorder="1" applyAlignment="1" applyProtection="1">
      <alignment vertical="center" wrapText="1"/>
      <protection locked="0"/>
    </xf>
    <xf numFmtId="0" fontId="41" fillId="11" borderId="9" xfId="1" applyFont="1" applyFill="1" applyBorder="1" applyAlignment="1" applyProtection="1">
      <alignment vertical="top" wrapText="1"/>
      <protection locked="0"/>
    </xf>
    <xf numFmtId="38" fontId="16" fillId="4" borderId="0" xfId="26" applyFont="1" applyFill="1" applyProtection="1">
      <alignment vertical="center"/>
      <protection locked="0"/>
    </xf>
    <xf numFmtId="38" fontId="28" fillId="11" borderId="14" xfId="26" applyFont="1" applyFill="1" applyBorder="1" applyAlignment="1">
      <alignment vertical="center" wrapText="1"/>
    </xf>
    <xf numFmtId="38" fontId="28" fillId="11" borderId="0" xfId="26" applyFont="1" applyFill="1" applyAlignment="1">
      <alignment vertical="center" wrapText="1"/>
    </xf>
    <xf numFmtId="38" fontId="16" fillId="7" borderId="53" xfId="26" applyFont="1" applyFill="1" applyBorder="1" applyAlignment="1" applyProtection="1">
      <alignment horizontal="left" vertical="center"/>
      <protection locked="0"/>
    </xf>
    <xf numFmtId="38" fontId="16" fillId="0" borderId="20" xfId="26" applyFont="1" applyFill="1" applyBorder="1" applyAlignment="1" applyProtection="1">
      <alignment horizontal="center" vertical="center"/>
      <protection locked="0"/>
    </xf>
    <xf numFmtId="38" fontId="16" fillId="0" borderId="0" xfId="26" applyFont="1" applyFill="1" applyBorder="1" applyProtection="1">
      <alignment vertical="center"/>
      <protection locked="0"/>
    </xf>
    <xf numFmtId="38" fontId="41" fillId="0" borderId="0" xfId="26" applyFont="1" applyProtection="1">
      <alignment vertical="center"/>
      <protection locked="0"/>
    </xf>
    <xf numFmtId="38" fontId="41" fillId="0" borderId="0" xfId="26" applyFont="1" applyAlignment="1" applyProtection="1">
      <alignment vertical="center" wrapText="1"/>
      <protection locked="0"/>
    </xf>
    <xf numFmtId="38" fontId="16" fillId="0" borderId="0" xfId="26" applyFont="1" applyProtection="1">
      <alignment vertical="center"/>
      <protection locked="0"/>
    </xf>
    <xf numFmtId="38" fontId="16" fillId="3" borderId="12" xfId="1" applyNumberFormat="1" applyFont="1" applyFill="1" applyBorder="1">
      <alignment vertical="center"/>
    </xf>
    <xf numFmtId="0" fontId="28" fillId="0" borderId="0" xfId="8" applyFont="1" applyFill="1" applyAlignment="1">
      <alignment vertical="center" wrapText="1"/>
    </xf>
    <xf numFmtId="0" fontId="16" fillId="0" borderId="0" xfId="1" applyFont="1" applyFill="1" applyAlignment="1" applyProtection="1">
      <alignment horizontal="center" vertical="center" wrapText="1"/>
      <protection locked="0"/>
    </xf>
    <xf numFmtId="0" fontId="19" fillId="0" borderId="0" xfId="1" applyFont="1" applyFill="1" applyAlignment="1" applyProtection="1">
      <alignment vertical="top" wrapText="1"/>
      <protection locked="0"/>
    </xf>
    <xf numFmtId="0" fontId="19" fillId="0" borderId="0" xfId="8" applyFont="1" applyFill="1" applyAlignment="1">
      <alignment vertical="top" wrapText="1"/>
    </xf>
    <xf numFmtId="38" fontId="16" fillId="0" borderId="0" xfId="1" applyNumberFormat="1" applyFont="1" applyFill="1" applyAlignment="1" applyProtection="1">
      <alignment horizontal="left" vertical="center"/>
      <protection locked="0"/>
    </xf>
    <xf numFmtId="0" fontId="41" fillId="0" borderId="0" xfId="73" applyFont="1" applyFill="1" applyAlignment="1" applyProtection="1">
      <alignment vertical="center" wrapText="1"/>
      <protection locked="0"/>
    </xf>
    <xf numFmtId="0" fontId="16" fillId="0" borderId="0" xfId="1" applyFont="1" applyFill="1" applyAlignment="1" applyProtection="1">
      <alignment horizontal="left" vertical="center"/>
      <protection locked="0"/>
    </xf>
    <xf numFmtId="0" fontId="16" fillId="0" borderId="6" xfId="1" applyFont="1" applyFill="1" applyBorder="1" applyProtection="1">
      <alignment vertical="center"/>
      <protection locked="0"/>
    </xf>
    <xf numFmtId="38" fontId="16" fillId="7" borderId="21" xfId="2" applyFont="1" applyFill="1" applyBorder="1" applyAlignment="1" applyProtection="1">
      <alignment horizontal="center" vertical="center"/>
      <protection locked="0"/>
    </xf>
    <xf numFmtId="38" fontId="27" fillId="3" borderId="25" xfId="26" applyFont="1" applyFill="1" applyBorder="1" applyAlignment="1" applyProtection="1">
      <alignment horizontal="center" vertical="center" wrapText="1"/>
      <protection locked="0"/>
    </xf>
    <xf numFmtId="38" fontId="57" fillId="0" borderId="8" xfId="26" applyFont="1" applyBorder="1" applyAlignment="1" applyProtection="1">
      <alignment horizontal="center" vertical="center" wrapText="1"/>
      <protection locked="0"/>
    </xf>
    <xf numFmtId="38" fontId="16" fillId="7" borderId="21" xfId="26" applyFont="1" applyFill="1" applyBorder="1" applyAlignment="1" applyProtection="1">
      <alignment horizontal="center" vertical="center"/>
      <protection locked="0"/>
    </xf>
    <xf numFmtId="38" fontId="16" fillId="0" borderId="10" xfId="26" applyFont="1" applyFill="1" applyBorder="1" applyAlignment="1" applyProtection="1">
      <alignment horizontal="center" vertical="center"/>
    </xf>
    <xf numFmtId="0" fontId="27" fillId="3" borderId="14" xfId="73" applyFont="1" applyFill="1" applyBorder="1" applyAlignment="1" applyProtection="1">
      <alignment horizontal="center" vertical="center" wrapText="1"/>
      <protection locked="0"/>
    </xf>
    <xf numFmtId="192" fontId="16" fillId="0" borderId="0" xfId="1" applyNumberFormat="1" applyFont="1" applyAlignment="1" applyProtection="1">
      <alignment horizontal="center" vertical="center"/>
      <protection locked="0"/>
    </xf>
    <xf numFmtId="192" fontId="16" fillId="4" borderId="0" xfId="1" applyNumberFormat="1" applyFont="1" applyFill="1" applyAlignment="1" applyProtection="1">
      <alignment horizontal="center" vertical="center"/>
      <protection locked="0"/>
    </xf>
    <xf numFmtId="192" fontId="27" fillId="3" borderId="14" xfId="74" applyNumberFormat="1" applyFont="1" applyFill="1" applyBorder="1" applyAlignment="1" applyProtection="1">
      <alignment horizontal="center" vertical="center" wrapText="1"/>
      <protection locked="0"/>
    </xf>
    <xf numFmtId="192" fontId="54" fillId="0" borderId="21" xfId="1" applyNumberFormat="1" applyFont="1" applyBorder="1" applyAlignment="1" applyProtection="1">
      <alignment horizontal="center" vertical="center" wrapText="1"/>
      <protection locked="0"/>
    </xf>
    <xf numFmtId="192" fontId="54" fillId="0" borderId="8" xfId="1" applyNumberFormat="1" applyFont="1" applyBorder="1" applyAlignment="1" applyProtection="1">
      <alignment horizontal="center" vertical="top" wrapText="1"/>
      <protection locked="0"/>
    </xf>
    <xf numFmtId="192" fontId="54" fillId="0" borderId="8" xfId="1" applyNumberFormat="1" applyFont="1" applyBorder="1" applyAlignment="1" applyProtection="1">
      <alignment horizontal="center" vertical="center" wrapText="1"/>
      <protection locked="0"/>
    </xf>
    <xf numFmtId="192" fontId="29" fillId="0" borderId="21" xfId="1" applyNumberFormat="1" applyFont="1" applyBorder="1" applyAlignment="1" applyProtection="1">
      <alignment horizontal="center" vertical="top" wrapText="1"/>
      <protection locked="0"/>
    </xf>
    <xf numFmtId="192" fontId="29" fillId="0" borderId="33" xfId="1" applyNumberFormat="1" applyFont="1" applyBorder="1" applyAlignment="1" applyProtection="1">
      <alignment horizontal="center" vertical="top" wrapText="1"/>
      <protection locked="0"/>
    </xf>
    <xf numFmtId="192" fontId="16" fillId="7" borderId="21" xfId="1" applyNumberFormat="1" applyFont="1" applyFill="1" applyBorder="1" applyAlignment="1" applyProtection="1">
      <alignment horizontal="left" vertical="center"/>
      <protection locked="0"/>
    </xf>
    <xf numFmtId="0" fontId="16" fillId="3" borderId="11" xfId="2" applyNumberFormat="1" applyFont="1" applyFill="1" applyBorder="1" applyAlignment="1" applyProtection="1">
      <alignment vertical="center" shrinkToFit="1"/>
    </xf>
    <xf numFmtId="2" fontId="15" fillId="0" borderId="12" xfId="1" applyNumberFormat="1" applyFont="1" applyFill="1" applyBorder="1" applyAlignment="1">
      <alignment vertical="center"/>
    </xf>
    <xf numFmtId="2" fontId="16" fillId="3" borderId="21" xfId="2" applyNumberFormat="1" applyFont="1" applyFill="1" applyBorder="1" applyAlignment="1" applyProtection="1">
      <alignment vertical="center"/>
    </xf>
    <xf numFmtId="2" fontId="16" fillId="3" borderId="12" xfId="2" applyNumberFormat="1" applyFont="1" applyFill="1" applyBorder="1" applyAlignment="1" applyProtection="1">
      <alignment vertical="center"/>
    </xf>
    <xf numFmtId="0" fontId="67" fillId="0" borderId="0" xfId="0" applyFont="1" applyAlignment="1">
      <alignment vertical="center" wrapText="1"/>
    </xf>
    <xf numFmtId="0" fontId="67" fillId="0" borderId="0" xfId="0" applyFont="1" applyAlignment="1">
      <alignment vertical="center"/>
    </xf>
    <xf numFmtId="40" fontId="16" fillId="0" borderId="10" xfId="2" applyNumberFormat="1" applyFont="1" applyFill="1" applyBorder="1" applyAlignment="1" applyProtection="1">
      <alignment horizontal="center" vertical="center"/>
      <protection locked="0"/>
    </xf>
    <xf numFmtId="193" fontId="19" fillId="0" borderId="10" xfId="2" applyNumberFormat="1" applyFont="1" applyFill="1" applyBorder="1" applyAlignment="1" applyProtection="1">
      <alignment horizontal="center" vertical="center"/>
      <protection locked="0"/>
    </xf>
    <xf numFmtId="0" fontId="16" fillId="11" borderId="12" xfId="1" applyFont="1" applyFill="1" applyBorder="1" applyAlignment="1" applyProtection="1">
      <alignment horizontal="center" vertical="center"/>
    </xf>
    <xf numFmtId="0" fontId="45" fillId="3" borderId="59" xfId="1" applyFont="1" applyFill="1" applyBorder="1" applyAlignment="1">
      <alignment horizontal="center" vertical="center"/>
    </xf>
    <xf numFmtId="0" fontId="55" fillId="0" borderId="53" xfId="1" applyFont="1" applyBorder="1" applyAlignment="1" applyProtection="1">
      <alignment horizontal="left" vertical="center" wrapText="1"/>
      <protection locked="0"/>
    </xf>
    <xf numFmtId="0" fontId="55" fillId="0" borderId="21" xfId="1" applyFont="1" applyBorder="1" applyAlignment="1" applyProtection="1">
      <alignment horizontal="left" vertical="center" wrapText="1"/>
      <protection locked="0"/>
    </xf>
    <xf numFmtId="0" fontId="16" fillId="0" borderId="21" xfId="1" applyFont="1" applyBorder="1" applyAlignment="1">
      <alignment horizontal="center" vertical="center" wrapText="1"/>
    </xf>
    <xf numFmtId="38" fontId="16" fillId="0" borderId="4" xfId="2" applyFont="1" applyFill="1" applyBorder="1" applyAlignment="1" applyProtection="1">
      <alignment horizontal="center" vertical="center" wrapText="1" readingOrder="1"/>
    </xf>
    <xf numFmtId="38" fontId="16" fillId="0" borderId="62" xfId="2" applyFont="1" applyFill="1" applyBorder="1" applyAlignment="1" applyProtection="1">
      <alignment horizontal="center" vertical="center" wrapText="1"/>
    </xf>
    <xf numFmtId="0" fontId="16" fillId="0" borderId="8" xfId="1" applyFont="1" applyBorder="1" applyAlignment="1">
      <alignment horizontal="center" vertical="center" wrapText="1"/>
    </xf>
    <xf numFmtId="0" fontId="16" fillId="0" borderId="0" xfId="1" applyFont="1" applyAlignment="1">
      <alignment horizontal="center" vertical="center" wrapText="1"/>
    </xf>
    <xf numFmtId="0" fontId="16" fillId="0" borderId="4" xfId="1" applyFont="1" applyBorder="1" applyAlignment="1">
      <alignment horizontal="center" vertical="center" wrapText="1"/>
    </xf>
    <xf numFmtId="0" fontId="21" fillId="0" borderId="12" xfId="1" applyFont="1" applyBorder="1" applyAlignment="1" applyProtection="1">
      <alignment horizontal="center" vertical="center" wrapText="1"/>
      <protection locked="0"/>
    </xf>
    <xf numFmtId="0" fontId="68" fillId="0" borderId="0" xfId="0" applyFont="1">
      <alignment vertical="center"/>
    </xf>
    <xf numFmtId="0" fontId="16" fillId="0" borderId="62" xfId="1" applyFont="1" applyBorder="1" applyAlignment="1">
      <alignment vertical="center" shrinkToFit="1"/>
    </xf>
    <xf numFmtId="0" fontId="16" fillId="0" borderId="61" xfId="1" applyFont="1" applyBorder="1" applyAlignment="1">
      <alignment vertical="center" shrinkToFit="1"/>
    </xf>
    <xf numFmtId="0" fontId="16" fillId="3" borderId="27" xfId="1" applyFont="1" applyFill="1" applyBorder="1" applyProtection="1">
      <alignment vertical="center"/>
    </xf>
    <xf numFmtId="0" fontId="16" fillId="3" borderId="12" xfId="1" applyFont="1" applyFill="1" applyBorder="1" applyProtection="1">
      <alignment vertical="center"/>
    </xf>
    <xf numFmtId="0" fontId="16" fillId="3" borderId="20" xfId="1" applyFont="1" applyFill="1" applyBorder="1" applyProtection="1">
      <alignment vertical="center"/>
    </xf>
    <xf numFmtId="0" fontId="16" fillId="3" borderId="61" xfId="26" applyNumberFormat="1" applyFont="1" applyFill="1" applyBorder="1" applyProtection="1">
      <alignment vertical="center"/>
    </xf>
    <xf numFmtId="0" fontId="16" fillId="3" borderId="59" xfId="26" applyNumberFormat="1" applyFont="1" applyFill="1" applyBorder="1" applyProtection="1">
      <alignment vertical="center"/>
    </xf>
    <xf numFmtId="0" fontId="16" fillId="3" borderId="61" xfId="1" applyFont="1" applyFill="1" applyBorder="1" applyProtection="1">
      <alignment vertical="center"/>
      <protection locked="0"/>
    </xf>
    <xf numFmtId="0" fontId="16" fillId="7" borderId="81" xfId="1" applyNumberFormat="1" applyFont="1" applyFill="1" applyBorder="1" applyAlignment="1" applyProtection="1">
      <alignment horizontal="left" vertical="center"/>
      <protection locked="0"/>
    </xf>
    <xf numFmtId="0" fontId="16" fillId="7" borderId="60" xfId="1" applyNumberFormat="1" applyFont="1" applyFill="1" applyBorder="1" applyAlignment="1" applyProtection="1">
      <alignment horizontal="left" vertical="center"/>
      <protection locked="0"/>
    </xf>
    <xf numFmtId="38" fontId="16" fillId="0" borderId="21" xfId="2" applyFont="1" applyFill="1" applyBorder="1" applyAlignment="1" applyProtection="1">
      <alignment horizontal="center" vertical="center" wrapText="1" readingOrder="1"/>
    </xf>
    <xf numFmtId="0" fontId="16" fillId="0" borderId="8"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4" xfId="1" applyFont="1" applyBorder="1" applyAlignment="1">
      <alignment horizontal="center" vertical="center" wrapText="1"/>
    </xf>
    <xf numFmtId="0" fontId="16" fillId="3" borderId="68" xfId="1" applyFont="1" applyFill="1" applyBorder="1" applyAlignment="1">
      <alignment horizontal="center" vertical="center"/>
    </xf>
    <xf numFmtId="0" fontId="16" fillId="0" borderId="8" xfId="1" applyFont="1" applyFill="1" applyBorder="1" applyAlignment="1">
      <alignment horizontal="center" vertical="center"/>
    </xf>
    <xf numFmtId="2" fontId="15" fillId="0" borderId="8" xfId="1" applyNumberFormat="1" applyFont="1" applyFill="1" applyBorder="1" applyAlignment="1">
      <alignment horizontal="center" vertical="center"/>
    </xf>
    <xf numFmtId="182" fontId="15" fillId="0" borderId="8" xfId="27" applyNumberFormat="1" applyFont="1" applyFill="1" applyBorder="1" applyAlignment="1">
      <alignment horizontal="center" vertical="center"/>
    </xf>
    <xf numFmtId="187" fontId="16" fillId="0" borderId="8" xfId="1" applyNumberFormat="1" applyFont="1" applyBorder="1" applyAlignment="1">
      <alignment horizontal="center" vertical="center"/>
    </xf>
    <xf numFmtId="38" fontId="16" fillId="3" borderId="8" xfId="26" applyFont="1" applyFill="1" applyBorder="1" applyAlignment="1" applyProtection="1">
      <alignment vertical="center" shrinkToFit="1"/>
    </xf>
    <xf numFmtId="38" fontId="16" fillId="3" borderId="11" xfId="26" applyFont="1" applyFill="1" applyBorder="1" applyAlignment="1" applyProtection="1">
      <alignment vertical="center" shrinkToFit="1"/>
    </xf>
    <xf numFmtId="38" fontId="16" fillId="0" borderId="8" xfId="2" applyFont="1" applyFill="1" applyBorder="1" applyAlignment="1" applyProtection="1">
      <alignment vertical="center" shrinkToFit="1"/>
    </xf>
    <xf numFmtId="38" fontId="16" fillId="3" borderId="11" xfId="2" applyFont="1" applyFill="1" applyBorder="1" applyAlignment="1" applyProtection="1">
      <alignment vertical="center" shrinkToFit="1"/>
    </xf>
    <xf numFmtId="181" fontId="16" fillId="0" borderId="21" xfId="4" applyNumberFormat="1" applyFont="1" applyFill="1" applyBorder="1" applyAlignment="1" applyProtection="1">
      <alignment vertical="center"/>
    </xf>
    <xf numFmtId="183" fontId="16" fillId="3" borderId="62" xfId="2" applyNumberFormat="1" applyFont="1" applyFill="1" applyBorder="1" applyAlignment="1" applyProtection="1">
      <alignment vertical="center"/>
    </xf>
    <xf numFmtId="0" fontId="16" fillId="9" borderId="36" xfId="1" applyFont="1" applyFill="1" applyBorder="1" applyAlignment="1">
      <alignment horizontal="left" vertical="center"/>
    </xf>
    <xf numFmtId="180" fontId="16" fillId="9" borderId="37" xfId="1" applyNumberFormat="1" applyFont="1" applyFill="1" applyBorder="1" applyAlignment="1">
      <alignment horizontal="left" vertical="center"/>
    </xf>
    <xf numFmtId="38" fontId="16" fillId="9" borderId="38" xfId="2" applyFont="1" applyFill="1" applyBorder="1" applyAlignment="1" applyProtection="1">
      <alignment horizontal="left" vertical="top" shrinkToFit="1"/>
    </xf>
    <xf numFmtId="38" fontId="16" fillId="9" borderId="37" xfId="26" applyFont="1" applyFill="1" applyBorder="1" applyAlignment="1" applyProtection="1">
      <alignment horizontal="left" vertical="center" wrapText="1"/>
    </xf>
    <xf numFmtId="0" fontId="16" fillId="0" borderId="33" xfId="1" applyFont="1" applyBorder="1" applyAlignment="1">
      <alignment vertical="center" wrapText="1"/>
    </xf>
    <xf numFmtId="38" fontId="16" fillId="0" borderId="33" xfId="2" applyFont="1" applyFill="1" applyBorder="1" applyAlignment="1" applyProtection="1">
      <alignment vertical="center" wrapText="1" readingOrder="1"/>
    </xf>
    <xf numFmtId="0" fontId="16" fillId="0" borderId="50" xfId="1" applyFont="1" applyBorder="1" applyAlignment="1">
      <alignment vertical="center" wrapText="1"/>
    </xf>
    <xf numFmtId="0" fontId="41" fillId="0" borderId="0" xfId="1" applyFont="1" applyAlignment="1" applyProtection="1">
      <alignment vertical="center" wrapText="1"/>
      <protection locked="0"/>
    </xf>
    <xf numFmtId="188" fontId="58" fillId="0" borderId="0" xfId="1" applyNumberFormat="1" applyFont="1" applyAlignment="1" applyProtection="1">
      <alignment horizontal="center" vertical="center" shrinkToFit="1"/>
      <protection locked="0"/>
    </xf>
    <xf numFmtId="0" fontId="16" fillId="0" borderId="12" xfId="1" applyNumberFormat="1" applyFont="1" applyBorder="1" applyAlignment="1" applyProtection="1">
      <alignment horizontal="center" vertical="center"/>
      <protection locked="0"/>
    </xf>
    <xf numFmtId="0" fontId="69" fillId="3" borderId="14" xfId="73" applyFont="1" applyFill="1" applyBorder="1" applyAlignment="1" applyProtection="1">
      <alignment vertical="center" wrapText="1"/>
      <protection locked="0"/>
    </xf>
    <xf numFmtId="0" fontId="70" fillId="0" borderId="21" xfId="1" applyFont="1" applyBorder="1" applyAlignment="1" applyProtection="1">
      <alignment horizontal="center" vertical="center" wrapText="1"/>
      <protection locked="0"/>
    </xf>
    <xf numFmtId="0" fontId="70" fillId="0" borderId="4" xfId="1" applyFont="1" applyBorder="1" applyAlignment="1" applyProtection="1">
      <alignment horizontal="center" vertical="center" wrapText="1"/>
      <protection locked="0"/>
    </xf>
    <xf numFmtId="0" fontId="70" fillId="0" borderId="21" xfId="1" applyFont="1" applyBorder="1" applyAlignment="1" applyProtection="1">
      <alignment vertical="center" wrapText="1"/>
      <protection locked="0"/>
    </xf>
    <xf numFmtId="0" fontId="71" fillId="0" borderId="33" xfId="1" applyFont="1" applyBorder="1" applyAlignment="1" applyProtection="1">
      <alignment horizontal="left" vertical="top" wrapText="1"/>
      <protection locked="0"/>
    </xf>
    <xf numFmtId="0" fontId="15" fillId="0" borderId="0" xfId="1" applyFont="1" applyAlignment="1" applyProtection="1">
      <alignment horizontal="center" vertical="center" wrapText="1"/>
      <protection locked="0"/>
    </xf>
    <xf numFmtId="0" fontId="15" fillId="4" borderId="0" xfId="1" applyFont="1" applyFill="1" applyAlignment="1" applyProtection="1">
      <alignment horizontal="center" vertical="center" wrapText="1"/>
      <protection locked="0"/>
    </xf>
    <xf numFmtId="0" fontId="15" fillId="7" borderId="4" xfId="1" applyFont="1" applyFill="1" applyBorder="1" applyAlignment="1" applyProtection="1">
      <alignment horizontal="left" vertical="center" wrapText="1"/>
      <protection locked="0"/>
    </xf>
    <xf numFmtId="0" fontId="15" fillId="0" borderId="10" xfId="1" applyFont="1" applyBorder="1" applyAlignment="1" applyProtection="1">
      <alignment horizontal="center" vertical="center" wrapText="1"/>
      <protection locked="0"/>
    </xf>
    <xf numFmtId="187" fontId="15" fillId="0" borderId="10" xfId="1" applyNumberFormat="1" applyFont="1" applyBorder="1" applyAlignment="1" applyProtection="1">
      <alignment horizontal="center" vertical="center" wrapText="1"/>
      <protection locked="0"/>
    </xf>
    <xf numFmtId="0" fontId="15" fillId="0" borderId="12" xfId="1" applyFont="1" applyBorder="1" applyAlignment="1" applyProtection="1">
      <alignment horizontal="left" vertical="center" wrapText="1"/>
      <protection locked="0"/>
    </xf>
    <xf numFmtId="176" fontId="15" fillId="0" borderId="12" xfId="1" applyNumberFormat="1" applyFont="1" applyBorder="1" applyAlignment="1" applyProtection="1">
      <alignment horizontal="center" vertical="center"/>
      <protection locked="0"/>
    </xf>
    <xf numFmtId="0" fontId="16" fillId="4" borderId="0" xfId="1" applyFont="1" applyFill="1" applyAlignment="1" applyProtection="1">
      <alignment vertical="center" wrapText="1"/>
      <protection locked="0"/>
    </xf>
    <xf numFmtId="0" fontId="16" fillId="7" borderId="31" xfId="1" applyFont="1" applyFill="1" applyBorder="1" applyAlignment="1" applyProtection="1">
      <alignment horizontal="left" vertical="center" wrapText="1"/>
      <protection locked="0"/>
    </xf>
    <xf numFmtId="0" fontId="15" fillId="0" borderId="5" xfId="1" applyFont="1" applyBorder="1" applyAlignment="1" applyProtection="1">
      <alignment vertical="center" wrapText="1"/>
      <protection locked="0"/>
    </xf>
    <xf numFmtId="0" fontId="16" fillId="0" borderId="12" xfId="1" applyFont="1" applyBorder="1" applyAlignment="1">
      <alignment horizontal="center" vertical="center" wrapText="1"/>
    </xf>
    <xf numFmtId="0" fontId="16" fillId="0" borderId="12" xfId="1" applyFont="1" applyBorder="1" applyAlignment="1" applyProtection="1">
      <alignment horizontal="left" vertical="center" wrapText="1"/>
      <protection locked="0"/>
    </xf>
    <xf numFmtId="0" fontId="16" fillId="0" borderId="11" xfId="1" applyFont="1" applyBorder="1" applyAlignment="1" applyProtection="1">
      <alignment horizontal="center" vertical="center" wrapText="1"/>
      <protection locked="0"/>
    </xf>
    <xf numFmtId="0" fontId="55" fillId="0" borderId="53" xfId="1" applyFont="1" applyBorder="1" applyAlignment="1" applyProtection="1">
      <alignment horizontal="center" vertical="center" wrapText="1"/>
      <protection locked="0"/>
    </xf>
    <xf numFmtId="0" fontId="55" fillId="0" borderId="21" xfId="1" applyFont="1" applyBorder="1" applyAlignment="1" applyProtection="1">
      <alignment horizontal="center" vertical="center" wrapText="1"/>
      <protection locked="0"/>
    </xf>
    <xf numFmtId="0" fontId="16" fillId="7" borderId="53" xfId="1" applyFont="1" applyFill="1" applyBorder="1" applyAlignment="1" applyProtection="1">
      <alignment horizontal="center" vertical="center"/>
      <protection locked="0"/>
    </xf>
    <xf numFmtId="0" fontId="16" fillId="14" borderId="12" xfId="1" applyFont="1" applyFill="1" applyBorder="1" applyAlignment="1">
      <alignment horizontal="center" vertical="center" wrapText="1"/>
    </xf>
    <xf numFmtId="0" fontId="16" fillId="14" borderId="12" xfId="1" applyFont="1" applyFill="1" applyBorder="1" applyAlignment="1" applyProtection="1">
      <alignment horizontal="center" vertical="center"/>
      <protection locked="0"/>
    </xf>
    <xf numFmtId="0" fontId="16" fillId="0" borderId="0" xfId="1" applyNumberFormat="1" applyFont="1" applyAlignment="1" applyProtection="1">
      <alignment horizontal="center" vertical="center" wrapText="1"/>
      <protection locked="0"/>
    </xf>
    <xf numFmtId="0" fontId="16" fillId="4" borderId="0" xfId="1" applyNumberFormat="1" applyFont="1" applyFill="1" applyAlignment="1" applyProtection="1">
      <alignment horizontal="center" vertical="center" wrapText="1"/>
      <protection locked="0"/>
    </xf>
    <xf numFmtId="0" fontId="16" fillId="7" borderId="4" xfId="1" applyNumberFormat="1" applyFont="1" applyFill="1" applyBorder="1" applyAlignment="1" applyProtection="1">
      <alignment horizontal="left" vertical="center" wrapText="1"/>
      <protection locked="0"/>
    </xf>
    <xf numFmtId="194" fontId="16" fillId="3" borderId="12" xfId="1" applyNumberFormat="1" applyFont="1" applyFill="1" applyBorder="1" applyAlignment="1" applyProtection="1">
      <alignment horizontal="center" vertical="center" wrapText="1"/>
    </xf>
    <xf numFmtId="0" fontId="16" fillId="7" borderId="14" xfId="1" applyFont="1" applyFill="1" applyBorder="1" applyAlignment="1" applyProtection="1">
      <alignment horizontal="left" vertical="center"/>
      <protection locked="0"/>
    </xf>
    <xf numFmtId="0" fontId="16" fillId="7" borderId="51" xfId="1" applyFont="1" applyFill="1" applyBorder="1" applyAlignment="1" applyProtection="1">
      <alignment horizontal="left" vertical="center"/>
      <protection locked="0"/>
    </xf>
    <xf numFmtId="0" fontId="16" fillId="0" borderId="29" xfId="1" applyFont="1" applyBorder="1" applyProtection="1">
      <alignment vertical="center"/>
      <protection locked="0"/>
    </xf>
    <xf numFmtId="182" fontId="15" fillId="3" borderId="23" xfId="27" applyNumberFormat="1" applyFont="1" applyFill="1" applyBorder="1" applyAlignment="1">
      <alignment horizontal="center" vertical="center"/>
    </xf>
    <xf numFmtId="182" fontId="15" fillId="3" borderId="82" xfId="27" applyNumberFormat="1" applyFont="1" applyFill="1" applyBorder="1" applyAlignment="1">
      <alignment horizontal="center" vertical="center"/>
    </xf>
    <xf numFmtId="0" fontId="16" fillId="0" borderId="17" xfId="1" applyFont="1" applyBorder="1">
      <alignment vertical="center"/>
    </xf>
    <xf numFmtId="182" fontId="16" fillId="0" borderId="17" xfId="27" applyNumberFormat="1" applyFont="1" applyFill="1" applyBorder="1">
      <alignment vertical="center"/>
    </xf>
    <xf numFmtId="0" fontId="16" fillId="0" borderId="50" xfId="1" applyFont="1" applyBorder="1">
      <alignment vertical="center"/>
    </xf>
    <xf numFmtId="38" fontId="16" fillId="3" borderId="33" xfId="26" applyFont="1" applyFill="1" applyBorder="1" applyAlignment="1" applyProtection="1">
      <alignment vertical="center" shrinkToFit="1"/>
    </xf>
    <xf numFmtId="38" fontId="16" fillId="3" borderId="52" xfId="26" applyFont="1" applyFill="1" applyBorder="1" applyAlignment="1" applyProtection="1">
      <alignment vertical="center" shrinkToFit="1"/>
    </xf>
    <xf numFmtId="38" fontId="16" fillId="3" borderId="21" xfId="2" applyFont="1" applyFill="1" applyBorder="1" applyAlignment="1" applyProtection="1">
      <alignment vertical="center" shrinkToFit="1"/>
    </xf>
    <xf numFmtId="38" fontId="16" fillId="3" borderId="33" xfId="2" applyFont="1" applyFill="1" applyBorder="1" applyAlignment="1" applyProtection="1">
      <alignment vertical="center" shrinkToFit="1"/>
    </xf>
    <xf numFmtId="0" fontId="16" fillId="0" borderId="84" xfId="2" applyNumberFormat="1" applyFont="1" applyFill="1" applyBorder="1" applyAlignment="1" applyProtection="1">
      <alignment vertical="center"/>
    </xf>
    <xf numFmtId="0" fontId="16" fillId="0" borderId="85" xfId="2" applyNumberFormat="1" applyFont="1" applyFill="1" applyBorder="1" applyAlignment="1" applyProtection="1">
      <alignment vertical="center"/>
    </xf>
    <xf numFmtId="0" fontId="16" fillId="0" borderId="86" xfId="2" applyNumberFormat="1" applyFont="1" applyFill="1" applyBorder="1" applyAlignment="1" applyProtection="1">
      <alignment vertical="center"/>
    </xf>
    <xf numFmtId="0" fontId="16" fillId="0" borderId="87" xfId="2" applyNumberFormat="1" applyFont="1" applyFill="1" applyBorder="1" applyAlignment="1" applyProtection="1">
      <alignment vertical="center"/>
    </xf>
    <xf numFmtId="0" fontId="16" fillId="0" borderId="73" xfId="1" applyFont="1" applyBorder="1" applyAlignment="1">
      <alignment vertical="center" shrinkToFit="1"/>
    </xf>
    <xf numFmtId="0" fontId="16" fillId="3" borderId="88" xfId="1" applyFont="1" applyFill="1" applyBorder="1" applyAlignment="1">
      <alignment horizontal="center" vertical="center"/>
    </xf>
    <xf numFmtId="0" fontId="16" fillId="3" borderId="82" xfId="1" applyFont="1" applyFill="1" applyBorder="1" applyAlignment="1">
      <alignment horizontal="center" vertical="center"/>
    </xf>
    <xf numFmtId="0" fontId="16" fillId="0" borderId="89" xfId="1" applyFont="1" applyFill="1" applyBorder="1" applyAlignment="1">
      <alignment horizontal="center" vertical="center"/>
    </xf>
    <xf numFmtId="0" fontId="15" fillId="3" borderId="82" xfId="1" applyFont="1" applyFill="1" applyBorder="1" applyAlignment="1">
      <alignment horizontal="center" vertical="center"/>
    </xf>
    <xf numFmtId="2" fontId="15" fillId="0" borderId="89" xfId="1" applyNumberFormat="1" applyFont="1" applyFill="1" applyBorder="1" applyAlignment="1">
      <alignment horizontal="center" vertical="center"/>
    </xf>
    <xf numFmtId="182" fontId="15" fillId="0" borderId="89" xfId="27" applyNumberFormat="1" applyFont="1" applyFill="1" applyBorder="1" applyAlignment="1">
      <alignment horizontal="center" vertical="center"/>
    </xf>
    <xf numFmtId="0" fontId="15" fillId="0" borderId="89" xfId="1" applyFont="1" applyFill="1" applyBorder="1" applyAlignment="1">
      <alignment horizontal="center" vertical="center"/>
    </xf>
    <xf numFmtId="187" fontId="16" fillId="0" borderId="89" xfId="1" applyNumberFormat="1" applyFont="1" applyFill="1" applyBorder="1" applyAlignment="1">
      <alignment horizontal="center" vertical="center"/>
    </xf>
    <xf numFmtId="0" fontId="16" fillId="3" borderId="82" xfId="2" applyNumberFormat="1" applyFont="1" applyFill="1" applyBorder="1" applyAlignment="1" applyProtection="1">
      <alignment vertical="center" shrinkToFit="1"/>
    </xf>
    <xf numFmtId="38" fontId="16" fillId="3" borderId="89" xfId="26" applyFont="1" applyFill="1" applyBorder="1" applyAlignment="1" applyProtection="1">
      <alignment vertical="center" shrinkToFit="1"/>
    </xf>
    <xf numFmtId="38" fontId="16" fillId="3" borderId="82" xfId="26" applyFont="1" applyFill="1" applyBorder="1" applyAlignment="1" applyProtection="1">
      <alignment vertical="center" shrinkToFit="1"/>
    </xf>
    <xf numFmtId="38" fontId="16" fillId="0" borderId="89" xfId="2" applyFont="1" applyFill="1" applyBorder="1" applyAlignment="1" applyProtection="1">
      <alignment vertical="center" shrinkToFit="1"/>
    </xf>
    <xf numFmtId="38" fontId="16" fillId="3" borderId="82" xfId="2" applyFont="1" applyFill="1" applyBorder="1" applyAlignment="1" applyProtection="1">
      <alignment vertical="center" shrinkToFit="1"/>
    </xf>
    <xf numFmtId="2" fontId="16" fillId="3" borderId="90" xfId="26" applyNumberFormat="1" applyFont="1" applyFill="1" applyBorder="1" applyAlignment="1" applyProtection="1">
      <alignment vertical="center"/>
    </xf>
    <xf numFmtId="2" fontId="16" fillId="0" borderId="82" xfId="2" applyNumberFormat="1" applyFont="1" applyFill="1" applyBorder="1" applyAlignment="1" applyProtection="1">
      <alignment vertical="center"/>
    </xf>
    <xf numFmtId="182" fontId="16" fillId="3" borderId="82" xfId="4" applyNumberFormat="1" applyFont="1" applyFill="1" applyBorder="1" applyAlignment="1" applyProtection="1">
      <alignment vertical="center"/>
    </xf>
    <xf numFmtId="38" fontId="16" fillId="3" borderId="82" xfId="2" applyFont="1" applyFill="1" applyBorder="1" applyAlignment="1" applyProtection="1">
      <alignment vertical="center"/>
    </xf>
    <xf numFmtId="2" fontId="16" fillId="3" borderId="82" xfId="2" applyNumberFormat="1" applyFont="1" applyFill="1" applyBorder="1" applyAlignment="1" applyProtection="1">
      <alignment vertical="center"/>
    </xf>
    <xf numFmtId="40" fontId="16" fillId="3" borderId="89" xfId="2" applyNumberFormat="1" applyFont="1" applyFill="1" applyBorder="1" applyAlignment="1" applyProtection="1">
      <alignment vertical="center"/>
    </xf>
    <xf numFmtId="2" fontId="16" fillId="0" borderId="89" xfId="2" applyNumberFormat="1" applyFont="1" applyFill="1" applyBorder="1" applyAlignment="1" applyProtection="1">
      <alignment vertical="center"/>
    </xf>
    <xf numFmtId="181" fontId="16" fillId="0" borderId="82" xfId="4" applyNumberFormat="1" applyFont="1" applyFill="1" applyBorder="1" applyAlignment="1" applyProtection="1">
      <alignment vertical="center"/>
    </xf>
    <xf numFmtId="183" fontId="16" fillId="3" borderId="83" xfId="2" applyNumberFormat="1" applyFont="1" applyFill="1" applyBorder="1" applyAlignment="1" applyProtection="1">
      <alignment vertical="center"/>
    </xf>
    <xf numFmtId="0" fontId="16" fillId="0" borderId="83" xfId="1" applyFont="1" applyBorder="1" applyAlignment="1">
      <alignment vertical="center" shrinkToFit="1"/>
    </xf>
    <xf numFmtId="0" fontId="16" fillId="0" borderId="0" xfId="1" applyFont="1" applyAlignment="1">
      <alignment horizontal="center" vertical="center" wrapText="1"/>
    </xf>
    <xf numFmtId="0" fontId="16" fillId="3" borderId="91" xfId="1" applyFont="1" applyFill="1" applyBorder="1" applyAlignment="1">
      <alignment horizontal="center" vertical="center"/>
    </xf>
    <xf numFmtId="0" fontId="45" fillId="0" borderId="0" xfId="1" applyFont="1">
      <alignment vertical="center"/>
    </xf>
    <xf numFmtId="0" fontId="45" fillId="9" borderId="36" xfId="1" applyFont="1" applyFill="1" applyBorder="1" applyAlignment="1">
      <alignment horizontal="left" vertical="center" shrinkToFit="1"/>
    </xf>
    <xf numFmtId="0" fontId="74" fillId="3" borderId="3" xfId="1" applyFont="1" applyFill="1" applyBorder="1" applyAlignment="1">
      <alignment horizontal="center" vertical="center" wrapText="1"/>
    </xf>
    <xf numFmtId="0" fontId="74" fillId="3" borderId="90" xfId="1" applyFont="1" applyFill="1" applyBorder="1" applyAlignment="1">
      <alignment horizontal="center" vertical="center" wrapText="1"/>
    </xf>
    <xf numFmtId="0" fontId="45" fillId="0" borderId="17" xfId="1" applyFont="1" applyFill="1" applyBorder="1">
      <alignment vertical="center"/>
    </xf>
    <xf numFmtId="0" fontId="45" fillId="0" borderId="2" xfId="0" applyFont="1" applyFill="1" applyBorder="1">
      <alignment vertical="center"/>
    </xf>
    <xf numFmtId="0" fontId="45" fillId="0" borderId="46" xfId="0" applyFont="1" applyFill="1" applyBorder="1">
      <alignment vertical="center"/>
    </xf>
    <xf numFmtId="0" fontId="45" fillId="0" borderId="0" xfId="1" applyFont="1" applyFill="1" applyAlignment="1">
      <alignment horizontal="center" vertical="center" shrinkToFit="1"/>
    </xf>
    <xf numFmtId="0" fontId="16" fillId="0" borderId="23" xfId="1" applyFont="1" applyFill="1" applyBorder="1" applyAlignment="1" applyProtection="1">
      <alignment horizontal="center" vertical="center" wrapText="1"/>
      <protection locked="0"/>
    </xf>
    <xf numFmtId="0" fontId="16" fillId="0" borderId="12" xfId="1" applyFont="1" applyFill="1" applyBorder="1" applyAlignment="1" applyProtection="1">
      <alignment horizontal="center" vertical="center" wrapText="1"/>
      <protection locked="0"/>
    </xf>
    <xf numFmtId="0" fontId="16" fillId="0" borderId="19" xfId="1" applyFont="1" applyFill="1" applyBorder="1" applyAlignment="1" applyProtection="1">
      <alignment horizontal="center" vertical="center" wrapText="1"/>
      <protection locked="0"/>
    </xf>
    <xf numFmtId="0" fontId="21" fillId="0" borderId="24" xfId="1" applyFont="1" applyFill="1" applyBorder="1" applyAlignment="1" applyProtection="1">
      <alignment horizontal="center" vertical="center" wrapText="1"/>
      <protection locked="0"/>
    </xf>
    <xf numFmtId="0" fontId="21" fillId="0" borderId="25"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top" textRotation="255" wrapText="1"/>
      <protection locked="0"/>
    </xf>
    <xf numFmtId="0" fontId="21" fillId="0" borderId="21" xfId="9" applyFont="1" applyFill="1" applyBorder="1" applyAlignment="1" applyProtection="1">
      <alignment horizontal="center" vertical="top" textRotation="255" wrapText="1"/>
      <protection locked="0"/>
    </xf>
    <xf numFmtId="0" fontId="21" fillId="0" borderId="9" xfId="1" applyFont="1" applyFill="1" applyBorder="1" applyAlignment="1" applyProtection="1">
      <alignment horizontal="center" vertical="center" wrapText="1"/>
      <protection locked="0"/>
    </xf>
    <xf numFmtId="0" fontId="27" fillId="0" borderId="5" xfId="9" applyFont="1" applyFill="1" applyBorder="1" applyAlignment="1" applyProtection="1">
      <alignment horizontal="center" vertical="center" wrapText="1"/>
      <protection locked="0"/>
    </xf>
    <xf numFmtId="0" fontId="27" fillId="0" borderId="8" xfId="9" applyFont="1" applyFill="1" applyBorder="1" applyAlignment="1" applyProtection="1">
      <alignment horizontal="center" vertical="center" wrapText="1"/>
      <protection locked="0"/>
    </xf>
    <xf numFmtId="0" fontId="27" fillId="0" borderId="4" xfId="9" applyFont="1" applyFill="1" applyBorder="1" applyAlignment="1" applyProtection="1">
      <alignment horizontal="center" vertical="center" wrapText="1"/>
      <protection locked="0"/>
    </xf>
    <xf numFmtId="0" fontId="27" fillId="0" borderId="7" xfId="9" applyFont="1" applyFill="1" applyBorder="1" applyAlignment="1" applyProtection="1">
      <alignment horizontal="center" vertical="center" wrapText="1"/>
      <protection locked="0"/>
    </xf>
    <xf numFmtId="0" fontId="27" fillId="0" borderId="3" xfId="9" applyFont="1" applyFill="1" applyBorder="1" applyAlignment="1" applyProtection="1">
      <alignment horizontal="center" vertical="center" wrapText="1"/>
      <protection locked="0"/>
    </xf>
    <xf numFmtId="0" fontId="14" fillId="0" borderId="19" xfId="1" applyFont="1" applyFill="1" applyBorder="1" applyAlignment="1">
      <alignment horizontal="center" vertical="center" textRotation="255" wrapText="1"/>
    </xf>
    <xf numFmtId="0" fontId="14" fillId="0" borderId="21" xfId="1" applyFont="1" applyFill="1" applyBorder="1" applyAlignment="1">
      <alignment horizontal="center" vertical="center" textRotation="255" wrapText="1"/>
    </xf>
    <xf numFmtId="0" fontId="14" fillId="0" borderId="9"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7"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protection locked="0"/>
    </xf>
    <xf numFmtId="0" fontId="16" fillId="0" borderId="53" xfId="1" applyFont="1" applyFill="1" applyBorder="1" applyAlignment="1" applyProtection="1">
      <alignment horizontal="center" vertical="center" wrapText="1"/>
      <protection locked="0"/>
    </xf>
    <xf numFmtId="0" fontId="16" fillId="0" borderId="21" xfId="1" applyFont="1" applyFill="1" applyBorder="1" applyAlignment="1" applyProtection="1">
      <alignment horizontal="center" vertical="center" wrapText="1"/>
      <protection locked="0"/>
    </xf>
    <xf numFmtId="0" fontId="16" fillId="0" borderId="33"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center" vertical="center" wrapText="1"/>
      <protection locked="0"/>
    </xf>
    <xf numFmtId="0" fontId="21" fillId="0" borderId="3"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top" wrapText="1"/>
      <protection locked="0"/>
    </xf>
    <xf numFmtId="0" fontId="21" fillId="0" borderId="21" xfId="1" applyFont="1" applyFill="1" applyBorder="1" applyAlignment="1" applyProtection="1">
      <alignment horizontal="center" vertical="top" wrapText="1"/>
      <protection locked="0"/>
    </xf>
    <xf numFmtId="0" fontId="21" fillId="0" borderId="33" xfId="1" applyFont="1" applyFill="1" applyBorder="1" applyAlignment="1" applyProtection="1">
      <alignment horizontal="center" vertical="top" wrapText="1"/>
      <protection locked="0"/>
    </xf>
    <xf numFmtId="0" fontId="21" fillId="0" borderId="21" xfId="1" applyFont="1" applyFill="1" applyBorder="1" applyAlignment="1">
      <alignment horizontal="center" vertical="top" textRotation="255" wrapText="1"/>
    </xf>
    <xf numFmtId="0" fontId="31" fillId="0" borderId="0" xfId="1" applyFont="1" applyFill="1" applyAlignment="1" applyProtection="1">
      <alignment horizontal="left" vertical="center" wrapText="1"/>
      <protection locked="0"/>
    </xf>
    <xf numFmtId="0" fontId="21" fillId="0" borderId="19" xfId="1" applyFont="1" applyFill="1" applyBorder="1" applyAlignment="1" applyProtection="1">
      <alignment horizontal="center" vertical="center" textRotation="255" wrapText="1"/>
      <protection locked="0"/>
    </xf>
    <xf numFmtId="0" fontId="21" fillId="0" borderId="21" xfId="1" applyFont="1" applyFill="1" applyBorder="1" applyAlignment="1" applyProtection="1">
      <alignment horizontal="center" vertical="center" textRotation="255" wrapText="1"/>
      <protection locked="0"/>
    </xf>
    <xf numFmtId="0" fontId="21" fillId="0" borderId="19" xfId="1" applyFont="1" applyFill="1" applyBorder="1" applyAlignment="1" applyProtection="1">
      <alignment horizontal="center" vertical="center" wrapText="1"/>
      <protection locked="0"/>
    </xf>
    <xf numFmtId="0" fontId="21" fillId="0" borderId="21" xfId="1" applyFont="1" applyFill="1" applyBorder="1" applyAlignment="1" applyProtection="1">
      <alignment horizontal="center" vertical="center" wrapText="1"/>
      <protection locked="0"/>
    </xf>
    <xf numFmtId="0" fontId="29" fillId="0" borderId="21" xfId="1" applyFont="1" applyFill="1" applyBorder="1" applyAlignment="1" applyProtection="1">
      <alignment horizontal="left" vertical="top" wrapText="1"/>
      <protection locked="0"/>
    </xf>
    <xf numFmtId="0" fontId="21" fillId="0" borderId="33" xfId="1" applyFont="1" applyFill="1" applyBorder="1" applyAlignment="1">
      <alignment horizontal="center" vertical="top" textRotation="255" wrapText="1"/>
    </xf>
    <xf numFmtId="0" fontId="21" fillId="0" borderId="21" xfId="1" applyFont="1" applyFill="1" applyBorder="1" applyAlignment="1">
      <alignment horizontal="center" vertical="center" wrapText="1"/>
    </xf>
    <xf numFmtId="0" fontId="21" fillId="0" borderId="21" xfId="1" applyFont="1" applyFill="1" applyBorder="1" applyAlignment="1">
      <alignment horizontal="center" vertical="top" wrapText="1"/>
    </xf>
    <xf numFmtId="0" fontId="21" fillId="0" borderId="33" xfId="1" applyFont="1" applyFill="1" applyBorder="1" applyAlignment="1">
      <alignment horizontal="center" vertical="top" wrapText="1"/>
    </xf>
    <xf numFmtId="0" fontId="31" fillId="0" borderId="19" xfId="1" applyFont="1" applyFill="1" applyBorder="1" applyAlignment="1" applyProtection="1">
      <alignment horizontal="center" vertical="center" textRotation="255" wrapText="1"/>
      <protection locked="0"/>
    </xf>
    <xf numFmtId="0" fontId="31" fillId="0" borderId="21" xfId="1" applyFont="1" applyFill="1" applyBorder="1" applyAlignment="1" applyProtection="1">
      <alignment horizontal="center" vertical="center" textRotation="255" wrapText="1"/>
      <protection locked="0"/>
    </xf>
    <xf numFmtId="0" fontId="32" fillId="0" borderId="19" xfId="1" applyFont="1" applyFill="1" applyBorder="1" applyAlignment="1" applyProtection="1">
      <alignment horizontal="center" vertical="center" wrapText="1"/>
      <protection locked="0"/>
    </xf>
    <xf numFmtId="0" fontId="32" fillId="0" borderId="21" xfId="1" applyFont="1" applyFill="1" applyBorder="1" applyAlignment="1" applyProtection="1">
      <alignment horizontal="center" vertical="center" wrapText="1"/>
      <protection locked="0"/>
    </xf>
    <xf numFmtId="0" fontId="31" fillId="0" borderId="20" xfId="1" applyFont="1" applyFill="1" applyBorder="1" applyAlignment="1" applyProtection="1">
      <alignment horizontal="center" vertical="center" wrapText="1"/>
      <protection locked="0"/>
    </xf>
    <xf numFmtId="0" fontId="31" fillId="0" borderId="6" xfId="1" applyFont="1" applyFill="1" applyBorder="1" applyAlignment="1" applyProtection="1">
      <alignment horizontal="center" vertical="center" wrapText="1"/>
      <protection locked="0"/>
    </xf>
    <xf numFmtId="0" fontId="31" fillId="0" borderId="10" xfId="1" applyFont="1" applyFill="1" applyBorder="1" applyAlignment="1" applyProtection="1">
      <alignment horizontal="center" vertical="center" wrapText="1"/>
      <protection locked="0"/>
    </xf>
    <xf numFmtId="0" fontId="31" fillId="0" borderId="12" xfId="1" applyFont="1" applyFill="1" applyBorder="1" applyAlignment="1" applyProtection="1">
      <alignment horizontal="center" vertical="center" wrapText="1"/>
      <protection locked="0"/>
    </xf>
    <xf numFmtId="0" fontId="16" fillId="0" borderId="22" xfId="1" applyFont="1" applyFill="1" applyBorder="1" applyAlignment="1" applyProtection="1">
      <alignment horizontal="center" vertical="center" wrapText="1"/>
      <protection locked="0"/>
    </xf>
    <xf numFmtId="0" fontId="16" fillId="0" borderId="27" xfId="1" applyFont="1" applyFill="1" applyBorder="1" applyAlignment="1" applyProtection="1">
      <alignment horizontal="center" vertical="center" wrapText="1"/>
      <protection locked="0"/>
    </xf>
    <xf numFmtId="0" fontId="16" fillId="0" borderId="32" xfId="1" applyFont="1" applyFill="1" applyBorder="1" applyAlignment="1" applyProtection="1">
      <alignment horizontal="center" vertical="center" wrapText="1"/>
      <protection locked="0"/>
    </xf>
    <xf numFmtId="0" fontId="27" fillId="0" borderId="21" xfId="9" applyFont="1" applyFill="1" applyBorder="1" applyAlignment="1" applyProtection="1">
      <alignment horizontal="center" vertical="center" wrapText="1"/>
      <protection locked="0"/>
    </xf>
    <xf numFmtId="0" fontId="21" fillId="0" borderId="20" xfId="1" applyFont="1" applyFill="1" applyBorder="1" applyAlignment="1" applyProtection="1">
      <alignment horizontal="center" vertical="center" wrapText="1"/>
      <protection locked="0"/>
    </xf>
    <xf numFmtId="0" fontId="21" fillId="0" borderId="10"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33" xfId="1" applyFont="1" applyFill="1" applyBorder="1" applyAlignment="1" applyProtection="1">
      <alignment horizontal="center" vertical="center" wrapText="1"/>
      <protection locked="0"/>
    </xf>
    <xf numFmtId="176" fontId="21" fillId="0" borderId="21" xfId="1" applyNumberFormat="1" applyFont="1" applyFill="1" applyBorder="1" applyAlignment="1" applyProtection="1">
      <alignment horizontal="center" vertical="center" wrapText="1"/>
      <protection locked="0"/>
    </xf>
    <xf numFmtId="0" fontId="30" fillId="0" borderId="12" xfId="8" applyFont="1" applyFill="1" applyBorder="1" applyAlignment="1">
      <alignment horizontal="center" vertical="top" wrapText="1"/>
    </xf>
    <xf numFmtId="0" fontId="30" fillId="0" borderId="19" xfId="8" applyFont="1" applyFill="1" applyBorder="1" applyAlignment="1">
      <alignment horizontal="center" vertical="top" wrapText="1"/>
    </xf>
    <xf numFmtId="0" fontId="30" fillId="0" borderId="43" xfId="8" applyFont="1" applyFill="1" applyBorder="1" applyAlignment="1">
      <alignment horizontal="center" vertical="top" wrapText="1"/>
    </xf>
    <xf numFmtId="0" fontId="21" fillId="6" borderId="21" xfId="1" applyFont="1" applyFill="1" applyBorder="1" applyAlignment="1" applyProtection="1">
      <alignment horizontal="center" vertical="top" wrapText="1"/>
      <protection locked="0"/>
    </xf>
    <xf numFmtId="10" fontId="21" fillId="0" borderId="21" xfId="1" applyNumberFormat="1" applyFont="1" applyFill="1" applyBorder="1" applyAlignment="1" applyProtection="1">
      <alignment horizontal="center" vertical="top" wrapText="1"/>
      <protection locked="0"/>
    </xf>
    <xf numFmtId="10" fontId="21" fillId="0" borderId="8" xfId="1" applyNumberFormat="1" applyFont="1" applyFill="1" applyBorder="1" applyAlignment="1" applyProtection="1">
      <alignment horizontal="center" vertical="top" wrapText="1"/>
      <protection locked="0"/>
    </xf>
    <xf numFmtId="0" fontId="21" fillId="0" borderId="26" xfId="1" applyFont="1" applyFill="1" applyBorder="1" applyAlignment="1" applyProtection="1">
      <alignment horizontal="center" vertical="center" wrapText="1"/>
      <protection locked="0"/>
    </xf>
    <xf numFmtId="0" fontId="21" fillId="0" borderId="14"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wrapText="1"/>
      <protection locked="0"/>
    </xf>
    <xf numFmtId="0" fontId="21" fillId="0" borderId="28"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3" xfId="1" applyFont="1" applyFill="1" applyBorder="1" applyAlignment="1" applyProtection="1">
      <alignment horizontal="center" vertical="center" wrapText="1"/>
      <protection locked="0"/>
    </xf>
    <xf numFmtId="0" fontId="31" fillId="0" borderId="28" xfId="1" applyFont="1" applyFill="1" applyBorder="1" applyAlignment="1" applyProtection="1">
      <alignment horizontal="center" vertical="center" wrapText="1"/>
      <protection locked="0"/>
    </xf>
    <xf numFmtId="0" fontId="27" fillId="0" borderId="1" xfId="9" applyFont="1" applyFill="1" applyBorder="1" applyAlignment="1" applyProtection="1">
      <alignment horizontal="center" vertical="center" wrapText="1"/>
      <protection locked="0"/>
    </xf>
    <xf numFmtId="0" fontId="28" fillId="0" borderId="7" xfId="8" applyFont="1" applyFill="1" applyBorder="1" applyAlignment="1">
      <alignment vertical="center" wrapText="1"/>
    </xf>
    <xf numFmtId="0" fontId="28" fillId="0" borderId="2" xfId="8" applyFont="1" applyFill="1" applyBorder="1" applyAlignment="1">
      <alignment vertical="center" wrapText="1"/>
    </xf>
    <xf numFmtId="0" fontId="37" fillId="0" borderId="30" xfId="8" applyFont="1" applyFill="1" applyBorder="1" applyAlignment="1">
      <alignment horizontal="center" vertical="top" wrapText="1"/>
    </xf>
    <xf numFmtId="0" fontId="37" fillId="0" borderId="49" xfId="8" applyFont="1" applyFill="1" applyBorder="1" applyAlignment="1">
      <alignment horizontal="center" vertical="top" wrapText="1"/>
    </xf>
    <xf numFmtId="0" fontId="21" fillId="0" borderId="4" xfId="1" applyFont="1" applyFill="1" applyBorder="1" applyAlignment="1" applyProtection="1">
      <alignment horizontal="center" vertical="top" wrapText="1"/>
      <protection locked="0"/>
    </xf>
    <xf numFmtId="0" fontId="27" fillId="0" borderId="8" xfId="9" applyFont="1" applyFill="1" applyBorder="1" applyAlignment="1" applyProtection="1">
      <alignment horizontal="center" vertical="top" wrapText="1"/>
      <protection locked="0"/>
    </xf>
    <xf numFmtId="0" fontId="27" fillId="0" borderId="0" xfId="9" applyFont="1" applyFill="1" applyBorder="1" applyAlignment="1" applyProtection="1">
      <alignment horizontal="center" vertical="top" wrapText="1"/>
      <protection locked="0"/>
    </xf>
    <xf numFmtId="0" fontId="26" fillId="0" borderId="9" xfId="9" applyFont="1" applyFill="1" applyBorder="1" applyAlignment="1" applyProtection="1">
      <alignment horizontal="center" vertical="center" wrapText="1"/>
      <protection locked="0"/>
    </xf>
    <xf numFmtId="0" fontId="26" fillId="0" borderId="1" xfId="9" applyFont="1" applyFill="1" applyBorder="1" applyAlignment="1" applyProtection="1">
      <alignment horizontal="center" vertical="center" wrapText="1"/>
      <protection locked="0"/>
    </xf>
    <xf numFmtId="0" fontId="26" fillId="0" borderId="8" xfId="9" applyFont="1" applyFill="1" applyBorder="1" applyAlignment="1" applyProtection="1">
      <alignment horizontal="center" vertical="center" wrapText="1"/>
      <protection locked="0"/>
    </xf>
    <xf numFmtId="0" fontId="26" fillId="0" borderId="0" xfId="9" applyFont="1" applyFill="1" applyBorder="1" applyAlignment="1" applyProtection="1">
      <alignment horizontal="center" vertical="center" wrapText="1"/>
      <protection locked="0"/>
    </xf>
    <xf numFmtId="0" fontId="16" fillId="0" borderId="22" xfId="8" applyFont="1" applyFill="1" applyBorder="1" applyAlignment="1">
      <alignment horizontal="center" vertical="center" wrapText="1"/>
    </xf>
    <xf numFmtId="0" fontId="30" fillId="0" borderId="23" xfId="8" applyFont="1" applyFill="1" applyBorder="1" applyAlignment="1">
      <alignment horizontal="center" vertical="center" wrapText="1"/>
    </xf>
    <xf numFmtId="0" fontId="30" fillId="0" borderId="24" xfId="8" applyFont="1" applyFill="1" applyBorder="1" applyAlignment="1">
      <alignment horizontal="center" vertical="center" wrapText="1"/>
    </xf>
    <xf numFmtId="0" fontId="30" fillId="0" borderId="14" xfId="8" applyFont="1" applyFill="1" applyBorder="1" applyAlignment="1">
      <alignment horizontal="center" vertical="center" wrapText="1"/>
    </xf>
    <xf numFmtId="0" fontId="30" fillId="0" borderId="31" xfId="8" applyFont="1" applyFill="1" applyBorder="1" applyAlignment="1">
      <alignment horizontal="center" vertical="center" wrapText="1"/>
    </xf>
    <xf numFmtId="0" fontId="21" fillId="0" borderId="13" xfId="9" applyFont="1" applyFill="1" applyBorder="1" applyAlignment="1" applyProtection="1">
      <alignment horizontal="center" vertical="center" wrapText="1"/>
      <protection locked="0"/>
    </xf>
    <xf numFmtId="0" fontId="21" fillId="0" borderId="14" xfId="9" applyFont="1" applyFill="1" applyBorder="1" applyAlignment="1" applyProtection="1">
      <alignment horizontal="center" vertical="center" wrapText="1"/>
      <protection locked="0"/>
    </xf>
    <xf numFmtId="0" fontId="21" fillId="0" borderId="16" xfId="9" applyFont="1" applyFill="1" applyBorder="1" applyAlignment="1" applyProtection="1">
      <alignment horizontal="center" vertical="center" wrapText="1"/>
      <protection locked="0"/>
    </xf>
    <xf numFmtId="0" fontId="21" fillId="0" borderId="17" xfId="9" applyFont="1" applyFill="1" applyBorder="1" applyAlignment="1" applyProtection="1">
      <alignment horizontal="center" vertical="center" wrapText="1"/>
      <protection locked="0"/>
    </xf>
    <xf numFmtId="0" fontId="16" fillId="0" borderId="19" xfId="1" applyFont="1" applyFill="1" applyBorder="1" applyAlignment="1" applyProtection="1">
      <alignment vertical="top" wrapText="1"/>
      <protection locked="0"/>
    </xf>
    <xf numFmtId="0" fontId="38" fillId="0" borderId="21" xfId="8" applyFont="1" applyFill="1" applyBorder="1" applyAlignment="1">
      <alignment vertical="top" wrapText="1"/>
    </xf>
    <xf numFmtId="0" fontId="16" fillId="0" borderId="19" xfId="1" applyFont="1" applyFill="1" applyBorder="1" applyAlignment="1" applyProtection="1">
      <alignment horizontal="left" vertical="top" wrapText="1"/>
      <protection locked="0"/>
    </xf>
    <xf numFmtId="0" fontId="16" fillId="0" borderId="27"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16" fillId="0" borderId="12" xfId="8" applyFont="1" applyFill="1" applyBorder="1" applyAlignment="1">
      <alignment horizontal="center" vertical="top" wrapText="1"/>
    </xf>
    <xf numFmtId="0" fontId="30" fillId="0" borderId="20" xfId="8" applyFont="1" applyFill="1" applyBorder="1" applyAlignment="1">
      <alignment horizontal="center" vertical="center" wrapText="1"/>
    </xf>
    <xf numFmtId="0" fontId="19" fillId="0" borderId="29" xfId="1" applyFont="1" applyFill="1" applyBorder="1" applyAlignment="1" applyProtection="1">
      <alignment vertical="top" wrapText="1"/>
      <protection locked="0"/>
    </xf>
    <xf numFmtId="0" fontId="19" fillId="0" borderId="29" xfId="8" applyFont="1" applyFill="1" applyBorder="1" applyAlignment="1">
      <alignment vertical="top" wrapText="1"/>
    </xf>
    <xf numFmtId="0" fontId="19" fillId="0" borderId="34" xfId="8" applyFont="1" applyFill="1" applyBorder="1" applyAlignment="1">
      <alignment vertical="top" wrapText="1"/>
    </xf>
    <xf numFmtId="0" fontId="16" fillId="0" borderId="26" xfId="1" applyFont="1" applyFill="1" applyBorder="1" applyAlignment="1" applyProtection="1">
      <alignment horizontal="center" vertical="center" wrapText="1"/>
      <protection locked="0"/>
    </xf>
    <xf numFmtId="0" fontId="38" fillId="0" borderId="14" xfId="8" applyFont="1" applyFill="1" applyBorder="1" applyAlignment="1">
      <alignment horizontal="center" vertical="center" wrapText="1"/>
    </xf>
    <xf numFmtId="0" fontId="38" fillId="0" borderId="31" xfId="8" applyFont="1" applyFill="1" applyBorder="1" applyAlignment="1">
      <alignment horizontal="center" vertical="center" wrapText="1"/>
    </xf>
    <xf numFmtId="0" fontId="16" fillId="0" borderId="21" xfId="1" applyFont="1" applyFill="1" applyBorder="1" applyAlignment="1" applyProtection="1">
      <alignment vertical="top" wrapText="1"/>
      <protection locked="0"/>
    </xf>
    <xf numFmtId="0" fontId="16" fillId="0" borderId="9" xfId="1" applyFont="1" applyFill="1" applyBorder="1" applyAlignment="1" applyProtection="1">
      <alignment vertical="top" wrapText="1"/>
      <protection locked="0"/>
    </xf>
    <xf numFmtId="0" fontId="16" fillId="0" borderId="8" xfId="1" applyFont="1" applyFill="1" applyBorder="1" applyAlignment="1" applyProtection="1">
      <alignment vertical="top" wrapText="1"/>
      <protection locked="0"/>
    </xf>
    <xf numFmtId="0" fontId="16" fillId="0" borderId="31" xfId="1" applyFont="1" applyFill="1" applyBorder="1" applyAlignment="1" applyProtection="1">
      <alignment horizontal="center" vertical="center" wrapText="1"/>
      <protection locked="0"/>
    </xf>
    <xf numFmtId="0" fontId="40" fillId="0" borderId="26" xfId="8" applyFont="1" applyFill="1" applyBorder="1" applyAlignment="1">
      <alignment horizontal="center" vertical="center" wrapText="1"/>
    </xf>
    <xf numFmtId="0" fontId="40" fillId="0" borderId="31" xfId="8" applyFont="1" applyFill="1" applyBorder="1" applyAlignment="1">
      <alignment horizontal="center" vertical="center" wrapText="1"/>
    </xf>
    <xf numFmtId="0" fontId="16" fillId="0" borderId="21" xfId="8" applyFont="1" applyFill="1" applyBorder="1" applyAlignment="1">
      <alignment vertical="top" wrapText="1"/>
    </xf>
    <xf numFmtId="0" fontId="16" fillId="0" borderId="14" xfId="1" applyFont="1" applyFill="1" applyBorder="1" applyAlignment="1" applyProtection="1">
      <alignment horizontal="center" vertical="center" wrapText="1"/>
      <protection locked="0"/>
    </xf>
    <xf numFmtId="0" fontId="16" fillId="0" borderId="19" xfId="1" applyFont="1" applyBorder="1" applyAlignment="1">
      <alignment horizontal="center" vertical="center" wrapText="1"/>
    </xf>
    <xf numFmtId="0" fontId="16" fillId="0" borderId="33" xfId="1" applyFont="1" applyBorder="1" applyAlignment="1">
      <alignment horizontal="center" vertical="center" wrapText="1"/>
    </xf>
    <xf numFmtId="38" fontId="16" fillId="0" borderId="70" xfId="2" applyFont="1" applyFill="1" applyBorder="1" applyAlignment="1" applyProtection="1">
      <alignment horizontal="center" vertical="center" wrapText="1"/>
    </xf>
    <xf numFmtId="38" fontId="16" fillId="0" borderId="62" xfId="2" applyFont="1" applyFill="1" applyBorder="1" applyAlignment="1" applyProtection="1">
      <alignment horizontal="center" vertical="center" wrapText="1"/>
    </xf>
    <xf numFmtId="0" fontId="16" fillId="0" borderId="53" xfId="1" applyFont="1" applyBorder="1" applyAlignment="1">
      <alignment horizontal="center" vertical="center" wrapText="1"/>
    </xf>
    <xf numFmtId="0" fontId="16" fillId="0" borderId="21" xfId="1" applyFont="1" applyBorder="1" applyAlignment="1">
      <alignment horizontal="center" vertical="center" wrapText="1"/>
    </xf>
    <xf numFmtId="0" fontId="58" fillId="0" borderId="12" xfId="1" applyFont="1" applyBorder="1" applyAlignment="1">
      <alignment horizontal="center" vertical="center" wrapText="1"/>
    </xf>
    <xf numFmtId="0" fontId="16" fillId="0" borderId="20"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0" xfId="1" applyFont="1" applyBorder="1" applyAlignment="1">
      <alignment horizontal="center" vertical="center" shrinkToFit="1"/>
    </xf>
    <xf numFmtId="0" fontId="19" fillId="0" borderId="19"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11"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71"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7"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70"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73" xfId="1" applyFont="1" applyBorder="1" applyAlignment="1">
      <alignment horizontal="center" vertical="center" wrapText="1"/>
    </xf>
    <xf numFmtId="38" fontId="16" fillId="0" borderId="2" xfId="2" applyFont="1" applyFill="1" applyBorder="1" applyAlignment="1" applyProtection="1">
      <alignment horizontal="center" vertical="center" wrapText="1" readingOrder="1"/>
    </xf>
    <xf numFmtId="38" fontId="16" fillId="0" borderId="2" xfId="2" applyFont="1" applyFill="1" applyBorder="1" applyAlignment="1" applyProtection="1">
      <alignment horizontal="center" vertical="center" readingOrder="1"/>
    </xf>
    <xf numFmtId="0" fontId="16" fillId="0" borderId="20"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0"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0" xfId="1" applyFont="1" applyBorder="1" applyAlignment="1">
      <alignment horizontal="center" vertical="center" wrapText="1"/>
    </xf>
    <xf numFmtId="0" fontId="16" fillId="0" borderId="12" xfId="1" applyFont="1" applyBorder="1" applyAlignment="1">
      <alignment horizontal="center" vertical="center" wrapText="1"/>
    </xf>
    <xf numFmtId="38" fontId="16" fillId="0" borderId="5" xfId="2" applyFont="1" applyFill="1" applyBorder="1" applyAlignment="1" applyProtection="1">
      <alignment horizontal="center" vertical="center" wrapText="1" readingOrder="1"/>
    </xf>
    <xf numFmtId="38" fontId="16" fillId="0" borderId="4" xfId="2" applyFont="1" applyFill="1" applyBorder="1" applyAlignment="1" applyProtection="1">
      <alignment horizontal="center" vertical="center" wrapText="1" readingOrder="1"/>
    </xf>
    <xf numFmtId="0" fontId="16" fillId="0" borderId="9"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7" xfId="1" applyFont="1" applyBorder="1" applyAlignment="1">
      <alignment horizontal="center" vertical="center" wrapText="1"/>
    </xf>
    <xf numFmtId="0" fontId="25" fillId="4" borderId="17" xfId="1" applyFont="1" applyFill="1" applyBorder="1" applyAlignment="1">
      <alignment horizontal="left" vertical="center"/>
    </xf>
    <xf numFmtId="0" fontId="68" fillId="0" borderId="17" xfId="0" applyFont="1" applyBorder="1">
      <alignment vertical="center"/>
    </xf>
    <xf numFmtId="0" fontId="16" fillId="0" borderId="72" xfId="1" applyFont="1" applyBorder="1" applyAlignment="1">
      <alignment horizontal="center" vertical="center" wrapText="1"/>
    </xf>
    <xf numFmtId="0" fontId="16" fillId="0" borderId="68" xfId="1" applyFont="1" applyBorder="1" applyAlignment="1">
      <alignment horizontal="center" vertical="center" wrapText="1"/>
    </xf>
    <xf numFmtId="180" fontId="16" fillId="0" borderId="53" xfId="1" applyNumberFormat="1" applyFont="1" applyBorder="1" applyAlignment="1">
      <alignment horizontal="center" vertical="center" wrapText="1"/>
    </xf>
    <xf numFmtId="180" fontId="16" fillId="0" borderId="21" xfId="1" applyNumberFormat="1" applyFont="1" applyBorder="1" applyAlignment="1">
      <alignment horizontal="center" vertical="center" wrapText="1"/>
    </xf>
    <xf numFmtId="0" fontId="16" fillId="0" borderId="26" xfId="1" applyFont="1" applyBorder="1" applyAlignment="1">
      <alignment horizontal="center" vertical="center" wrapText="1" shrinkToFit="1"/>
    </xf>
    <xf numFmtId="0" fontId="16" fillId="0" borderId="8" xfId="1" applyFont="1" applyBorder="1" applyAlignment="1">
      <alignment horizontal="center" vertical="center" wrapText="1" shrinkToFit="1"/>
    </xf>
    <xf numFmtId="0" fontId="16" fillId="0" borderId="25" xfId="1" applyFont="1" applyBorder="1" applyAlignment="1">
      <alignment horizontal="center" vertical="center"/>
    </xf>
    <xf numFmtId="0" fontId="16" fillId="0" borderId="48" xfId="1" applyFont="1" applyBorder="1" applyAlignment="1">
      <alignment horizontal="center" vertical="center"/>
    </xf>
    <xf numFmtId="0" fontId="16" fillId="0" borderId="24" xfId="1" applyFont="1" applyBorder="1" applyAlignment="1">
      <alignment horizontal="center" vertical="center"/>
    </xf>
    <xf numFmtId="0" fontId="16" fillId="0" borderId="76" xfId="1" applyFont="1" applyBorder="1" applyAlignment="1">
      <alignment horizontal="center" vertical="center"/>
    </xf>
    <xf numFmtId="0" fontId="16" fillId="0" borderId="77" xfId="1" applyFont="1" applyBorder="1" applyAlignment="1">
      <alignment horizontal="center" vertical="center" wrapText="1"/>
    </xf>
    <xf numFmtId="0" fontId="16" fillId="0" borderId="53" xfId="1" applyFont="1" applyBorder="1" applyAlignment="1">
      <alignment horizontal="center" vertical="center" wrapText="1" shrinkToFit="1"/>
    </xf>
    <xf numFmtId="0" fontId="16" fillId="0" borderId="21" xfId="1" applyFont="1" applyBorder="1" applyAlignment="1">
      <alignment horizontal="center" vertical="center" wrapText="1" shrinkToFit="1"/>
    </xf>
    <xf numFmtId="0" fontId="16" fillId="0" borderId="33" xfId="1" applyFont="1" applyBorder="1" applyAlignment="1">
      <alignment horizontal="center" vertical="center" wrapText="1" shrinkToFit="1"/>
    </xf>
    <xf numFmtId="0" fontId="62" fillId="0" borderId="53" xfId="1" applyFont="1" applyBorder="1" applyAlignment="1">
      <alignment horizontal="center" vertical="center" wrapText="1" shrinkToFit="1"/>
    </xf>
    <xf numFmtId="0" fontId="62" fillId="0" borderId="21" xfId="1" applyFont="1" applyBorder="1" applyAlignment="1">
      <alignment horizontal="center" vertical="center" wrapText="1" shrinkToFit="1"/>
    </xf>
    <xf numFmtId="0" fontId="62" fillId="0" borderId="4" xfId="1" applyFont="1" applyBorder="1" applyAlignment="1">
      <alignment horizontal="center" vertical="center" wrapText="1" shrinkToFit="1"/>
    </xf>
    <xf numFmtId="0" fontId="62" fillId="0" borderId="50" xfId="1" applyFont="1" applyBorder="1" applyAlignment="1">
      <alignment horizontal="center" vertical="center" wrapText="1" shrinkToFit="1"/>
    </xf>
    <xf numFmtId="0" fontId="16" fillId="0" borderId="69"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62" xfId="1" applyFont="1" applyBorder="1" applyAlignment="1">
      <alignment vertical="center" wrapText="1"/>
    </xf>
    <xf numFmtId="0" fontId="16" fillId="0" borderId="11" xfId="1" applyFont="1" applyBorder="1" applyAlignment="1">
      <alignment horizontal="center" vertical="center" wrapText="1"/>
    </xf>
    <xf numFmtId="0" fontId="16" fillId="0" borderId="0" xfId="1" applyFont="1" applyAlignment="1">
      <alignment horizontal="center" vertical="center" wrapText="1"/>
    </xf>
    <xf numFmtId="0" fontId="16" fillId="0" borderId="4" xfId="1" applyFont="1" applyBorder="1" applyAlignment="1">
      <alignment horizontal="center" vertical="center" wrapText="1"/>
    </xf>
    <xf numFmtId="0" fontId="16" fillId="0" borderId="8" xfId="1" applyFont="1" applyBorder="1" applyAlignment="1">
      <alignment horizontal="left" vertical="center" wrapText="1"/>
    </xf>
    <xf numFmtId="0" fontId="16" fillId="0" borderId="7" xfId="1" applyFont="1" applyBorder="1" applyAlignment="1">
      <alignment horizontal="left" vertical="center" wrapText="1"/>
    </xf>
    <xf numFmtId="182" fontId="16" fillId="0" borderId="53" xfId="27" applyNumberFormat="1" applyFont="1" applyBorder="1" applyAlignment="1">
      <alignment horizontal="center" vertical="center" wrapText="1" shrinkToFit="1"/>
    </xf>
    <xf numFmtId="182" fontId="16" fillId="0" borderId="21" xfId="27" applyNumberFormat="1" applyFont="1" applyBorder="1" applyAlignment="1">
      <alignment horizontal="center" vertical="center" wrapText="1" shrinkToFit="1"/>
    </xf>
    <xf numFmtId="182" fontId="16" fillId="0" borderId="33" xfId="27" applyNumberFormat="1" applyFont="1" applyBorder="1" applyAlignment="1">
      <alignment horizontal="center" vertical="center" wrapText="1" shrinkToFit="1"/>
    </xf>
    <xf numFmtId="38" fontId="16" fillId="0" borderId="19" xfId="2" applyFont="1" applyFill="1" applyBorder="1" applyAlignment="1" applyProtection="1">
      <alignment horizontal="center" vertical="center" wrapText="1" readingOrder="1"/>
    </xf>
    <xf numFmtId="38" fontId="16" fillId="0" borderId="21" xfId="2" applyFont="1" applyFill="1" applyBorder="1" applyAlignment="1" applyProtection="1">
      <alignment horizontal="center" vertical="center" wrapText="1" readingOrder="1"/>
    </xf>
    <xf numFmtId="38" fontId="16" fillId="0" borderId="12" xfId="2" applyFont="1" applyFill="1" applyBorder="1" applyAlignment="1" applyProtection="1">
      <alignment horizontal="center" vertical="center" wrapText="1" readingOrder="1"/>
    </xf>
    <xf numFmtId="0" fontId="41" fillId="11" borderId="24" xfId="1" applyFont="1" applyFill="1" applyBorder="1" applyAlignment="1">
      <alignment horizontal="center" vertical="center" wrapText="1"/>
    </xf>
    <xf numFmtId="0" fontId="41" fillId="11" borderId="25" xfId="1" applyFont="1" applyFill="1" applyBorder="1" applyAlignment="1">
      <alignment horizontal="center" vertical="center" wrapText="1"/>
    </xf>
    <xf numFmtId="0" fontId="41" fillId="11" borderId="48" xfId="1" applyFont="1" applyFill="1" applyBorder="1" applyAlignment="1">
      <alignment horizontal="center" vertical="center" wrapText="1"/>
    </xf>
    <xf numFmtId="0" fontId="41" fillId="11" borderId="20" xfId="1" applyFont="1" applyFill="1" applyBorder="1" applyAlignment="1" applyProtection="1">
      <alignment horizontal="center" vertical="center" wrapText="1"/>
      <protection locked="0"/>
    </xf>
    <xf numFmtId="0" fontId="41" fillId="11" borderId="6" xfId="1" applyFont="1" applyFill="1" applyBorder="1" applyAlignment="1" applyProtection="1">
      <alignment horizontal="center" vertical="center" wrapText="1"/>
      <protection locked="0"/>
    </xf>
    <xf numFmtId="0" fontId="41" fillId="11" borderId="10" xfId="1" applyFont="1" applyFill="1" applyBorder="1" applyAlignment="1" applyProtection="1">
      <alignment horizontal="center" vertical="center" wrapText="1"/>
      <protection locked="0"/>
    </xf>
    <xf numFmtId="0" fontId="41" fillId="11" borderId="20" xfId="8" applyFont="1" applyFill="1" applyBorder="1" applyAlignment="1">
      <alignment horizontal="center" vertical="center" wrapText="1"/>
    </xf>
    <xf numFmtId="0" fontId="41" fillId="11" borderId="6" xfId="8" applyFont="1" applyFill="1" applyBorder="1" applyAlignment="1">
      <alignment horizontal="center" vertical="center" wrapText="1"/>
    </xf>
    <xf numFmtId="0" fontId="41" fillId="11" borderId="10" xfId="8" applyFont="1" applyFill="1" applyBorder="1" applyAlignment="1">
      <alignment horizontal="center" vertical="center" wrapText="1"/>
    </xf>
    <xf numFmtId="0" fontId="41" fillId="11" borderId="59" xfId="8" applyFont="1" applyFill="1" applyBorder="1" applyAlignment="1">
      <alignment horizontal="center" vertical="center" wrapText="1"/>
    </xf>
    <xf numFmtId="0" fontId="41" fillId="11" borderId="60" xfId="8" applyFont="1" applyFill="1" applyBorder="1" applyAlignment="1">
      <alignment horizontal="center" vertical="center" wrapText="1"/>
    </xf>
    <xf numFmtId="0" fontId="41" fillId="11" borderId="25" xfId="8" applyFont="1" applyFill="1" applyBorder="1" applyAlignment="1">
      <alignment horizontal="center" vertical="center" wrapText="1"/>
    </xf>
    <xf numFmtId="0" fontId="41" fillId="11" borderId="48" xfId="8" applyFont="1" applyFill="1" applyBorder="1" applyAlignment="1">
      <alignment horizontal="center" vertical="center" wrapText="1"/>
    </xf>
    <xf numFmtId="38" fontId="54" fillId="12" borderId="20" xfId="2" applyFont="1" applyFill="1" applyBorder="1" applyAlignment="1" applyProtection="1">
      <alignment horizontal="center" vertical="center" wrapText="1"/>
      <protection locked="0"/>
    </xf>
    <xf numFmtId="38" fontId="54" fillId="12" borderId="6" xfId="2" applyFont="1" applyFill="1" applyBorder="1" applyAlignment="1" applyProtection="1">
      <alignment horizontal="center" vertical="center" wrapText="1"/>
      <protection locked="0"/>
    </xf>
    <xf numFmtId="38" fontId="54" fillId="12" borderId="10" xfId="2" applyFont="1" applyFill="1" applyBorder="1" applyAlignment="1" applyProtection="1">
      <alignment horizontal="center" vertical="center" wrapText="1"/>
      <protection locked="0"/>
    </xf>
    <xf numFmtId="0" fontId="16" fillId="0" borderId="70" xfId="1" applyNumberFormat="1" applyFont="1" applyBorder="1" applyAlignment="1" applyProtection="1">
      <alignment horizontal="center" vertical="center" wrapText="1"/>
      <protection locked="0"/>
    </xf>
    <xf numFmtId="0" fontId="16" fillId="0" borderId="62" xfId="1" applyNumberFormat="1" applyFont="1" applyBorder="1" applyAlignment="1" applyProtection="1">
      <alignment horizontal="center" vertical="center" wrapText="1"/>
      <protection locked="0"/>
    </xf>
    <xf numFmtId="0" fontId="16" fillId="13" borderId="63" xfId="1" applyFont="1" applyFill="1" applyBorder="1" applyAlignment="1">
      <alignment horizontal="center" vertical="center" wrapText="1"/>
    </xf>
    <xf numFmtId="0" fontId="16" fillId="13" borderId="27" xfId="1" applyFont="1" applyFill="1" applyBorder="1" applyAlignment="1">
      <alignment horizontal="center" vertical="center" wrapText="1"/>
    </xf>
    <xf numFmtId="0" fontId="16" fillId="13" borderId="32" xfId="1" applyFont="1" applyFill="1" applyBorder="1" applyAlignment="1">
      <alignment horizontal="center" vertical="center" wrapText="1"/>
    </xf>
    <xf numFmtId="0" fontId="16" fillId="13" borderId="11" xfId="1" applyFont="1" applyFill="1" applyBorder="1" applyAlignment="1">
      <alignment horizontal="center" vertical="center" wrapText="1"/>
    </xf>
    <xf numFmtId="0" fontId="16" fillId="13" borderId="12" xfId="1" applyFont="1" applyFill="1" applyBorder="1" applyAlignment="1">
      <alignment horizontal="center" vertical="center" wrapText="1"/>
    </xf>
    <xf numFmtId="0" fontId="16" fillId="13" borderId="19" xfId="1" applyFont="1" applyFill="1" applyBorder="1" applyAlignment="1">
      <alignment horizontal="center" vertical="center" wrapText="1"/>
    </xf>
    <xf numFmtId="0" fontId="16" fillId="13" borderId="7" xfId="1" applyFont="1" applyFill="1" applyBorder="1" applyAlignment="1">
      <alignment horizontal="center" vertical="center" wrapText="1"/>
    </xf>
    <xf numFmtId="0" fontId="16" fillId="13" borderId="20" xfId="1" applyFont="1" applyFill="1" applyBorder="1" applyAlignment="1">
      <alignment horizontal="center" vertical="center" wrapText="1"/>
    </xf>
    <xf numFmtId="0" fontId="16" fillId="13" borderId="9" xfId="1" applyFont="1" applyFill="1" applyBorder="1" applyAlignment="1">
      <alignment horizontal="center" vertical="center" wrapText="1"/>
    </xf>
    <xf numFmtId="0" fontId="16" fillId="12" borderId="63" xfId="1" applyFont="1" applyFill="1" applyBorder="1" applyAlignment="1">
      <alignment horizontal="center" vertical="center" wrapText="1"/>
    </xf>
    <xf numFmtId="0" fontId="16" fillId="12" borderId="27" xfId="1" applyFont="1" applyFill="1" applyBorder="1" applyAlignment="1">
      <alignment horizontal="center" vertical="center" wrapText="1"/>
    </xf>
    <xf numFmtId="0" fontId="16" fillId="12" borderId="42" xfId="1" applyFont="1" applyFill="1" applyBorder="1" applyAlignment="1">
      <alignment horizontal="center" vertical="center" wrapText="1"/>
    </xf>
    <xf numFmtId="0" fontId="16" fillId="12" borderId="11" xfId="1" applyFont="1" applyFill="1" applyBorder="1" applyAlignment="1">
      <alignment horizontal="center" vertical="center" wrapText="1"/>
    </xf>
    <xf numFmtId="0" fontId="16" fillId="12" borderId="12" xfId="1" applyFont="1" applyFill="1" applyBorder="1" applyAlignment="1">
      <alignment horizontal="center" vertical="center" wrapText="1"/>
    </xf>
    <xf numFmtId="0" fontId="16" fillId="12" borderId="43" xfId="1" applyFont="1" applyFill="1" applyBorder="1" applyAlignment="1">
      <alignment horizontal="center" vertical="center" wrapText="1"/>
    </xf>
    <xf numFmtId="0" fontId="16" fillId="12" borderId="41" xfId="1" applyFont="1" applyFill="1" applyBorder="1" applyAlignment="1">
      <alignment horizontal="center" vertical="center" wrapText="1"/>
    </xf>
    <xf numFmtId="0" fontId="16" fillId="12" borderId="29" xfId="1" applyFont="1" applyFill="1" applyBorder="1" applyAlignment="1">
      <alignment horizontal="center" vertical="center" wrapText="1"/>
    </xf>
    <xf numFmtId="0" fontId="16" fillId="12" borderId="47" xfId="1" applyFont="1" applyFill="1" applyBorder="1" applyAlignment="1">
      <alignment horizontal="center" vertical="center" wrapText="1"/>
    </xf>
    <xf numFmtId="0" fontId="45" fillId="13" borderId="70" xfId="1" applyFont="1" applyFill="1" applyBorder="1" applyAlignment="1">
      <alignment vertical="center" wrapText="1"/>
    </xf>
    <xf numFmtId="0" fontId="45" fillId="13" borderId="62" xfId="1" applyFont="1" applyFill="1" applyBorder="1" applyAlignment="1">
      <alignment vertical="center" wrapText="1"/>
    </xf>
    <xf numFmtId="0" fontId="45" fillId="13" borderId="73" xfId="1" applyFont="1" applyFill="1" applyBorder="1" applyAlignment="1">
      <alignment vertical="center" wrapText="1"/>
    </xf>
    <xf numFmtId="0" fontId="58" fillId="12" borderId="23" xfId="1" applyFont="1" applyFill="1" applyBorder="1" applyAlignment="1">
      <alignment horizontal="center" vertical="center" wrapText="1"/>
    </xf>
    <xf numFmtId="0" fontId="58" fillId="12" borderId="43" xfId="1" applyFont="1" applyFill="1" applyBorder="1" applyAlignment="1">
      <alignment horizontal="center" vertical="center" wrapText="1"/>
    </xf>
    <xf numFmtId="0" fontId="58" fillId="12" borderId="71" xfId="1" applyFont="1" applyFill="1" applyBorder="1" applyAlignment="1">
      <alignment horizontal="center" vertical="center" wrapText="1"/>
    </xf>
    <xf numFmtId="0" fontId="58" fillId="12" borderId="79" xfId="1" applyFont="1" applyFill="1" applyBorder="1" applyAlignment="1">
      <alignment horizontal="center" vertical="center" wrapText="1"/>
    </xf>
    <xf numFmtId="0" fontId="58" fillId="12" borderId="68" xfId="1" applyFont="1" applyFill="1" applyBorder="1" applyAlignment="1">
      <alignment horizontal="center" vertical="center" wrapText="1"/>
    </xf>
    <xf numFmtId="0" fontId="58" fillId="12" borderId="75" xfId="1" applyFont="1" applyFill="1" applyBorder="1" applyAlignment="1">
      <alignment horizontal="center" vertical="center" wrapText="1"/>
    </xf>
    <xf numFmtId="0" fontId="11" fillId="12" borderId="70" xfId="1" applyFont="1" applyFill="1" applyBorder="1" applyAlignment="1">
      <alignment horizontal="center" vertical="center" wrapText="1"/>
    </xf>
    <xf numFmtId="0" fontId="11" fillId="12" borderId="62" xfId="1" applyFont="1" applyFill="1" applyBorder="1" applyAlignment="1">
      <alignment horizontal="center" vertical="center" wrapText="1"/>
    </xf>
    <xf numFmtId="0" fontId="11" fillId="12" borderId="73" xfId="1" applyFont="1" applyFill="1" applyBorder="1" applyAlignment="1">
      <alignment horizontal="center" vertical="center" wrapText="1"/>
    </xf>
    <xf numFmtId="0" fontId="41" fillId="11" borderId="1" xfId="1" applyFont="1" applyFill="1" applyBorder="1" applyAlignment="1" applyProtection="1">
      <alignment horizontal="center" vertical="top" wrapText="1"/>
      <protection locked="0"/>
    </xf>
    <xf numFmtId="0" fontId="41" fillId="11" borderId="5" xfId="1" applyFont="1" applyFill="1" applyBorder="1" applyAlignment="1" applyProtection="1">
      <alignment horizontal="center" vertical="top" wrapText="1"/>
      <protection locked="0"/>
    </xf>
    <xf numFmtId="0" fontId="41" fillId="11" borderId="2" xfId="1" applyFont="1" applyFill="1" applyBorder="1" applyAlignment="1" applyProtection="1">
      <alignment horizontal="center" vertical="top" wrapText="1"/>
      <protection locked="0"/>
    </xf>
    <xf numFmtId="0" fontId="41" fillId="11" borderId="3" xfId="1" applyFont="1" applyFill="1" applyBorder="1" applyAlignment="1" applyProtection="1">
      <alignment horizontal="center" vertical="top" wrapText="1"/>
      <protection locked="0"/>
    </xf>
    <xf numFmtId="0" fontId="16" fillId="0" borderId="17" xfId="1" applyFont="1" applyBorder="1" applyAlignment="1">
      <alignment wrapText="1"/>
    </xf>
    <xf numFmtId="0" fontId="41" fillId="11" borderId="20" xfId="1" applyFont="1" applyFill="1" applyBorder="1" applyAlignment="1">
      <alignment horizontal="center" vertical="center" wrapText="1"/>
    </xf>
    <xf numFmtId="0" fontId="41" fillId="11" borderId="6" xfId="1" applyFont="1" applyFill="1" applyBorder="1" applyAlignment="1">
      <alignment horizontal="center" vertical="center" wrapText="1"/>
    </xf>
    <xf numFmtId="0" fontId="41" fillId="11" borderId="10" xfId="1" applyFont="1" applyFill="1" applyBorder="1" applyAlignment="1">
      <alignment horizontal="center" vertical="center" wrapText="1"/>
    </xf>
    <xf numFmtId="0" fontId="46" fillId="11" borderId="19" xfId="1" applyFont="1" applyFill="1" applyBorder="1" applyAlignment="1">
      <alignment horizontal="left" vertical="top" wrapText="1"/>
    </xf>
    <xf numFmtId="0" fontId="46" fillId="11" borderId="21" xfId="1" applyFont="1" applyFill="1" applyBorder="1" applyAlignment="1">
      <alignment horizontal="left" vertical="top" wrapText="1"/>
    </xf>
    <xf numFmtId="0" fontId="46" fillId="11" borderId="33" xfId="1" applyFont="1" applyFill="1" applyBorder="1" applyAlignment="1">
      <alignment horizontal="left" vertical="top" wrapText="1"/>
    </xf>
    <xf numFmtId="0" fontId="41" fillId="11" borderId="9" xfId="1" applyFont="1" applyFill="1" applyBorder="1" applyAlignment="1">
      <alignment horizontal="center" vertical="top" textRotation="255" wrapText="1"/>
    </xf>
    <xf numFmtId="0" fontId="41" fillId="11" borderId="8" xfId="1" applyFont="1" applyFill="1" applyBorder="1" applyAlignment="1">
      <alignment horizontal="center" vertical="top" textRotation="255" wrapText="1"/>
    </xf>
    <xf numFmtId="0" fontId="41" fillId="11" borderId="52" xfId="1" applyFont="1" applyFill="1" applyBorder="1" applyAlignment="1">
      <alignment horizontal="center" vertical="top" textRotation="255" wrapText="1"/>
    </xf>
    <xf numFmtId="0" fontId="41" fillId="11" borderId="19" xfId="1" applyFont="1" applyFill="1" applyBorder="1" applyAlignment="1">
      <alignment horizontal="left" vertical="top" wrapText="1"/>
    </xf>
    <xf numFmtId="0" fontId="41" fillId="11" borderId="21" xfId="8" applyFont="1" applyFill="1" applyBorder="1" applyAlignment="1">
      <alignment horizontal="left" vertical="top" wrapText="1"/>
    </xf>
    <xf numFmtId="0" fontId="41" fillId="11" borderId="4" xfId="8" applyFont="1" applyFill="1" applyBorder="1" applyAlignment="1">
      <alignment horizontal="left" vertical="top" wrapText="1"/>
    </xf>
    <xf numFmtId="0" fontId="41" fillId="11" borderId="1" xfId="1" applyFont="1" applyFill="1" applyBorder="1" applyAlignment="1" applyProtection="1">
      <alignment horizontal="center" vertical="top" textRotation="255" wrapText="1"/>
      <protection locked="0"/>
    </xf>
    <xf numFmtId="0" fontId="41" fillId="11" borderId="0" xfId="1" applyFont="1" applyFill="1" applyBorder="1" applyAlignment="1" applyProtection="1">
      <alignment horizontal="center" vertical="top" textRotation="255" wrapText="1"/>
      <protection locked="0"/>
    </xf>
    <xf numFmtId="0" fontId="41" fillId="11" borderId="17" xfId="1" applyFont="1" applyFill="1" applyBorder="1" applyAlignment="1" applyProtection="1">
      <alignment horizontal="center" vertical="top" textRotation="255" wrapText="1"/>
      <protection locked="0"/>
    </xf>
    <xf numFmtId="0" fontId="58" fillId="0" borderId="51" xfId="1" applyFont="1" applyFill="1" applyBorder="1" applyAlignment="1">
      <alignment horizontal="center" vertical="center" textRotation="255" wrapText="1"/>
    </xf>
    <xf numFmtId="0" fontId="58" fillId="0" borderId="55" xfId="1" applyFont="1" applyFill="1" applyBorder="1" applyAlignment="1">
      <alignment horizontal="center" vertical="center" textRotation="255" wrapText="1"/>
    </xf>
    <xf numFmtId="0" fontId="16" fillId="0" borderId="65"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7" xfId="1" applyFont="1" applyBorder="1" applyAlignment="1">
      <alignment horizontal="center" vertical="center" wrapText="1"/>
    </xf>
    <xf numFmtId="0" fontId="46" fillId="11" borderId="19" xfId="8" applyFont="1" applyFill="1" applyBorder="1" applyAlignment="1">
      <alignment horizontal="left" vertical="top" wrapText="1"/>
    </xf>
    <xf numFmtId="0" fontId="46" fillId="11" borderId="21" xfId="8" applyFont="1" applyFill="1" applyBorder="1" applyAlignment="1">
      <alignment horizontal="left" vertical="top" wrapText="1"/>
    </xf>
    <xf numFmtId="0" fontId="46" fillId="11" borderId="33" xfId="8" applyFont="1" applyFill="1" applyBorder="1" applyAlignment="1">
      <alignment horizontal="left" vertical="top" wrapText="1"/>
    </xf>
    <xf numFmtId="0" fontId="41" fillId="11" borderId="19" xfId="1" applyFont="1" applyFill="1" applyBorder="1" applyAlignment="1">
      <alignment horizontal="center" vertical="top" wrapText="1"/>
    </xf>
    <xf numFmtId="0" fontId="41" fillId="11" borderId="33" xfId="1" applyFont="1" applyFill="1" applyBorder="1" applyAlignment="1">
      <alignment horizontal="center" vertical="top" wrapText="1"/>
    </xf>
    <xf numFmtId="0" fontId="41" fillId="11" borderId="9" xfId="1" applyFont="1" applyFill="1" applyBorder="1" applyAlignment="1">
      <alignment horizontal="center" vertical="top" wrapText="1"/>
    </xf>
    <xf numFmtId="0" fontId="41" fillId="11" borderId="52" xfId="1" applyFont="1" applyFill="1" applyBorder="1" applyAlignment="1">
      <alignment horizontal="center" vertical="top" wrapText="1"/>
    </xf>
    <xf numFmtId="0" fontId="41" fillId="11" borderId="9" xfId="1" applyFont="1" applyFill="1" applyBorder="1" applyAlignment="1">
      <alignment horizontal="left" vertical="top" wrapText="1"/>
    </xf>
    <xf numFmtId="0" fontId="41" fillId="11" borderId="8" xfId="1" applyFont="1" applyFill="1" applyBorder="1" applyAlignment="1">
      <alignment horizontal="left" vertical="top" wrapText="1"/>
    </xf>
    <xf numFmtId="0" fontId="46" fillId="11" borderId="9" xfId="1" applyFont="1" applyFill="1" applyBorder="1" applyAlignment="1">
      <alignment horizontal="left" vertical="top" wrapText="1"/>
    </xf>
    <xf numFmtId="0" fontId="46" fillId="11" borderId="8" xfId="1" applyFont="1" applyFill="1" applyBorder="1" applyAlignment="1">
      <alignment horizontal="left" vertical="top" wrapText="1"/>
    </xf>
    <xf numFmtId="0" fontId="46" fillId="11" borderId="52" xfId="1" applyFont="1" applyFill="1" applyBorder="1" applyAlignment="1">
      <alignment horizontal="left" vertical="top" wrapText="1"/>
    </xf>
    <xf numFmtId="0" fontId="41" fillId="11" borderId="8" xfId="1" applyFont="1" applyFill="1" applyBorder="1" applyAlignment="1">
      <alignment horizontal="center" vertical="top" wrapText="1"/>
    </xf>
    <xf numFmtId="0" fontId="41" fillId="11" borderId="21" xfId="1" applyFont="1" applyFill="1" applyBorder="1" applyAlignment="1">
      <alignment horizontal="left" vertical="top" wrapText="1"/>
    </xf>
    <xf numFmtId="0" fontId="41" fillId="11" borderId="33" xfId="1" applyFont="1" applyFill="1" applyBorder="1" applyAlignment="1">
      <alignment horizontal="left" vertical="top" wrapText="1"/>
    </xf>
    <xf numFmtId="0" fontId="54" fillId="0" borderId="7" xfId="1" applyFont="1" applyBorder="1" applyAlignment="1" applyProtection="1">
      <alignment horizontal="center" vertical="center" wrapText="1"/>
      <protection locked="0"/>
    </xf>
    <xf numFmtId="0" fontId="54" fillId="0" borderId="3" xfId="1" applyFont="1" applyBorder="1" applyAlignment="1" applyProtection="1">
      <alignment horizontal="center" vertical="center" wrapText="1"/>
      <protection locked="0"/>
    </xf>
    <xf numFmtId="0" fontId="54" fillId="0" borderId="19"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top" textRotation="255" wrapText="1"/>
      <protection locked="0"/>
    </xf>
    <xf numFmtId="0" fontId="54" fillId="0" borderId="33" xfId="1" applyFont="1" applyBorder="1" applyAlignment="1" applyProtection="1">
      <alignment horizontal="center" vertical="top" textRotation="255" wrapText="1"/>
      <protection locked="0"/>
    </xf>
    <xf numFmtId="0" fontId="21" fillId="11" borderId="23" xfId="1" applyFont="1" applyFill="1" applyBorder="1" applyAlignment="1">
      <alignment horizontal="center" vertical="center" wrapText="1"/>
    </xf>
    <xf numFmtId="0" fontId="21" fillId="11" borderId="11" xfId="1" applyFont="1" applyFill="1" applyBorder="1" applyAlignment="1">
      <alignment horizontal="center" vertical="center" wrapText="1"/>
    </xf>
    <xf numFmtId="0" fontId="21" fillId="11" borderId="12" xfId="1" applyFont="1" applyFill="1" applyBorder="1" applyAlignment="1">
      <alignment horizontal="center" vertical="center" wrapText="1"/>
    </xf>
    <xf numFmtId="0" fontId="21" fillId="11" borderId="43" xfId="1" applyFont="1" applyFill="1" applyBorder="1" applyAlignment="1">
      <alignment horizontal="center" vertical="center" wrapText="1"/>
    </xf>
    <xf numFmtId="0" fontId="41" fillId="11" borderId="19" xfId="1" applyFont="1" applyFill="1" applyBorder="1" applyAlignment="1" applyProtection="1">
      <alignment horizontal="left" vertical="top" wrapText="1"/>
      <protection locked="0"/>
    </xf>
    <xf numFmtId="0" fontId="41" fillId="11" borderId="21" xfId="1" applyFont="1" applyFill="1" applyBorder="1" applyAlignment="1" applyProtection="1">
      <alignment horizontal="left" vertical="top" wrapText="1"/>
      <protection locked="0"/>
    </xf>
    <xf numFmtId="0" fontId="21" fillId="11" borderId="9" xfId="1" applyFont="1" applyFill="1" applyBorder="1" applyAlignment="1" applyProtection="1">
      <alignment horizontal="center" vertical="top" wrapText="1"/>
      <protection locked="0"/>
    </xf>
    <xf numFmtId="0" fontId="21" fillId="11" borderId="8" xfId="1" applyFont="1" applyFill="1" applyBorder="1" applyAlignment="1" applyProtection="1">
      <alignment horizontal="center" vertical="top" wrapText="1"/>
      <protection locked="0"/>
    </xf>
    <xf numFmtId="0" fontId="21" fillId="11" borderId="52" xfId="1" applyFont="1" applyFill="1" applyBorder="1" applyAlignment="1" applyProtection="1">
      <alignment horizontal="center" vertical="top" wrapText="1"/>
      <protection locked="0"/>
    </xf>
    <xf numFmtId="0" fontId="41" fillId="11" borderId="33" xfId="1" applyFont="1" applyFill="1" applyBorder="1" applyAlignment="1" applyProtection="1">
      <alignment horizontal="left" vertical="top" wrapText="1"/>
      <protection locked="0"/>
    </xf>
    <xf numFmtId="0" fontId="41" fillId="11" borderId="12" xfId="1" applyFont="1" applyFill="1" applyBorder="1" applyAlignment="1" applyProtection="1">
      <alignment horizontal="left" vertical="top" wrapText="1"/>
      <protection locked="0"/>
    </xf>
    <xf numFmtId="0" fontId="41" fillId="11" borderId="12" xfId="8" applyFont="1" applyFill="1" applyBorder="1" applyAlignment="1">
      <alignment horizontal="left" vertical="top" wrapText="1"/>
    </xf>
    <xf numFmtId="0" fontId="41" fillId="11" borderId="19" xfId="8" applyFont="1" applyFill="1" applyBorder="1" applyAlignment="1">
      <alignment horizontal="left" vertical="top" wrapText="1"/>
    </xf>
    <xf numFmtId="0" fontId="21" fillId="11" borderId="14" xfId="73" applyFont="1" applyFill="1" applyBorder="1" applyAlignment="1" applyProtection="1">
      <alignment horizontal="center" vertical="center" wrapText="1"/>
      <protection locked="0"/>
    </xf>
    <xf numFmtId="0" fontId="21" fillId="11" borderId="0" xfId="73" applyFont="1" applyFill="1" applyBorder="1" applyAlignment="1" applyProtection="1">
      <alignment horizontal="center" vertical="center" wrapText="1"/>
      <protection locked="0"/>
    </xf>
    <xf numFmtId="0" fontId="21" fillId="11" borderId="0" xfId="73" applyFont="1" applyFill="1" applyAlignment="1" applyProtection="1">
      <alignment horizontal="center" vertical="center" wrapText="1"/>
      <protection locked="0"/>
    </xf>
    <xf numFmtId="0" fontId="41" fillId="11" borderId="9" xfId="1" applyFont="1" applyFill="1" applyBorder="1" applyAlignment="1" applyProtection="1">
      <alignment horizontal="left" vertical="top" wrapText="1"/>
      <protection locked="0"/>
    </xf>
    <xf numFmtId="0" fontId="41" fillId="11" borderId="8" xfId="1" applyFont="1" applyFill="1" applyBorder="1" applyAlignment="1" applyProtection="1">
      <alignment horizontal="left" vertical="top" wrapText="1"/>
      <protection locked="0"/>
    </xf>
    <xf numFmtId="0" fontId="41" fillId="11" borderId="5" xfId="1" applyFont="1" applyFill="1" applyBorder="1" applyAlignment="1" applyProtection="1">
      <alignment horizontal="left" vertical="top" wrapText="1"/>
      <protection locked="0"/>
    </xf>
    <xf numFmtId="0" fontId="41" fillId="11" borderId="4" xfId="1" applyFont="1" applyFill="1" applyBorder="1" applyAlignment="1" applyProtection="1">
      <alignment horizontal="left" vertical="top" wrapText="1"/>
      <protection locked="0"/>
    </xf>
    <xf numFmtId="0" fontId="41" fillId="11" borderId="50" xfId="1" applyFont="1" applyFill="1" applyBorder="1" applyAlignment="1" applyProtection="1">
      <alignment horizontal="left" vertical="top" wrapText="1"/>
      <protection locked="0"/>
    </xf>
    <xf numFmtId="0" fontId="41" fillId="11" borderId="19" xfId="8" applyFont="1" applyFill="1" applyBorder="1" applyAlignment="1">
      <alignment horizontal="center" vertical="top" wrapText="1"/>
    </xf>
    <xf numFmtId="0" fontId="41" fillId="11" borderId="21" xfId="8" applyFont="1" applyFill="1" applyBorder="1" applyAlignment="1">
      <alignment horizontal="center" vertical="top" wrapText="1"/>
    </xf>
    <xf numFmtId="0" fontId="41" fillId="11" borderId="33" xfId="8" applyFont="1" applyFill="1" applyBorder="1" applyAlignment="1">
      <alignment horizontal="center" vertical="top" wrapText="1"/>
    </xf>
    <xf numFmtId="0" fontId="54" fillId="0" borderId="9" xfId="1" applyFont="1" applyBorder="1" applyAlignment="1" applyProtection="1">
      <alignment horizontal="center" vertical="center" wrapText="1"/>
      <protection locked="0"/>
    </xf>
    <xf numFmtId="0" fontId="54" fillId="0" borderId="5" xfId="1" applyFont="1" applyBorder="1" applyAlignment="1" applyProtection="1">
      <alignment horizontal="center" vertical="center" wrapText="1"/>
      <protection locked="0"/>
    </xf>
    <xf numFmtId="0" fontId="60" fillId="11" borderId="20" xfId="1" applyFont="1" applyFill="1" applyBorder="1" applyAlignment="1" applyProtection="1">
      <alignment horizontal="center" vertical="center" wrapText="1"/>
      <protection locked="0"/>
    </xf>
    <xf numFmtId="0" fontId="60" fillId="11" borderId="6" xfId="1" applyFont="1" applyFill="1" applyBorder="1" applyAlignment="1" applyProtection="1">
      <alignment horizontal="center" vertical="center" wrapText="1"/>
      <protection locked="0"/>
    </xf>
    <xf numFmtId="0" fontId="54" fillId="0" borderId="19"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54" fillId="0" borderId="19" xfId="1" applyFont="1" applyFill="1" applyBorder="1" applyAlignment="1" applyProtection="1">
      <alignment horizontal="center" vertical="top" wrapText="1"/>
      <protection locked="0"/>
    </xf>
    <xf numFmtId="0" fontId="54" fillId="0" borderId="21" xfId="1" applyFont="1" applyFill="1" applyBorder="1" applyAlignment="1" applyProtection="1">
      <alignment horizontal="center" vertical="top" wrapText="1"/>
      <protection locked="0"/>
    </xf>
    <xf numFmtId="0" fontId="21" fillId="11" borderId="8" xfId="1" applyFont="1" applyFill="1" applyBorder="1" applyAlignment="1" applyProtection="1">
      <alignment horizontal="center" vertical="center" wrapText="1"/>
      <protection locked="0"/>
    </xf>
    <xf numFmtId="0" fontId="21" fillId="11" borderId="0" xfId="1" applyFont="1" applyFill="1" applyBorder="1" applyAlignment="1" applyProtection="1">
      <alignment horizontal="center" vertical="center" wrapText="1"/>
      <protection locked="0"/>
    </xf>
    <xf numFmtId="0" fontId="55" fillId="11" borderId="8" xfId="135" applyFont="1" applyFill="1" applyBorder="1" applyAlignment="1" applyProtection="1">
      <alignment horizontal="center" vertical="center" wrapText="1"/>
      <protection locked="0"/>
    </xf>
    <xf numFmtId="0" fontId="55" fillId="11" borderId="0" xfId="135" applyFont="1" applyFill="1" applyBorder="1" applyAlignment="1" applyProtection="1">
      <alignment horizontal="center" vertical="center" wrapText="1"/>
      <protection locked="0"/>
    </xf>
    <xf numFmtId="0" fontId="55" fillId="11" borderId="4" xfId="135" applyFont="1" applyFill="1" applyBorder="1" applyAlignment="1" applyProtection="1">
      <alignment horizontal="center" vertical="center" wrapText="1"/>
      <protection locked="0"/>
    </xf>
    <xf numFmtId="0" fontId="41" fillId="0" borderId="21" xfId="1" applyFont="1" applyBorder="1" applyAlignment="1" applyProtection="1">
      <alignment horizontal="center" vertical="top" textRotation="255" wrapText="1"/>
      <protection locked="0"/>
    </xf>
    <xf numFmtId="0" fontId="41" fillId="0" borderId="33" xfId="1" applyFont="1" applyBorder="1" applyAlignment="1" applyProtection="1">
      <alignment horizontal="center" vertical="top" textRotation="255" wrapText="1"/>
      <protection locked="0"/>
    </xf>
    <xf numFmtId="0" fontId="72" fillId="11" borderId="20" xfId="1" applyFont="1" applyFill="1" applyBorder="1" applyAlignment="1" applyProtection="1">
      <alignment horizontal="center" vertical="center" wrapText="1"/>
      <protection locked="0"/>
    </xf>
    <xf numFmtId="0" fontId="72" fillId="11" borderId="6" xfId="1" applyFont="1" applyFill="1" applyBorder="1" applyAlignment="1" applyProtection="1">
      <alignment horizontal="center" vertical="center" wrapText="1"/>
      <protection locked="0"/>
    </xf>
    <xf numFmtId="0" fontId="72" fillId="11" borderId="10" xfId="1" applyFont="1" applyFill="1" applyBorder="1" applyAlignment="1" applyProtection="1">
      <alignment horizontal="center" vertical="center" wrapText="1"/>
      <protection locked="0"/>
    </xf>
    <xf numFmtId="0" fontId="31" fillId="11" borderId="12" xfId="1" applyFont="1" applyFill="1" applyBorder="1" applyAlignment="1">
      <alignment horizontal="center" vertical="center" wrapText="1"/>
    </xf>
    <xf numFmtId="0" fontId="31" fillId="11" borderId="19" xfId="1" applyFont="1" applyFill="1" applyBorder="1" applyAlignment="1">
      <alignment horizontal="center" vertical="center" wrapText="1"/>
    </xf>
    <xf numFmtId="0" fontId="16" fillId="11" borderId="20" xfId="1" applyFont="1" applyFill="1" applyBorder="1" applyAlignment="1">
      <alignment horizontal="center" vertical="center" wrapText="1"/>
    </xf>
    <xf numFmtId="0" fontId="16" fillId="11" borderId="6" xfId="1" applyFont="1" applyFill="1" applyBorder="1" applyAlignment="1">
      <alignment horizontal="center" vertical="center" wrapText="1"/>
    </xf>
    <xf numFmtId="0" fontId="16" fillId="11" borderId="10" xfId="1" applyFont="1" applyFill="1" applyBorder="1" applyAlignment="1">
      <alignment horizontal="center" vertical="center" wrapText="1"/>
    </xf>
    <xf numFmtId="0" fontId="21" fillId="11" borderId="20" xfId="1" applyFont="1" applyFill="1" applyBorder="1" applyAlignment="1">
      <alignment horizontal="center" vertical="center" textRotation="255" wrapText="1"/>
    </xf>
    <xf numFmtId="0" fontId="21" fillId="11" borderId="45" xfId="1" applyFont="1" applyFill="1" applyBorder="1" applyAlignment="1">
      <alignment horizontal="center" vertical="center" textRotation="255" wrapText="1"/>
    </xf>
    <xf numFmtId="0" fontId="14" fillId="11" borderId="12" xfId="1" applyFont="1" applyFill="1" applyBorder="1" applyAlignment="1">
      <alignment horizontal="center" vertical="center" wrapText="1"/>
    </xf>
    <xf numFmtId="0" fontId="14" fillId="11" borderId="43" xfId="1" applyFont="1" applyFill="1" applyBorder="1" applyAlignment="1">
      <alignment horizontal="center" vertical="center" wrapText="1"/>
    </xf>
    <xf numFmtId="0" fontId="21" fillId="11" borderId="19" xfId="1" applyFont="1" applyFill="1" applyBorder="1" applyAlignment="1">
      <alignment horizontal="center" vertical="center" wrapText="1"/>
    </xf>
    <xf numFmtId="0" fontId="21" fillId="11" borderId="21" xfId="1" applyFont="1" applyFill="1" applyBorder="1" applyAlignment="1">
      <alignment horizontal="center" vertical="center" wrapText="1"/>
    </xf>
    <xf numFmtId="0" fontId="21" fillId="11" borderId="33" xfId="1" applyFont="1" applyFill="1" applyBorder="1" applyAlignment="1">
      <alignment horizontal="center" vertical="center" wrapText="1"/>
    </xf>
    <xf numFmtId="0" fontId="21" fillId="11" borderId="20" xfId="1" applyFont="1" applyFill="1" applyBorder="1" applyAlignment="1">
      <alignment horizontal="center" vertical="center"/>
    </xf>
    <xf numFmtId="0" fontId="21" fillId="11" borderId="6" xfId="1" applyFont="1" applyFill="1" applyBorder="1" applyAlignment="1">
      <alignment horizontal="center" vertical="center"/>
    </xf>
    <xf numFmtId="0" fontId="41" fillId="11" borderId="15" xfId="1" applyFont="1" applyFill="1" applyBorder="1" applyAlignment="1" applyProtection="1">
      <alignment horizontal="center" vertical="center" wrapText="1"/>
      <protection locked="0"/>
    </xf>
    <xf numFmtId="0" fontId="41" fillId="11" borderId="56" xfId="1" applyFont="1" applyFill="1" applyBorder="1" applyAlignment="1" applyProtection="1">
      <alignment horizontal="center" vertical="center" wrapText="1"/>
      <protection locked="0"/>
    </xf>
    <xf numFmtId="0" fontId="41" fillId="11" borderId="18" xfId="1" applyFont="1" applyFill="1" applyBorder="1" applyAlignment="1" applyProtection="1">
      <alignment horizontal="center" vertical="center" wrapText="1"/>
      <protection locked="0"/>
    </xf>
    <xf numFmtId="176" fontId="54" fillId="0" borderId="21" xfId="1" applyNumberFormat="1" applyFont="1" applyBorder="1" applyAlignment="1" applyProtection="1">
      <alignment horizontal="left" vertical="center" wrapText="1"/>
      <protection locked="0"/>
    </xf>
    <xf numFmtId="0" fontId="54" fillId="0" borderId="21" xfId="1" applyFont="1" applyBorder="1" applyAlignment="1" applyProtection="1">
      <alignment horizontal="left" vertical="center" wrapText="1"/>
      <protection locked="0"/>
    </xf>
    <xf numFmtId="0" fontId="54" fillId="0" borderId="33" xfId="1" applyFont="1" applyBorder="1" applyAlignment="1" applyProtection="1">
      <alignment horizontal="center" vertical="center" textRotation="255" wrapText="1"/>
      <protection locked="0"/>
    </xf>
    <xf numFmtId="0" fontId="54" fillId="0" borderId="1" xfId="1" applyFont="1" applyBorder="1" applyAlignment="1" applyProtection="1">
      <alignment horizontal="center" vertical="center" wrapText="1"/>
      <protection locked="0"/>
    </xf>
    <xf numFmtId="0" fontId="54" fillId="0" borderId="2" xfId="1" applyFont="1" applyBorder="1" applyAlignment="1" applyProtection="1">
      <alignment horizontal="center" vertical="center" wrapText="1"/>
      <protection locked="0"/>
    </xf>
    <xf numFmtId="0" fontId="41" fillId="11" borderId="12" xfId="8" applyFont="1" applyFill="1" applyBorder="1" applyAlignment="1">
      <alignment horizontal="center" vertical="top" wrapText="1"/>
    </xf>
    <xf numFmtId="0" fontId="41" fillId="11" borderId="43" xfId="8" applyFont="1" applyFill="1" applyBorder="1" applyAlignment="1">
      <alignment horizontal="center" vertical="top" wrapText="1"/>
    </xf>
    <xf numFmtId="0" fontId="42" fillId="11" borderId="9" xfId="1" applyFont="1" applyFill="1" applyBorder="1" applyAlignment="1" applyProtection="1">
      <alignment horizontal="center" vertical="top" wrapText="1"/>
      <protection locked="0"/>
    </xf>
    <xf numFmtId="0" fontId="42" fillId="11" borderId="8" xfId="1" applyFont="1" applyFill="1" applyBorder="1" applyAlignment="1" applyProtection="1">
      <alignment horizontal="center" vertical="top" wrapText="1"/>
      <protection locked="0"/>
    </xf>
    <xf numFmtId="0" fontId="42" fillId="11" borderId="52" xfId="1" applyFont="1" applyFill="1" applyBorder="1" applyAlignment="1" applyProtection="1">
      <alignment horizontal="center" vertical="top" wrapText="1"/>
      <protection locked="0"/>
    </xf>
    <xf numFmtId="0" fontId="41" fillId="11" borderId="33" xfId="8" applyFont="1" applyFill="1" applyBorder="1" applyAlignment="1">
      <alignment horizontal="left" vertical="top" wrapText="1"/>
    </xf>
    <xf numFmtId="0" fontId="41" fillId="11" borderId="52" xfId="1" applyFont="1" applyFill="1" applyBorder="1" applyAlignment="1" applyProtection="1">
      <alignment horizontal="left" vertical="top" wrapText="1"/>
      <protection locked="0"/>
    </xf>
    <xf numFmtId="0" fontId="41" fillId="11" borderId="20" xfId="8" applyFont="1" applyFill="1" applyBorder="1" applyAlignment="1">
      <alignment horizontal="center" vertical="top" wrapText="1"/>
    </xf>
    <xf numFmtId="0" fontId="41" fillId="11" borderId="9" xfId="8" applyFont="1" applyFill="1" applyBorder="1" applyAlignment="1">
      <alignment horizontal="center" vertical="top" wrapText="1"/>
    </xf>
    <xf numFmtId="0" fontId="41" fillId="11" borderId="20" xfId="1" applyFont="1" applyFill="1" applyBorder="1" applyAlignment="1" applyProtection="1">
      <alignment horizontal="left" vertical="center" wrapText="1"/>
      <protection locked="0"/>
    </xf>
    <xf numFmtId="0" fontId="41" fillId="11" borderId="6" xfId="1" applyFont="1" applyFill="1" applyBorder="1" applyAlignment="1" applyProtection="1">
      <alignment horizontal="left" vertical="center" wrapText="1"/>
      <protection locked="0"/>
    </xf>
    <xf numFmtId="0" fontId="41" fillId="11" borderId="10" xfId="1" applyFont="1" applyFill="1" applyBorder="1" applyAlignment="1" applyProtection="1">
      <alignment horizontal="left" vertical="center" wrapText="1"/>
      <protection locked="0"/>
    </xf>
    <xf numFmtId="0" fontId="41" fillId="11" borderId="20" xfId="8" applyFont="1" applyFill="1" applyBorder="1" applyAlignment="1">
      <alignment horizontal="left" vertical="center" wrapText="1"/>
    </xf>
    <xf numFmtId="0" fontId="41" fillId="11" borderId="6" xfId="8" applyFont="1" applyFill="1" applyBorder="1" applyAlignment="1">
      <alignment horizontal="left" vertical="center" wrapText="1"/>
    </xf>
    <xf numFmtId="0" fontId="41" fillId="11" borderId="10" xfId="8" applyFont="1" applyFill="1" applyBorder="1" applyAlignment="1">
      <alignment horizontal="left" vertical="center" wrapText="1"/>
    </xf>
    <xf numFmtId="10" fontId="54" fillId="0" borderId="21" xfId="1" applyNumberFormat="1" applyFont="1" applyBorder="1" applyAlignment="1" applyProtection="1">
      <alignment horizontal="center" vertical="top" wrapText="1"/>
      <protection locked="0"/>
    </xf>
    <xf numFmtId="0" fontId="54" fillId="0" borderId="11" xfId="73" applyFont="1" applyBorder="1" applyAlignment="1" applyProtection="1">
      <alignment horizontal="center" vertical="center" wrapText="1"/>
      <protection locked="0"/>
    </xf>
    <xf numFmtId="0" fontId="54" fillId="0" borderId="12" xfId="73" applyFont="1" applyBorder="1" applyAlignment="1" applyProtection="1">
      <alignment horizontal="center" vertical="center" wrapText="1"/>
      <protection locked="0"/>
    </xf>
    <xf numFmtId="0" fontId="54" fillId="0" borderId="43" xfId="73" applyFont="1" applyBorder="1" applyAlignment="1" applyProtection="1">
      <alignment horizontal="center" vertical="center" wrapText="1"/>
      <protection locked="0"/>
    </xf>
    <xf numFmtId="0" fontId="55" fillId="0" borderId="1" xfId="1" applyFont="1" applyBorder="1" applyAlignment="1" applyProtection="1">
      <alignment horizontal="center" vertical="center" wrapText="1"/>
      <protection locked="0"/>
    </xf>
    <xf numFmtId="0" fontId="55" fillId="0" borderId="5" xfId="1" applyFont="1" applyBorder="1" applyAlignment="1" applyProtection="1">
      <alignment horizontal="center" vertical="center" wrapText="1"/>
      <protection locked="0"/>
    </xf>
    <xf numFmtId="0" fontId="55" fillId="0" borderId="0" xfId="1" applyFont="1" applyBorder="1" applyAlignment="1" applyProtection="1">
      <alignment horizontal="center" vertical="center" wrapText="1"/>
      <protection locked="0"/>
    </xf>
    <xf numFmtId="0" fontId="55" fillId="0" borderId="4" xfId="1" applyFont="1" applyBorder="1" applyAlignment="1" applyProtection="1">
      <alignment horizontal="center" vertical="center" wrapText="1"/>
      <protection locked="0"/>
    </xf>
    <xf numFmtId="0" fontId="55" fillId="0" borderId="2" xfId="1" applyFont="1" applyBorder="1" applyAlignment="1" applyProtection="1">
      <alignment horizontal="center" vertical="center" wrapText="1"/>
      <protection locked="0"/>
    </xf>
    <xf numFmtId="0" fontId="55" fillId="0" borderId="3" xfId="1" applyFont="1" applyBorder="1" applyAlignment="1" applyProtection="1">
      <alignment horizontal="center" vertical="center" wrapText="1"/>
      <protection locked="0"/>
    </xf>
    <xf numFmtId="0" fontId="55" fillId="0" borderId="9" xfId="1" applyFont="1" applyBorder="1" applyAlignment="1" applyProtection="1">
      <alignment horizontal="center" vertical="top" textRotation="255" wrapText="1"/>
      <protection locked="0"/>
    </xf>
    <xf numFmtId="0" fontId="55" fillId="0" borderId="5" xfId="1" applyFont="1" applyBorder="1" applyAlignment="1" applyProtection="1">
      <alignment horizontal="center" vertical="top" textRotation="255" wrapText="1"/>
      <protection locked="0"/>
    </xf>
    <xf numFmtId="0" fontId="55" fillId="0" borderId="7" xfId="1" applyFont="1" applyBorder="1" applyAlignment="1" applyProtection="1">
      <alignment horizontal="center" vertical="top" textRotation="255" wrapText="1"/>
      <protection locked="0"/>
    </xf>
    <xf numFmtId="0" fontId="55" fillId="0" borderId="3" xfId="1" applyFont="1" applyBorder="1" applyAlignment="1" applyProtection="1">
      <alignment horizontal="center" vertical="top" textRotation="255" wrapText="1"/>
      <protection locked="0"/>
    </xf>
    <xf numFmtId="0" fontId="21" fillId="0" borderId="19" xfId="1" applyFont="1" applyBorder="1" applyAlignment="1" applyProtection="1">
      <alignment horizontal="center" vertical="center" textRotation="255" wrapText="1"/>
      <protection locked="0"/>
    </xf>
    <xf numFmtId="0" fontId="21" fillId="0" borderId="33" xfId="1" applyFont="1" applyBorder="1" applyAlignment="1" applyProtection="1">
      <alignment horizontal="center" vertical="center" textRotation="255" wrapText="1"/>
      <protection locked="0"/>
    </xf>
    <xf numFmtId="0" fontId="21" fillId="0" borderId="9" xfId="1" applyFont="1" applyBorder="1" applyAlignment="1" applyProtection="1">
      <alignment horizontal="center" vertical="center" textRotation="255" wrapText="1"/>
      <protection locked="0"/>
    </xf>
    <xf numFmtId="0" fontId="21" fillId="0" borderId="8" xfId="1" applyFont="1" applyBorder="1" applyAlignment="1" applyProtection="1">
      <alignment horizontal="center" vertical="center" textRotation="255" wrapText="1"/>
      <protection locked="0"/>
    </xf>
    <xf numFmtId="0" fontId="21" fillId="0" borderId="52" xfId="1" applyFont="1" applyBorder="1" applyAlignment="1" applyProtection="1">
      <alignment horizontal="center" vertical="center" textRotation="255" wrapText="1"/>
      <protection locked="0"/>
    </xf>
    <xf numFmtId="0" fontId="21" fillId="0" borderId="19" xfId="1" applyFont="1" applyBorder="1" applyAlignment="1" applyProtection="1">
      <alignment horizontal="center" vertical="center"/>
      <protection locked="0"/>
    </xf>
    <xf numFmtId="0" fontId="21" fillId="0" borderId="33" xfId="1" applyFont="1" applyBorder="1" applyAlignment="1" applyProtection="1">
      <alignment horizontal="center" vertical="center"/>
      <protection locked="0"/>
    </xf>
    <xf numFmtId="0" fontId="14" fillId="0" borderId="19" xfId="1" applyFont="1" applyBorder="1" applyAlignment="1">
      <alignment horizontal="center" vertical="center" textRotation="255" wrapText="1"/>
    </xf>
    <xf numFmtId="0" fontId="14" fillId="0" borderId="21" xfId="1" applyFont="1" applyBorder="1" applyAlignment="1">
      <alignment horizontal="center" vertical="center" textRotation="255" wrapText="1"/>
    </xf>
    <xf numFmtId="0" fontId="29" fillId="0" borderId="21" xfId="1" applyFont="1" applyBorder="1" applyAlignment="1" applyProtection="1">
      <alignment horizontal="left" vertical="top" wrapText="1"/>
      <protection locked="0"/>
    </xf>
    <xf numFmtId="0" fontId="21" fillId="0" borderId="5" xfId="1" applyFont="1" applyBorder="1" applyAlignment="1" applyProtection="1">
      <alignment horizontal="center" vertical="center" textRotation="255" wrapText="1"/>
      <protection locked="0"/>
    </xf>
    <xf numFmtId="0" fontId="21" fillId="0" borderId="21" xfId="1" applyFont="1" applyBorder="1" applyAlignment="1" applyProtection="1">
      <alignment horizontal="center" vertical="center" textRotation="255" wrapText="1"/>
      <protection locked="0"/>
    </xf>
    <xf numFmtId="0" fontId="21" fillId="0" borderId="21" xfId="1" applyFont="1" applyBorder="1" applyAlignment="1">
      <alignment horizontal="center" vertical="top" wrapText="1"/>
    </xf>
    <xf numFmtId="0" fontId="21" fillId="0" borderId="33" xfId="1" applyFont="1" applyBorder="1" applyAlignment="1">
      <alignment horizontal="center" vertical="top" wrapText="1"/>
    </xf>
    <xf numFmtId="0" fontId="54" fillId="0" borderId="20" xfId="1" applyFont="1" applyBorder="1" applyAlignment="1" applyProtection="1">
      <alignment horizontal="center" vertical="center" wrapText="1"/>
      <protection locked="0"/>
    </xf>
    <xf numFmtId="0" fontId="54" fillId="0" borderId="6" xfId="1" applyFont="1" applyBorder="1" applyAlignment="1" applyProtection="1">
      <alignment horizontal="center" vertical="center" wrapText="1"/>
      <protection locked="0"/>
    </xf>
    <xf numFmtId="0" fontId="54" fillId="0" borderId="10" xfId="1" applyFont="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4"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wrapText="1"/>
      <protection locked="0"/>
    </xf>
    <xf numFmtId="0" fontId="55" fillId="0" borderId="19" xfId="74" applyFont="1" applyBorder="1" applyAlignment="1" applyProtection="1">
      <alignment horizontal="center" vertical="center" wrapText="1"/>
      <protection locked="0"/>
    </xf>
    <xf numFmtId="0" fontId="55" fillId="0" borderId="33" xfId="74" applyFont="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17" fillId="0" borderId="21" xfId="1" applyFont="1" applyBorder="1" applyAlignment="1" applyProtection="1">
      <alignment horizontal="center" vertical="center" wrapText="1"/>
      <protection locked="0"/>
    </xf>
    <xf numFmtId="0" fontId="17" fillId="0" borderId="33" xfId="1" applyFont="1" applyBorder="1" applyAlignment="1" applyProtection="1">
      <alignment horizontal="center" vertical="center" wrapText="1"/>
      <protection locked="0"/>
    </xf>
    <xf numFmtId="0" fontId="21" fillId="0" borderId="12" xfId="1" applyFont="1" applyBorder="1" applyAlignment="1" applyProtection="1">
      <alignment horizontal="center" vertical="center" wrapText="1"/>
      <protection locked="0"/>
    </xf>
    <xf numFmtId="0" fontId="21" fillId="0" borderId="20" xfId="1" applyFont="1" applyBorder="1" applyAlignment="1" applyProtection="1">
      <alignment horizontal="center" vertical="center" wrapText="1"/>
      <protection locked="0"/>
    </xf>
    <xf numFmtId="0" fontId="41" fillId="0" borderId="0" xfId="1" applyFont="1" applyAlignment="1" applyProtection="1">
      <alignment vertical="center" wrapText="1"/>
      <protection locked="0"/>
    </xf>
    <xf numFmtId="0" fontId="41" fillId="0" borderId="53" xfId="1" applyFont="1" applyBorder="1" applyAlignment="1" applyProtection="1">
      <alignment horizontal="center" vertical="center" textRotation="255" wrapText="1"/>
      <protection locked="0"/>
    </xf>
    <xf numFmtId="0" fontId="41" fillId="0" borderId="21" xfId="1" applyFont="1" applyBorder="1" applyAlignment="1" applyProtection="1">
      <alignment horizontal="center" vertical="center" textRotation="255" wrapText="1"/>
      <protection locked="0"/>
    </xf>
    <xf numFmtId="0" fontId="41" fillId="0" borderId="33" xfId="1" applyFont="1" applyBorder="1" applyAlignment="1" applyProtection="1">
      <alignment horizontal="center" vertical="center" textRotation="255" wrapText="1"/>
      <protection locked="0"/>
    </xf>
    <xf numFmtId="0" fontId="21" fillId="0" borderId="9" xfId="1" applyFont="1" applyBorder="1" applyAlignment="1" applyProtection="1">
      <alignment horizontal="center" vertical="center"/>
      <protection locked="0"/>
    </xf>
    <xf numFmtId="0" fontId="21" fillId="0" borderId="52" xfId="1" applyFont="1" applyBorder="1" applyAlignment="1" applyProtection="1">
      <alignment horizontal="center" vertical="center"/>
      <protection locked="0"/>
    </xf>
    <xf numFmtId="0" fontId="21" fillId="0" borderId="19" xfId="1" applyFont="1" applyBorder="1" applyAlignment="1" applyProtection="1">
      <alignment horizontal="center" vertical="center" wrapText="1"/>
      <protection locked="0"/>
    </xf>
    <xf numFmtId="0" fontId="21" fillId="0" borderId="33"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55" fillId="0" borderId="9" xfId="1" applyFont="1" applyBorder="1" applyAlignment="1" applyProtection="1">
      <alignment horizontal="center" vertical="center" wrapText="1"/>
      <protection locked="0"/>
    </xf>
    <xf numFmtId="0" fontId="55" fillId="0" borderId="8" xfId="1" applyFont="1" applyBorder="1" applyAlignment="1" applyProtection="1">
      <alignment horizontal="center" vertical="center" wrapText="1"/>
      <protection locked="0"/>
    </xf>
    <xf numFmtId="0" fontId="55" fillId="0" borderId="0" xfId="1" applyFont="1" applyAlignment="1" applyProtection="1">
      <alignment horizontal="center" vertical="center" wrapText="1"/>
      <protection locked="0"/>
    </xf>
    <xf numFmtId="0" fontId="55" fillId="0" borderId="7" xfId="1" applyFont="1" applyBorder="1" applyAlignment="1" applyProtection="1">
      <alignment horizontal="center" vertical="center" wrapText="1"/>
      <protection locked="0"/>
    </xf>
    <xf numFmtId="0" fontId="21" fillId="0" borderId="20" xfId="1" applyFont="1" applyBorder="1" applyAlignment="1" applyProtection="1">
      <alignment horizontal="left" vertical="center" wrapText="1"/>
      <protection locked="0"/>
    </xf>
    <xf numFmtId="0" fontId="21" fillId="0" borderId="6"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3" borderId="24" xfId="1" applyFont="1" applyFill="1" applyBorder="1" applyAlignment="1" applyProtection="1">
      <alignment horizontal="center" vertical="center" wrapText="1"/>
      <protection locked="0"/>
    </xf>
    <xf numFmtId="0" fontId="21" fillId="3" borderId="25" xfId="1" applyFont="1" applyFill="1" applyBorder="1" applyAlignment="1" applyProtection="1">
      <alignment horizontal="center" vertical="center" wrapText="1"/>
      <protection locked="0"/>
    </xf>
    <xf numFmtId="0" fontId="41" fillId="0" borderId="22" xfId="1" applyFont="1" applyBorder="1" applyAlignment="1" applyProtection="1">
      <alignment horizontal="left" vertical="center" wrapText="1"/>
      <protection locked="0"/>
    </xf>
    <xf numFmtId="0" fontId="41" fillId="0" borderId="63" xfId="1" applyFont="1" applyBorder="1" applyAlignment="1" applyProtection="1">
      <alignment horizontal="left" vertical="center" wrapText="1"/>
      <protection locked="0"/>
    </xf>
    <xf numFmtId="0" fontId="41" fillId="0" borderId="27" xfId="1" applyFont="1" applyBorder="1" applyAlignment="1" applyProtection="1">
      <alignment horizontal="left" vertical="center" wrapText="1"/>
      <protection locked="0"/>
    </xf>
    <xf numFmtId="0" fontId="41" fillId="0" borderId="32" xfId="1" applyFont="1" applyBorder="1" applyAlignment="1" applyProtection="1">
      <alignment horizontal="left" vertical="center" wrapText="1"/>
      <protection locked="0"/>
    </xf>
    <xf numFmtId="0" fontId="41" fillId="0" borderId="23" xfId="1" applyFont="1" applyBorder="1" applyAlignment="1" applyProtection="1">
      <alignment horizontal="left" vertical="center" wrapText="1"/>
      <protection locked="0"/>
    </xf>
    <xf numFmtId="0" fontId="41" fillId="0" borderId="11" xfId="1" applyFont="1" applyBorder="1" applyAlignment="1" applyProtection="1">
      <alignment horizontal="left" vertical="center" wrapText="1"/>
      <protection locked="0"/>
    </xf>
    <xf numFmtId="0" fontId="41" fillId="0" borderId="12" xfId="1" applyFont="1" applyBorder="1" applyAlignment="1" applyProtection="1">
      <alignment horizontal="left" vertical="center" wrapText="1"/>
      <protection locked="0"/>
    </xf>
    <xf numFmtId="0" fontId="41" fillId="0" borderId="19" xfId="1" applyFont="1" applyBorder="1" applyAlignment="1" applyProtection="1">
      <alignment horizontal="left" vertical="center" wrapText="1"/>
      <protection locked="0"/>
    </xf>
    <xf numFmtId="0" fontId="55" fillId="0" borderId="23" xfId="1" applyFont="1" applyBorder="1" applyAlignment="1" applyProtection="1">
      <alignment horizontal="left" vertical="center" wrapText="1"/>
      <protection locked="0"/>
    </xf>
    <xf numFmtId="0" fontId="55" fillId="0" borderId="11" xfId="1" applyFont="1" applyBorder="1" applyAlignment="1" applyProtection="1">
      <alignment horizontal="left" vertical="center" wrapText="1"/>
      <protection locked="0"/>
    </xf>
    <xf numFmtId="0" fontId="55" fillId="0" borderId="12" xfId="1" applyFont="1" applyBorder="1" applyAlignment="1" applyProtection="1">
      <alignment horizontal="left" vertical="center" wrapText="1"/>
      <protection locked="0"/>
    </xf>
    <xf numFmtId="0" fontId="55" fillId="0" borderId="19" xfId="1" applyFont="1" applyBorder="1" applyAlignment="1" applyProtection="1">
      <alignment horizontal="left" vertical="center" wrapText="1"/>
      <protection locked="0"/>
    </xf>
    <xf numFmtId="0" fontId="41" fillId="0" borderId="53" xfId="1" applyFont="1" applyBorder="1" applyAlignment="1" applyProtection="1">
      <alignment horizontal="left" vertical="center" wrapText="1"/>
      <protection locked="0"/>
    </xf>
    <xf numFmtId="0" fontId="41" fillId="0" borderId="21" xfId="1" applyFont="1" applyBorder="1" applyAlignment="1" applyProtection="1">
      <alignment horizontal="left" vertical="center" wrapText="1"/>
      <protection locked="0"/>
    </xf>
    <xf numFmtId="0" fontId="41" fillId="0" borderId="33" xfId="1" applyFont="1" applyBorder="1" applyAlignment="1" applyProtection="1">
      <alignment horizontal="left" vertical="center" wrapText="1"/>
      <protection locked="0"/>
    </xf>
    <xf numFmtId="0" fontId="21" fillId="5" borderId="21" xfId="1" applyFont="1" applyFill="1" applyBorder="1" applyAlignment="1">
      <alignment horizontal="center" vertical="top" textRotation="255" wrapText="1"/>
    </xf>
    <xf numFmtId="0" fontId="14" fillId="0" borderId="9"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4" xfId="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54" fillId="0" borderId="19" xfId="1" applyFont="1" applyBorder="1" applyAlignment="1">
      <alignment horizontal="center" vertical="center" wrapText="1"/>
    </xf>
    <xf numFmtId="0" fontId="54" fillId="0" borderId="33" xfId="1" applyFont="1" applyBorder="1" applyAlignment="1">
      <alignment horizontal="center" vertical="center" wrapText="1"/>
    </xf>
    <xf numFmtId="0" fontId="55" fillId="0" borderId="19" xfId="1" applyFont="1" applyBorder="1" applyAlignment="1">
      <alignment horizontal="center" vertical="center" wrapText="1"/>
    </xf>
    <xf numFmtId="0" fontId="55" fillId="0" borderId="33" xfId="1" applyFont="1" applyBorder="1" applyAlignment="1">
      <alignment horizontal="center" vertical="center" wrapText="1"/>
    </xf>
    <xf numFmtId="0" fontId="21" fillId="5" borderId="19" xfId="1" applyFont="1" applyFill="1" applyBorder="1" applyAlignment="1" applyProtection="1">
      <alignment horizontal="center" vertical="center" textRotation="255" wrapText="1"/>
      <protection locked="0"/>
    </xf>
    <xf numFmtId="0" fontId="21" fillId="5" borderId="21" xfId="1" applyFont="1" applyFill="1" applyBorder="1" applyAlignment="1" applyProtection="1">
      <alignment horizontal="center" vertical="center" textRotation="255" wrapText="1"/>
      <protection locked="0"/>
    </xf>
    <xf numFmtId="0" fontId="21" fillId="5" borderId="33" xfId="1" applyFont="1" applyFill="1" applyBorder="1" applyAlignment="1" applyProtection="1">
      <alignment horizontal="center" vertical="center" textRotation="255" wrapText="1"/>
      <protection locked="0"/>
    </xf>
    <xf numFmtId="0" fontId="55" fillId="0" borderId="21" xfId="1" applyFont="1" applyBorder="1" applyAlignment="1" applyProtection="1">
      <alignment horizontal="center" vertical="center" textRotation="255"/>
      <protection locked="0"/>
    </xf>
    <xf numFmtId="0" fontId="55" fillId="0" borderId="33" xfId="1" applyFont="1" applyBorder="1" applyAlignment="1" applyProtection="1">
      <alignment horizontal="center" vertical="center" textRotation="255"/>
      <protection locked="0"/>
    </xf>
    <xf numFmtId="0" fontId="21" fillId="0" borderId="21" xfId="1" applyFont="1" applyBorder="1" applyAlignment="1">
      <alignment horizontal="center" vertical="top" textRotation="255" wrapText="1"/>
    </xf>
    <xf numFmtId="0" fontId="21" fillId="0" borderId="33" xfId="1" applyFont="1" applyBorder="1" applyAlignment="1">
      <alignment horizontal="center" vertical="top" textRotation="255" wrapText="1"/>
    </xf>
    <xf numFmtId="0" fontId="21" fillId="0" borderId="21" xfId="1" applyFont="1" applyBorder="1" applyAlignment="1" applyProtection="1">
      <alignment horizontal="center" vertical="center"/>
      <protection locked="0"/>
    </xf>
    <xf numFmtId="0" fontId="21" fillId="0" borderId="17" xfId="1" applyFont="1" applyBorder="1" applyAlignment="1" applyProtection="1">
      <alignment horizontal="center" vertical="center" wrapText="1"/>
      <protection locked="0"/>
    </xf>
    <xf numFmtId="0" fontId="21" fillId="0" borderId="21" xfId="1" applyFont="1" applyBorder="1" applyAlignment="1">
      <alignment horizontal="center" vertical="center" wrapText="1"/>
    </xf>
    <xf numFmtId="0" fontId="55" fillId="0" borderId="21" xfId="1" applyFont="1" applyBorder="1" applyAlignment="1" applyProtection="1">
      <alignment horizontal="center" vertical="center" textRotation="255" wrapText="1"/>
      <protection locked="0"/>
    </xf>
    <xf numFmtId="0" fontId="55" fillId="0" borderId="33" xfId="1" applyFont="1" applyBorder="1" applyAlignment="1" applyProtection="1">
      <alignment horizontal="center" vertical="center" textRotation="255" wrapText="1"/>
      <protection locked="0"/>
    </xf>
    <xf numFmtId="0" fontId="73" fillId="0" borderId="21" xfId="1" applyFont="1" applyBorder="1" applyAlignment="1" applyProtection="1">
      <alignment horizontal="center" vertical="center" textRotation="255" wrapText="1"/>
      <protection locked="0"/>
    </xf>
    <xf numFmtId="0" fontId="73" fillId="0" borderId="33" xfId="1" applyFont="1" applyBorder="1" applyAlignment="1" applyProtection="1">
      <alignment horizontal="center" vertical="center" textRotation="255" wrapText="1"/>
      <protection locked="0"/>
    </xf>
    <xf numFmtId="0" fontId="27" fillId="3" borderId="25" xfId="74" applyFont="1" applyFill="1" applyBorder="1" applyAlignment="1" applyProtection="1">
      <alignment horizontal="center" vertical="center" wrapText="1"/>
      <protection locked="0"/>
    </xf>
    <xf numFmtId="0" fontId="54" fillId="0" borderId="8" xfId="1" applyFont="1" applyBorder="1" applyAlignment="1" applyProtection="1">
      <alignment horizontal="center" vertical="center" wrapText="1"/>
      <protection locked="0"/>
    </xf>
    <xf numFmtId="0" fontId="54" fillId="0" borderId="4" xfId="1" applyFont="1" applyBorder="1" applyAlignment="1" applyProtection="1">
      <alignment horizontal="center" vertical="center" wrapText="1"/>
      <protection locked="0"/>
    </xf>
    <xf numFmtId="38" fontId="54" fillId="0" borderId="21" xfId="26" applyFont="1" applyBorder="1" applyAlignment="1" applyProtection="1">
      <alignment horizontal="center" vertical="top" textRotation="255" wrapText="1"/>
      <protection locked="0"/>
    </xf>
    <xf numFmtId="38" fontId="54" fillId="0" borderId="33" xfId="26" applyFont="1" applyBorder="1" applyAlignment="1" applyProtection="1">
      <alignment horizontal="center" vertical="top" textRotation="255" wrapText="1"/>
      <protection locked="0"/>
    </xf>
    <xf numFmtId="0" fontId="59" fillId="11" borderId="8" xfId="135" applyFont="1" applyFill="1" applyBorder="1" applyAlignment="1" applyProtection="1">
      <alignment horizontal="center" vertical="center" wrapText="1"/>
      <protection locked="0"/>
    </xf>
    <xf numFmtId="0" fontId="59" fillId="11" borderId="0" xfId="135" applyFont="1" applyFill="1" applyBorder="1" applyAlignment="1" applyProtection="1">
      <alignment horizontal="center" vertical="center" wrapText="1"/>
      <protection locked="0"/>
    </xf>
    <xf numFmtId="0" fontId="59" fillId="11" borderId="4" xfId="135" applyFont="1" applyFill="1" applyBorder="1" applyAlignment="1" applyProtection="1">
      <alignment horizontal="center" vertical="center" wrapText="1"/>
      <protection locked="0"/>
    </xf>
    <xf numFmtId="0" fontId="59" fillId="11" borderId="9" xfId="74" applyFont="1" applyFill="1" applyBorder="1" applyAlignment="1" applyProtection="1">
      <alignment horizontal="center" vertical="top" wrapText="1"/>
      <protection locked="0"/>
    </xf>
    <xf numFmtId="0" fontId="59" fillId="11" borderId="1" xfId="74" applyFont="1" applyFill="1" applyBorder="1" applyAlignment="1" applyProtection="1">
      <alignment horizontal="center" vertical="top" wrapText="1"/>
      <protection locked="0"/>
    </xf>
    <xf numFmtId="0" fontId="59" fillId="11" borderId="5" xfId="74" applyFont="1" applyFill="1" applyBorder="1" applyAlignment="1" applyProtection="1">
      <alignment horizontal="center" vertical="top" wrapText="1"/>
      <protection locked="0"/>
    </xf>
    <xf numFmtId="0" fontId="59" fillId="11" borderId="8" xfId="74" applyFont="1" applyFill="1" applyBorder="1" applyAlignment="1" applyProtection="1">
      <alignment horizontal="center" vertical="top" wrapText="1"/>
      <protection locked="0"/>
    </xf>
    <xf numFmtId="0" fontId="59" fillId="11" borderId="0" xfId="74" applyFont="1" applyFill="1" applyBorder="1" applyAlignment="1" applyProtection="1">
      <alignment horizontal="center" vertical="top" wrapText="1"/>
      <protection locked="0"/>
    </xf>
    <xf numFmtId="0" fontId="59" fillId="11" borderId="4" xfId="74" applyFont="1" applyFill="1" applyBorder="1" applyAlignment="1" applyProtection="1">
      <alignment horizontal="center" vertical="top" wrapText="1"/>
      <protection locked="0"/>
    </xf>
    <xf numFmtId="0" fontId="21" fillId="0" borderId="21" xfId="1" applyFont="1" applyBorder="1" applyAlignment="1" applyProtection="1">
      <alignment horizontal="center" vertical="top" textRotation="255" wrapText="1"/>
      <protection locked="0"/>
    </xf>
    <xf numFmtId="0" fontId="21" fillId="0" borderId="33" xfId="1" applyFont="1" applyBorder="1" applyAlignment="1" applyProtection="1">
      <alignment horizontal="center" vertical="top" textRotation="255" wrapText="1"/>
      <protection locked="0"/>
    </xf>
    <xf numFmtId="0" fontId="54" fillId="0" borderId="0" xfId="1" applyFont="1" applyBorder="1" applyAlignment="1" applyProtection="1">
      <alignment horizontal="center" vertical="center" wrapText="1"/>
      <protection locked="0"/>
    </xf>
    <xf numFmtId="0" fontId="54" fillId="0" borderId="21" xfId="1" applyFont="1" applyFill="1" applyBorder="1" applyAlignment="1" applyProtection="1">
      <alignment horizontal="center" vertical="top" textRotation="255" wrapText="1"/>
      <protection locked="0"/>
    </xf>
    <xf numFmtId="0" fontId="54" fillId="0" borderId="33" xfId="1" applyFont="1" applyFill="1" applyBorder="1" applyAlignment="1" applyProtection="1">
      <alignment horizontal="center" vertical="top" textRotation="255" wrapText="1"/>
      <protection locked="0"/>
    </xf>
    <xf numFmtId="0" fontId="54" fillId="0" borderId="21" xfId="1" applyNumberFormat="1" applyFont="1" applyBorder="1" applyAlignment="1" applyProtection="1">
      <alignment horizontal="center" vertical="top" wrapText="1"/>
      <protection locked="0"/>
    </xf>
    <xf numFmtId="0" fontId="70" fillId="0" borderId="21" xfId="1" applyFont="1" applyBorder="1" applyAlignment="1" applyProtection="1">
      <alignment horizontal="center" vertical="top" wrapText="1"/>
      <protection locked="0"/>
    </xf>
    <xf numFmtId="38" fontId="54" fillId="0" borderId="19" xfId="26" applyFont="1" applyBorder="1" applyAlignment="1" applyProtection="1">
      <alignment horizontal="center" vertical="top" wrapText="1"/>
      <protection locked="0"/>
    </xf>
    <xf numFmtId="38" fontId="54" fillId="0" borderId="21" xfId="26" applyFont="1" applyBorder="1" applyAlignment="1" applyProtection="1">
      <alignment horizontal="center" vertical="top" wrapText="1"/>
      <protection locked="0"/>
    </xf>
    <xf numFmtId="0" fontId="54" fillId="13" borderId="12" xfId="1" applyFont="1" applyFill="1" applyBorder="1" applyAlignment="1" applyProtection="1">
      <alignment horizontal="center" vertical="center" wrapText="1"/>
      <protection locked="0"/>
    </xf>
    <xf numFmtId="0" fontId="54" fillId="0" borderId="21" xfId="1" applyFont="1" applyBorder="1" applyAlignment="1" applyProtection="1">
      <alignment horizontal="center" vertical="center" wrapText="1"/>
      <protection locked="0"/>
    </xf>
    <xf numFmtId="0" fontId="55" fillId="0" borderId="21" xfId="1" applyFont="1" applyBorder="1" applyAlignment="1" applyProtection="1">
      <alignment horizontal="center" vertical="top" textRotation="255" wrapText="1"/>
      <protection locked="0"/>
    </xf>
    <xf numFmtId="0" fontId="55" fillId="0" borderId="33" xfId="1" applyFont="1" applyBorder="1" applyAlignment="1" applyProtection="1">
      <alignment horizontal="center" vertical="top" textRotation="255" wrapText="1"/>
      <protection locked="0"/>
    </xf>
    <xf numFmtId="0" fontId="58" fillId="12" borderId="22" xfId="1" applyFont="1" applyFill="1" applyBorder="1" applyAlignment="1">
      <alignment horizontal="center" vertical="center" wrapText="1"/>
    </xf>
    <xf numFmtId="0" fontId="58" fillId="12" borderId="42" xfId="1" applyFont="1" applyFill="1" applyBorder="1" applyAlignment="1">
      <alignment horizontal="center" vertical="center" wrapText="1"/>
    </xf>
    <xf numFmtId="0" fontId="62" fillId="13" borderId="70" xfId="1" applyFont="1" applyFill="1" applyBorder="1" applyAlignment="1">
      <alignment horizontal="center" vertical="center" textRotation="255" wrapText="1"/>
    </xf>
    <xf numFmtId="0" fontId="62" fillId="13" borderId="58" xfId="1" applyFont="1" applyFill="1" applyBorder="1" applyAlignment="1">
      <alignment horizontal="center" vertical="center" textRotation="255" wrapText="1"/>
    </xf>
    <xf numFmtId="0" fontId="62" fillId="13" borderId="16" xfId="1" applyFont="1" applyFill="1" applyBorder="1" applyAlignment="1">
      <alignment horizontal="center" vertical="center" textRotation="255" wrapText="1"/>
    </xf>
    <xf numFmtId="0" fontId="45" fillId="12" borderId="70" xfId="1" applyFont="1" applyFill="1" applyBorder="1" applyAlignment="1">
      <alignment vertical="center" wrapText="1"/>
    </xf>
    <xf numFmtId="0" fontId="45" fillId="12" borderId="62" xfId="1" applyFont="1" applyFill="1" applyBorder="1" applyAlignment="1">
      <alignment vertical="center" wrapText="1"/>
    </xf>
    <xf numFmtId="0" fontId="45" fillId="12" borderId="73" xfId="1" applyFont="1" applyFill="1" applyBorder="1" applyAlignment="1">
      <alignment vertical="center" wrapText="1"/>
    </xf>
    <xf numFmtId="0" fontId="41" fillId="11" borderId="26" xfId="1" applyFont="1" applyFill="1" applyBorder="1" applyAlignment="1">
      <alignment horizontal="center" vertical="center" wrapText="1"/>
    </xf>
    <xf numFmtId="0" fontId="41" fillId="11" borderId="14" xfId="8" applyFont="1" applyFill="1" applyBorder="1" applyAlignment="1">
      <alignment horizontal="center" vertical="center" wrapText="1"/>
    </xf>
    <xf numFmtId="0" fontId="41" fillId="11" borderId="31" xfId="8" applyFont="1" applyFill="1" applyBorder="1" applyAlignment="1">
      <alignment horizontal="center" vertical="center" wrapText="1"/>
    </xf>
    <xf numFmtId="0" fontId="41" fillId="11" borderId="24" xfId="8" applyFont="1" applyFill="1" applyBorder="1" applyAlignment="1">
      <alignment horizontal="center" vertical="center" wrapText="1"/>
    </xf>
    <xf numFmtId="0" fontId="41" fillId="11" borderId="14" xfId="1" applyFont="1" applyFill="1" applyBorder="1" applyAlignment="1">
      <alignment horizontal="center" vertical="center" wrapText="1"/>
    </xf>
    <xf numFmtId="0" fontId="41" fillId="11" borderId="31" xfId="1" applyFont="1" applyFill="1" applyBorder="1" applyAlignment="1">
      <alignment horizontal="center" vertical="center" wrapText="1"/>
    </xf>
    <xf numFmtId="0" fontId="41" fillId="11" borderId="19" xfId="1" applyFont="1" applyFill="1" applyBorder="1" applyAlignment="1">
      <alignment vertical="top" wrapText="1"/>
    </xf>
    <xf numFmtId="0" fontId="41" fillId="11" borderId="21" xfId="1" applyFont="1" applyFill="1" applyBorder="1" applyAlignment="1">
      <alignment vertical="top" wrapText="1"/>
    </xf>
    <xf numFmtId="0" fontId="41" fillId="11" borderId="33" xfId="1" applyFont="1" applyFill="1" applyBorder="1" applyAlignment="1">
      <alignment vertical="top" wrapText="1"/>
    </xf>
    <xf numFmtId="0" fontId="41" fillId="11" borderId="26" xfId="8" applyFont="1" applyFill="1" applyBorder="1" applyAlignment="1">
      <alignment horizontal="center" vertical="center" wrapText="1"/>
    </xf>
    <xf numFmtId="0" fontId="55" fillId="11" borderId="12" xfId="8" applyFont="1" applyFill="1" applyBorder="1" applyAlignment="1">
      <alignment horizontal="left" vertical="top" textRotation="255" wrapText="1"/>
    </xf>
    <xf numFmtId="0" fontId="55" fillId="11" borderId="19" xfId="8" applyFont="1" applyFill="1" applyBorder="1" applyAlignment="1">
      <alignment horizontal="left" vertical="top" textRotation="255" wrapText="1"/>
    </xf>
    <xf numFmtId="0" fontId="61" fillId="0" borderId="17" xfId="1" applyFont="1" applyBorder="1" applyAlignment="1">
      <alignment horizontal="left" wrapText="1"/>
    </xf>
    <xf numFmtId="0" fontId="58" fillId="13" borderId="53" xfId="1" applyFont="1" applyFill="1" applyBorder="1" applyAlignment="1">
      <alignment horizontal="center" vertical="center" wrapText="1"/>
    </xf>
    <xf numFmtId="0" fontId="58" fillId="13" borderId="33" xfId="1" applyFont="1" applyFill="1" applyBorder="1" applyAlignment="1">
      <alignment horizontal="center" vertical="center" wrapText="1"/>
    </xf>
    <xf numFmtId="0" fontId="58" fillId="13" borderId="72" xfId="1" applyFont="1" applyFill="1" applyBorder="1" applyAlignment="1">
      <alignment horizontal="center" vertical="center" wrapText="1"/>
    </xf>
    <xf numFmtId="0" fontId="58" fillId="13" borderId="75" xfId="1" applyFont="1" applyFill="1" applyBorder="1" applyAlignment="1">
      <alignment horizontal="center" vertical="center" wrapText="1"/>
    </xf>
    <xf numFmtId="0" fontId="58" fillId="12" borderId="14" xfId="1" applyFont="1" applyFill="1" applyBorder="1" applyAlignment="1">
      <alignment horizontal="center" vertical="center" wrapText="1"/>
    </xf>
    <xf numFmtId="0" fontId="58" fillId="12" borderId="50" xfId="1" applyFont="1" applyFill="1" applyBorder="1" applyAlignment="1">
      <alignment horizontal="center" vertical="center" wrapText="1"/>
    </xf>
    <xf numFmtId="0" fontId="58" fillId="12" borderId="15" xfId="1" applyFont="1" applyFill="1" applyBorder="1" applyAlignment="1">
      <alignment horizontal="center" vertical="center" wrapText="1"/>
    </xf>
    <xf numFmtId="0" fontId="58" fillId="12" borderId="18" xfId="1" applyFont="1" applyFill="1" applyBorder="1" applyAlignment="1">
      <alignment horizontal="center" vertical="center" wrapText="1"/>
    </xf>
    <xf numFmtId="0" fontId="58" fillId="13" borderId="23" xfId="1" applyFont="1" applyFill="1" applyBorder="1" applyAlignment="1">
      <alignment horizontal="center" vertical="center" wrapText="1"/>
    </xf>
    <xf numFmtId="0" fontId="58" fillId="13" borderId="43" xfId="1" applyFont="1" applyFill="1" applyBorder="1" applyAlignment="1">
      <alignment horizontal="center" vertical="center" wrapText="1"/>
    </xf>
    <xf numFmtId="0" fontId="58" fillId="13" borderId="71" xfId="1" applyFont="1" applyFill="1" applyBorder="1" applyAlignment="1">
      <alignment horizontal="center" vertical="center" wrapText="1"/>
    </xf>
    <xf numFmtId="0" fontId="58" fillId="13" borderId="79" xfId="1"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13"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72" xfId="1" applyFont="1" applyFill="1" applyBorder="1" applyAlignment="1" applyProtection="1">
      <alignment horizontal="center" vertical="center" textRotation="255" wrapText="1"/>
      <protection locked="0"/>
    </xf>
    <xf numFmtId="0" fontId="16" fillId="0" borderId="75" xfId="1" applyFont="1" applyFill="1" applyBorder="1" applyAlignment="1" applyProtection="1">
      <alignment horizontal="center" vertical="center" textRotation="255" wrapText="1"/>
      <protection locked="0"/>
    </xf>
    <xf numFmtId="0" fontId="16" fillId="0" borderId="53" xfId="1" applyFont="1" applyFill="1" applyBorder="1" applyAlignment="1" applyProtection="1">
      <alignment horizontal="center" vertical="center" textRotation="255" wrapText="1"/>
      <protection locked="0"/>
    </xf>
    <xf numFmtId="0" fontId="16" fillId="0" borderId="33" xfId="1" applyFont="1" applyFill="1" applyBorder="1" applyAlignment="1" applyProtection="1">
      <alignment horizontal="center" vertical="center" textRotation="255" wrapText="1"/>
      <protection locked="0"/>
    </xf>
    <xf numFmtId="0" fontId="16" fillId="0" borderId="51" xfId="1" applyFont="1" applyFill="1" applyBorder="1" applyAlignment="1" applyProtection="1">
      <alignment horizontal="center" vertical="center" textRotation="255" wrapText="1"/>
      <protection locked="0"/>
    </xf>
    <xf numFmtId="0" fontId="16" fillId="0" borderId="55" xfId="1" applyFont="1" applyFill="1" applyBorder="1" applyAlignment="1" applyProtection="1">
      <alignment horizontal="center" vertical="center" textRotation="255" wrapText="1"/>
      <protection locked="0"/>
    </xf>
    <xf numFmtId="0" fontId="62" fillId="12" borderId="70" xfId="1" applyFont="1" applyFill="1" applyBorder="1" applyAlignment="1">
      <alignment horizontal="center" vertical="center" textRotation="255" wrapText="1"/>
    </xf>
    <xf numFmtId="0" fontId="62" fillId="12" borderId="58" xfId="1" applyFont="1" applyFill="1" applyBorder="1" applyAlignment="1">
      <alignment horizontal="center" vertical="center" textRotation="255" wrapText="1"/>
    </xf>
    <xf numFmtId="0" fontId="62" fillId="12" borderId="16" xfId="1" applyFont="1" applyFill="1" applyBorder="1" applyAlignment="1">
      <alignment horizontal="center" vertical="center" textRotation="255" wrapText="1"/>
    </xf>
    <xf numFmtId="0" fontId="62" fillId="12" borderId="56" xfId="1" applyFont="1" applyFill="1" applyBorder="1" applyAlignment="1">
      <alignment horizontal="center" vertical="center" textRotation="255" wrapText="1"/>
    </xf>
    <xf numFmtId="0" fontId="58" fillId="12" borderId="65" xfId="1" applyFont="1" applyFill="1" applyBorder="1" applyAlignment="1">
      <alignment horizontal="center" vertical="center"/>
    </xf>
    <xf numFmtId="0" fontId="58" fillId="12" borderId="39" xfId="1" applyFont="1" applyFill="1" applyBorder="1" applyAlignment="1">
      <alignment horizontal="center" vertical="center"/>
    </xf>
    <xf numFmtId="0" fontId="58" fillId="12" borderId="57" xfId="1" applyFont="1" applyFill="1" applyBorder="1" applyAlignment="1">
      <alignment horizontal="center" vertical="center"/>
    </xf>
    <xf numFmtId="0" fontId="58" fillId="13" borderId="65" xfId="1" applyFont="1" applyFill="1" applyBorder="1" applyAlignment="1">
      <alignment horizontal="center" vertical="center" wrapText="1"/>
    </xf>
    <xf numFmtId="0" fontId="58" fillId="13" borderId="39" xfId="1" applyFont="1" applyFill="1" applyBorder="1" applyAlignment="1">
      <alignment horizontal="center" vertical="center" wrapText="1"/>
    </xf>
    <xf numFmtId="0" fontId="58" fillId="13" borderId="57" xfId="1" applyFont="1" applyFill="1" applyBorder="1" applyAlignment="1">
      <alignment horizontal="center" vertical="center" wrapText="1"/>
    </xf>
    <xf numFmtId="0" fontId="58" fillId="12" borderId="26" xfId="1" applyFont="1" applyFill="1" applyBorder="1" applyAlignment="1">
      <alignment horizontal="center" vertical="center" wrapText="1"/>
    </xf>
    <xf numFmtId="0" fontId="58" fillId="12" borderId="52" xfId="1" applyFont="1" applyFill="1" applyBorder="1" applyAlignment="1">
      <alignment horizontal="center" vertical="center" wrapText="1"/>
    </xf>
    <xf numFmtId="0" fontId="63" fillId="11" borderId="1" xfId="1" applyFont="1" applyFill="1" applyBorder="1" applyAlignment="1" applyProtection="1">
      <alignment horizontal="center" vertical="center" wrapText="1"/>
      <protection locked="0"/>
    </xf>
    <xf numFmtId="0" fontId="63" fillId="11" borderId="0" xfId="1" applyFont="1" applyFill="1" applyBorder="1" applyAlignment="1" applyProtection="1">
      <alignment horizontal="center" vertical="center" wrapText="1"/>
      <protection locked="0"/>
    </xf>
    <xf numFmtId="0" fontId="63" fillId="11" borderId="2" xfId="1" applyFont="1" applyFill="1" applyBorder="1" applyAlignment="1" applyProtection="1">
      <alignment horizontal="center" vertical="center" wrapText="1"/>
      <protection locked="0"/>
    </xf>
    <xf numFmtId="38" fontId="41" fillId="11" borderId="9" xfId="26" applyFont="1" applyFill="1" applyBorder="1" applyAlignment="1" applyProtection="1">
      <alignment horizontal="center" vertical="top" wrapText="1"/>
      <protection locked="0"/>
    </xf>
    <xf numFmtId="38" fontId="41" fillId="11" borderId="8" xfId="26" applyFont="1" applyFill="1" applyBorder="1" applyAlignment="1" applyProtection="1">
      <alignment horizontal="center" vertical="top" wrapText="1"/>
      <protection locked="0"/>
    </xf>
    <xf numFmtId="38" fontId="41" fillId="11" borderId="52" xfId="26" applyFont="1" applyFill="1" applyBorder="1" applyAlignment="1" applyProtection="1">
      <alignment horizontal="center" vertical="top" wrapText="1"/>
      <protection locked="0"/>
    </xf>
    <xf numFmtId="0" fontId="41" fillId="11" borderId="5" xfId="1" applyFont="1" applyFill="1" applyBorder="1" applyAlignment="1">
      <alignment horizontal="left" vertical="top" wrapText="1"/>
    </xf>
    <xf numFmtId="0" fontId="41" fillId="11" borderId="4" xfId="1" applyFont="1" applyFill="1" applyBorder="1" applyAlignment="1">
      <alignment horizontal="left" vertical="top" wrapText="1"/>
    </xf>
    <xf numFmtId="0" fontId="41" fillId="11" borderId="50" xfId="1" applyFont="1" applyFill="1" applyBorder="1" applyAlignment="1">
      <alignment horizontal="left" vertical="top" wrapText="1"/>
    </xf>
    <xf numFmtId="0" fontId="41" fillId="11" borderId="5" xfId="1" applyFont="1" applyFill="1" applyBorder="1" applyAlignment="1">
      <alignment vertical="top" wrapText="1"/>
    </xf>
    <xf numFmtId="0" fontId="41" fillId="11" borderId="4" xfId="1" applyFont="1" applyFill="1" applyBorder="1" applyAlignment="1">
      <alignment vertical="top" wrapText="1"/>
    </xf>
    <xf numFmtId="0" fontId="41" fillId="11" borderId="50" xfId="1" applyFont="1" applyFill="1" applyBorder="1" applyAlignment="1">
      <alignment vertical="top" wrapText="1"/>
    </xf>
    <xf numFmtId="0" fontId="21" fillId="11" borderId="20" xfId="1" applyFont="1" applyFill="1" applyBorder="1" applyAlignment="1">
      <alignment horizontal="center" vertical="center" wrapText="1"/>
    </xf>
    <xf numFmtId="0" fontId="21" fillId="11" borderId="10" xfId="1" applyFont="1" applyFill="1" applyBorder="1" applyAlignment="1">
      <alignment horizontal="center" vertical="center" wrapText="1"/>
    </xf>
    <xf numFmtId="0" fontId="21" fillId="11" borderId="6" xfId="1" applyFont="1" applyFill="1" applyBorder="1" applyAlignment="1">
      <alignment horizontal="center" vertical="center" wrapText="1"/>
    </xf>
    <xf numFmtId="0" fontId="41" fillId="11" borderId="59" xfId="1" applyFont="1" applyFill="1" applyBorder="1" applyAlignment="1">
      <alignment horizontal="center" vertical="center" wrapText="1"/>
    </xf>
    <xf numFmtId="0" fontId="41" fillId="11" borderId="12" xfId="1" applyFont="1" applyFill="1" applyBorder="1" applyAlignment="1">
      <alignment horizontal="left" vertical="top" wrapText="1"/>
    </xf>
    <xf numFmtId="0" fontId="58" fillId="13" borderId="70" xfId="1" applyFont="1" applyFill="1" applyBorder="1" applyAlignment="1">
      <alignment horizontal="center" vertical="center" wrapText="1"/>
    </xf>
    <xf numFmtId="0" fontId="58" fillId="13" borderId="62" xfId="1" applyFont="1" applyFill="1" applyBorder="1" applyAlignment="1">
      <alignment horizontal="center" vertical="center" wrapText="1"/>
    </xf>
    <xf numFmtId="0" fontId="58" fillId="13" borderId="73" xfId="1" applyFont="1" applyFill="1" applyBorder="1" applyAlignment="1">
      <alignment horizontal="center" vertical="center" wrapText="1"/>
    </xf>
    <xf numFmtId="0" fontId="62" fillId="13" borderId="56" xfId="1" applyFont="1" applyFill="1" applyBorder="1" applyAlignment="1">
      <alignment horizontal="center" vertical="center" textRotation="255" wrapText="1"/>
    </xf>
    <xf numFmtId="0" fontId="62" fillId="13" borderId="18" xfId="1" applyFont="1" applyFill="1" applyBorder="1" applyAlignment="1">
      <alignment horizontal="center" vertical="center" textRotation="255" wrapText="1"/>
    </xf>
    <xf numFmtId="0" fontId="58" fillId="13" borderId="58" xfId="1" applyFont="1" applyFill="1" applyBorder="1" applyAlignment="1">
      <alignment horizontal="center" vertical="center" wrapText="1"/>
    </xf>
    <xf numFmtId="0" fontId="58" fillId="13" borderId="16" xfId="1" applyFont="1" applyFill="1" applyBorder="1" applyAlignment="1">
      <alignment horizontal="center" vertical="center" wrapText="1"/>
    </xf>
    <xf numFmtId="0" fontId="58" fillId="13" borderId="26" xfId="1" applyFont="1" applyFill="1" applyBorder="1" applyAlignment="1">
      <alignment horizontal="center" vertical="center" wrapText="1"/>
    </xf>
    <xf numFmtId="0" fontId="58" fillId="13" borderId="15" xfId="1" applyFont="1" applyFill="1" applyBorder="1" applyAlignment="1">
      <alignment horizontal="center" vertical="center" wrapText="1"/>
    </xf>
    <xf numFmtId="0" fontId="58" fillId="13" borderId="18" xfId="1" applyFont="1" applyFill="1" applyBorder="1" applyAlignment="1">
      <alignment horizontal="center" vertical="center" wrapText="1"/>
    </xf>
    <xf numFmtId="0" fontId="58" fillId="13" borderId="22" xfId="1" applyFont="1" applyFill="1" applyBorder="1" applyAlignment="1">
      <alignment horizontal="center" vertical="center" wrapText="1"/>
    </xf>
    <xf numFmtId="0" fontId="58" fillId="13" borderId="42" xfId="1" applyFont="1" applyFill="1" applyBorder="1" applyAlignment="1">
      <alignment horizontal="center" vertical="center" wrapText="1"/>
    </xf>
    <xf numFmtId="0" fontId="58" fillId="13" borderId="65" xfId="1" applyFont="1" applyFill="1" applyBorder="1" applyAlignment="1">
      <alignment horizontal="center" vertical="center"/>
    </xf>
    <xf numFmtId="0" fontId="58" fillId="13" borderId="39" xfId="1" applyFont="1" applyFill="1" applyBorder="1" applyAlignment="1">
      <alignment horizontal="center" vertical="center"/>
    </xf>
    <xf numFmtId="0" fontId="58" fillId="13" borderId="57" xfId="1" applyFont="1" applyFill="1" applyBorder="1" applyAlignment="1">
      <alignment horizontal="center" vertical="center"/>
    </xf>
    <xf numFmtId="0" fontId="16" fillId="0" borderId="17" xfId="0" applyFont="1" applyBorder="1" applyAlignment="1">
      <alignment horizontal="center" vertical="center" shrinkToFit="1"/>
    </xf>
    <xf numFmtId="0" fontId="52" fillId="0" borderId="0" xfId="0" applyFont="1" applyAlignment="1">
      <alignment horizontal="center" vertical="center" wrapText="1"/>
    </xf>
    <xf numFmtId="0" fontId="16" fillId="0" borderId="0" xfId="0" applyFont="1" applyBorder="1" applyAlignment="1">
      <alignment horizontal="left" vertical="center" wrapText="1"/>
    </xf>
    <xf numFmtId="0" fontId="16" fillId="0" borderId="6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57" xfId="0" applyFont="1" applyBorder="1" applyAlignment="1">
      <alignment horizontal="center" vertical="center" wrapText="1"/>
    </xf>
    <xf numFmtId="0" fontId="0" fillId="0" borderId="0" xfId="0" applyAlignment="1">
      <alignment vertical="top" wrapText="1"/>
    </xf>
    <xf numFmtId="0" fontId="67"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21" fillId="0" borderId="19" xfId="1" applyFont="1" applyBorder="1" applyAlignment="1">
      <alignment horizontal="center" vertical="center"/>
    </xf>
    <xf numFmtId="0" fontId="21" fillId="0" borderId="11" xfId="1" applyFont="1" applyBorder="1" applyAlignment="1">
      <alignment horizontal="center" vertical="center"/>
    </xf>
    <xf numFmtId="0" fontId="21" fillId="0" borderId="9"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50" fillId="0" borderId="9" xfId="1" applyFont="1" applyBorder="1" applyAlignment="1">
      <alignment horizontal="left" vertical="center" wrapText="1"/>
    </xf>
    <xf numFmtId="0" fontId="50" fillId="0" borderId="1" xfId="1" applyFont="1" applyBorder="1" applyAlignment="1">
      <alignment horizontal="left" vertical="center" wrapText="1"/>
    </xf>
    <xf numFmtId="0" fontId="50" fillId="0" borderId="5" xfId="1" applyFont="1" applyBorder="1" applyAlignment="1">
      <alignment horizontal="left" vertical="center" wrapText="1"/>
    </xf>
    <xf numFmtId="0" fontId="50" fillId="0" borderId="7" xfId="1" applyFont="1" applyBorder="1" applyAlignment="1">
      <alignment horizontal="left" vertical="center" wrapText="1"/>
    </xf>
    <xf numFmtId="0" fontId="50" fillId="0" borderId="2" xfId="1" applyFont="1" applyBorder="1" applyAlignment="1">
      <alignment horizontal="left" vertical="center" wrapText="1"/>
    </xf>
    <xf numFmtId="0" fontId="50" fillId="0" borderId="3" xfId="1" applyFont="1" applyBorder="1" applyAlignment="1">
      <alignment horizontal="left" vertical="center" wrapText="1"/>
    </xf>
    <xf numFmtId="0" fontId="21" fillId="0" borderId="21" xfId="1" applyFont="1" applyBorder="1" applyAlignment="1" applyProtection="1">
      <alignment horizontal="center" vertical="center" textRotation="255"/>
      <protection locked="0"/>
    </xf>
    <xf numFmtId="0" fontId="21" fillId="0" borderId="11" xfId="1" applyFont="1" applyBorder="1" applyAlignment="1" applyProtection="1">
      <alignment horizontal="center" vertical="center" textRotation="255" wrapText="1"/>
      <protection locked="0"/>
    </xf>
    <xf numFmtId="0" fontId="21" fillId="0" borderId="20" xfId="1" applyFont="1" applyBorder="1" applyAlignment="1">
      <alignment horizontal="center" vertical="center"/>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50" fillId="0" borderId="20" xfId="1" applyFont="1" applyBorder="1" applyAlignment="1">
      <alignment horizontal="center" vertical="center" wrapText="1"/>
    </xf>
    <xf numFmtId="0" fontId="50" fillId="0" borderId="6" xfId="1" applyFont="1" applyBorder="1" applyAlignment="1">
      <alignment horizontal="center" vertical="center" wrapText="1"/>
    </xf>
    <xf numFmtId="0" fontId="50" fillId="0" borderId="10" xfId="1" applyFont="1" applyBorder="1" applyAlignment="1">
      <alignment horizontal="center" vertical="center" wrapText="1"/>
    </xf>
    <xf numFmtId="0" fontId="21" fillId="0" borderId="9" xfId="1" applyFont="1" applyBorder="1" applyAlignment="1">
      <alignment horizontal="center" vertical="center"/>
    </xf>
    <xf numFmtId="0" fontId="21" fillId="0" borderId="1" xfId="1" applyFont="1" applyBorder="1" applyAlignment="1">
      <alignment horizontal="center" vertic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44" fillId="0" borderId="2" xfId="1" applyFont="1" applyBorder="1" applyAlignment="1">
      <alignment horizontal="center" vertical="center"/>
    </xf>
    <xf numFmtId="0" fontId="44" fillId="0" borderId="0" xfId="1" applyFont="1" applyAlignment="1">
      <alignment horizontal="center" vertical="center"/>
    </xf>
    <xf numFmtId="0" fontId="21" fillId="0" borderId="12"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9" xfId="1" applyFont="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1" fillId="0" borderId="7" xfId="1" applyFont="1" applyBorder="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3" xfId="1" applyFont="1" applyBorder="1" applyAlignment="1" applyProtection="1">
      <alignment horizontal="left" vertical="center" wrapText="1"/>
      <protection locked="0"/>
    </xf>
    <xf numFmtId="0" fontId="21" fillId="0" borderId="21"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cellXfs>
  <cellStyles count="386">
    <cellStyle name="パーセント" xfId="27" builtinId="5"/>
    <cellStyle name="パーセント 2" xfId="4" xr:uid="{00000000-0005-0000-0000-000001000000}"/>
    <cellStyle name="パーセント 2 2" xfId="10" xr:uid="{00000000-0005-0000-0000-000002000000}"/>
    <cellStyle name="パーセント 3" xfId="11" xr:uid="{00000000-0005-0000-0000-000003000000}"/>
    <cellStyle name="パーセント 4" xfId="12" xr:uid="{00000000-0005-0000-0000-000004000000}"/>
    <cellStyle name="パーセント 4 2" xfId="13" xr:uid="{00000000-0005-0000-0000-000005000000}"/>
    <cellStyle name="パーセント 4 2 2" xfId="32" xr:uid="{20875C0D-0881-4608-B0AD-BDF3529009D2}"/>
    <cellStyle name="パーセント 4 2 2 2" xfId="60" xr:uid="{F6C91EE6-6CF9-49A3-AF97-18E184BBC70C}"/>
    <cellStyle name="パーセント 4 2 2 2 2" xfId="122" xr:uid="{8E8C8E60-5789-4574-A834-1A21DDFD4D7A}"/>
    <cellStyle name="パーセント 4 2 2 2 2 2" xfId="246" xr:uid="{071B5F69-19E4-47C8-AD5B-4AA50F0DFDEA}"/>
    <cellStyle name="パーセント 4 2 2 2 2 3" xfId="370" xr:uid="{00780532-BDDD-4D82-A7FD-14AB9CAF03A1}"/>
    <cellStyle name="パーセント 4 2 2 2 3" xfId="184" xr:uid="{3BEF5D0B-3914-40B6-9E37-195475CFBC72}"/>
    <cellStyle name="パーセント 4 2 2 2 4" xfId="308" xr:uid="{2F390B1E-7FD2-4834-A8E3-D213DD41E62B}"/>
    <cellStyle name="パーセント 4 2 2 3" xfId="94" xr:uid="{D7FB664C-56D7-4D63-9EAD-6C94EE4A1249}"/>
    <cellStyle name="パーセント 4 2 2 3 2" xfId="218" xr:uid="{BD83C045-E0FA-431C-B917-4A92DE966850}"/>
    <cellStyle name="パーセント 4 2 2 3 3" xfId="342" xr:uid="{D10571AE-A705-45A5-A999-4ED2D9220A9A}"/>
    <cellStyle name="パーセント 4 2 2 4" xfId="156" xr:uid="{F9DECA8E-9E72-4336-A84D-CFBF5B4DE580}"/>
    <cellStyle name="パーセント 4 2 2 5" xfId="280" xr:uid="{DC3EAB54-4FB0-4B7C-B80F-44C82497CCB2}"/>
    <cellStyle name="パーセント 4 2 3" xfId="46" xr:uid="{A4BE28A2-7252-4423-A71A-94B5DB9936A7}"/>
    <cellStyle name="パーセント 4 2 3 2" xfId="108" xr:uid="{6B63DB41-A01D-45BC-BD08-4B0726365EE8}"/>
    <cellStyle name="パーセント 4 2 3 2 2" xfId="232" xr:uid="{1157BAA3-474E-497F-9029-54CAD5F30AAF}"/>
    <cellStyle name="パーセント 4 2 3 2 3" xfId="356" xr:uid="{636FE1A5-9459-48DA-803E-FA6FE2027FA7}"/>
    <cellStyle name="パーセント 4 2 3 3" xfId="170" xr:uid="{4A9DC9DF-1C89-4CDD-96E6-3AFA640F7397}"/>
    <cellStyle name="パーセント 4 2 3 4" xfId="294" xr:uid="{7D522074-8E0D-43EB-996B-DFB09051A62B}"/>
    <cellStyle name="パーセント 4 2 4" xfId="80" xr:uid="{80B74870-7D6F-45ED-B711-DF3D0D791098}"/>
    <cellStyle name="パーセント 4 2 4 2" xfId="204" xr:uid="{3005B7B8-B90C-4884-B127-788C3BA2894B}"/>
    <cellStyle name="パーセント 4 2 4 3" xfId="328" xr:uid="{FB139708-B950-4665-A052-B3284FA98561}"/>
    <cellStyle name="パーセント 4 2 5" xfId="142" xr:uid="{2EE2782D-4B3E-4F5C-9477-0AFBCD52355A}"/>
    <cellStyle name="パーセント 4 2 6" xfId="266" xr:uid="{684845D1-754B-4E54-BC00-61DD24E5D4AE}"/>
    <cellStyle name="パーセント 4 3" xfId="31" xr:uid="{87F1E1DB-3528-4B10-B15A-D8A70327BBD9}"/>
    <cellStyle name="パーセント 4 3 2" xfId="59" xr:uid="{19FA0A5B-F7DC-4E60-85D9-D49A69FA0193}"/>
    <cellStyle name="パーセント 4 3 2 2" xfId="121" xr:uid="{24931E9E-8F72-480F-B6DD-582A37301355}"/>
    <cellStyle name="パーセント 4 3 2 2 2" xfId="245" xr:uid="{115B42D0-E86B-4F11-B8FA-B0304A7C4EED}"/>
    <cellStyle name="パーセント 4 3 2 2 3" xfId="369" xr:uid="{713B40AC-1EB2-45AD-A2A9-5B256E5D57F7}"/>
    <cellStyle name="パーセント 4 3 2 3" xfId="183" xr:uid="{588A4467-3B73-4252-BA21-43132C3FD401}"/>
    <cellStyle name="パーセント 4 3 2 4" xfId="307" xr:uid="{55A5DF6D-5B51-49A0-B756-7B0291011E37}"/>
    <cellStyle name="パーセント 4 3 3" xfId="93" xr:uid="{6FBF16E2-2537-496E-82BA-B72C9710F741}"/>
    <cellStyle name="パーセント 4 3 3 2" xfId="217" xr:uid="{31E5FC42-E5A8-4035-AF17-5484FDDF42E0}"/>
    <cellStyle name="パーセント 4 3 3 3" xfId="341" xr:uid="{14BFEDD3-B745-4FB3-8C9A-EC1F0C88AB46}"/>
    <cellStyle name="パーセント 4 3 4" xfId="155" xr:uid="{4BAEAAF3-139F-4634-BF69-B753D4B4C4F3}"/>
    <cellStyle name="パーセント 4 3 5" xfId="279" xr:uid="{DFB80942-1BBA-499F-8BDC-CE971017E98B}"/>
    <cellStyle name="パーセント 4 4" xfId="45" xr:uid="{A289D0BB-6FC7-4CE6-8990-577D542834D4}"/>
    <cellStyle name="パーセント 4 4 2" xfId="107" xr:uid="{615F9EF6-FA78-4EB6-A587-EA9106D27D04}"/>
    <cellStyle name="パーセント 4 4 2 2" xfId="231" xr:uid="{A2F9D242-2EA1-4D0D-9613-D6C072E38E5B}"/>
    <cellStyle name="パーセント 4 4 2 3" xfId="355" xr:uid="{CFF7F05D-874A-4D37-B68D-B650475B1C1D}"/>
    <cellStyle name="パーセント 4 4 3" xfId="169" xr:uid="{E26CBAA7-F74C-4040-82E8-67F68F80B1BA}"/>
    <cellStyle name="パーセント 4 4 4" xfId="293" xr:uid="{2153A308-C139-4FA1-9C64-FBB0373F0276}"/>
    <cellStyle name="パーセント 4 5" xfId="79" xr:uid="{1995960E-63FF-4121-8D99-B0A2D39178E3}"/>
    <cellStyle name="パーセント 4 5 2" xfId="203" xr:uid="{25AC301E-5426-4987-8E7F-8C493258E63C}"/>
    <cellStyle name="パーセント 4 5 3" xfId="327" xr:uid="{8A3FA297-D430-4F79-81EA-516172DAE5B6}"/>
    <cellStyle name="パーセント 4 6" xfId="141" xr:uid="{9F1B433C-0258-4914-AF97-6A893CE5FCA7}"/>
    <cellStyle name="パーセント 4 7" xfId="265" xr:uid="{76C56D8F-FF9F-4661-869C-BDCC6FDB6BAC}"/>
    <cellStyle name="桁区切り" xfId="26" builtinId="6"/>
    <cellStyle name="桁区切り 2" xfId="2" xr:uid="{00000000-0005-0000-0000-000007000000}"/>
    <cellStyle name="桁区切り 3" xfId="14" xr:uid="{00000000-0005-0000-0000-000008000000}"/>
    <cellStyle name="桁区切り 4" xfId="15" xr:uid="{00000000-0005-0000-0000-000009000000}"/>
    <cellStyle name="桁区切り 4 2" xfId="16" xr:uid="{00000000-0005-0000-0000-00000A000000}"/>
    <cellStyle name="桁区切り 4 2 2" xfId="34" xr:uid="{4DD5D347-B4CC-423D-A448-8A79033DD334}"/>
    <cellStyle name="桁区切り 4 2 2 2" xfId="62" xr:uid="{63C3C72E-CA65-4893-BA7A-EAFF9365CDCB}"/>
    <cellStyle name="桁区切り 4 2 2 2 2" xfId="124" xr:uid="{4995D181-59CC-43A7-8F9C-8E37F8AB30AD}"/>
    <cellStyle name="桁区切り 4 2 2 2 2 2" xfId="248" xr:uid="{EC92CE04-64CD-4CE1-8971-51A86FE243B6}"/>
    <cellStyle name="桁区切り 4 2 2 2 2 3" xfId="372" xr:uid="{5867C885-4692-4921-9C4A-C1129F1047F9}"/>
    <cellStyle name="桁区切り 4 2 2 2 3" xfId="186" xr:uid="{F7738962-ABE6-4A61-83A7-F6000F9B3BC6}"/>
    <cellStyle name="桁区切り 4 2 2 2 4" xfId="310" xr:uid="{F4A6EBC2-3576-4C30-923C-FC3BC6361F1C}"/>
    <cellStyle name="桁区切り 4 2 2 3" xfId="96" xr:uid="{E449035B-EFCB-4B7E-AB2D-CACAA76C70C2}"/>
    <cellStyle name="桁区切り 4 2 2 3 2" xfId="220" xr:uid="{CA804443-0AAB-495F-8780-A34E55A4E986}"/>
    <cellStyle name="桁区切り 4 2 2 3 3" xfId="344" xr:uid="{12BA60E8-C4A2-4B60-8937-5DB4120E1EC6}"/>
    <cellStyle name="桁区切り 4 2 2 4" xfId="158" xr:uid="{F0626D97-8890-48A9-A7AA-70FF56054088}"/>
    <cellStyle name="桁区切り 4 2 2 5" xfId="282" xr:uid="{437F2B4F-846A-447F-87B3-BA59C13A5736}"/>
    <cellStyle name="桁区切り 4 2 3" xfId="48" xr:uid="{BC9B42A8-DA42-47BF-9AFF-45F1CA780140}"/>
    <cellStyle name="桁区切り 4 2 3 2" xfId="110" xr:uid="{3EB4370B-B495-480B-9127-38A2F5E68E79}"/>
    <cellStyle name="桁区切り 4 2 3 2 2" xfId="234" xr:uid="{5ECCF81F-5028-41F8-90C7-6414801E48ED}"/>
    <cellStyle name="桁区切り 4 2 3 2 3" xfId="358" xr:uid="{D644A522-4407-4E51-9314-633608325539}"/>
    <cellStyle name="桁区切り 4 2 3 3" xfId="172" xr:uid="{94FF3415-11D9-424D-ABCB-0E82DD48794B}"/>
    <cellStyle name="桁区切り 4 2 3 4" xfId="296" xr:uid="{751AB6A4-4D7F-48C4-B06C-7CE5AB0B8A56}"/>
    <cellStyle name="桁区切り 4 2 4" xfId="82" xr:uid="{FAF98D9B-7046-48BE-B34E-89FADEDF6EED}"/>
    <cellStyle name="桁区切り 4 2 4 2" xfId="206" xr:uid="{AE3B5362-F1F0-430C-94DB-66DD07C6AC99}"/>
    <cellStyle name="桁区切り 4 2 4 3" xfId="330" xr:uid="{05E34262-E291-40B1-9CA5-89EABBAA732E}"/>
    <cellStyle name="桁区切り 4 2 5" xfId="144" xr:uid="{022C46FF-4F02-410C-9A48-2E4B619CF858}"/>
    <cellStyle name="桁区切り 4 2 6" xfId="268" xr:uid="{2249B156-8363-4AC5-ACA5-DD0CFF4F9C86}"/>
    <cellStyle name="桁区切り 4 3" xfId="33" xr:uid="{D5E7AFE2-11F9-4C71-9E39-FE713CF42879}"/>
    <cellStyle name="桁区切り 4 3 2" xfId="61" xr:uid="{03381015-455D-40C7-BB8D-C10982E42C35}"/>
    <cellStyle name="桁区切り 4 3 2 2" xfId="123" xr:uid="{FEC89063-B3B2-476F-9B7E-9F4562DC21FC}"/>
    <cellStyle name="桁区切り 4 3 2 2 2" xfId="247" xr:uid="{B4CF0D80-EAFA-4BED-A8F8-77B4F2DD9781}"/>
    <cellStyle name="桁区切り 4 3 2 2 3" xfId="371" xr:uid="{4F6D06DC-F2BD-4BA7-8D23-68950EE729DB}"/>
    <cellStyle name="桁区切り 4 3 2 3" xfId="185" xr:uid="{DA4F7A34-81D4-45E3-8D7C-C268BFF8B55A}"/>
    <cellStyle name="桁区切り 4 3 2 4" xfId="309" xr:uid="{D047A268-3D2C-4EE9-8591-3098E88457FA}"/>
    <cellStyle name="桁区切り 4 3 3" xfId="95" xr:uid="{7009BCDF-FEB0-4BC9-9264-E15631A4A658}"/>
    <cellStyle name="桁区切り 4 3 3 2" xfId="219" xr:uid="{5991F5FB-2426-4B03-9657-5A7CDAAD8053}"/>
    <cellStyle name="桁区切り 4 3 3 3" xfId="343" xr:uid="{B27E328F-5021-4948-A929-C86E064AB371}"/>
    <cellStyle name="桁区切り 4 3 4" xfId="157" xr:uid="{DBA27AD4-B552-46E9-A2A7-88DD42F028B2}"/>
    <cellStyle name="桁区切り 4 3 5" xfId="281" xr:uid="{417DAD9B-6F90-4851-8C7B-10B65DE2CA81}"/>
    <cellStyle name="桁区切り 4 4" xfId="47" xr:uid="{FC1F2FD6-7D84-4ADA-881F-7B56921FBC94}"/>
    <cellStyle name="桁区切り 4 4 2" xfId="109" xr:uid="{E4FD676B-DEAB-4655-B5B5-6807D488E5C9}"/>
    <cellStyle name="桁区切り 4 4 2 2" xfId="233" xr:uid="{0262A823-29DF-4E71-BFDF-C2ABFA5805B9}"/>
    <cellStyle name="桁区切り 4 4 2 3" xfId="357" xr:uid="{1FE2A8E1-2F6F-44D3-9907-25238A71B398}"/>
    <cellStyle name="桁区切り 4 4 3" xfId="171" xr:uid="{32C36325-64F0-4AB0-A24C-759E748E72E5}"/>
    <cellStyle name="桁区切り 4 4 4" xfId="295" xr:uid="{2FF2FBBA-4DE5-4E48-97F7-C6367DB129ED}"/>
    <cellStyle name="桁区切り 4 5" xfId="81" xr:uid="{5D4A0A53-99B5-419B-B6D3-93FCF311D073}"/>
    <cellStyle name="桁区切り 4 5 2" xfId="205" xr:uid="{9A21DA89-83CC-4144-9F6C-02F63307982E}"/>
    <cellStyle name="桁区切り 4 5 3" xfId="329" xr:uid="{B332CCC0-A1A1-40EB-BA7C-DCF62E470BC5}"/>
    <cellStyle name="桁区切り 4 6" xfId="143" xr:uid="{5041EE86-07A8-4E51-9551-7D0780BC77BB}"/>
    <cellStyle name="桁区切り 4 7" xfId="267" xr:uid="{98CC038E-EE3D-413E-BBAF-BBFE27413166}"/>
    <cellStyle name="通貨 2" xfId="5" xr:uid="{00000000-0005-0000-0000-00000B000000}"/>
    <cellStyle name="通貨 2 2" xfId="25" xr:uid="{C1945367-F387-4338-9C49-A1E1335AE09E}"/>
    <cellStyle name="通貨 2 2 2" xfId="41" xr:uid="{B4656986-A28C-40DE-BC4E-5FD1A287D7AB}"/>
    <cellStyle name="通貨 2 2 2 2" xfId="69" xr:uid="{BA89F5EB-89BA-4E95-8BA6-206C62879247}"/>
    <cellStyle name="通貨 2 2 2 2 2" xfId="131" xr:uid="{A663E3F4-DC90-4D6D-825A-47CCDD8A4F31}"/>
    <cellStyle name="通貨 2 2 2 2 2 2" xfId="255" xr:uid="{BE6BA609-9AB5-42F8-95FA-4108E27FDD1D}"/>
    <cellStyle name="通貨 2 2 2 2 2 3" xfId="379" xr:uid="{9E4A84BD-234E-41C9-BC30-3F60F1D26445}"/>
    <cellStyle name="通貨 2 2 2 2 3" xfId="193" xr:uid="{2D6ABC64-CBD9-4319-B071-9B5B9824A464}"/>
    <cellStyle name="通貨 2 2 2 2 4" xfId="317" xr:uid="{4635F7C0-F897-472E-8C73-14AFEA9F0546}"/>
    <cellStyle name="通貨 2 2 2 3" xfId="103" xr:uid="{2E462E92-C5E4-4092-A3EA-B5224F5F9D35}"/>
    <cellStyle name="通貨 2 2 2 3 2" xfId="227" xr:uid="{A609B4BB-F787-4675-9132-93E2F8E8354B}"/>
    <cellStyle name="通貨 2 2 2 3 3" xfId="351" xr:uid="{584D21D4-458F-4000-A780-F7DDA76313E5}"/>
    <cellStyle name="通貨 2 2 2 4" xfId="165" xr:uid="{0E08B8D5-57C1-415B-BAAE-1519D4F8CCF1}"/>
    <cellStyle name="通貨 2 2 2 5" xfId="289" xr:uid="{E549269C-5D28-46C4-9487-EA12DD5A4ED3}"/>
    <cellStyle name="通貨 2 2 3" xfId="55" xr:uid="{AB9BA8B3-FD06-4A44-8597-EF7BE4BB29D5}"/>
    <cellStyle name="通貨 2 2 3 2" xfId="117" xr:uid="{A4B4A6D9-C765-4F6A-9B04-6ABE5EF3E813}"/>
    <cellStyle name="通貨 2 2 3 2 2" xfId="241" xr:uid="{C51841C9-F5DD-48FF-9930-B62E8AF2C819}"/>
    <cellStyle name="通貨 2 2 3 2 3" xfId="365" xr:uid="{759BAE7A-E4C7-48C7-9B25-DD271068EEAA}"/>
    <cellStyle name="通貨 2 2 3 3" xfId="179" xr:uid="{446CA8D8-A8D3-4856-B496-9E4B559ED815}"/>
    <cellStyle name="通貨 2 2 3 4" xfId="303" xr:uid="{63E01201-53FE-48AF-8233-B4A10F162E0D}"/>
    <cellStyle name="通貨 2 2 4" xfId="89" xr:uid="{A3150015-67A9-4AEE-A1FA-CF77D78766BC}"/>
    <cellStyle name="通貨 2 2 4 2" xfId="213" xr:uid="{B6E680CE-A773-4ECB-9941-30F5CF68522F}"/>
    <cellStyle name="通貨 2 2 4 3" xfId="337" xr:uid="{1C7C6F42-7BEF-4C6A-AD3D-6A2BCD32B951}"/>
    <cellStyle name="通貨 2 2 5" xfId="151" xr:uid="{8EE89A09-2903-45C5-9614-A62112DA32C3}"/>
    <cellStyle name="通貨 2 2 6" xfId="275" xr:uid="{BFE13190-4523-45A7-82D4-DCB3D65BAC59}"/>
    <cellStyle name="通貨 2 3" xfId="29" xr:uid="{82B7B769-0FF4-467F-84CE-028FC8C3CC0B}"/>
    <cellStyle name="通貨 2 3 2" xfId="57" xr:uid="{09661CDF-A061-418E-8134-AC4083C7AA79}"/>
    <cellStyle name="通貨 2 3 2 2" xfId="119" xr:uid="{B530B682-B5CC-424E-AD35-6AB7909D7FF3}"/>
    <cellStyle name="通貨 2 3 2 2 2" xfId="243" xr:uid="{5A41D778-851E-4BF0-BD33-89520B10BB5E}"/>
    <cellStyle name="通貨 2 3 2 2 3" xfId="367" xr:uid="{459C3767-A1CD-4359-8CB5-03296A9118BA}"/>
    <cellStyle name="通貨 2 3 2 3" xfId="181" xr:uid="{FD5C972F-EEDB-41FE-85F1-69E4E9D51559}"/>
    <cellStyle name="通貨 2 3 2 4" xfId="305" xr:uid="{3A8AF95D-6741-4D30-ABC1-EED1DF7EE816}"/>
    <cellStyle name="通貨 2 3 3" xfId="91" xr:uid="{AC2E7A92-4B40-45A1-98E7-BAB8C1E9A6C2}"/>
    <cellStyle name="通貨 2 3 3 2" xfId="215" xr:uid="{70F965E8-1F93-4AAE-BC12-4D04A2FF03F4}"/>
    <cellStyle name="通貨 2 3 3 3" xfId="339" xr:uid="{B2D93ADA-2EFF-49CE-9B9F-4A98488B55C3}"/>
    <cellStyle name="通貨 2 3 4" xfId="153" xr:uid="{6CFEF3ED-4BAF-42AD-B8D0-A489AB2E1C27}"/>
    <cellStyle name="通貨 2 3 5" xfId="277" xr:uid="{ECC99958-5B62-4290-992C-0214C0584A46}"/>
    <cellStyle name="通貨 2 4" xfId="43" xr:uid="{5656D29A-37E7-4B39-B4E9-797187CFBB79}"/>
    <cellStyle name="通貨 2 4 2" xfId="105" xr:uid="{169FA6A6-64BC-484F-BDEA-4E944CA887FF}"/>
    <cellStyle name="通貨 2 4 2 2" xfId="229" xr:uid="{8F3DEF8D-1B4F-4C64-895E-C0C1C119FB5A}"/>
    <cellStyle name="通貨 2 4 2 3" xfId="353" xr:uid="{AB612130-90FB-4CFA-8FD4-6EBC061C609E}"/>
    <cellStyle name="通貨 2 4 3" xfId="167" xr:uid="{17617A72-93C3-44C3-8105-D01A32FCDDFB}"/>
    <cellStyle name="通貨 2 4 4" xfId="291" xr:uid="{A78B1231-96C0-40F0-97FE-A7B10A945C7A}"/>
    <cellStyle name="通貨 2 5" xfId="77" xr:uid="{92E04322-A6F5-4E05-8BFF-F1BC569E766A}"/>
    <cellStyle name="通貨 2 5 2" xfId="201" xr:uid="{B7ADA6F7-5FBE-48B5-ACA9-6BF3F3E75779}"/>
    <cellStyle name="通貨 2 5 3" xfId="325" xr:uid="{BE3EB848-C4BB-449A-970C-4D7EFE1499E5}"/>
    <cellStyle name="通貨 2 6" xfId="139" xr:uid="{E7C43AC6-D743-48E8-89B4-13EB47B2E422}"/>
    <cellStyle name="通貨 2 7" xfId="263" xr:uid="{8DC302D3-C226-4EA0-A1B4-B4A3B1B7EC9F}"/>
    <cellStyle name="標準" xfId="0" builtinId="0"/>
    <cellStyle name="標準 2" xfId="1" xr:uid="{00000000-0005-0000-0000-00000D000000}"/>
    <cellStyle name="標準 2 2" xfId="17" xr:uid="{00000000-0005-0000-0000-00000E000000}"/>
    <cellStyle name="標準 2 2 2" xfId="7" xr:uid="{00000000-0005-0000-0000-00000F000000}"/>
    <cellStyle name="標準 3" xfId="3" xr:uid="{00000000-0005-0000-0000-000010000000}"/>
    <cellStyle name="標準 3 2" xfId="9" xr:uid="{00000000-0005-0000-0000-000011000000}"/>
    <cellStyle name="標準 3 2 2" xfId="18" xr:uid="{00000000-0005-0000-0000-000012000000}"/>
    <cellStyle name="標準 3 2 2 2" xfId="19" xr:uid="{00000000-0005-0000-0000-000013000000}"/>
    <cellStyle name="標準 3 2 2 2 2" xfId="36" xr:uid="{77C4E3BB-2424-4AC8-AE2B-64173C5AD111}"/>
    <cellStyle name="標準 3 2 2 2 2 2" xfId="64" xr:uid="{3A6AA8FF-CC38-40EA-8159-86D119E6EDA7}"/>
    <cellStyle name="標準 3 2 2 2 2 2 2" xfId="126" xr:uid="{53DF149C-7CFB-47F9-BC61-95E24A4C93B6}"/>
    <cellStyle name="標準 3 2 2 2 2 2 2 2" xfId="250" xr:uid="{97E00318-FBD8-4A62-B572-76D6A1471DE5}"/>
    <cellStyle name="標準 3 2 2 2 2 2 2 3" xfId="374" xr:uid="{F15BEBB2-533D-4D39-AC85-65519BAE2499}"/>
    <cellStyle name="標準 3 2 2 2 2 2 3" xfId="188" xr:uid="{F3B18BBD-C932-4288-86CB-6E4A4D532111}"/>
    <cellStyle name="標準 3 2 2 2 2 2 4" xfId="312" xr:uid="{DE8FAFCC-BDC2-4E82-9C4D-D3C33A985D77}"/>
    <cellStyle name="標準 3 2 2 2 2 3" xfId="98" xr:uid="{9FC00F2D-18D1-4FFC-8F0D-81340102BE91}"/>
    <cellStyle name="標準 3 2 2 2 2 3 2" xfId="222" xr:uid="{CC17A7EB-A731-4532-8CF0-F408D560A692}"/>
    <cellStyle name="標準 3 2 2 2 2 3 3" xfId="346" xr:uid="{1FDB1ADC-4C12-44E7-ACF1-5AF17378FE49}"/>
    <cellStyle name="標準 3 2 2 2 2 4" xfId="160" xr:uid="{86340E50-320B-4C78-AD4C-CC46D2ADD6AD}"/>
    <cellStyle name="標準 3 2 2 2 2 5" xfId="284" xr:uid="{957FCF4D-C2F3-48AE-B011-6EC5F4DBBCAD}"/>
    <cellStyle name="標準 3 2 2 2 3" xfId="50" xr:uid="{D77BEF3A-A89D-452C-ADC1-D3255A990EDD}"/>
    <cellStyle name="標準 3 2 2 2 3 2" xfId="112" xr:uid="{95ECC989-B29F-48B0-AFC2-6D263F39DE52}"/>
    <cellStyle name="標準 3 2 2 2 3 2 2" xfId="236" xr:uid="{7C67541A-24A9-4C7F-87C9-59632BE3FFEF}"/>
    <cellStyle name="標準 3 2 2 2 3 2 3" xfId="360" xr:uid="{9AC1270D-58EF-4D6E-827C-ACCABB9880B7}"/>
    <cellStyle name="標準 3 2 2 2 3 3" xfId="174" xr:uid="{38EFD8E9-517B-4F34-9F32-0C9B93683545}"/>
    <cellStyle name="標準 3 2 2 2 3 4" xfId="298" xr:uid="{6CDDD281-222A-4A41-BA11-EE947C4F3D66}"/>
    <cellStyle name="標準 3 2 2 2 4" xfId="71" xr:uid="{A31901F9-D178-46EE-8478-3D8D549FC489}"/>
    <cellStyle name="標準 3 2 2 2 4 2" xfId="75" xr:uid="{58301C1D-DF65-4D7F-8001-916E36549CF2}"/>
    <cellStyle name="標準 3 2 2 2 4 2 2" xfId="137" xr:uid="{D8FC9274-CDB9-4E51-B900-3AD1063B6455}"/>
    <cellStyle name="標準 3 2 2 2 4 2 2 2" xfId="261" xr:uid="{B7104625-29DF-46C7-A403-A060FCC0C546}"/>
    <cellStyle name="標準 3 2 2 2 4 2 2 3" xfId="385" xr:uid="{FC62D590-6F1E-43D2-B378-99598059913B}"/>
    <cellStyle name="標準 3 2 2 2 4 2 3" xfId="199" xr:uid="{87D59B12-E5F3-4993-A263-3ABD3BCA1D0C}"/>
    <cellStyle name="標準 3 2 2 2 4 2 4" xfId="323" xr:uid="{A45C8082-8D5C-4B25-9938-86101BCD2449}"/>
    <cellStyle name="標準 3 2 2 2 4 3" xfId="133" xr:uid="{AB454462-12CC-48FE-A3A7-2175050ECB10}"/>
    <cellStyle name="標準 3 2 2 2 4 3 2" xfId="257" xr:uid="{6A1D3AE0-B030-4536-BF04-DCFA029C586F}"/>
    <cellStyle name="標準 3 2 2 2 4 3 3" xfId="381" xr:uid="{20F25D2A-60DE-40C4-B312-8D61A281E327}"/>
    <cellStyle name="標準 3 2 2 2 4 4" xfId="195" xr:uid="{BAF04E5C-7CA9-4C8A-87C4-81871AD588E7}"/>
    <cellStyle name="標準 3 2 2 2 4 5" xfId="319" xr:uid="{640AA02E-C61E-45B9-A686-2CDD84622AC1}"/>
    <cellStyle name="標準 3 2 2 2 5" xfId="84" xr:uid="{DB13318F-DB11-4E18-8A23-A7EEF74C75D6}"/>
    <cellStyle name="標準 3 2 2 2 5 2" xfId="208" xr:uid="{7F003D62-CE6A-4BEE-A58B-F7DCD4A8594D}"/>
    <cellStyle name="標準 3 2 2 2 5 3" xfId="332" xr:uid="{7F8AE8E7-2F2E-40C8-B0AB-ED58CF52F9D4}"/>
    <cellStyle name="標準 3 2 2 2 6" xfId="146" xr:uid="{5C411B56-9098-44B1-8677-8B1FFF94E257}"/>
    <cellStyle name="標準 3 2 2 2 7" xfId="270" xr:uid="{D34E5B9E-61EB-4B1D-85D0-CF46135B4F84}"/>
    <cellStyle name="標準 3 2 2 3" xfId="35" xr:uid="{0DA8956B-8A7C-49C4-A81C-24D2D58A9F08}"/>
    <cellStyle name="標準 3 2 2 3 2" xfId="63" xr:uid="{E335C355-DFCE-47AC-A559-40875E230337}"/>
    <cellStyle name="標準 3 2 2 3 2 2" xfId="125" xr:uid="{0FF0F345-5C12-4C08-942A-A27BEDEC52F7}"/>
    <cellStyle name="標準 3 2 2 3 2 2 2" xfId="249" xr:uid="{C710BEA0-6B44-4AF2-BD10-D58073A33E02}"/>
    <cellStyle name="標準 3 2 2 3 2 2 3" xfId="373" xr:uid="{7B06F546-652F-453A-B457-ED3F99229A3F}"/>
    <cellStyle name="標準 3 2 2 3 2 3" xfId="187" xr:uid="{4CE37C01-504A-453B-97AE-B4CB18BE82B6}"/>
    <cellStyle name="標準 3 2 2 3 2 4" xfId="311" xr:uid="{24013051-6620-4D4B-BB60-C410B1E50145}"/>
    <cellStyle name="標準 3 2 2 3 3" xfId="97" xr:uid="{33E42B00-301F-48B7-B3BA-452979B2415B}"/>
    <cellStyle name="標準 3 2 2 3 3 2" xfId="221" xr:uid="{59146AB9-22D9-4859-8839-1EADFA91CDFD}"/>
    <cellStyle name="標準 3 2 2 3 3 3" xfId="345" xr:uid="{4ACF318D-0EA9-472D-AA47-A50D5CB82565}"/>
    <cellStyle name="標準 3 2 2 3 4" xfId="159" xr:uid="{E0E923E7-F8CA-41C9-9BD4-4429E340BF38}"/>
    <cellStyle name="標準 3 2 2 3 5" xfId="283" xr:uid="{11A548E8-3EB8-48F0-BA5E-86486E084042}"/>
    <cellStyle name="標準 3 2 2 4" xfId="49" xr:uid="{4932A731-0394-4757-8701-519A94FD8AB8}"/>
    <cellStyle name="標準 3 2 2 4 2" xfId="111" xr:uid="{68A38C86-9D5D-41AD-B05F-C88FA109F288}"/>
    <cellStyle name="標準 3 2 2 4 2 2" xfId="235" xr:uid="{C36D0B61-8A6B-4681-99A2-62526C54028F}"/>
    <cellStyle name="標準 3 2 2 4 2 3" xfId="359" xr:uid="{DFBA8996-912B-4CB5-A9AB-412368D40832}"/>
    <cellStyle name="標準 3 2 2 4 3" xfId="173" xr:uid="{D0C16BD8-8C55-497E-86E3-DDC214FE6017}"/>
    <cellStyle name="標準 3 2 2 4 4" xfId="297" xr:uid="{93C945D2-817D-4156-B39A-E7907DF61865}"/>
    <cellStyle name="標準 3 2 2 5" xfId="83" xr:uid="{14636B55-89FB-4BDB-B749-26EE34DF9ED6}"/>
    <cellStyle name="標準 3 2 2 5 2" xfId="207" xr:uid="{C0EB9FC7-381E-4D6F-ADE6-FBD9B7E6ABC6}"/>
    <cellStyle name="標準 3 2 2 5 3" xfId="331" xr:uid="{BDB61D7B-48CB-4FB5-886F-61AB857B555D}"/>
    <cellStyle name="標準 3 2 2 6" xfId="145" xr:uid="{3C5F502E-6624-4E20-99AC-AC3238642EE7}"/>
    <cellStyle name="標準 3 2 2 7" xfId="269" xr:uid="{9746B7F5-8FA6-4094-A8D5-C75B4FFAF77C}"/>
    <cellStyle name="標準 3 2 3" xfId="30" xr:uid="{66D1DAEF-2291-44CB-852E-E8CF7448AD66}"/>
    <cellStyle name="標準 3 2 3 2" xfId="58" xr:uid="{CCE08D7F-89DD-40EA-B2AD-49E1DA850FB2}"/>
    <cellStyle name="標準 3 2 3 2 2" xfId="120" xr:uid="{2B838BE0-C5CF-4EA4-8B7E-5D238DC74683}"/>
    <cellStyle name="標準 3 2 3 2 2 2" xfId="244" xr:uid="{F3F92C9D-C18D-42F6-B7F0-365944625E81}"/>
    <cellStyle name="標準 3 2 3 2 2 3" xfId="368" xr:uid="{303A99AF-FA6A-47B6-BE21-9F512A6D68A1}"/>
    <cellStyle name="標準 3 2 3 2 3" xfId="182" xr:uid="{ADBBB96F-8EFE-4574-807A-564F77D417CE}"/>
    <cellStyle name="標準 3 2 3 2 4" xfId="306" xr:uid="{46A921CA-34AF-4FAB-A263-AD47B0D1FB51}"/>
    <cellStyle name="標準 3 2 3 3" xfId="70" xr:uid="{9873E0EE-A5C8-40DD-97D4-6AFBF7A795DC}"/>
    <cellStyle name="標準 3 2 3 3 2" xfId="74" xr:uid="{4C4C87A3-0F8C-4977-8924-E298EBBE10E0}"/>
    <cellStyle name="標準 3 2 3 3 2 2" xfId="136" xr:uid="{3470CFD5-7C0B-4119-8377-D178F877E040}"/>
    <cellStyle name="標準 3 2 3 3 2 2 2" xfId="260" xr:uid="{D94C28EA-B9C0-4249-A141-6FB0B2103AB3}"/>
    <cellStyle name="標準 3 2 3 3 2 2 3" xfId="384" xr:uid="{C75C4C75-59FA-4B35-9A2B-ADA03DD15B87}"/>
    <cellStyle name="標準 3 2 3 3 2 3" xfId="198" xr:uid="{8DA434BA-6A6C-4C8E-AA0C-D4EE37427893}"/>
    <cellStyle name="標準 3 2 3 3 2 4" xfId="322" xr:uid="{4D28B863-0A26-4DBE-B820-EC35A231CF7C}"/>
    <cellStyle name="標準 3 2 3 3 3" xfId="132" xr:uid="{94599D28-7994-4F07-B137-8F79B60818E9}"/>
    <cellStyle name="標準 3 2 3 3 3 2" xfId="256" xr:uid="{78155EA9-1138-4E80-9D00-147C2FEECCF8}"/>
    <cellStyle name="標準 3 2 3 3 3 3" xfId="380" xr:uid="{0E226689-6544-4532-9F33-36F1B5C203E2}"/>
    <cellStyle name="標準 3 2 3 3 4" xfId="194" xr:uid="{CBB65E2E-FBB0-4C3A-ACBC-E0FC775AEECE}"/>
    <cellStyle name="標準 3 2 3 3 5" xfId="318" xr:uid="{7535A169-9CFF-49A2-9AD3-F0649870EFBC}"/>
    <cellStyle name="標準 3 2 3 4" xfId="92" xr:uid="{9BFFC281-711E-4AF2-B9A5-4A7A2ABC0AB5}"/>
    <cellStyle name="標準 3 2 3 4 2" xfId="216" xr:uid="{D37C710C-691C-4175-99D2-54AB2175B8E7}"/>
    <cellStyle name="標準 3 2 3 4 3" xfId="340" xr:uid="{15C9B772-9AEB-42DC-A7B7-67798D5BE9EF}"/>
    <cellStyle name="標準 3 2 3 5" xfId="154" xr:uid="{DDE02DB8-0E25-458F-83B8-B0CE6A722CE9}"/>
    <cellStyle name="標準 3 2 3 6" xfId="278" xr:uid="{06D30FAA-A5C5-419F-8F06-76843A6342FD}"/>
    <cellStyle name="標準 3 2 4" xfId="44" xr:uid="{3CA5DCC6-9E07-45D8-BC63-761FA2C785CC}"/>
    <cellStyle name="標準 3 2 4 2" xfId="106" xr:uid="{7883DAB8-AF29-420E-A845-D532C8B87A0E}"/>
    <cellStyle name="標準 3 2 4 2 2" xfId="230" xr:uid="{ED1C8974-EF53-466D-AEDD-268345008FDE}"/>
    <cellStyle name="標準 3 2 4 2 3" xfId="354" xr:uid="{4B293153-2EDA-4773-BEF8-88816F0D1009}"/>
    <cellStyle name="標準 3 2 4 3" xfId="168" xr:uid="{3D96F4CF-22BC-42CE-A39F-B50BB0996319}"/>
    <cellStyle name="標準 3 2 4 4" xfId="292" xr:uid="{9B6FFFD5-2E55-43C3-8902-F3A83ADA20BB}"/>
    <cellStyle name="標準 3 2 5" xfId="73" xr:uid="{A5B901A5-1FDD-40DA-B270-FD9E5D1A3E01}"/>
    <cellStyle name="標準 3 2 5 2" xfId="135" xr:uid="{23E89363-77FE-4041-AAA5-337901C1EC29}"/>
    <cellStyle name="標準 3 2 5 2 2" xfId="259" xr:uid="{2CFE4F53-44BB-43D3-8054-EB2936911EC0}"/>
    <cellStyle name="標準 3 2 5 2 3" xfId="383" xr:uid="{D6676667-530B-46D1-9437-2F86388D837D}"/>
    <cellStyle name="標準 3 2 5 3" xfId="197" xr:uid="{C5CC7F19-5743-43BB-A604-EB4D4260C6A4}"/>
    <cellStyle name="標準 3 2 5 4" xfId="321" xr:uid="{95F91C1D-B4ED-4A69-BE3D-85F93917B305}"/>
    <cellStyle name="標準 3 2 6" xfId="78" xr:uid="{8B337C10-280C-4F40-81CC-6F8931E772A1}"/>
    <cellStyle name="標準 3 2 6 2" xfId="202" xr:uid="{28B97423-0ECE-4A11-88DD-724011EE9269}"/>
    <cellStyle name="標準 3 2 6 3" xfId="326" xr:uid="{64DBCF69-53B8-4BAE-B552-A2B1A1B6F6D3}"/>
    <cellStyle name="標準 3 2 7" xfId="140" xr:uid="{491C7302-8A6B-4858-9218-2123D4A7E5B4}"/>
    <cellStyle name="標準 3 2 8" xfId="264" xr:uid="{782F6A2C-9F9C-4787-B4D3-783F2063B601}"/>
    <cellStyle name="標準 3 3" xfId="28" xr:uid="{299F75EB-46C8-4219-AE06-6EF879D2129B}"/>
    <cellStyle name="標準 3 3 2" xfId="56" xr:uid="{66420E43-1F2F-4A6F-A2EC-8662246F48DE}"/>
    <cellStyle name="標準 3 3 2 2" xfId="118" xr:uid="{FD20207E-96D5-432F-8358-A17E0492383C}"/>
    <cellStyle name="標準 3 3 2 2 2" xfId="242" xr:uid="{F16A13D8-C6E2-44DA-B7A6-ECB19638F558}"/>
    <cellStyle name="標準 3 3 2 2 3" xfId="366" xr:uid="{235709BF-6585-4455-B553-007DB1325045}"/>
    <cellStyle name="標準 3 3 2 3" xfId="180" xr:uid="{1CC5E380-101E-4493-833D-644EF9194F02}"/>
    <cellStyle name="標準 3 3 2 4" xfId="304" xr:uid="{88810493-E128-4AB3-AE63-353A22711339}"/>
    <cellStyle name="標準 3 3 3" xfId="90" xr:uid="{1B9EFE92-8AA8-4564-85D1-80F67FAC439A}"/>
    <cellStyle name="標準 3 3 3 2" xfId="214" xr:uid="{07D807E7-6ECB-4FF5-9A77-7DC2169AD498}"/>
    <cellStyle name="標準 3 3 3 3" xfId="338" xr:uid="{6A261D75-BA10-4A82-A560-4A852908B0EC}"/>
    <cellStyle name="標準 3 3 4" xfId="152" xr:uid="{35FE43DA-C815-442D-BA14-62C9D09961B9}"/>
    <cellStyle name="標準 3 3 5" xfId="276" xr:uid="{13FCF293-AD85-4ABA-9E62-02D81AF9DA06}"/>
    <cellStyle name="標準 3 4" xfId="42" xr:uid="{C01DCC35-85D6-4DF7-9D19-7D0CA6A89478}"/>
    <cellStyle name="標準 3 4 2" xfId="104" xr:uid="{BAF9BDC6-EF47-463F-92D8-E0DE16A3310B}"/>
    <cellStyle name="標準 3 4 2 2" xfId="228" xr:uid="{ED4BCD3F-3AE8-441E-BB8C-CF00E9AF5411}"/>
    <cellStyle name="標準 3 4 2 3" xfId="352" xr:uid="{DF382547-982D-404C-96FA-FEA7ED97E91E}"/>
    <cellStyle name="標準 3 4 3" xfId="166" xr:uid="{3EF0A12B-65EC-42A3-9D16-B589F69A3BA5}"/>
    <cellStyle name="標準 3 4 4" xfId="290" xr:uid="{7C907E10-B70D-4495-B059-B2F57B14180F}"/>
    <cellStyle name="標準 3 5" xfId="76" xr:uid="{4A905224-83FA-4C87-B9E0-2A1AB30EBA1E}"/>
    <cellStyle name="標準 3 5 2" xfId="200" xr:uid="{3B02262B-BF7B-40E8-B75D-98690C282B68}"/>
    <cellStyle name="標準 3 5 3" xfId="324" xr:uid="{628110B6-133C-4806-A6CD-59500BE50124}"/>
    <cellStyle name="標準 3 6" xfId="138" xr:uid="{ACB59779-8FC2-4BBC-A1E1-E641E9698DC7}"/>
    <cellStyle name="標準 3 7" xfId="262" xr:uid="{44A1BD3D-E6AF-40E9-B4AE-5ED1F600AA91}"/>
    <cellStyle name="標準 4" xfId="8" xr:uid="{00000000-0005-0000-0000-000014000000}"/>
    <cellStyle name="標準 4 2" xfId="20" xr:uid="{00000000-0005-0000-0000-000015000000}"/>
    <cellStyle name="標準 5" xfId="21" xr:uid="{00000000-0005-0000-0000-000016000000}"/>
    <cellStyle name="標準 5 2" xfId="22" xr:uid="{00000000-0005-0000-0000-000017000000}"/>
    <cellStyle name="標準 5 2 2" xfId="38" xr:uid="{65580F13-28FE-4EFC-8F1F-A00A776E8360}"/>
    <cellStyle name="標準 5 2 2 2" xfId="66" xr:uid="{8270639B-4D80-4D73-8113-BE264511186E}"/>
    <cellStyle name="標準 5 2 2 2 2" xfId="128" xr:uid="{1A8B58F3-E194-4C2C-A2FC-83581BBE40D2}"/>
    <cellStyle name="標準 5 2 2 2 2 2" xfId="252" xr:uid="{1FB35CA8-BEE2-47BD-ABAC-88EE058D793E}"/>
    <cellStyle name="標準 5 2 2 2 2 3" xfId="376" xr:uid="{22A82AF6-A4BC-4BD5-9976-83AEB5497427}"/>
    <cellStyle name="標準 5 2 2 2 3" xfId="190" xr:uid="{3DFD9CD2-BD71-49C9-B6A8-5B11F14F5BB8}"/>
    <cellStyle name="標準 5 2 2 2 4" xfId="314" xr:uid="{045EBF86-31AE-4800-9A5B-31A3F415C9A1}"/>
    <cellStyle name="標準 5 2 2 3" xfId="100" xr:uid="{6E50D92F-2373-4F4D-88A4-A738093E985E}"/>
    <cellStyle name="標準 5 2 2 3 2" xfId="224" xr:uid="{3144D241-7C21-4397-A504-438DFA32A49E}"/>
    <cellStyle name="標準 5 2 2 3 3" xfId="348" xr:uid="{0B4E1598-5E66-4B37-ABF3-FBB7DFBFA7A0}"/>
    <cellStyle name="標準 5 2 2 4" xfId="162" xr:uid="{BE697A0C-B3C0-4D9D-AAE2-712C7CB533EC}"/>
    <cellStyle name="標準 5 2 2 5" xfId="286" xr:uid="{5B77EFDD-546D-49F8-81F7-68691AABDA82}"/>
    <cellStyle name="標準 5 2 3" xfId="52" xr:uid="{6D08D1A4-A4BD-4029-BBEC-9C2AAF876041}"/>
    <cellStyle name="標準 5 2 3 2" xfId="114" xr:uid="{AB5195A8-F835-45EB-A710-6285CA57076A}"/>
    <cellStyle name="標準 5 2 3 2 2" xfId="238" xr:uid="{80AF7CFB-C7EE-4EF7-8E7B-25B3B851B22C}"/>
    <cellStyle name="標準 5 2 3 2 3" xfId="362" xr:uid="{D77BF81D-C873-4063-AD36-3012D2EE9E0D}"/>
    <cellStyle name="標準 5 2 3 3" xfId="176" xr:uid="{A97735C3-03CD-4F78-9B07-71DAE4F3ED29}"/>
    <cellStyle name="標準 5 2 3 4" xfId="300" xr:uid="{87609163-CF7F-4D87-9FB8-2AC884333A3F}"/>
    <cellStyle name="標準 5 2 4" xfId="86" xr:uid="{0EDF053F-BCEF-45C1-A0EA-427BB85A513A}"/>
    <cellStyle name="標準 5 2 4 2" xfId="210" xr:uid="{F6112E34-C92A-4E24-8A8B-8E1F7CE201AF}"/>
    <cellStyle name="標準 5 2 4 3" xfId="334" xr:uid="{4E54EDF3-BB50-4714-BAC7-5107268B2B71}"/>
    <cellStyle name="標準 5 2 5" xfId="148" xr:uid="{490CB103-E9D9-4CEC-805D-4396363F4B53}"/>
    <cellStyle name="標準 5 2 6" xfId="272" xr:uid="{D5B780AC-B306-499B-AA9E-927CF70EAE7E}"/>
    <cellStyle name="標準 5 3" xfId="37" xr:uid="{68439A3C-2E83-4F62-86F8-F9B6FCB1DC31}"/>
    <cellStyle name="標準 5 3 2" xfId="65" xr:uid="{281AB708-00C9-4C1E-9DB8-6463728819CF}"/>
    <cellStyle name="標準 5 3 2 2" xfId="127" xr:uid="{2D78F1EA-B463-4D70-A0BB-56F872660B51}"/>
    <cellStyle name="標準 5 3 2 2 2" xfId="251" xr:uid="{B8BED153-DEC9-41CB-AE1D-28EAFA22F1C1}"/>
    <cellStyle name="標準 5 3 2 2 3" xfId="375" xr:uid="{AEA74C5F-01CD-4AC1-9A7E-5CB51953C27E}"/>
    <cellStyle name="標準 5 3 2 3" xfId="189" xr:uid="{D5AEC59C-387D-41BE-9C12-BE06048B003C}"/>
    <cellStyle name="標準 5 3 2 4" xfId="313" xr:uid="{5C62A665-BF4F-4DDE-9DEA-81EDD5FB0A45}"/>
    <cellStyle name="標準 5 3 3" xfId="99" xr:uid="{ED23D033-F358-4CC8-80A1-67D5DE2D5A7A}"/>
    <cellStyle name="標準 5 3 3 2" xfId="223" xr:uid="{FDC5935E-32E3-495F-BFC0-C6AC49287915}"/>
    <cellStyle name="標準 5 3 3 3" xfId="347" xr:uid="{897D3426-0754-48DD-B261-01E8CD05026F}"/>
    <cellStyle name="標準 5 3 4" xfId="161" xr:uid="{3AF28878-56CB-430E-BBF1-EE907FCA0E14}"/>
    <cellStyle name="標準 5 3 5" xfId="285" xr:uid="{F8AD62E4-946C-4CD9-A814-C177A30BAB59}"/>
    <cellStyle name="標準 5 4" xfId="51" xr:uid="{3F7A908B-8C3D-4DF7-B8A7-9417F40D5E34}"/>
    <cellStyle name="標準 5 4 2" xfId="113" xr:uid="{5BBF085D-C369-45EC-ACE8-7E9333C4CB3E}"/>
    <cellStyle name="標準 5 4 2 2" xfId="237" xr:uid="{5C449743-790D-4930-A26D-23FF1D21147F}"/>
    <cellStyle name="標準 5 4 2 3" xfId="361" xr:uid="{FDC34230-1768-4335-B6DD-CDDFDBE926A7}"/>
    <cellStyle name="標準 5 4 3" xfId="175" xr:uid="{3907FCED-DF3D-4FE0-A058-5C939BB614D6}"/>
    <cellStyle name="標準 5 4 4" xfId="299" xr:uid="{6503FA92-B078-4C66-B233-F8C5961750D7}"/>
    <cellStyle name="標準 5 5" xfId="85" xr:uid="{687085FF-46B6-45E3-9E30-AAA67DA674DD}"/>
    <cellStyle name="標準 5 5 2" xfId="209" xr:uid="{D6697516-5BB8-4ADD-876C-1428565565F2}"/>
    <cellStyle name="標準 5 5 3" xfId="333" xr:uid="{6D71A5EF-ECF7-4CC1-B8F3-CFF3BDC46F67}"/>
    <cellStyle name="標準 5 6" xfId="147" xr:uid="{8936ECED-55C9-44E6-8673-50CFE4D2E9E5}"/>
    <cellStyle name="標準 5 7" xfId="271" xr:uid="{BF32DA60-D3CA-4F15-9BC1-C74773BB18BA}"/>
    <cellStyle name="標準 6" xfId="23" xr:uid="{00000000-0005-0000-0000-000018000000}"/>
    <cellStyle name="標準 6 2" xfId="24" xr:uid="{00000000-0005-0000-0000-000019000000}"/>
    <cellStyle name="標準 6 2 2" xfId="40" xr:uid="{24DEE8A9-6752-4258-97A1-EDA6586B1C09}"/>
    <cellStyle name="標準 6 2 2 2" xfId="68" xr:uid="{24BC23D5-9BB0-496A-9881-EF63C6E40052}"/>
    <cellStyle name="標準 6 2 2 2 2" xfId="130" xr:uid="{70911009-F84B-472D-B9E4-F19C0CF8BD66}"/>
    <cellStyle name="標準 6 2 2 2 2 2" xfId="254" xr:uid="{AD194D41-4755-4B00-99CF-3EDEB020C415}"/>
    <cellStyle name="標準 6 2 2 2 2 3" xfId="378" xr:uid="{6830702C-157C-43DF-BBD8-07DD7D04B68C}"/>
    <cellStyle name="標準 6 2 2 2 3" xfId="192" xr:uid="{F3111A6F-4F65-41B1-8C64-9A195EB0C033}"/>
    <cellStyle name="標準 6 2 2 2 4" xfId="316" xr:uid="{99D213F6-52A5-4A2A-9EFD-E975D111A57E}"/>
    <cellStyle name="標準 6 2 2 3" xfId="102" xr:uid="{82E6319A-56FF-4972-B7C2-4121D2995CED}"/>
    <cellStyle name="標準 6 2 2 3 2" xfId="226" xr:uid="{BEAB0E19-ABA1-4CD4-A17E-BFD3F9CF65BE}"/>
    <cellStyle name="標準 6 2 2 3 3" xfId="350" xr:uid="{BEF64094-71B7-4544-99E5-7541BA695A09}"/>
    <cellStyle name="標準 6 2 2 4" xfId="164" xr:uid="{A4AD29ED-7F4D-4BB4-9CB6-45629FC7C163}"/>
    <cellStyle name="標準 6 2 2 5" xfId="288" xr:uid="{0357688C-F88E-422F-B52E-DB998405C4D1}"/>
    <cellStyle name="標準 6 2 3" xfId="54" xr:uid="{2278BB34-BA16-4C15-871C-BF0888FDD0BA}"/>
    <cellStyle name="標準 6 2 3 2" xfId="116" xr:uid="{DD44CF9F-5762-4E51-A721-38381AF4D157}"/>
    <cellStyle name="標準 6 2 3 2 2" xfId="240" xr:uid="{7968F7FE-ED35-4B1A-9A34-4AD0768C7C1E}"/>
    <cellStyle name="標準 6 2 3 2 3" xfId="364" xr:uid="{86045F7C-1A2B-4568-B172-03E30BF64B66}"/>
    <cellStyle name="標準 6 2 3 3" xfId="178" xr:uid="{5448747B-9D78-494E-9DB3-30FA2BD8795F}"/>
    <cellStyle name="標準 6 2 3 4" xfId="302" xr:uid="{5F078756-6B36-48BE-B0C2-347F715AF3B8}"/>
    <cellStyle name="標準 6 2 4" xfId="88" xr:uid="{52E4AEA8-5572-47B6-9091-0D79C29FDB9F}"/>
    <cellStyle name="標準 6 2 4 2" xfId="212" xr:uid="{9B7D6C77-C886-4271-9B81-71F6E946982F}"/>
    <cellStyle name="標準 6 2 4 3" xfId="336" xr:uid="{B6F7CE3D-0A5C-4F6C-BC07-2CC85BD9F9B6}"/>
    <cellStyle name="標準 6 2 5" xfId="150" xr:uid="{AAB35006-CA8E-4657-A4E6-03F4BA81E404}"/>
    <cellStyle name="標準 6 2 6" xfId="274" xr:uid="{BFD64004-57BD-4AC9-A866-C9957CC8BFD6}"/>
    <cellStyle name="標準 6 3" xfId="39" xr:uid="{2BBFD595-7A1D-4465-AE08-B8A714120916}"/>
    <cellStyle name="標準 6 3 2" xfId="67" xr:uid="{50494063-EBDB-472D-A803-2278FF7BE956}"/>
    <cellStyle name="標準 6 3 2 2" xfId="129" xr:uid="{FA1C7089-54D6-41F6-825C-F1D055FCAC5E}"/>
    <cellStyle name="標準 6 3 2 2 2" xfId="253" xr:uid="{280856D6-765E-4D0A-8635-CB7C941CA8DF}"/>
    <cellStyle name="標準 6 3 2 2 3" xfId="377" xr:uid="{8AAB53A7-01EA-47EA-96DF-6376EFB7C7D8}"/>
    <cellStyle name="標準 6 3 2 3" xfId="191" xr:uid="{AAC3B476-2DB2-491D-B17F-DAB9AF8AAF35}"/>
    <cellStyle name="標準 6 3 2 4" xfId="315" xr:uid="{6FF300DE-614B-40FA-80F2-2CF57A35485D}"/>
    <cellStyle name="標準 6 3 3" xfId="101" xr:uid="{02CB1436-6A55-4BD4-BD5B-4D5B134D3328}"/>
    <cellStyle name="標準 6 3 3 2" xfId="225" xr:uid="{A7A49C8B-962F-4640-B3B1-615CF2BFB504}"/>
    <cellStyle name="標準 6 3 3 3" xfId="349" xr:uid="{270EECBC-E1FE-4771-B2B1-0A1DD86F3A7D}"/>
    <cellStyle name="標準 6 3 4" xfId="163" xr:uid="{2CCA6691-2BC0-4B5F-A1AC-30AB0F57AF3E}"/>
    <cellStyle name="標準 6 3 5" xfId="287" xr:uid="{FAF21F5D-1C2A-4AA9-B8E0-CB0836491CF0}"/>
    <cellStyle name="標準 6 4" xfId="53" xr:uid="{E0481B44-4B3F-48F6-85BB-CF876E50DE63}"/>
    <cellStyle name="標準 6 4 2" xfId="115" xr:uid="{0D2B58AF-A803-4BB7-A057-D47EC32E1EDD}"/>
    <cellStyle name="標準 6 4 2 2" xfId="239" xr:uid="{20D62C29-ACC3-4CB5-9B1C-901088C80EC2}"/>
    <cellStyle name="標準 6 4 2 3" xfId="363" xr:uid="{E87B21EC-A2AC-4147-A8A7-9EF5D3413B73}"/>
    <cellStyle name="標準 6 4 3" xfId="177" xr:uid="{4E9773F6-8361-41CC-A51C-56972437C23A}"/>
    <cellStyle name="標準 6 4 4" xfId="301" xr:uid="{FAAA01D5-49FF-4C35-8859-A2C16D5AAB68}"/>
    <cellStyle name="標準 6 5" xfId="87" xr:uid="{436A7213-B259-4BFD-81D0-48DB6DC1B07C}"/>
    <cellStyle name="標準 6 5 2" xfId="211" xr:uid="{01D5D08E-8226-41A3-BD14-E912E60D23D3}"/>
    <cellStyle name="標準 6 5 3" xfId="335" xr:uid="{96B992EF-5A3A-4397-8E3C-60FBA3D8177A}"/>
    <cellStyle name="標準 6 6" xfId="149" xr:uid="{F56F4591-FF76-4A80-B77F-E57C8E2FA258}"/>
    <cellStyle name="標準 6 7" xfId="273" xr:uid="{C7C60F0C-346F-49D6-9F96-BA68916386E5}"/>
    <cellStyle name="標準 7" xfId="72" xr:uid="{AD7C807E-8DC7-4397-8558-67B555FF24A5}"/>
    <cellStyle name="標準 7 2" xfId="134" xr:uid="{0FC838B8-35D0-4B2B-A79B-5CAD33AF2B5C}"/>
    <cellStyle name="標準 7 2 2" xfId="258" xr:uid="{5E450BD2-BF94-4A55-B0A5-692EEC56F20F}"/>
    <cellStyle name="標準 7 2 3" xfId="382" xr:uid="{8FF44DA0-43C2-4583-9994-810D2CD0C422}"/>
    <cellStyle name="標準 7 3" xfId="196" xr:uid="{EE6C4E5A-0BEB-4AEE-88D9-0C59D11E1C8C}"/>
    <cellStyle name="標準 7 4" xfId="320" xr:uid="{26B81F01-B60C-47E9-AB8E-0FA4246281B1}"/>
    <cellStyle name="未定義" xfId="6" xr:uid="{00000000-0005-0000-0000-00001A00000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00"/>
      <color rgb="FFFFFF99"/>
      <color rgb="FFFFFF66"/>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57150</xdr:colOff>
      <xdr:row>3</xdr:row>
      <xdr:rowOff>114300</xdr:rowOff>
    </xdr:from>
    <xdr:to>
      <xdr:col>26</xdr:col>
      <xdr:colOff>19050</xdr:colOff>
      <xdr:row>14</xdr:row>
      <xdr:rowOff>31750</xdr:rowOff>
    </xdr:to>
    <xdr:cxnSp macro="">
      <xdr:nvCxnSpPr>
        <xdr:cNvPr id="3" name="直線コネクタ 2">
          <a:extLst>
            <a:ext uri="{FF2B5EF4-FFF2-40B4-BE49-F238E27FC236}">
              <a16:creationId xmlns:a16="http://schemas.microsoft.com/office/drawing/2014/main" id="{39C2C64A-516E-7822-2CDF-BF88FD5B1E12}"/>
            </a:ext>
          </a:extLst>
        </xdr:cNvPr>
        <xdr:cNvCxnSpPr/>
      </xdr:nvCxnSpPr>
      <xdr:spPr>
        <a:xfrm flipH="1">
          <a:off x="13874750" y="520700"/>
          <a:ext cx="1987550" cy="2152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16</xdr:row>
      <xdr:rowOff>165100</xdr:rowOff>
    </xdr:from>
    <xdr:to>
      <xdr:col>26</xdr:col>
      <xdr:colOff>12700</xdr:colOff>
      <xdr:row>22</xdr:row>
      <xdr:rowOff>25400</xdr:rowOff>
    </xdr:to>
    <xdr:cxnSp macro="">
      <xdr:nvCxnSpPr>
        <xdr:cNvPr id="4" name="直線コネクタ 3">
          <a:extLst>
            <a:ext uri="{FF2B5EF4-FFF2-40B4-BE49-F238E27FC236}">
              <a16:creationId xmlns:a16="http://schemas.microsoft.com/office/drawing/2014/main" id="{43D7E060-30AE-38E0-0FA4-6E46C26BD62D}"/>
            </a:ext>
          </a:extLst>
        </xdr:cNvPr>
        <xdr:cNvCxnSpPr/>
      </xdr:nvCxnSpPr>
      <xdr:spPr>
        <a:xfrm flipH="1">
          <a:off x="13855700" y="3187700"/>
          <a:ext cx="2000250" cy="1092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B5BB-E071-4029-9CE5-949DF1C572ED}">
  <sheetPr>
    <pageSetUpPr fitToPage="1"/>
  </sheetPr>
  <dimension ref="A1:AB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6.6328125" style="9" customWidth="1"/>
    <col min="4" max="4" width="7.6328125" style="9" bestFit="1" customWidth="1"/>
    <col min="5" max="5" width="6.08984375" style="9" bestFit="1" customWidth="1"/>
    <col min="6" max="6" width="6.08984375" style="9" customWidth="1"/>
    <col min="7" max="7" width="5.08984375" style="9" customWidth="1"/>
    <col min="8" max="8" width="7.36328125" style="9" customWidth="1"/>
    <col min="9" max="9" width="3.453125" style="9" customWidth="1"/>
    <col min="10" max="10" width="7.36328125" style="9" bestFit="1" customWidth="1"/>
    <col min="11" max="11" width="6.08984375" style="9" customWidth="1"/>
    <col min="12" max="12" width="3.90625" style="75" customWidth="1"/>
    <col min="13" max="13" width="9" style="75" bestFit="1" customWidth="1"/>
    <col min="14" max="14" width="3" style="75" bestFit="1" customWidth="1"/>
    <col min="15" max="15" width="9" style="75" bestFit="1" customWidth="1"/>
    <col min="16" max="16" width="5.08984375" style="75" customWidth="1"/>
    <col min="17" max="17" width="3" style="75" bestFit="1" customWidth="1"/>
    <col min="18" max="18" width="9" style="75" bestFit="1" customWidth="1"/>
    <col min="19" max="19" width="3.36328125" style="6" customWidth="1"/>
    <col min="20" max="20" width="9.08984375" style="9" bestFit="1" customWidth="1"/>
    <col min="21" max="21" width="5.08984375" style="9" customWidth="1"/>
    <col min="22" max="22" width="23.08984375" style="9" customWidth="1"/>
    <col min="23" max="23" width="7.90625" style="100" customWidth="1"/>
    <col min="24" max="24" width="3" style="100" customWidth="1"/>
    <col min="25" max="25" width="11.36328125" style="100" customWidth="1"/>
    <col min="26" max="27" width="1.08984375" style="9" customWidth="1"/>
    <col min="28" max="28" width="9" style="9" hidden="1" customWidth="1"/>
    <col min="29" max="16384" width="9" style="9"/>
  </cols>
  <sheetData>
    <row r="1" spans="1:28" s="1" customFormat="1">
      <c r="L1" s="3"/>
      <c r="M1" s="3"/>
      <c r="N1" s="3"/>
      <c r="O1" s="3"/>
      <c r="P1" s="3"/>
      <c r="Q1" s="3"/>
      <c r="R1" s="3"/>
    </row>
    <row r="2" spans="1:28" s="1" customFormat="1" ht="17.899999999999999" customHeight="1">
      <c r="C2" s="2" t="s">
        <v>12</v>
      </c>
      <c r="L2" s="3"/>
      <c r="M2" s="3"/>
      <c r="N2" s="3"/>
      <c r="O2" s="3"/>
      <c r="P2" s="3"/>
      <c r="Q2" s="3"/>
      <c r="R2" s="3"/>
    </row>
    <row r="3" spans="1:28" ht="13.5" thickBot="1">
      <c r="C3" s="7" t="s">
        <v>13</v>
      </c>
      <c r="D3" s="8"/>
      <c r="L3" s="10"/>
      <c r="M3" s="10"/>
      <c r="N3" s="10"/>
      <c r="O3" s="10"/>
      <c r="P3" s="10"/>
      <c r="Q3" s="10"/>
      <c r="R3" s="10"/>
      <c r="S3" s="11"/>
      <c r="T3" s="8"/>
      <c r="U3" s="8"/>
      <c r="V3" s="8"/>
      <c r="W3" s="83"/>
      <c r="X3" s="83"/>
      <c r="Y3" s="83"/>
      <c r="Z3" s="8"/>
      <c r="AA3" s="106"/>
    </row>
    <row r="4" spans="1:28" ht="18" customHeight="1">
      <c r="C4" s="1034" t="s">
        <v>0</v>
      </c>
      <c r="D4" s="980" t="s">
        <v>1</v>
      </c>
      <c r="E4" s="980" t="s">
        <v>101</v>
      </c>
      <c r="F4" s="1001" t="s">
        <v>130</v>
      </c>
      <c r="G4" s="983" t="s">
        <v>14</v>
      </c>
      <c r="H4" s="984"/>
      <c r="I4" s="984"/>
      <c r="J4" s="984"/>
      <c r="K4" s="984"/>
      <c r="L4" s="174"/>
      <c r="M4" s="174"/>
      <c r="N4" s="174"/>
      <c r="O4" s="174"/>
      <c r="P4" s="174"/>
      <c r="Q4" s="174"/>
      <c r="R4" s="174"/>
      <c r="S4" s="175"/>
      <c r="T4" s="174"/>
      <c r="U4" s="174"/>
      <c r="V4" s="174"/>
      <c r="W4" s="176"/>
      <c r="X4" s="176"/>
      <c r="Y4" s="177"/>
      <c r="Z4" s="111"/>
      <c r="AA4" s="111"/>
      <c r="AB4" s="225"/>
    </row>
    <row r="5" spans="1:28" s="17" customFormat="1" ht="33.75" customHeight="1">
      <c r="A5" s="18"/>
      <c r="B5" s="18"/>
      <c r="C5" s="1035"/>
      <c r="D5" s="981"/>
      <c r="E5" s="981"/>
      <c r="F5" s="1002"/>
      <c r="G5" s="985" t="s">
        <v>114</v>
      </c>
      <c r="H5" s="1019" t="s">
        <v>2</v>
      </c>
      <c r="I5" s="993" t="s">
        <v>15</v>
      </c>
      <c r="J5" s="178"/>
      <c r="K5" s="178"/>
      <c r="L5" s="995" t="s">
        <v>16</v>
      </c>
      <c r="M5" s="996"/>
      <c r="N5" s="987" t="s">
        <v>17</v>
      </c>
      <c r="O5" s="1004"/>
      <c r="P5" s="1004"/>
      <c r="Q5" s="1004"/>
      <c r="R5" s="1005"/>
      <c r="S5" s="987" t="s">
        <v>18</v>
      </c>
      <c r="T5" s="988"/>
      <c r="U5" s="179"/>
      <c r="V5" s="20"/>
      <c r="W5" s="1012" t="s">
        <v>129</v>
      </c>
      <c r="X5" s="987" t="s">
        <v>123</v>
      </c>
      <c r="Y5" s="1005"/>
      <c r="Z5" s="111"/>
      <c r="AA5" s="111"/>
      <c r="AB5" s="226"/>
    </row>
    <row r="6" spans="1:28" s="17" customFormat="1" ht="32.15" customHeight="1">
      <c r="A6" s="18"/>
      <c r="B6" s="18"/>
      <c r="C6" s="1035"/>
      <c r="D6" s="981"/>
      <c r="E6" s="981"/>
      <c r="F6" s="1002"/>
      <c r="G6" s="986"/>
      <c r="H6" s="1037"/>
      <c r="I6" s="994"/>
      <c r="J6" s="180"/>
      <c r="K6" s="180"/>
      <c r="L6" s="997"/>
      <c r="M6" s="998"/>
      <c r="N6" s="1006"/>
      <c r="O6" s="1007"/>
      <c r="P6" s="1007"/>
      <c r="Q6" s="1007"/>
      <c r="R6" s="1008"/>
      <c r="S6" s="989"/>
      <c r="T6" s="990"/>
      <c r="U6" s="1015" t="s">
        <v>115</v>
      </c>
      <c r="V6" s="82" t="s">
        <v>20</v>
      </c>
      <c r="W6" s="1013"/>
      <c r="X6" s="1006"/>
      <c r="Y6" s="1008"/>
      <c r="Z6" s="107"/>
      <c r="AA6" s="107"/>
      <c r="AB6" s="226"/>
    </row>
    <row r="7" spans="1:28" s="17" customFormat="1" ht="83.9" customHeight="1">
      <c r="A7" s="18"/>
      <c r="B7" s="18"/>
      <c r="C7" s="1035"/>
      <c r="D7" s="981"/>
      <c r="E7" s="981"/>
      <c r="F7" s="1002"/>
      <c r="G7" s="986"/>
      <c r="H7" s="1037"/>
      <c r="I7" s="994"/>
      <c r="J7" s="181"/>
      <c r="K7" s="181"/>
      <c r="L7" s="999"/>
      <c r="M7" s="1000"/>
      <c r="N7" s="1009"/>
      <c r="O7" s="1010"/>
      <c r="P7" s="1010"/>
      <c r="Q7" s="1010"/>
      <c r="R7" s="1011"/>
      <c r="S7" s="991"/>
      <c r="T7" s="992"/>
      <c r="U7" s="1015"/>
      <c r="V7" s="164" t="s">
        <v>31</v>
      </c>
      <c r="W7" s="1013"/>
      <c r="X7" s="1006"/>
      <c r="Y7" s="1008"/>
      <c r="Z7" s="112"/>
      <c r="AA7" s="112"/>
      <c r="AB7" s="226"/>
    </row>
    <row r="8" spans="1:28" s="17" customFormat="1" ht="38.5" customHeight="1">
      <c r="A8" s="18"/>
      <c r="B8" s="18"/>
      <c r="C8" s="1035"/>
      <c r="D8" s="981"/>
      <c r="E8" s="981"/>
      <c r="F8" s="1002"/>
      <c r="G8" s="986"/>
      <c r="H8" s="1037"/>
      <c r="I8" s="1015" t="s">
        <v>43</v>
      </c>
      <c r="J8" s="1023" t="s">
        <v>44</v>
      </c>
      <c r="K8" s="1024" t="s">
        <v>45</v>
      </c>
      <c r="L8" s="1026" t="s">
        <v>46</v>
      </c>
      <c r="M8" s="1028" t="s">
        <v>47</v>
      </c>
      <c r="N8" s="1030" t="s">
        <v>48</v>
      </c>
      <c r="O8" s="1031"/>
      <c r="P8" s="1032"/>
      <c r="Q8" s="1033" t="s">
        <v>8</v>
      </c>
      <c r="R8" s="1033"/>
      <c r="S8" s="1017" t="s">
        <v>46</v>
      </c>
      <c r="T8" s="1019" t="s">
        <v>47</v>
      </c>
      <c r="U8" s="1015"/>
      <c r="V8" s="1021"/>
      <c r="W8" s="1013"/>
      <c r="X8" s="1006"/>
      <c r="Y8" s="1008"/>
      <c r="Z8" s="113"/>
      <c r="AA8" s="113"/>
      <c r="AB8" s="226"/>
    </row>
    <row r="9" spans="1:28" s="17" customFormat="1" ht="30.75" customHeight="1">
      <c r="A9" s="18"/>
      <c r="B9" s="18"/>
      <c r="C9" s="1036"/>
      <c r="D9" s="982"/>
      <c r="E9" s="982"/>
      <c r="F9" s="1002"/>
      <c r="G9" s="986"/>
      <c r="H9" s="1037"/>
      <c r="I9" s="1015"/>
      <c r="J9" s="1023"/>
      <c r="K9" s="1024"/>
      <c r="L9" s="1027"/>
      <c r="M9" s="1029"/>
      <c r="N9" s="84"/>
      <c r="O9" s="85"/>
      <c r="P9" s="86"/>
      <c r="Q9" s="157"/>
      <c r="R9" s="157"/>
      <c r="S9" s="1018"/>
      <c r="T9" s="1020"/>
      <c r="U9" s="1015"/>
      <c r="V9" s="1021"/>
      <c r="W9" s="1013"/>
      <c r="X9" s="1009"/>
      <c r="Y9" s="1011"/>
      <c r="Z9" s="113"/>
      <c r="AA9" s="113"/>
      <c r="AB9" s="226"/>
    </row>
    <row r="10" spans="1:28" s="17" customFormat="1" ht="146.9" customHeight="1" thickBot="1">
      <c r="A10" s="45"/>
      <c r="B10" s="45"/>
      <c r="C10" s="1036"/>
      <c r="D10" s="982"/>
      <c r="E10" s="982"/>
      <c r="F10" s="1003"/>
      <c r="G10" s="986"/>
      <c r="H10" s="1037"/>
      <c r="I10" s="1022"/>
      <c r="J10" s="182"/>
      <c r="K10" s="1025"/>
      <c r="L10" s="1027"/>
      <c r="M10" s="1029"/>
      <c r="N10" s="87" t="s">
        <v>46</v>
      </c>
      <c r="O10" s="88" t="s">
        <v>47</v>
      </c>
      <c r="P10" s="88" t="s">
        <v>57</v>
      </c>
      <c r="Q10" s="87" t="s">
        <v>46</v>
      </c>
      <c r="R10" s="88" t="s">
        <v>47</v>
      </c>
      <c r="S10" s="1018"/>
      <c r="T10" s="1020"/>
      <c r="U10" s="1015"/>
      <c r="V10" s="1021"/>
      <c r="W10" s="1014"/>
      <c r="X10" s="89" t="s">
        <v>46</v>
      </c>
      <c r="Y10" s="90" t="s">
        <v>47</v>
      </c>
      <c r="Z10" s="113"/>
      <c r="AA10" s="113"/>
      <c r="AB10" s="226"/>
    </row>
    <row r="11" spans="1:28" s="94" customFormat="1" ht="20.25" customHeight="1" thickBot="1">
      <c r="C11" s="183"/>
      <c r="D11" s="184"/>
      <c r="E11" s="184"/>
      <c r="F11" s="185"/>
      <c r="G11" s="185"/>
      <c r="H11" s="184"/>
      <c r="I11" s="184"/>
      <c r="J11" s="184"/>
      <c r="K11" s="184"/>
      <c r="L11" s="186"/>
      <c r="M11" s="186"/>
      <c r="N11" s="186"/>
      <c r="O11" s="186"/>
      <c r="P11" s="186"/>
      <c r="Q11" s="186"/>
      <c r="R11" s="186"/>
      <c r="S11" s="184"/>
      <c r="T11" s="184"/>
      <c r="U11" s="187">
        <f>SUBTOTAL(3,V12:V21)</f>
        <v>0</v>
      </c>
      <c r="V11" s="187"/>
      <c r="W11" s="188"/>
      <c r="X11" s="189"/>
      <c r="Y11" s="190"/>
      <c r="Z11" s="114"/>
      <c r="AA11" s="114"/>
    </row>
    <row r="12" spans="1:28" ht="20.25" customHeight="1">
      <c r="A12" s="6">
        <f>IF(E12&lt;&gt;"",IF(E12&lt;&gt;#REF!,#REF!+1,#REF!),0)</f>
        <v>0</v>
      </c>
      <c r="C12" s="116"/>
      <c r="D12" s="117"/>
      <c r="E12" s="117"/>
      <c r="F12" s="117"/>
      <c r="G12" s="48">
        <f>IF(H12&lt;&gt;"",IF(E12&lt;&gt;#REF!,1,IF(H12&lt;&gt;#REF!,#REF!+1,#REF!)),0)</f>
        <v>0</v>
      </c>
      <c r="H12" s="48"/>
      <c r="I12" s="118"/>
      <c r="J12" s="118"/>
      <c r="K12" s="118"/>
      <c r="L12" s="49"/>
      <c r="M12" s="49" t="s">
        <v>463</v>
      </c>
      <c r="N12" s="53"/>
      <c r="O12" s="53" t="s">
        <v>463</v>
      </c>
      <c r="P12" s="53"/>
      <c r="Q12" s="53"/>
      <c r="R12" s="53" t="s">
        <v>463</v>
      </c>
      <c r="S12" s="119"/>
      <c r="T12" s="48" t="s">
        <v>463</v>
      </c>
      <c r="U12" s="120">
        <f>IF(V12&lt;&gt;"",IF(OR(H12&lt;&gt;#REF!,E12&lt;&gt;#REF!),1,#REF!+1),0)</f>
        <v>0</v>
      </c>
      <c r="V12" s="98"/>
      <c r="W12" s="121"/>
      <c r="X12" s="121"/>
      <c r="Y12" s="122" t="s">
        <v>463</v>
      </c>
      <c r="Z12" s="115"/>
      <c r="AA12" s="115"/>
      <c r="AB12" s="225"/>
    </row>
    <row r="13" spans="1:28" ht="20.25" customHeight="1">
      <c r="A13" s="6">
        <f>IF(E13&lt;&gt;"",IF(E13&lt;&gt;E12,A12+1,A12),0)</f>
        <v>0</v>
      </c>
      <c r="C13" s="116"/>
      <c r="D13" s="117"/>
      <c r="E13" s="117"/>
      <c r="F13" s="117"/>
      <c r="G13" s="48">
        <f>IF(H13&lt;&gt;"",IF(E13&lt;&gt;E12,1,IF(H13&lt;&gt;H12,G12+1,G12)),0)</f>
        <v>0</v>
      </c>
      <c r="H13" s="48"/>
      <c r="I13" s="118"/>
      <c r="J13" s="118"/>
      <c r="K13" s="118"/>
      <c r="L13" s="49"/>
      <c r="M13" s="49" t="s">
        <v>463</v>
      </c>
      <c r="N13" s="53"/>
      <c r="O13" s="53" t="s">
        <v>463</v>
      </c>
      <c r="P13" s="53"/>
      <c r="Q13" s="53"/>
      <c r="R13" s="53" t="s">
        <v>463</v>
      </c>
      <c r="S13" s="119"/>
      <c r="T13" s="48" t="s">
        <v>463</v>
      </c>
      <c r="U13" s="120">
        <f>IF(V13&lt;&gt;"",IF(OR(H13&lt;&gt;H12,E13&lt;&gt;E12),1,U12+1),0)</f>
        <v>0</v>
      </c>
      <c r="V13" s="98"/>
      <c r="W13" s="121"/>
      <c r="X13" s="121"/>
      <c r="Y13" s="122" t="s">
        <v>463</v>
      </c>
      <c r="Z13" s="115"/>
      <c r="AA13" s="115"/>
      <c r="AB13" s="225"/>
    </row>
    <row r="14" spans="1:28" ht="20.25" customHeight="1">
      <c r="A14" s="6">
        <f>IF(E14&lt;&gt;"",IF(E14&lt;&gt;E13,A13+1,A13),0)</f>
        <v>0</v>
      </c>
      <c r="C14" s="116"/>
      <c r="D14" s="117"/>
      <c r="E14" s="117"/>
      <c r="F14" s="117"/>
      <c r="G14" s="48">
        <f>IF(H14&lt;&gt;"",IF(E14&lt;&gt;E13,1,IF(H14&lt;&gt;H13,G13+1,G13)),0)</f>
        <v>0</v>
      </c>
      <c r="H14" s="48"/>
      <c r="I14" s="118"/>
      <c r="J14" s="118"/>
      <c r="K14" s="118"/>
      <c r="L14" s="49"/>
      <c r="M14" s="49" t="s">
        <v>463</v>
      </c>
      <c r="N14" s="53"/>
      <c r="O14" s="53" t="s">
        <v>463</v>
      </c>
      <c r="P14" s="53"/>
      <c r="Q14" s="53"/>
      <c r="R14" s="53" t="s">
        <v>463</v>
      </c>
      <c r="S14" s="119"/>
      <c r="T14" s="48" t="s">
        <v>463</v>
      </c>
      <c r="U14" s="120">
        <f>IF(V14&lt;&gt;"",IF(OR(H14&lt;&gt;H13,E14&lt;&gt;E13),1,U13+1),0)</f>
        <v>0</v>
      </c>
      <c r="V14" s="98"/>
      <c r="W14" s="121"/>
      <c r="X14" s="121"/>
      <c r="Y14" s="122" t="s">
        <v>463</v>
      </c>
      <c r="Z14" s="115"/>
      <c r="AA14" s="115"/>
      <c r="AB14" s="225"/>
    </row>
    <row r="15" spans="1:28" ht="20.25" customHeight="1">
      <c r="A15" s="6">
        <f>IF(E15&lt;&gt;"",IF(E15&lt;&gt;E14,A14+1,A14),0)</f>
        <v>0</v>
      </c>
      <c r="C15" s="116"/>
      <c r="D15" s="117"/>
      <c r="E15" s="117"/>
      <c r="F15" s="117"/>
      <c r="G15" s="48">
        <f>IF(H15&lt;&gt;"",IF(E15&lt;&gt;E14,1,IF(H15&lt;&gt;H14,G14+1,G14)),0)</f>
        <v>0</v>
      </c>
      <c r="H15" s="48"/>
      <c r="I15" s="118"/>
      <c r="J15" s="118"/>
      <c r="K15" s="118"/>
      <c r="L15" s="49"/>
      <c r="M15" s="49" t="s">
        <v>463</v>
      </c>
      <c r="N15" s="53"/>
      <c r="O15" s="53" t="s">
        <v>463</v>
      </c>
      <c r="P15" s="53"/>
      <c r="Q15" s="53"/>
      <c r="R15" s="53" t="s">
        <v>463</v>
      </c>
      <c r="S15" s="119"/>
      <c r="T15" s="48" t="s">
        <v>463</v>
      </c>
      <c r="U15" s="120">
        <f>IF(V15&lt;&gt;"",IF(OR(H15&lt;&gt;H14,E15&lt;&gt;E14),1,U14+1),0)</f>
        <v>0</v>
      </c>
      <c r="V15" s="98"/>
      <c r="W15" s="121"/>
      <c r="X15" s="121"/>
      <c r="Y15" s="122" t="s">
        <v>463</v>
      </c>
      <c r="Z15" s="115"/>
      <c r="AA15" s="115"/>
      <c r="AB15" s="225"/>
    </row>
    <row r="16" spans="1:28" ht="20.25" customHeight="1">
      <c r="A16" s="6">
        <f>IF(E16&lt;&gt;"",IF(E16&lt;&gt;E15,A15+1,A15),0)</f>
        <v>0</v>
      </c>
      <c r="C16" s="116"/>
      <c r="D16" s="117"/>
      <c r="E16" s="117"/>
      <c r="F16" s="117"/>
      <c r="G16" s="48">
        <f>IF(H16&lt;&gt;"",IF(E16&lt;&gt;E15,1,IF(H16&lt;&gt;H15,G15+1,G15)),0)</f>
        <v>0</v>
      </c>
      <c r="H16" s="48"/>
      <c r="I16" s="118"/>
      <c r="J16" s="118"/>
      <c r="K16" s="118"/>
      <c r="L16" s="49"/>
      <c r="M16" s="49" t="s">
        <v>463</v>
      </c>
      <c r="N16" s="53"/>
      <c r="O16" s="53" t="s">
        <v>463</v>
      </c>
      <c r="P16" s="53"/>
      <c r="Q16" s="53"/>
      <c r="R16" s="53" t="s">
        <v>463</v>
      </c>
      <c r="S16" s="48"/>
      <c r="T16" s="48" t="s">
        <v>463</v>
      </c>
      <c r="U16" s="120">
        <f>IF(V16&lt;&gt;"",IF(OR(H16&lt;&gt;H15,E16&lt;&gt;E15),1,U15+1),0)</f>
        <v>0</v>
      </c>
      <c r="V16" s="132"/>
      <c r="W16" s="121"/>
      <c r="X16" s="121"/>
      <c r="Y16" s="122" t="s">
        <v>463</v>
      </c>
      <c r="Z16" s="115"/>
      <c r="AA16" s="115"/>
      <c r="AB16" s="225"/>
    </row>
    <row r="17" spans="1:28" ht="20.25" customHeight="1">
      <c r="A17" s="6">
        <f>IF(E17&lt;&gt;"",IF(E17&lt;&gt;E16,A16+1,A16),0)</f>
        <v>0</v>
      </c>
      <c r="C17" s="116"/>
      <c r="D17" s="117"/>
      <c r="E17" s="117"/>
      <c r="F17" s="117"/>
      <c r="G17" s="48">
        <f>IF(H17&lt;&gt;"",IF(E17&lt;&gt;E16,1,IF(H17&lt;&gt;H16,G16+1,G16)),0)</f>
        <v>0</v>
      </c>
      <c r="H17" s="48"/>
      <c r="I17" s="118"/>
      <c r="J17" s="118"/>
      <c r="K17" s="118"/>
      <c r="L17" s="49"/>
      <c r="M17" s="49" t="s">
        <v>463</v>
      </c>
      <c r="N17" s="53"/>
      <c r="O17" s="53" t="s">
        <v>463</v>
      </c>
      <c r="P17" s="53"/>
      <c r="Q17" s="53"/>
      <c r="R17" s="53" t="s">
        <v>463</v>
      </c>
      <c r="S17" s="48"/>
      <c r="T17" s="48" t="s">
        <v>463</v>
      </c>
      <c r="U17" s="120">
        <f>IF(V17&lt;&gt;"",IF(OR(H17&lt;&gt;H16,E17&lt;&gt;E16),1,U16+1),0)</f>
        <v>0</v>
      </c>
      <c r="V17" s="132"/>
      <c r="W17" s="121"/>
      <c r="X17" s="121"/>
      <c r="Y17" s="122" t="s">
        <v>463</v>
      </c>
      <c r="Z17" s="115"/>
      <c r="AA17" s="115"/>
      <c r="AB17" s="225"/>
    </row>
    <row r="18" spans="1:28" ht="20.25" customHeight="1">
      <c r="C18" s="116"/>
      <c r="D18" s="117"/>
      <c r="E18" s="117"/>
      <c r="F18" s="117"/>
      <c r="G18" s="48"/>
      <c r="H18" s="48"/>
      <c r="I18" s="118"/>
      <c r="J18" s="118"/>
      <c r="K18" s="118"/>
      <c r="L18" s="49"/>
      <c r="M18" s="49"/>
      <c r="N18" s="53"/>
      <c r="O18" s="53"/>
      <c r="P18" s="53"/>
      <c r="Q18" s="53"/>
      <c r="R18" s="53"/>
      <c r="S18" s="48"/>
      <c r="T18" s="48"/>
      <c r="U18" s="120"/>
      <c r="V18" s="132"/>
      <c r="W18" s="121"/>
      <c r="X18" s="121"/>
      <c r="Y18" s="122"/>
      <c r="Z18" s="115"/>
      <c r="AA18" s="115"/>
      <c r="AB18" s="225"/>
    </row>
    <row r="19" spans="1:28" ht="20.25" customHeight="1">
      <c r="A19" s="6">
        <f>IF(E19&lt;&gt;"",IF(E19&lt;&gt;E17,A17+1,A17),0)</f>
        <v>0</v>
      </c>
      <c r="C19" s="116"/>
      <c r="D19" s="117"/>
      <c r="E19" s="117"/>
      <c r="F19" s="117"/>
      <c r="G19" s="48">
        <f>IF(H19&lt;&gt;"",IF(E19&lt;&gt;E17,1,IF(H19&lt;&gt;H17,G17+1,G17)),0)</f>
        <v>0</v>
      </c>
      <c r="H19" s="48"/>
      <c r="I19" s="118"/>
      <c r="J19" s="118"/>
      <c r="K19" s="118"/>
      <c r="L19" s="49"/>
      <c r="M19" s="49" t="s">
        <v>463</v>
      </c>
      <c r="N19" s="53"/>
      <c r="O19" s="53" t="s">
        <v>463</v>
      </c>
      <c r="P19" s="53"/>
      <c r="Q19" s="53"/>
      <c r="R19" s="53" t="s">
        <v>463</v>
      </c>
      <c r="S19" s="48"/>
      <c r="T19" s="48" t="s">
        <v>463</v>
      </c>
      <c r="U19" s="120">
        <f>IF(V19&lt;&gt;"",IF(OR(H19&lt;&gt;H17,E19&lt;&gt;E17),1,U17+1),0)</f>
        <v>0</v>
      </c>
      <c r="V19" s="133"/>
      <c r="W19" s="121"/>
      <c r="X19" s="121"/>
      <c r="Y19" s="122" t="s">
        <v>463</v>
      </c>
      <c r="Z19" s="115"/>
      <c r="AA19" s="115"/>
      <c r="AB19" s="225"/>
    </row>
    <row r="20" spans="1:28" ht="20.25" customHeight="1">
      <c r="A20" s="6">
        <f>IF(E20&lt;&gt;"",IF(E20&lt;&gt;#REF!,#REF!+1,#REF!),0)</f>
        <v>0</v>
      </c>
      <c r="C20" s="116"/>
      <c r="D20" s="117"/>
      <c r="E20" s="117"/>
      <c r="F20" s="117"/>
      <c r="G20" s="48">
        <f>IF(H20&lt;&gt;"",IF(E20&lt;&gt;#REF!,1,IF(H20&lt;&gt;#REF!,#REF!+1,#REF!)),0)</f>
        <v>0</v>
      </c>
      <c r="H20" s="48"/>
      <c r="I20" s="118"/>
      <c r="J20" s="118"/>
      <c r="K20" s="118"/>
      <c r="L20" s="49"/>
      <c r="M20" s="49" t="s">
        <v>463</v>
      </c>
      <c r="N20" s="53"/>
      <c r="O20" s="53" t="s">
        <v>463</v>
      </c>
      <c r="P20" s="53"/>
      <c r="Q20" s="53"/>
      <c r="R20" s="53" t="s">
        <v>463</v>
      </c>
      <c r="S20" s="48"/>
      <c r="T20" s="48" t="s">
        <v>463</v>
      </c>
      <c r="U20" s="120">
        <f>IF(V20&lt;&gt;"",IF(OR(H20&lt;&gt;#REF!,E20&lt;&gt;#REF!),1,#REF!+1),0)</f>
        <v>0</v>
      </c>
      <c r="V20" s="133"/>
      <c r="W20" s="121"/>
      <c r="X20" s="121"/>
      <c r="Y20" s="122" t="s">
        <v>463</v>
      </c>
      <c r="Z20" s="115"/>
      <c r="AA20" s="115"/>
      <c r="AB20" s="225"/>
    </row>
    <row r="21" spans="1:28" ht="20.25" customHeight="1" thickBot="1">
      <c r="A21" s="6">
        <f>IF(E21&lt;&gt;"",IF(E21&lt;&gt;#REF!,#REF!+1,#REF!),0)</f>
        <v>0</v>
      </c>
      <c r="C21" s="134"/>
      <c r="D21" s="135"/>
      <c r="E21" s="135"/>
      <c r="F21" s="135"/>
      <c r="G21" s="136">
        <f>IF(H21&lt;&gt;"",IF(E21&lt;&gt;#REF!,1,IF(H21&lt;&gt;#REF!,#REF!+1,#REF!)),0)</f>
        <v>0</v>
      </c>
      <c r="H21" s="136"/>
      <c r="I21" s="136"/>
      <c r="J21" s="136"/>
      <c r="K21" s="136"/>
      <c r="L21" s="60"/>
      <c r="M21" s="60" t="s">
        <v>463</v>
      </c>
      <c r="N21" s="60"/>
      <c r="O21" s="60" t="s">
        <v>463</v>
      </c>
      <c r="P21" s="60"/>
      <c r="Q21" s="60"/>
      <c r="R21" s="60" t="s">
        <v>463</v>
      </c>
      <c r="S21" s="136"/>
      <c r="T21" s="136" t="s">
        <v>463</v>
      </c>
      <c r="U21" s="137">
        <f>IF(V21&lt;&gt;"",IF(OR(H21&lt;&gt;#REF!,E21&lt;&gt;#REF!),1,#REF!+1),0)</f>
        <v>0</v>
      </c>
      <c r="V21" s="138"/>
      <c r="W21" s="139"/>
      <c r="X21" s="139"/>
      <c r="Y21" s="140" t="s">
        <v>463</v>
      </c>
      <c r="Z21" s="115"/>
      <c r="AA21" s="115"/>
      <c r="AB21" s="225"/>
    </row>
    <row r="22" spans="1:28" s="106" customFormat="1" ht="7.5" customHeight="1">
      <c r="A22" s="99"/>
      <c r="B22" s="99"/>
      <c r="C22" s="78"/>
      <c r="D22" s="78"/>
      <c r="E22" s="78"/>
      <c r="F22" s="78"/>
      <c r="G22" s="47"/>
      <c r="H22" s="47"/>
      <c r="I22" s="47"/>
      <c r="J22" s="47"/>
      <c r="K22" s="47"/>
      <c r="L22" s="70"/>
      <c r="M22" s="70"/>
      <c r="N22" s="70"/>
      <c r="O22" s="70"/>
      <c r="P22" s="70"/>
      <c r="Q22" s="70"/>
      <c r="R22" s="70"/>
      <c r="S22" s="47"/>
      <c r="T22" s="47"/>
      <c r="U22" s="47"/>
      <c r="V22" s="78"/>
      <c r="W22" s="148"/>
      <c r="X22" s="148"/>
      <c r="Y22" s="148"/>
      <c r="Z22" s="102"/>
      <c r="AA22" s="102"/>
    </row>
    <row r="23" spans="1:28" ht="15" customHeight="1">
      <c r="C23" s="149" t="s">
        <v>99</v>
      </c>
      <c r="D23" s="106"/>
      <c r="E23" s="106"/>
      <c r="F23" s="106"/>
      <c r="G23" s="106"/>
      <c r="H23" s="106"/>
      <c r="I23" s="106"/>
      <c r="J23" s="106"/>
      <c r="K23" s="106"/>
      <c r="L23" s="149"/>
      <c r="M23" s="149"/>
      <c r="N23" s="150"/>
      <c r="O23" s="150"/>
      <c r="P23" s="150"/>
      <c r="Q23" s="150"/>
      <c r="R23" s="150"/>
      <c r="S23" s="99"/>
      <c r="T23" s="106"/>
      <c r="U23" s="106"/>
      <c r="V23" s="106"/>
      <c r="W23" s="148"/>
      <c r="X23" s="148"/>
      <c r="Y23" s="148"/>
      <c r="Z23" s="106"/>
      <c r="AA23" s="106"/>
    </row>
    <row r="24" spans="1:28" ht="17.899999999999999" customHeight="1">
      <c r="C24" s="149" t="s">
        <v>100</v>
      </c>
      <c r="D24" s="106"/>
      <c r="E24" s="106"/>
      <c r="F24" s="106"/>
      <c r="G24" s="106"/>
      <c r="H24" s="106"/>
      <c r="I24" s="106"/>
      <c r="J24" s="106"/>
      <c r="K24" s="106"/>
      <c r="L24" s="149"/>
      <c r="M24" s="149"/>
      <c r="N24" s="150"/>
      <c r="O24" s="150"/>
      <c r="P24" s="150"/>
      <c r="Q24" s="150"/>
      <c r="R24" s="150"/>
      <c r="S24" s="99"/>
      <c r="T24" s="106"/>
      <c r="U24" s="106"/>
      <c r="V24" s="106"/>
      <c r="W24" s="148"/>
      <c r="X24" s="148"/>
      <c r="Y24" s="148"/>
      <c r="Z24" s="106"/>
      <c r="AA24" s="106"/>
    </row>
    <row r="25" spans="1:28" ht="32.15" customHeight="1">
      <c r="C25" s="1016" t="s">
        <v>122</v>
      </c>
      <c r="D25" s="1016"/>
      <c r="E25" s="1016"/>
      <c r="F25" s="1016"/>
      <c r="G25" s="1016"/>
      <c r="H25" s="1016"/>
      <c r="I25" s="1016"/>
      <c r="J25" s="1016"/>
      <c r="K25" s="1016"/>
      <c r="L25" s="1016"/>
      <c r="M25" s="1016"/>
      <c r="N25" s="1016"/>
      <c r="O25" s="1016"/>
      <c r="P25" s="1016"/>
      <c r="Q25" s="1016"/>
      <c r="R25" s="1016"/>
      <c r="S25" s="1016"/>
      <c r="T25" s="110"/>
      <c r="U25" s="110"/>
      <c r="V25" s="110"/>
      <c r="W25" s="148"/>
      <c r="X25" s="148"/>
      <c r="Y25" s="148"/>
      <c r="Z25" s="110"/>
      <c r="AA25" s="110"/>
    </row>
    <row r="26" spans="1:28">
      <c r="C26" s="106"/>
      <c r="D26" s="106"/>
      <c r="E26" s="106"/>
      <c r="F26" s="106"/>
      <c r="G26" s="106"/>
      <c r="H26" s="106"/>
      <c r="I26" s="106"/>
      <c r="J26" s="106"/>
      <c r="K26" s="106"/>
      <c r="L26" s="150"/>
      <c r="M26" s="150"/>
      <c r="N26" s="150"/>
      <c r="O26" s="150"/>
      <c r="P26" s="150"/>
      <c r="Q26" s="150"/>
      <c r="R26" s="150"/>
      <c r="S26" s="99"/>
      <c r="T26" s="106"/>
      <c r="U26" s="106"/>
      <c r="V26" s="106"/>
      <c r="W26" s="148"/>
      <c r="X26" s="148"/>
      <c r="Y26" s="148"/>
      <c r="AA26" s="106"/>
    </row>
    <row r="27" spans="1:28">
      <c r="C27" s="106"/>
      <c r="D27" s="106"/>
      <c r="E27" s="106"/>
      <c r="F27" s="106"/>
      <c r="G27" s="106"/>
      <c r="H27" s="106"/>
      <c r="I27" s="106"/>
      <c r="J27" s="106"/>
      <c r="K27" s="106"/>
      <c r="L27" s="150"/>
      <c r="M27" s="150"/>
      <c r="N27" s="150"/>
      <c r="O27" s="150"/>
      <c r="P27" s="150"/>
      <c r="Q27" s="150"/>
      <c r="R27" s="150"/>
      <c r="S27" s="99"/>
      <c r="T27" s="106"/>
      <c r="U27" s="106"/>
      <c r="V27" s="106"/>
      <c r="W27" s="148"/>
      <c r="X27" s="148"/>
      <c r="Y27" s="148"/>
      <c r="AA27" s="106"/>
    </row>
    <row r="28" spans="1:28">
      <c r="AA28" s="106"/>
    </row>
    <row r="29" spans="1:28">
      <c r="AA29" s="106"/>
    </row>
    <row r="30" spans="1:28">
      <c r="AA30" s="106"/>
    </row>
    <row r="31" spans="1:28">
      <c r="AA31" s="106"/>
    </row>
    <row r="32" spans="1:28">
      <c r="AA32" s="106"/>
    </row>
    <row r="33" spans="12:27">
      <c r="AA33" s="106"/>
    </row>
    <row r="34" spans="12:27">
      <c r="AA34" s="106"/>
    </row>
    <row r="35" spans="12:27">
      <c r="AA35" s="106"/>
    </row>
    <row r="36" spans="12:27">
      <c r="AA36" s="106"/>
    </row>
    <row r="37" spans="12:27">
      <c r="AA37" s="106"/>
    </row>
    <row r="38" spans="12:27">
      <c r="AA38" s="106"/>
    </row>
    <row r="39" spans="12:27">
      <c r="AA39" s="106"/>
    </row>
    <row r="40" spans="12:27">
      <c r="AA40" s="106"/>
    </row>
    <row r="41" spans="12:27">
      <c r="L41" s="9"/>
      <c r="M41" s="9"/>
      <c r="N41" s="9"/>
      <c r="O41" s="9"/>
      <c r="P41" s="9"/>
      <c r="Q41" s="9"/>
      <c r="R41" s="9"/>
      <c r="AA41" s="106"/>
    </row>
    <row r="42" spans="12:27">
      <c r="L42" s="9"/>
      <c r="M42" s="9"/>
      <c r="N42" s="9"/>
      <c r="O42" s="9"/>
      <c r="P42" s="9"/>
      <c r="Q42" s="9"/>
      <c r="R42" s="9"/>
      <c r="AA42" s="106"/>
    </row>
    <row r="43" spans="12:27">
      <c r="AA43" s="106"/>
    </row>
    <row r="44" spans="12:27">
      <c r="L44" s="9"/>
      <c r="M44" s="9"/>
      <c r="N44" s="9"/>
      <c r="O44" s="9"/>
      <c r="P44" s="9"/>
      <c r="Q44" s="9"/>
      <c r="R44" s="9"/>
      <c r="AA44" s="106"/>
    </row>
    <row r="45" spans="12:27">
      <c r="AA45" s="106"/>
    </row>
    <row r="46" spans="12:27">
      <c r="AA46" s="106"/>
    </row>
    <row r="47" spans="12:27">
      <c r="AA47" s="106"/>
    </row>
    <row r="48" spans="12:27">
      <c r="AA48" s="106"/>
    </row>
    <row r="49" spans="27:27">
      <c r="AA49" s="106"/>
    </row>
    <row r="50" spans="27:27">
      <c r="AA50" s="106"/>
    </row>
    <row r="51" spans="27:27">
      <c r="AA51" s="106"/>
    </row>
    <row r="52" spans="27:27">
      <c r="AA52" s="106"/>
    </row>
    <row r="53" spans="27:27">
      <c r="AA53" s="106"/>
    </row>
    <row r="54" spans="27:27">
      <c r="AA54" s="106"/>
    </row>
    <row r="55" spans="27:27">
      <c r="AA55" s="106"/>
    </row>
    <row r="56" spans="27:27">
      <c r="AA56" s="106"/>
    </row>
    <row r="57" spans="27:27">
      <c r="AA57" s="106"/>
    </row>
    <row r="58" spans="27:27">
      <c r="AA58" s="106"/>
    </row>
    <row r="59" spans="27:27">
      <c r="AA59" s="106"/>
    </row>
  </sheetData>
  <mergeCells count="25">
    <mergeCell ref="W5:W10"/>
    <mergeCell ref="X5:Y9"/>
    <mergeCell ref="U6:U10"/>
    <mergeCell ref="C25:S25"/>
    <mergeCell ref="S8:S10"/>
    <mergeCell ref="T8:T10"/>
    <mergeCell ref="V8:V10"/>
    <mergeCell ref="I8:I10"/>
    <mergeCell ref="J8:J9"/>
    <mergeCell ref="K8:K10"/>
    <mergeCell ref="L8:L10"/>
    <mergeCell ref="M8:M10"/>
    <mergeCell ref="N8:P8"/>
    <mergeCell ref="Q8:R8"/>
    <mergeCell ref="C4:C10"/>
    <mergeCell ref="H5:H10"/>
    <mergeCell ref="D4:D10"/>
    <mergeCell ref="E4:E10"/>
    <mergeCell ref="G4:K4"/>
    <mergeCell ref="G5:G10"/>
    <mergeCell ref="S5:T7"/>
    <mergeCell ref="I5:I7"/>
    <mergeCell ref="L5:M7"/>
    <mergeCell ref="F4:F10"/>
    <mergeCell ref="N5:R7"/>
  </mergeCells>
  <phoneticPr fontId="12"/>
  <conditionalFormatting sqref="Z12:AA21">
    <cfRule type="expression" dxfId="68" priority="3">
      <formula>#REF!=0</formula>
    </cfRule>
  </conditionalFormatting>
  <dataValidations disablePrompts="1" count="3">
    <dataValidation type="list" allowBlank="1" showInputMessage="1" showErrorMessage="1" sqref="I12:I21" xr:uid="{F748CB6B-EBE1-4A5C-871B-7DBEC4FD461D}">
      <formula1>"10代,20代,30代,40代,50代,60代,70代,80代,90代"</formula1>
    </dataValidation>
    <dataValidation type="list" allowBlank="1" showInputMessage="1" showErrorMessage="1" sqref="P12:P21" xr:uid="{7287C7A6-0D29-48BB-B0D1-7AD1D511789F}">
      <formula1>"　,法人,法人以外"</formula1>
    </dataValidation>
    <dataValidation type="list" allowBlank="1" showInputMessage="1" showErrorMessage="1" sqref="Z12:AA21" xr:uid="{6B913E95-0F73-47ED-9BB3-B8B851AF4CD3}">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CFE3-ACF5-4D1D-BD77-9591535C65F4}">
  <sheetPr>
    <pageSetUpPr fitToPage="1"/>
  </sheetPr>
  <dimension ref="A1:R59"/>
  <sheetViews>
    <sheetView showGridLines="0" showZeros="0" view="pageBreakPreview" zoomScaleNormal="100" zoomScaleSheetLayoutView="100" workbookViewId="0">
      <selection activeCell="DG7" sqref="DG7:DG10"/>
    </sheetView>
  </sheetViews>
  <sheetFormatPr defaultColWidth="9" defaultRowHeight="12"/>
  <cols>
    <col min="1" max="1" width="2.36328125" style="6" customWidth="1"/>
    <col min="2" max="2" width="14.08984375" style="6" customWidth="1"/>
    <col min="3" max="3" width="8" style="76" customWidth="1"/>
    <col min="4" max="4" width="7.453125" style="76" customWidth="1"/>
    <col min="5" max="5" width="10.36328125" style="6" customWidth="1"/>
    <col min="6" max="6" width="4.90625" style="6" customWidth="1"/>
    <col min="7" max="7" width="9.08984375" style="6" customWidth="1"/>
    <col min="8" max="8" width="10.36328125" style="6" customWidth="1"/>
    <col min="9" max="9" width="5.08984375" style="6" customWidth="1"/>
    <col min="10" max="10" width="8.453125" style="9" customWidth="1"/>
    <col min="11" max="11" width="10.36328125" style="9" customWidth="1"/>
    <col min="12" max="16" width="10.6328125" style="9" customWidth="1"/>
    <col min="17" max="17" width="1.36328125" style="9" customWidth="1"/>
    <col min="18" max="18" width="0.453125" style="9" customWidth="1"/>
    <col min="19" max="16384" width="9" style="9"/>
  </cols>
  <sheetData>
    <row r="1" spans="1:18" s="1" customFormat="1"/>
    <row r="2" spans="1:18" s="1" customFormat="1" ht="17.899999999999999" customHeight="1"/>
    <row r="3" spans="1:18" ht="12.5" thickBot="1">
      <c r="B3" s="11"/>
      <c r="C3" s="12"/>
      <c r="D3" s="12"/>
      <c r="E3" s="11"/>
      <c r="F3" s="11"/>
      <c r="G3" s="11"/>
      <c r="H3" s="11"/>
      <c r="I3" s="11"/>
      <c r="J3" s="8"/>
      <c r="K3" s="8"/>
      <c r="L3" s="8"/>
      <c r="M3" s="8"/>
      <c r="N3" s="8"/>
      <c r="O3" s="8"/>
      <c r="P3" s="8"/>
      <c r="Q3" s="106"/>
    </row>
    <row r="4" spans="1:18" ht="18" customHeight="1">
      <c r="B4" s="191"/>
      <c r="C4" s="192"/>
      <c r="D4" s="192"/>
      <c r="E4" s="175"/>
      <c r="F4" s="175"/>
      <c r="G4" s="175"/>
      <c r="H4" s="175"/>
      <c r="I4" s="175"/>
      <c r="J4" s="174"/>
      <c r="K4" s="174"/>
      <c r="L4" s="174"/>
      <c r="M4" s="174"/>
      <c r="N4" s="174"/>
      <c r="O4" s="174"/>
      <c r="P4" s="193"/>
      <c r="Q4" s="111"/>
      <c r="R4" s="225"/>
    </row>
    <row r="5" spans="1:18" s="17" customFormat="1" ht="33.75" customHeight="1">
      <c r="A5" s="18"/>
      <c r="B5" s="20"/>
      <c r="C5" s="21"/>
      <c r="D5" s="21"/>
      <c r="E5" s="20"/>
      <c r="F5" s="22"/>
      <c r="G5" s="23"/>
      <c r="H5" s="24"/>
      <c r="I5" s="1019" t="s">
        <v>26</v>
      </c>
      <c r="J5" s="159"/>
      <c r="K5" s="25"/>
      <c r="L5" s="25"/>
      <c r="M5" s="25"/>
      <c r="N5" s="25"/>
      <c r="O5" s="25"/>
      <c r="P5" s="173"/>
      <c r="Q5" s="111"/>
      <c r="R5" s="226"/>
    </row>
    <row r="6" spans="1:18" s="17" customFormat="1" ht="32.15" customHeight="1">
      <c r="A6" s="18"/>
      <c r="B6" s="1020" t="s">
        <v>21</v>
      </c>
      <c r="C6" s="1042" t="s">
        <v>22</v>
      </c>
      <c r="D6" s="1042" t="s">
        <v>23</v>
      </c>
      <c r="E6" s="1020" t="s">
        <v>24</v>
      </c>
      <c r="F6" s="1006" t="s">
        <v>25</v>
      </c>
      <c r="G6" s="32"/>
      <c r="H6" s="33"/>
      <c r="I6" s="1020"/>
      <c r="J6" s="161"/>
      <c r="K6" s="158"/>
      <c r="L6" s="1038" t="s">
        <v>116</v>
      </c>
      <c r="M6" s="1039"/>
      <c r="N6" s="1038" t="s">
        <v>27</v>
      </c>
      <c r="O6" s="1040"/>
      <c r="P6" s="1039"/>
      <c r="Q6" s="107"/>
      <c r="R6" s="226"/>
    </row>
    <row r="7" spans="1:18" s="17" customFormat="1" ht="83.9" customHeight="1">
      <c r="A7" s="18"/>
      <c r="B7" s="1020"/>
      <c r="C7" s="1042"/>
      <c r="D7" s="1042"/>
      <c r="E7" s="1020"/>
      <c r="F7" s="1020"/>
      <c r="G7" s="1020" t="s">
        <v>32</v>
      </c>
      <c r="H7" s="1020" t="s">
        <v>33</v>
      </c>
      <c r="I7" s="1020"/>
      <c r="J7" s="1013" t="s">
        <v>34</v>
      </c>
      <c r="K7" s="1013" t="s">
        <v>102</v>
      </c>
      <c r="L7" s="1013" t="s">
        <v>35</v>
      </c>
      <c r="M7" s="1013" t="s">
        <v>36</v>
      </c>
      <c r="N7" s="1013" t="s">
        <v>103</v>
      </c>
      <c r="O7" s="1013" t="s">
        <v>37</v>
      </c>
      <c r="P7" s="1013" t="s">
        <v>104</v>
      </c>
      <c r="Q7" s="112"/>
      <c r="R7" s="226"/>
    </row>
    <row r="8" spans="1:18" s="17" customFormat="1" ht="38.5" customHeight="1">
      <c r="A8" s="18"/>
      <c r="B8" s="1020"/>
      <c r="C8" s="1042"/>
      <c r="D8" s="1042"/>
      <c r="E8" s="1020"/>
      <c r="F8" s="1020"/>
      <c r="G8" s="1020"/>
      <c r="H8" s="1020"/>
      <c r="I8" s="1020"/>
      <c r="J8" s="1013"/>
      <c r="K8" s="1013"/>
      <c r="L8" s="1013"/>
      <c r="M8" s="1013"/>
      <c r="N8" s="1013"/>
      <c r="O8" s="1013"/>
      <c r="P8" s="1013"/>
      <c r="Q8" s="113"/>
      <c r="R8" s="226"/>
    </row>
    <row r="9" spans="1:18" s="17" customFormat="1" ht="30.75" customHeight="1">
      <c r="A9" s="18"/>
      <c r="B9" s="40"/>
      <c r="C9" s="41"/>
      <c r="D9" s="41"/>
      <c r="E9" s="40"/>
      <c r="F9" s="1020"/>
      <c r="G9" s="40"/>
      <c r="H9" s="40"/>
      <c r="I9" s="1020"/>
      <c r="J9" s="42"/>
      <c r="K9" s="164"/>
      <c r="L9" s="164"/>
      <c r="M9" s="164"/>
      <c r="N9" s="164"/>
      <c r="O9" s="164"/>
      <c r="P9" s="164"/>
      <c r="Q9" s="113"/>
      <c r="R9" s="226"/>
    </row>
    <row r="10" spans="1:18" s="17" customFormat="1" ht="146.9" customHeight="1" thickBot="1">
      <c r="A10" s="45"/>
      <c r="B10" s="40"/>
      <c r="C10" s="41"/>
      <c r="D10" s="41"/>
      <c r="E10" s="40"/>
      <c r="F10" s="1020"/>
      <c r="G10" s="40"/>
      <c r="H10" s="40"/>
      <c r="I10" s="1041"/>
      <c r="J10" s="161"/>
      <c r="K10" s="166"/>
      <c r="L10" s="166"/>
      <c r="M10" s="166"/>
      <c r="N10" s="166"/>
      <c r="O10" s="166"/>
      <c r="P10" s="166"/>
      <c r="Q10" s="113"/>
      <c r="R10" s="226"/>
    </row>
    <row r="11" spans="1:18" s="94" customFormat="1" ht="20.25" customHeight="1" thickBot="1">
      <c r="B11" s="184"/>
      <c r="C11" s="194"/>
      <c r="D11" s="194"/>
      <c r="E11" s="187"/>
      <c r="F11" s="187"/>
      <c r="G11" s="187"/>
      <c r="H11" s="187"/>
      <c r="I11" s="187"/>
      <c r="J11" s="195">
        <f>SUBTOTAL(9,J12:J21)</f>
        <v>0</v>
      </c>
      <c r="K11" s="195"/>
      <c r="L11" s="195">
        <f>SUBTOTAL(9,L12:L21)</f>
        <v>0</v>
      </c>
      <c r="M11" s="195">
        <f>SUBTOTAL(9,M12:M21)</f>
        <v>0</v>
      </c>
      <c r="N11" s="195">
        <f>SUBTOTAL(9,N12:N21)</f>
        <v>0</v>
      </c>
      <c r="O11" s="195">
        <f>SUBTOTAL(9,O12:O21)</f>
        <v>0</v>
      </c>
      <c r="P11" s="195">
        <f>SUBTOTAL(9,P12:P21)</f>
        <v>0</v>
      </c>
      <c r="Q11" s="114"/>
    </row>
    <row r="12" spans="1:18" ht="20.25" customHeight="1">
      <c r="B12" s="118"/>
      <c r="C12" s="124"/>
      <c r="D12" s="124"/>
      <c r="E12" s="123"/>
      <c r="F12" s="123"/>
      <c r="G12" s="123"/>
      <c r="H12" s="123"/>
      <c r="I12" s="123"/>
      <c r="J12" s="50"/>
      <c r="K12" s="50"/>
      <c r="L12" s="50"/>
      <c r="M12" s="50"/>
      <c r="N12" s="50"/>
      <c r="O12" s="50"/>
      <c r="P12" s="50"/>
      <c r="Q12" s="115"/>
      <c r="R12" s="225"/>
    </row>
    <row r="13" spans="1:18" ht="20.25" customHeight="1">
      <c r="B13" s="118"/>
      <c r="C13" s="124"/>
      <c r="D13" s="124"/>
      <c r="E13" s="123"/>
      <c r="F13" s="123"/>
      <c r="G13" s="123"/>
      <c r="H13" s="123"/>
      <c r="I13" s="123"/>
      <c r="J13" s="50"/>
      <c r="K13" s="50"/>
      <c r="L13" s="50"/>
      <c r="M13" s="50"/>
      <c r="N13" s="50"/>
      <c r="O13" s="50"/>
      <c r="P13" s="50"/>
      <c r="Q13" s="115"/>
      <c r="R13" s="225"/>
    </row>
    <row r="14" spans="1:18" ht="20.25" customHeight="1">
      <c r="B14" s="118"/>
      <c r="C14" s="124"/>
      <c r="D14" s="124"/>
      <c r="E14" s="123"/>
      <c r="F14" s="123"/>
      <c r="G14" s="123"/>
      <c r="H14" s="123"/>
      <c r="I14" s="123"/>
      <c r="J14" s="50"/>
      <c r="K14" s="50"/>
      <c r="L14" s="50"/>
      <c r="M14" s="50"/>
      <c r="N14" s="50"/>
      <c r="O14" s="50"/>
      <c r="P14" s="50"/>
      <c r="Q14" s="115"/>
      <c r="R14" s="225"/>
    </row>
    <row r="15" spans="1:18" ht="20.25" customHeight="1">
      <c r="B15" s="118"/>
      <c r="C15" s="124"/>
      <c r="D15" s="124"/>
      <c r="E15" s="123"/>
      <c r="F15" s="123"/>
      <c r="G15" s="123"/>
      <c r="H15" s="123"/>
      <c r="I15" s="123"/>
      <c r="J15" s="50"/>
      <c r="K15" s="50"/>
      <c r="L15" s="50"/>
      <c r="M15" s="50"/>
      <c r="N15" s="50"/>
      <c r="O15" s="50"/>
      <c r="P15" s="50"/>
      <c r="Q15" s="115"/>
      <c r="R15" s="225"/>
    </row>
    <row r="16" spans="1:18" ht="20.25" customHeight="1">
      <c r="B16" s="118"/>
      <c r="C16" s="124"/>
      <c r="D16" s="124"/>
      <c r="E16" s="123"/>
      <c r="F16" s="123"/>
      <c r="G16" s="123"/>
      <c r="H16" s="123"/>
      <c r="I16" s="123"/>
      <c r="J16" s="50"/>
      <c r="K16" s="50"/>
      <c r="L16" s="50"/>
      <c r="M16" s="50"/>
      <c r="N16" s="50"/>
      <c r="O16" s="50"/>
      <c r="P16" s="50"/>
      <c r="Q16" s="115"/>
      <c r="R16" s="225"/>
    </row>
    <row r="17" spans="1:18" ht="20.25" customHeight="1">
      <c r="B17" s="118"/>
      <c r="C17" s="124"/>
      <c r="D17" s="124"/>
      <c r="E17" s="123"/>
      <c r="F17" s="123"/>
      <c r="G17" s="123"/>
      <c r="H17" s="123"/>
      <c r="I17" s="123"/>
      <c r="J17" s="50"/>
      <c r="K17" s="50"/>
      <c r="L17" s="50"/>
      <c r="M17" s="50"/>
      <c r="N17" s="50"/>
      <c r="O17" s="50"/>
      <c r="P17" s="50"/>
      <c r="Q17" s="115"/>
      <c r="R17" s="225"/>
    </row>
    <row r="18" spans="1:18" ht="20.25" customHeight="1">
      <c r="B18" s="118"/>
      <c r="C18" s="124"/>
      <c r="D18" s="124"/>
      <c r="E18" s="123"/>
      <c r="F18" s="123"/>
      <c r="G18" s="123"/>
      <c r="H18" s="123"/>
      <c r="I18" s="123"/>
      <c r="J18" s="50"/>
      <c r="K18" s="50"/>
      <c r="L18" s="50"/>
      <c r="M18" s="50"/>
      <c r="N18" s="50"/>
      <c r="O18" s="50"/>
      <c r="P18" s="50"/>
      <c r="Q18" s="115"/>
      <c r="R18" s="225"/>
    </row>
    <row r="19" spans="1:18" ht="20.25" customHeight="1">
      <c r="B19" s="118"/>
      <c r="C19" s="124"/>
      <c r="D19" s="124"/>
      <c r="E19" s="123"/>
      <c r="F19" s="123"/>
      <c r="G19" s="123"/>
      <c r="H19" s="123"/>
      <c r="I19" s="123"/>
      <c r="J19" s="50"/>
      <c r="K19" s="50"/>
      <c r="L19" s="50"/>
      <c r="M19" s="50"/>
      <c r="N19" s="50"/>
      <c r="O19" s="50"/>
      <c r="P19" s="50"/>
      <c r="Q19" s="115"/>
      <c r="R19" s="225"/>
    </row>
    <row r="20" spans="1:18" ht="20.25" customHeight="1">
      <c r="B20" s="118"/>
      <c r="C20" s="124"/>
      <c r="D20" s="124"/>
      <c r="E20" s="123"/>
      <c r="F20" s="123"/>
      <c r="G20" s="123"/>
      <c r="H20" s="123"/>
      <c r="I20" s="123"/>
      <c r="J20" s="50"/>
      <c r="K20" s="50"/>
      <c r="L20" s="50"/>
      <c r="M20" s="50"/>
      <c r="N20" s="50"/>
      <c r="O20" s="50"/>
      <c r="P20" s="50"/>
      <c r="Q20" s="115"/>
      <c r="R20" s="225"/>
    </row>
    <row r="21" spans="1:18" ht="20.25" customHeight="1" thickBot="1">
      <c r="B21" s="136"/>
      <c r="C21" s="141"/>
      <c r="D21" s="141"/>
      <c r="E21" s="137"/>
      <c r="F21" s="137"/>
      <c r="G21" s="137"/>
      <c r="H21" s="137"/>
      <c r="I21" s="137"/>
      <c r="J21" s="61"/>
      <c r="K21" s="61"/>
      <c r="L21" s="61"/>
      <c r="M21" s="61"/>
      <c r="N21" s="61"/>
      <c r="O21" s="61"/>
      <c r="P21" s="61"/>
      <c r="Q21" s="115"/>
      <c r="R21" s="225"/>
    </row>
    <row r="22" spans="1:18" s="106" customFormat="1" ht="7.5" customHeight="1">
      <c r="A22" s="99"/>
      <c r="B22" s="47"/>
      <c r="C22" s="101"/>
      <c r="D22" s="101"/>
      <c r="E22" s="47"/>
      <c r="F22" s="47"/>
      <c r="G22" s="47"/>
      <c r="H22" s="47"/>
      <c r="I22" s="47"/>
      <c r="J22" s="102"/>
      <c r="K22" s="102"/>
      <c r="L22" s="102"/>
      <c r="M22" s="102"/>
      <c r="N22" s="102"/>
      <c r="O22" s="102"/>
      <c r="P22" s="102"/>
      <c r="Q22" s="102"/>
    </row>
    <row r="23" spans="1:18" ht="15" customHeight="1">
      <c r="B23" s="99"/>
      <c r="C23" s="151"/>
      <c r="D23" s="151"/>
      <c r="E23" s="99"/>
      <c r="F23" s="99"/>
      <c r="G23" s="99"/>
      <c r="H23" s="99"/>
      <c r="I23" s="99"/>
      <c r="J23" s="106"/>
      <c r="K23" s="106"/>
      <c r="L23" s="106"/>
      <c r="M23" s="106"/>
      <c r="N23" s="106"/>
      <c r="O23" s="106"/>
      <c r="P23" s="106"/>
      <c r="Q23" s="106"/>
    </row>
    <row r="24" spans="1:18" ht="17.899999999999999" customHeight="1">
      <c r="B24" s="99"/>
      <c r="C24" s="151"/>
      <c r="D24" s="151"/>
      <c r="E24" s="99"/>
      <c r="F24" s="99"/>
      <c r="G24" s="99"/>
      <c r="H24" s="99"/>
      <c r="I24" s="99"/>
      <c r="J24" s="106"/>
      <c r="K24" s="106"/>
      <c r="L24" s="106"/>
      <c r="M24" s="106"/>
      <c r="N24" s="106"/>
      <c r="O24" s="106"/>
      <c r="P24" s="106"/>
      <c r="Q24" s="106"/>
    </row>
    <row r="25" spans="1:18" ht="32.15" customHeight="1">
      <c r="B25" s="153"/>
      <c r="C25" s="154"/>
      <c r="D25" s="154"/>
      <c r="E25" s="153"/>
      <c r="F25" s="153"/>
      <c r="G25" s="153"/>
      <c r="H25" s="153"/>
      <c r="I25" s="153"/>
      <c r="J25" s="110"/>
      <c r="K25" s="110"/>
      <c r="L25" s="110"/>
      <c r="M25" s="110"/>
      <c r="N25" s="110"/>
      <c r="O25" s="110"/>
      <c r="P25" s="110"/>
      <c r="Q25" s="110"/>
    </row>
    <row r="26" spans="1:18">
      <c r="Q26" s="106"/>
    </row>
    <row r="27" spans="1:18">
      <c r="Q27" s="106"/>
    </row>
    <row r="28" spans="1:18">
      <c r="Q28" s="106"/>
    </row>
    <row r="29" spans="1:18">
      <c r="Q29" s="106"/>
    </row>
    <row r="30" spans="1:18">
      <c r="Q30" s="106"/>
    </row>
    <row r="31" spans="1:18">
      <c r="Q31" s="106"/>
    </row>
    <row r="32" spans="1:18">
      <c r="Q32" s="106"/>
    </row>
    <row r="33" spans="17:17">
      <c r="Q33" s="106"/>
    </row>
    <row r="34" spans="17:17">
      <c r="Q34" s="106"/>
    </row>
    <row r="35" spans="17:17">
      <c r="Q35" s="106"/>
    </row>
    <row r="36" spans="17:17">
      <c r="Q36" s="106"/>
    </row>
    <row r="37" spans="17:17">
      <c r="Q37" s="106"/>
    </row>
    <row r="38" spans="17:17">
      <c r="Q38" s="106"/>
    </row>
    <row r="39" spans="17:17">
      <c r="Q39" s="106"/>
    </row>
    <row r="40" spans="17:17">
      <c r="Q40" s="106"/>
    </row>
    <row r="41" spans="17:17">
      <c r="Q41" s="106"/>
    </row>
    <row r="42" spans="17:17">
      <c r="Q42" s="106"/>
    </row>
    <row r="43" spans="17:17">
      <c r="Q43" s="106"/>
    </row>
    <row r="44" spans="17:17">
      <c r="Q44" s="106"/>
    </row>
    <row r="45" spans="17:17">
      <c r="Q45" s="106"/>
    </row>
    <row r="46" spans="17:17">
      <c r="Q46" s="106"/>
    </row>
    <row r="47" spans="17:17">
      <c r="Q47" s="106"/>
    </row>
    <row r="48" spans="17:17">
      <c r="Q48" s="106"/>
    </row>
    <row r="49" spans="17:17">
      <c r="Q49" s="106"/>
    </row>
    <row r="50" spans="17:17">
      <c r="Q50" s="106"/>
    </row>
    <row r="51" spans="17:17">
      <c r="Q51" s="106"/>
    </row>
    <row r="52" spans="17:17">
      <c r="Q52" s="106"/>
    </row>
    <row r="53" spans="17:17">
      <c r="Q53" s="106"/>
    </row>
    <row r="54" spans="17:17">
      <c r="Q54" s="106"/>
    </row>
    <row r="55" spans="17:17">
      <c r="Q55" s="106"/>
    </row>
    <row r="56" spans="17:17">
      <c r="Q56" s="106"/>
    </row>
    <row r="57" spans="17:17">
      <c r="Q57" s="106"/>
    </row>
    <row r="58" spans="17:17">
      <c r="Q58" s="106"/>
    </row>
    <row r="59" spans="17:17">
      <c r="Q59" s="106"/>
    </row>
  </sheetData>
  <mergeCells count="17">
    <mergeCell ref="D6:D8"/>
    <mergeCell ref="E6:E8"/>
    <mergeCell ref="M7:M8"/>
    <mergeCell ref="N7:N8"/>
    <mergeCell ref="B6:B8"/>
    <mergeCell ref="C6:C8"/>
    <mergeCell ref="O7:O8"/>
    <mergeCell ref="F6:F10"/>
    <mergeCell ref="L6:M6"/>
    <mergeCell ref="N6:P6"/>
    <mergeCell ref="P7:P8"/>
    <mergeCell ref="I5:I10"/>
    <mergeCell ref="G7:G8"/>
    <mergeCell ref="H7:H8"/>
    <mergeCell ref="J7:J8"/>
    <mergeCell ref="K7:K8"/>
    <mergeCell ref="L7:L8"/>
  </mergeCells>
  <phoneticPr fontId="12"/>
  <conditionalFormatting sqref="Q12:Q21">
    <cfRule type="expression" dxfId="67" priority="3">
      <formula>#REF!=0</formula>
    </cfRule>
  </conditionalFormatting>
  <dataValidations count="1">
    <dataValidation type="list" allowBlank="1" showInputMessage="1" showErrorMessage="1" sqref="Q12:Q21" xr:uid="{CC069EFA-AA4F-4ED3-8602-8C413CBF639E}">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13E5-EEF2-49C1-8CA9-99F318064100}">
  <sheetPr>
    <pageSetUpPr fitToPage="1"/>
  </sheetPr>
  <dimension ref="A1:AD59"/>
  <sheetViews>
    <sheetView showGridLines="0" showZeros="0" view="pageBreakPreview" topLeftCell="A6"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6.90625" style="9" hidden="1" customWidth="1"/>
    <col min="4" max="5" width="7.90625" style="77" customWidth="1"/>
    <col min="6" max="6" width="4.08984375" style="6" customWidth="1"/>
    <col min="7" max="7" width="6.453125" style="6" customWidth="1"/>
    <col min="8" max="8" width="7.08984375" style="9" customWidth="1"/>
    <col min="9" max="9" width="7.453125" style="9" customWidth="1"/>
    <col min="10" max="10" width="3.90625" style="6" customWidth="1"/>
    <col min="11" max="11" width="9.08984375" style="9" bestFit="1" customWidth="1"/>
    <col min="12" max="12" width="3.90625" style="6" customWidth="1"/>
    <col min="13" max="13" width="9.08984375" style="9" bestFit="1" customWidth="1"/>
    <col min="14" max="14" width="3.90625" style="9" customWidth="1"/>
    <col min="15" max="15" width="9.08984375" style="9" bestFit="1" customWidth="1"/>
    <col min="16" max="16" width="4.90625" style="9" customWidth="1"/>
    <col min="17" max="21" width="6.453125" style="9" customWidth="1"/>
    <col min="22" max="22" width="6.453125" style="77" customWidth="1"/>
    <col min="23" max="24" width="3.6328125" style="9" customWidth="1"/>
    <col min="25" max="25" width="3.6328125" style="81" customWidth="1"/>
    <col min="26" max="27" width="3.6328125" style="9" customWidth="1"/>
    <col min="28" max="28" width="1.08984375" style="9" customWidth="1"/>
    <col min="29" max="29" width="1.36328125" style="9" customWidth="1"/>
    <col min="30" max="16384" width="9" style="9"/>
  </cols>
  <sheetData>
    <row r="1" spans="1:30" s="1" customFormat="1">
      <c r="Y1" s="4"/>
    </row>
    <row r="2" spans="1:30" s="1" customFormat="1" ht="17.899999999999999" customHeight="1">
      <c r="Y2" s="4"/>
    </row>
    <row r="3" spans="1:30" ht="12.5" thickBot="1">
      <c r="C3" s="8"/>
      <c r="D3" s="13"/>
      <c r="E3" s="13"/>
      <c r="F3" s="11"/>
      <c r="G3" s="11"/>
      <c r="H3" s="8"/>
      <c r="I3" s="8"/>
      <c r="J3" s="11"/>
      <c r="K3" s="8"/>
      <c r="L3" s="11"/>
      <c r="M3" s="8"/>
      <c r="N3" s="8"/>
      <c r="O3" s="8"/>
      <c r="P3" s="14"/>
      <c r="Q3" s="14"/>
      <c r="R3" s="14"/>
      <c r="S3" s="14"/>
      <c r="T3" s="14"/>
      <c r="U3" s="14"/>
      <c r="V3" s="15"/>
      <c r="W3" s="14"/>
      <c r="X3" s="14"/>
      <c r="Y3" s="14"/>
      <c r="Z3" s="14"/>
      <c r="AA3" s="14"/>
      <c r="AB3" s="8"/>
      <c r="AC3" s="106"/>
    </row>
    <row r="4" spans="1:30" ht="18" customHeight="1">
      <c r="C4" s="19"/>
      <c r="D4" s="196"/>
      <c r="E4" s="197"/>
      <c r="F4" s="175"/>
      <c r="G4" s="175"/>
      <c r="H4" s="174"/>
      <c r="I4" s="174"/>
      <c r="J4" s="174"/>
      <c r="K4" s="174"/>
      <c r="L4" s="174"/>
      <c r="M4" s="174"/>
      <c r="N4" s="174"/>
      <c r="O4" s="174"/>
      <c r="P4" s="1049" t="s">
        <v>113</v>
      </c>
      <c r="Q4" s="1050"/>
      <c r="R4" s="1050"/>
      <c r="S4" s="1050"/>
      <c r="T4" s="1050"/>
      <c r="U4" s="1050"/>
      <c r="V4" s="1050"/>
      <c r="W4" s="1050"/>
      <c r="X4" s="1050"/>
      <c r="Y4" s="1050"/>
      <c r="Z4" s="1050"/>
      <c r="AA4" s="1051"/>
      <c r="AB4" s="111"/>
      <c r="AC4" s="111"/>
      <c r="AD4" s="225"/>
    </row>
    <row r="5" spans="1:30" s="17" customFormat="1" ht="33.75" customHeight="1">
      <c r="A5" s="18"/>
      <c r="B5" s="18"/>
      <c r="C5" s="26"/>
      <c r="D5" s="27"/>
      <c r="E5" s="28"/>
      <c r="F5" s="29"/>
      <c r="G5" s="30"/>
      <c r="H5" s="31"/>
      <c r="I5" s="160"/>
      <c r="J5" s="171"/>
      <c r="K5" s="172"/>
      <c r="L5" s="172"/>
      <c r="M5" s="172" t="s">
        <v>19</v>
      </c>
      <c r="N5" s="172"/>
      <c r="O5" s="172"/>
      <c r="P5" s="1009"/>
      <c r="Q5" s="1010"/>
      <c r="R5" s="1010"/>
      <c r="S5" s="1010"/>
      <c r="T5" s="1010"/>
      <c r="U5" s="1010"/>
      <c r="V5" s="1010"/>
      <c r="W5" s="1010"/>
      <c r="X5" s="1010"/>
      <c r="Y5" s="1010"/>
      <c r="Z5" s="1010"/>
      <c r="AA5" s="1052"/>
      <c r="AB5" s="111"/>
      <c r="AC5" s="111"/>
      <c r="AD5" s="226"/>
    </row>
    <row r="6" spans="1:30" s="17" customFormat="1" ht="32.15" customHeight="1">
      <c r="A6" s="18"/>
      <c r="B6" s="18"/>
      <c r="C6" s="34"/>
      <c r="D6" s="35"/>
      <c r="E6" s="36"/>
      <c r="F6" s="166"/>
      <c r="G6" s="162"/>
      <c r="H6" s="198"/>
      <c r="I6" s="199"/>
      <c r="J6" s="987" t="s">
        <v>28</v>
      </c>
      <c r="K6" s="1005"/>
      <c r="L6" s="987" t="s">
        <v>29</v>
      </c>
      <c r="M6" s="1005"/>
      <c r="N6" s="987" t="s">
        <v>30</v>
      </c>
      <c r="O6" s="1057"/>
      <c r="P6" s="1053" t="s">
        <v>6</v>
      </c>
      <c r="Q6" s="1054"/>
      <c r="R6" s="1054"/>
      <c r="S6" s="1054"/>
      <c r="T6" s="1054"/>
      <c r="U6" s="1054"/>
      <c r="V6" s="1055"/>
      <c r="W6" s="1053" t="s">
        <v>7</v>
      </c>
      <c r="X6" s="1054"/>
      <c r="Y6" s="1054"/>
      <c r="Z6" s="1054"/>
      <c r="AA6" s="1056"/>
      <c r="AB6" s="107"/>
      <c r="AC6" s="107"/>
      <c r="AD6" s="226"/>
    </row>
    <row r="7" spans="1:30" s="17" customFormat="1" ht="83.9" customHeight="1">
      <c r="A7" s="18"/>
      <c r="B7" s="18"/>
      <c r="C7" s="1046" t="s">
        <v>38</v>
      </c>
      <c r="D7" s="1047" t="s">
        <v>39</v>
      </c>
      <c r="E7" s="1048" t="s">
        <v>105</v>
      </c>
      <c r="F7" s="1013" t="s">
        <v>117</v>
      </c>
      <c r="G7" s="1062" t="s">
        <v>118</v>
      </c>
      <c r="H7" s="1063" t="s">
        <v>40</v>
      </c>
      <c r="I7" s="1064"/>
      <c r="J7" s="1009"/>
      <c r="K7" s="1011"/>
      <c r="L7" s="1009"/>
      <c r="M7" s="1011"/>
      <c r="N7" s="1058"/>
      <c r="O7" s="1059"/>
      <c r="P7" s="1065" t="s">
        <v>106</v>
      </c>
      <c r="Q7" s="1066"/>
      <c r="R7" s="1066"/>
      <c r="S7" s="1066"/>
      <c r="T7" s="1066"/>
      <c r="U7" s="1066"/>
      <c r="V7" s="1066"/>
      <c r="W7" s="1043" t="s">
        <v>107</v>
      </c>
      <c r="X7" s="1043" t="s">
        <v>108</v>
      </c>
      <c r="Y7" s="1043" t="s">
        <v>109</v>
      </c>
      <c r="Z7" s="1043" t="s">
        <v>110</v>
      </c>
      <c r="AA7" s="1060" t="s">
        <v>119</v>
      </c>
      <c r="AB7" s="112"/>
      <c r="AC7" s="112"/>
      <c r="AD7" s="226"/>
    </row>
    <row r="8" spans="1:30" s="17" customFormat="1" ht="38.5" customHeight="1">
      <c r="A8" s="18"/>
      <c r="B8" s="18"/>
      <c r="C8" s="1046"/>
      <c r="D8" s="1047"/>
      <c r="E8" s="1048"/>
      <c r="F8" s="1013"/>
      <c r="G8" s="1062"/>
      <c r="H8" s="1063"/>
      <c r="I8" s="1064"/>
      <c r="J8" s="1019" t="s">
        <v>49</v>
      </c>
      <c r="K8" s="1019" t="s">
        <v>47</v>
      </c>
      <c r="L8" s="1019" t="s">
        <v>49</v>
      </c>
      <c r="M8" s="1019" t="s">
        <v>47</v>
      </c>
      <c r="N8" s="987" t="s">
        <v>50</v>
      </c>
      <c r="O8" s="1004"/>
      <c r="P8" s="1067"/>
      <c r="Q8" s="1068"/>
      <c r="R8" s="1068"/>
      <c r="S8" s="1068"/>
      <c r="T8" s="1068"/>
      <c r="U8" s="1068"/>
      <c r="V8" s="1068"/>
      <c r="W8" s="1043"/>
      <c r="X8" s="1043"/>
      <c r="Y8" s="1043"/>
      <c r="Z8" s="1043"/>
      <c r="AA8" s="1060"/>
      <c r="AB8" s="113"/>
      <c r="AC8" s="113"/>
      <c r="AD8" s="226"/>
    </row>
    <row r="9" spans="1:30" s="17" customFormat="1" ht="30.75" customHeight="1">
      <c r="A9" s="18"/>
      <c r="B9" s="18"/>
      <c r="C9" s="43"/>
      <c r="D9" s="165"/>
      <c r="E9" s="165"/>
      <c r="F9" s="1013"/>
      <c r="G9" s="42"/>
      <c r="H9" s="163"/>
      <c r="I9" s="199"/>
      <c r="J9" s="1020"/>
      <c r="K9" s="1020"/>
      <c r="L9" s="1020"/>
      <c r="M9" s="1020"/>
      <c r="N9" s="44"/>
      <c r="O9" s="31"/>
      <c r="P9" s="200"/>
      <c r="Q9" s="201"/>
      <c r="R9" s="201"/>
      <c r="S9" s="201"/>
      <c r="T9" s="201"/>
      <c r="U9" s="201"/>
      <c r="V9" s="202"/>
      <c r="W9" s="1043"/>
      <c r="X9" s="1043"/>
      <c r="Y9" s="1043"/>
      <c r="Z9" s="1043"/>
      <c r="AA9" s="1060"/>
      <c r="AB9" s="113"/>
      <c r="AC9" s="113"/>
      <c r="AD9" s="226"/>
    </row>
    <row r="10" spans="1:30" s="17" customFormat="1" ht="146.9" customHeight="1" thickBot="1">
      <c r="A10" s="45"/>
      <c r="B10" s="45"/>
      <c r="C10" s="46"/>
      <c r="D10" s="35"/>
      <c r="E10" s="35"/>
      <c r="F10" s="1014"/>
      <c r="G10" s="161"/>
      <c r="H10" s="161"/>
      <c r="I10" s="162"/>
      <c r="J10" s="1020"/>
      <c r="K10" s="1020"/>
      <c r="L10" s="1020"/>
      <c r="M10" s="1020"/>
      <c r="N10" s="44"/>
      <c r="O10" s="161" t="s">
        <v>71</v>
      </c>
      <c r="P10" s="200"/>
      <c r="Q10" s="170" t="s">
        <v>3</v>
      </c>
      <c r="R10" s="170" t="s">
        <v>72</v>
      </c>
      <c r="S10" s="170" t="s">
        <v>73</v>
      </c>
      <c r="T10" s="170" t="s">
        <v>74</v>
      </c>
      <c r="U10" s="170" t="s">
        <v>75</v>
      </c>
      <c r="V10" s="203" t="s">
        <v>76</v>
      </c>
      <c r="W10" s="1044"/>
      <c r="X10" s="1044"/>
      <c r="Y10" s="1044"/>
      <c r="Z10" s="1045"/>
      <c r="AA10" s="1061"/>
      <c r="AB10" s="113"/>
      <c r="AC10" s="113"/>
      <c r="AD10" s="226"/>
    </row>
    <row r="11" spans="1:30" s="94" customFormat="1" ht="20.25" customHeight="1" thickBot="1">
      <c r="C11" s="95"/>
      <c r="D11" s="204"/>
      <c r="E11" s="204"/>
      <c r="F11" s="195"/>
      <c r="G11" s="195"/>
      <c r="H11" s="205"/>
      <c r="I11" s="206"/>
      <c r="J11" s="184"/>
      <c r="K11" s="184"/>
      <c r="L11" s="184"/>
      <c r="M11" s="186"/>
      <c r="N11" s="207"/>
      <c r="O11" s="208">
        <f>SUBTOTAL(9,O12:O21)</f>
        <v>0</v>
      </c>
      <c r="P11" s="184">
        <f>SUBTOTAL(2,P12:P21)</f>
        <v>0</v>
      </c>
      <c r="Q11" s="185">
        <f>SUBTOTAL(9,Q12:Q21)</f>
        <v>0</v>
      </c>
      <c r="R11" s="185"/>
      <c r="S11" s="185">
        <f>SUBTOTAL(9,S12:S21)</f>
        <v>0</v>
      </c>
      <c r="T11" s="185">
        <f>SUBTOTAL(9,T12:T21)</f>
        <v>0</v>
      </c>
      <c r="U11" s="185">
        <f>SUBTOTAL(9,U12:U21)</f>
        <v>0</v>
      </c>
      <c r="V11" s="209"/>
      <c r="W11" s="184">
        <f>SUBTOTAL(9,W12:W21)</f>
        <v>0</v>
      </c>
      <c r="X11" s="184">
        <f>SUBTOTAL(9,X12:X21)</f>
        <v>0</v>
      </c>
      <c r="Y11" s="184">
        <f>SUBTOTAL(9,Y12:Y21)</f>
        <v>0</v>
      </c>
      <c r="Z11" s="184">
        <f>SUBTOTAL(9,Z12:Z21)</f>
        <v>0</v>
      </c>
      <c r="AA11" s="227">
        <f>SUBTOTAL(9,AA12:AA21)</f>
        <v>0</v>
      </c>
      <c r="AB11" s="114"/>
      <c r="AC11" s="114"/>
    </row>
    <row r="12" spans="1:30" ht="20.25" customHeight="1">
      <c r="C12" s="50"/>
      <c r="D12" s="54"/>
      <c r="E12" s="54"/>
      <c r="F12" s="55"/>
      <c r="G12" s="55"/>
      <c r="H12" s="125"/>
      <c r="I12" s="126"/>
      <c r="J12" s="48"/>
      <c r="K12" s="53" t="s">
        <v>463</v>
      </c>
      <c r="L12" s="48"/>
      <c r="M12" s="49" t="s">
        <v>463</v>
      </c>
      <c r="N12" s="48"/>
      <c r="O12" s="127">
        <f>IF(N12=1,#REF!,0)</f>
        <v>0</v>
      </c>
      <c r="P12" s="48"/>
      <c r="Q12" s="128"/>
      <c r="R12" s="129"/>
      <c r="S12" s="128"/>
      <c r="T12" s="128"/>
      <c r="U12" s="128"/>
      <c r="V12" s="130">
        <f t="shared" ref="V12:V17" si="0">IF(P12&gt;0,IF(Q12="","",ROUNDDOWN((U12-Q12)/ABS(Q12),2)),0)</f>
        <v>0</v>
      </c>
      <c r="W12" s="48"/>
      <c r="X12" s="48"/>
      <c r="Y12" s="48"/>
      <c r="Z12" s="48"/>
      <c r="AA12" s="228"/>
      <c r="AB12" s="115"/>
      <c r="AC12" s="115"/>
      <c r="AD12" s="225"/>
    </row>
    <row r="13" spans="1:30" ht="20.25" customHeight="1">
      <c r="C13" s="50"/>
      <c r="D13" s="54"/>
      <c r="E13" s="54"/>
      <c r="F13" s="55"/>
      <c r="G13" s="55"/>
      <c r="H13" s="125"/>
      <c r="I13" s="126"/>
      <c r="J13" s="48"/>
      <c r="K13" s="53" t="s">
        <v>463</v>
      </c>
      <c r="L13" s="48"/>
      <c r="M13" s="49" t="s">
        <v>463</v>
      </c>
      <c r="N13" s="48"/>
      <c r="O13" s="127">
        <f>IF(N13=1,#REF!,0)</f>
        <v>0</v>
      </c>
      <c r="P13" s="48"/>
      <c r="Q13" s="128"/>
      <c r="R13" s="129"/>
      <c r="S13" s="128"/>
      <c r="T13" s="128"/>
      <c r="U13" s="128"/>
      <c r="V13" s="130">
        <f t="shared" si="0"/>
        <v>0</v>
      </c>
      <c r="W13" s="48"/>
      <c r="X13" s="48"/>
      <c r="Y13" s="48"/>
      <c r="Z13" s="48"/>
      <c r="AA13" s="228"/>
      <c r="AB13" s="115"/>
      <c r="AC13" s="115"/>
      <c r="AD13" s="225"/>
    </row>
    <row r="14" spans="1:30" ht="20.25" customHeight="1">
      <c r="C14" s="50"/>
      <c r="D14" s="54"/>
      <c r="E14" s="54"/>
      <c r="F14" s="55"/>
      <c r="G14" s="55"/>
      <c r="H14" s="125"/>
      <c r="I14" s="126"/>
      <c r="J14" s="48"/>
      <c r="K14" s="53" t="s">
        <v>463</v>
      </c>
      <c r="L14" s="48"/>
      <c r="M14" s="49" t="s">
        <v>463</v>
      </c>
      <c r="N14" s="48"/>
      <c r="O14" s="127">
        <f>IF(N14=1,#REF!,0)</f>
        <v>0</v>
      </c>
      <c r="P14" s="48"/>
      <c r="Q14" s="128"/>
      <c r="R14" s="129"/>
      <c r="S14" s="128"/>
      <c r="T14" s="128"/>
      <c r="U14" s="128"/>
      <c r="V14" s="130">
        <f t="shared" si="0"/>
        <v>0</v>
      </c>
      <c r="W14" s="48"/>
      <c r="X14" s="48"/>
      <c r="Y14" s="48"/>
      <c r="Z14" s="48"/>
      <c r="AA14" s="228"/>
      <c r="AB14" s="115"/>
      <c r="AC14" s="115"/>
      <c r="AD14" s="225"/>
    </row>
    <row r="15" spans="1:30" ht="20.25" customHeight="1">
      <c r="C15" s="50"/>
      <c r="D15" s="54"/>
      <c r="E15" s="54"/>
      <c r="F15" s="55"/>
      <c r="G15" s="55"/>
      <c r="H15" s="125"/>
      <c r="I15" s="126"/>
      <c r="J15" s="48"/>
      <c r="K15" s="53" t="s">
        <v>463</v>
      </c>
      <c r="L15" s="48"/>
      <c r="M15" s="49" t="s">
        <v>463</v>
      </c>
      <c r="N15" s="48"/>
      <c r="O15" s="127">
        <f>IF(N15=1,#REF!,0)</f>
        <v>0</v>
      </c>
      <c r="P15" s="48"/>
      <c r="Q15" s="128"/>
      <c r="R15" s="129"/>
      <c r="S15" s="128"/>
      <c r="T15" s="128"/>
      <c r="U15" s="128"/>
      <c r="V15" s="130">
        <f t="shared" si="0"/>
        <v>0</v>
      </c>
      <c r="W15" s="48"/>
      <c r="X15" s="48"/>
      <c r="Y15" s="48"/>
      <c r="Z15" s="48"/>
      <c r="AA15" s="228"/>
      <c r="AB15" s="115"/>
      <c r="AC15" s="115"/>
      <c r="AD15" s="225"/>
    </row>
    <row r="16" spans="1:30" ht="20.25" customHeight="1">
      <c r="C16" s="50"/>
      <c r="D16" s="54"/>
      <c r="E16" s="54"/>
      <c r="F16" s="55"/>
      <c r="G16" s="55"/>
      <c r="H16" s="125"/>
      <c r="I16" s="126"/>
      <c r="J16" s="48"/>
      <c r="K16" s="53" t="s">
        <v>463</v>
      </c>
      <c r="L16" s="48"/>
      <c r="M16" s="49" t="s">
        <v>463</v>
      </c>
      <c r="N16" s="48"/>
      <c r="O16" s="127">
        <f>IF(N16=1,#REF!,0)</f>
        <v>0</v>
      </c>
      <c r="P16" s="48"/>
      <c r="Q16" s="128"/>
      <c r="R16" s="129"/>
      <c r="S16" s="128"/>
      <c r="T16" s="128"/>
      <c r="U16" s="128"/>
      <c r="V16" s="130">
        <f t="shared" si="0"/>
        <v>0</v>
      </c>
      <c r="W16" s="48"/>
      <c r="X16" s="48"/>
      <c r="Y16" s="48"/>
      <c r="Z16" s="48"/>
      <c r="AA16" s="228"/>
      <c r="AB16" s="115"/>
      <c r="AC16" s="115"/>
      <c r="AD16" s="225"/>
    </row>
    <row r="17" spans="1:30" ht="20.25" customHeight="1">
      <c r="C17" s="50"/>
      <c r="D17" s="54"/>
      <c r="E17" s="54"/>
      <c r="F17" s="55"/>
      <c r="G17" s="55"/>
      <c r="H17" s="125"/>
      <c r="I17" s="126"/>
      <c r="J17" s="48"/>
      <c r="K17" s="53" t="s">
        <v>463</v>
      </c>
      <c r="L17" s="48"/>
      <c r="M17" s="49" t="s">
        <v>463</v>
      </c>
      <c r="N17" s="48"/>
      <c r="O17" s="127">
        <f>IF(N17=1,#REF!,0)</f>
        <v>0</v>
      </c>
      <c r="P17" s="48"/>
      <c r="Q17" s="128"/>
      <c r="R17" s="129"/>
      <c r="S17" s="128"/>
      <c r="T17" s="128"/>
      <c r="U17" s="128"/>
      <c r="V17" s="130">
        <f t="shared" si="0"/>
        <v>0</v>
      </c>
      <c r="W17" s="48"/>
      <c r="X17" s="48"/>
      <c r="Y17" s="48"/>
      <c r="Z17" s="48"/>
      <c r="AA17" s="228"/>
      <c r="AB17" s="115"/>
      <c r="AC17" s="115"/>
      <c r="AD17" s="225"/>
    </row>
    <row r="18" spans="1:30" ht="20.25" customHeight="1">
      <c r="C18" s="50"/>
      <c r="D18" s="54"/>
      <c r="E18" s="54"/>
      <c r="F18" s="55"/>
      <c r="G18" s="55"/>
      <c r="H18" s="125"/>
      <c r="I18" s="126"/>
      <c r="J18" s="48"/>
      <c r="K18" s="53"/>
      <c r="L18" s="48"/>
      <c r="M18" s="49"/>
      <c r="N18" s="48"/>
      <c r="O18" s="127"/>
      <c r="P18" s="48"/>
      <c r="Q18" s="128"/>
      <c r="R18" s="129"/>
      <c r="S18" s="128"/>
      <c r="T18" s="128"/>
      <c r="U18" s="128"/>
      <c r="V18" s="130"/>
      <c r="W18" s="48"/>
      <c r="X18" s="48"/>
      <c r="Y18" s="48"/>
      <c r="Z18" s="48"/>
      <c r="AA18" s="228"/>
      <c r="AB18" s="115"/>
      <c r="AC18" s="115"/>
      <c r="AD18" s="225"/>
    </row>
    <row r="19" spans="1:30" ht="20.25" customHeight="1">
      <c r="C19" s="50"/>
      <c r="D19" s="54"/>
      <c r="E19" s="54"/>
      <c r="F19" s="55"/>
      <c r="G19" s="55"/>
      <c r="H19" s="125"/>
      <c r="I19" s="126"/>
      <c r="J19" s="48"/>
      <c r="K19" s="53" t="s">
        <v>463</v>
      </c>
      <c r="L19" s="48"/>
      <c r="M19" s="49" t="s">
        <v>463</v>
      </c>
      <c r="N19" s="48"/>
      <c r="O19" s="127">
        <f>IF(N19=1,#REF!,0)</f>
        <v>0</v>
      </c>
      <c r="P19" s="48"/>
      <c r="Q19" s="128"/>
      <c r="R19" s="129"/>
      <c r="S19" s="128"/>
      <c r="T19" s="128"/>
      <c r="U19" s="128"/>
      <c r="V19" s="130">
        <f>IF(P19&gt;0,IF(Q19="","",ROUNDDOWN((U19-Q19)/ABS(Q19),2)),0)</f>
        <v>0</v>
      </c>
      <c r="W19" s="48"/>
      <c r="X19" s="48"/>
      <c r="Y19" s="48"/>
      <c r="Z19" s="48"/>
      <c r="AA19" s="228"/>
      <c r="AB19" s="115"/>
      <c r="AC19" s="115"/>
      <c r="AD19" s="225"/>
    </row>
    <row r="20" spans="1:30" ht="20.25" customHeight="1">
      <c r="C20" s="50"/>
      <c r="D20" s="54"/>
      <c r="E20" s="54"/>
      <c r="F20" s="55"/>
      <c r="G20" s="55"/>
      <c r="H20" s="125"/>
      <c r="I20" s="126"/>
      <c r="J20" s="48"/>
      <c r="K20" s="53" t="s">
        <v>463</v>
      </c>
      <c r="L20" s="48"/>
      <c r="M20" s="49" t="s">
        <v>463</v>
      </c>
      <c r="N20" s="48"/>
      <c r="O20" s="127">
        <f>IF(N20=1,#REF!,0)</f>
        <v>0</v>
      </c>
      <c r="P20" s="48"/>
      <c r="Q20" s="128"/>
      <c r="R20" s="129"/>
      <c r="S20" s="128"/>
      <c r="T20" s="128"/>
      <c r="U20" s="128"/>
      <c r="V20" s="130">
        <f>IF(P20&gt;0,IF(Q20="","",ROUNDDOWN((U20-Q20)/ABS(Q20),2)),0)</f>
        <v>0</v>
      </c>
      <c r="W20" s="48"/>
      <c r="X20" s="48"/>
      <c r="Y20" s="48"/>
      <c r="Z20" s="48"/>
      <c r="AA20" s="228"/>
      <c r="AB20" s="115"/>
      <c r="AC20" s="115"/>
      <c r="AD20" s="225"/>
    </row>
    <row r="21" spans="1:30" ht="20.25" customHeight="1" thickBot="1">
      <c r="C21" s="61"/>
      <c r="D21" s="62"/>
      <c r="E21" s="62"/>
      <c r="F21" s="63"/>
      <c r="G21" s="63"/>
      <c r="H21" s="142"/>
      <c r="I21" s="143"/>
      <c r="J21" s="136"/>
      <c r="K21" s="60" t="s">
        <v>463</v>
      </c>
      <c r="L21" s="136"/>
      <c r="M21" s="60" t="s">
        <v>463</v>
      </c>
      <c r="N21" s="136"/>
      <c r="O21" s="144">
        <f>IF(N21=1,#REF!,0)</f>
        <v>0</v>
      </c>
      <c r="P21" s="136"/>
      <c r="Q21" s="145"/>
      <c r="R21" s="146"/>
      <c r="S21" s="145"/>
      <c r="T21" s="145"/>
      <c r="U21" s="145"/>
      <c r="V21" s="147">
        <f>IF(P21&gt;0,IF(Q21="","",ROUNDDOWN((U21-Q21)/ABS(Q21),2)),0)</f>
        <v>0</v>
      </c>
      <c r="W21" s="136"/>
      <c r="X21" s="136"/>
      <c r="Y21" s="136"/>
      <c r="Z21" s="136"/>
      <c r="AA21" s="229"/>
      <c r="AB21" s="115"/>
      <c r="AC21" s="115"/>
      <c r="AD21" s="225"/>
    </row>
    <row r="22" spans="1:30" s="106" customFormat="1" ht="7.5" customHeight="1">
      <c r="A22" s="99"/>
      <c r="B22" s="99"/>
      <c r="C22" s="102"/>
      <c r="D22" s="103"/>
      <c r="E22" s="103"/>
      <c r="F22" s="104"/>
      <c r="G22" s="104"/>
      <c r="H22" s="102"/>
      <c r="I22" s="102"/>
      <c r="J22" s="47"/>
      <c r="K22" s="47"/>
      <c r="L22" s="47"/>
      <c r="M22" s="70"/>
      <c r="N22" s="47"/>
      <c r="O22" s="102"/>
      <c r="P22" s="47"/>
      <c r="Q22" s="47"/>
      <c r="R22" s="47"/>
      <c r="S22" s="47"/>
      <c r="T22" s="47"/>
      <c r="U22" s="47"/>
      <c r="V22" s="80"/>
      <c r="W22" s="47"/>
      <c r="X22" s="47"/>
      <c r="Y22" s="47"/>
      <c r="Z22" s="47"/>
      <c r="AA22" s="47"/>
      <c r="AB22" s="102"/>
      <c r="AC22" s="102"/>
      <c r="AD22" s="78"/>
    </row>
    <row r="23" spans="1:30" ht="15" customHeight="1">
      <c r="C23" s="106"/>
      <c r="D23" s="152"/>
      <c r="E23" s="152"/>
      <c r="F23" s="99"/>
      <c r="G23" s="99"/>
      <c r="H23" s="106"/>
      <c r="I23" s="106"/>
      <c r="J23" s="99"/>
      <c r="K23" s="106"/>
      <c r="L23" s="99"/>
      <c r="M23" s="106"/>
      <c r="N23" s="106"/>
      <c r="O23" s="106"/>
      <c r="P23" s="78"/>
      <c r="Q23" s="78"/>
      <c r="R23" s="78"/>
      <c r="S23" s="78"/>
      <c r="T23" s="78"/>
      <c r="U23" s="78"/>
      <c r="V23" s="79"/>
      <c r="W23" s="78"/>
      <c r="X23" s="78"/>
      <c r="Y23" s="70"/>
      <c r="Z23" s="78"/>
      <c r="AA23" s="78"/>
      <c r="AB23" s="106"/>
      <c r="AC23" s="106"/>
    </row>
    <row r="24" spans="1:30" ht="17.899999999999999" customHeight="1">
      <c r="C24" s="106"/>
      <c r="D24" s="152"/>
      <c r="E24" s="152"/>
      <c r="F24" s="99"/>
      <c r="G24" s="99"/>
      <c r="H24" s="106"/>
      <c r="I24" s="106"/>
      <c r="J24" s="99"/>
      <c r="K24" s="106"/>
      <c r="L24" s="99"/>
      <c r="M24" s="106"/>
      <c r="N24" s="106"/>
      <c r="O24" s="106"/>
      <c r="P24" s="78"/>
      <c r="Q24" s="78"/>
      <c r="R24" s="78"/>
      <c r="S24" s="78"/>
      <c r="T24" s="78"/>
      <c r="U24" s="78"/>
      <c r="V24" s="79"/>
      <c r="W24" s="78"/>
      <c r="X24" s="78"/>
      <c r="Y24" s="70"/>
      <c r="Z24" s="78"/>
      <c r="AA24" s="78"/>
      <c r="AB24" s="106"/>
      <c r="AC24" s="106"/>
    </row>
    <row r="25" spans="1:30" ht="32.15" customHeight="1">
      <c r="C25" s="110"/>
      <c r="D25" s="155"/>
      <c r="E25" s="155"/>
      <c r="F25" s="153"/>
      <c r="G25" s="153"/>
      <c r="H25" s="110"/>
      <c r="I25" s="110"/>
      <c r="J25" s="110"/>
      <c r="K25" s="110"/>
      <c r="L25" s="110"/>
      <c r="M25" s="110"/>
      <c r="N25" s="110"/>
      <c r="O25" s="110"/>
      <c r="P25" s="110"/>
      <c r="Q25" s="110"/>
      <c r="R25" s="110"/>
      <c r="S25" s="110"/>
      <c r="T25" s="110"/>
      <c r="U25" s="110"/>
      <c r="V25" s="155"/>
      <c r="W25" s="110"/>
      <c r="X25" s="110"/>
      <c r="Y25" s="110"/>
      <c r="Z25" s="110"/>
      <c r="AA25" s="110"/>
      <c r="AB25" s="110"/>
      <c r="AC25" s="110"/>
    </row>
    <row r="26" spans="1:30">
      <c r="P26" s="78"/>
      <c r="Q26" s="78"/>
      <c r="R26" s="78"/>
      <c r="S26" s="78"/>
      <c r="T26" s="78"/>
      <c r="U26" s="78"/>
      <c r="V26" s="79"/>
      <c r="W26" s="78"/>
      <c r="X26" s="78"/>
      <c r="Y26" s="70"/>
      <c r="Z26" s="78"/>
      <c r="AA26" s="78"/>
      <c r="AC26" s="106"/>
    </row>
    <row r="27" spans="1:30">
      <c r="P27" s="78"/>
      <c r="Q27" s="78"/>
      <c r="R27" s="78"/>
      <c r="S27" s="78"/>
      <c r="T27" s="78"/>
      <c r="U27" s="78"/>
      <c r="V27" s="79"/>
      <c r="W27" s="78"/>
      <c r="X27" s="78"/>
      <c r="Y27" s="70"/>
      <c r="Z27" s="78"/>
      <c r="AA27" s="78"/>
      <c r="AC27" s="106"/>
    </row>
    <row r="28" spans="1:30">
      <c r="P28" s="78"/>
      <c r="Q28" s="78"/>
      <c r="R28" s="78"/>
      <c r="S28" s="78"/>
      <c r="T28" s="78"/>
      <c r="U28" s="78"/>
      <c r="V28" s="79"/>
      <c r="W28" s="78"/>
      <c r="X28" s="78"/>
      <c r="Y28" s="70"/>
      <c r="Z28" s="78"/>
      <c r="AA28" s="78"/>
      <c r="AC28" s="106"/>
    </row>
    <row r="29" spans="1:30">
      <c r="P29" s="78"/>
      <c r="Q29" s="78"/>
      <c r="R29" s="78"/>
      <c r="S29" s="78"/>
      <c r="T29" s="78"/>
      <c r="U29" s="78"/>
      <c r="V29" s="79"/>
      <c r="W29" s="78"/>
      <c r="X29" s="78"/>
      <c r="Y29" s="70"/>
      <c r="Z29" s="78"/>
      <c r="AA29" s="78"/>
      <c r="AC29" s="106"/>
    </row>
    <row r="30" spans="1:30">
      <c r="P30" s="78"/>
      <c r="Q30" s="78"/>
      <c r="R30" s="78"/>
      <c r="S30" s="78"/>
      <c r="T30" s="78"/>
      <c r="U30" s="78"/>
      <c r="V30" s="79"/>
      <c r="W30" s="78"/>
      <c r="X30" s="78"/>
      <c r="Y30" s="70"/>
      <c r="Z30" s="78"/>
      <c r="AA30" s="78"/>
      <c r="AC30" s="106"/>
    </row>
    <row r="31" spans="1:30">
      <c r="P31" s="78"/>
      <c r="Q31" s="78"/>
      <c r="R31" s="78"/>
      <c r="S31" s="78"/>
      <c r="T31" s="78"/>
      <c r="U31" s="78"/>
      <c r="V31" s="79"/>
      <c r="W31" s="78"/>
      <c r="X31" s="78"/>
      <c r="Y31" s="70"/>
      <c r="Z31" s="78"/>
      <c r="AA31" s="78"/>
      <c r="AC31" s="106"/>
    </row>
    <row r="32" spans="1:30">
      <c r="P32" s="78"/>
      <c r="Q32" s="78"/>
      <c r="R32" s="78"/>
      <c r="S32" s="78"/>
      <c r="T32" s="78"/>
      <c r="U32" s="78"/>
      <c r="V32" s="79"/>
      <c r="W32" s="78"/>
      <c r="X32" s="78"/>
      <c r="Y32" s="70"/>
      <c r="Z32" s="78"/>
      <c r="AA32" s="78"/>
      <c r="AC32" s="106"/>
    </row>
    <row r="33" spans="10:29">
      <c r="P33" s="78"/>
      <c r="Q33" s="78"/>
      <c r="R33" s="78"/>
      <c r="S33" s="78"/>
      <c r="T33" s="78"/>
      <c r="U33" s="78"/>
      <c r="V33" s="79"/>
      <c r="W33" s="78"/>
      <c r="X33" s="78"/>
      <c r="Y33" s="70"/>
      <c r="Z33" s="78"/>
      <c r="AA33" s="78"/>
      <c r="AC33" s="106"/>
    </row>
    <row r="34" spans="10:29">
      <c r="P34" s="78"/>
      <c r="Q34" s="78"/>
      <c r="R34" s="78"/>
      <c r="S34" s="78"/>
      <c r="T34" s="78"/>
      <c r="U34" s="78"/>
      <c r="V34" s="79"/>
      <c r="W34" s="78"/>
      <c r="X34" s="78"/>
      <c r="Y34" s="70"/>
      <c r="Z34" s="78"/>
      <c r="AA34" s="78"/>
      <c r="AC34" s="106"/>
    </row>
    <row r="35" spans="10:29">
      <c r="P35" s="78"/>
      <c r="Q35" s="78"/>
      <c r="R35" s="78"/>
      <c r="S35" s="78"/>
      <c r="T35" s="78"/>
      <c r="U35" s="78"/>
      <c r="V35" s="79"/>
      <c r="W35" s="78"/>
      <c r="X35" s="78"/>
      <c r="Y35" s="70"/>
      <c r="Z35" s="78"/>
      <c r="AA35" s="78"/>
      <c r="AC35" s="106"/>
    </row>
    <row r="36" spans="10:29">
      <c r="P36" s="78"/>
      <c r="Q36" s="78"/>
      <c r="R36" s="78"/>
      <c r="S36" s="78"/>
      <c r="T36" s="78"/>
      <c r="U36" s="78"/>
      <c r="V36" s="79"/>
      <c r="W36" s="78"/>
      <c r="X36" s="78"/>
      <c r="Y36" s="70"/>
      <c r="Z36" s="78"/>
      <c r="AA36" s="78"/>
      <c r="AC36" s="106"/>
    </row>
    <row r="37" spans="10:29">
      <c r="P37" s="78"/>
      <c r="Q37" s="78"/>
      <c r="R37" s="78"/>
      <c r="S37" s="78"/>
      <c r="T37" s="78"/>
      <c r="U37" s="78"/>
      <c r="V37" s="79"/>
      <c r="W37" s="78"/>
      <c r="X37" s="78"/>
      <c r="Y37" s="70"/>
      <c r="Z37" s="78"/>
      <c r="AA37" s="78"/>
      <c r="AC37" s="106"/>
    </row>
    <row r="38" spans="10:29">
      <c r="P38" s="78"/>
      <c r="Q38" s="78"/>
      <c r="R38" s="78"/>
      <c r="S38" s="78"/>
      <c r="T38" s="78"/>
      <c r="U38" s="78"/>
      <c r="V38" s="79"/>
      <c r="W38" s="78"/>
      <c r="X38" s="78"/>
      <c r="Y38" s="70"/>
      <c r="Z38" s="78"/>
      <c r="AA38" s="78"/>
      <c r="AC38" s="106"/>
    </row>
    <row r="39" spans="10:29">
      <c r="P39" s="78"/>
      <c r="Q39" s="78"/>
      <c r="R39" s="78"/>
      <c r="S39" s="78"/>
      <c r="T39" s="78"/>
      <c r="U39" s="78"/>
      <c r="V39" s="79"/>
      <c r="W39" s="78"/>
      <c r="X39" s="78"/>
      <c r="Y39" s="70"/>
      <c r="Z39" s="78"/>
      <c r="AA39" s="78"/>
      <c r="AC39" s="106"/>
    </row>
    <row r="40" spans="10:29">
      <c r="P40" s="78"/>
      <c r="Q40" s="78"/>
      <c r="R40" s="78"/>
      <c r="S40" s="78"/>
      <c r="T40" s="78"/>
      <c r="U40" s="78"/>
      <c r="V40" s="79"/>
      <c r="W40" s="78"/>
      <c r="X40" s="78"/>
      <c r="Y40" s="70"/>
      <c r="Z40" s="78"/>
      <c r="AA40" s="78"/>
      <c r="AC40" s="106"/>
    </row>
    <row r="41" spans="10:29">
      <c r="J41" s="9"/>
      <c r="L41" s="9"/>
      <c r="P41" s="78"/>
      <c r="Q41" s="78"/>
      <c r="R41" s="78"/>
      <c r="S41" s="78"/>
      <c r="T41" s="78"/>
      <c r="U41" s="78"/>
      <c r="V41" s="79"/>
      <c r="W41" s="78"/>
      <c r="X41" s="78"/>
      <c r="Y41" s="70"/>
      <c r="Z41" s="78"/>
      <c r="AA41" s="78"/>
      <c r="AC41" s="106"/>
    </row>
    <row r="42" spans="10:29">
      <c r="J42" s="9"/>
      <c r="L42" s="9"/>
      <c r="P42" s="47"/>
      <c r="Q42" s="47"/>
      <c r="R42" s="47"/>
      <c r="S42" s="47"/>
      <c r="T42" s="47"/>
      <c r="U42" s="47"/>
      <c r="V42" s="80"/>
      <c r="W42" s="47"/>
      <c r="X42" s="47"/>
      <c r="Y42" s="47"/>
      <c r="Z42" s="47"/>
      <c r="AA42" s="47"/>
      <c r="AC42" s="106"/>
    </row>
    <row r="43" spans="10:29">
      <c r="AC43" s="106"/>
    </row>
    <row r="44" spans="10:29">
      <c r="J44" s="9"/>
      <c r="L44" s="9"/>
      <c r="P44" s="73"/>
      <c r="Q44" s="73"/>
      <c r="R44" s="73"/>
      <c r="S44" s="73"/>
      <c r="T44" s="73"/>
      <c r="U44" s="73"/>
      <c r="V44" s="74"/>
      <c r="W44" s="73"/>
      <c r="X44" s="73"/>
      <c r="Y44" s="73"/>
      <c r="Z44" s="73"/>
      <c r="AA44" s="73"/>
      <c r="AC44" s="106"/>
    </row>
    <row r="45" spans="10:29">
      <c r="AC45" s="106"/>
    </row>
    <row r="46" spans="10:29">
      <c r="AC46" s="106"/>
    </row>
    <row r="47" spans="10:29">
      <c r="AC47" s="106"/>
    </row>
    <row r="48" spans="10:29">
      <c r="AC48" s="106"/>
    </row>
    <row r="49" spans="29:29">
      <c r="AC49" s="106"/>
    </row>
    <row r="50" spans="29:29">
      <c r="AC50" s="106"/>
    </row>
    <row r="51" spans="29:29">
      <c r="AC51" s="106"/>
    </row>
    <row r="52" spans="29:29">
      <c r="AC52" s="106"/>
    </row>
    <row r="53" spans="29:29">
      <c r="AC53" s="106"/>
    </row>
    <row r="54" spans="29:29">
      <c r="AC54" s="106"/>
    </row>
    <row r="55" spans="29:29">
      <c r="AC55" s="106"/>
    </row>
    <row r="56" spans="29:29">
      <c r="AC56" s="106"/>
    </row>
    <row r="57" spans="29:29">
      <c r="AC57" s="106"/>
    </row>
    <row r="58" spans="29:29">
      <c r="AC58" s="106"/>
    </row>
    <row r="59" spans="29:29">
      <c r="AC59" s="106"/>
    </row>
  </sheetData>
  <mergeCells count="23">
    <mergeCell ref="C7:C8"/>
    <mergeCell ref="D7:D8"/>
    <mergeCell ref="E7:E8"/>
    <mergeCell ref="P4:AA5"/>
    <mergeCell ref="P6:V6"/>
    <mergeCell ref="W6:AA6"/>
    <mergeCell ref="J6:K7"/>
    <mergeCell ref="L6:M7"/>
    <mergeCell ref="N6:O7"/>
    <mergeCell ref="AA7:AA10"/>
    <mergeCell ref="F7:F10"/>
    <mergeCell ref="G7:G8"/>
    <mergeCell ref="H7:I8"/>
    <mergeCell ref="P7:V8"/>
    <mergeCell ref="W7:W10"/>
    <mergeCell ref="X7:X10"/>
    <mergeCell ref="Y7:Y10"/>
    <mergeCell ref="Z7:Z10"/>
    <mergeCell ref="M8:M10"/>
    <mergeCell ref="N8:O8"/>
    <mergeCell ref="J8:J10"/>
    <mergeCell ref="K8:K10"/>
    <mergeCell ref="L8:L10"/>
  </mergeCells>
  <phoneticPr fontId="12"/>
  <conditionalFormatting sqref="N12:N21">
    <cfRule type="expression" dxfId="66" priority="4">
      <formula>J12=4</formula>
    </cfRule>
  </conditionalFormatting>
  <conditionalFormatting sqref="P12:AC21">
    <cfRule type="expression" dxfId="65" priority="3">
      <formula>#REF!=0</formula>
    </cfRule>
  </conditionalFormatting>
  <dataValidations count="3">
    <dataValidation type="list" allowBlank="1" showInputMessage="1" showErrorMessage="1" sqref="P12:P21" xr:uid="{88437B62-553C-40FA-9886-F829A3F88BDC}">
      <formula1>"1,2"</formula1>
    </dataValidation>
    <dataValidation type="list" allowBlank="1" showInputMessage="1" showErrorMessage="1" sqref="R12:R21" xr:uid="{567CBACB-9340-4A2D-BE7B-61F7AD3203C1}">
      <formula1>"３０,１"</formula1>
    </dataValidation>
    <dataValidation type="list" allowBlank="1" showInputMessage="1" showErrorMessage="1" sqref="AB12:AC21" xr:uid="{4168B5B2-18E4-45BC-93E1-B6977D0504D5}">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colBreaks count="1" manualBreakCount="1">
    <brk id="14"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F9AB-FFEA-4A42-98C7-CE87E0953945}">
  <sheetPr>
    <pageSetUpPr fitToPage="1"/>
  </sheetPr>
  <dimension ref="A1:AG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4" width="4.08984375" style="72" bestFit="1" customWidth="1"/>
    <col min="5" max="8" width="4.08984375" style="72" customWidth="1"/>
    <col min="9" max="14" width="4.08984375" style="72" bestFit="1" customWidth="1"/>
    <col min="15" max="21" width="3.90625" style="72" bestFit="1" customWidth="1"/>
    <col min="22" max="22" width="5.6328125" style="72" bestFit="1" customWidth="1"/>
    <col min="23" max="26" width="3.90625" style="72" bestFit="1" customWidth="1"/>
    <col min="27" max="31" width="8.6328125" style="9" customWidth="1"/>
    <col min="32" max="32" width="1.36328125" style="9" customWidth="1"/>
    <col min="33" max="16384" width="9" style="9"/>
  </cols>
  <sheetData>
    <row r="1" spans="1:33" s="1" customFormat="1">
      <c r="C1" s="5"/>
      <c r="D1" s="5"/>
      <c r="E1" s="5"/>
      <c r="F1" s="5"/>
      <c r="G1" s="5"/>
      <c r="H1" s="5"/>
      <c r="I1" s="5"/>
      <c r="J1" s="5"/>
      <c r="K1" s="5"/>
      <c r="L1" s="5"/>
      <c r="M1" s="5"/>
      <c r="N1" s="5"/>
      <c r="O1" s="5"/>
      <c r="P1" s="5"/>
      <c r="Q1" s="5"/>
      <c r="R1" s="5"/>
      <c r="S1" s="5"/>
      <c r="T1" s="5"/>
      <c r="U1" s="5"/>
      <c r="V1" s="5"/>
      <c r="W1" s="5"/>
      <c r="X1" s="5"/>
      <c r="Y1" s="5"/>
      <c r="Z1" s="5"/>
    </row>
    <row r="2" spans="1:33" s="1" customFormat="1" ht="17.899999999999999" customHeight="1">
      <c r="C2" s="5"/>
      <c r="D2" s="5"/>
      <c r="E2" s="5"/>
      <c r="F2" s="5"/>
      <c r="G2" s="5"/>
      <c r="H2" s="5"/>
      <c r="I2" s="5"/>
      <c r="J2" s="5"/>
      <c r="K2" s="5"/>
      <c r="L2" s="5"/>
      <c r="M2" s="5"/>
      <c r="N2" s="5"/>
      <c r="O2" s="5"/>
      <c r="P2" s="5"/>
      <c r="Q2" s="5"/>
      <c r="R2" s="5"/>
      <c r="S2" s="5"/>
      <c r="T2" s="5"/>
      <c r="U2" s="5"/>
      <c r="V2" s="5"/>
      <c r="W2" s="5"/>
      <c r="X2" s="5"/>
      <c r="Y2" s="5"/>
      <c r="Z2" s="5"/>
    </row>
    <row r="3" spans="1:33" ht="12.5" thickBot="1">
      <c r="C3" s="16"/>
      <c r="D3" s="16"/>
      <c r="E3" s="16"/>
      <c r="F3" s="16"/>
      <c r="G3" s="16"/>
      <c r="H3" s="16"/>
      <c r="I3" s="16"/>
      <c r="J3" s="16"/>
      <c r="K3" s="16"/>
      <c r="L3" s="16"/>
      <c r="M3" s="16"/>
      <c r="N3" s="16"/>
      <c r="O3" s="16"/>
      <c r="P3" s="16"/>
      <c r="Q3" s="16"/>
      <c r="R3" s="16"/>
      <c r="S3" s="16"/>
      <c r="T3" s="16"/>
      <c r="U3" s="16"/>
      <c r="V3" s="16"/>
      <c r="W3" s="16"/>
      <c r="X3" s="16"/>
      <c r="Y3" s="16"/>
      <c r="Z3" s="16"/>
      <c r="AA3" s="8"/>
      <c r="AB3" s="8"/>
      <c r="AC3" s="8"/>
      <c r="AD3" s="8"/>
      <c r="AE3" s="8"/>
      <c r="AF3" s="106"/>
    </row>
    <row r="4" spans="1:33" ht="18" customHeight="1">
      <c r="C4" s="1074" t="s">
        <v>144</v>
      </c>
      <c r="D4" s="1075"/>
      <c r="E4" s="1075"/>
      <c r="F4" s="1075"/>
      <c r="G4" s="1075"/>
      <c r="H4" s="1075"/>
      <c r="I4" s="1075"/>
      <c r="J4" s="1075"/>
      <c r="K4" s="1075"/>
      <c r="L4" s="1075"/>
      <c r="M4" s="1075"/>
      <c r="N4" s="1075"/>
      <c r="O4" s="210"/>
      <c r="P4" s="210"/>
      <c r="Q4" s="210"/>
      <c r="R4" s="210"/>
      <c r="S4" s="210"/>
      <c r="T4" s="210"/>
      <c r="U4" s="210"/>
      <c r="V4" s="210"/>
      <c r="W4" s="210"/>
      <c r="X4" s="210"/>
      <c r="Y4" s="210"/>
      <c r="Z4" s="210"/>
      <c r="AA4" s="210"/>
      <c r="AB4" s="210"/>
      <c r="AC4" s="210"/>
      <c r="AD4" s="210"/>
      <c r="AE4" s="211"/>
      <c r="AF4" s="111"/>
      <c r="AG4" s="225"/>
    </row>
    <row r="5" spans="1:33" s="17" customFormat="1" ht="33.75" customHeight="1" thickBot="1">
      <c r="A5" s="18"/>
      <c r="B5" s="18"/>
      <c r="C5" s="1076"/>
      <c r="D5" s="1077"/>
      <c r="E5" s="1077"/>
      <c r="F5" s="1077"/>
      <c r="G5" s="1077"/>
      <c r="H5" s="1077"/>
      <c r="I5" s="1077"/>
      <c r="J5" s="1077"/>
      <c r="K5" s="1077"/>
      <c r="L5" s="1077"/>
      <c r="M5" s="1077"/>
      <c r="N5" s="1077"/>
      <c r="O5" s="212"/>
      <c r="P5" s="212"/>
      <c r="Q5" s="212"/>
      <c r="R5" s="212"/>
      <c r="S5" s="212"/>
      <c r="T5" s="212"/>
      <c r="U5" s="212"/>
      <c r="V5" s="212"/>
      <c r="W5" s="212"/>
      <c r="X5" s="212"/>
      <c r="Y5" s="212"/>
      <c r="Z5" s="212"/>
      <c r="AA5" s="212"/>
      <c r="AB5" s="212"/>
      <c r="AC5" s="212"/>
      <c r="AD5" s="212"/>
      <c r="AE5" s="213"/>
      <c r="AF5" s="111"/>
      <c r="AG5" s="226"/>
    </row>
    <row r="6" spans="1:33" s="17" customFormat="1" ht="32.15" customHeight="1">
      <c r="A6" s="18"/>
      <c r="B6" s="18"/>
      <c r="C6" s="1069" t="s">
        <v>9</v>
      </c>
      <c r="D6" s="1070"/>
      <c r="E6" s="1070"/>
      <c r="F6" s="1070"/>
      <c r="G6" s="1070"/>
      <c r="H6" s="1070"/>
      <c r="I6" s="1070"/>
      <c r="J6" s="1070"/>
      <c r="K6" s="1070"/>
      <c r="L6" s="1070"/>
      <c r="M6" s="1070"/>
      <c r="N6" s="1070"/>
      <c r="O6" s="1070"/>
      <c r="P6" s="1070"/>
      <c r="Q6" s="1070"/>
      <c r="R6" s="1070"/>
      <c r="S6" s="1070"/>
      <c r="T6" s="1070"/>
      <c r="U6" s="1070"/>
      <c r="V6" s="1070"/>
      <c r="W6" s="1070"/>
      <c r="X6" s="1070"/>
      <c r="Y6" s="1070"/>
      <c r="Z6" s="1071"/>
      <c r="AA6" s="1049" t="s">
        <v>111</v>
      </c>
      <c r="AB6" s="1072"/>
      <c r="AC6" s="1072"/>
      <c r="AD6" s="1072"/>
      <c r="AE6" s="1073"/>
      <c r="AF6" s="107"/>
      <c r="AG6" s="226"/>
    </row>
    <row r="7" spans="1:33" s="17" customFormat="1" ht="83.9" customHeight="1">
      <c r="A7" s="18"/>
      <c r="B7" s="18"/>
      <c r="C7" s="1081" t="s">
        <v>41</v>
      </c>
      <c r="D7" s="1082"/>
      <c r="E7" s="1082"/>
      <c r="F7" s="1082"/>
      <c r="G7" s="1082"/>
      <c r="H7" s="1082"/>
      <c r="I7" s="1082"/>
      <c r="J7" s="1082"/>
      <c r="K7" s="1082"/>
      <c r="L7" s="1082"/>
      <c r="M7" s="1082"/>
      <c r="N7" s="1082"/>
      <c r="O7" s="1083" t="s">
        <v>42</v>
      </c>
      <c r="P7" s="1083"/>
      <c r="Q7" s="1083"/>
      <c r="R7" s="1083"/>
      <c r="S7" s="1083"/>
      <c r="T7" s="1083"/>
      <c r="U7" s="1083"/>
      <c r="V7" s="1083"/>
      <c r="W7" s="1083"/>
      <c r="X7" s="1083"/>
      <c r="Y7" s="1083"/>
      <c r="Z7" s="1084"/>
      <c r="AA7" s="1078" t="s">
        <v>125</v>
      </c>
      <c r="AB7" s="1078" t="s">
        <v>126</v>
      </c>
      <c r="AC7" s="1080" t="s">
        <v>127</v>
      </c>
      <c r="AD7" s="1078" t="s">
        <v>128</v>
      </c>
      <c r="AE7" s="1080" t="s">
        <v>112</v>
      </c>
      <c r="AF7" s="112"/>
      <c r="AG7" s="226"/>
    </row>
    <row r="8" spans="1:33" s="17" customFormat="1" ht="38.5" customHeight="1">
      <c r="A8" s="18"/>
      <c r="B8" s="18"/>
      <c r="C8" s="1081" t="s">
        <v>51</v>
      </c>
      <c r="D8" s="1082"/>
      <c r="E8" s="1082"/>
      <c r="F8" s="1082"/>
      <c r="G8" s="1082"/>
      <c r="H8" s="1082"/>
      <c r="I8" s="1083" t="s">
        <v>52</v>
      </c>
      <c r="J8" s="1082"/>
      <c r="K8" s="1082"/>
      <c r="L8" s="1082"/>
      <c r="M8" s="1082"/>
      <c r="N8" s="1082"/>
      <c r="O8" s="1085" t="s">
        <v>53</v>
      </c>
      <c r="P8" s="1043"/>
      <c r="Q8" s="1043"/>
      <c r="R8" s="1043"/>
      <c r="S8" s="1043"/>
      <c r="T8" s="1043"/>
      <c r="U8" s="1043"/>
      <c r="V8" s="1083" t="s">
        <v>54</v>
      </c>
      <c r="W8" s="1082"/>
      <c r="X8" s="1082"/>
      <c r="Y8" s="1082"/>
      <c r="Z8" s="1086"/>
      <c r="AA8" s="1079"/>
      <c r="AB8" s="1079"/>
      <c r="AC8" s="1079"/>
      <c r="AD8" s="1079"/>
      <c r="AE8" s="1079"/>
      <c r="AF8" s="113"/>
      <c r="AG8" s="226"/>
    </row>
    <row r="9" spans="1:33" s="17" customFormat="1" ht="30.75" customHeight="1">
      <c r="A9" s="18"/>
      <c r="B9" s="18"/>
      <c r="C9" s="167" t="s">
        <v>4</v>
      </c>
      <c r="D9" s="168" t="s">
        <v>5</v>
      </c>
      <c r="E9" s="168" t="s">
        <v>58</v>
      </c>
      <c r="F9" s="168" t="s">
        <v>59</v>
      </c>
      <c r="G9" s="168" t="s">
        <v>60</v>
      </c>
      <c r="H9" s="168" t="s">
        <v>61</v>
      </c>
      <c r="I9" s="168" t="s">
        <v>4</v>
      </c>
      <c r="J9" s="168" t="s">
        <v>5</v>
      </c>
      <c r="K9" s="168" t="s">
        <v>58</v>
      </c>
      <c r="L9" s="168" t="s">
        <v>62</v>
      </c>
      <c r="M9" s="168" t="s">
        <v>63</v>
      </c>
      <c r="N9" s="168" t="s">
        <v>64</v>
      </c>
      <c r="O9" s="168" t="s">
        <v>65</v>
      </c>
      <c r="P9" s="168" t="s">
        <v>66</v>
      </c>
      <c r="Q9" s="168" t="s">
        <v>67</v>
      </c>
      <c r="R9" s="168" t="s">
        <v>68</v>
      </c>
      <c r="S9" s="168" t="s">
        <v>69</v>
      </c>
      <c r="T9" s="168" t="s">
        <v>64</v>
      </c>
      <c r="U9" s="168" t="s">
        <v>70</v>
      </c>
      <c r="V9" s="168" t="s">
        <v>65</v>
      </c>
      <c r="W9" s="168" t="s">
        <v>66</v>
      </c>
      <c r="X9" s="168" t="s">
        <v>67</v>
      </c>
      <c r="Y9" s="168" t="s">
        <v>68</v>
      </c>
      <c r="Z9" s="169" t="s">
        <v>69</v>
      </c>
      <c r="AA9" s="1079"/>
      <c r="AB9" s="1079"/>
      <c r="AC9" s="1079"/>
      <c r="AD9" s="1079"/>
      <c r="AE9" s="1079"/>
      <c r="AF9" s="113"/>
      <c r="AG9" s="226"/>
    </row>
    <row r="10" spans="1:33" s="17" customFormat="1" ht="155.25" customHeight="1" thickBot="1">
      <c r="A10" s="45"/>
      <c r="B10" s="45"/>
      <c r="C10" s="91" t="s">
        <v>10</v>
      </c>
      <c r="D10" s="92" t="s">
        <v>77</v>
      </c>
      <c r="E10" s="92" t="s">
        <v>78</v>
      </c>
      <c r="F10" s="92" t="s">
        <v>79</v>
      </c>
      <c r="G10" s="92" t="s">
        <v>80</v>
      </c>
      <c r="H10" s="92" t="s">
        <v>81</v>
      </c>
      <c r="I10" s="92" t="s">
        <v>11</v>
      </c>
      <c r="J10" s="92" t="s">
        <v>82</v>
      </c>
      <c r="K10" s="92" t="s">
        <v>83</v>
      </c>
      <c r="L10" s="92" t="s">
        <v>84</v>
      </c>
      <c r="M10" s="92" t="s">
        <v>85</v>
      </c>
      <c r="N10" s="92" t="s">
        <v>86</v>
      </c>
      <c r="O10" s="92" t="s">
        <v>87</v>
      </c>
      <c r="P10" s="92" t="s">
        <v>88</v>
      </c>
      <c r="Q10" s="92" t="s">
        <v>89</v>
      </c>
      <c r="R10" s="92" t="s">
        <v>90</v>
      </c>
      <c r="S10" s="92" t="s">
        <v>91</v>
      </c>
      <c r="T10" s="92" t="s">
        <v>92</v>
      </c>
      <c r="U10" s="92" t="s">
        <v>93</v>
      </c>
      <c r="V10" s="92" t="s">
        <v>94</v>
      </c>
      <c r="W10" s="92" t="s">
        <v>95</v>
      </c>
      <c r="X10" s="92" t="s">
        <v>96</v>
      </c>
      <c r="Y10" s="92" t="s">
        <v>97</v>
      </c>
      <c r="Z10" s="93" t="s">
        <v>98</v>
      </c>
      <c r="AA10" s="1079"/>
      <c r="AB10" s="1079"/>
      <c r="AC10" s="1079"/>
      <c r="AD10" s="1079"/>
      <c r="AE10" s="1079"/>
      <c r="AF10" s="113"/>
      <c r="AG10" s="226"/>
    </row>
    <row r="11" spans="1:33" s="94" customFormat="1" ht="20.25" customHeight="1" thickBot="1">
      <c r="C11" s="214"/>
      <c r="D11" s="215"/>
      <c r="E11" s="215"/>
      <c r="F11" s="215"/>
      <c r="G11" s="215"/>
      <c r="H11" s="215"/>
      <c r="I11" s="215"/>
      <c r="J11" s="215"/>
      <c r="K11" s="215"/>
      <c r="L11" s="215"/>
      <c r="M11" s="215"/>
      <c r="N11" s="215"/>
      <c r="O11" s="215"/>
      <c r="P11" s="215"/>
      <c r="Q11" s="215"/>
      <c r="R11" s="215"/>
      <c r="S11" s="215"/>
      <c r="T11" s="215"/>
      <c r="U11" s="215"/>
      <c r="V11" s="215"/>
      <c r="W11" s="215"/>
      <c r="X11" s="215"/>
      <c r="Y11" s="215"/>
      <c r="Z11" s="216"/>
      <c r="AA11" s="184"/>
      <c r="AB11" s="184"/>
      <c r="AC11" s="184"/>
      <c r="AD11" s="184"/>
      <c r="AE11" s="184"/>
      <c r="AF11" s="114"/>
    </row>
    <row r="12" spans="1:33" ht="20.25" customHeight="1">
      <c r="C12" s="131"/>
      <c r="D12" s="96"/>
      <c r="E12" s="96"/>
      <c r="F12" s="96"/>
      <c r="G12" s="96"/>
      <c r="H12" s="96"/>
      <c r="I12" s="96"/>
      <c r="J12" s="51"/>
      <c r="K12" s="96"/>
      <c r="L12" s="96"/>
      <c r="M12" s="96"/>
      <c r="N12" s="96"/>
      <c r="O12" s="96"/>
      <c r="P12" s="96"/>
      <c r="Q12" s="96"/>
      <c r="R12" s="96"/>
      <c r="S12" s="96"/>
      <c r="T12" s="96"/>
      <c r="U12" s="96"/>
      <c r="V12" s="96"/>
      <c r="W12" s="96"/>
      <c r="X12" s="96"/>
      <c r="Y12" s="96"/>
      <c r="Z12" s="97"/>
      <c r="AA12" s="52"/>
      <c r="AB12" s="52"/>
      <c r="AC12" s="52"/>
      <c r="AD12" s="52"/>
      <c r="AE12" s="217"/>
      <c r="AF12" s="115"/>
      <c r="AG12" s="225"/>
    </row>
    <row r="13" spans="1:33" ht="20.25" customHeight="1">
      <c r="C13" s="131"/>
      <c r="D13" s="96"/>
      <c r="E13" s="96"/>
      <c r="F13" s="96"/>
      <c r="G13" s="96"/>
      <c r="H13" s="96"/>
      <c r="I13" s="96"/>
      <c r="J13" s="51"/>
      <c r="K13" s="96"/>
      <c r="L13" s="96"/>
      <c r="M13" s="96"/>
      <c r="N13" s="96"/>
      <c r="O13" s="96"/>
      <c r="P13" s="96"/>
      <c r="Q13" s="96"/>
      <c r="R13" s="96"/>
      <c r="S13" s="96"/>
      <c r="T13" s="96"/>
      <c r="U13" s="96"/>
      <c r="V13" s="96"/>
      <c r="W13" s="96"/>
      <c r="X13" s="96"/>
      <c r="Y13" s="96"/>
      <c r="Z13" s="97"/>
      <c r="AA13" s="52"/>
      <c r="AB13" s="52"/>
      <c r="AC13" s="52"/>
      <c r="AD13" s="52"/>
      <c r="AE13" s="218"/>
      <c r="AF13" s="115"/>
      <c r="AG13" s="225"/>
    </row>
    <row r="14" spans="1:33" ht="20.25" customHeight="1">
      <c r="C14" s="131"/>
      <c r="D14" s="96"/>
      <c r="E14" s="96"/>
      <c r="F14" s="96"/>
      <c r="G14" s="96"/>
      <c r="H14" s="96"/>
      <c r="I14" s="96"/>
      <c r="J14" s="51"/>
      <c r="K14" s="96"/>
      <c r="L14" s="96"/>
      <c r="M14" s="96"/>
      <c r="N14" s="96"/>
      <c r="O14" s="96"/>
      <c r="P14" s="96"/>
      <c r="Q14" s="96"/>
      <c r="R14" s="96"/>
      <c r="S14" s="96"/>
      <c r="T14" s="96"/>
      <c r="U14" s="96"/>
      <c r="V14" s="96"/>
      <c r="W14" s="96"/>
      <c r="X14" s="96"/>
      <c r="Y14" s="96"/>
      <c r="Z14" s="97"/>
      <c r="AA14" s="52"/>
      <c r="AB14" s="52"/>
      <c r="AC14" s="52"/>
      <c r="AD14" s="52"/>
      <c r="AE14" s="218"/>
      <c r="AF14" s="115"/>
      <c r="AG14" s="225"/>
    </row>
    <row r="15" spans="1:33" ht="20.25" customHeight="1">
      <c r="C15" s="131"/>
      <c r="D15" s="96"/>
      <c r="E15" s="96"/>
      <c r="F15" s="96"/>
      <c r="G15" s="96"/>
      <c r="H15" s="96"/>
      <c r="I15" s="96"/>
      <c r="J15" s="51"/>
      <c r="K15" s="96"/>
      <c r="L15" s="96"/>
      <c r="M15" s="96"/>
      <c r="N15" s="96"/>
      <c r="O15" s="96"/>
      <c r="P15" s="96"/>
      <c r="Q15" s="96"/>
      <c r="R15" s="96"/>
      <c r="S15" s="96"/>
      <c r="T15" s="96"/>
      <c r="U15" s="96"/>
      <c r="V15" s="96"/>
      <c r="W15" s="96"/>
      <c r="X15" s="96"/>
      <c r="Y15" s="96"/>
      <c r="Z15" s="97"/>
      <c r="AA15" s="52"/>
      <c r="AB15" s="52"/>
      <c r="AC15" s="52"/>
      <c r="AD15" s="52"/>
      <c r="AE15" s="218"/>
      <c r="AF15" s="115"/>
      <c r="AG15" s="225"/>
    </row>
    <row r="16" spans="1:33" ht="20.25" customHeight="1">
      <c r="C16" s="131"/>
      <c r="D16" s="96"/>
      <c r="E16" s="96"/>
      <c r="F16" s="96"/>
      <c r="G16" s="96"/>
      <c r="H16" s="96"/>
      <c r="I16" s="96"/>
      <c r="J16" s="51"/>
      <c r="K16" s="96"/>
      <c r="L16" s="96"/>
      <c r="M16" s="96"/>
      <c r="N16" s="96"/>
      <c r="O16" s="96"/>
      <c r="P16" s="96"/>
      <c r="Q16" s="96"/>
      <c r="R16" s="96"/>
      <c r="S16" s="96"/>
      <c r="T16" s="96"/>
      <c r="U16" s="96"/>
      <c r="V16" s="96"/>
      <c r="W16" s="96"/>
      <c r="X16" s="96"/>
      <c r="Y16" s="96"/>
      <c r="Z16" s="97"/>
      <c r="AA16" s="52"/>
      <c r="AB16" s="52"/>
      <c r="AC16" s="52"/>
      <c r="AD16" s="52"/>
      <c r="AE16" s="218"/>
      <c r="AF16" s="115"/>
      <c r="AG16" s="225"/>
    </row>
    <row r="17" spans="1:33" ht="20.25" customHeight="1">
      <c r="C17" s="131"/>
      <c r="D17" s="96"/>
      <c r="E17" s="96"/>
      <c r="F17" s="96"/>
      <c r="G17" s="96"/>
      <c r="H17" s="96"/>
      <c r="I17" s="96"/>
      <c r="J17" s="51"/>
      <c r="K17" s="96"/>
      <c r="L17" s="96"/>
      <c r="M17" s="96"/>
      <c r="N17" s="96"/>
      <c r="O17" s="96"/>
      <c r="P17" s="96"/>
      <c r="Q17" s="96"/>
      <c r="R17" s="96"/>
      <c r="S17" s="96"/>
      <c r="T17" s="96"/>
      <c r="U17" s="96"/>
      <c r="V17" s="96"/>
      <c r="W17" s="96"/>
      <c r="X17" s="96"/>
      <c r="Y17" s="96"/>
      <c r="Z17" s="97"/>
      <c r="AA17" s="52"/>
      <c r="AB17" s="52"/>
      <c r="AC17" s="52"/>
      <c r="AD17" s="52"/>
      <c r="AE17" s="218"/>
      <c r="AF17" s="115"/>
      <c r="AG17" s="225"/>
    </row>
    <row r="18" spans="1:33" ht="20.25" customHeight="1">
      <c r="C18" s="131"/>
      <c r="D18" s="96"/>
      <c r="E18" s="96"/>
      <c r="F18" s="96"/>
      <c r="G18" s="96"/>
      <c r="H18" s="96"/>
      <c r="I18" s="96"/>
      <c r="J18" s="51"/>
      <c r="K18" s="96"/>
      <c r="L18" s="96"/>
      <c r="M18" s="96"/>
      <c r="N18" s="96"/>
      <c r="O18" s="96"/>
      <c r="P18" s="96"/>
      <c r="Q18" s="96"/>
      <c r="R18" s="96"/>
      <c r="S18" s="96"/>
      <c r="T18" s="96"/>
      <c r="U18" s="96"/>
      <c r="V18" s="96"/>
      <c r="W18" s="96"/>
      <c r="X18" s="96"/>
      <c r="Y18" s="96"/>
      <c r="Z18" s="97"/>
      <c r="AA18" s="52"/>
      <c r="AB18" s="52"/>
      <c r="AC18" s="52"/>
      <c r="AD18" s="52"/>
      <c r="AE18" s="218"/>
      <c r="AF18" s="115"/>
      <c r="AG18" s="225"/>
    </row>
    <row r="19" spans="1:33" ht="20.25" customHeight="1">
      <c r="C19" s="131"/>
      <c r="D19" s="96"/>
      <c r="E19" s="96"/>
      <c r="F19" s="96"/>
      <c r="G19" s="96"/>
      <c r="H19" s="96"/>
      <c r="I19" s="96"/>
      <c r="J19" s="51"/>
      <c r="K19" s="96"/>
      <c r="L19" s="96"/>
      <c r="M19" s="96"/>
      <c r="N19" s="96"/>
      <c r="O19" s="96"/>
      <c r="P19" s="96"/>
      <c r="Q19" s="96"/>
      <c r="R19" s="96"/>
      <c r="S19" s="96"/>
      <c r="T19" s="96"/>
      <c r="U19" s="96"/>
      <c r="V19" s="96"/>
      <c r="W19" s="96"/>
      <c r="X19" s="96"/>
      <c r="Y19" s="96"/>
      <c r="Z19" s="97"/>
      <c r="AA19" s="52"/>
      <c r="AB19" s="52"/>
      <c r="AC19" s="52"/>
      <c r="AD19" s="52"/>
      <c r="AE19" s="218"/>
      <c r="AF19" s="115"/>
      <c r="AG19" s="225"/>
    </row>
    <row r="20" spans="1:33" ht="20.25" customHeight="1">
      <c r="C20" s="56"/>
      <c r="D20" s="57"/>
      <c r="E20" s="57"/>
      <c r="F20" s="57"/>
      <c r="G20" s="57"/>
      <c r="H20" s="57"/>
      <c r="I20" s="57"/>
      <c r="J20" s="51"/>
      <c r="K20" s="57"/>
      <c r="L20" s="57"/>
      <c r="M20" s="57"/>
      <c r="N20" s="57"/>
      <c r="O20" s="57"/>
      <c r="P20" s="57"/>
      <c r="Q20" s="57"/>
      <c r="R20" s="57"/>
      <c r="S20" s="57"/>
      <c r="T20" s="57"/>
      <c r="U20" s="57"/>
      <c r="V20" s="57"/>
      <c r="W20" s="57"/>
      <c r="X20" s="57"/>
      <c r="Y20" s="57"/>
      <c r="Z20" s="58"/>
      <c r="AA20" s="52"/>
      <c r="AB20" s="52"/>
      <c r="AC20" s="52"/>
      <c r="AD20" s="52"/>
      <c r="AE20" s="218"/>
      <c r="AF20" s="115"/>
      <c r="AG20" s="225"/>
    </row>
    <row r="21" spans="1:33" ht="20.25" customHeight="1" thickBot="1">
      <c r="C21" s="64"/>
      <c r="D21" s="65"/>
      <c r="E21" s="65"/>
      <c r="F21" s="65"/>
      <c r="G21" s="65"/>
      <c r="H21" s="65"/>
      <c r="I21" s="65"/>
      <c r="J21" s="65"/>
      <c r="K21" s="65"/>
      <c r="L21" s="65"/>
      <c r="M21" s="65"/>
      <c r="N21" s="65"/>
      <c r="O21" s="65"/>
      <c r="P21" s="65"/>
      <c r="Q21" s="65"/>
      <c r="R21" s="65"/>
      <c r="S21" s="65"/>
      <c r="T21" s="65"/>
      <c r="U21" s="65"/>
      <c r="V21" s="65"/>
      <c r="W21" s="65"/>
      <c r="X21" s="65"/>
      <c r="Y21" s="65"/>
      <c r="Z21" s="66"/>
      <c r="AA21" s="67"/>
      <c r="AB21" s="67"/>
      <c r="AC21" s="67"/>
      <c r="AD21" s="67"/>
      <c r="AE21" s="68"/>
      <c r="AF21" s="115"/>
      <c r="AG21" s="225"/>
    </row>
    <row r="22" spans="1:33" s="106" customFormat="1" ht="7.5" customHeight="1">
      <c r="A22" s="99"/>
      <c r="B22" s="99"/>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2"/>
      <c r="AB22" s="102"/>
      <c r="AC22" s="102"/>
      <c r="AD22" s="102"/>
      <c r="AE22" s="102"/>
      <c r="AF22" s="102"/>
      <c r="AG22" s="78"/>
    </row>
    <row r="23" spans="1:33" ht="15" customHeight="1">
      <c r="C23" s="71"/>
      <c r="D23" s="71"/>
      <c r="E23" s="71"/>
      <c r="F23" s="71"/>
      <c r="G23" s="71"/>
      <c r="H23" s="71"/>
      <c r="I23" s="71"/>
      <c r="J23" s="71"/>
      <c r="K23" s="71"/>
      <c r="L23" s="71"/>
      <c r="M23" s="71"/>
      <c r="N23" s="71"/>
      <c r="O23" s="71"/>
      <c r="P23" s="71"/>
      <c r="Q23" s="71"/>
      <c r="R23" s="71"/>
      <c r="S23" s="71"/>
      <c r="T23" s="71"/>
      <c r="U23" s="71"/>
      <c r="V23" s="71"/>
      <c r="W23" s="71"/>
      <c r="X23" s="71"/>
      <c r="Y23" s="71"/>
      <c r="Z23" s="71"/>
      <c r="AA23" s="106"/>
      <c r="AB23" s="106"/>
      <c r="AC23" s="106"/>
      <c r="AD23" s="106"/>
      <c r="AE23" s="106"/>
      <c r="AF23" s="106"/>
    </row>
    <row r="24" spans="1:33" ht="17.899999999999999" customHeight="1">
      <c r="C24" s="71"/>
      <c r="D24" s="71"/>
      <c r="E24" s="71"/>
      <c r="F24" s="71"/>
      <c r="G24" s="71"/>
      <c r="H24" s="71"/>
      <c r="I24" s="71"/>
      <c r="J24" s="71"/>
      <c r="K24" s="71"/>
      <c r="L24" s="71"/>
      <c r="M24" s="71"/>
      <c r="N24" s="71"/>
      <c r="O24" s="71"/>
      <c r="P24" s="71"/>
      <c r="Q24" s="71"/>
      <c r="R24" s="71"/>
      <c r="S24" s="71"/>
      <c r="T24" s="71"/>
      <c r="U24" s="71"/>
      <c r="V24" s="71"/>
      <c r="W24" s="71"/>
      <c r="X24" s="71"/>
      <c r="Y24" s="71"/>
      <c r="Z24" s="71"/>
      <c r="AA24" s="106"/>
      <c r="AB24" s="106"/>
      <c r="AC24" s="106"/>
      <c r="AD24" s="106"/>
      <c r="AE24" s="106"/>
      <c r="AF24" s="106"/>
    </row>
    <row r="25" spans="1:33" ht="32.15" customHeight="1">
      <c r="C25" s="71"/>
      <c r="D25" s="71"/>
      <c r="E25" s="71"/>
      <c r="F25" s="71"/>
      <c r="G25" s="71"/>
      <c r="H25" s="71"/>
      <c r="I25" s="71"/>
      <c r="J25" s="71"/>
      <c r="K25" s="71"/>
      <c r="L25" s="71"/>
      <c r="M25" s="71"/>
      <c r="N25" s="71"/>
      <c r="O25" s="71"/>
      <c r="P25" s="71"/>
      <c r="Q25" s="71"/>
      <c r="R25" s="71"/>
      <c r="S25" s="71"/>
      <c r="T25" s="71"/>
      <c r="U25" s="71"/>
      <c r="V25" s="71"/>
      <c r="W25" s="71"/>
      <c r="X25" s="71"/>
      <c r="Y25" s="71"/>
      <c r="Z25" s="71"/>
      <c r="AA25" s="110"/>
      <c r="AB25" s="110"/>
      <c r="AC25" s="110"/>
      <c r="AD25" s="110"/>
      <c r="AE25" s="110"/>
      <c r="AF25" s="110"/>
    </row>
    <row r="26" spans="1:33">
      <c r="AF26" s="106"/>
    </row>
    <row r="27" spans="1:33">
      <c r="AF27" s="106"/>
    </row>
    <row r="28" spans="1:33">
      <c r="AF28" s="106"/>
    </row>
    <row r="29" spans="1:33">
      <c r="AF29" s="106"/>
    </row>
    <row r="30" spans="1:33">
      <c r="AF30" s="106"/>
    </row>
    <row r="31" spans="1:33">
      <c r="AF31" s="106"/>
    </row>
    <row r="32" spans="1:33">
      <c r="AF32" s="106"/>
    </row>
    <row r="33" spans="32:32">
      <c r="AF33" s="106"/>
    </row>
    <row r="34" spans="32:32">
      <c r="AF34" s="106"/>
    </row>
    <row r="35" spans="32:32">
      <c r="AF35" s="106"/>
    </row>
    <row r="36" spans="32:32">
      <c r="AF36" s="106"/>
    </row>
    <row r="37" spans="32:32">
      <c r="AF37" s="106"/>
    </row>
    <row r="38" spans="32:32">
      <c r="AF38" s="106"/>
    </row>
    <row r="39" spans="32:32">
      <c r="AF39" s="106"/>
    </row>
    <row r="40" spans="32:32">
      <c r="AF40" s="106"/>
    </row>
    <row r="41" spans="32:32">
      <c r="AF41" s="106"/>
    </row>
    <row r="42" spans="32:32">
      <c r="AF42" s="106"/>
    </row>
    <row r="43" spans="32:32">
      <c r="AF43" s="106"/>
    </row>
    <row r="44" spans="32:32">
      <c r="AF44" s="106"/>
    </row>
    <row r="45" spans="32:32">
      <c r="AF45" s="106"/>
    </row>
    <row r="46" spans="32:32">
      <c r="AF46" s="106"/>
    </row>
    <row r="47" spans="32:32">
      <c r="AF47" s="106"/>
    </row>
    <row r="48" spans="32:32">
      <c r="AF48" s="106"/>
    </row>
    <row r="49" spans="32:32">
      <c r="AF49" s="106"/>
    </row>
    <row r="50" spans="32:32">
      <c r="AF50" s="106"/>
    </row>
    <row r="51" spans="32:32">
      <c r="AF51" s="106"/>
    </row>
    <row r="52" spans="32:32">
      <c r="AF52" s="106"/>
    </row>
    <row r="53" spans="32:32">
      <c r="AF53" s="106"/>
    </row>
    <row r="54" spans="32:32">
      <c r="AF54" s="106"/>
    </row>
    <row r="55" spans="32:32">
      <c r="AF55" s="106"/>
    </row>
    <row r="56" spans="32:32">
      <c r="AF56" s="106"/>
    </row>
    <row r="57" spans="32:32">
      <c r="AF57" s="106"/>
    </row>
    <row r="58" spans="32:32">
      <c r="AF58" s="106"/>
    </row>
    <row r="59" spans="32:32">
      <c r="AF59" s="106"/>
    </row>
  </sheetData>
  <mergeCells count="14">
    <mergeCell ref="C6:Z6"/>
    <mergeCell ref="AA6:AE6"/>
    <mergeCell ref="C4:N5"/>
    <mergeCell ref="AB7:AB10"/>
    <mergeCell ref="AC7:AC10"/>
    <mergeCell ref="AD7:AD10"/>
    <mergeCell ref="AE7:AE10"/>
    <mergeCell ref="C7:N7"/>
    <mergeCell ref="O7:Z7"/>
    <mergeCell ref="AA7:AA10"/>
    <mergeCell ref="C8:H8"/>
    <mergeCell ref="I8:N8"/>
    <mergeCell ref="O8:U8"/>
    <mergeCell ref="V8:Z8"/>
  </mergeCells>
  <phoneticPr fontId="12"/>
  <conditionalFormatting sqref="C12:AF21">
    <cfRule type="expression" dxfId="64" priority="3">
      <formula>#REF!=0</formula>
    </cfRule>
  </conditionalFormatting>
  <dataValidations disablePrompts="1" count="1">
    <dataValidation type="list" allowBlank="1" showInputMessage="1" showErrorMessage="1" sqref="AF12:AF21" xr:uid="{A2F0313D-0DEE-45A4-844E-85C099150E46}">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B6B2-0EC2-4B5C-BC2F-EB24CAA17CDC}">
  <sheetPr>
    <pageSetUpPr fitToPage="1"/>
  </sheetPr>
  <dimension ref="A1:V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5" style="9" customWidth="1"/>
    <col min="4" max="8" width="8.6328125" style="9" customWidth="1"/>
    <col min="9" max="9" width="4.08984375" style="9" customWidth="1"/>
    <col min="10" max="12" width="8.6328125" style="9" customWidth="1"/>
    <col min="13" max="13" width="5" style="9" customWidth="1"/>
    <col min="14" max="15" width="8.6328125" style="9" customWidth="1"/>
    <col min="16" max="16" width="4.08984375" style="9" bestFit="1" customWidth="1"/>
    <col min="17" max="19" width="8.6328125" style="9" customWidth="1"/>
    <col min="20" max="20" width="1.08984375" style="9" customWidth="1"/>
    <col min="21" max="21" width="1.36328125" style="9" customWidth="1"/>
    <col min="22" max="16384" width="9" style="9"/>
  </cols>
  <sheetData>
    <row r="1" spans="1:22" s="1" customFormat="1"/>
    <row r="2" spans="1:22" s="1" customFormat="1" ht="17.899999999999999" customHeight="1"/>
    <row r="3" spans="1:22" ht="12.5" thickBot="1">
      <c r="C3" s="8"/>
      <c r="D3" s="8"/>
      <c r="E3" s="8"/>
      <c r="F3" s="8"/>
      <c r="G3" s="8"/>
      <c r="H3" s="8"/>
      <c r="I3" s="8"/>
      <c r="J3" s="8"/>
      <c r="K3" s="8"/>
      <c r="L3" s="8"/>
      <c r="M3" s="8"/>
      <c r="N3" s="8"/>
      <c r="O3" s="8"/>
      <c r="P3" s="8"/>
      <c r="Q3" s="8"/>
      <c r="R3" s="8"/>
      <c r="S3" s="8"/>
      <c r="T3" s="8"/>
      <c r="U3" s="106"/>
    </row>
    <row r="4" spans="1:22" ht="18" customHeight="1">
      <c r="C4" s="219"/>
      <c r="D4" s="210"/>
      <c r="E4" s="210"/>
      <c r="F4" s="210"/>
      <c r="G4" s="210"/>
      <c r="H4" s="210"/>
      <c r="I4" s="210"/>
      <c r="J4" s="210"/>
      <c r="K4" s="210"/>
      <c r="L4" s="210"/>
      <c r="M4" s="210"/>
      <c r="N4" s="210"/>
      <c r="O4" s="210"/>
      <c r="P4" s="210"/>
      <c r="Q4" s="210"/>
      <c r="R4" s="210"/>
      <c r="S4" s="220"/>
      <c r="T4" s="111"/>
      <c r="U4" s="111"/>
      <c r="V4" s="225"/>
    </row>
    <row r="5" spans="1:22" s="17" customFormat="1" ht="33.75" customHeight="1" thickBot="1">
      <c r="A5" s="18"/>
      <c r="B5" s="18"/>
      <c r="C5" s="221"/>
      <c r="D5" s="212"/>
      <c r="E5" s="212"/>
      <c r="F5" s="212"/>
      <c r="G5" s="212"/>
      <c r="H5" s="212"/>
      <c r="I5" s="212"/>
      <c r="J5" s="212"/>
      <c r="K5" s="212"/>
      <c r="L5" s="212"/>
      <c r="M5" s="212"/>
      <c r="N5" s="212"/>
      <c r="O5" s="212"/>
      <c r="P5" s="212"/>
      <c r="Q5" s="212"/>
      <c r="R5" s="212"/>
      <c r="S5" s="222"/>
      <c r="T5" s="111"/>
      <c r="U5" s="111"/>
      <c r="V5" s="226"/>
    </row>
    <row r="6" spans="1:22" s="17" customFormat="1" ht="32.15" customHeight="1">
      <c r="A6" s="18"/>
      <c r="B6" s="18"/>
      <c r="C6" s="1090" t="s">
        <v>134</v>
      </c>
      <c r="D6" s="1096"/>
      <c r="E6" s="1097" t="s">
        <v>131</v>
      </c>
      <c r="F6" s="1098"/>
      <c r="G6" s="1097" t="s">
        <v>140</v>
      </c>
      <c r="H6" s="1098"/>
      <c r="I6" s="1090" t="s">
        <v>133</v>
      </c>
      <c r="J6" s="1100"/>
      <c r="K6" s="1100"/>
      <c r="L6" s="1096"/>
      <c r="M6" s="1090" t="s">
        <v>135</v>
      </c>
      <c r="N6" s="1091"/>
      <c r="O6" s="1092"/>
      <c r="P6" s="1090" t="s">
        <v>136</v>
      </c>
      <c r="Q6" s="1091"/>
      <c r="R6" s="1092"/>
      <c r="S6" s="108" t="s">
        <v>137</v>
      </c>
      <c r="T6" s="107"/>
      <c r="U6" s="107"/>
      <c r="V6" s="226"/>
    </row>
    <row r="7" spans="1:22" s="17" customFormat="1" ht="83.9" customHeight="1">
      <c r="A7" s="18"/>
      <c r="B7" s="18"/>
      <c r="C7" s="231"/>
      <c r="D7" s="230"/>
      <c r="E7" s="1078" t="s">
        <v>132</v>
      </c>
      <c r="F7" s="1078" t="s">
        <v>138</v>
      </c>
      <c r="G7" s="1078" t="s">
        <v>120</v>
      </c>
      <c r="H7" s="1078" t="s">
        <v>121</v>
      </c>
      <c r="I7" s="156"/>
      <c r="J7" s="39"/>
      <c r="K7" s="39"/>
      <c r="L7" s="39"/>
      <c r="M7" s="156"/>
      <c r="N7" s="37"/>
      <c r="O7" s="38"/>
      <c r="P7" s="156"/>
      <c r="Q7" s="39"/>
      <c r="R7" s="39"/>
      <c r="S7" s="1087" t="s">
        <v>124</v>
      </c>
      <c r="T7" s="112"/>
      <c r="U7" s="112"/>
      <c r="V7" s="226"/>
    </row>
    <row r="8" spans="1:22" s="17" customFormat="1" ht="38.5" customHeight="1">
      <c r="A8" s="18"/>
      <c r="B8" s="18"/>
      <c r="C8" s="156"/>
      <c r="D8" s="1078" t="s">
        <v>141</v>
      </c>
      <c r="E8" s="1099"/>
      <c r="F8" s="1099"/>
      <c r="G8" s="1099"/>
      <c r="H8" s="1099"/>
      <c r="I8" s="156"/>
      <c r="J8" s="1078" t="s">
        <v>145</v>
      </c>
      <c r="K8" s="1094" t="s">
        <v>139</v>
      </c>
      <c r="L8" s="1094" t="s">
        <v>146</v>
      </c>
      <c r="M8" s="156"/>
      <c r="N8" s="1078" t="s">
        <v>142</v>
      </c>
      <c r="O8" s="1078" t="s">
        <v>143</v>
      </c>
      <c r="P8" s="156"/>
      <c r="Q8" s="1078" t="s">
        <v>55</v>
      </c>
      <c r="R8" s="1094" t="s">
        <v>56</v>
      </c>
      <c r="S8" s="1088"/>
      <c r="T8" s="113"/>
      <c r="U8" s="113"/>
      <c r="V8" s="226"/>
    </row>
    <row r="9" spans="1:22" s="17" customFormat="1" ht="30.75" customHeight="1">
      <c r="A9" s="18"/>
      <c r="B9" s="18"/>
      <c r="C9" s="156"/>
      <c r="D9" s="1093"/>
      <c r="E9" s="1099"/>
      <c r="F9" s="1099"/>
      <c r="G9" s="1099"/>
      <c r="H9" s="1099"/>
      <c r="I9" s="156"/>
      <c r="J9" s="1093"/>
      <c r="K9" s="1095"/>
      <c r="L9" s="1095"/>
      <c r="M9" s="156"/>
      <c r="N9" s="1093"/>
      <c r="O9" s="1093"/>
      <c r="P9" s="156"/>
      <c r="Q9" s="1093"/>
      <c r="R9" s="1095"/>
      <c r="S9" s="1088"/>
      <c r="T9" s="113"/>
      <c r="U9" s="113"/>
      <c r="V9" s="226"/>
    </row>
    <row r="10" spans="1:22" s="17" customFormat="1" ht="146.9" customHeight="1" thickBot="1">
      <c r="A10" s="45"/>
      <c r="B10" s="45"/>
      <c r="C10" s="156"/>
      <c r="D10" s="1093"/>
      <c r="E10" s="1099"/>
      <c r="F10" s="1099"/>
      <c r="G10" s="1099"/>
      <c r="H10" s="1099"/>
      <c r="I10" s="156"/>
      <c r="J10" s="1093"/>
      <c r="K10" s="1095"/>
      <c r="L10" s="1095"/>
      <c r="M10" s="156"/>
      <c r="N10" s="1093"/>
      <c r="O10" s="1093"/>
      <c r="P10" s="156"/>
      <c r="Q10" s="1093"/>
      <c r="R10" s="1095"/>
      <c r="S10" s="1089"/>
      <c r="T10" s="113"/>
      <c r="U10" s="113"/>
      <c r="V10" s="226"/>
    </row>
    <row r="11" spans="1:22" s="94" customFormat="1" ht="20.25" customHeight="1" thickBot="1">
      <c r="C11" s="184"/>
      <c r="D11" s="184"/>
      <c r="E11" s="223"/>
      <c r="F11" s="223"/>
      <c r="G11" s="223"/>
      <c r="H11" s="223"/>
      <c r="I11" s="184"/>
      <c r="J11" s="223"/>
      <c r="K11" s="223"/>
      <c r="L11" s="223"/>
      <c r="M11" s="184"/>
      <c r="N11" s="184"/>
      <c r="O11" s="184"/>
      <c r="P11" s="184"/>
      <c r="Q11" s="223"/>
      <c r="R11" s="223"/>
      <c r="S11" s="224"/>
      <c r="T11" s="114"/>
      <c r="U11" s="114"/>
    </row>
    <row r="12" spans="1:22" ht="20.25" customHeight="1">
      <c r="C12" s="59"/>
      <c r="D12" s="52"/>
      <c r="E12" s="52"/>
      <c r="F12" s="59"/>
      <c r="G12" s="52"/>
      <c r="H12" s="59"/>
      <c r="I12" s="59"/>
      <c r="J12" s="52"/>
      <c r="K12" s="52"/>
      <c r="L12" s="52"/>
      <c r="M12" s="59"/>
      <c r="N12" s="52"/>
      <c r="O12" s="52"/>
      <c r="P12" s="59"/>
      <c r="Q12" s="52"/>
      <c r="R12" s="52"/>
      <c r="S12" s="109"/>
      <c r="T12" s="115"/>
      <c r="U12" s="115"/>
      <c r="V12" s="225"/>
    </row>
    <row r="13" spans="1:22" ht="20.25" customHeight="1">
      <c r="C13" s="59"/>
      <c r="D13" s="52"/>
      <c r="E13" s="52"/>
      <c r="F13" s="59"/>
      <c r="G13" s="52"/>
      <c r="H13" s="59"/>
      <c r="I13" s="59"/>
      <c r="J13" s="52"/>
      <c r="K13" s="52"/>
      <c r="L13" s="52"/>
      <c r="M13" s="59"/>
      <c r="N13" s="52"/>
      <c r="O13" s="52"/>
      <c r="P13" s="59"/>
      <c r="Q13" s="52"/>
      <c r="R13" s="52"/>
      <c r="S13" s="109"/>
      <c r="T13" s="115"/>
      <c r="U13" s="115"/>
      <c r="V13" s="225"/>
    </row>
    <row r="14" spans="1:22" ht="20.25" customHeight="1">
      <c r="C14" s="59"/>
      <c r="D14" s="52"/>
      <c r="E14" s="52"/>
      <c r="F14" s="59"/>
      <c r="G14" s="52"/>
      <c r="H14" s="59"/>
      <c r="I14" s="59"/>
      <c r="J14" s="52"/>
      <c r="K14" s="52"/>
      <c r="L14" s="52"/>
      <c r="M14" s="59"/>
      <c r="N14" s="52"/>
      <c r="O14" s="52"/>
      <c r="P14" s="59"/>
      <c r="Q14" s="52"/>
      <c r="R14" s="52"/>
      <c r="S14" s="109"/>
      <c r="T14" s="115"/>
      <c r="U14" s="115"/>
      <c r="V14" s="225"/>
    </row>
    <row r="15" spans="1:22" ht="20.25" customHeight="1">
      <c r="C15" s="59"/>
      <c r="D15" s="52"/>
      <c r="E15" s="52"/>
      <c r="F15" s="59"/>
      <c r="G15" s="52"/>
      <c r="H15" s="59"/>
      <c r="I15" s="59"/>
      <c r="J15" s="52"/>
      <c r="K15" s="52"/>
      <c r="L15" s="52"/>
      <c r="M15" s="59"/>
      <c r="N15" s="52"/>
      <c r="O15" s="52"/>
      <c r="P15" s="59"/>
      <c r="Q15" s="52"/>
      <c r="R15" s="52"/>
      <c r="S15" s="109"/>
      <c r="T15" s="115"/>
      <c r="U15" s="115"/>
      <c r="V15" s="225"/>
    </row>
    <row r="16" spans="1:22" ht="20.25" customHeight="1">
      <c r="C16" s="59"/>
      <c r="D16" s="52"/>
      <c r="E16" s="52"/>
      <c r="F16" s="59"/>
      <c r="G16" s="52"/>
      <c r="H16" s="59"/>
      <c r="I16" s="59"/>
      <c r="J16" s="52"/>
      <c r="K16" s="52"/>
      <c r="L16" s="52"/>
      <c r="M16" s="59"/>
      <c r="N16" s="52"/>
      <c r="O16" s="52"/>
      <c r="P16" s="59"/>
      <c r="Q16" s="52"/>
      <c r="R16" s="52"/>
      <c r="S16" s="109"/>
      <c r="T16" s="115"/>
      <c r="U16" s="115"/>
      <c r="V16" s="225"/>
    </row>
    <row r="17" spans="1:22" ht="20.25" customHeight="1">
      <c r="C17" s="59"/>
      <c r="D17" s="52"/>
      <c r="E17" s="52"/>
      <c r="F17" s="59"/>
      <c r="G17" s="52"/>
      <c r="H17" s="59"/>
      <c r="I17" s="59"/>
      <c r="J17" s="52"/>
      <c r="K17" s="52"/>
      <c r="L17" s="52"/>
      <c r="M17" s="59"/>
      <c r="N17" s="52"/>
      <c r="O17" s="52"/>
      <c r="P17" s="59"/>
      <c r="Q17" s="52"/>
      <c r="R17" s="52"/>
      <c r="S17" s="109"/>
      <c r="T17" s="115"/>
      <c r="U17" s="115"/>
      <c r="V17" s="225"/>
    </row>
    <row r="18" spans="1:22" ht="20.25" customHeight="1">
      <c r="C18" s="59"/>
      <c r="D18" s="52"/>
      <c r="E18" s="52"/>
      <c r="F18" s="59"/>
      <c r="G18" s="52"/>
      <c r="H18" s="59"/>
      <c r="I18" s="59"/>
      <c r="J18" s="52"/>
      <c r="K18" s="52"/>
      <c r="L18" s="52"/>
      <c r="M18" s="59"/>
      <c r="N18" s="52"/>
      <c r="O18" s="52"/>
      <c r="P18" s="59"/>
      <c r="Q18" s="52"/>
      <c r="R18" s="52"/>
      <c r="S18" s="109"/>
      <c r="T18" s="115"/>
      <c r="U18" s="115"/>
      <c r="V18" s="225"/>
    </row>
    <row r="19" spans="1:22" ht="20.25" customHeight="1">
      <c r="C19" s="59"/>
      <c r="D19" s="52"/>
      <c r="E19" s="52"/>
      <c r="F19" s="59"/>
      <c r="G19" s="52"/>
      <c r="H19" s="59"/>
      <c r="I19" s="59"/>
      <c r="J19" s="52"/>
      <c r="K19" s="52"/>
      <c r="L19" s="52"/>
      <c r="M19" s="59"/>
      <c r="N19" s="52"/>
      <c r="O19" s="52"/>
      <c r="P19" s="59"/>
      <c r="Q19" s="52"/>
      <c r="R19" s="52"/>
      <c r="S19" s="109"/>
      <c r="T19" s="115"/>
      <c r="U19" s="115"/>
      <c r="V19" s="225"/>
    </row>
    <row r="20" spans="1:22" ht="20.25" customHeight="1">
      <c r="C20" s="59"/>
      <c r="D20" s="52"/>
      <c r="E20" s="52"/>
      <c r="F20" s="59"/>
      <c r="G20" s="52"/>
      <c r="H20" s="59"/>
      <c r="I20" s="59"/>
      <c r="J20" s="52"/>
      <c r="K20" s="52"/>
      <c r="L20" s="52"/>
      <c r="M20" s="59"/>
      <c r="N20" s="52"/>
      <c r="O20" s="52"/>
      <c r="P20" s="59"/>
      <c r="Q20" s="52"/>
      <c r="R20" s="52"/>
      <c r="S20" s="109"/>
      <c r="T20" s="115"/>
      <c r="U20" s="115"/>
      <c r="V20" s="225"/>
    </row>
    <row r="21" spans="1:22" ht="20.25" customHeight="1" thickBot="1">
      <c r="C21" s="67"/>
      <c r="D21" s="67"/>
      <c r="E21" s="68"/>
      <c r="F21" s="67"/>
      <c r="G21" s="68"/>
      <c r="H21" s="67"/>
      <c r="I21" s="67"/>
      <c r="J21" s="67"/>
      <c r="K21" s="68"/>
      <c r="L21" s="68"/>
      <c r="M21" s="67"/>
      <c r="N21" s="67"/>
      <c r="O21" s="68"/>
      <c r="P21" s="67"/>
      <c r="Q21" s="67"/>
      <c r="R21" s="68"/>
      <c r="S21" s="69"/>
      <c r="T21" s="115"/>
      <c r="U21" s="115"/>
      <c r="V21" s="225"/>
    </row>
    <row r="22" spans="1:22" s="106" customFormat="1" ht="7.5" customHeight="1">
      <c r="A22" s="99"/>
      <c r="B22" s="99"/>
      <c r="C22" s="102"/>
      <c r="D22" s="102"/>
      <c r="E22" s="102"/>
      <c r="F22" s="102"/>
      <c r="G22" s="102"/>
      <c r="H22" s="102"/>
      <c r="I22" s="102"/>
      <c r="J22" s="102"/>
      <c r="K22" s="102"/>
      <c r="L22" s="102"/>
      <c r="M22" s="102"/>
      <c r="N22" s="102"/>
      <c r="O22" s="102"/>
      <c r="P22" s="102"/>
      <c r="Q22" s="102"/>
      <c r="R22" s="102"/>
      <c r="S22" s="102"/>
      <c r="T22" s="102"/>
      <c r="U22" s="102"/>
      <c r="V22" s="78"/>
    </row>
    <row r="23" spans="1:22" ht="15" customHeight="1">
      <c r="C23" s="106"/>
      <c r="D23" s="106"/>
      <c r="E23" s="106"/>
      <c r="F23" s="106"/>
      <c r="G23" s="106"/>
      <c r="H23" s="106"/>
      <c r="I23" s="106"/>
      <c r="J23" s="106"/>
      <c r="K23" s="106"/>
      <c r="L23" s="106"/>
      <c r="M23" s="106"/>
      <c r="N23" s="106"/>
      <c r="O23" s="106"/>
      <c r="P23" s="106"/>
      <c r="Q23" s="106"/>
      <c r="R23" s="106"/>
      <c r="S23" s="106"/>
      <c r="T23" s="106"/>
      <c r="U23" s="106"/>
    </row>
    <row r="24" spans="1:22" ht="17.899999999999999" customHeight="1">
      <c r="C24" s="106"/>
      <c r="D24" s="106"/>
      <c r="E24" s="106"/>
      <c r="F24" s="106"/>
      <c r="G24" s="106"/>
      <c r="H24" s="106"/>
      <c r="I24" s="106"/>
      <c r="J24" s="106"/>
      <c r="K24" s="106"/>
      <c r="L24" s="106"/>
      <c r="M24" s="106"/>
      <c r="N24" s="106"/>
      <c r="O24" s="106"/>
      <c r="P24" s="106"/>
      <c r="Q24" s="106"/>
      <c r="R24" s="106"/>
      <c r="S24" s="106"/>
      <c r="T24" s="106"/>
      <c r="U24" s="106"/>
    </row>
    <row r="25" spans="1:22" ht="32.15" customHeight="1">
      <c r="C25" s="110"/>
      <c r="D25" s="110"/>
      <c r="E25" s="110"/>
      <c r="F25" s="110"/>
      <c r="G25" s="110"/>
      <c r="H25" s="110"/>
      <c r="I25" s="110"/>
      <c r="J25" s="110"/>
      <c r="K25" s="110"/>
      <c r="L25" s="110"/>
      <c r="M25" s="110"/>
      <c r="N25" s="110"/>
      <c r="O25" s="110"/>
      <c r="P25" s="110"/>
      <c r="Q25" s="110"/>
      <c r="R25" s="110"/>
      <c r="S25" s="110"/>
      <c r="T25" s="110"/>
      <c r="U25" s="110"/>
    </row>
    <row r="26" spans="1:22">
      <c r="D26" s="106"/>
      <c r="I26" s="106"/>
      <c r="J26" s="106"/>
      <c r="K26" s="106"/>
      <c r="L26" s="106"/>
      <c r="N26" s="106"/>
      <c r="O26" s="106"/>
      <c r="P26" s="106"/>
      <c r="Q26" s="106"/>
      <c r="R26" s="106"/>
      <c r="U26" s="106"/>
    </row>
    <row r="27" spans="1:22">
      <c r="U27" s="106"/>
    </row>
    <row r="28" spans="1:22">
      <c r="U28" s="106"/>
    </row>
    <row r="29" spans="1:22">
      <c r="U29" s="106"/>
    </row>
    <row r="30" spans="1:22">
      <c r="U30" s="106"/>
    </row>
    <row r="31" spans="1:22">
      <c r="U31" s="106"/>
    </row>
    <row r="32" spans="1:22">
      <c r="U32" s="106"/>
    </row>
    <row r="33" spans="21:21">
      <c r="U33" s="106"/>
    </row>
    <row r="34" spans="21:21">
      <c r="U34" s="106"/>
    </row>
    <row r="35" spans="21:21">
      <c r="U35" s="106"/>
    </row>
    <row r="36" spans="21:21">
      <c r="U36" s="106"/>
    </row>
    <row r="37" spans="21:21">
      <c r="U37" s="106"/>
    </row>
    <row r="38" spans="21:21">
      <c r="U38" s="106"/>
    </row>
    <row r="39" spans="21:21">
      <c r="U39" s="106"/>
    </row>
    <row r="40" spans="21:21">
      <c r="U40" s="106"/>
    </row>
    <row r="41" spans="21:21">
      <c r="U41" s="106"/>
    </row>
    <row r="42" spans="21:21">
      <c r="U42" s="106"/>
    </row>
    <row r="43" spans="21:21">
      <c r="U43" s="106"/>
    </row>
    <row r="44" spans="21:21">
      <c r="U44" s="106"/>
    </row>
    <row r="45" spans="21:21">
      <c r="U45" s="106"/>
    </row>
    <row r="46" spans="21:21">
      <c r="U46" s="106"/>
    </row>
    <row r="47" spans="21:21">
      <c r="U47" s="106"/>
    </row>
    <row r="48" spans="21:21">
      <c r="U48" s="106"/>
    </row>
    <row r="49" spans="21:21">
      <c r="U49" s="106"/>
    </row>
    <row r="50" spans="21:21">
      <c r="U50" s="106"/>
    </row>
    <row r="51" spans="21:21">
      <c r="U51" s="106"/>
    </row>
    <row r="52" spans="21:21">
      <c r="U52" s="106"/>
    </row>
    <row r="53" spans="21:21">
      <c r="U53" s="106"/>
    </row>
    <row r="54" spans="21:21">
      <c r="U54" s="106"/>
    </row>
    <row r="55" spans="21:21">
      <c r="U55" s="106"/>
    </row>
    <row r="56" spans="21:21">
      <c r="U56" s="106"/>
    </row>
    <row r="57" spans="21:21">
      <c r="U57" s="106"/>
    </row>
    <row r="58" spans="21:21">
      <c r="U58" s="106"/>
    </row>
    <row r="59" spans="21:21">
      <c r="U59" s="106"/>
    </row>
  </sheetData>
  <mergeCells count="19">
    <mergeCell ref="G6:H6"/>
    <mergeCell ref="G7:G10"/>
    <mergeCell ref="H7:H10"/>
    <mergeCell ref="L8:L10"/>
    <mergeCell ref="I6:L6"/>
    <mergeCell ref="C6:D6"/>
    <mergeCell ref="D8:D10"/>
    <mergeCell ref="E6:F6"/>
    <mergeCell ref="E7:E10"/>
    <mergeCell ref="F7:F10"/>
    <mergeCell ref="S7:S10"/>
    <mergeCell ref="M6:O6"/>
    <mergeCell ref="P6:R6"/>
    <mergeCell ref="J8:J10"/>
    <mergeCell ref="K8:K10"/>
    <mergeCell ref="N8:N10"/>
    <mergeCell ref="O8:O10"/>
    <mergeCell ref="Q8:Q10"/>
    <mergeCell ref="R8:R10"/>
  </mergeCells>
  <phoneticPr fontId="12"/>
  <dataValidations count="1">
    <dataValidation type="list" allowBlank="1" showInputMessage="1" showErrorMessage="1" sqref="S12:U21" xr:uid="{21FC25E6-E5BD-42B4-B323-103941A6001F}">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5A9B-4C0B-4DDE-B928-C366DED2BE2A}">
  <dimension ref="A1:BE544"/>
  <sheetViews>
    <sheetView showZeros="0" view="pageBreakPreview" topLeftCell="AN4" zoomScale="115" zoomScaleNormal="115" zoomScaleSheetLayoutView="115" workbookViewId="0">
      <selection activeCell="AY12" sqref="AY12"/>
    </sheetView>
  </sheetViews>
  <sheetFormatPr defaultColWidth="9" defaultRowHeight="12"/>
  <cols>
    <col min="1" max="4" width="4.36328125" style="266" customWidth="1"/>
    <col min="5" max="5" width="4.36328125" style="268" customWidth="1"/>
    <col min="6" max="6" width="6.08984375" style="268" customWidth="1"/>
    <col min="7" max="7" width="6.08984375" style="270" customWidth="1"/>
    <col min="8" max="8" width="6.08984375" style="269" customWidth="1"/>
    <col min="9" max="9" width="12.08984375" style="405" customWidth="1"/>
    <col min="10" max="10" width="8.453125" style="405" customWidth="1"/>
    <col min="11" max="11" width="6.7265625" style="979" customWidth="1"/>
    <col min="12" max="12" width="4.453125" style="405" customWidth="1"/>
    <col min="13" max="13" width="6" style="405" customWidth="1"/>
    <col min="14" max="14" width="5.08984375" style="495" customWidth="1"/>
    <col min="15" max="15" width="5.453125" style="405" customWidth="1"/>
    <col min="16" max="16" width="8.90625" style="405" customWidth="1"/>
    <col min="17" max="17" width="7.453125" style="405" customWidth="1"/>
    <col min="18" max="18" width="8.08984375" style="269" customWidth="1"/>
    <col min="19" max="19" width="4.7265625" style="266" customWidth="1"/>
    <col min="20" max="21" width="12.36328125" style="266" customWidth="1"/>
    <col min="22" max="22" width="4.7265625" style="266" customWidth="1"/>
    <col min="23" max="24" width="12.36328125" style="266" customWidth="1"/>
    <col min="25" max="26" width="9.36328125" style="266" customWidth="1"/>
    <col min="27" max="27" width="4.36328125" style="268" customWidth="1"/>
    <col min="28" max="28" width="12.90625" style="268" customWidth="1"/>
    <col min="29" max="29" width="10.6328125" style="266" customWidth="1"/>
    <col min="30" max="31" width="7.453125" style="268" customWidth="1"/>
    <col min="32" max="32" width="6.7265625" style="268" customWidth="1"/>
    <col min="33" max="33" width="3.08984375" style="268" customWidth="1"/>
    <col min="34" max="35" width="7.453125" style="268" customWidth="1"/>
    <col min="36" max="36" width="7.08984375" style="268" customWidth="1"/>
    <col min="37" max="39" width="7.453125" style="268" customWidth="1"/>
    <col min="40" max="40" width="6.6328125" style="268" customWidth="1"/>
    <col min="41" max="43" width="7.453125" style="268" customWidth="1"/>
    <col min="44" max="44" width="3.08984375" style="268" customWidth="1"/>
    <col min="45" max="45" width="7.453125" style="268" customWidth="1"/>
    <col min="46" max="46" width="5.6328125" style="268" customWidth="1"/>
    <col min="47" max="47" width="6.08984375" style="267" customWidth="1"/>
    <col min="48" max="50" width="4.6328125" style="266" customWidth="1"/>
    <col min="51" max="52" width="9" style="266"/>
    <col min="53" max="53" width="12.7265625" style="266" customWidth="1"/>
    <col min="54" max="54" width="12.453125" style="266" customWidth="1"/>
    <col min="55" max="56" width="9" style="266"/>
    <col min="57" max="57" width="9" style="354"/>
    <col min="58" max="16384" width="9" style="266"/>
  </cols>
  <sheetData>
    <row r="1" spans="1:57">
      <c r="A1" s="266">
        <f>COLUMN()</f>
        <v>1</v>
      </c>
      <c r="B1" s="266">
        <f>COLUMN()</f>
        <v>2</v>
      </c>
      <c r="C1" s="266">
        <f>COLUMN()</f>
        <v>3</v>
      </c>
      <c r="D1" s="266">
        <f>COLUMN()</f>
        <v>4</v>
      </c>
      <c r="E1" s="266">
        <f>COLUMN()</f>
        <v>5</v>
      </c>
      <c r="F1" s="266">
        <f>COLUMN()</f>
        <v>6</v>
      </c>
      <c r="G1" s="266">
        <f>COLUMN()</f>
        <v>7</v>
      </c>
      <c r="H1" s="266">
        <f>COLUMN()</f>
        <v>8</v>
      </c>
      <c r="I1" s="266">
        <f>COLUMN()</f>
        <v>9</v>
      </c>
      <c r="J1" s="266"/>
      <c r="K1" s="972">
        <f>COLUMN()</f>
        <v>11</v>
      </c>
      <c r="L1" s="266">
        <f>COLUMN()</f>
        <v>12</v>
      </c>
      <c r="M1" s="266">
        <f>COLUMN()</f>
        <v>13</v>
      </c>
      <c r="N1" s="266">
        <f>COLUMN()</f>
        <v>14</v>
      </c>
      <c r="O1" s="266">
        <f>COLUMN()</f>
        <v>15</v>
      </c>
      <c r="P1" s="266">
        <f>COLUMN()</f>
        <v>16</v>
      </c>
      <c r="Q1" s="266">
        <f>COLUMN()</f>
        <v>17</v>
      </c>
      <c r="R1" s="266">
        <f>COLUMN()</f>
        <v>18</v>
      </c>
      <c r="S1" s="266">
        <f>COLUMN()</f>
        <v>19</v>
      </c>
      <c r="T1" s="266">
        <f>COLUMN()</f>
        <v>20</v>
      </c>
      <c r="U1" s="266">
        <f>COLUMN()</f>
        <v>21</v>
      </c>
      <c r="V1" s="266">
        <f>COLUMN()</f>
        <v>22</v>
      </c>
      <c r="W1" s="266">
        <f>COLUMN()</f>
        <v>23</v>
      </c>
      <c r="X1" s="266">
        <f>COLUMN()</f>
        <v>24</v>
      </c>
      <c r="Y1" s="266">
        <f>COLUMN()</f>
        <v>25</v>
      </c>
      <c r="Z1" s="266">
        <f>COLUMN()</f>
        <v>26</v>
      </c>
      <c r="AA1" s="266">
        <f>COLUMN()</f>
        <v>27</v>
      </c>
      <c r="AB1" s="266">
        <f>COLUMN()</f>
        <v>28</v>
      </c>
      <c r="AC1" s="266">
        <f>COLUMN()</f>
        <v>29</v>
      </c>
      <c r="AD1" s="266">
        <f>COLUMN()</f>
        <v>30</v>
      </c>
      <c r="AE1" s="266">
        <f>COLUMN()</f>
        <v>31</v>
      </c>
      <c r="AF1" s="266">
        <f>COLUMN()</f>
        <v>32</v>
      </c>
      <c r="AG1" s="266">
        <f>COLUMN()</f>
        <v>33</v>
      </c>
      <c r="AH1" s="266">
        <f>COLUMN()</f>
        <v>34</v>
      </c>
      <c r="AI1" s="266">
        <f>COLUMN()</f>
        <v>35</v>
      </c>
      <c r="AJ1" s="266">
        <f>COLUMN()</f>
        <v>36</v>
      </c>
      <c r="AK1" s="266">
        <f>COLUMN()</f>
        <v>37</v>
      </c>
      <c r="AL1" s="266">
        <f>COLUMN()</f>
        <v>38</v>
      </c>
      <c r="AM1" s="266">
        <f>COLUMN()</f>
        <v>39</v>
      </c>
      <c r="AN1" s="266">
        <f>COLUMN()</f>
        <v>40</v>
      </c>
      <c r="AO1" s="266">
        <f>COLUMN()</f>
        <v>41</v>
      </c>
      <c r="AP1" s="266">
        <f>COLUMN()</f>
        <v>42</v>
      </c>
      <c r="AQ1" s="266">
        <f>COLUMN()</f>
        <v>43</v>
      </c>
      <c r="AR1" s="266">
        <f>COLUMN()</f>
        <v>44</v>
      </c>
      <c r="AS1" s="266">
        <f>COLUMN()</f>
        <v>45</v>
      </c>
      <c r="AT1" s="266">
        <f>COLUMN()</f>
        <v>46</v>
      </c>
      <c r="AU1" s="266">
        <f>COLUMN()</f>
        <v>47</v>
      </c>
    </row>
    <row r="2" spans="1:57" ht="13.5" thickBot="1">
      <c r="E2" s="1139" t="s">
        <v>623</v>
      </c>
      <c r="F2" s="1140"/>
      <c r="G2" s="1140"/>
      <c r="H2" s="1140"/>
      <c r="I2" s="1140"/>
      <c r="J2" s="1140"/>
      <c r="K2" s="1140"/>
      <c r="L2" s="1140"/>
      <c r="M2" s="1140"/>
      <c r="N2" s="1140"/>
      <c r="O2" s="1140"/>
      <c r="P2" s="1140"/>
      <c r="Q2" s="1140"/>
      <c r="R2" s="1140"/>
      <c r="S2" s="1140"/>
      <c r="T2" s="1140"/>
      <c r="U2" s="1140"/>
      <c r="V2" s="1140"/>
      <c r="W2" s="1140"/>
      <c r="X2" s="1140"/>
      <c r="Y2" s="1140"/>
      <c r="Z2" s="1140"/>
      <c r="AA2" s="866"/>
      <c r="AB2" s="866"/>
      <c r="AC2" s="866"/>
      <c r="AD2" s="294"/>
      <c r="AE2" s="294"/>
      <c r="AF2" s="294"/>
      <c r="AG2" s="294"/>
      <c r="AH2" s="294"/>
      <c r="AI2" s="294"/>
      <c r="AJ2" s="294"/>
      <c r="AK2" s="294"/>
      <c r="AL2" s="294"/>
      <c r="AM2" s="294"/>
      <c r="AN2" s="294"/>
      <c r="AO2" s="294"/>
      <c r="AP2" s="294"/>
      <c r="AQ2" s="294"/>
      <c r="AR2" s="294"/>
      <c r="AS2" s="294"/>
      <c r="AT2" s="294"/>
      <c r="AU2" s="293"/>
    </row>
    <row r="3" spans="1:57" ht="26.25" customHeight="1" thickBot="1">
      <c r="E3" s="1141" t="s">
        <v>357</v>
      </c>
      <c r="F3" s="1105" t="s">
        <v>356</v>
      </c>
      <c r="G3" s="1143" t="s">
        <v>355</v>
      </c>
      <c r="H3" s="1145" t="s">
        <v>538</v>
      </c>
      <c r="I3" s="1152" t="s">
        <v>629</v>
      </c>
      <c r="J3" s="1105" t="s">
        <v>640</v>
      </c>
      <c r="K3" s="1155" t="s">
        <v>644</v>
      </c>
      <c r="L3" s="1152" t="s">
        <v>547</v>
      </c>
      <c r="M3" s="1152" t="s">
        <v>551</v>
      </c>
      <c r="N3" s="1167" t="s">
        <v>548</v>
      </c>
      <c r="O3" s="1152" t="s">
        <v>549</v>
      </c>
      <c r="P3" s="1152" t="s">
        <v>570</v>
      </c>
      <c r="Q3" s="1152" t="s">
        <v>540</v>
      </c>
      <c r="R3" s="1145" t="s">
        <v>638</v>
      </c>
      <c r="S3" s="1147"/>
      <c r="T3" s="1147"/>
      <c r="U3" s="1147"/>
      <c r="V3" s="1147"/>
      <c r="W3" s="1147"/>
      <c r="X3" s="1148"/>
      <c r="Y3" s="1149" t="s">
        <v>458</v>
      </c>
      <c r="Z3" s="1150"/>
      <c r="AA3" s="1114"/>
      <c r="AB3" s="1114"/>
      <c r="AC3" s="1114"/>
      <c r="AD3" s="1114" t="s">
        <v>354</v>
      </c>
      <c r="AE3" s="1114"/>
      <c r="AF3" s="1114"/>
      <c r="AG3" s="1114"/>
      <c r="AH3" s="1114"/>
      <c r="AI3" s="1114"/>
      <c r="AJ3" s="1114"/>
      <c r="AK3" s="1114"/>
      <c r="AL3" s="1114"/>
      <c r="AM3" s="1114"/>
      <c r="AN3" s="1114"/>
      <c r="AO3" s="1114"/>
      <c r="AP3" s="1114"/>
      <c r="AQ3" s="1114"/>
      <c r="AR3" s="1114"/>
      <c r="AS3" s="1114"/>
      <c r="AT3" s="1115"/>
      <c r="AU3" s="1103" t="s">
        <v>199</v>
      </c>
      <c r="AY3" s="1123" t="s">
        <v>559</v>
      </c>
      <c r="AZ3" s="266" t="s">
        <v>641</v>
      </c>
    </row>
    <row r="4" spans="1:57" ht="24" customHeight="1">
      <c r="A4" s="1163" t="s">
        <v>353</v>
      </c>
      <c r="B4" s="863"/>
      <c r="C4" s="863"/>
      <c r="D4" s="863"/>
      <c r="E4" s="1142"/>
      <c r="F4" s="1106"/>
      <c r="G4" s="1144"/>
      <c r="H4" s="1146"/>
      <c r="I4" s="1153"/>
      <c r="J4" s="1106"/>
      <c r="K4" s="1156"/>
      <c r="L4" s="1153"/>
      <c r="M4" s="1153"/>
      <c r="N4" s="1168"/>
      <c r="O4" s="1153"/>
      <c r="P4" s="1153"/>
      <c r="Q4" s="1153"/>
      <c r="R4" s="1146"/>
      <c r="S4" s="1172" t="s">
        <v>546</v>
      </c>
      <c r="T4" s="1172"/>
      <c r="U4" s="1172"/>
      <c r="V4" s="1172" t="s">
        <v>545</v>
      </c>
      <c r="W4" s="1172"/>
      <c r="X4" s="1172"/>
      <c r="Y4" s="1138" t="s">
        <v>311</v>
      </c>
      <c r="Z4" s="1151"/>
      <c r="AA4" s="1126" t="s">
        <v>617</v>
      </c>
      <c r="AB4" s="1127"/>
      <c r="AC4" s="1127"/>
      <c r="AD4" s="1128" t="s">
        <v>351</v>
      </c>
      <c r="AE4" s="1129"/>
      <c r="AF4" s="1129"/>
      <c r="AG4" s="1130"/>
      <c r="AH4" s="1137" t="s">
        <v>350</v>
      </c>
      <c r="AI4" s="1163"/>
      <c r="AJ4" s="1163"/>
      <c r="AK4" s="1163"/>
      <c r="AL4" s="1163"/>
      <c r="AM4" s="1163"/>
      <c r="AN4" s="1163"/>
      <c r="AO4" s="1163"/>
      <c r="AP4" s="1163"/>
      <c r="AQ4" s="1163"/>
      <c r="AR4" s="1164"/>
      <c r="AS4" s="1165" t="s">
        <v>508</v>
      </c>
      <c r="AT4" s="1124" t="s">
        <v>512</v>
      </c>
      <c r="AU4" s="1104"/>
      <c r="AY4" s="1124"/>
      <c r="AZ4" s="1123" t="s">
        <v>557</v>
      </c>
      <c r="BA4" s="1123" t="s">
        <v>642</v>
      </c>
      <c r="BB4" s="1123" t="s">
        <v>569</v>
      </c>
      <c r="BC4" s="1123" t="s">
        <v>558</v>
      </c>
      <c r="BE4" s="1122"/>
    </row>
    <row r="5" spans="1:57" ht="28" customHeight="1">
      <c r="A5" s="1163"/>
      <c r="B5" s="863"/>
      <c r="C5" s="863"/>
      <c r="D5" s="863"/>
      <c r="E5" s="1142"/>
      <c r="F5" s="1106"/>
      <c r="G5" s="1144"/>
      <c r="H5" s="1146"/>
      <c r="I5" s="1153"/>
      <c r="J5" s="1107" t="s">
        <v>643</v>
      </c>
      <c r="K5" s="1157"/>
      <c r="L5" s="1153"/>
      <c r="M5" s="1153"/>
      <c r="N5" s="1168"/>
      <c r="O5" s="1153"/>
      <c r="P5" s="1153"/>
      <c r="Q5" s="1153"/>
      <c r="R5" s="1146"/>
      <c r="S5" s="1170" t="s">
        <v>446</v>
      </c>
      <c r="T5" s="1136" t="s">
        <v>347</v>
      </c>
      <c r="U5" s="1136" t="s">
        <v>346</v>
      </c>
      <c r="V5" s="1170" t="s">
        <v>446</v>
      </c>
      <c r="W5" s="1101" t="s">
        <v>347</v>
      </c>
      <c r="X5" s="1101" t="s">
        <v>346</v>
      </c>
      <c r="Y5" s="1137" t="s">
        <v>349</v>
      </c>
      <c r="Z5" s="1159" t="s">
        <v>348</v>
      </c>
      <c r="AA5" s="1134" t="s">
        <v>447</v>
      </c>
      <c r="AB5" s="1101" t="s">
        <v>347</v>
      </c>
      <c r="AC5" s="1101" t="s">
        <v>346</v>
      </c>
      <c r="AD5" s="1129" t="s">
        <v>345</v>
      </c>
      <c r="AE5" s="1129"/>
      <c r="AF5" s="1129"/>
      <c r="AG5" s="1130"/>
      <c r="AH5" s="1128" t="s">
        <v>344</v>
      </c>
      <c r="AI5" s="1129"/>
      <c r="AJ5" s="1129"/>
      <c r="AK5" s="1129"/>
      <c r="AL5" s="1129"/>
      <c r="AM5" s="1129"/>
      <c r="AN5" s="1130"/>
      <c r="AO5" s="1131" t="s">
        <v>343</v>
      </c>
      <c r="AP5" s="1131"/>
      <c r="AQ5" s="1131"/>
      <c r="AR5" s="1132"/>
      <c r="AS5" s="1166"/>
      <c r="AT5" s="1124"/>
      <c r="AU5" s="1104"/>
      <c r="AY5" s="1124"/>
      <c r="AZ5" s="1124"/>
      <c r="BA5" s="1124"/>
      <c r="BB5" s="1124"/>
      <c r="BC5" s="1124"/>
      <c r="BE5" s="1122"/>
    </row>
    <row r="6" spans="1:57" ht="28" customHeight="1">
      <c r="A6" s="1163"/>
      <c r="B6" s="863"/>
      <c r="C6" s="863"/>
      <c r="D6" s="863"/>
      <c r="E6" s="1142"/>
      <c r="F6" s="1106"/>
      <c r="G6" s="1144"/>
      <c r="H6" s="1146"/>
      <c r="I6" s="1153"/>
      <c r="J6" s="1107"/>
      <c r="K6" s="1157"/>
      <c r="L6" s="1153"/>
      <c r="M6" s="1153"/>
      <c r="N6" s="1168"/>
      <c r="O6" s="1153"/>
      <c r="P6" s="1153"/>
      <c r="Q6" s="1153"/>
      <c r="R6" s="1146"/>
      <c r="S6" s="1171"/>
      <c r="T6" s="1137"/>
      <c r="U6" s="1137"/>
      <c r="V6" s="1171"/>
      <c r="W6" s="1106"/>
      <c r="X6" s="1106"/>
      <c r="Y6" s="1137"/>
      <c r="Z6" s="1160"/>
      <c r="AA6" s="1135"/>
      <c r="AB6" s="1106"/>
      <c r="AC6" s="1106"/>
      <c r="AD6" s="1109" t="s">
        <v>341</v>
      </c>
      <c r="AE6" s="1109"/>
      <c r="AF6" s="1109"/>
      <c r="AG6" s="1133" t="s">
        <v>339</v>
      </c>
      <c r="AH6" s="1108" t="s">
        <v>342</v>
      </c>
      <c r="AI6" s="1109"/>
      <c r="AJ6" s="1110"/>
      <c r="AK6" s="1108" t="s">
        <v>341</v>
      </c>
      <c r="AL6" s="1109"/>
      <c r="AM6" s="1110"/>
      <c r="AN6" s="1101" t="s">
        <v>339</v>
      </c>
      <c r="AO6" s="1108" t="s">
        <v>340</v>
      </c>
      <c r="AP6" s="1109"/>
      <c r="AQ6" s="1110"/>
      <c r="AR6" s="1101" t="s">
        <v>339</v>
      </c>
      <c r="AS6" s="1119" t="s">
        <v>338</v>
      </c>
      <c r="AT6" s="1124"/>
      <c r="AU6" s="1104"/>
      <c r="AY6" s="1124"/>
      <c r="AZ6" s="1124"/>
      <c r="BA6" s="1124"/>
      <c r="BB6" s="1124"/>
      <c r="BC6" s="1124"/>
      <c r="BE6" s="1122"/>
    </row>
    <row r="7" spans="1:57" ht="28" customHeight="1">
      <c r="A7" s="1163"/>
      <c r="B7" s="863"/>
      <c r="C7" s="863"/>
      <c r="D7" s="863"/>
      <c r="E7" s="1142"/>
      <c r="F7" s="1106"/>
      <c r="G7" s="1144"/>
      <c r="H7" s="1146"/>
      <c r="I7" s="1153"/>
      <c r="J7" s="1107"/>
      <c r="K7" s="1157"/>
      <c r="L7" s="1153"/>
      <c r="M7" s="1153"/>
      <c r="N7" s="1168"/>
      <c r="O7" s="1153"/>
      <c r="P7" s="1153"/>
      <c r="Q7" s="1153"/>
      <c r="R7" s="1146"/>
      <c r="S7" s="1171"/>
      <c r="T7" s="1137"/>
      <c r="U7" s="1137"/>
      <c r="V7" s="1171"/>
      <c r="W7" s="1106"/>
      <c r="X7" s="1106"/>
      <c r="Y7" s="1137"/>
      <c r="Z7" s="1160"/>
      <c r="AA7" s="1135"/>
      <c r="AB7" s="1106"/>
      <c r="AC7" s="1106"/>
      <c r="AD7" s="1116" t="s">
        <v>325</v>
      </c>
      <c r="AE7" s="1111" t="s">
        <v>326</v>
      </c>
      <c r="AF7" s="1136" t="s">
        <v>323</v>
      </c>
      <c r="AG7" s="1133"/>
      <c r="AH7" s="1111" t="s">
        <v>325</v>
      </c>
      <c r="AI7" s="1111" t="s">
        <v>326</v>
      </c>
      <c r="AJ7" s="1101" t="s">
        <v>323</v>
      </c>
      <c r="AK7" s="1111" t="s">
        <v>325</v>
      </c>
      <c r="AL7" s="1111" t="s">
        <v>324</v>
      </c>
      <c r="AM7" s="1101" t="s">
        <v>323</v>
      </c>
      <c r="AN7" s="1106"/>
      <c r="AO7" s="1111" t="s">
        <v>322</v>
      </c>
      <c r="AP7" s="1119" t="s">
        <v>321</v>
      </c>
      <c r="AQ7" s="292"/>
      <c r="AR7" s="1106"/>
      <c r="AS7" s="1120"/>
      <c r="AT7" s="1124"/>
      <c r="AU7" s="861"/>
      <c r="AY7" s="1124"/>
      <c r="AZ7" s="1124"/>
      <c r="BA7" s="1124"/>
      <c r="BB7" s="1124"/>
      <c r="BC7" s="1124"/>
      <c r="BE7" s="1122"/>
    </row>
    <row r="8" spans="1:57" ht="28" customHeight="1">
      <c r="A8" s="266">
        <f>SUM('個別表（B表）'!F14:F213)</f>
        <v>0</v>
      </c>
      <c r="E8" s="1142"/>
      <c r="F8" s="1106"/>
      <c r="G8" s="1144"/>
      <c r="H8" s="1146"/>
      <c r="I8" s="1153"/>
      <c r="J8" s="1107"/>
      <c r="K8" s="1157"/>
      <c r="L8" s="1153"/>
      <c r="M8" s="1153"/>
      <c r="N8" s="1168"/>
      <c r="O8" s="1153"/>
      <c r="P8" s="1153"/>
      <c r="Q8" s="1153"/>
      <c r="R8" s="1146"/>
      <c r="S8" s="1171"/>
      <c r="T8" s="1137"/>
      <c r="U8" s="1137"/>
      <c r="V8" s="1171"/>
      <c r="W8" s="1106"/>
      <c r="X8" s="1106"/>
      <c r="Y8" s="1137"/>
      <c r="Z8" s="1160"/>
      <c r="AA8" s="1135"/>
      <c r="AB8" s="1106"/>
      <c r="AC8" s="1106"/>
      <c r="AD8" s="1117"/>
      <c r="AE8" s="1112"/>
      <c r="AF8" s="1137"/>
      <c r="AG8" s="1133"/>
      <c r="AH8" s="1112"/>
      <c r="AI8" s="1112"/>
      <c r="AJ8" s="1106"/>
      <c r="AK8" s="1112"/>
      <c r="AL8" s="1112"/>
      <c r="AM8" s="1106"/>
      <c r="AN8" s="1106"/>
      <c r="AO8" s="1112"/>
      <c r="AP8" s="1120"/>
      <c r="AQ8" s="1111" t="s">
        <v>318</v>
      </c>
      <c r="AR8" s="1106"/>
      <c r="AS8" s="1120"/>
      <c r="AT8" s="1124"/>
      <c r="AU8" s="861"/>
      <c r="AY8" s="1124"/>
      <c r="AZ8" s="1124"/>
      <c r="BA8" s="1124"/>
      <c r="BB8" s="1124"/>
      <c r="BC8" s="1124"/>
      <c r="BE8" s="1122"/>
    </row>
    <row r="9" spans="1:57" ht="13.5" customHeight="1">
      <c r="E9" s="290"/>
      <c r="F9" s="289"/>
      <c r="G9" s="288"/>
      <c r="H9" s="287"/>
      <c r="I9" s="1153"/>
      <c r="J9" s="1107"/>
      <c r="K9" s="1157"/>
      <c r="L9" s="1153"/>
      <c r="M9" s="1153"/>
      <c r="N9" s="1168"/>
      <c r="O9" s="1153"/>
      <c r="P9" s="1153"/>
      <c r="Q9" s="1153"/>
      <c r="R9" s="287"/>
      <c r="S9" s="877"/>
      <c r="T9" s="880"/>
      <c r="U9" s="880"/>
      <c r="V9" s="880"/>
      <c r="W9" s="881"/>
      <c r="X9" s="880"/>
      <c r="Y9" s="878"/>
      <c r="Z9" s="879"/>
      <c r="AA9" s="860"/>
      <c r="AB9" s="859"/>
      <c r="AC9" s="859"/>
      <c r="AD9" s="1118"/>
      <c r="AE9" s="1113"/>
      <c r="AF9" s="1138"/>
      <c r="AG9" s="1133"/>
      <c r="AH9" s="1113"/>
      <c r="AI9" s="1113"/>
      <c r="AJ9" s="1162"/>
      <c r="AK9" s="1113"/>
      <c r="AL9" s="1113"/>
      <c r="AM9" s="1162"/>
      <c r="AN9" s="1162"/>
      <c r="AO9" s="1113"/>
      <c r="AP9" s="1121"/>
      <c r="AQ9" s="1113"/>
      <c r="AR9" s="1162"/>
      <c r="AS9" s="1121"/>
      <c r="AT9" s="1161"/>
      <c r="AU9" s="861"/>
      <c r="AW9" s="1101" t="s">
        <v>448</v>
      </c>
      <c r="AX9" s="970"/>
      <c r="AY9" s="1124"/>
      <c r="AZ9" s="1124"/>
      <c r="BA9" s="1124"/>
      <c r="BB9" s="1124"/>
      <c r="BC9" s="1124"/>
      <c r="BE9" s="1122"/>
    </row>
    <row r="10" spans="1:57" ht="122.25" customHeight="1" thickBot="1">
      <c r="A10" s="291" t="s">
        <v>317</v>
      </c>
      <c r="B10" s="291" t="s">
        <v>452</v>
      </c>
      <c r="C10" s="291" t="s">
        <v>451</v>
      </c>
      <c r="D10" s="291" t="s">
        <v>450</v>
      </c>
      <c r="E10" s="290"/>
      <c r="F10" s="289"/>
      <c r="G10" s="288"/>
      <c r="H10" s="287"/>
      <c r="I10" s="1154"/>
      <c r="J10" s="1107"/>
      <c r="K10" s="1158"/>
      <c r="L10" s="1154"/>
      <c r="M10" s="1154"/>
      <c r="N10" s="1169"/>
      <c r="O10" s="1154"/>
      <c r="P10" s="1154"/>
      <c r="Q10" s="1154"/>
      <c r="R10" s="383" t="s">
        <v>467</v>
      </c>
      <c r="S10" s="898"/>
      <c r="T10" s="897"/>
      <c r="U10" s="897"/>
      <c r="V10" s="899"/>
      <c r="W10" s="899"/>
      <c r="X10" s="897"/>
      <c r="Y10" s="897"/>
      <c r="Z10" s="490"/>
      <c r="AA10" s="343"/>
      <c r="AB10" s="286"/>
      <c r="AC10" s="286"/>
      <c r="AD10" s="864" t="s">
        <v>316</v>
      </c>
      <c r="AE10" s="859" t="s">
        <v>316</v>
      </c>
      <c r="AF10" s="859" t="s">
        <v>315</v>
      </c>
      <c r="AG10" s="859">
        <v>1</v>
      </c>
      <c r="AH10" s="859" t="s">
        <v>313</v>
      </c>
      <c r="AI10" s="859" t="s">
        <v>313</v>
      </c>
      <c r="AJ10" s="859" t="s">
        <v>314</v>
      </c>
      <c r="AK10" s="859" t="s">
        <v>313</v>
      </c>
      <c r="AL10" s="859" t="s">
        <v>313</v>
      </c>
      <c r="AM10" s="859" t="s">
        <v>314</v>
      </c>
      <c r="AN10" s="859">
        <v>1</v>
      </c>
      <c r="AO10" s="859" t="s">
        <v>313</v>
      </c>
      <c r="AP10" s="859" t="s">
        <v>313</v>
      </c>
      <c r="AQ10" s="859" t="s">
        <v>313</v>
      </c>
      <c r="AR10" s="859">
        <v>1</v>
      </c>
      <c r="AS10" s="862">
        <v>0.5</v>
      </c>
      <c r="AT10" s="1161"/>
      <c r="AU10" s="285"/>
      <c r="AW10" s="1102"/>
      <c r="AX10" s="970"/>
      <c r="AY10" s="1125"/>
      <c r="AZ10" s="1124"/>
      <c r="BA10" s="1124"/>
      <c r="BB10" s="1124"/>
      <c r="BC10" s="1124"/>
      <c r="BE10" s="1122"/>
    </row>
    <row r="11" spans="1:57" ht="12.5" thickBot="1">
      <c r="A11" s="284"/>
      <c r="B11" s="284"/>
      <c r="C11" s="284"/>
      <c r="D11" s="284"/>
      <c r="E11" s="283"/>
      <c r="F11" s="893"/>
      <c r="G11" s="894"/>
      <c r="H11" s="282"/>
      <c r="I11" s="282"/>
      <c r="J11" s="282"/>
      <c r="K11" s="973"/>
      <c r="L11" s="595"/>
      <c r="M11" s="282"/>
      <c r="N11" s="493"/>
      <c r="O11" s="282"/>
      <c r="P11" s="282"/>
      <c r="Q11" s="282"/>
      <c r="R11" s="282"/>
      <c r="S11" s="281">
        <f t="shared" ref="S11:AC11" si="0">SUBTOTAL(9,S12:S541)</f>
        <v>0</v>
      </c>
      <c r="T11" s="281">
        <f t="shared" si="0"/>
        <v>0</v>
      </c>
      <c r="U11" s="281">
        <f t="shared" si="0"/>
        <v>0</v>
      </c>
      <c r="V11" s="281">
        <f t="shared" si="0"/>
        <v>0</v>
      </c>
      <c r="W11" s="280">
        <f t="shared" si="0"/>
        <v>0</v>
      </c>
      <c r="X11" s="280">
        <f t="shared" si="0"/>
        <v>0</v>
      </c>
      <c r="Y11" s="280">
        <f t="shared" si="0"/>
        <v>0</v>
      </c>
      <c r="Z11" s="344">
        <f t="shared" si="0"/>
        <v>0</v>
      </c>
      <c r="AA11" s="895">
        <f t="shared" si="0"/>
        <v>0</v>
      </c>
      <c r="AB11" s="896">
        <f>SUBTOTAL(9,AB12:AB541)</f>
        <v>0</v>
      </c>
      <c r="AC11" s="280">
        <f t="shared" si="0"/>
        <v>0</v>
      </c>
      <c r="AD11" s="279"/>
      <c r="AE11" s="278"/>
      <c r="AF11" s="278"/>
      <c r="AG11" s="278"/>
      <c r="AH11" s="278"/>
      <c r="AI11" s="278"/>
      <c r="AJ11" s="278"/>
      <c r="AK11" s="278"/>
      <c r="AL11" s="278"/>
      <c r="AM11" s="278"/>
      <c r="AN11" s="278"/>
      <c r="AO11" s="278"/>
      <c r="AP11" s="277"/>
      <c r="AQ11" s="277"/>
      <c r="AR11" s="278"/>
      <c r="AS11" s="277"/>
      <c r="AT11" s="276"/>
      <c r="AU11" s="275"/>
      <c r="AW11" s="347"/>
      <c r="AY11" s="279"/>
      <c r="AZ11" s="278"/>
      <c r="BA11" s="594"/>
      <c r="BB11" s="594"/>
      <c r="BC11" s="594"/>
    </row>
    <row r="12" spans="1:57" ht="16" customHeight="1">
      <c r="A12" s="353">
        <f>VLOOKUP($E12,'個別表（B表）'!$C$14:$AR$213,2,FALSE)</f>
        <v>0</v>
      </c>
      <c r="B12" s="353">
        <f>IF(D12&gt;0,SUM($D$12:D12),0)</f>
        <v>0</v>
      </c>
      <c r="C12" s="353">
        <f>IF(G12&gt;0,IF(G12&lt;&gt;G11,1,0),0)</f>
        <v>0</v>
      </c>
      <c r="D12" s="353">
        <f t="shared" ref="D12:D75" si="1">IF(AND(C12=1,SUMIF($A$12:$A$541,A12,$Z$12:$Z$541)&gt;0),1,0)</f>
        <v>0</v>
      </c>
      <c r="E12" s="882">
        <f>IF(ROW()-ROW($E$11)&lt;=$A$8,ROW()-ROW($E$11),0)</f>
        <v>0</v>
      </c>
      <c r="F12" s="346">
        <f>VLOOKUP($E12,'個別表（B表）'!$C$14:$AR$213,8,FALSE)</f>
        <v>0</v>
      </c>
      <c r="G12" s="346">
        <f>VLOOKUP($E12,'個別表（B表）'!$C$14:$AR$213,9,FALSE)</f>
        <v>0</v>
      </c>
      <c r="H12" s="346">
        <f>VLOOKUP($E12,'個別表（B表）'!$C$14:$AR$213,10,FALSE)</f>
        <v>0</v>
      </c>
      <c r="I12" s="883"/>
      <c r="J12" s="971" t="e">
        <f>IF($O12&gt;=0.6,1,
IF(AND($O12&gt;=0.5,#REF!=2,OR($L12="中間",$L12="山間")),1,"")
)</f>
        <v>#REF!</v>
      </c>
      <c r="K12" s="974" t="str">
        <f t="shared" ref="K12:K75" si="2">$BC12</f>
        <v/>
      </c>
      <c r="L12" s="652" t="str">
        <f>IF($H12&gt;0,LEFT(VLOOKUP($E12,'個別表（B表）'!$C$14:$AR$213,15,FALSE),2),"")</f>
        <v/>
      </c>
      <c r="M12" s="884"/>
      <c r="N12" s="885"/>
      <c r="O12" s="885"/>
      <c r="P12" s="884"/>
      <c r="Q12" s="933" t="str">
        <f>IF(AND(M12&gt;0,P12), MAX((M12-P12)/M12, 0), "")</f>
        <v/>
      </c>
      <c r="R12" s="886"/>
      <c r="S12" s="847">
        <f>SUMIFS('個別表（B表）'!$H$14:$H$213,'個別表（B表）'!$C$14:$C$213,'総括表 (A表)'!$E12,'個別表（B表）'!$S$14:$S$213,"&gt;=1")</f>
        <v>0</v>
      </c>
      <c r="T12" s="887">
        <f>SUMIFS('個別表（B表）'!$BB$14:$BB$213,'個別表（B表）'!$C$14:$C$213,'総括表 (A表)'!$E12)</f>
        <v>0</v>
      </c>
      <c r="U12" s="887">
        <f>SUMIFS('個別表（B表）'!$BD$14:$BD$213,'個別表（B表）'!$C$14:$C$213,'総括表 (A表)'!$E12)</f>
        <v>0</v>
      </c>
      <c r="V12" s="847">
        <f>SUMIFS('個別表（B表）'!$H$14:$H$213,'個別表（B表）'!$C$14:$C$213,'総括表 (A表)'!$E12,'個別表（B表）'!$T$14:$T$213,"&gt;=1")</f>
        <v>0</v>
      </c>
      <c r="W12" s="888">
        <f>SUMIFS('個別表（B表）'!$BZ$14:$BZ$213,'個別表（B表）'!$C$14:$C$213,'総括表 (A表)'!$E12)</f>
        <v>0</v>
      </c>
      <c r="X12" s="888">
        <f>SUMIFS('個別表（B表）'!$CC$14:$CC$213,'個別表（B表）'!$C$14:$C$213,'総括表 (A表)'!$E12)</f>
        <v>0</v>
      </c>
      <c r="Y12" s="889"/>
      <c r="Z12" s="889"/>
      <c r="AA12" s="847">
        <f>S12+V12</f>
        <v>0</v>
      </c>
      <c r="AB12" s="890">
        <f>T12+W12</f>
        <v>0</v>
      </c>
      <c r="AC12" s="890">
        <f>U12+X12</f>
        <v>0</v>
      </c>
      <c r="AD12" s="535">
        <f>$M12</f>
        <v>0</v>
      </c>
      <c r="AE12" s="536"/>
      <c r="AF12" s="537">
        <f>IF(AE12&gt;0,AE12/AD12,0)</f>
        <v>0</v>
      </c>
      <c r="AG12" s="538">
        <f>IF(AF12&gt;=0.8,1,0)</f>
        <v>0</v>
      </c>
      <c r="AH12" s="536"/>
      <c r="AI12" s="536"/>
      <c r="AJ12" s="537">
        <f>IF(AI12&gt;0,AI12/AH12,0)</f>
        <v>0</v>
      </c>
      <c r="AK12" s="849">
        <f>$M12</f>
        <v>0</v>
      </c>
      <c r="AL12" s="536"/>
      <c r="AM12" s="537">
        <f>IF(AL12&gt;0,AL12/AK12,0)</f>
        <v>0</v>
      </c>
      <c r="AN12" s="538">
        <f>IF(AND(AH12&gt;0,AM12&gt;0),IF(ROUND(AM12-AJ12,99)&gt;=0.1,1,),)</f>
        <v>0</v>
      </c>
      <c r="AO12" s="536"/>
      <c r="AP12" s="539">
        <f>ROUND(AL12-AO12,99)</f>
        <v>0</v>
      </c>
      <c r="AQ12" s="540"/>
      <c r="AR12" s="538">
        <f>IF(AN12=1,IF(AP12&gt;0,IF(AQ12/AP12&gt;=0.3,1,),),)</f>
        <v>0</v>
      </c>
      <c r="AS12" s="891"/>
      <c r="AT12" s="892">
        <f t="shared" ref="AT12:AT39" si="3">SUM(AG12,AN12,AR12:AS12)</f>
        <v>0</v>
      </c>
      <c r="AU12" s="867"/>
      <c r="AW12" s="541">
        <f>IF(E12&gt;0,IF(R12&gt;=21,"○","×"),)</f>
        <v>0</v>
      </c>
      <c r="AX12" s="268"/>
      <c r="AY12" s="346">
        <f>'総括表 (A表)'!I12</f>
        <v>0</v>
      </c>
      <c r="AZ12" s="346">
        <f t="shared" ref="AZ12:AZ75" si="4">IF(F12="北海道",1,2)</f>
        <v>2</v>
      </c>
      <c r="BA12" s="346" t="str">
        <f t="shared" ref="BA12:BA75" si="5">IF($O12&gt;=0.8,1,IF(AND($AZ12=2,OR($L12="中間",$L12="山間"),OR($N12&lt;0.5,$N12&gt;=0.6),$O12&gt;=0.6),1,IF(AND($AZ12=2,OR($L12="中間",$L12="山間"),AND($N12&gt;=0.5,$N12&lt;0.6),$O12&gt;=$N12+0.1),1,"")))</f>
        <v/>
      </c>
      <c r="BB12" s="346" t="str">
        <f>IF(AND($Q12&lt;0.1,OR($L12="都市",$L12="平地")),1,IF(AND($Q12&lt;0.2,OR($L12="中間",$L12="山間")),1,""))</f>
        <v/>
      </c>
      <c r="BC12" s="346" t="str">
        <f>IF(AND($BA12=1,$BB12=1),1,"")</f>
        <v/>
      </c>
    </row>
    <row r="13" spans="1:57">
      <c r="A13" s="353">
        <f>VLOOKUP($E13,'個別表（B表）'!$C$14:$AR$213,2,FALSE)</f>
        <v>0</v>
      </c>
      <c r="B13" s="353">
        <f>IF(D13&gt;0,SUM($D$12:D13),0)</f>
        <v>0</v>
      </c>
      <c r="C13" s="353">
        <f>IF(G13&gt;0,IF(G13&lt;&gt;G12,1,0),0)</f>
        <v>0</v>
      </c>
      <c r="D13" s="353">
        <f t="shared" si="1"/>
        <v>0</v>
      </c>
      <c r="E13" s="408">
        <f t="shared" ref="E13:E76" si="6">IF(ROW()-ROW($E$11)&lt;=$A$8,ROW()-ROW($E$11),0)</f>
        <v>0</v>
      </c>
      <c r="F13" s="371">
        <f>VLOOKUP($E13,'個別表（B表）'!$C$14:$AR$213,8,FALSE)</f>
        <v>0</v>
      </c>
      <c r="G13" s="346">
        <f>VLOOKUP($E13,'個別表（B表）'!$C$14:$AR$213,9,FALSE)</f>
        <v>0</v>
      </c>
      <c r="H13" s="346">
        <f>VLOOKUP($E13,'個別表（B表）'!$C$14:$AR$213,10,FALSE)</f>
        <v>0</v>
      </c>
      <c r="I13" s="542"/>
      <c r="J13" s="971" t="e">
        <f>IF($O13&gt;=0.6,1,
IF(AND($O13&gt;=0.5,#REF!=2,OR($L13="中間",$L13="山間")),1,"")
)</f>
        <v>#REF!</v>
      </c>
      <c r="K13" s="974" t="str">
        <f t="shared" si="2"/>
        <v/>
      </c>
      <c r="L13" s="652" t="str">
        <f>IF($H13&gt;0,LEFT(VLOOKUP($E13,'個別表（B表）'!$C$14:$AR$213,15,FALSE),2),"")</f>
        <v/>
      </c>
      <c r="M13" s="636"/>
      <c r="N13" s="635"/>
      <c r="O13" s="635"/>
      <c r="P13" s="636"/>
      <c r="Q13" s="556" t="str">
        <f t="shared" ref="Q13:Q76" si="7">IF(AND(M13&gt;0,P13), MAX((M13-P13)/M13, 0), "")</f>
        <v/>
      </c>
      <c r="R13" s="808"/>
      <c r="S13" s="557">
        <f>SUMIFS('個別表（B表）'!$H$14:$H$213,'個別表（B表）'!$C$14:$C$213,'総括表 (A表)'!$E13,'個別表（B表）'!$S$14:$S$213,"&gt;=1")</f>
        <v>0</v>
      </c>
      <c r="T13" s="401">
        <f>SUMIFS('個別表（B表）'!$BB$14:$BB$213,'個別表（B表）'!$C$14:$C$213,'総括表 (A表)'!$E13)</f>
        <v>0</v>
      </c>
      <c r="U13" s="401">
        <f>SUMIFS('個別表（B表）'!$BD$14:$BD$213,'個別表（B表）'!$C$14:$C$213,'総括表 (A表)'!$E13)</f>
        <v>0</v>
      </c>
      <c r="V13" s="557">
        <f>SUMIFS('個別表（B表）'!$H$14:$H$213,'個別表（B表）'!$C$14:$C$213,'総括表 (A表)'!$E13,'個別表（B表）'!$T$14:$T$213,"&gt;=1")</f>
        <v>0</v>
      </c>
      <c r="W13" s="402">
        <f>SUMIFS('個別表（B表）'!$BZ$14:$BZ$213,'個別表（B表）'!$C$14:$C$213,'総括表 (A表)'!$E13)</f>
        <v>0</v>
      </c>
      <c r="X13" s="402">
        <f>SUMIFS('個別表（B表）'!$CC$14:$CC$213,'個別表（B表）'!$C$14:$C$213,'総括表 (A表)'!$E13)</f>
        <v>0</v>
      </c>
      <c r="Y13" s="546"/>
      <c r="Z13" s="546"/>
      <c r="AA13" s="557">
        <f t="shared" ref="AA13:AA39" si="8">S13+V13</f>
        <v>0</v>
      </c>
      <c r="AB13" s="403">
        <f t="shared" ref="AB13:AB39" si="9">T13+W13</f>
        <v>0</v>
      </c>
      <c r="AC13" s="403">
        <f t="shared" ref="AC13:AC39" si="10">U13+X13</f>
        <v>0</v>
      </c>
      <c r="AD13" s="548">
        <f>$M13</f>
        <v>0</v>
      </c>
      <c r="AE13" s="549"/>
      <c r="AF13" s="550">
        <f>IF(AE13&gt;0,AE13/AD13,0)</f>
        <v>0</v>
      </c>
      <c r="AG13" s="551">
        <f>IF(AF13&gt;=0.8,1,0)</f>
        <v>0</v>
      </c>
      <c r="AH13" s="848"/>
      <c r="AI13" s="549"/>
      <c r="AJ13" s="550">
        <f>IF(AI13&gt;0,AI13/AH13,0)</f>
        <v>0</v>
      </c>
      <c r="AK13" s="850">
        <f>$M13</f>
        <v>0</v>
      </c>
      <c r="AL13" s="549"/>
      <c r="AM13" s="550">
        <f>IF(AL13&gt;0,AL13/AK13,0)</f>
        <v>0</v>
      </c>
      <c r="AN13" s="551">
        <f>IF(AND(AH13&gt;0,AM13&gt;0),IF(ROUND(AM13-AJ13,99)&gt;=0.1,1,),)</f>
        <v>0</v>
      </c>
      <c r="AO13" s="549"/>
      <c r="AP13" s="552">
        <f>ROUND(AL13-AO13,99)</f>
        <v>0</v>
      </c>
      <c r="AQ13" s="553"/>
      <c r="AR13" s="551">
        <f>IF(AN13=1,IF(AP13&gt;0,IF(AQ13/AP13&gt;=0.3,1,),),)</f>
        <v>0</v>
      </c>
      <c r="AS13" s="554"/>
      <c r="AT13" s="345">
        <f t="shared" si="3"/>
        <v>0</v>
      </c>
      <c r="AU13" s="868"/>
      <c r="AV13" s="555"/>
      <c r="AW13" s="371">
        <f t="shared" ref="AW13:AW75" si="11">IF(E13&gt;0,IF(R13&gt;=21,"○","×"),)</f>
        <v>0</v>
      </c>
      <c r="AX13" s="268"/>
      <c r="AY13" s="346">
        <f>'総括表 (A表)'!I13</f>
        <v>0</v>
      </c>
      <c r="AZ13" s="346">
        <f t="shared" si="4"/>
        <v>2</v>
      </c>
      <c r="BA13" s="346" t="str">
        <f t="shared" si="5"/>
        <v/>
      </c>
      <c r="BB13" s="346" t="str">
        <f t="shared" ref="BB13:BB76" si="12">IF(AND($Q13&lt;0.1,OR($L13="都市",$L13="平地")),1,IF(AND($Q13&lt;0.2,OR($L13="中間",$L13="山間")),1,""))</f>
        <v/>
      </c>
      <c r="BC13" s="346" t="str">
        <f t="shared" ref="BC13:BC76" si="13">IF(AND($BA13=1,$BB13=1),1,"")</f>
        <v/>
      </c>
    </row>
    <row r="14" spans="1:57">
      <c r="A14" s="353">
        <f>VLOOKUP($E14,'個別表（B表）'!$C$14:$AR$213,2,FALSE)</f>
        <v>0</v>
      </c>
      <c r="B14" s="353">
        <f>IF(D14&gt;0,SUM($D$12:D14),0)</f>
        <v>0</v>
      </c>
      <c r="C14" s="353">
        <f t="shared" ref="C14:C39" si="14">IF(G14&gt;0,IF(G14&lt;&gt;G13,1,0),0)</f>
        <v>0</v>
      </c>
      <c r="D14" s="353">
        <f t="shared" si="1"/>
        <v>0</v>
      </c>
      <c r="E14" s="408">
        <f t="shared" si="6"/>
        <v>0</v>
      </c>
      <c r="F14" s="371">
        <f>VLOOKUP($E14,'個別表（B表）'!$C$14:$AR$213,8,FALSE)</f>
        <v>0</v>
      </c>
      <c r="G14" s="346">
        <f>VLOOKUP($E14,'個別表（B表）'!$C$14:$AR$213,9,FALSE)</f>
        <v>0</v>
      </c>
      <c r="H14" s="346">
        <f>VLOOKUP($E14,'個別表（B表）'!$C$14:$AR$213,10,FALSE)</f>
        <v>0</v>
      </c>
      <c r="I14" s="542"/>
      <c r="J14" s="971" t="e">
        <f>IF($O14&gt;=0.6,1,
IF(AND($O14&gt;=0.5,#REF!=2,OR($L14="中間",$L14="山間")),1,"")
)</f>
        <v>#REF!</v>
      </c>
      <c r="K14" s="974" t="str">
        <f t="shared" si="2"/>
        <v/>
      </c>
      <c r="L14" s="652" t="str">
        <f>IF($H14&gt;0,LEFT(VLOOKUP($E14,'個別表（B表）'!$C$14:$AR$213,15,FALSE),2),"")</f>
        <v/>
      </c>
      <c r="M14" s="636"/>
      <c r="N14" s="635"/>
      <c r="O14" s="635"/>
      <c r="P14" s="636"/>
      <c r="Q14" s="556" t="str">
        <f t="shared" si="7"/>
        <v/>
      </c>
      <c r="R14" s="808"/>
      <c r="S14" s="557">
        <f>SUMIFS('個別表（B表）'!$H$14:$H$213,'個別表（B表）'!$C$14:$C$213,'総括表 (A表)'!$E14,'個別表（B表）'!$S$14:$S$213,"&gt;=1")</f>
        <v>0</v>
      </c>
      <c r="T14" s="401">
        <f>SUMIFS('個別表（B表）'!$BB$14:$BB$213,'個別表（B表）'!$C$14:$C$213,'総括表 (A表)'!$E14)</f>
        <v>0</v>
      </c>
      <c r="U14" s="401">
        <f>SUMIFS('個別表（B表）'!$BD$14:$BD$213,'個別表（B表）'!$C$14:$C$213,'総括表 (A表)'!$E14)</f>
        <v>0</v>
      </c>
      <c r="V14" s="557">
        <f>SUMIFS('個別表（B表）'!$H$14:$H$213,'個別表（B表）'!$C$14:$C$213,'総括表 (A表)'!$E14,'個別表（B表）'!$T$14:$T$213,"&gt;=1")</f>
        <v>0</v>
      </c>
      <c r="W14" s="402">
        <f>SUMIFS('個別表（B表）'!$BZ$14:$BZ$213,'個別表（B表）'!$C$14:$C$213,'総括表 (A表)'!$E14)</f>
        <v>0</v>
      </c>
      <c r="X14" s="402">
        <f>SUMIFS('個別表（B表）'!$CC$14:$CC$213,'個別表（B表）'!$C$14:$C$213,'総括表 (A表)'!$E14)</f>
        <v>0</v>
      </c>
      <c r="Y14" s="546"/>
      <c r="Z14" s="546"/>
      <c r="AA14" s="557">
        <f t="shared" si="8"/>
        <v>0</v>
      </c>
      <c r="AB14" s="403">
        <f t="shared" si="9"/>
        <v>0</v>
      </c>
      <c r="AC14" s="403">
        <f t="shared" si="10"/>
        <v>0</v>
      </c>
      <c r="AD14" s="548">
        <f t="shared" ref="AD14:AD77" si="15">$M14</f>
        <v>0</v>
      </c>
      <c r="AE14" s="549"/>
      <c r="AF14" s="550">
        <f t="shared" ref="AF14:AF39" si="16">IF(AE14&gt;0,AE14/AD14,0)</f>
        <v>0</v>
      </c>
      <c r="AG14" s="551">
        <f t="shared" ref="AG14:AG39" si="17">IF(AF14&gt;=0.8,1,0)</f>
        <v>0</v>
      </c>
      <c r="AH14" s="848"/>
      <c r="AI14" s="549"/>
      <c r="AJ14" s="550">
        <f t="shared" ref="AJ14:AJ39" si="18">IF(AI14&gt;0,AI14/AH14,0)</f>
        <v>0</v>
      </c>
      <c r="AK14" s="850">
        <f t="shared" ref="AK14:AK77" si="19">$M14</f>
        <v>0</v>
      </c>
      <c r="AL14" s="549"/>
      <c r="AM14" s="550">
        <f t="shared" ref="AM14:AM39" si="20">IF(AL14&gt;0,AL14/AK14,0)</f>
        <v>0</v>
      </c>
      <c r="AN14" s="551">
        <f t="shared" ref="AN14:AN39" si="21">IF(AND(AH14&gt;0,AM14&gt;0),IF(ROUND(AM14-AJ14,99)&gt;=0.1,1,),)</f>
        <v>0</v>
      </c>
      <c r="AO14" s="549"/>
      <c r="AP14" s="552">
        <f t="shared" ref="AP14:AP39" si="22">ROUND(AL14-AO14,99)</f>
        <v>0</v>
      </c>
      <c r="AQ14" s="553"/>
      <c r="AR14" s="551">
        <f t="shared" ref="AR14:AR39" si="23">IF(AN14=1,IF(AP14&gt;0,IF(AQ14/AP14&gt;=0.3,1,),),)</f>
        <v>0</v>
      </c>
      <c r="AS14" s="554"/>
      <c r="AT14" s="345">
        <f t="shared" si="3"/>
        <v>0</v>
      </c>
      <c r="AU14" s="868"/>
      <c r="AV14" s="555"/>
      <c r="AW14" s="371">
        <f t="shared" si="11"/>
        <v>0</v>
      </c>
      <c r="AX14" s="268"/>
      <c r="AY14" s="346">
        <f>'総括表 (A表)'!I14</f>
        <v>0</v>
      </c>
      <c r="AZ14" s="346">
        <f t="shared" si="4"/>
        <v>2</v>
      </c>
      <c r="BA14" s="346" t="str">
        <f t="shared" si="5"/>
        <v/>
      </c>
      <c r="BB14" s="346" t="str">
        <f t="shared" si="12"/>
        <v/>
      </c>
      <c r="BC14" s="346" t="str">
        <f t="shared" si="13"/>
        <v/>
      </c>
    </row>
    <row r="15" spans="1:57">
      <c r="A15" s="353">
        <f>VLOOKUP($E15,'個別表（B表）'!$C$14:$AR$213,2,FALSE)</f>
        <v>0</v>
      </c>
      <c r="B15" s="353">
        <f>IF(D15&gt;0,SUM($D$12:D15),0)</f>
        <v>0</v>
      </c>
      <c r="C15" s="353">
        <f t="shared" si="14"/>
        <v>0</v>
      </c>
      <c r="D15" s="353">
        <f t="shared" si="1"/>
        <v>0</v>
      </c>
      <c r="E15" s="408">
        <f t="shared" si="6"/>
        <v>0</v>
      </c>
      <c r="F15" s="371">
        <f>VLOOKUP($E15,'個別表（B表）'!$C$14:$AR$213,8,FALSE)</f>
        <v>0</v>
      </c>
      <c r="G15" s="346">
        <f>VLOOKUP($E15,'個別表（B表）'!$C$14:$AR$213,9,FALSE)</f>
        <v>0</v>
      </c>
      <c r="H15" s="346">
        <f>VLOOKUP($E15,'個別表（B表）'!$C$14:$AR$213,10,FALSE)</f>
        <v>0</v>
      </c>
      <c r="I15" s="542"/>
      <c r="J15" s="971" t="e">
        <f>IF($O15&gt;=0.6,1,
IF(AND($O15&gt;=0.5,#REF!=2,OR($L15="中間",$L15="山間")),1,"")
)</f>
        <v>#REF!</v>
      </c>
      <c r="K15" s="974" t="str">
        <f t="shared" si="2"/>
        <v/>
      </c>
      <c r="L15" s="652" t="str">
        <f>IF($H15&gt;0,LEFT(VLOOKUP($E15,'個別表（B表）'!$C$14:$AR$213,15,FALSE),2),"")</f>
        <v/>
      </c>
      <c r="M15" s="636"/>
      <c r="N15" s="635"/>
      <c r="O15" s="635"/>
      <c r="P15" s="636"/>
      <c r="Q15" s="556" t="str">
        <f t="shared" si="7"/>
        <v/>
      </c>
      <c r="R15" s="808"/>
      <c r="S15" s="557">
        <f>SUMIFS('個別表（B表）'!$H$14:$H$213,'個別表（B表）'!$C$14:$C$213,'総括表 (A表)'!$E15,'個別表（B表）'!$S$14:$S$213,"&gt;=1")</f>
        <v>0</v>
      </c>
      <c r="T15" s="401">
        <f>SUMIFS('個別表（B表）'!$BB$14:$BB$213,'個別表（B表）'!$C$14:$C$213,'総括表 (A表)'!$E15)</f>
        <v>0</v>
      </c>
      <c r="U15" s="401">
        <f>SUMIFS('個別表（B表）'!$BD$14:$BD$213,'個別表（B表）'!$C$14:$C$213,'総括表 (A表)'!$E15)</f>
        <v>0</v>
      </c>
      <c r="V15" s="557">
        <f>SUMIFS('個別表（B表）'!$H$14:$H$213,'個別表（B表）'!$C$14:$C$213,'総括表 (A表)'!$E15,'個別表（B表）'!$T$14:$T$213,"&gt;=1")</f>
        <v>0</v>
      </c>
      <c r="W15" s="402">
        <f>SUMIFS('個別表（B表）'!$BZ$14:$BZ$213,'個別表（B表）'!$C$14:$C$213,'総括表 (A表)'!$E15)</f>
        <v>0</v>
      </c>
      <c r="X15" s="402">
        <f>SUMIFS('個別表（B表）'!$CC$14:$CC$213,'個別表（B表）'!$C$14:$C$213,'総括表 (A表)'!$E15)</f>
        <v>0</v>
      </c>
      <c r="Y15" s="546"/>
      <c r="Z15" s="546"/>
      <c r="AA15" s="557">
        <f t="shared" si="8"/>
        <v>0</v>
      </c>
      <c r="AB15" s="403">
        <f t="shared" si="9"/>
        <v>0</v>
      </c>
      <c r="AC15" s="403">
        <f t="shared" si="10"/>
        <v>0</v>
      </c>
      <c r="AD15" s="548">
        <f t="shared" si="15"/>
        <v>0</v>
      </c>
      <c r="AE15" s="549"/>
      <c r="AF15" s="550">
        <f t="shared" si="16"/>
        <v>0</v>
      </c>
      <c r="AG15" s="551">
        <f t="shared" si="17"/>
        <v>0</v>
      </c>
      <c r="AH15" s="848"/>
      <c r="AI15" s="549"/>
      <c r="AJ15" s="550">
        <f t="shared" si="18"/>
        <v>0</v>
      </c>
      <c r="AK15" s="850">
        <f t="shared" si="19"/>
        <v>0</v>
      </c>
      <c r="AL15" s="549"/>
      <c r="AM15" s="550">
        <f t="shared" si="20"/>
        <v>0</v>
      </c>
      <c r="AN15" s="551">
        <f t="shared" si="21"/>
        <v>0</v>
      </c>
      <c r="AO15" s="549"/>
      <c r="AP15" s="552">
        <f t="shared" si="22"/>
        <v>0</v>
      </c>
      <c r="AQ15" s="553"/>
      <c r="AR15" s="551">
        <f t="shared" si="23"/>
        <v>0</v>
      </c>
      <c r="AS15" s="554"/>
      <c r="AT15" s="345">
        <f t="shared" si="3"/>
        <v>0</v>
      </c>
      <c r="AU15" s="868"/>
      <c r="AV15" s="555"/>
      <c r="AW15" s="371">
        <f t="shared" si="11"/>
        <v>0</v>
      </c>
      <c r="AX15" s="268"/>
      <c r="AY15" s="346">
        <f>'総括表 (A表)'!I15</f>
        <v>0</v>
      </c>
      <c r="AZ15" s="346">
        <f t="shared" si="4"/>
        <v>2</v>
      </c>
      <c r="BA15" s="346" t="str">
        <f t="shared" si="5"/>
        <v/>
      </c>
      <c r="BB15" s="346" t="str">
        <f t="shared" si="12"/>
        <v/>
      </c>
      <c r="BC15" s="346" t="str">
        <f t="shared" si="13"/>
        <v/>
      </c>
    </row>
    <row r="16" spans="1:57">
      <c r="A16" s="353">
        <f>VLOOKUP($E16,'個別表（B表）'!$C$14:$AR$213,2,FALSE)</f>
        <v>0</v>
      </c>
      <c r="B16" s="353">
        <f>IF(D16&gt;0,SUM($D$12:D16),0)</f>
        <v>0</v>
      </c>
      <c r="C16" s="353">
        <f t="shared" si="14"/>
        <v>0</v>
      </c>
      <c r="D16" s="353">
        <f t="shared" si="1"/>
        <v>0</v>
      </c>
      <c r="E16" s="408">
        <f t="shared" si="6"/>
        <v>0</v>
      </c>
      <c r="F16" s="371">
        <f>VLOOKUP($E16,'個別表（B表）'!$C$14:$AR$213,8,FALSE)</f>
        <v>0</v>
      </c>
      <c r="G16" s="346">
        <f>VLOOKUP($E16,'個別表（B表）'!$C$14:$AR$213,9,FALSE)</f>
        <v>0</v>
      </c>
      <c r="H16" s="346">
        <f>VLOOKUP($E16,'個別表（B表）'!$C$14:$AR$213,10,FALSE)</f>
        <v>0</v>
      </c>
      <c r="I16" s="542"/>
      <c r="J16" s="971" t="e">
        <f>IF($O16&gt;=0.6,1,
IF(AND($O16&gt;=0.5,#REF!=2,OR($L16="中間",$L16="山間")),1,"")
)</f>
        <v>#REF!</v>
      </c>
      <c r="K16" s="974" t="str">
        <f t="shared" si="2"/>
        <v/>
      </c>
      <c r="L16" s="652" t="str">
        <f>IF($H16&gt;0,LEFT(VLOOKUP($E16,'個別表（B表）'!$C$14:$AR$213,15,FALSE),2),"")</f>
        <v/>
      </c>
      <c r="M16" s="636"/>
      <c r="N16" s="635"/>
      <c r="O16" s="635"/>
      <c r="P16" s="636"/>
      <c r="Q16" s="556" t="str">
        <f t="shared" si="7"/>
        <v/>
      </c>
      <c r="R16" s="808"/>
      <c r="S16" s="557">
        <f>SUMIFS('個別表（B表）'!$H$14:$H$213,'個別表（B表）'!$C$14:$C$213,'総括表 (A表)'!$E16,'個別表（B表）'!$S$14:$S$213,"&gt;=1")</f>
        <v>0</v>
      </c>
      <c r="T16" s="401">
        <f>SUMIFS('個別表（B表）'!$BB$14:$BB$213,'個別表（B表）'!$C$14:$C$213,'総括表 (A表)'!$E16)</f>
        <v>0</v>
      </c>
      <c r="U16" s="401">
        <f>SUMIFS('個別表（B表）'!$BD$14:$BD$213,'個別表（B表）'!$C$14:$C$213,'総括表 (A表)'!$E16)</f>
        <v>0</v>
      </c>
      <c r="V16" s="557">
        <f>SUMIFS('個別表（B表）'!$H$14:$H$213,'個別表（B表）'!$C$14:$C$213,'総括表 (A表)'!$E16,'個別表（B表）'!$T$14:$T$213,"&gt;=1")</f>
        <v>0</v>
      </c>
      <c r="W16" s="402">
        <f>SUMIFS('個別表（B表）'!$BZ$14:$BZ$213,'個別表（B表）'!$C$14:$C$213,'総括表 (A表)'!$E16)</f>
        <v>0</v>
      </c>
      <c r="X16" s="402">
        <f>SUMIFS('個別表（B表）'!$CC$14:$CC$213,'個別表（B表）'!$C$14:$C$213,'総括表 (A表)'!$E16)</f>
        <v>0</v>
      </c>
      <c r="Y16" s="546"/>
      <c r="Z16" s="546"/>
      <c r="AA16" s="557">
        <f t="shared" si="8"/>
        <v>0</v>
      </c>
      <c r="AB16" s="403">
        <f t="shared" si="9"/>
        <v>0</v>
      </c>
      <c r="AC16" s="403">
        <f t="shared" si="10"/>
        <v>0</v>
      </c>
      <c r="AD16" s="548">
        <f t="shared" si="15"/>
        <v>0</v>
      </c>
      <c r="AE16" s="549"/>
      <c r="AF16" s="550">
        <f t="shared" si="16"/>
        <v>0</v>
      </c>
      <c r="AG16" s="551">
        <f t="shared" si="17"/>
        <v>0</v>
      </c>
      <c r="AH16" s="848"/>
      <c r="AI16" s="549"/>
      <c r="AJ16" s="550">
        <f t="shared" si="18"/>
        <v>0</v>
      </c>
      <c r="AK16" s="850">
        <f t="shared" si="19"/>
        <v>0</v>
      </c>
      <c r="AL16" s="549"/>
      <c r="AM16" s="550">
        <f t="shared" si="20"/>
        <v>0</v>
      </c>
      <c r="AN16" s="551">
        <f t="shared" si="21"/>
        <v>0</v>
      </c>
      <c r="AO16" s="549"/>
      <c r="AP16" s="552">
        <f t="shared" si="22"/>
        <v>0</v>
      </c>
      <c r="AQ16" s="553"/>
      <c r="AR16" s="551">
        <f t="shared" si="23"/>
        <v>0</v>
      </c>
      <c r="AS16" s="554"/>
      <c r="AT16" s="345">
        <f t="shared" si="3"/>
        <v>0</v>
      </c>
      <c r="AU16" s="868"/>
      <c r="AV16" s="555"/>
      <c r="AW16" s="371">
        <f t="shared" si="11"/>
        <v>0</v>
      </c>
      <c r="AX16" s="268"/>
      <c r="AY16" s="346">
        <f>'総括表 (A表)'!I16</f>
        <v>0</v>
      </c>
      <c r="AZ16" s="346">
        <f t="shared" si="4"/>
        <v>2</v>
      </c>
      <c r="BA16" s="346" t="str">
        <f t="shared" si="5"/>
        <v/>
      </c>
      <c r="BB16" s="346" t="str">
        <f t="shared" si="12"/>
        <v/>
      </c>
      <c r="BC16" s="346" t="str">
        <f t="shared" si="13"/>
        <v/>
      </c>
    </row>
    <row r="17" spans="1:55">
      <c r="A17" s="353">
        <f>VLOOKUP($E17,'個別表（B表）'!$C$14:$AR$213,2,FALSE)</f>
        <v>0</v>
      </c>
      <c r="B17" s="353">
        <f>IF(D17&gt;0,SUM($D$12:D17),0)</f>
        <v>0</v>
      </c>
      <c r="C17" s="353">
        <f t="shared" si="14"/>
        <v>0</v>
      </c>
      <c r="D17" s="353">
        <f t="shared" si="1"/>
        <v>0</v>
      </c>
      <c r="E17" s="408">
        <f t="shared" si="6"/>
        <v>0</v>
      </c>
      <c r="F17" s="371">
        <f>VLOOKUP($E17,'個別表（B表）'!$C$14:$AR$213,8,FALSE)</f>
        <v>0</v>
      </c>
      <c r="G17" s="346">
        <f>VLOOKUP($E17,'個別表（B表）'!$C$14:$AR$213,9,FALSE)</f>
        <v>0</v>
      </c>
      <c r="H17" s="346">
        <f>VLOOKUP($E17,'個別表（B表）'!$C$14:$AR$213,10,FALSE)</f>
        <v>0</v>
      </c>
      <c r="I17" s="542"/>
      <c r="J17" s="971" t="e">
        <f>IF($O17&gt;=0.6,1,
IF(AND($O17&gt;=0.5,#REF!=2,OR($L17="中間",$L17="山間")),1,"")
)</f>
        <v>#REF!</v>
      </c>
      <c r="K17" s="974" t="str">
        <f t="shared" si="2"/>
        <v/>
      </c>
      <c r="L17" s="652" t="str">
        <f>IF($H17&gt;0,LEFT(VLOOKUP($E17,'個別表（B表）'!$C$14:$AR$213,15,FALSE),2),"")</f>
        <v/>
      </c>
      <c r="M17" s="636"/>
      <c r="N17" s="635"/>
      <c r="O17" s="635"/>
      <c r="P17" s="636"/>
      <c r="Q17" s="556" t="str">
        <f t="shared" si="7"/>
        <v/>
      </c>
      <c r="R17" s="808"/>
      <c r="S17" s="557">
        <f>SUMIFS('個別表（B表）'!$H$14:$H$213,'個別表（B表）'!$C$14:$C$213,'総括表 (A表)'!$E17,'個別表（B表）'!$S$14:$S$213,"&gt;=1")</f>
        <v>0</v>
      </c>
      <c r="T17" s="401">
        <f>SUMIFS('個別表（B表）'!$BB$14:$BB$213,'個別表（B表）'!$C$14:$C$213,'総括表 (A表)'!$E17)</f>
        <v>0</v>
      </c>
      <c r="U17" s="401">
        <f>SUMIFS('個別表（B表）'!$BD$14:$BD$213,'個別表（B表）'!$C$14:$C$213,'総括表 (A表)'!$E17)</f>
        <v>0</v>
      </c>
      <c r="V17" s="557">
        <f>SUMIFS('個別表（B表）'!$H$14:$H$213,'個別表（B表）'!$C$14:$C$213,'総括表 (A表)'!$E17,'個別表（B表）'!$T$14:$T$213,"&gt;=1")</f>
        <v>0</v>
      </c>
      <c r="W17" s="402">
        <f>SUMIFS('個別表（B表）'!$BZ$14:$BZ$213,'個別表（B表）'!$C$14:$C$213,'総括表 (A表)'!$E17)</f>
        <v>0</v>
      </c>
      <c r="X17" s="402">
        <f>SUMIFS('個別表（B表）'!$CC$14:$CC$213,'個別表（B表）'!$C$14:$C$213,'総括表 (A表)'!$E17)</f>
        <v>0</v>
      </c>
      <c r="Y17" s="546"/>
      <c r="Z17" s="546"/>
      <c r="AA17" s="557">
        <f t="shared" si="8"/>
        <v>0</v>
      </c>
      <c r="AB17" s="403">
        <f t="shared" si="9"/>
        <v>0</v>
      </c>
      <c r="AC17" s="403">
        <f t="shared" si="10"/>
        <v>0</v>
      </c>
      <c r="AD17" s="548">
        <f t="shared" si="15"/>
        <v>0</v>
      </c>
      <c r="AE17" s="549"/>
      <c r="AF17" s="550">
        <f t="shared" si="16"/>
        <v>0</v>
      </c>
      <c r="AG17" s="551">
        <f t="shared" si="17"/>
        <v>0</v>
      </c>
      <c r="AH17" s="848"/>
      <c r="AI17" s="549"/>
      <c r="AJ17" s="550">
        <f t="shared" si="18"/>
        <v>0</v>
      </c>
      <c r="AK17" s="850">
        <f t="shared" si="19"/>
        <v>0</v>
      </c>
      <c r="AL17" s="549"/>
      <c r="AM17" s="550">
        <f t="shared" si="20"/>
        <v>0</v>
      </c>
      <c r="AN17" s="551">
        <f t="shared" si="21"/>
        <v>0</v>
      </c>
      <c r="AO17" s="549"/>
      <c r="AP17" s="552">
        <f t="shared" si="22"/>
        <v>0</v>
      </c>
      <c r="AQ17" s="553"/>
      <c r="AR17" s="551">
        <f t="shared" si="23"/>
        <v>0</v>
      </c>
      <c r="AS17" s="554"/>
      <c r="AT17" s="345">
        <f t="shared" si="3"/>
        <v>0</v>
      </c>
      <c r="AU17" s="868"/>
      <c r="AV17" s="555"/>
      <c r="AW17" s="371">
        <f t="shared" si="11"/>
        <v>0</v>
      </c>
      <c r="AX17" s="268"/>
      <c r="AY17" s="346">
        <f>'総括表 (A表)'!I17</f>
        <v>0</v>
      </c>
      <c r="AZ17" s="346">
        <f t="shared" si="4"/>
        <v>2</v>
      </c>
      <c r="BA17" s="346" t="str">
        <f t="shared" si="5"/>
        <v/>
      </c>
      <c r="BB17" s="346" t="str">
        <f t="shared" si="12"/>
        <v/>
      </c>
      <c r="BC17" s="346" t="str">
        <f t="shared" si="13"/>
        <v/>
      </c>
    </row>
    <row r="18" spans="1:55">
      <c r="A18" s="353">
        <f>VLOOKUP($E18,'個別表（B表）'!$C$14:$AR$213,2,FALSE)</f>
        <v>0</v>
      </c>
      <c r="B18" s="353">
        <f>IF(D18&gt;0,SUM($D$12:D18),0)</f>
        <v>0</v>
      </c>
      <c r="C18" s="353">
        <f t="shared" si="14"/>
        <v>0</v>
      </c>
      <c r="D18" s="353">
        <f t="shared" si="1"/>
        <v>0</v>
      </c>
      <c r="E18" s="408">
        <f t="shared" si="6"/>
        <v>0</v>
      </c>
      <c r="F18" s="371">
        <f>VLOOKUP($E18,'個別表（B表）'!$C$14:$AR$213,8,FALSE)</f>
        <v>0</v>
      </c>
      <c r="G18" s="346">
        <f>VLOOKUP($E18,'個別表（B表）'!$C$14:$AR$213,9,FALSE)</f>
        <v>0</v>
      </c>
      <c r="H18" s="346">
        <f>VLOOKUP($E18,'個別表（B表）'!$C$14:$AR$213,10,FALSE)</f>
        <v>0</v>
      </c>
      <c r="I18" s="542"/>
      <c r="J18" s="971" t="e">
        <f>IF($O18&gt;=0.6,1,
IF(AND($O18&gt;=0.5,#REF!=2,OR($L18="中間",$L18="山間")),1,"")
)</f>
        <v>#REF!</v>
      </c>
      <c r="K18" s="974" t="str">
        <f t="shared" si="2"/>
        <v/>
      </c>
      <c r="L18" s="652" t="str">
        <f>IF($H18&gt;0,LEFT(VLOOKUP($E18,'個別表（B表）'!$C$14:$AR$213,15,FALSE),2),"")</f>
        <v/>
      </c>
      <c r="M18" s="636"/>
      <c r="N18" s="635"/>
      <c r="O18" s="635"/>
      <c r="P18" s="636"/>
      <c r="Q18" s="556" t="str">
        <f t="shared" si="7"/>
        <v/>
      </c>
      <c r="R18" s="808"/>
      <c r="S18" s="557">
        <f>SUMIFS('個別表（B表）'!$H$14:$H$213,'個別表（B表）'!$C$14:$C$213,'総括表 (A表)'!$E18,'個別表（B表）'!$S$14:$S$213,"&gt;=1")</f>
        <v>0</v>
      </c>
      <c r="T18" s="401">
        <f>SUMIFS('個別表（B表）'!$BB$14:$BB$213,'個別表（B表）'!$C$14:$C$213,'総括表 (A表)'!$E18)</f>
        <v>0</v>
      </c>
      <c r="U18" s="401">
        <f>SUMIFS('個別表（B表）'!$BD$14:$BD$213,'個別表（B表）'!$C$14:$C$213,'総括表 (A表)'!$E18)</f>
        <v>0</v>
      </c>
      <c r="V18" s="557">
        <f>SUMIFS('個別表（B表）'!$H$14:$H$213,'個別表（B表）'!$C$14:$C$213,'総括表 (A表)'!$E18,'個別表（B表）'!$T$14:$T$213,"&gt;=1")</f>
        <v>0</v>
      </c>
      <c r="W18" s="402">
        <f>SUMIFS('個別表（B表）'!$BZ$14:$BZ$213,'個別表（B表）'!$C$14:$C$213,'総括表 (A表)'!$E18)</f>
        <v>0</v>
      </c>
      <c r="X18" s="402">
        <f>SUMIFS('個別表（B表）'!$CC$14:$CC$213,'個別表（B表）'!$C$14:$C$213,'総括表 (A表)'!$E18)</f>
        <v>0</v>
      </c>
      <c r="Y18" s="546"/>
      <c r="Z18" s="546"/>
      <c r="AA18" s="557">
        <f t="shared" si="8"/>
        <v>0</v>
      </c>
      <c r="AB18" s="403">
        <f t="shared" si="9"/>
        <v>0</v>
      </c>
      <c r="AC18" s="403">
        <f t="shared" si="10"/>
        <v>0</v>
      </c>
      <c r="AD18" s="548">
        <f t="shared" si="15"/>
        <v>0</v>
      </c>
      <c r="AE18" s="549"/>
      <c r="AF18" s="550">
        <f t="shared" si="16"/>
        <v>0</v>
      </c>
      <c r="AG18" s="551">
        <f t="shared" si="17"/>
        <v>0</v>
      </c>
      <c r="AH18" s="848"/>
      <c r="AI18" s="549"/>
      <c r="AJ18" s="550">
        <f t="shared" si="18"/>
        <v>0</v>
      </c>
      <c r="AK18" s="850">
        <f t="shared" si="19"/>
        <v>0</v>
      </c>
      <c r="AL18" s="549"/>
      <c r="AM18" s="550">
        <f t="shared" si="20"/>
        <v>0</v>
      </c>
      <c r="AN18" s="551">
        <f t="shared" si="21"/>
        <v>0</v>
      </c>
      <c r="AO18" s="549"/>
      <c r="AP18" s="552">
        <f t="shared" si="22"/>
        <v>0</v>
      </c>
      <c r="AQ18" s="553"/>
      <c r="AR18" s="551">
        <f t="shared" si="23"/>
        <v>0</v>
      </c>
      <c r="AS18" s="554"/>
      <c r="AT18" s="345">
        <f t="shared" si="3"/>
        <v>0</v>
      </c>
      <c r="AU18" s="868"/>
      <c r="AV18" s="555"/>
      <c r="AW18" s="371">
        <f t="shared" si="11"/>
        <v>0</v>
      </c>
      <c r="AX18" s="268"/>
      <c r="AY18" s="346">
        <f>'総括表 (A表)'!I18</f>
        <v>0</v>
      </c>
      <c r="AZ18" s="346">
        <f t="shared" si="4"/>
        <v>2</v>
      </c>
      <c r="BA18" s="346" t="str">
        <f t="shared" si="5"/>
        <v/>
      </c>
      <c r="BB18" s="346" t="str">
        <f t="shared" si="12"/>
        <v/>
      </c>
      <c r="BC18" s="346" t="str">
        <f t="shared" si="13"/>
        <v/>
      </c>
    </row>
    <row r="19" spans="1:55">
      <c r="A19" s="353">
        <f>VLOOKUP($E19,'個別表（B表）'!$C$14:$AR$213,2,FALSE)</f>
        <v>0</v>
      </c>
      <c r="B19" s="353">
        <f>IF(D19&gt;0,SUM($D$12:D19),0)</f>
        <v>0</v>
      </c>
      <c r="C19" s="353">
        <f t="shared" si="14"/>
        <v>0</v>
      </c>
      <c r="D19" s="353">
        <f t="shared" si="1"/>
        <v>0</v>
      </c>
      <c r="E19" s="408">
        <f t="shared" si="6"/>
        <v>0</v>
      </c>
      <c r="F19" s="371">
        <f>VLOOKUP($E19,'個別表（B表）'!$C$14:$AR$213,8,FALSE)</f>
        <v>0</v>
      </c>
      <c r="G19" s="346">
        <f>VLOOKUP($E19,'個別表（B表）'!$C$14:$AR$213,9,FALSE)</f>
        <v>0</v>
      </c>
      <c r="H19" s="346">
        <f>VLOOKUP($E19,'個別表（B表）'!$C$14:$AR$213,10,FALSE)</f>
        <v>0</v>
      </c>
      <c r="I19" s="542"/>
      <c r="J19" s="971" t="e">
        <f>IF($O19&gt;=0.6,1,
IF(AND($O19&gt;=0.5,#REF!=2,OR($L19="中間",$L19="山間")),1,"")
)</f>
        <v>#REF!</v>
      </c>
      <c r="K19" s="974" t="str">
        <f t="shared" si="2"/>
        <v/>
      </c>
      <c r="L19" s="652" t="str">
        <f>IF($H19&gt;0,LEFT(VLOOKUP($E19,'個別表（B表）'!$C$14:$AR$213,15,FALSE),2),"")</f>
        <v/>
      </c>
      <c r="M19" s="636"/>
      <c r="N19" s="635"/>
      <c r="O19" s="635"/>
      <c r="P19" s="636"/>
      <c r="Q19" s="556" t="str">
        <f t="shared" si="7"/>
        <v/>
      </c>
      <c r="R19" s="808"/>
      <c r="S19" s="557">
        <f>SUMIFS('個別表（B表）'!$H$14:$H$213,'個別表（B表）'!$C$14:$C$213,'総括表 (A表)'!$E19,'個別表（B表）'!$S$14:$S$213,"&gt;=1")</f>
        <v>0</v>
      </c>
      <c r="T19" s="401">
        <f>SUMIFS('個別表（B表）'!$BB$14:$BB$213,'個別表（B表）'!$C$14:$C$213,'総括表 (A表)'!$E19)</f>
        <v>0</v>
      </c>
      <c r="U19" s="401">
        <f>SUMIFS('個別表（B表）'!$BD$14:$BD$213,'個別表（B表）'!$C$14:$C$213,'総括表 (A表)'!$E19)</f>
        <v>0</v>
      </c>
      <c r="V19" s="557">
        <f>SUMIFS('個別表（B表）'!$H$14:$H$213,'個別表（B表）'!$C$14:$C$213,'総括表 (A表)'!$E19,'個別表（B表）'!$T$14:$T$213,"&gt;=1")</f>
        <v>0</v>
      </c>
      <c r="W19" s="402">
        <f>SUMIFS('個別表（B表）'!$BZ$14:$BZ$213,'個別表（B表）'!$C$14:$C$213,'総括表 (A表)'!$E19)</f>
        <v>0</v>
      </c>
      <c r="X19" s="402">
        <f>SUMIFS('個別表（B表）'!$CC$14:$CC$213,'個別表（B表）'!$C$14:$C$213,'総括表 (A表)'!$E19)</f>
        <v>0</v>
      </c>
      <c r="Y19" s="546"/>
      <c r="Z19" s="546"/>
      <c r="AA19" s="557">
        <f t="shared" si="8"/>
        <v>0</v>
      </c>
      <c r="AB19" s="403">
        <f t="shared" si="9"/>
        <v>0</v>
      </c>
      <c r="AC19" s="403">
        <f t="shared" si="10"/>
        <v>0</v>
      </c>
      <c r="AD19" s="548">
        <f t="shared" si="15"/>
        <v>0</v>
      </c>
      <c r="AE19" s="549"/>
      <c r="AF19" s="550">
        <f t="shared" si="16"/>
        <v>0</v>
      </c>
      <c r="AG19" s="551">
        <f t="shared" si="17"/>
        <v>0</v>
      </c>
      <c r="AH19" s="848"/>
      <c r="AI19" s="549"/>
      <c r="AJ19" s="550">
        <f t="shared" si="18"/>
        <v>0</v>
      </c>
      <c r="AK19" s="850">
        <f t="shared" si="19"/>
        <v>0</v>
      </c>
      <c r="AL19" s="549"/>
      <c r="AM19" s="550">
        <f t="shared" si="20"/>
        <v>0</v>
      </c>
      <c r="AN19" s="551">
        <f t="shared" si="21"/>
        <v>0</v>
      </c>
      <c r="AO19" s="549"/>
      <c r="AP19" s="552">
        <f t="shared" si="22"/>
        <v>0</v>
      </c>
      <c r="AQ19" s="553"/>
      <c r="AR19" s="551">
        <f t="shared" si="23"/>
        <v>0</v>
      </c>
      <c r="AS19" s="554"/>
      <c r="AT19" s="345">
        <f t="shared" si="3"/>
        <v>0</v>
      </c>
      <c r="AU19" s="868"/>
      <c r="AV19" s="555"/>
      <c r="AW19" s="371">
        <f t="shared" si="11"/>
        <v>0</v>
      </c>
      <c r="AX19" s="268"/>
      <c r="AY19" s="346">
        <f>'総括表 (A表)'!I19</f>
        <v>0</v>
      </c>
      <c r="AZ19" s="346">
        <f t="shared" si="4"/>
        <v>2</v>
      </c>
      <c r="BA19" s="346" t="str">
        <f t="shared" si="5"/>
        <v/>
      </c>
      <c r="BB19" s="346" t="str">
        <f t="shared" si="12"/>
        <v/>
      </c>
      <c r="BC19" s="346" t="str">
        <f t="shared" si="13"/>
        <v/>
      </c>
    </row>
    <row r="20" spans="1:55">
      <c r="A20" s="353">
        <f>VLOOKUP($E20,'個別表（B表）'!$C$14:$AR$213,2,FALSE)</f>
        <v>0</v>
      </c>
      <c r="B20" s="353">
        <f>IF(D20&gt;0,SUM($D$12:D20),0)</f>
        <v>0</v>
      </c>
      <c r="C20" s="353">
        <f t="shared" si="14"/>
        <v>0</v>
      </c>
      <c r="D20" s="353">
        <f t="shared" si="1"/>
        <v>0</v>
      </c>
      <c r="E20" s="408">
        <f t="shared" si="6"/>
        <v>0</v>
      </c>
      <c r="F20" s="371">
        <f>VLOOKUP($E20,'個別表（B表）'!$C$14:$AR$213,8,FALSE)</f>
        <v>0</v>
      </c>
      <c r="G20" s="346">
        <f>VLOOKUP($E20,'個別表（B表）'!$C$14:$AR$213,9,FALSE)</f>
        <v>0</v>
      </c>
      <c r="H20" s="346">
        <f>VLOOKUP($E20,'個別表（B表）'!$C$14:$AR$213,10,FALSE)</f>
        <v>0</v>
      </c>
      <c r="I20" s="542"/>
      <c r="J20" s="971" t="e">
        <f>IF($O20&gt;=0.6,1,
IF(AND($O20&gt;=0.5,#REF!=2,OR($L20="中間",$L20="山間")),1,"")
)</f>
        <v>#REF!</v>
      </c>
      <c r="K20" s="974" t="str">
        <f t="shared" si="2"/>
        <v/>
      </c>
      <c r="L20" s="652" t="str">
        <f>IF($H20&gt;0,LEFT(VLOOKUP($E20,'個別表（B表）'!$C$14:$AR$213,15,FALSE),2),"")</f>
        <v/>
      </c>
      <c r="M20" s="636"/>
      <c r="N20" s="635"/>
      <c r="O20" s="635"/>
      <c r="P20" s="636"/>
      <c r="Q20" s="556" t="str">
        <f t="shared" si="7"/>
        <v/>
      </c>
      <c r="R20" s="808"/>
      <c r="S20" s="557">
        <f>SUMIFS('個別表（B表）'!$H$14:$H$213,'個別表（B表）'!$C$14:$C$213,'総括表 (A表)'!$E20,'個別表（B表）'!$S$14:$S$213,"&gt;=1")</f>
        <v>0</v>
      </c>
      <c r="T20" s="401">
        <f>SUMIFS('個別表（B表）'!$BB$14:$BB$213,'個別表（B表）'!$C$14:$C$213,'総括表 (A表)'!$E20)</f>
        <v>0</v>
      </c>
      <c r="U20" s="401">
        <f>SUMIFS('個別表（B表）'!$BD$14:$BD$213,'個別表（B表）'!$C$14:$C$213,'総括表 (A表)'!$E20)</f>
        <v>0</v>
      </c>
      <c r="V20" s="557">
        <f>SUMIFS('個別表（B表）'!$H$14:$H$213,'個別表（B表）'!$C$14:$C$213,'総括表 (A表)'!$E20,'個別表（B表）'!$T$14:$T$213,"&gt;=1")</f>
        <v>0</v>
      </c>
      <c r="W20" s="402">
        <f>SUMIFS('個別表（B表）'!$BZ$14:$BZ$213,'個別表（B表）'!$C$14:$C$213,'総括表 (A表)'!$E20)</f>
        <v>0</v>
      </c>
      <c r="X20" s="402">
        <f>SUMIFS('個別表（B表）'!$CC$14:$CC$213,'個別表（B表）'!$C$14:$C$213,'総括表 (A表)'!$E20)</f>
        <v>0</v>
      </c>
      <c r="Y20" s="546"/>
      <c r="Z20" s="546"/>
      <c r="AA20" s="557">
        <f t="shared" si="8"/>
        <v>0</v>
      </c>
      <c r="AB20" s="403">
        <f t="shared" si="9"/>
        <v>0</v>
      </c>
      <c r="AC20" s="403">
        <f t="shared" si="10"/>
        <v>0</v>
      </c>
      <c r="AD20" s="548">
        <f t="shared" si="15"/>
        <v>0</v>
      </c>
      <c r="AE20" s="549"/>
      <c r="AF20" s="550">
        <f t="shared" si="16"/>
        <v>0</v>
      </c>
      <c r="AG20" s="551">
        <f t="shared" si="17"/>
        <v>0</v>
      </c>
      <c r="AH20" s="848"/>
      <c r="AI20" s="549"/>
      <c r="AJ20" s="550">
        <f t="shared" si="18"/>
        <v>0</v>
      </c>
      <c r="AK20" s="850">
        <f t="shared" si="19"/>
        <v>0</v>
      </c>
      <c r="AL20" s="549"/>
      <c r="AM20" s="550">
        <f t="shared" si="20"/>
        <v>0</v>
      </c>
      <c r="AN20" s="551">
        <f t="shared" si="21"/>
        <v>0</v>
      </c>
      <c r="AO20" s="549"/>
      <c r="AP20" s="552">
        <f t="shared" si="22"/>
        <v>0</v>
      </c>
      <c r="AQ20" s="553"/>
      <c r="AR20" s="551">
        <f t="shared" si="23"/>
        <v>0</v>
      </c>
      <c r="AS20" s="554"/>
      <c r="AT20" s="345">
        <f t="shared" si="3"/>
        <v>0</v>
      </c>
      <c r="AU20" s="868"/>
      <c r="AV20" s="555"/>
      <c r="AW20" s="371">
        <f t="shared" si="11"/>
        <v>0</v>
      </c>
      <c r="AX20" s="268"/>
      <c r="AY20" s="346">
        <f>'総括表 (A表)'!I20</f>
        <v>0</v>
      </c>
      <c r="AZ20" s="346">
        <f t="shared" si="4"/>
        <v>2</v>
      </c>
      <c r="BA20" s="346" t="str">
        <f t="shared" si="5"/>
        <v/>
      </c>
      <c r="BB20" s="346" t="str">
        <f t="shared" si="12"/>
        <v/>
      </c>
      <c r="BC20" s="346" t="str">
        <f t="shared" si="13"/>
        <v/>
      </c>
    </row>
    <row r="21" spans="1:55">
      <c r="A21" s="353">
        <f>VLOOKUP($E21,'個別表（B表）'!$C$14:$AR$213,2,FALSE)</f>
        <v>0</v>
      </c>
      <c r="B21" s="353">
        <f>IF(D21&gt;0,SUM($D$12:D21),0)</f>
        <v>0</v>
      </c>
      <c r="C21" s="353">
        <f t="shared" si="14"/>
        <v>0</v>
      </c>
      <c r="D21" s="353">
        <f t="shared" si="1"/>
        <v>0</v>
      </c>
      <c r="E21" s="408">
        <f t="shared" si="6"/>
        <v>0</v>
      </c>
      <c r="F21" s="371">
        <f>VLOOKUP($E21,'個別表（B表）'!$C$14:$AR$213,8,FALSE)</f>
        <v>0</v>
      </c>
      <c r="G21" s="346">
        <f>VLOOKUP($E21,'個別表（B表）'!$C$14:$AR$213,9,FALSE)</f>
        <v>0</v>
      </c>
      <c r="H21" s="346">
        <f>VLOOKUP($E21,'個別表（B表）'!$C$14:$AR$213,10,FALSE)</f>
        <v>0</v>
      </c>
      <c r="I21" s="542"/>
      <c r="J21" s="971" t="e">
        <f>IF($O21&gt;=0.6,1,
IF(AND($O21&gt;=0.5,#REF!=2,OR($L21="中間",$L21="山間")),1,"")
)</f>
        <v>#REF!</v>
      </c>
      <c r="K21" s="974" t="str">
        <f t="shared" si="2"/>
        <v/>
      </c>
      <c r="L21" s="652" t="str">
        <f>IF($H21&gt;0,LEFT(VLOOKUP($E21,'個別表（B表）'!$C$14:$AR$213,15,FALSE),2),"")</f>
        <v/>
      </c>
      <c r="M21" s="636"/>
      <c r="N21" s="635"/>
      <c r="O21" s="635"/>
      <c r="P21" s="636"/>
      <c r="Q21" s="556" t="str">
        <f t="shared" si="7"/>
        <v/>
      </c>
      <c r="R21" s="545"/>
      <c r="S21" s="557">
        <f>SUMIFS('個別表（B表）'!$H$14:$H$213,'個別表（B表）'!$C$14:$C$213,'総括表 (A表)'!$E21,'個別表（B表）'!$S$14:$S$213,"&gt;=1")</f>
        <v>0</v>
      </c>
      <c r="T21" s="401">
        <f>SUMIFS('個別表（B表）'!$BB$14:$BB$213,'個別表（B表）'!$C$14:$C$213,'総括表 (A表)'!$E21)</f>
        <v>0</v>
      </c>
      <c r="U21" s="401">
        <f>SUMIFS('個別表（B表）'!$BD$14:$BD$213,'個別表（B表）'!$C$14:$C$213,'総括表 (A表)'!$E21)</f>
        <v>0</v>
      </c>
      <c r="V21" s="557">
        <f>SUMIFS('個別表（B表）'!$H$14:$H$213,'個別表（B表）'!$C$14:$C$213,'総括表 (A表)'!$E21,'個別表（B表）'!$T$14:$T$213,"&gt;=1")</f>
        <v>0</v>
      </c>
      <c r="W21" s="402">
        <f>SUMIFS('個別表（B表）'!$BZ$14:$BZ$213,'個別表（B表）'!$C$14:$C$213,'総括表 (A表)'!$E21)</f>
        <v>0</v>
      </c>
      <c r="X21" s="402">
        <f>SUMIFS('個別表（B表）'!$CC$14:$CC$213,'個別表（B表）'!$C$14:$C$213,'総括表 (A表)'!$E21)</f>
        <v>0</v>
      </c>
      <c r="Y21" s="546"/>
      <c r="Z21" s="546"/>
      <c r="AA21" s="557">
        <f t="shared" si="8"/>
        <v>0</v>
      </c>
      <c r="AB21" s="403">
        <f t="shared" si="9"/>
        <v>0</v>
      </c>
      <c r="AC21" s="403">
        <f t="shared" si="10"/>
        <v>0</v>
      </c>
      <c r="AD21" s="548">
        <f t="shared" si="15"/>
        <v>0</v>
      </c>
      <c r="AE21" s="549"/>
      <c r="AF21" s="550">
        <f t="shared" si="16"/>
        <v>0</v>
      </c>
      <c r="AG21" s="551">
        <f t="shared" si="17"/>
        <v>0</v>
      </c>
      <c r="AH21" s="848"/>
      <c r="AI21" s="549"/>
      <c r="AJ21" s="550">
        <f t="shared" si="18"/>
        <v>0</v>
      </c>
      <c r="AK21" s="850">
        <f t="shared" si="19"/>
        <v>0</v>
      </c>
      <c r="AL21" s="549"/>
      <c r="AM21" s="550">
        <f t="shared" si="20"/>
        <v>0</v>
      </c>
      <c r="AN21" s="551">
        <f t="shared" si="21"/>
        <v>0</v>
      </c>
      <c r="AO21" s="549"/>
      <c r="AP21" s="552">
        <f t="shared" si="22"/>
        <v>0</v>
      </c>
      <c r="AQ21" s="553"/>
      <c r="AR21" s="551">
        <f t="shared" si="23"/>
        <v>0</v>
      </c>
      <c r="AS21" s="554"/>
      <c r="AT21" s="345">
        <f t="shared" si="3"/>
        <v>0</v>
      </c>
      <c r="AU21" s="868"/>
      <c r="AV21" s="555"/>
      <c r="AW21" s="371">
        <f t="shared" si="11"/>
        <v>0</v>
      </c>
      <c r="AX21" s="268"/>
      <c r="AY21" s="346">
        <f>'総括表 (A表)'!I21</f>
        <v>0</v>
      </c>
      <c r="AZ21" s="346">
        <f t="shared" si="4"/>
        <v>2</v>
      </c>
      <c r="BA21" s="346" t="str">
        <f t="shared" si="5"/>
        <v/>
      </c>
      <c r="BB21" s="346" t="str">
        <f t="shared" si="12"/>
        <v/>
      </c>
      <c r="BC21" s="346" t="str">
        <f t="shared" si="13"/>
        <v/>
      </c>
    </row>
    <row r="22" spans="1:55">
      <c r="A22" s="353">
        <f>VLOOKUP($E22,'個別表（B表）'!$C$14:$AR$213,2,FALSE)</f>
        <v>0</v>
      </c>
      <c r="B22" s="353">
        <f>IF(D22&gt;0,SUM($D$12:D22),0)</f>
        <v>0</v>
      </c>
      <c r="C22" s="353">
        <f t="shared" si="14"/>
        <v>0</v>
      </c>
      <c r="D22" s="353">
        <f t="shared" si="1"/>
        <v>0</v>
      </c>
      <c r="E22" s="408">
        <f t="shared" si="6"/>
        <v>0</v>
      </c>
      <c r="F22" s="371">
        <f>VLOOKUP($E22,'個別表（B表）'!$C$14:$AR$213,8,FALSE)</f>
        <v>0</v>
      </c>
      <c r="G22" s="346">
        <f>VLOOKUP($E22,'個別表（B表）'!$C$14:$AR$213,9,FALSE)</f>
        <v>0</v>
      </c>
      <c r="H22" s="346">
        <f>VLOOKUP($E22,'個別表（B表）'!$C$14:$AR$213,10,FALSE)</f>
        <v>0</v>
      </c>
      <c r="I22" s="542"/>
      <c r="J22" s="971" t="e">
        <f>IF($O22&gt;=0.6,1,
IF(AND($O22&gt;=0.5,#REF!=2,OR($L22="中間",$L22="山間")),1,"")
)</f>
        <v>#REF!</v>
      </c>
      <c r="K22" s="974" t="str">
        <f t="shared" si="2"/>
        <v/>
      </c>
      <c r="L22" s="652" t="str">
        <f>IF($H22&gt;0,LEFT(VLOOKUP($E22,'個別表（B表）'!$C$14:$AR$213,15,FALSE),2),"")</f>
        <v/>
      </c>
      <c r="M22" s="796"/>
      <c r="N22" s="544"/>
      <c r="O22" s="544"/>
      <c r="P22" s="543"/>
      <c r="Q22" s="556" t="str">
        <f t="shared" si="7"/>
        <v/>
      </c>
      <c r="R22" s="545"/>
      <c r="S22" s="557">
        <f>SUMIFS('個別表（B表）'!$H$14:$H$213,'個別表（B表）'!$C$14:$C$213,'総括表 (A表)'!$E22,'個別表（B表）'!$S$14:$S$213,"&gt;=1")</f>
        <v>0</v>
      </c>
      <c r="T22" s="401">
        <f>SUMIFS('個別表（B表）'!$BB$14:$BB$213,'個別表（B表）'!$C$14:$C$213,'総括表 (A表)'!$E22)</f>
        <v>0</v>
      </c>
      <c r="U22" s="401">
        <f>SUMIFS('個別表（B表）'!$BD$14:$BD$213,'個別表（B表）'!$C$14:$C$213,'総括表 (A表)'!$E22)</f>
        <v>0</v>
      </c>
      <c r="V22" s="557">
        <f>SUMIFS('個別表（B表）'!$H$14:$H$213,'個別表（B表）'!$C$14:$C$213,'総括表 (A表)'!$E22,'個別表（B表）'!$T$14:$T$213,"&gt;=1")</f>
        <v>0</v>
      </c>
      <c r="W22" s="402">
        <f>SUMIFS('個別表（B表）'!$BZ$14:$BZ$213,'個別表（B表）'!$C$14:$C$213,'総括表 (A表)'!$E22)</f>
        <v>0</v>
      </c>
      <c r="X22" s="402">
        <f>SUMIFS('個別表（B表）'!$CC$14:$CC$213,'個別表（B表）'!$C$14:$C$213,'総括表 (A表)'!$E22)</f>
        <v>0</v>
      </c>
      <c r="Y22" s="546"/>
      <c r="Z22" s="546"/>
      <c r="AA22" s="557">
        <f t="shared" si="8"/>
        <v>0</v>
      </c>
      <c r="AB22" s="403">
        <f t="shared" si="9"/>
        <v>0</v>
      </c>
      <c r="AC22" s="403">
        <f t="shared" si="10"/>
        <v>0</v>
      </c>
      <c r="AD22" s="548">
        <f t="shared" si="15"/>
        <v>0</v>
      </c>
      <c r="AE22" s="549"/>
      <c r="AF22" s="550">
        <f t="shared" si="16"/>
        <v>0</v>
      </c>
      <c r="AG22" s="551">
        <f t="shared" si="17"/>
        <v>0</v>
      </c>
      <c r="AH22" s="549"/>
      <c r="AI22" s="549"/>
      <c r="AJ22" s="550">
        <f t="shared" si="18"/>
        <v>0</v>
      </c>
      <c r="AK22" s="850">
        <f t="shared" si="19"/>
        <v>0</v>
      </c>
      <c r="AL22" s="549"/>
      <c r="AM22" s="550">
        <f t="shared" si="20"/>
        <v>0</v>
      </c>
      <c r="AN22" s="551">
        <f t="shared" si="21"/>
        <v>0</v>
      </c>
      <c r="AO22" s="549"/>
      <c r="AP22" s="552">
        <f t="shared" si="22"/>
        <v>0</v>
      </c>
      <c r="AQ22" s="553"/>
      <c r="AR22" s="551">
        <f t="shared" si="23"/>
        <v>0</v>
      </c>
      <c r="AS22" s="554"/>
      <c r="AT22" s="345">
        <f t="shared" si="3"/>
        <v>0</v>
      </c>
      <c r="AU22" s="868"/>
      <c r="AV22" s="555"/>
      <c r="AW22" s="371">
        <f t="shared" si="11"/>
        <v>0</v>
      </c>
      <c r="AX22" s="268"/>
      <c r="AY22" s="346">
        <f>'総括表 (A表)'!I22</f>
        <v>0</v>
      </c>
      <c r="AZ22" s="346">
        <f t="shared" si="4"/>
        <v>2</v>
      </c>
      <c r="BA22" s="346" t="str">
        <f t="shared" si="5"/>
        <v/>
      </c>
      <c r="BB22" s="346" t="str">
        <f t="shared" si="12"/>
        <v/>
      </c>
      <c r="BC22" s="346" t="str">
        <f t="shared" si="13"/>
        <v/>
      </c>
    </row>
    <row r="23" spans="1:55">
      <c r="A23" s="353">
        <f>VLOOKUP($E23,'個別表（B表）'!$C$14:$AR$213,2,FALSE)</f>
        <v>0</v>
      </c>
      <c r="B23" s="353">
        <f>IF(D23&gt;0,SUM($D$12:D23),0)</f>
        <v>0</v>
      </c>
      <c r="C23" s="353">
        <f t="shared" si="14"/>
        <v>0</v>
      </c>
      <c r="D23" s="353">
        <f t="shared" si="1"/>
        <v>0</v>
      </c>
      <c r="E23" s="408">
        <f t="shared" si="6"/>
        <v>0</v>
      </c>
      <c r="F23" s="371">
        <f>VLOOKUP($E23,'個別表（B表）'!$C$14:$AR$213,8,FALSE)</f>
        <v>0</v>
      </c>
      <c r="G23" s="346">
        <f>VLOOKUP($E23,'個別表（B表）'!$C$14:$AR$213,9,FALSE)</f>
        <v>0</v>
      </c>
      <c r="H23" s="346">
        <f>VLOOKUP($E23,'個別表（B表）'!$C$14:$AR$213,10,FALSE)</f>
        <v>0</v>
      </c>
      <c r="I23" s="542"/>
      <c r="J23" s="971" t="e">
        <f>IF($O23&gt;=0.6,1,
IF(AND($O23&gt;=0.5,#REF!=2,OR($L23="中間",$L23="山間")),1,"")
)</f>
        <v>#REF!</v>
      </c>
      <c r="K23" s="974" t="str">
        <f t="shared" si="2"/>
        <v/>
      </c>
      <c r="L23" s="652" t="str">
        <f>IF($H23&gt;0,LEFT(VLOOKUP($E23,'個別表（B表）'!$C$14:$AR$213,15,FALSE),2),"")</f>
        <v/>
      </c>
      <c r="M23" s="796"/>
      <c r="N23" s="544"/>
      <c r="O23" s="544"/>
      <c r="P23" s="543"/>
      <c r="Q23" s="556" t="str">
        <f t="shared" si="7"/>
        <v/>
      </c>
      <c r="R23" s="545"/>
      <c r="S23" s="557">
        <f>SUMIFS('個別表（B表）'!$H$14:$H$213,'個別表（B表）'!$C$14:$C$213,'総括表 (A表)'!$E23,'個別表（B表）'!$S$14:$S$213,"&gt;=1")</f>
        <v>0</v>
      </c>
      <c r="T23" s="401">
        <f>SUMIFS('個別表（B表）'!$BB$14:$BB$213,'個別表（B表）'!$C$14:$C$213,'総括表 (A表)'!$E23)</f>
        <v>0</v>
      </c>
      <c r="U23" s="401">
        <f>SUMIFS('個別表（B表）'!$BD$14:$BD$213,'個別表（B表）'!$C$14:$C$213,'総括表 (A表)'!$E23)</f>
        <v>0</v>
      </c>
      <c r="V23" s="557">
        <f>SUMIFS('個別表（B表）'!$H$14:$H$213,'個別表（B表）'!$C$14:$C$213,'総括表 (A表)'!$E23,'個別表（B表）'!$T$14:$T$213,"&gt;=1")</f>
        <v>0</v>
      </c>
      <c r="W23" s="402">
        <f>SUMIFS('個別表（B表）'!$BZ$14:$BZ$213,'個別表（B表）'!$C$14:$C$213,'総括表 (A表)'!$E23)</f>
        <v>0</v>
      </c>
      <c r="X23" s="402">
        <f>SUMIFS('個別表（B表）'!$CC$14:$CC$213,'個別表（B表）'!$C$14:$C$213,'総括表 (A表)'!$E23)</f>
        <v>0</v>
      </c>
      <c r="Y23" s="546"/>
      <c r="Z23" s="546"/>
      <c r="AA23" s="557">
        <f t="shared" si="8"/>
        <v>0</v>
      </c>
      <c r="AB23" s="403">
        <f t="shared" si="9"/>
        <v>0</v>
      </c>
      <c r="AC23" s="403">
        <f t="shared" si="10"/>
        <v>0</v>
      </c>
      <c r="AD23" s="548">
        <f t="shared" si="15"/>
        <v>0</v>
      </c>
      <c r="AE23" s="549"/>
      <c r="AF23" s="550">
        <f t="shared" si="16"/>
        <v>0</v>
      </c>
      <c r="AG23" s="551">
        <f t="shared" si="17"/>
        <v>0</v>
      </c>
      <c r="AH23" s="549"/>
      <c r="AI23" s="549"/>
      <c r="AJ23" s="550">
        <f t="shared" si="18"/>
        <v>0</v>
      </c>
      <c r="AK23" s="850">
        <f t="shared" si="19"/>
        <v>0</v>
      </c>
      <c r="AL23" s="549"/>
      <c r="AM23" s="550">
        <f t="shared" si="20"/>
        <v>0</v>
      </c>
      <c r="AN23" s="551">
        <f t="shared" si="21"/>
        <v>0</v>
      </c>
      <c r="AO23" s="549"/>
      <c r="AP23" s="552">
        <f t="shared" si="22"/>
        <v>0</v>
      </c>
      <c r="AQ23" s="553"/>
      <c r="AR23" s="551">
        <f t="shared" si="23"/>
        <v>0</v>
      </c>
      <c r="AS23" s="554"/>
      <c r="AT23" s="345">
        <f t="shared" si="3"/>
        <v>0</v>
      </c>
      <c r="AU23" s="868"/>
      <c r="AV23" s="555"/>
      <c r="AW23" s="371">
        <f t="shared" si="11"/>
        <v>0</v>
      </c>
      <c r="AX23" s="268"/>
      <c r="AY23" s="346">
        <f>'総括表 (A表)'!I23</f>
        <v>0</v>
      </c>
      <c r="AZ23" s="346">
        <f t="shared" si="4"/>
        <v>2</v>
      </c>
      <c r="BA23" s="346" t="str">
        <f t="shared" si="5"/>
        <v/>
      </c>
      <c r="BB23" s="346" t="str">
        <f t="shared" si="12"/>
        <v/>
      </c>
      <c r="BC23" s="346" t="str">
        <f t="shared" si="13"/>
        <v/>
      </c>
    </row>
    <row r="24" spans="1:55">
      <c r="A24" s="353">
        <f>VLOOKUP($E24,'個別表（B表）'!$C$14:$AR$213,2,FALSE)</f>
        <v>0</v>
      </c>
      <c r="B24" s="353">
        <f>IF(D24&gt;0,SUM($D$12:D24),0)</f>
        <v>0</v>
      </c>
      <c r="C24" s="353">
        <f t="shared" si="14"/>
        <v>0</v>
      </c>
      <c r="D24" s="353">
        <f t="shared" si="1"/>
        <v>0</v>
      </c>
      <c r="E24" s="408">
        <f t="shared" si="6"/>
        <v>0</v>
      </c>
      <c r="F24" s="371">
        <f>VLOOKUP($E24,'個別表（B表）'!$C$14:$AR$213,8,FALSE)</f>
        <v>0</v>
      </c>
      <c r="G24" s="346">
        <f>VLOOKUP($E24,'個別表（B表）'!$C$14:$AR$213,9,FALSE)</f>
        <v>0</v>
      </c>
      <c r="H24" s="346">
        <f>VLOOKUP($E24,'個別表（B表）'!$C$14:$AR$213,10,FALSE)</f>
        <v>0</v>
      </c>
      <c r="I24" s="542"/>
      <c r="J24" s="971" t="e">
        <f>IF($O24&gt;=0.6,1,
IF(AND($O24&gt;=0.5,#REF!=2,OR($L24="中間",$L24="山間")),1,"")
)</f>
        <v>#REF!</v>
      </c>
      <c r="K24" s="974" t="str">
        <f t="shared" si="2"/>
        <v/>
      </c>
      <c r="L24" s="652" t="str">
        <f>IF($H24&gt;0,LEFT(VLOOKUP($E24,'個別表（B表）'!$C$14:$AR$213,15,FALSE),2),"")</f>
        <v/>
      </c>
      <c r="M24" s="796"/>
      <c r="N24" s="544"/>
      <c r="O24" s="544"/>
      <c r="P24" s="543"/>
      <c r="Q24" s="556" t="str">
        <f t="shared" si="7"/>
        <v/>
      </c>
      <c r="R24" s="545"/>
      <c r="S24" s="557">
        <f>SUMIFS('個別表（B表）'!$H$14:$H$213,'個別表（B表）'!$C$14:$C$213,'総括表 (A表)'!$E24,'個別表（B表）'!$S$14:$S$213,"&gt;=1")</f>
        <v>0</v>
      </c>
      <c r="T24" s="401">
        <f>SUMIFS('個別表（B表）'!$BB$14:$BB$213,'個別表（B表）'!$C$14:$C$213,'総括表 (A表)'!$E24)</f>
        <v>0</v>
      </c>
      <c r="U24" s="401">
        <f>SUMIFS('個別表（B表）'!$BD$14:$BD$213,'個別表（B表）'!$C$14:$C$213,'総括表 (A表)'!$E24)</f>
        <v>0</v>
      </c>
      <c r="V24" s="557">
        <f>SUMIFS('個別表（B表）'!$H$14:$H$213,'個別表（B表）'!$C$14:$C$213,'総括表 (A表)'!$E24,'個別表（B表）'!$T$14:$T$213,"&gt;=1")</f>
        <v>0</v>
      </c>
      <c r="W24" s="402">
        <f>SUMIFS('個別表（B表）'!$BZ$14:$BZ$213,'個別表（B表）'!$C$14:$C$213,'総括表 (A表)'!$E24)</f>
        <v>0</v>
      </c>
      <c r="X24" s="402">
        <f>SUMIFS('個別表（B表）'!$CC$14:$CC$213,'個別表（B表）'!$C$14:$C$213,'総括表 (A表)'!$E24)</f>
        <v>0</v>
      </c>
      <c r="Y24" s="546"/>
      <c r="Z24" s="546"/>
      <c r="AA24" s="557">
        <f t="shared" si="8"/>
        <v>0</v>
      </c>
      <c r="AB24" s="403">
        <f t="shared" si="9"/>
        <v>0</v>
      </c>
      <c r="AC24" s="403">
        <f t="shared" si="10"/>
        <v>0</v>
      </c>
      <c r="AD24" s="548">
        <f t="shared" si="15"/>
        <v>0</v>
      </c>
      <c r="AE24" s="549"/>
      <c r="AF24" s="550">
        <f t="shared" si="16"/>
        <v>0</v>
      </c>
      <c r="AG24" s="551">
        <f t="shared" si="17"/>
        <v>0</v>
      </c>
      <c r="AH24" s="549"/>
      <c r="AI24" s="549"/>
      <c r="AJ24" s="550">
        <f t="shared" si="18"/>
        <v>0</v>
      </c>
      <c r="AK24" s="850">
        <f t="shared" si="19"/>
        <v>0</v>
      </c>
      <c r="AL24" s="549"/>
      <c r="AM24" s="550">
        <f t="shared" si="20"/>
        <v>0</v>
      </c>
      <c r="AN24" s="551">
        <f t="shared" si="21"/>
        <v>0</v>
      </c>
      <c r="AO24" s="549"/>
      <c r="AP24" s="552">
        <f t="shared" si="22"/>
        <v>0</v>
      </c>
      <c r="AQ24" s="553"/>
      <c r="AR24" s="551">
        <f t="shared" si="23"/>
        <v>0</v>
      </c>
      <c r="AS24" s="554"/>
      <c r="AT24" s="345">
        <f t="shared" si="3"/>
        <v>0</v>
      </c>
      <c r="AU24" s="868"/>
      <c r="AV24" s="555"/>
      <c r="AW24" s="371">
        <f t="shared" si="11"/>
        <v>0</v>
      </c>
      <c r="AX24" s="268"/>
      <c r="AY24" s="346">
        <f>'総括表 (A表)'!I24</f>
        <v>0</v>
      </c>
      <c r="AZ24" s="346">
        <f t="shared" si="4"/>
        <v>2</v>
      </c>
      <c r="BA24" s="346" t="str">
        <f t="shared" si="5"/>
        <v/>
      </c>
      <c r="BB24" s="346" t="str">
        <f t="shared" si="12"/>
        <v/>
      </c>
      <c r="BC24" s="346" t="str">
        <f t="shared" si="13"/>
        <v/>
      </c>
    </row>
    <row r="25" spans="1:55">
      <c r="A25" s="353">
        <f>VLOOKUP($E25,'個別表（B表）'!$C$14:$AR$213,2,FALSE)</f>
        <v>0</v>
      </c>
      <c r="B25" s="353">
        <f>IF(D25&gt;0,SUM($D$12:D25),0)</f>
        <v>0</v>
      </c>
      <c r="C25" s="353">
        <f t="shared" si="14"/>
        <v>0</v>
      </c>
      <c r="D25" s="353">
        <f t="shared" si="1"/>
        <v>0</v>
      </c>
      <c r="E25" s="408">
        <f t="shared" si="6"/>
        <v>0</v>
      </c>
      <c r="F25" s="371">
        <f>VLOOKUP($E25,'個別表（B表）'!$C$14:$AR$213,8,FALSE)</f>
        <v>0</v>
      </c>
      <c r="G25" s="346">
        <f>VLOOKUP($E25,'個別表（B表）'!$C$14:$AR$213,9,FALSE)</f>
        <v>0</v>
      </c>
      <c r="H25" s="346">
        <f>VLOOKUP($E25,'個別表（B表）'!$C$14:$AR$213,10,FALSE)</f>
        <v>0</v>
      </c>
      <c r="I25" s="542"/>
      <c r="J25" s="971" t="e">
        <f>IF($O25&gt;=0.6,1,
IF(AND($O25&gt;=0.5,#REF!=2,OR($L25="中間",$L25="山間")),1,"")
)</f>
        <v>#REF!</v>
      </c>
      <c r="K25" s="974" t="str">
        <f t="shared" si="2"/>
        <v/>
      </c>
      <c r="L25" s="652" t="str">
        <f>IF($H25&gt;0,LEFT(VLOOKUP($E25,'個別表（B表）'!$C$14:$AR$213,15,FALSE),2),"")</f>
        <v/>
      </c>
      <c r="M25" s="796"/>
      <c r="N25" s="544"/>
      <c r="O25" s="544"/>
      <c r="P25" s="543"/>
      <c r="Q25" s="556" t="str">
        <f t="shared" si="7"/>
        <v/>
      </c>
      <c r="R25" s="545"/>
      <c r="S25" s="557">
        <f>SUMIFS('個別表（B表）'!$H$14:$H$213,'個別表（B表）'!$C$14:$C$213,'総括表 (A表)'!$E25,'個別表（B表）'!$S$14:$S$213,"&gt;=1")</f>
        <v>0</v>
      </c>
      <c r="T25" s="401">
        <f>SUMIFS('個別表（B表）'!$BB$14:$BB$213,'個別表（B表）'!$C$14:$C$213,'総括表 (A表)'!$E25)</f>
        <v>0</v>
      </c>
      <c r="U25" s="401">
        <f>SUMIFS('個別表（B表）'!$BD$14:$BD$213,'個別表（B表）'!$C$14:$C$213,'総括表 (A表)'!$E25)</f>
        <v>0</v>
      </c>
      <c r="V25" s="557">
        <f>SUMIFS('個別表（B表）'!$H$14:$H$213,'個別表（B表）'!$C$14:$C$213,'総括表 (A表)'!$E25,'個別表（B表）'!$T$14:$T$213,"&gt;=1")</f>
        <v>0</v>
      </c>
      <c r="W25" s="402">
        <f>SUMIFS('個別表（B表）'!$BZ$14:$BZ$213,'個別表（B表）'!$C$14:$C$213,'総括表 (A表)'!$E25)</f>
        <v>0</v>
      </c>
      <c r="X25" s="402">
        <f>SUMIFS('個別表（B表）'!$CC$14:$CC$213,'個別表（B表）'!$C$14:$C$213,'総括表 (A表)'!$E25)</f>
        <v>0</v>
      </c>
      <c r="Y25" s="546"/>
      <c r="Z25" s="546"/>
      <c r="AA25" s="557">
        <f t="shared" si="8"/>
        <v>0</v>
      </c>
      <c r="AB25" s="403">
        <f t="shared" si="9"/>
        <v>0</v>
      </c>
      <c r="AC25" s="403">
        <f t="shared" si="10"/>
        <v>0</v>
      </c>
      <c r="AD25" s="548">
        <f t="shared" si="15"/>
        <v>0</v>
      </c>
      <c r="AE25" s="549"/>
      <c r="AF25" s="550">
        <f t="shared" si="16"/>
        <v>0</v>
      </c>
      <c r="AG25" s="551">
        <f t="shared" si="17"/>
        <v>0</v>
      </c>
      <c r="AH25" s="549"/>
      <c r="AI25" s="549"/>
      <c r="AJ25" s="550">
        <f t="shared" si="18"/>
        <v>0</v>
      </c>
      <c r="AK25" s="850">
        <f t="shared" si="19"/>
        <v>0</v>
      </c>
      <c r="AL25" s="549"/>
      <c r="AM25" s="550">
        <f t="shared" si="20"/>
        <v>0</v>
      </c>
      <c r="AN25" s="551">
        <f t="shared" si="21"/>
        <v>0</v>
      </c>
      <c r="AO25" s="549"/>
      <c r="AP25" s="552">
        <f t="shared" si="22"/>
        <v>0</v>
      </c>
      <c r="AQ25" s="553"/>
      <c r="AR25" s="551">
        <f t="shared" si="23"/>
        <v>0</v>
      </c>
      <c r="AS25" s="554"/>
      <c r="AT25" s="345">
        <f t="shared" si="3"/>
        <v>0</v>
      </c>
      <c r="AU25" s="868"/>
      <c r="AV25" s="555"/>
      <c r="AW25" s="371">
        <f t="shared" si="11"/>
        <v>0</v>
      </c>
      <c r="AX25" s="268"/>
      <c r="AY25" s="346">
        <f>'総括表 (A表)'!I25</f>
        <v>0</v>
      </c>
      <c r="AZ25" s="346">
        <f t="shared" si="4"/>
        <v>2</v>
      </c>
      <c r="BA25" s="346" t="str">
        <f t="shared" si="5"/>
        <v/>
      </c>
      <c r="BB25" s="346" t="str">
        <f t="shared" si="12"/>
        <v/>
      </c>
      <c r="BC25" s="346" t="str">
        <f t="shared" si="13"/>
        <v/>
      </c>
    </row>
    <row r="26" spans="1:55">
      <c r="A26" s="353">
        <f>VLOOKUP($E26,'個別表（B表）'!$C$14:$AR$213,2,FALSE)</f>
        <v>0</v>
      </c>
      <c r="B26" s="353">
        <f>IF(D26&gt;0,SUM($D$12:D26),0)</f>
        <v>0</v>
      </c>
      <c r="C26" s="353">
        <f t="shared" si="14"/>
        <v>0</v>
      </c>
      <c r="D26" s="353">
        <f t="shared" si="1"/>
        <v>0</v>
      </c>
      <c r="E26" s="408">
        <f t="shared" si="6"/>
        <v>0</v>
      </c>
      <c r="F26" s="371">
        <f>VLOOKUP($E26,'個別表（B表）'!$C$14:$AR$213,8,FALSE)</f>
        <v>0</v>
      </c>
      <c r="G26" s="346">
        <f>VLOOKUP($E26,'個別表（B表）'!$C$14:$AR$213,9,FALSE)</f>
        <v>0</v>
      </c>
      <c r="H26" s="346">
        <f>VLOOKUP($E26,'個別表（B表）'!$C$14:$AR$213,10,FALSE)</f>
        <v>0</v>
      </c>
      <c r="I26" s="542"/>
      <c r="J26" s="971" t="e">
        <f>IF($O26&gt;=0.6,1,
IF(AND($O26&gt;=0.5,#REF!=2,OR($L26="中間",$L26="山間")),1,"")
)</f>
        <v>#REF!</v>
      </c>
      <c r="K26" s="974" t="str">
        <f t="shared" si="2"/>
        <v/>
      </c>
      <c r="L26" s="652" t="str">
        <f>IF($H26&gt;0,LEFT(VLOOKUP($E26,'個別表（B表）'!$C$14:$AR$213,15,FALSE),2),"")</f>
        <v/>
      </c>
      <c r="M26" s="796"/>
      <c r="N26" s="544"/>
      <c r="O26" s="544"/>
      <c r="P26" s="543"/>
      <c r="Q26" s="556" t="str">
        <f t="shared" si="7"/>
        <v/>
      </c>
      <c r="R26" s="545"/>
      <c r="S26" s="557">
        <f>SUMIFS('個別表（B表）'!$H$14:$H$213,'個別表（B表）'!$C$14:$C$213,'総括表 (A表)'!$E26,'個別表（B表）'!$S$14:$S$213,"&gt;=1")</f>
        <v>0</v>
      </c>
      <c r="T26" s="401">
        <f>SUMIFS('個別表（B表）'!$BB$14:$BB$213,'個別表（B表）'!$C$14:$C$213,'総括表 (A表)'!$E26)</f>
        <v>0</v>
      </c>
      <c r="U26" s="401">
        <f>SUMIFS('個別表（B表）'!$BD$14:$BD$213,'個別表（B表）'!$C$14:$C$213,'総括表 (A表)'!$E26)</f>
        <v>0</v>
      </c>
      <c r="V26" s="557">
        <f>SUMIFS('個別表（B表）'!$H$14:$H$213,'個別表（B表）'!$C$14:$C$213,'総括表 (A表)'!$E26,'個別表（B表）'!$T$14:$T$213,"&gt;=1")</f>
        <v>0</v>
      </c>
      <c r="W26" s="402">
        <f>SUMIFS('個別表（B表）'!$BZ$14:$BZ$213,'個別表（B表）'!$C$14:$C$213,'総括表 (A表)'!$E26)</f>
        <v>0</v>
      </c>
      <c r="X26" s="402">
        <f>SUMIFS('個別表（B表）'!$CC$14:$CC$213,'個別表（B表）'!$C$14:$C$213,'総括表 (A表)'!$E26)</f>
        <v>0</v>
      </c>
      <c r="Y26" s="546"/>
      <c r="Z26" s="546"/>
      <c r="AA26" s="557">
        <f t="shared" si="8"/>
        <v>0</v>
      </c>
      <c r="AB26" s="403">
        <f t="shared" si="9"/>
        <v>0</v>
      </c>
      <c r="AC26" s="403">
        <f t="shared" si="10"/>
        <v>0</v>
      </c>
      <c r="AD26" s="548">
        <f t="shared" si="15"/>
        <v>0</v>
      </c>
      <c r="AE26" s="549"/>
      <c r="AF26" s="550">
        <f t="shared" si="16"/>
        <v>0</v>
      </c>
      <c r="AG26" s="551">
        <f t="shared" si="17"/>
        <v>0</v>
      </c>
      <c r="AH26" s="549"/>
      <c r="AI26" s="549"/>
      <c r="AJ26" s="550">
        <f t="shared" si="18"/>
        <v>0</v>
      </c>
      <c r="AK26" s="850">
        <f t="shared" si="19"/>
        <v>0</v>
      </c>
      <c r="AL26" s="549"/>
      <c r="AM26" s="550">
        <f t="shared" si="20"/>
        <v>0</v>
      </c>
      <c r="AN26" s="551">
        <f t="shared" si="21"/>
        <v>0</v>
      </c>
      <c r="AO26" s="549"/>
      <c r="AP26" s="552">
        <f t="shared" si="22"/>
        <v>0</v>
      </c>
      <c r="AQ26" s="553"/>
      <c r="AR26" s="551">
        <f t="shared" si="23"/>
        <v>0</v>
      </c>
      <c r="AS26" s="554"/>
      <c r="AT26" s="345">
        <f t="shared" si="3"/>
        <v>0</v>
      </c>
      <c r="AU26" s="868"/>
      <c r="AV26" s="555"/>
      <c r="AW26" s="371">
        <f t="shared" si="11"/>
        <v>0</v>
      </c>
      <c r="AX26" s="268"/>
      <c r="AY26" s="346">
        <f>'総括表 (A表)'!I26</f>
        <v>0</v>
      </c>
      <c r="AZ26" s="346">
        <f t="shared" si="4"/>
        <v>2</v>
      </c>
      <c r="BA26" s="346" t="str">
        <f t="shared" si="5"/>
        <v/>
      </c>
      <c r="BB26" s="346" t="str">
        <f t="shared" si="12"/>
        <v/>
      </c>
      <c r="BC26" s="346" t="str">
        <f t="shared" si="13"/>
        <v/>
      </c>
    </row>
    <row r="27" spans="1:55">
      <c r="A27" s="353">
        <f>VLOOKUP($E27,'個別表（B表）'!$C$14:$AR$213,2,FALSE)</f>
        <v>0</v>
      </c>
      <c r="B27" s="353">
        <f>IF(D27&gt;0,SUM($D$12:D27),0)</f>
        <v>0</v>
      </c>
      <c r="C27" s="353">
        <f t="shared" si="14"/>
        <v>0</v>
      </c>
      <c r="D27" s="353">
        <f t="shared" si="1"/>
        <v>0</v>
      </c>
      <c r="E27" s="408">
        <f t="shared" si="6"/>
        <v>0</v>
      </c>
      <c r="F27" s="371">
        <f>VLOOKUP($E27,'個別表（B表）'!$C$14:$AR$213,8,FALSE)</f>
        <v>0</v>
      </c>
      <c r="G27" s="346">
        <f>VLOOKUP($E27,'個別表（B表）'!$C$14:$AR$213,9,FALSE)</f>
        <v>0</v>
      </c>
      <c r="H27" s="346">
        <f>VLOOKUP($E27,'個別表（B表）'!$C$14:$AR$213,10,FALSE)</f>
        <v>0</v>
      </c>
      <c r="I27" s="542"/>
      <c r="J27" s="971" t="e">
        <f>IF($O27&gt;=0.6,1,
IF(AND($O27&gt;=0.5,#REF!=2,OR($L27="中間",$L27="山間")),1,"")
)</f>
        <v>#REF!</v>
      </c>
      <c r="K27" s="974" t="str">
        <f t="shared" si="2"/>
        <v/>
      </c>
      <c r="L27" s="652" t="str">
        <f>IF($H27&gt;0,LEFT(VLOOKUP($E27,'個別表（B表）'!$C$14:$AR$213,15,FALSE),2),"")</f>
        <v/>
      </c>
      <c r="M27" s="796"/>
      <c r="N27" s="544"/>
      <c r="O27" s="544"/>
      <c r="P27" s="543"/>
      <c r="Q27" s="556" t="str">
        <f t="shared" si="7"/>
        <v/>
      </c>
      <c r="R27" s="545"/>
      <c r="S27" s="557">
        <f>SUMIFS('個別表（B表）'!$H$14:$H$213,'個別表（B表）'!$C$14:$C$213,'総括表 (A表)'!$E27,'個別表（B表）'!$S$14:$S$213,"&gt;=1")</f>
        <v>0</v>
      </c>
      <c r="T27" s="401">
        <f>SUMIFS('個別表（B表）'!$BB$14:$BB$213,'個別表（B表）'!$C$14:$C$213,'総括表 (A表)'!$E27)</f>
        <v>0</v>
      </c>
      <c r="U27" s="401">
        <f>SUMIFS('個別表（B表）'!$BD$14:$BD$213,'個別表（B表）'!$C$14:$C$213,'総括表 (A表)'!$E27)</f>
        <v>0</v>
      </c>
      <c r="V27" s="557">
        <f>SUMIFS('個別表（B表）'!$H$14:$H$213,'個別表（B表）'!$C$14:$C$213,'総括表 (A表)'!$E27,'個別表（B表）'!$T$14:$T$213,"&gt;=1")</f>
        <v>0</v>
      </c>
      <c r="W27" s="402">
        <f>SUMIFS('個別表（B表）'!$BZ$14:$BZ$213,'個別表（B表）'!$C$14:$C$213,'総括表 (A表)'!$E27)</f>
        <v>0</v>
      </c>
      <c r="X27" s="402">
        <f>SUMIFS('個別表（B表）'!$CC$14:$CC$213,'個別表（B表）'!$C$14:$C$213,'総括表 (A表)'!$E27)</f>
        <v>0</v>
      </c>
      <c r="Y27" s="546"/>
      <c r="Z27" s="546"/>
      <c r="AA27" s="557">
        <f t="shared" si="8"/>
        <v>0</v>
      </c>
      <c r="AB27" s="403">
        <f t="shared" si="9"/>
        <v>0</v>
      </c>
      <c r="AC27" s="403">
        <f t="shared" si="10"/>
        <v>0</v>
      </c>
      <c r="AD27" s="548">
        <f t="shared" si="15"/>
        <v>0</v>
      </c>
      <c r="AE27" s="549"/>
      <c r="AF27" s="550">
        <f t="shared" si="16"/>
        <v>0</v>
      </c>
      <c r="AG27" s="551">
        <f t="shared" si="17"/>
        <v>0</v>
      </c>
      <c r="AH27" s="549"/>
      <c r="AI27" s="549"/>
      <c r="AJ27" s="550">
        <f t="shared" si="18"/>
        <v>0</v>
      </c>
      <c r="AK27" s="850">
        <f t="shared" si="19"/>
        <v>0</v>
      </c>
      <c r="AL27" s="549"/>
      <c r="AM27" s="550">
        <f t="shared" si="20"/>
        <v>0</v>
      </c>
      <c r="AN27" s="551">
        <f t="shared" si="21"/>
        <v>0</v>
      </c>
      <c r="AO27" s="549"/>
      <c r="AP27" s="552">
        <f t="shared" si="22"/>
        <v>0</v>
      </c>
      <c r="AQ27" s="553"/>
      <c r="AR27" s="551">
        <f t="shared" si="23"/>
        <v>0</v>
      </c>
      <c r="AS27" s="554"/>
      <c r="AT27" s="345">
        <f t="shared" si="3"/>
        <v>0</v>
      </c>
      <c r="AU27" s="868"/>
      <c r="AV27" s="555"/>
      <c r="AW27" s="371">
        <f t="shared" si="11"/>
        <v>0</v>
      </c>
      <c r="AX27" s="268"/>
      <c r="AY27" s="346">
        <f>'総括表 (A表)'!I27</f>
        <v>0</v>
      </c>
      <c r="AZ27" s="346">
        <f t="shared" si="4"/>
        <v>2</v>
      </c>
      <c r="BA27" s="346" t="str">
        <f t="shared" si="5"/>
        <v/>
      </c>
      <c r="BB27" s="346" t="str">
        <f t="shared" si="12"/>
        <v/>
      </c>
      <c r="BC27" s="346" t="str">
        <f t="shared" si="13"/>
        <v/>
      </c>
    </row>
    <row r="28" spans="1:55">
      <c r="A28" s="353">
        <f>VLOOKUP($E28,'個別表（B表）'!$C$14:$AR$213,2,FALSE)</f>
        <v>0</v>
      </c>
      <c r="B28" s="353">
        <f>IF(D28&gt;0,SUM($D$12:D28),0)</f>
        <v>0</v>
      </c>
      <c r="C28" s="353">
        <f t="shared" si="14"/>
        <v>0</v>
      </c>
      <c r="D28" s="353">
        <f t="shared" si="1"/>
        <v>0</v>
      </c>
      <c r="E28" s="408">
        <f t="shared" si="6"/>
        <v>0</v>
      </c>
      <c r="F28" s="371">
        <f>VLOOKUP($E28,'個別表（B表）'!$C$14:$AR$213,8,FALSE)</f>
        <v>0</v>
      </c>
      <c r="G28" s="346">
        <f>VLOOKUP($E28,'個別表（B表）'!$C$14:$AR$213,9,FALSE)</f>
        <v>0</v>
      </c>
      <c r="H28" s="346">
        <f>VLOOKUP($E28,'個別表（B表）'!$C$14:$AR$213,10,FALSE)</f>
        <v>0</v>
      </c>
      <c r="I28" s="542"/>
      <c r="J28" s="971" t="e">
        <f>IF($O28&gt;=0.6,1,
IF(AND($O28&gt;=0.5,#REF!=2,OR($L28="中間",$L28="山間")),1,"")
)</f>
        <v>#REF!</v>
      </c>
      <c r="K28" s="974" t="str">
        <f t="shared" si="2"/>
        <v/>
      </c>
      <c r="L28" s="652" t="str">
        <f>IF($H28&gt;0,LEFT(VLOOKUP($E28,'個別表（B表）'!$C$14:$AR$213,15,FALSE),2),"")</f>
        <v/>
      </c>
      <c r="M28" s="796"/>
      <c r="N28" s="544"/>
      <c r="O28" s="544"/>
      <c r="P28" s="543"/>
      <c r="Q28" s="556" t="str">
        <f t="shared" si="7"/>
        <v/>
      </c>
      <c r="R28" s="545"/>
      <c r="S28" s="557">
        <f>SUMIFS('個別表（B表）'!$H$14:$H$213,'個別表（B表）'!$C$14:$C$213,'総括表 (A表)'!$E28,'個別表（B表）'!$S$14:$S$213,"&gt;=1")</f>
        <v>0</v>
      </c>
      <c r="T28" s="401">
        <f>SUMIFS('個別表（B表）'!$BB$14:$BB$213,'個別表（B表）'!$C$14:$C$213,'総括表 (A表)'!$E28)</f>
        <v>0</v>
      </c>
      <c r="U28" s="401">
        <f>SUMIFS('個別表（B表）'!$BD$14:$BD$213,'個別表（B表）'!$C$14:$C$213,'総括表 (A表)'!$E28)</f>
        <v>0</v>
      </c>
      <c r="V28" s="557">
        <f>SUMIFS('個別表（B表）'!$H$14:$H$213,'個別表（B表）'!$C$14:$C$213,'総括表 (A表)'!$E28,'個別表（B表）'!$T$14:$T$213,"&gt;=1")</f>
        <v>0</v>
      </c>
      <c r="W28" s="402">
        <f>SUMIFS('個別表（B表）'!$BZ$14:$BZ$213,'個別表（B表）'!$C$14:$C$213,'総括表 (A表)'!$E28)</f>
        <v>0</v>
      </c>
      <c r="X28" s="402">
        <f>SUMIFS('個別表（B表）'!$CC$14:$CC$213,'個別表（B表）'!$C$14:$C$213,'総括表 (A表)'!$E28)</f>
        <v>0</v>
      </c>
      <c r="Y28" s="546"/>
      <c r="Z28" s="546"/>
      <c r="AA28" s="557">
        <f t="shared" si="8"/>
        <v>0</v>
      </c>
      <c r="AB28" s="403">
        <f t="shared" si="9"/>
        <v>0</v>
      </c>
      <c r="AC28" s="403">
        <f t="shared" si="10"/>
        <v>0</v>
      </c>
      <c r="AD28" s="548">
        <f t="shared" si="15"/>
        <v>0</v>
      </c>
      <c r="AE28" s="549"/>
      <c r="AF28" s="550">
        <f t="shared" si="16"/>
        <v>0</v>
      </c>
      <c r="AG28" s="551">
        <f t="shared" si="17"/>
        <v>0</v>
      </c>
      <c r="AH28" s="549"/>
      <c r="AI28" s="549"/>
      <c r="AJ28" s="550">
        <f t="shared" si="18"/>
        <v>0</v>
      </c>
      <c r="AK28" s="850">
        <f t="shared" si="19"/>
        <v>0</v>
      </c>
      <c r="AL28" s="549"/>
      <c r="AM28" s="550">
        <f t="shared" si="20"/>
        <v>0</v>
      </c>
      <c r="AN28" s="551">
        <f t="shared" si="21"/>
        <v>0</v>
      </c>
      <c r="AO28" s="549"/>
      <c r="AP28" s="552">
        <f t="shared" si="22"/>
        <v>0</v>
      </c>
      <c r="AQ28" s="553"/>
      <c r="AR28" s="551">
        <f t="shared" si="23"/>
        <v>0</v>
      </c>
      <c r="AS28" s="554"/>
      <c r="AT28" s="345">
        <f t="shared" si="3"/>
        <v>0</v>
      </c>
      <c r="AU28" s="868"/>
      <c r="AV28" s="555"/>
      <c r="AW28" s="371">
        <f t="shared" si="11"/>
        <v>0</v>
      </c>
      <c r="AX28" s="268"/>
      <c r="AY28" s="346">
        <f>'総括表 (A表)'!I28</f>
        <v>0</v>
      </c>
      <c r="AZ28" s="346">
        <f t="shared" si="4"/>
        <v>2</v>
      </c>
      <c r="BA28" s="346" t="str">
        <f t="shared" si="5"/>
        <v/>
      </c>
      <c r="BB28" s="346" t="str">
        <f t="shared" si="12"/>
        <v/>
      </c>
      <c r="BC28" s="346" t="str">
        <f t="shared" si="13"/>
        <v/>
      </c>
    </row>
    <row r="29" spans="1:55">
      <c r="A29" s="353">
        <f>VLOOKUP($E29,'個別表（B表）'!$C$14:$AR$213,2,FALSE)</f>
        <v>0</v>
      </c>
      <c r="B29" s="353">
        <f>IF(D29&gt;0,SUM($D$12:D29),0)</f>
        <v>0</v>
      </c>
      <c r="C29" s="353">
        <f t="shared" si="14"/>
        <v>0</v>
      </c>
      <c r="D29" s="353">
        <f t="shared" si="1"/>
        <v>0</v>
      </c>
      <c r="E29" s="408">
        <f t="shared" si="6"/>
        <v>0</v>
      </c>
      <c r="F29" s="371">
        <f>VLOOKUP($E29,'個別表（B表）'!$C$14:$AR$213,8,FALSE)</f>
        <v>0</v>
      </c>
      <c r="G29" s="346">
        <f>VLOOKUP($E29,'個別表（B表）'!$C$14:$AR$213,9,FALSE)</f>
        <v>0</v>
      </c>
      <c r="H29" s="346">
        <f>VLOOKUP($E29,'個別表（B表）'!$C$14:$AR$213,10,FALSE)</f>
        <v>0</v>
      </c>
      <c r="I29" s="542"/>
      <c r="J29" s="971" t="e">
        <f>IF($O29&gt;=0.6,1,
IF(AND($O29&gt;=0.5,#REF!=2,OR($L29="中間",$L29="山間")),1,"")
)</f>
        <v>#REF!</v>
      </c>
      <c r="K29" s="974" t="str">
        <f t="shared" si="2"/>
        <v/>
      </c>
      <c r="L29" s="652" t="str">
        <f>IF($H29&gt;0,LEFT(VLOOKUP($E29,'個別表（B表）'!$C$14:$AR$213,15,FALSE),2),"")</f>
        <v/>
      </c>
      <c r="M29" s="796"/>
      <c r="N29" s="544"/>
      <c r="O29" s="544"/>
      <c r="P29" s="543"/>
      <c r="Q29" s="556" t="str">
        <f t="shared" si="7"/>
        <v/>
      </c>
      <c r="R29" s="545"/>
      <c r="S29" s="557">
        <f>SUMIFS('個別表（B表）'!$H$14:$H$213,'個別表（B表）'!$C$14:$C$213,'総括表 (A表)'!$E29,'個別表（B表）'!$S$14:$S$213,"&gt;=1")</f>
        <v>0</v>
      </c>
      <c r="T29" s="401">
        <f>SUMIFS('個別表（B表）'!$BB$14:$BB$213,'個別表（B表）'!$C$14:$C$213,'総括表 (A表)'!$E29)</f>
        <v>0</v>
      </c>
      <c r="U29" s="401">
        <f>SUMIFS('個別表（B表）'!$BD$14:$BD$213,'個別表（B表）'!$C$14:$C$213,'総括表 (A表)'!$E29)</f>
        <v>0</v>
      </c>
      <c r="V29" s="557">
        <f>SUMIFS('個別表（B表）'!$H$14:$H$213,'個別表（B表）'!$C$14:$C$213,'総括表 (A表)'!$E29,'個別表（B表）'!$T$14:$T$213,"&gt;=1")</f>
        <v>0</v>
      </c>
      <c r="W29" s="402">
        <f>SUMIFS('個別表（B表）'!$BZ$14:$BZ$213,'個別表（B表）'!$C$14:$C$213,'総括表 (A表)'!$E29)</f>
        <v>0</v>
      </c>
      <c r="X29" s="402">
        <f>SUMIFS('個別表（B表）'!$CC$14:$CC$213,'個別表（B表）'!$C$14:$C$213,'総括表 (A表)'!$E29)</f>
        <v>0</v>
      </c>
      <c r="Y29" s="546"/>
      <c r="Z29" s="546"/>
      <c r="AA29" s="557">
        <f t="shared" si="8"/>
        <v>0</v>
      </c>
      <c r="AB29" s="403">
        <f t="shared" si="9"/>
        <v>0</v>
      </c>
      <c r="AC29" s="403">
        <f t="shared" si="10"/>
        <v>0</v>
      </c>
      <c r="AD29" s="548">
        <f t="shared" si="15"/>
        <v>0</v>
      </c>
      <c r="AE29" s="549"/>
      <c r="AF29" s="550">
        <f t="shared" si="16"/>
        <v>0</v>
      </c>
      <c r="AG29" s="551">
        <f t="shared" si="17"/>
        <v>0</v>
      </c>
      <c r="AH29" s="549"/>
      <c r="AI29" s="549"/>
      <c r="AJ29" s="550">
        <f t="shared" si="18"/>
        <v>0</v>
      </c>
      <c r="AK29" s="850">
        <f t="shared" si="19"/>
        <v>0</v>
      </c>
      <c r="AL29" s="549"/>
      <c r="AM29" s="550">
        <f t="shared" si="20"/>
        <v>0</v>
      </c>
      <c r="AN29" s="551">
        <f t="shared" si="21"/>
        <v>0</v>
      </c>
      <c r="AO29" s="549"/>
      <c r="AP29" s="552">
        <f t="shared" si="22"/>
        <v>0</v>
      </c>
      <c r="AQ29" s="553"/>
      <c r="AR29" s="551">
        <f t="shared" si="23"/>
        <v>0</v>
      </c>
      <c r="AS29" s="554"/>
      <c r="AT29" s="345">
        <f t="shared" si="3"/>
        <v>0</v>
      </c>
      <c r="AU29" s="868"/>
      <c r="AV29" s="555"/>
      <c r="AW29" s="371">
        <f t="shared" si="11"/>
        <v>0</v>
      </c>
      <c r="AX29" s="268"/>
      <c r="AY29" s="346">
        <f>'総括表 (A表)'!I29</f>
        <v>0</v>
      </c>
      <c r="AZ29" s="346">
        <f t="shared" si="4"/>
        <v>2</v>
      </c>
      <c r="BA29" s="346" t="str">
        <f t="shared" si="5"/>
        <v/>
      </c>
      <c r="BB29" s="346" t="str">
        <f t="shared" si="12"/>
        <v/>
      </c>
      <c r="BC29" s="346" t="str">
        <f t="shared" si="13"/>
        <v/>
      </c>
    </row>
    <row r="30" spans="1:55">
      <c r="A30" s="353">
        <f>VLOOKUP($E30,'個別表（B表）'!$C$14:$AR$213,2,FALSE)</f>
        <v>0</v>
      </c>
      <c r="B30" s="353">
        <f>IF(D30&gt;0,SUM($D$12:D30),0)</f>
        <v>0</v>
      </c>
      <c r="C30" s="353">
        <f t="shared" si="14"/>
        <v>0</v>
      </c>
      <c r="D30" s="353">
        <f t="shared" si="1"/>
        <v>0</v>
      </c>
      <c r="E30" s="408">
        <f t="shared" si="6"/>
        <v>0</v>
      </c>
      <c r="F30" s="371">
        <f>VLOOKUP($E30,'個別表（B表）'!$C$14:$AR$213,8,FALSE)</f>
        <v>0</v>
      </c>
      <c r="G30" s="346">
        <f>VLOOKUP($E30,'個別表（B表）'!$C$14:$AR$213,9,FALSE)</f>
        <v>0</v>
      </c>
      <c r="H30" s="346">
        <f>VLOOKUP($E30,'個別表（B表）'!$C$14:$AR$213,10,FALSE)</f>
        <v>0</v>
      </c>
      <c r="I30" s="542"/>
      <c r="J30" s="971" t="e">
        <f>IF($O30&gt;=0.6,1,
IF(AND($O30&gt;=0.5,#REF!=2,OR($L30="中間",$L30="山間")),1,"")
)</f>
        <v>#REF!</v>
      </c>
      <c r="K30" s="974" t="str">
        <f t="shared" si="2"/>
        <v/>
      </c>
      <c r="L30" s="652" t="str">
        <f>IF($H30&gt;0,LEFT(VLOOKUP($E30,'個別表（B表）'!$C$14:$AR$213,15,FALSE),2),"")</f>
        <v/>
      </c>
      <c r="M30" s="796"/>
      <c r="N30" s="544"/>
      <c r="O30" s="544"/>
      <c r="P30" s="543"/>
      <c r="Q30" s="556" t="str">
        <f t="shared" si="7"/>
        <v/>
      </c>
      <c r="R30" s="545"/>
      <c r="S30" s="557">
        <f>SUMIFS('個別表（B表）'!$H$14:$H$213,'個別表（B表）'!$C$14:$C$213,'総括表 (A表)'!$E30,'個別表（B表）'!$S$14:$S$213,"&gt;=1")</f>
        <v>0</v>
      </c>
      <c r="T30" s="401">
        <f>SUMIFS('個別表（B表）'!$BB$14:$BB$213,'個別表（B表）'!$C$14:$C$213,'総括表 (A表)'!$E30)</f>
        <v>0</v>
      </c>
      <c r="U30" s="401">
        <f>SUMIFS('個別表（B表）'!$BD$14:$BD$213,'個別表（B表）'!$C$14:$C$213,'総括表 (A表)'!$E30)</f>
        <v>0</v>
      </c>
      <c r="V30" s="557">
        <f>SUMIFS('個別表（B表）'!$H$14:$H$213,'個別表（B表）'!$C$14:$C$213,'総括表 (A表)'!$E30,'個別表（B表）'!$T$14:$T$213,"&gt;=1")</f>
        <v>0</v>
      </c>
      <c r="W30" s="402">
        <f>SUMIFS('個別表（B表）'!$BZ$14:$BZ$213,'個別表（B表）'!$C$14:$C$213,'総括表 (A表)'!$E30)</f>
        <v>0</v>
      </c>
      <c r="X30" s="402">
        <f>SUMIFS('個別表（B表）'!$CC$14:$CC$213,'個別表（B表）'!$C$14:$C$213,'総括表 (A表)'!$E30)</f>
        <v>0</v>
      </c>
      <c r="Y30" s="546"/>
      <c r="Z30" s="546"/>
      <c r="AA30" s="557">
        <f t="shared" si="8"/>
        <v>0</v>
      </c>
      <c r="AB30" s="403">
        <f t="shared" si="9"/>
        <v>0</v>
      </c>
      <c r="AC30" s="403">
        <f t="shared" si="10"/>
        <v>0</v>
      </c>
      <c r="AD30" s="548">
        <f t="shared" si="15"/>
        <v>0</v>
      </c>
      <c r="AE30" s="549"/>
      <c r="AF30" s="550">
        <f t="shared" si="16"/>
        <v>0</v>
      </c>
      <c r="AG30" s="551">
        <f t="shared" si="17"/>
        <v>0</v>
      </c>
      <c r="AH30" s="549"/>
      <c r="AI30" s="549"/>
      <c r="AJ30" s="550">
        <f t="shared" si="18"/>
        <v>0</v>
      </c>
      <c r="AK30" s="850">
        <f t="shared" si="19"/>
        <v>0</v>
      </c>
      <c r="AL30" s="549"/>
      <c r="AM30" s="550">
        <f t="shared" si="20"/>
        <v>0</v>
      </c>
      <c r="AN30" s="551">
        <f t="shared" si="21"/>
        <v>0</v>
      </c>
      <c r="AO30" s="549"/>
      <c r="AP30" s="552">
        <f t="shared" si="22"/>
        <v>0</v>
      </c>
      <c r="AQ30" s="553"/>
      <c r="AR30" s="551">
        <f t="shared" si="23"/>
        <v>0</v>
      </c>
      <c r="AS30" s="554"/>
      <c r="AT30" s="345">
        <f t="shared" si="3"/>
        <v>0</v>
      </c>
      <c r="AU30" s="868"/>
      <c r="AV30" s="555"/>
      <c r="AW30" s="371">
        <f t="shared" si="11"/>
        <v>0</v>
      </c>
      <c r="AX30" s="268"/>
      <c r="AY30" s="346">
        <f>'総括表 (A表)'!I30</f>
        <v>0</v>
      </c>
      <c r="AZ30" s="346">
        <f t="shared" si="4"/>
        <v>2</v>
      </c>
      <c r="BA30" s="346" t="str">
        <f t="shared" si="5"/>
        <v/>
      </c>
      <c r="BB30" s="346" t="str">
        <f t="shared" si="12"/>
        <v/>
      </c>
      <c r="BC30" s="346" t="str">
        <f t="shared" si="13"/>
        <v/>
      </c>
    </row>
    <row r="31" spans="1:55">
      <c r="A31" s="353">
        <f>VLOOKUP($E31,'個別表（B表）'!$C$14:$AR$213,2,FALSE)</f>
        <v>0</v>
      </c>
      <c r="B31" s="353">
        <f>IF(D31&gt;0,SUM($D$12:D31),0)</f>
        <v>0</v>
      </c>
      <c r="C31" s="353">
        <f t="shared" si="14"/>
        <v>0</v>
      </c>
      <c r="D31" s="353">
        <f t="shared" si="1"/>
        <v>0</v>
      </c>
      <c r="E31" s="408">
        <f t="shared" si="6"/>
        <v>0</v>
      </c>
      <c r="F31" s="371">
        <f>VLOOKUP($E31,'個別表（B表）'!$C$14:$AR$213,8,FALSE)</f>
        <v>0</v>
      </c>
      <c r="G31" s="346">
        <f>VLOOKUP($E31,'個別表（B表）'!$C$14:$AR$213,9,FALSE)</f>
        <v>0</v>
      </c>
      <c r="H31" s="346">
        <f>VLOOKUP($E31,'個別表（B表）'!$C$14:$AR$213,10,FALSE)</f>
        <v>0</v>
      </c>
      <c r="I31" s="542"/>
      <c r="J31" s="971" t="e">
        <f>IF($O31&gt;=0.6,1,
IF(AND($O31&gt;=0.5,#REF!=2,OR($L31="中間",$L31="山間")),1,"")
)</f>
        <v>#REF!</v>
      </c>
      <c r="K31" s="974" t="str">
        <f t="shared" si="2"/>
        <v/>
      </c>
      <c r="L31" s="652" t="str">
        <f>IF($H31&gt;0,LEFT(VLOOKUP($E31,'個別表（B表）'!$C$14:$AR$213,15,FALSE),2),"")</f>
        <v/>
      </c>
      <c r="M31" s="796"/>
      <c r="N31" s="544"/>
      <c r="O31" s="544"/>
      <c r="P31" s="543"/>
      <c r="Q31" s="556" t="str">
        <f t="shared" si="7"/>
        <v/>
      </c>
      <c r="R31" s="545"/>
      <c r="S31" s="557">
        <f>SUMIFS('個別表（B表）'!$H$14:$H$213,'個別表（B表）'!$C$14:$C$213,'総括表 (A表)'!$E31,'個別表（B表）'!$S$14:$S$213,"&gt;=1")</f>
        <v>0</v>
      </c>
      <c r="T31" s="401">
        <f>SUMIFS('個別表（B表）'!$BB$14:$BB$213,'個別表（B表）'!$C$14:$C$213,'総括表 (A表)'!$E31)</f>
        <v>0</v>
      </c>
      <c r="U31" s="401">
        <f>SUMIFS('個別表（B表）'!$BD$14:$BD$213,'個別表（B表）'!$C$14:$C$213,'総括表 (A表)'!$E31)</f>
        <v>0</v>
      </c>
      <c r="V31" s="557">
        <f>SUMIFS('個別表（B表）'!$H$14:$H$213,'個別表（B表）'!$C$14:$C$213,'総括表 (A表)'!$E31,'個別表（B表）'!$T$14:$T$213,"&gt;=1")</f>
        <v>0</v>
      </c>
      <c r="W31" s="402">
        <f>SUMIFS('個別表（B表）'!$BZ$14:$BZ$213,'個別表（B表）'!$C$14:$C$213,'総括表 (A表)'!$E31)</f>
        <v>0</v>
      </c>
      <c r="X31" s="402">
        <f>SUMIFS('個別表（B表）'!$CC$14:$CC$213,'個別表（B表）'!$C$14:$C$213,'総括表 (A表)'!$E31)</f>
        <v>0</v>
      </c>
      <c r="Y31" s="546"/>
      <c r="Z31" s="546"/>
      <c r="AA31" s="557">
        <f t="shared" si="8"/>
        <v>0</v>
      </c>
      <c r="AB31" s="403">
        <f t="shared" si="9"/>
        <v>0</v>
      </c>
      <c r="AC31" s="403">
        <f t="shared" si="10"/>
        <v>0</v>
      </c>
      <c r="AD31" s="548">
        <f t="shared" si="15"/>
        <v>0</v>
      </c>
      <c r="AE31" s="549"/>
      <c r="AF31" s="550">
        <f t="shared" si="16"/>
        <v>0</v>
      </c>
      <c r="AG31" s="551">
        <f t="shared" si="17"/>
        <v>0</v>
      </c>
      <c r="AH31" s="549"/>
      <c r="AI31" s="549"/>
      <c r="AJ31" s="550">
        <f t="shared" si="18"/>
        <v>0</v>
      </c>
      <c r="AK31" s="850">
        <f t="shared" si="19"/>
        <v>0</v>
      </c>
      <c r="AL31" s="549"/>
      <c r="AM31" s="550">
        <f t="shared" si="20"/>
        <v>0</v>
      </c>
      <c r="AN31" s="551">
        <f t="shared" si="21"/>
        <v>0</v>
      </c>
      <c r="AO31" s="549"/>
      <c r="AP31" s="552">
        <f t="shared" si="22"/>
        <v>0</v>
      </c>
      <c r="AQ31" s="553"/>
      <c r="AR31" s="551">
        <f t="shared" si="23"/>
        <v>0</v>
      </c>
      <c r="AS31" s="554"/>
      <c r="AT31" s="345">
        <f t="shared" si="3"/>
        <v>0</v>
      </c>
      <c r="AU31" s="868"/>
      <c r="AV31" s="555"/>
      <c r="AW31" s="371">
        <f t="shared" si="11"/>
        <v>0</v>
      </c>
      <c r="AX31" s="268"/>
      <c r="AY31" s="346">
        <f>'総括表 (A表)'!I31</f>
        <v>0</v>
      </c>
      <c r="AZ31" s="346">
        <f t="shared" si="4"/>
        <v>2</v>
      </c>
      <c r="BA31" s="346" t="str">
        <f t="shared" si="5"/>
        <v/>
      </c>
      <c r="BB31" s="346" t="str">
        <f t="shared" si="12"/>
        <v/>
      </c>
      <c r="BC31" s="346" t="str">
        <f t="shared" si="13"/>
        <v/>
      </c>
    </row>
    <row r="32" spans="1:55">
      <c r="A32" s="353">
        <f>VLOOKUP($E32,'個別表（B表）'!$C$14:$AR$213,2,FALSE)</f>
        <v>0</v>
      </c>
      <c r="B32" s="353">
        <f>IF(D32&gt;0,SUM($D$12:D32),0)</f>
        <v>0</v>
      </c>
      <c r="C32" s="353">
        <f t="shared" si="14"/>
        <v>0</v>
      </c>
      <c r="D32" s="353">
        <f t="shared" si="1"/>
        <v>0</v>
      </c>
      <c r="E32" s="408">
        <f t="shared" si="6"/>
        <v>0</v>
      </c>
      <c r="F32" s="371">
        <f>VLOOKUP($E32,'個別表（B表）'!$C$14:$AR$213,8,FALSE)</f>
        <v>0</v>
      </c>
      <c r="G32" s="346">
        <f>VLOOKUP($E32,'個別表（B表）'!$C$14:$AR$213,9,FALSE)</f>
        <v>0</v>
      </c>
      <c r="H32" s="346">
        <f>VLOOKUP($E32,'個別表（B表）'!$C$14:$AR$213,10,FALSE)</f>
        <v>0</v>
      </c>
      <c r="I32" s="542"/>
      <c r="J32" s="971" t="e">
        <f>IF($O32&gt;=0.6,1,
IF(AND($O32&gt;=0.5,#REF!=2,OR($L32="中間",$L32="山間")),1,"")
)</f>
        <v>#REF!</v>
      </c>
      <c r="K32" s="974" t="str">
        <f t="shared" si="2"/>
        <v/>
      </c>
      <c r="L32" s="652" t="str">
        <f>IF($H32&gt;0,LEFT(VLOOKUP($E32,'個別表（B表）'!$C$14:$AR$213,15,FALSE),2),"")</f>
        <v/>
      </c>
      <c r="M32" s="796"/>
      <c r="N32" s="544"/>
      <c r="O32" s="544"/>
      <c r="P32" s="543"/>
      <c r="Q32" s="556" t="str">
        <f t="shared" si="7"/>
        <v/>
      </c>
      <c r="R32" s="545"/>
      <c r="S32" s="557">
        <f>SUMIFS('個別表（B表）'!$H$14:$H$213,'個別表（B表）'!$C$14:$C$213,'総括表 (A表)'!$E32,'個別表（B表）'!$S$14:$S$213,"&gt;=1")</f>
        <v>0</v>
      </c>
      <c r="T32" s="401">
        <f>SUMIFS('個別表（B表）'!$BB$14:$BB$213,'個別表（B表）'!$C$14:$C$213,'総括表 (A表)'!$E32)</f>
        <v>0</v>
      </c>
      <c r="U32" s="401">
        <f>SUMIFS('個別表（B表）'!$BD$14:$BD$213,'個別表（B表）'!$C$14:$C$213,'総括表 (A表)'!$E32)</f>
        <v>0</v>
      </c>
      <c r="V32" s="557">
        <f>SUMIFS('個別表（B表）'!$H$14:$H$213,'個別表（B表）'!$C$14:$C$213,'総括表 (A表)'!$E32,'個別表（B表）'!$T$14:$T$213,"&gt;=1")</f>
        <v>0</v>
      </c>
      <c r="W32" s="402">
        <f>SUMIFS('個別表（B表）'!$BZ$14:$BZ$213,'個別表（B表）'!$C$14:$C$213,'総括表 (A表)'!$E32)</f>
        <v>0</v>
      </c>
      <c r="X32" s="402">
        <f>SUMIFS('個別表（B表）'!$CC$14:$CC$213,'個別表（B表）'!$C$14:$C$213,'総括表 (A表)'!$E32)</f>
        <v>0</v>
      </c>
      <c r="Y32" s="546"/>
      <c r="Z32" s="546"/>
      <c r="AA32" s="557">
        <f t="shared" si="8"/>
        <v>0</v>
      </c>
      <c r="AB32" s="403">
        <f t="shared" si="9"/>
        <v>0</v>
      </c>
      <c r="AC32" s="403">
        <f t="shared" si="10"/>
        <v>0</v>
      </c>
      <c r="AD32" s="548">
        <f t="shared" si="15"/>
        <v>0</v>
      </c>
      <c r="AE32" s="549"/>
      <c r="AF32" s="550">
        <f t="shared" si="16"/>
        <v>0</v>
      </c>
      <c r="AG32" s="551">
        <f t="shared" si="17"/>
        <v>0</v>
      </c>
      <c r="AH32" s="549"/>
      <c r="AI32" s="549"/>
      <c r="AJ32" s="550">
        <f t="shared" si="18"/>
        <v>0</v>
      </c>
      <c r="AK32" s="850">
        <f t="shared" si="19"/>
        <v>0</v>
      </c>
      <c r="AL32" s="549"/>
      <c r="AM32" s="550">
        <f t="shared" si="20"/>
        <v>0</v>
      </c>
      <c r="AN32" s="551">
        <f t="shared" si="21"/>
        <v>0</v>
      </c>
      <c r="AO32" s="549"/>
      <c r="AP32" s="552">
        <f t="shared" si="22"/>
        <v>0</v>
      </c>
      <c r="AQ32" s="553"/>
      <c r="AR32" s="551">
        <f t="shared" si="23"/>
        <v>0</v>
      </c>
      <c r="AS32" s="554"/>
      <c r="AT32" s="345">
        <f t="shared" si="3"/>
        <v>0</v>
      </c>
      <c r="AU32" s="868"/>
      <c r="AV32" s="555"/>
      <c r="AW32" s="371">
        <f t="shared" si="11"/>
        <v>0</v>
      </c>
      <c r="AX32" s="268"/>
      <c r="AY32" s="346">
        <f>'総括表 (A表)'!I32</f>
        <v>0</v>
      </c>
      <c r="AZ32" s="346">
        <f t="shared" si="4"/>
        <v>2</v>
      </c>
      <c r="BA32" s="346" t="str">
        <f t="shared" si="5"/>
        <v/>
      </c>
      <c r="BB32" s="346" t="str">
        <f t="shared" si="12"/>
        <v/>
      </c>
      <c r="BC32" s="346" t="str">
        <f t="shared" si="13"/>
        <v/>
      </c>
    </row>
    <row r="33" spans="1:55">
      <c r="A33" s="353">
        <f>VLOOKUP($E33,'個別表（B表）'!$C$14:$AR$213,2,FALSE)</f>
        <v>0</v>
      </c>
      <c r="B33" s="353">
        <f>IF(D33&gt;0,SUM($D$12:D33),0)</f>
        <v>0</v>
      </c>
      <c r="C33" s="353">
        <f t="shared" si="14"/>
        <v>0</v>
      </c>
      <c r="D33" s="353">
        <f t="shared" si="1"/>
        <v>0</v>
      </c>
      <c r="E33" s="408">
        <f t="shared" si="6"/>
        <v>0</v>
      </c>
      <c r="F33" s="371">
        <f>VLOOKUP($E33,'個別表（B表）'!$C$14:$AR$213,8,FALSE)</f>
        <v>0</v>
      </c>
      <c r="G33" s="346">
        <f>VLOOKUP($E33,'個別表（B表）'!$C$14:$AR$213,9,FALSE)</f>
        <v>0</v>
      </c>
      <c r="H33" s="346">
        <f>VLOOKUP($E33,'個別表（B表）'!$C$14:$AR$213,10,FALSE)</f>
        <v>0</v>
      </c>
      <c r="I33" s="542"/>
      <c r="J33" s="971" t="e">
        <f>IF($O33&gt;=0.6,1,
IF(AND($O33&gt;=0.5,#REF!=2,OR($L33="中間",$L33="山間")),1,"")
)</f>
        <v>#REF!</v>
      </c>
      <c r="K33" s="974" t="str">
        <f t="shared" si="2"/>
        <v/>
      </c>
      <c r="L33" s="652" t="str">
        <f>IF($H33&gt;0,LEFT(VLOOKUP($E33,'個別表（B表）'!$C$14:$AR$213,15,FALSE),2),"")</f>
        <v/>
      </c>
      <c r="M33" s="796"/>
      <c r="N33" s="544"/>
      <c r="O33" s="544"/>
      <c r="P33" s="543"/>
      <c r="Q33" s="556" t="str">
        <f t="shared" si="7"/>
        <v/>
      </c>
      <c r="R33" s="545"/>
      <c r="S33" s="557">
        <f>SUMIFS('個別表（B表）'!$H$14:$H$213,'個別表（B表）'!$C$14:$C$213,'総括表 (A表)'!$E33,'個別表（B表）'!$S$14:$S$213,"&gt;=1")</f>
        <v>0</v>
      </c>
      <c r="T33" s="401">
        <f>SUMIFS('個別表（B表）'!$BB$14:$BB$213,'個別表（B表）'!$C$14:$C$213,'総括表 (A表)'!$E33)</f>
        <v>0</v>
      </c>
      <c r="U33" s="401">
        <f>SUMIFS('個別表（B表）'!$BD$14:$BD$213,'個別表（B表）'!$C$14:$C$213,'総括表 (A表)'!$E33)</f>
        <v>0</v>
      </c>
      <c r="V33" s="557">
        <f>SUMIFS('個別表（B表）'!$H$14:$H$213,'個別表（B表）'!$C$14:$C$213,'総括表 (A表)'!$E33,'個別表（B表）'!$T$14:$T$213,"&gt;=1")</f>
        <v>0</v>
      </c>
      <c r="W33" s="402">
        <f>SUMIFS('個別表（B表）'!$BZ$14:$BZ$213,'個別表（B表）'!$C$14:$C$213,'総括表 (A表)'!$E33)</f>
        <v>0</v>
      </c>
      <c r="X33" s="402">
        <f>SUMIFS('個別表（B表）'!$CC$14:$CC$213,'個別表（B表）'!$C$14:$C$213,'総括表 (A表)'!$E33)</f>
        <v>0</v>
      </c>
      <c r="Y33" s="546"/>
      <c r="Z33" s="546"/>
      <c r="AA33" s="557">
        <f t="shared" si="8"/>
        <v>0</v>
      </c>
      <c r="AB33" s="403">
        <f t="shared" si="9"/>
        <v>0</v>
      </c>
      <c r="AC33" s="403">
        <f t="shared" si="10"/>
        <v>0</v>
      </c>
      <c r="AD33" s="548">
        <f t="shared" si="15"/>
        <v>0</v>
      </c>
      <c r="AE33" s="549"/>
      <c r="AF33" s="550">
        <f t="shared" si="16"/>
        <v>0</v>
      </c>
      <c r="AG33" s="551">
        <f t="shared" si="17"/>
        <v>0</v>
      </c>
      <c r="AH33" s="549"/>
      <c r="AI33" s="549"/>
      <c r="AJ33" s="550">
        <f t="shared" si="18"/>
        <v>0</v>
      </c>
      <c r="AK33" s="850">
        <f t="shared" si="19"/>
        <v>0</v>
      </c>
      <c r="AL33" s="549"/>
      <c r="AM33" s="550">
        <f t="shared" si="20"/>
        <v>0</v>
      </c>
      <c r="AN33" s="551">
        <f t="shared" si="21"/>
        <v>0</v>
      </c>
      <c r="AO33" s="549"/>
      <c r="AP33" s="552">
        <f t="shared" si="22"/>
        <v>0</v>
      </c>
      <c r="AQ33" s="553"/>
      <c r="AR33" s="551">
        <f t="shared" si="23"/>
        <v>0</v>
      </c>
      <c r="AS33" s="554"/>
      <c r="AT33" s="345">
        <f t="shared" si="3"/>
        <v>0</v>
      </c>
      <c r="AU33" s="868"/>
      <c r="AV33" s="555"/>
      <c r="AW33" s="371">
        <f t="shared" si="11"/>
        <v>0</v>
      </c>
      <c r="AX33" s="268"/>
      <c r="AY33" s="346">
        <f>'総括表 (A表)'!I33</f>
        <v>0</v>
      </c>
      <c r="AZ33" s="346">
        <f t="shared" si="4"/>
        <v>2</v>
      </c>
      <c r="BA33" s="346" t="str">
        <f t="shared" si="5"/>
        <v/>
      </c>
      <c r="BB33" s="346" t="str">
        <f t="shared" si="12"/>
        <v/>
      </c>
      <c r="BC33" s="346" t="str">
        <f t="shared" si="13"/>
        <v/>
      </c>
    </row>
    <row r="34" spans="1:55">
      <c r="A34" s="353">
        <f>VLOOKUP($E34,'個別表（B表）'!$C$14:$AR$213,2,FALSE)</f>
        <v>0</v>
      </c>
      <c r="B34" s="353">
        <f>IF(D34&gt;0,SUM($D$12:D34),0)</f>
        <v>0</v>
      </c>
      <c r="C34" s="353">
        <f t="shared" si="14"/>
        <v>0</v>
      </c>
      <c r="D34" s="353">
        <f t="shared" si="1"/>
        <v>0</v>
      </c>
      <c r="E34" s="408">
        <f t="shared" si="6"/>
        <v>0</v>
      </c>
      <c r="F34" s="371">
        <f>VLOOKUP($E34,'個別表（B表）'!$C$14:$AR$213,8,FALSE)</f>
        <v>0</v>
      </c>
      <c r="G34" s="346">
        <f>VLOOKUP($E34,'個別表（B表）'!$C$14:$AR$213,9,FALSE)</f>
        <v>0</v>
      </c>
      <c r="H34" s="346">
        <f>VLOOKUP($E34,'個別表（B表）'!$C$14:$AR$213,10,FALSE)</f>
        <v>0</v>
      </c>
      <c r="I34" s="542"/>
      <c r="J34" s="971" t="e">
        <f>IF($O34&gt;=0.6,1,
IF(AND($O34&gt;=0.5,#REF!=2,OR($L34="中間",$L34="山間")),1,"")
)</f>
        <v>#REF!</v>
      </c>
      <c r="K34" s="974" t="str">
        <f t="shared" si="2"/>
        <v/>
      </c>
      <c r="L34" s="652" t="str">
        <f>IF($H34&gt;0,LEFT(VLOOKUP($E34,'個別表（B表）'!$C$14:$AR$213,15,FALSE),2),"")</f>
        <v/>
      </c>
      <c r="M34" s="796"/>
      <c r="N34" s="544"/>
      <c r="O34" s="544"/>
      <c r="P34" s="543"/>
      <c r="Q34" s="556" t="str">
        <f t="shared" si="7"/>
        <v/>
      </c>
      <c r="R34" s="545"/>
      <c r="S34" s="557">
        <f>SUMIFS('個別表（B表）'!$H$14:$H$213,'個別表（B表）'!$C$14:$C$213,'総括表 (A表)'!$E34,'個別表（B表）'!$S$14:$S$213,"&gt;=1")</f>
        <v>0</v>
      </c>
      <c r="T34" s="401">
        <f>SUMIFS('個別表（B表）'!$BB$14:$BB$213,'個別表（B表）'!$C$14:$C$213,'総括表 (A表)'!$E34)</f>
        <v>0</v>
      </c>
      <c r="U34" s="401">
        <f>SUMIFS('個別表（B表）'!$BD$14:$BD$213,'個別表（B表）'!$C$14:$C$213,'総括表 (A表)'!$E34)</f>
        <v>0</v>
      </c>
      <c r="V34" s="557">
        <f>SUMIFS('個別表（B表）'!$H$14:$H$213,'個別表（B表）'!$C$14:$C$213,'総括表 (A表)'!$E34,'個別表（B表）'!$T$14:$T$213,"&gt;=1")</f>
        <v>0</v>
      </c>
      <c r="W34" s="402">
        <f>SUMIFS('個別表（B表）'!$BZ$14:$BZ$213,'個別表（B表）'!$C$14:$C$213,'総括表 (A表)'!$E34)</f>
        <v>0</v>
      </c>
      <c r="X34" s="402">
        <f>SUMIFS('個別表（B表）'!$CC$14:$CC$213,'個別表（B表）'!$C$14:$C$213,'総括表 (A表)'!$E34)</f>
        <v>0</v>
      </c>
      <c r="Y34" s="546"/>
      <c r="Z34" s="546"/>
      <c r="AA34" s="557">
        <f t="shared" si="8"/>
        <v>0</v>
      </c>
      <c r="AB34" s="403">
        <f t="shared" si="9"/>
        <v>0</v>
      </c>
      <c r="AC34" s="403">
        <f t="shared" si="10"/>
        <v>0</v>
      </c>
      <c r="AD34" s="548">
        <f t="shared" si="15"/>
        <v>0</v>
      </c>
      <c r="AE34" s="549"/>
      <c r="AF34" s="550">
        <f t="shared" si="16"/>
        <v>0</v>
      </c>
      <c r="AG34" s="551">
        <f t="shared" si="17"/>
        <v>0</v>
      </c>
      <c r="AH34" s="549"/>
      <c r="AI34" s="549"/>
      <c r="AJ34" s="550">
        <f t="shared" si="18"/>
        <v>0</v>
      </c>
      <c r="AK34" s="850">
        <f t="shared" si="19"/>
        <v>0</v>
      </c>
      <c r="AL34" s="549"/>
      <c r="AM34" s="550">
        <f t="shared" si="20"/>
        <v>0</v>
      </c>
      <c r="AN34" s="551">
        <f t="shared" si="21"/>
        <v>0</v>
      </c>
      <c r="AO34" s="549"/>
      <c r="AP34" s="552">
        <f t="shared" si="22"/>
        <v>0</v>
      </c>
      <c r="AQ34" s="553"/>
      <c r="AR34" s="551">
        <f t="shared" si="23"/>
        <v>0</v>
      </c>
      <c r="AS34" s="554"/>
      <c r="AT34" s="345">
        <f t="shared" si="3"/>
        <v>0</v>
      </c>
      <c r="AU34" s="868"/>
      <c r="AV34" s="555"/>
      <c r="AW34" s="371">
        <f t="shared" si="11"/>
        <v>0</v>
      </c>
      <c r="AX34" s="268"/>
      <c r="AY34" s="346">
        <f>'総括表 (A表)'!I34</f>
        <v>0</v>
      </c>
      <c r="AZ34" s="346">
        <f t="shared" si="4"/>
        <v>2</v>
      </c>
      <c r="BA34" s="346" t="str">
        <f t="shared" si="5"/>
        <v/>
      </c>
      <c r="BB34" s="346" t="str">
        <f t="shared" si="12"/>
        <v/>
      </c>
      <c r="BC34" s="346" t="str">
        <f t="shared" si="13"/>
        <v/>
      </c>
    </row>
    <row r="35" spans="1:55">
      <c r="A35" s="353">
        <f>VLOOKUP($E35,'個別表（B表）'!$C$14:$AR$213,2,FALSE)</f>
        <v>0</v>
      </c>
      <c r="B35" s="353">
        <f>IF(D35&gt;0,SUM($D$12:D35),0)</f>
        <v>0</v>
      </c>
      <c r="C35" s="353">
        <f t="shared" si="14"/>
        <v>0</v>
      </c>
      <c r="D35" s="353">
        <f t="shared" si="1"/>
        <v>0</v>
      </c>
      <c r="E35" s="408">
        <f t="shared" si="6"/>
        <v>0</v>
      </c>
      <c r="F35" s="371">
        <f>VLOOKUP($E35,'個別表（B表）'!$C$14:$AR$213,8,FALSE)</f>
        <v>0</v>
      </c>
      <c r="G35" s="346">
        <f>VLOOKUP($E35,'個別表（B表）'!$C$14:$AR$213,9,FALSE)</f>
        <v>0</v>
      </c>
      <c r="H35" s="346">
        <f>VLOOKUP($E35,'個別表（B表）'!$C$14:$AR$213,10,FALSE)</f>
        <v>0</v>
      </c>
      <c r="I35" s="542"/>
      <c r="J35" s="971" t="e">
        <f>IF($O35&gt;=0.6,1,
IF(AND($O35&gt;=0.5,#REF!=2,OR($L35="中間",$L35="山間")),1,"")
)</f>
        <v>#REF!</v>
      </c>
      <c r="K35" s="974" t="str">
        <f t="shared" si="2"/>
        <v/>
      </c>
      <c r="L35" s="652" t="str">
        <f>IF($H35&gt;0,LEFT(VLOOKUP($E35,'個別表（B表）'!$C$14:$AR$213,15,FALSE),2),"")</f>
        <v/>
      </c>
      <c r="M35" s="796"/>
      <c r="N35" s="544"/>
      <c r="O35" s="544"/>
      <c r="P35" s="543"/>
      <c r="Q35" s="556" t="str">
        <f t="shared" si="7"/>
        <v/>
      </c>
      <c r="R35" s="545"/>
      <c r="S35" s="557">
        <f>SUMIFS('個別表（B表）'!$H$14:$H$213,'個別表（B表）'!$C$14:$C$213,'総括表 (A表)'!$E35,'個別表（B表）'!$S$14:$S$213,"&gt;=1")</f>
        <v>0</v>
      </c>
      <c r="T35" s="401">
        <f>SUMIFS('個別表（B表）'!$BB$14:$BB$213,'個別表（B表）'!$C$14:$C$213,'総括表 (A表)'!$E35)</f>
        <v>0</v>
      </c>
      <c r="U35" s="401">
        <f>SUMIFS('個別表（B表）'!$BD$14:$BD$213,'個別表（B表）'!$C$14:$C$213,'総括表 (A表)'!$E35)</f>
        <v>0</v>
      </c>
      <c r="V35" s="557">
        <f>SUMIFS('個別表（B表）'!$H$14:$H$213,'個別表（B表）'!$C$14:$C$213,'総括表 (A表)'!$E35,'個別表（B表）'!$T$14:$T$213,"&gt;=1")</f>
        <v>0</v>
      </c>
      <c r="W35" s="402">
        <f>SUMIFS('個別表（B表）'!$BZ$14:$BZ$213,'個別表（B表）'!$C$14:$C$213,'総括表 (A表)'!$E35)</f>
        <v>0</v>
      </c>
      <c r="X35" s="402">
        <f>SUMIFS('個別表（B表）'!$CC$14:$CC$213,'個別表（B表）'!$C$14:$C$213,'総括表 (A表)'!$E35)</f>
        <v>0</v>
      </c>
      <c r="Y35" s="546"/>
      <c r="Z35" s="546"/>
      <c r="AA35" s="557">
        <f t="shared" si="8"/>
        <v>0</v>
      </c>
      <c r="AB35" s="403">
        <f t="shared" si="9"/>
        <v>0</v>
      </c>
      <c r="AC35" s="403">
        <f t="shared" si="10"/>
        <v>0</v>
      </c>
      <c r="AD35" s="548">
        <f t="shared" si="15"/>
        <v>0</v>
      </c>
      <c r="AE35" s="549"/>
      <c r="AF35" s="550">
        <f t="shared" si="16"/>
        <v>0</v>
      </c>
      <c r="AG35" s="551">
        <f t="shared" si="17"/>
        <v>0</v>
      </c>
      <c r="AH35" s="549"/>
      <c r="AI35" s="549"/>
      <c r="AJ35" s="550">
        <f t="shared" si="18"/>
        <v>0</v>
      </c>
      <c r="AK35" s="850">
        <f t="shared" si="19"/>
        <v>0</v>
      </c>
      <c r="AL35" s="549"/>
      <c r="AM35" s="550">
        <f t="shared" si="20"/>
        <v>0</v>
      </c>
      <c r="AN35" s="551">
        <f t="shared" si="21"/>
        <v>0</v>
      </c>
      <c r="AO35" s="549"/>
      <c r="AP35" s="552">
        <f t="shared" si="22"/>
        <v>0</v>
      </c>
      <c r="AQ35" s="553"/>
      <c r="AR35" s="551">
        <f t="shared" si="23"/>
        <v>0</v>
      </c>
      <c r="AS35" s="554"/>
      <c r="AT35" s="345">
        <f t="shared" si="3"/>
        <v>0</v>
      </c>
      <c r="AU35" s="868"/>
      <c r="AV35" s="555"/>
      <c r="AW35" s="371">
        <f t="shared" si="11"/>
        <v>0</v>
      </c>
      <c r="AX35" s="268"/>
      <c r="AY35" s="346">
        <f>'総括表 (A表)'!I35</f>
        <v>0</v>
      </c>
      <c r="AZ35" s="346">
        <f t="shared" si="4"/>
        <v>2</v>
      </c>
      <c r="BA35" s="346" t="str">
        <f t="shared" si="5"/>
        <v/>
      </c>
      <c r="BB35" s="346" t="str">
        <f t="shared" si="12"/>
        <v/>
      </c>
      <c r="BC35" s="346" t="str">
        <f t="shared" si="13"/>
        <v/>
      </c>
    </row>
    <row r="36" spans="1:55">
      <c r="A36" s="353">
        <f>VLOOKUP($E36,'個別表（B表）'!$C$14:$AR$213,2,FALSE)</f>
        <v>0</v>
      </c>
      <c r="B36" s="353">
        <f>IF(D36&gt;0,SUM($D$12:D36),0)</f>
        <v>0</v>
      </c>
      <c r="C36" s="353">
        <f t="shared" si="14"/>
        <v>0</v>
      </c>
      <c r="D36" s="353">
        <f t="shared" si="1"/>
        <v>0</v>
      </c>
      <c r="E36" s="408">
        <f t="shared" si="6"/>
        <v>0</v>
      </c>
      <c r="F36" s="371">
        <f>VLOOKUP($E36,'個別表（B表）'!$C$14:$AR$213,8,FALSE)</f>
        <v>0</v>
      </c>
      <c r="G36" s="346">
        <f>VLOOKUP($E36,'個別表（B表）'!$C$14:$AR$213,9,FALSE)</f>
        <v>0</v>
      </c>
      <c r="H36" s="346">
        <f>VLOOKUP($E36,'個別表（B表）'!$C$14:$AR$213,10,FALSE)</f>
        <v>0</v>
      </c>
      <c r="I36" s="542"/>
      <c r="J36" s="971" t="e">
        <f>IF($O36&gt;=0.6,1,
IF(AND($O36&gt;=0.5,#REF!=2,OR($L36="中間",$L36="山間")),1,"")
)</f>
        <v>#REF!</v>
      </c>
      <c r="K36" s="974" t="str">
        <f t="shared" si="2"/>
        <v/>
      </c>
      <c r="L36" s="652" t="str">
        <f>IF($H36&gt;0,LEFT(VLOOKUP($E36,'個別表（B表）'!$C$14:$AR$213,15,FALSE),2),"")</f>
        <v/>
      </c>
      <c r="M36" s="796"/>
      <c r="N36" s="544"/>
      <c r="O36" s="544"/>
      <c r="P36" s="543"/>
      <c r="Q36" s="556" t="str">
        <f t="shared" si="7"/>
        <v/>
      </c>
      <c r="R36" s="545"/>
      <c r="S36" s="557">
        <f>SUMIFS('個別表（B表）'!$H$14:$H$213,'個別表（B表）'!$C$14:$C$213,'総括表 (A表)'!$E36,'個別表（B表）'!$S$14:$S$213,"&gt;=1")</f>
        <v>0</v>
      </c>
      <c r="T36" s="401">
        <f>SUMIFS('個別表（B表）'!$BB$14:$BB$213,'個別表（B表）'!$C$14:$C$213,'総括表 (A表)'!$E36)</f>
        <v>0</v>
      </c>
      <c r="U36" s="401">
        <f>SUMIFS('個別表（B表）'!$BD$14:$BD$213,'個別表（B表）'!$C$14:$C$213,'総括表 (A表)'!$E36)</f>
        <v>0</v>
      </c>
      <c r="V36" s="557">
        <f>SUMIFS('個別表（B表）'!$H$14:$H$213,'個別表（B表）'!$C$14:$C$213,'総括表 (A表)'!$E36,'個別表（B表）'!$T$14:$T$213,"&gt;=1")</f>
        <v>0</v>
      </c>
      <c r="W36" s="402">
        <f>SUMIFS('個別表（B表）'!$BZ$14:$BZ$213,'個別表（B表）'!$C$14:$C$213,'総括表 (A表)'!$E36)</f>
        <v>0</v>
      </c>
      <c r="X36" s="402">
        <f>SUMIFS('個別表（B表）'!$CC$14:$CC$213,'個別表（B表）'!$C$14:$C$213,'総括表 (A表)'!$E36)</f>
        <v>0</v>
      </c>
      <c r="Y36" s="546"/>
      <c r="Z36" s="546"/>
      <c r="AA36" s="557">
        <f t="shared" si="8"/>
        <v>0</v>
      </c>
      <c r="AB36" s="403">
        <f t="shared" si="9"/>
        <v>0</v>
      </c>
      <c r="AC36" s="403">
        <f t="shared" si="10"/>
        <v>0</v>
      </c>
      <c r="AD36" s="548">
        <f t="shared" si="15"/>
        <v>0</v>
      </c>
      <c r="AE36" s="549"/>
      <c r="AF36" s="550">
        <f t="shared" si="16"/>
        <v>0</v>
      </c>
      <c r="AG36" s="551">
        <f t="shared" si="17"/>
        <v>0</v>
      </c>
      <c r="AH36" s="549"/>
      <c r="AI36" s="549"/>
      <c r="AJ36" s="550">
        <f t="shared" si="18"/>
        <v>0</v>
      </c>
      <c r="AK36" s="850">
        <f t="shared" si="19"/>
        <v>0</v>
      </c>
      <c r="AL36" s="549"/>
      <c r="AM36" s="550">
        <f t="shared" si="20"/>
        <v>0</v>
      </c>
      <c r="AN36" s="551">
        <f t="shared" si="21"/>
        <v>0</v>
      </c>
      <c r="AO36" s="549"/>
      <c r="AP36" s="552">
        <f t="shared" si="22"/>
        <v>0</v>
      </c>
      <c r="AQ36" s="553"/>
      <c r="AR36" s="551">
        <f t="shared" si="23"/>
        <v>0</v>
      </c>
      <c r="AS36" s="554"/>
      <c r="AT36" s="345">
        <f t="shared" si="3"/>
        <v>0</v>
      </c>
      <c r="AU36" s="868"/>
      <c r="AV36" s="555"/>
      <c r="AW36" s="371">
        <f t="shared" si="11"/>
        <v>0</v>
      </c>
      <c r="AX36" s="268"/>
      <c r="AY36" s="346">
        <f>'総括表 (A表)'!I36</f>
        <v>0</v>
      </c>
      <c r="AZ36" s="346">
        <f t="shared" si="4"/>
        <v>2</v>
      </c>
      <c r="BA36" s="346" t="str">
        <f t="shared" si="5"/>
        <v/>
      </c>
      <c r="BB36" s="346" t="str">
        <f t="shared" si="12"/>
        <v/>
      </c>
      <c r="BC36" s="346" t="str">
        <f t="shared" si="13"/>
        <v/>
      </c>
    </row>
    <row r="37" spans="1:55">
      <c r="A37" s="353">
        <f>VLOOKUP($E37,'個別表（B表）'!$C$14:$AR$213,2,FALSE)</f>
        <v>0</v>
      </c>
      <c r="B37" s="353">
        <f>IF(D37&gt;0,SUM($D$12:D37),0)</f>
        <v>0</v>
      </c>
      <c r="C37" s="353">
        <f t="shared" si="14"/>
        <v>0</v>
      </c>
      <c r="D37" s="353">
        <f t="shared" si="1"/>
        <v>0</v>
      </c>
      <c r="E37" s="408">
        <f t="shared" si="6"/>
        <v>0</v>
      </c>
      <c r="F37" s="371">
        <f>VLOOKUP($E37,'個別表（B表）'!$C$14:$AR$213,8,FALSE)</f>
        <v>0</v>
      </c>
      <c r="G37" s="346">
        <f>VLOOKUP($E37,'個別表（B表）'!$C$14:$AR$213,9,FALSE)</f>
        <v>0</v>
      </c>
      <c r="H37" s="346">
        <f>VLOOKUP($E37,'個別表（B表）'!$C$14:$AR$213,10,FALSE)</f>
        <v>0</v>
      </c>
      <c r="I37" s="542"/>
      <c r="J37" s="971" t="e">
        <f>IF($O37&gt;=0.6,1,
IF(AND($O37&gt;=0.5,#REF!=2,OR($L37="中間",$L37="山間")),1,"")
)</f>
        <v>#REF!</v>
      </c>
      <c r="K37" s="974" t="str">
        <f t="shared" si="2"/>
        <v/>
      </c>
      <c r="L37" s="652" t="str">
        <f>IF($H37&gt;0,LEFT(VLOOKUP($E37,'個別表（B表）'!$C$14:$AR$213,15,FALSE),2),"")</f>
        <v/>
      </c>
      <c r="M37" s="796"/>
      <c r="N37" s="544"/>
      <c r="O37" s="544"/>
      <c r="P37" s="543"/>
      <c r="Q37" s="556" t="str">
        <f t="shared" si="7"/>
        <v/>
      </c>
      <c r="R37" s="545"/>
      <c r="S37" s="557">
        <f>SUMIFS('個別表（B表）'!$H$14:$H$213,'個別表（B表）'!$C$14:$C$213,'総括表 (A表)'!$E37,'個別表（B表）'!$S$14:$S$213,"&gt;=1")</f>
        <v>0</v>
      </c>
      <c r="T37" s="401">
        <f>SUMIFS('個別表（B表）'!$BB$14:$BB$213,'個別表（B表）'!$C$14:$C$213,'総括表 (A表)'!$E37)</f>
        <v>0</v>
      </c>
      <c r="U37" s="401">
        <f>SUMIFS('個別表（B表）'!$BD$14:$BD$213,'個別表（B表）'!$C$14:$C$213,'総括表 (A表)'!$E37)</f>
        <v>0</v>
      </c>
      <c r="V37" s="557">
        <f>SUMIFS('個別表（B表）'!$H$14:$H$213,'個別表（B表）'!$C$14:$C$213,'総括表 (A表)'!$E37,'個別表（B表）'!$T$14:$T$213,"&gt;=1")</f>
        <v>0</v>
      </c>
      <c r="W37" s="402">
        <f>SUMIFS('個別表（B表）'!$BZ$14:$BZ$213,'個別表（B表）'!$C$14:$C$213,'総括表 (A表)'!$E37)</f>
        <v>0</v>
      </c>
      <c r="X37" s="402">
        <f>SUMIFS('個別表（B表）'!$CC$14:$CC$213,'個別表（B表）'!$C$14:$C$213,'総括表 (A表)'!$E37)</f>
        <v>0</v>
      </c>
      <c r="Y37" s="546"/>
      <c r="Z37" s="546"/>
      <c r="AA37" s="557">
        <f t="shared" si="8"/>
        <v>0</v>
      </c>
      <c r="AB37" s="403">
        <f t="shared" si="9"/>
        <v>0</v>
      </c>
      <c r="AC37" s="403">
        <f t="shared" si="10"/>
        <v>0</v>
      </c>
      <c r="AD37" s="548">
        <f t="shared" si="15"/>
        <v>0</v>
      </c>
      <c r="AE37" s="549"/>
      <c r="AF37" s="550">
        <f t="shared" si="16"/>
        <v>0</v>
      </c>
      <c r="AG37" s="551">
        <f t="shared" si="17"/>
        <v>0</v>
      </c>
      <c r="AH37" s="549"/>
      <c r="AI37" s="549"/>
      <c r="AJ37" s="550">
        <f t="shared" si="18"/>
        <v>0</v>
      </c>
      <c r="AK37" s="850">
        <f t="shared" si="19"/>
        <v>0</v>
      </c>
      <c r="AL37" s="549"/>
      <c r="AM37" s="550">
        <f t="shared" si="20"/>
        <v>0</v>
      </c>
      <c r="AN37" s="551">
        <f t="shared" si="21"/>
        <v>0</v>
      </c>
      <c r="AO37" s="549"/>
      <c r="AP37" s="552">
        <f t="shared" si="22"/>
        <v>0</v>
      </c>
      <c r="AQ37" s="553"/>
      <c r="AR37" s="551">
        <f t="shared" si="23"/>
        <v>0</v>
      </c>
      <c r="AS37" s="554"/>
      <c r="AT37" s="345">
        <f t="shared" si="3"/>
        <v>0</v>
      </c>
      <c r="AU37" s="868"/>
      <c r="AV37" s="555"/>
      <c r="AW37" s="371">
        <f t="shared" si="11"/>
        <v>0</v>
      </c>
      <c r="AX37" s="268"/>
      <c r="AY37" s="346">
        <f>'総括表 (A表)'!I37</f>
        <v>0</v>
      </c>
      <c r="AZ37" s="346">
        <f t="shared" si="4"/>
        <v>2</v>
      </c>
      <c r="BA37" s="346" t="str">
        <f t="shared" si="5"/>
        <v/>
      </c>
      <c r="BB37" s="346" t="str">
        <f t="shared" si="12"/>
        <v/>
      </c>
      <c r="BC37" s="346" t="str">
        <f t="shared" si="13"/>
        <v/>
      </c>
    </row>
    <row r="38" spans="1:55">
      <c r="A38" s="353">
        <f>VLOOKUP($E38,'個別表（B表）'!$C$14:$AR$213,2,FALSE)</f>
        <v>0</v>
      </c>
      <c r="B38" s="353">
        <f>IF(D38&gt;0,SUM($D$12:D38),0)</f>
        <v>0</v>
      </c>
      <c r="C38" s="353">
        <f t="shared" si="14"/>
        <v>0</v>
      </c>
      <c r="D38" s="353">
        <f t="shared" si="1"/>
        <v>0</v>
      </c>
      <c r="E38" s="408">
        <f t="shared" si="6"/>
        <v>0</v>
      </c>
      <c r="F38" s="371">
        <f>VLOOKUP($E38,'個別表（B表）'!$C$14:$AR$213,8,FALSE)</f>
        <v>0</v>
      </c>
      <c r="G38" s="346">
        <f>VLOOKUP($E38,'個別表（B表）'!$C$14:$AR$213,9,FALSE)</f>
        <v>0</v>
      </c>
      <c r="H38" s="346">
        <f>VLOOKUP($E38,'個別表（B表）'!$C$14:$AR$213,10,FALSE)</f>
        <v>0</v>
      </c>
      <c r="I38" s="542"/>
      <c r="J38" s="971" t="e">
        <f>IF($O38&gt;=0.6,1,
IF(AND($O38&gt;=0.5,#REF!=2,OR($L38="中間",$L38="山間")),1,"")
)</f>
        <v>#REF!</v>
      </c>
      <c r="K38" s="974" t="str">
        <f t="shared" si="2"/>
        <v/>
      </c>
      <c r="L38" s="652" t="str">
        <f>IF($H38&gt;0,LEFT(VLOOKUP($E38,'個別表（B表）'!$C$14:$AR$213,15,FALSE),2),"")</f>
        <v/>
      </c>
      <c r="M38" s="796"/>
      <c r="N38" s="544"/>
      <c r="O38" s="544"/>
      <c r="P38" s="543"/>
      <c r="Q38" s="556" t="str">
        <f t="shared" si="7"/>
        <v/>
      </c>
      <c r="R38" s="545"/>
      <c r="S38" s="557">
        <f>SUMIFS('個別表（B表）'!$H$14:$H$213,'個別表（B表）'!$C$14:$C$213,'総括表 (A表)'!$E38,'個別表（B表）'!$S$14:$S$213,"&gt;=1")</f>
        <v>0</v>
      </c>
      <c r="T38" s="401">
        <f>SUMIFS('個別表（B表）'!$BB$14:$BB$213,'個別表（B表）'!$C$14:$C$213,'総括表 (A表)'!$E38)</f>
        <v>0</v>
      </c>
      <c r="U38" s="401">
        <f>SUMIFS('個別表（B表）'!$BD$14:$BD$213,'個別表（B表）'!$C$14:$C$213,'総括表 (A表)'!$E38)</f>
        <v>0</v>
      </c>
      <c r="V38" s="557">
        <f>SUMIFS('個別表（B表）'!$H$14:$H$213,'個別表（B表）'!$C$14:$C$213,'総括表 (A表)'!$E38,'個別表（B表）'!$T$14:$T$213,"&gt;=1")</f>
        <v>0</v>
      </c>
      <c r="W38" s="402">
        <f>SUMIFS('個別表（B表）'!$BZ$14:$BZ$213,'個別表（B表）'!$C$14:$C$213,'総括表 (A表)'!$E38)</f>
        <v>0</v>
      </c>
      <c r="X38" s="402">
        <f>SUMIFS('個別表（B表）'!$CC$14:$CC$213,'個別表（B表）'!$C$14:$C$213,'総括表 (A表)'!$E38)</f>
        <v>0</v>
      </c>
      <c r="Y38" s="546"/>
      <c r="Z38" s="546"/>
      <c r="AA38" s="557">
        <f t="shared" si="8"/>
        <v>0</v>
      </c>
      <c r="AB38" s="403">
        <f t="shared" si="9"/>
        <v>0</v>
      </c>
      <c r="AC38" s="403">
        <f t="shared" si="10"/>
        <v>0</v>
      </c>
      <c r="AD38" s="548">
        <f t="shared" si="15"/>
        <v>0</v>
      </c>
      <c r="AE38" s="549"/>
      <c r="AF38" s="550">
        <f t="shared" si="16"/>
        <v>0</v>
      </c>
      <c r="AG38" s="551">
        <f t="shared" si="17"/>
        <v>0</v>
      </c>
      <c r="AH38" s="549"/>
      <c r="AI38" s="549"/>
      <c r="AJ38" s="550">
        <f t="shared" si="18"/>
        <v>0</v>
      </c>
      <c r="AK38" s="850">
        <f t="shared" si="19"/>
        <v>0</v>
      </c>
      <c r="AL38" s="549"/>
      <c r="AM38" s="550">
        <f t="shared" si="20"/>
        <v>0</v>
      </c>
      <c r="AN38" s="551">
        <f t="shared" si="21"/>
        <v>0</v>
      </c>
      <c r="AO38" s="549"/>
      <c r="AP38" s="552">
        <f t="shared" si="22"/>
        <v>0</v>
      </c>
      <c r="AQ38" s="553"/>
      <c r="AR38" s="551">
        <f t="shared" si="23"/>
        <v>0</v>
      </c>
      <c r="AS38" s="554"/>
      <c r="AT38" s="345">
        <f t="shared" si="3"/>
        <v>0</v>
      </c>
      <c r="AU38" s="868"/>
      <c r="AV38" s="555"/>
      <c r="AW38" s="371">
        <f t="shared" si="11"/>
        <v>0</v>
      </c>
      <c r="AX38" s="268"/>
      <c r="AY38" s="346">
        <f>'総括表 (A表)'!I38</f>
        <v>0</v>
      </c>
      <c r="AZ38" s="346">
        <f t="shared" si="4"/>
        <v>2</v>
      </c>
      <c r="BA38" s="346" t="str">
        <f t="shared" si="5"/>
        <v/>
      </c>
      <c r="BB38" s="346" t="str">
        <f t="shared" si="12"/>
        <v/>
      </c>
      <c r="BC38" s="346" t="str">
        <f t="shared" si="13"/>
        <v/>
      </c>
    </row>
    <row r="39" spans="1:55">
      <c r="A39" s="353">
        <f>VLOOKUP($E39,'個別表（B表）'!$C$14:$AR$213,2,FALSE)</f>
        <v>0</v>
      </c>
      <c r="B39" s="353">
        <f>IF(D39&gt;0,SUM($D$12:D39),0)</f>
        <v>0</v>
      </c>
      <c r="C39" s="353">
        <f t="shared" si="14"/>
        <v>0</v>
      </c>
      <c r="D39" s="353">
        <f t="shared" si="1"/>
        <v>0</v>
      </c>
      <c r="E39" s="408">
        <f t="shared" si="6"/>
        <v>0</v>
      </c>
      <c r="F39" s="371">
        <f>VLOOKUP($E39,'個別表（B表）'!$C$14:$AR$213,8,FALSE)</f>
        <v>0</v>
      </c>
      <c r="G39" s="346">
        <f>VLOOKUP($E39,'個別表（B表）'!$C$14:$AR$213,9,FALSE)</f>
        <v>0</v>
      </c>
      <c r="H39" s="346">
        <f>VLOOKUP($E39,'個別表（B表）'!$C$14:$AR$213,10,FALSE)</f>
        <v>0</v>
      </c>
      <c r="I39" s="542"/>
      <c r="J39" s="971" t="e">
        <f>IF($O39&gt;=0.6,1,
IF(AND($O39&gt;=0.5,#REF!=2,OR($L39="中間",$L39="山間")),1,"")
)</f>
        <v>#REF!</v>
      </c>
      <c r="K39" s="974" t="str">
        <f t="shared" si="2"/>
        <v/>
      </c>
      <c r="L39" s="652" t="str">
        <f>IF($H39&gt;0,LEFT(VLOOKUP($E39,'個別表（B表）'!$C$14:$AR$213,15,FALSE),2),"")</f>
        <v/>
      </c>
      <c r="M39" s="796"/>
      <c r="N39" s="544"/>
      <c r="O39" s="544"/>
      <c r="P39" s="543"/>
      <c r="Q39" s="556" t="str">
        <f t="shared" si="7"/>
        <v/>
      </c>
      <c r="R39" s="545"/>
      <c r="S39" s="557">
        <f>SUMIFS('個別表（B表）'!$H$14:$H$213,'個別表（B表）'!$C$14:$C$213,'総括表 (A表)'!$E39,'個別表（B表）'!$S$14:$S$213,"&gt;=1")</f>
        <v>0</v>
      </c>
      <c r="T39" s="401">
        <f>SUMIFS('個別表（B表）'!$BB$14:$BB$213,'個別表（B表）'!$C$14:$C$213,'総括表 (A表)'!$E39)</f>
        <v>0</v>
      </c>
      <c r="U39" s="401">
        <f>SUMIFS('個別表（B表）'!$BD$14:$BD$213,'個別表（B表）'!$C$14:$C$213,'総括表 (A表)'!$E39)</f>
        <v>0</v>
      </c>
      <c r="V39" s="557">
        <f>SUMIFS('個別表（B表）'!$H$14:$H$213,'個別表（B表）'!$C$14:$C$213,'総括表 (A表)'!$E39,'個別表（B表）'!$T$14:$T$213,"&gt;=1")</f>
        <v>0</v>
      </c>
      <c r="W39" s="402">
        <f>SUMIFS('個別表（B表）'!$BZ$14:$BZ$213,'個別表（B表）'!$C$14:$C$213,'総括表 (A表)'!$E39)</f>
        <v>0</v>
      </c>
      <c r="X39" s="402">
        <f>SUMIFS('個別表（B表）'!$CC$14:$CC$213,'個別表（B表）'!$C$14:$C$213,'総括表 (A表)'!$E39)</f>
        <v>0</v>
      </c>
      <c r="Y39" s="546"/>
      <c r="Z39" s="546"/>
      <c r="AA39" s="557">
        <f t="shared" si="8"/>
        <v>0</v>
      </c>
      <c r="AB39" s="403">
        <f t="shared" si="9"/>
        <v>0</v>
      </c>
      <c r="AC39" s="403">
        <f t="shared" si="10"/>
        <v>0</v>
      </c>
      <c r="AD39" s="548">
        <f t="shared" si="15"/>
        <v>0</v>
      </c>
      <c r="AE39" s="549"/>
      <c r="AF39" s="550">
        <f t="shared" si="16"/>
        <v>0</v>
      </c>
      <c r="AG39" s="551">
        <f t="shared" si="17"/>
        <v>0</v>
      </c>
      <c r="AH39" s="549"/>
      <c r="AI39" s="549"/>
      <c r="AJ39" s="550">
        <f t="shared" si="18"/>
        <v>0</v>
      </c>
      <c r="AK39" s="850">
        <f t="shared" si="19"/>
        <v>0</v>
      </c>
      <c r="AL39" s="549"/>
      <c r="AM39" s="550">
        <f t="shared" si="20"/>
        <v>0</v>
      </c>
      <c r="AN39" s="551">
        <f t="shared" si="21"/>
        <v>0</v>
      </c>
      <c r="AO39" s="549"/>
      <c r="AP39" s="552">
        <f t="shared" si="22"/>
        <v>0</v>
      </c>
      <c r="AQ39" s="553"/>
      <c r="AR39" s="551">
        <f t="shared" si="23"/>
        <v>0</v>
      </c>
      <c r="AS39" s="554"/>
      <c r="AT39" s="345">
        <f t="shared" si="3"/>
        <v>0</v>
      </c>
      <c r="AU39" s="868"/>
      <c r="AV39" s="555"/>
      <c r="AW39" s="371">
        <f t="shared" si="11"/>
        <v>0</v>
      </c>
      <c r="AX39" s="268"/>
      <c r="AY39" s="346">
        <f>'総括表 (A表)'!I39</f>
        <v>0</v>
      </c>
      <c r="AZ39" s="346">
        <f t="shared" si="4"/>
        <v>2</v>
      </c>
      <c r="BA39" s="346" t="str">
        <f t="shared" si="5"/>
        <v/>
      </c>
      <c r="BB39" s="346" t="str">
        <f t="shared" si="12"/>
        <v/>
      </c>
      <c r="BC39" s="346" t="str">
        <f t="shared" si="13"/>
        <v/>
      </c>
    </row>
    <row r="40" spans="1:55">
      <c r="A40" s="353">
        <f>VLOOKUP($E40,'個別表（B表）'!$C$14:$AR$213,2,FALSE)</f>
        <v>0</v>
      </c>
      <c r="B40" s="353">
        <f>IF(D40&gt;0,SUM($D$12:D40),0)</f>
        <v>0</v>
      </c>
      <c r="C40" s="353">
        <f t="shared" ref="C40:C103" si="24">IF(G40&gt;0,IF(G40&lt;&gt;G39,1,0),0)</f>
        <v>0</v>
      </c>
      <c r="D40" s="353">
        <f t="shared" si="1"/>
        <v>0</v>
      </c>
      <c r="E40" s="408">
        <f t="shared" si="6"/>
        <v>0</v>
      </c>
      <c r="F40" s="371">
        <f>VLOOKUP($E40,'個別表（B表）'!$C$14:$AR$213,8,FALSE)</f>
        <v>0</v>
      </c>
      <c r="G40" s="346">
        <f>VLOOKUP($E40,'個別表（B表）'!$C$14:$AR$213,9,FALSE)</f>
        <v>0</v>
      </c>
      <c r="H40" s="346">
        <f>VLOOKUP($E40,'個別表（B表）'!$C$14:$AR$213,10,FALSE)</f>
        <v>0</v>
      </c>
      <c r="I40" s="542"/>
      <c r="J40" s="971" t="e">
        <f>IF($O40&gt;=0.6,1,
IF(AND($O40&gt;=0.5,#REF!=2,OR($L40="中間",$L40="山間")),1,"")
)</f>
        <v>#REF!</v>
      </c>
      <c r="K40" s="974" t="str">
        <f t="shared" si="2"/>
        <v/>
      </c>
      <c r="L40" s="652" t="str">
        <f>IF($H40&gt;0,LEFT(VLOOKUP($E40,'個別表（B表）'!$C$14:$AR$213,15,FALSE),2),"")</f>
        <v/>
      </c>
      <c r="M40" s="796"/>
      <c r="N40" s="544"/>
      <c r="O40" s="544"/>
      <c r="P40" s="543"/>
      <c r="Q40" s="556" t="str">
        <f t="shared" si="7"/>
        <v/>
      </c>
      <c r="R40" s="545"/>
      <c r="S40" s="557">
        <f>SUMIFS('個別表（B表）'!$H$14:$H$213,'個別表（B表）'!$C$14:$C$213,'総括表 (A表)'!$E40,'個別表（B表）'!$S$14:$S$213,"&gt;=1")</f>
        <v>0</v>
      </c>
      <c r="T40" s="401">
        <f>SUMIFS('個別表（B表）'!$BB$14:$BB$213,'個別表（B表）'!$C$14:$C$213,'総括表 (A表)'!$E40)</f>
        <v>0</v>
      </c>
      <c r="U40" s="401">
        <f>SUMIFS('個別表（B表）'!$BD$14:$BD$213,'個別表（B表）'!$C$14:$C$213,'総括表 (A表)'!$E40)</f>
        <v>0</v>
      </c>
      <c r="V40" s="557">
        <f>SUMIFS('個別表（B表）'!$H$14:$H$213,'個別表（B表）'!$C$14:$C$213,'総括表 (A表)'!$E40,'個別表（B表）'!$T$14:$T$213,"&gt;=1")</f>
        <v>0</v>
      </c>
      <c r="W40" s="402">
        <f>SUMIFS('個別表（B表）'!$BZ$14:$BZ$213,'個別表（B表）'!$C$14:$C$213,'総括表 (A表)'!$E40)</f>
        <v>0</v>
      </c>
      <c r="X40" s="402">
        <f>SUMIFS('個別表（B表）'!$CC$14:$CC$213,'個別表（B表）'!$C$14:$C$213,'総括表 (A表)'!$E40)</f>
        <v>0</v>
      </c>
      <c r="Y40" s="546"/>
      <c r="Z40" s="546"/>
      <c r="AA40" s="557">
        <f t="shared" ref="AA40:AA103" si="25">S40+V40</f>
        <v>0</v>
      </c>
      <c r="AB40" s="403">
        <f t="shared" ref="AB40:AB103" si="26">T40+W40</f>
        <v>0</v>
      </c>
      <c r="AC40" s="403">
        <f t="shared" ref="AC40:AC103" si="27">U40+X40</f>
        <v>0</v>
      </c>
      <c r="AD40" s="548">
        <f t="shared" si="15"/>
        <v>0</v>
      </c>
      <c r="AE40" s="549"/>
      <c r="AF40" s="550">
        <f t="shared" ref="AF40:AF103" si="28">IF(AE40&gt;0,AE40/AD40,0)</f>
        <v>0</v>
      </c>
      <c r="AG40" s="551">
        <f t="shared" ref="AG40:AG103" si="29">IF(AF40&gt;=0.8,1,0)</f>
        <v>0</v>
      </c>
      <c r="AH40" s="549"/>
      <c r="AI40" s="549"/>
      <c r="AJ40" s="550">
        <f t="shared" ref="AJ40:AJ103" si="30">IF(AI40&gt;0,AI40/AH40,0)</f>
        <v>0</v>
      </c>
      <c r="AK40" s="850">
        <f t="shared" si="19"/>
        <v>0</v>
      </c>
      <c r="AL40" s="549"/>
      <c r="AM40" s="550">
        <f t="shared" ref="AM40:AM103" si="31">IF(AL40&gt;0,AL40/AK40,0)</f>
        <v>0</v>
      </c>
      <c r="AN40" s="551">
        <f t="shared" ref="AN40:AN103" si="32">IF(AND(AH40&gt;0,AM40&gt;0),IF(ROUND(AM40-AJ40,99)&gt;=0.1,1,),)</f>
        <v>0</v>
      </c>
      <c r="AO40" s="549"/>
      <c r="AP40" s="552">
        <f t="shared" ref="AP40:AP103" si="33">ROUND(AL40-AO40,99)</f>
        <v>0</v>
      </c>
      <c r="AQ40" s="553"/>
      <c r="AR40" s="551">
        <f t="shared" ref="AR40:AR103" si="34">IF(AN40=1,IF(AP40&gt;0,IF(AQ40/AP40&gt;=0.3,1,),),)</f>
        <v>0</v>
      </c>
      <c r="AS40" s="554"/>
      <c r="AT40" s="345">
        <f t="shared" ref="AT40:AT103" si="35">SUM(AG40,AN40,AR40:AS40)</f>
        <v>0</v>
      </c>
      <c r="AU40" s="868"/>
      <c r="AV40" s="555"/>
      <c r="AW40" s="371">
        <f t="shared" si="11"/>
        <v>0</v>
      </c>
      <c r="AX40" s="268"/>
      <c r="AY40" s="346">
        <f>'総括表 (A表)'!I40</f>
        <v>0</v>
      </c>
      <c r="AZ40" s="346">
        <f t="shared" si="4"/>
        <v>2</v>
      </c>
      <c r="BA40" s="346" t="str">
        <f t="shared" si="5"/>
        <v/>
      </c>
      <c r="BB40" s="346" t="str">
        <f t="shared" si="12"/>
        <v/>
      </c>
      <c r="BC40" s="346" t="str">
        <f t="shared" si="13"/>
        <v/>
      </c>
    </row>
    <row r="41" spans="1:55">
      <c r="A41" s="353">
        <f>VLOOKUP($E41,'個別表（B表）'!$C$14:$AR$213,2,FALSE)</f>
        <v>0</v>
      </c>
      <c r="B41" s="353">
        <f>IF(D41&gt;0,SUM($D$12:D41),0)</f>
        <v>0</v>
      </c>
      <c r="C41" s="353">
        <f t="shared" si="24"/>
        <v>0</v>
      </c>
      <c r="D41" s="353">
        <f t="shared" si="1"/>
        <v>0</v>
      </c>
      <c r="E41" s="408">
        <f t="shared" si="6"/>
        <v>0</v>
      </c>
      <c r="F41" s="371">
        <f>VLOOKUP($E41,'個別表（B表）'!$C$14:$AR$213,8,FALSE)</f>
        <v>0</v>
      </c>
      <c r="G41" s="346">
        <f>VLOOKUP($E41,'個別表（B表）'!$C$14:$AR$213,9,FALSE)</f>
        <v>0</v>
      </c>
      <c r="H41" s="346">
        <f>VLOOKUP($E41,'個別表（B表）'!$C$14:$AR$213,10,FALSE)</f>
        <v>0</v>
      </c>
      <c r="I41" s="542"/>
      <c r="J41" s="971" t="e">
        <f>IF($O41&gt;=0.6,1,
IF(AND($O41&gt;=0.5,#REF!=2,OR($L41="中間",$L41="山間")),1,"")
)</f>
        <v>#REF!</v>
      </c>
      <c r="K41" s="974" t="str">
        <f t="shared" si="2"/>
        <v/>
      </c>
      <c r="L41" s="652" t="str">
        <f>IF($H41&gt;0,LEFT(VLOOKUP($E41,'個別表（B表）'!$C$14:$AR$213,15,FALSE),2),"")</f>
        <v/>
      </c>
      <c r="M41" s="796"/>
      <c r="N41" s="544"/>
      <c r="O41" s="544"/>
      <c r="P41" s="543"/>
      <c r="Q41" s="556" t="str">
        <f t="shared" si="7"/>
        <v/>
      </c>
      <c r="R41" s="545"/>
      <c r="S41" s="557">
        <f>SUMIFS('個別表（B表）'!$H$14:$H$213,'個別表（B表）'!$C$14:$C$213,'総括表 (A表)'!$E41,'個別表（B表）'!$S$14:$S$213,"&gt;=1")</f>
        <v>0</v>
      </c>
      <c r="T41" s="401">
        <f>SUMIFS('個別表（B表）'!$BB$14:$BB$213,'個別表（B表）'!$C$14:$C$213,'総括表 (A表)'!$E41)</f>
        <v>0</v>
      </c>
      <c r="U41" s="401">
        <f>SUMIFS('個別表（B表）'!$BD$14:$BD$213,'個別表（B表）'!$C$14:$C$213,'総括表 (A表)'!$E41)</f>
        <v>0</v>
      </c>
      <c r="V41" s="557">
        <f>SUMIFS('個別表（B表）'!$H$14:$H$213,'個別表（B表）'!$C$14:$C$213,'総括表 (A表)'!$E41,'個別表（B表）'!$T$14:$T$213,"&gt;=1")</f>
        <v>0</v>
      </c>
      <c r="W41" s="402">
        <f>SUMIFS('個別表（B表）'!$BZ$14:$BZ$213,'個別表（B表）'!$C$14:$C$213,'総括表 (A表)'!$E41)</f>
        <v>0</v>
      </c>
      <c r="X41" s="402">
        <f>SUMIFS('個別表（B表）'!$CC$14:$CC$213,'個別表（B表）'!$C$14:$C$213,'総括表 (A表)'!$E41)</f>
        <v>0</v>
      </c>
      <c r="Y41" s="546"/>
      <c r="Z41" s="546"/>
      <c r="AA41" s="557">
        <f t="shared" si="25"/>
        <v>0</v>
      </c>
      <c r="AB41" s="403">
        <f t="shared" si="26"/>
        <v>0</v>
      </c>
      <c r="AC41" s="403">
        <f t="shared" si="27"/>
        <v>0</v>
      </c>
      <c r="AD41" s="548">
        <f t="shared" si="15"/>
        <v>0</v>
      </c>
      <c r="AE41" s="549"/>
      <c r="AF41" s="550">
        <f t="shared" si="28"/>
        <v>0</v>
      </c>
      <c r="AG41" s="551">
        <f t="shared" si="29"/>
        <v>0</v>
      </c>
      <c r="AH41" s="549"/>
      <c r="AI41" s="549"/>
      <c r="AJ41" s="550">
        <f t="shared" si="30"/>
        <v>0</v>
      </c>
      <c r="AK41" s="850">
        <f t="shared" si="19"/>
        <v>0</v>
      </c>
      <c r="AL41" s="549"/>
      <c r="AM41" s="550">
        <f t="shared" si="31"/>
        <v>0</v>
      </c>
      <c r="AN41" s="551">
        <f t="shared" si="32"/>
        <v>0</v>
      </c>
      <c r="AO41" s="549"/>
      <c r="AP41" s="552">
        <f t="shared" si="33"/>
        <v>0</v>
      </c>
      <c r="AQ41" s="553"/>
      <c r="AR41" s="551">
        <f t="shared" si="34"/>
        <v>0</v>
      </c>
      <c r="AS41" s="554"/>
      <c r="AT41" s="345">
        <f t="shared" si="35"/>
        <v>0</v>
      </c>
      <c r="AU41" s="868"/>
      <c r="AV41" s="555"/>
      <c r="AW41" s="371">
        <f t="shared" si="11"/>
        <v>0</v>
      </c>
      <c r="AX41" s="268"/>
      <c r="AY41" s="346">
        <f>'総括表 (A表)'!I41</f>
        <v>0</v>
      </c>
      <c r="AZ41" s="346">
        <f t="shared" si="4"/>
        <v>2</v>
      </c>
      <c r="BA41" s="346" t="str">
        <f t="shared" si="5"/>
        <v/>
      </c>
      <c r="BB41" s="346" t="str">
        <f t="shared" si="12"/>
        <v/>
      </c>
      <c r="BC41" s="346" t="str">
        <f t="shared" si="13"/>
        <v/>
      </c>
    </row>
    <row r="42" spans="1:55">
      <c r="A42" s="353">
        <f>VLOOKUP($E42,'個別表（B表）'!$C$14:$AR$213,2,FALSE)</f>
        <v>0</v>
      </c>
      <c r="B42" s="353">
        <f>IF(D42&gt;0,SUM($D$12:D42),0)</f>
        <v>0</v>
      </c>
      <c r="C42" s="353">
        <f t="shared" si="24"/>
        <v>0</v>
      </c>
      <c r="D42" s="353">
        <f t="shared" si="1"/>
        <v>0</v>
      </c>
      <c r="E42" s="408">
        <f t="shared" si="6"/>
        <v>0</v>
      </c>
      <c r="F42" s="371">
        <f>VLOOKUP($E42,'個別表（B表）'!$C$14:$AR$213,8,FALSE)</f>
        <v>0</v>
      </c>
      <c r="G42" s="346">
        <f>VLOOKUP($E42,'個別表（B表）'!$C$14:$AR$213,9,FALSE)</f>
        <v>0</v>
      </c>
      <c r="H42" s="346">
        <f>VLOOKUP($E42,'個別表（B表）'!$C$14:$AR$213,10,FALSE)</f>
        <v>0</v>
      </c>
      <c r="I42" s="542"/>
      <c r="J42" s="971" t="e">
        <f>IF($O42&gt;=0.6,1,
IF(AND($O42&gt;=0.5,#REF!=2,OR($L42="中間",$L42="山間")),1,"")
)</f>
        <v>#REF!</v>
      </c>
      <c r="K42" s="974" t="str">
        <f t="shared" si="2"/>
        <v/>
      </c>
      <c r="L42" s="652" t="str">
        <f>IF($H42&gt;0,LEFT(VLOOKUP($E42,'個別表（B表）'!$C$14:$AR$213,15,FALSE),2),"")</f>
        <v/>
      </c>
      <c r="M42" s="796"/>
      <c r="N42" s="544"/>
      <c r="O42" s="544"/>
      <c r="P42" s="543"/>
      <c r="Q42" s="556" t="str">
        <f t="shared" si="7"/>
        <v/>
      </c>
      <c r="R42" s="545"/>
      <c r="S42" s="557">
        <f>SUMIFS('個別表（B表）'!$H$14:$H$213,'個別表（B表）'!$C$14:$C$213,'総括表 (A表)'!$E42,'個別表（B表）'!$S$14:$S$213,"&gt;=1")</f>
        <v>0</v>
      </c>
      <c r="T42" s="401">
        <f>SUMIFS('個別表（B表）'!$BB$14:$BB$213,'個別表（B表）'!$C$14:$C$213,'総括表 (A表)'!$E42)</f>
        <v>0</v>
      </c>
      <c r="U42" s="401">
        <f>SUMIFS('個別表（B表）'!$BD$14:$BD$213,'個別表（B表）'!$C$14:$C$213,'総括表 (A表)'!$E42)</f>
        <v>0</v>
      </c>
      <c r="V42" s="557">
        <f>SUMIFS('個別表（B表）'!$H$14:$H$213,'個別表（B表）'!$C$14:$C$213,'総括表 (A表)'!$E42,'個別表（B表）'!$T$14:$T$213,"&gt;=1")</f>
        <v>0</v>
      </c>
      <c r="W42" s="402">
        <f>SUMIFS('個別表（B表）'!$BZ$14:$BZ$213,'個別表（B表）'!$C$14:$C$213,'総括表 (A表)'!$E42)</f>
        <v>0</v>
      </c>
      <c r="X42" s="402">
        <f>SUMIFS('個別表（B表）'!$CC$14:$CC$213,'個別表（B表）'!$C$14:$C$213,'総括表 (A表)'!$E42)</f>
        <v>0</v>
      </c>
      <c r="Y42" s="546"/>
      <c r="Z42" s="546"/>
      <c r="AA42" s="557">
        <f t="shared" si="25"/>
        <v>0</v>
      </c>
      <c r="AB42" s="403">
        <f t="shared" si="26"/>
        <v>0</v>
      </c>
      <c r="AC42" s="403">
        <f t="shared" si="27"/>
        <v>0</v>
      </c>
      <c r="AD42" s="548">
        <f t="shared" si="15"/>
        <v>0</v>
      </c>
      <c r="AE42" s="549"/>
      <c r="AF42" s="550">
        <f t="shared" si="28"/>
        <v>0</v>
      </c>
      <c r="AG42" s="551">
        <f t="shared" si="29"/>
        <v>0</v>
      </c>
      <c r="AH42" s="549"/>
      <c r="AI42" s="549"/>
      <c r="AJ42" s="550">
        <f t="shared" si="30"/>
        <v>0</v>
      </c>
      <c r="AK42" s="850">
        <f t="shared" si="19"/>
        <v>0</v>
      </c>
      <c r="AL42" s="549"/>
      <c r="AM42" s="550">
        <f t="shared" si="31"/>
        <v>0</v>
      </c>
      <c r="AN42" s="551">
        <f t="shared" si="32"/>
        <v>0</v>
      </c>
      <c r="AO42" s="549"/>
      <c r="AP42" s="552">
        <f t="shared" si="33"/>
        <v>0</v>
      </c>
      <c r="AQ42" s="553"/>
      <c r="AR42" s="551">
        <f t="shared" si="34"/>
        <v>0</v>
      </c>
      <c r="AS42" s="554"/>
      <c r="AT42" s="345">
        <f t="shared" si="35"/>
        <v>0</v>
      </c>
      <c r="AU42" s="868"/>
      <c r="AV42" s="555"/>
      <c r="AW42" s="371">
        <f t="shared" si="11"/>
        <v>0</v>
      </c>
      <c r="AX42" s="268"/>
      <c r="AY42" s="346">
        <f>'総括表 (A表)'!I42</f>
        <v>0</v>
      </c>
      <c r="AZ42" s="346">
        <f t="shared" si="4"/>
        <v>2</v>
      </c>
      <c r="BA42" s="346" t="str">
        <f t="shared" si="5"/>
        <v/>
      </c>
      <c r="BB42" s="346" t="str">
        <f t="shared" si="12"/>
        <v/>
      </c>
      <c r="BC42" s="346" t="str">
        <f t="shared" si="13"/>
        <v/>
      </c>
    </row>
    <row r="43" spans="1:55">
      <c r="A43" s="353">
        <f>VLOOKUP($E43,'個別表（B表）'!$C$14:$AR$213,2,FALSE)</f>
        <v>0</v>
      </c>
      <c r="B43" s="353">
        <f>IF(D43&gt;0,SUM($D$12:D43),0)</f>
        <v>0</v>
      </c>
      <c r="C43" s="353">
        <f t="shared" si="24"/>
        <v>0</v>
      </c>
      <c r="D43" s="353">
        <f t="shared" si="1"/>
        <v>0</v>
      </c>
      <c r="E43" s="408">
        <f t="shared" si="6"/>
        <v>0</v>
      </c>
      <c r="F43" s="371">
        <f>VLOOKUP($E43,'個別表（B表）'!$C$14:$AR$213,8,FALSE)</f>
        <v>0</v>
      </c>
      <c r="G43" s="346">
        <f>VLOOKUP($E43,'個別表（B表）'!$C$14:$AR$213,9,FALSE)</f>
        <v>0</v>
      </c>
      <c r="H43" s="346">
        <f>VLOOKUP($E43,'個別表（B表）'!$C$14:$AR$213,10,FALSE)</f>
        <v>0</v>
      </c>
      <c r="I43" s="542"/>
      <c r="J43" s="971" t="e">
        <f>IF($O43&gt;=0.6,1,
IF(AND($O43&gt;=0.5,#REF!=2,OR($L43="中間",$L43="山間")),1,"")
)</f>
        <v>#REF!</v>
      </c>
      <c r="K43" s="974" t="str">
        <f t="shared" si="2"/>
        <v/>
      </c>
      <c r="L43" s="652" t="str">
        <f>IF($H43&gt;0,LEFT(VLOOKUP($E43,'個別表（B表）'!$C$14:$AR$213,15,FALSE),2),"")</f>
        <v/>
      </c>
      <c r="M43" s="796"/>
      <c r="N43" s="544"/>
      <c r="O43" s="544"/>
      <c r="P43" s="543"/>
      <c r="Q43" s="556" t="str">
        <f t="shared" si="7"/>
        <v/>
      </c>
      <c r="R43" s="545"/>
      <c r="S43" s="557">
        <f>SUMIFS('個別表（B表）'!$H$14:$H$213,'個別表（B表）'!$C$14:$C$213,'総括表 (A表)'!$E43,'個別表（B表）'!$S$14:$S$213,"&gt;=1")</f>
        <v>0</v>
      </c>
      <c r="T43" s="401">
        <f>SUMIFS('個別表（B表）'!$BB$14:$BB$213,'個別表（B表）'!$C$14:$C$213,'総括表 (A表)'!$E43)</f>
        <v>0</v>
      </c>
      <c r="U43" s="401">
        <f>SUMIFS('個別表（B表）'!$BD$14:$BD$213,'個別表（B表）'!$C$14:$C$213,'総括表 (A表)'!$E43)</f>
        <v>0</v>
      </c>
      <c r="V43" s="557">
        <f>SUMIFS('個別表（B表）'!$H$14:$H$213,'個別表（B表）'!$C$14:$C$213,'総括表 (A表)'!$E43,'個別表（B表）'!$T$14:$T$213,"&gt;=1")</f>
        <v>0</v>
      </c>
      <c r="W43" s="402">
        <f>SUMIFS('個別表（B表）'!$BZ$14:$BZ$213,'個別表（B表）'!$C$14:$C$213,'総括表 (A表)'!$E43)</f>
        <v>0</v>
      </c>
      <c r="X43" s="402">
        <f>SUMIFS('個別表（B表）'!$CC$14:$CC$213,'個別表（B表）'!$C$14:$C$213,'総括表 (A表)'!$E43)</f>
        <v>0</v>
      </c>
      <c r="Y43" s="546"/>
      <c r="Z43" s="546"/>
      <c r="AA43" s="557">
        <f t="shared" si="25"/>
        <v>0</v>
      </c>
      <c r="AB43" s="403">
        <f t="shared" si="26"/>
        <v>0</v>
      </c>
      <c r="AC43" s="403">
        <f t="shared" si="27"/>
        <v>0</v>
      </c>
      <c r="AD43" s="548">
        <f t="shared" si="15"/>
        <v>0</v>
      </c>
      <c r="AE43" s="549"/>
      <c r="AF43" s="550">
        <f t="shared" si="28"/>
        <v>0</v>
      </c>
      <c r="AG43" s="551">
        <f t="shared" si="29"/>
        <v>0</v>
      </c>
      <c r="AH43" s="549"/>
      <c r="AI43" s="549"/>
      <c r="AJ43" s="550">
        <f t="shared" si="30"/>
        <v>0</v>
      </c>
      <c r="AK43" s="850">
        <f t="shared" si="19"/>
        <v>0</v>
      </c>
      <c r="AL43" s="549"/>
      <c r="AM43" s="550">
        <f t="shared" si="31"/>
        <v>0</v>
      </c>
      <c r="AN43" s="551">
        <f t="shared" si="32"/>
        <v>0</v>
      </c>
      <c r="AO43" s="549"/>
      <c r="AP43" s="552">
        <f t="shared" si="33"/>
        <v>0</v>
      </c>
      <c r="AQ43" s="553"/>
      <c r="AR43" s="551">
        <f t="shared" si="34"/>
        <v>0</v>
      </c>
      <c r="AS43" s="554"/>
      <c r="AT43" s="345">
        <f t="shared" si="35"/>
        <v>0</v>
      </c>
      <c r="AU43" s="868"/>
      <c r="AV43" s="555"/>
      <c r="AW43" s="371">
        <f t="shared" si="11"/>
        <v>0</v>
      </c>
      <c r="AX43" s="268"/>
      <c r="AY43" s="346">
        <f>'総括表 (A表)'!I43</f>
        <v>0</v>
      </c>
      <c r="AZ43" s="346">
        <f t="shared" si="4"/>
        <v>2</v>
      </c>
      <c r="BA43" s="346" t="str">
        <f t="shared" si="5"/>
        <v/>
      </c>
      <c r="BB43" s="346" t="str">
        <f t="shared" si="12"/>
        <v/>
      </c>
      <c r="BC43" s="346" t="str">
        <f t="shared" si="13"/>
        <v/>
      </c>
    </row>
    <row r="44" spans="1:55">
      <c r="A44" s="353">
        <f>VLOOKUP($E44,'個別表（B表）'!$C$14:$AR$213,2,FALSE)</f>
        <v>0</v>
      </c>
      <c r="B44" s="353">
        <f>IF(D44&gt;0,SUM($D$12:D44),0)</f>
        <v>0</v>
      </c>
      <c r="C44" s="353">
        <f t="shared" si="24"/>
        <v>0</v>
      </c>
      <c r="D44" s="353">
        <f t="shared" si="1"/>
        <v>0</v>
      </c>
      <c r="E44" s="408">
        <f t="shared" si="6"/>
        <v>0</v>
      </c>
      <c r="F44" s="371">
        <f>VLOOKUP($E44,'個別表（B表）'!$C$14:$AR$213,8,FALSE)</f>
        <v>0</v>
      </c>
      <c r="G44" s="346">
        <f>VLOOKUP($E44,'個別表（B表）'!$C$14:$AR$213,9,FALSE)</f>
        <v>0</v>
      </c>
      <c r="H44" s="346">
        <f>VLOOKUP($E44,'個別表（B表）'!$C$14:$AR$213,10,FALSE)</f>
        <v>0</v>
      </c>
      <c r="I44" s="542"/>
      <c r="J44" s="971" t="e">
        <f>IF($O44&gt;=0.6,1,
IF(AND($O44&gt;=0.5,#REF!=2,OR($L44="中間",$L44="山間")),1,"")
)</f>
        <v>#REF!</v>
      </c>
      <c r="K44" s="974" t="str">
        <f t="shared" si="2"/>
        <v/>
      </c>
      <c r="L44" s="652" t="str">
        <f>IF($H44&gt;0,LEFT(VLOOKUP($E44,'個別表（B表）'!$C$14:$AR$213,15,FALSE),2),"")</f>
        <v/>
      </c>
      <c r="M44" s="796"/>
      <c r="N44" s="544"/>
      <c r="O44" s="544"/>
      <c r="P44" s="543"/>
      <c r="Q44" s="556" t="str">
        <f t="shared" si="7"/>
        <v/>
      </c>
      <c r="R44" s="545"/>
      <c r="S44" s="557">
        <f>SUMIFS('個別表（B表）'!$H$14:$H$213,'個別表（B表）'!$C$14:$C$213,'総括表 (A表)'!$E44,'個別表（B表）'!$S$14:$S$213,"&gt;=1")</f>
        <v>0</v>
      </c>
      <c r="T44" s="401">
        <f>SUMIFS('個別表（B表）'!$BB$14:$BB$213,'個別表（B表）'!$C$14:$C$213,'総括表 (A表)'!$E44)</f>
        <v>0</v>
      </c>
      <c r="U44" s="401">
        <f>SUMIFS('個別表（B表）'!$BD$14:$BD$213,'個別表（B表）'!$C$14:$C$213,'総括表 (A表)'!$E44)</f>
        <v>0</v>
      </c>
      <c r="V44" s="557">
        <f>SUMIFS('個別表（B表）'!$H$14:$H$213,'個別表（B表）'!$C$14:$C$213,'総括表 (A表)'!$E44,'個別表（B表）'!$T$14:$T$213,"&gt;=1")</f>
        <v>0</v>
      </c>
      <c r="W44" s="402">
        <f>SUMIFS('個別表（B表）'!$BZ$14:$BZ$213,'個別表（B表）'!$C$14:$C$213,'総括表 (A表)'!$E44)</f>
        <v>0</v>
      </c>
      <c r="X44" s="402">
        <f>SUMIFS('個別表（B表）'!$CC$14:$CC$213,'個別表（B表）'!$C$14:$C$213,'総括表 (A表)'!$E44)</f>
        <v>0</v>
      </c>
      <c r="Y44" s="546"/>
      <c r="Z44" s="546"/>
      <c r="AA44" s="557">
        <f t="shared" si="25"/>
        <v>0</v>
      </c>
      <c r="AB44" s="403">
        <f t="shared" si="26"/>
        <v>0</v>
      </c>
      <c r="AC44" s="403">
        <f t="shared" si="27"/>
        <v>0</v>
      </c>
      <c r="AD44" s="548">
        <f t="shared" si="15"/>
        <v>0</v>
      </c>
      <c r="AE44" s="549"/>
      <c r="AF44" s="550">
        <f t="shared" si="28"/>
        <v>0</v>
      </c>
      <c r="AG44" s="551">
        <f t="shared" si="29"/>
        <v>0</v>
      </c>
      <c r="AH44" s="549"/>
      <c r="AI44" s="549"/>
      <c r="AJ44" s="550">
        <f t="shared" si="30"/>
        <v>0</v>
      </c>
      <c r="AK44" s="850">
        <f t="shared" si="19"/>
        <v>0</v>
      </c>
      <c r="AL44" s="549"/>
      <c r="AM44" s="550">
        <f t="shared" si="31"/>
        <v>0</v>
      </c>
      <c r="AN44" s="551">
        <f t="shared" si="32"/>
        <v>0</v>
      </c>
      <c r="AO44" s="549"/>
      <c r="AP44" s="552">
        <f t="shared" si="33"/>
        <v>0</v>
      </c>
      <c r="AQ44" s="553"/>
      <c r="AR44" s="551">
        <f t="shared" si="34"/>
        <v>0</v>
      </c>
      <c r="AS44" s="554"/>
      <c r="AT44" s="345">
        <f t="shared" si="35"/>
        <v>0</v>
      </c>
      <c r="AU44" s="868"/>
      <c r="AV44" s="555"/>
      <c r="AW44" s="371">
        <f t="shared" si="11"/>
        <v>0</v>
      </c>
      <c r="AX44" s="268"/>
      <c r="AY44" s="346">
        <f>'総括表 (A表)'!I44</f>
        <v>0</v>
      </c>
      <c r="AZ44" s="346">
        <f t="shared" si="4"/>
        <v>2</v>
      </c>
      <c r="BA44" s="346" t="str">
        <f t="shared" si="5"/>
        <v/>
      </c>
      <c r="BB44" s="346" t="str">
        <f t="shared" si="12"/>
        <v/>
      </c>
      <c r="BC44" s="346" t="str">
        <f t="shared" si="13"/>
        <v/>
      </c>
    </row>
    <row r="45" spans="1:55">
      <c r="A45" s="353">
        <f>VLOOKUP($E45,'個別表（B表）'!$C$14:$AR$213,2,FALSE)</f>
        <v>0</v>
      </c>
      <c r="B45" s="353">
        <f>IF(D45&gt;0,SUM($D$12:D45),0)</f>
        <v>0</v>
      </c>
      <c r="C45" s="353">
        <f t="shared" si="24"/>
        <v>0</v>
      </c>
      <c r="D45" s="353">
        <f t="shared" si="1"/>
        <v>0</v>
      </c>
      <c r="E45" s="408">
        <f t="shared" si="6"/>
        <v>0</v>
      </c>
      <c r="F45" s="371">
        <f>VLOOKUP($E45,'個別表（B表）'!$C$14:$AR$213,8,FALSE)</f>
        <v>0</v>
      </c>
      <c r="G45" s="346">
        <f>VLOOKUP($E45,'個別表（B表）'!$C$14:$AR$213,9,FALSE)</f>
        <v>0</v>
      </c>
      <c r="H45" s="346">
        <f>VLOOKUP($E45,'個別表（B表）'!$C$14:$AR$213,10,FALSE)</f>
        <v>0</v>
      </c>
      <c r="I45" s="542"/>
      <c r="J45" s="971" t="e">
        <f>IF($O45&gt;=0.6,1,
IF(AND($O45&gt;=0.5,#REF!=2,OR($L45="中間",$L45="山間")),1,"")
)</f>
        <v>#REF!</v>
      </c>
      <c r="K45" s="974" t="str">
        <f t="shared" si="2"/>
        <v/>
      </c>
      <c r="L45" s="652" t="str">
        <f>IF($H45&gt;0,LEFT(VLOOKUP($E45,'個別表（B表）'!$C$14:$AR$213,15,FALSE),2),"")</f>
        <v/>
      </c>
      <c r="M45" s="796"/>
      <c r="N45" s="544"/>
      <c r="O45" s="544"/>
      <c r="P45" s="543"/>
      <c r="Q45" s="556" t="str">
        <f t="shared" si="7"/>
        <v/>
      </c>
      <c r="R45" s="545"/>
      <c r="S45" s="557">
        <f>SUMIFS('個別表（B表）'!$H$14:$H$213,'個別表（B表）'!$C$14:$C$213,'総括表 (A表)'!$E45,'個別表（B表）'!$S$14:$S$213,"&gt;=1")</f>
        <v>0</v>
      </c>
      <c r="T45" s="401">
        <f>SUMIFS('個別表（B表）'!$BB$14:$BB$213,'個別表（B表）'!$C$14:$C$213,'総括表 (A表)'!$E45)</f>
        <v>0</v>
      </c>
      <c r="U45" s="401">
        <f>SUMIFS('個別表（B表）'!$BD$14:$BD$213,'個別表（B表）'!$C$14:$C$213,'総括表 (A表)'!$E45)</f>
        <v>0</v>
      </c>
      <c r="V45" s="557">
        <f>SUMIFS('個別表（B表）'!$H$14:$H$213,'個別表（B表）'!$C$14:$C$213,'総括表 (A表)'!$E45,'個別表（B表）'!$T$14:$T$213,"&gt;=1")</f>
        <v>0</v>
      </c>
      <c r="W45" s="402">
        <f>SUMIFS('個別表（B表）'!$BZ$14:$BZ$213,'個別表（B表）'!$C$14:$C$213,'総括表 (A表)'!$E45)</f>
        <v>0</v>
      </c>
      <c r="X45" s="402">
        <f>SUMIFS('個別表（B表）'!$CC$14:$CC$213,'個別表（B表）'!$C$14:$C$213,'総括表 (A表)'!$E45)</f>
        <v>0</v>
      </c>
      <c r="Y45" s="546"/>
      <c r="Z45" s="546"/>
      <c r="AA45" s="557">
        <f t="shared" si="25"/>
        <v>0</v>
      </c>
      <c r="AB45" s="403">
        <f t="shared" si="26"/>
        <v>0</v>
      </c>
      <c r="AC45" s="403">
        <f t="shared" si="27"/>
        <v>0</v>
      </c>
      <c r="AD45" s="548">
        <f t="shared" si="15"/>
        <v>0</v>
      </c>
      <c r="AE45" s="549"/>
      <c r="AF45" s="550">
        <f t="shared" si="28"/>
        <v>0</v>
      </c>
      <c r="AG45" s="551">
        <f t="shared" si="29"/>
        <v>0</v>
      </c>
      <c r="AH45" s="549"/>
      <c r="AI45" s="549"/>
      <c r="AJ45" s="550">
        <f t="shared" si="30"/>
        <v>0</v>
      </c>
      <c r="AK45" s="850">
        <f t="shared" si="19"/>
        <v>0</v>
      </c>
      <c r="AL45" s="549"/>
      <c r="AM45" s="550">
        <f t="shared" si="31"/>
        <v>0</v>
      </c>
      <c r="AN45" s="551">
        <f t="shared" si="32"/>
        <v>0</v>
      </c>
      <c r="AO45" s="549"/>
      <c r="AP45" s="552">
        <f t="shared" si="33"/>
        <v>0</v>
      </c>
      <c r="AQ45" s="553"/>
      <c r="AR45" s="551">
        <f t="shared" si="34"/>
        <v>0</v>
      </c>
      <c r="AS45" s="554"/>
      <c r="AT45" s="345">
        <f t="shared" si="35"/>
        <v>0</v>
      </c>
      <c r="AU45" s="868"/>
      <c r="AV45" s="555"/>
      <c r="AW45" s="371">
        <f t="shared" si="11"/>
        <v>0</v>
      </c>
      <c r="AX45" s="268"/>
      <c r="AY45" s="346">
        <f>'総括表 (A表)'!I45</f>
        <v>0</v>
      </c>
      <c r="AZ45" s="346">
        <f t="shared" si="4"/>
        <v>2</v>
      </c>
      <c r="BA45" s="346" t="str">
        <f t="shared" si="5"/>
        <v/>
      </c>
      <c r="BB45" s="346" t="str">
        <f t="shared" si="12"/>
        <v/>
      </c>
      <c r="BC45" s="346" t="str">
        <f t="shared" si="13"/>
        <v/>
      </c>
    </row>
    <row r="46" spans="1:55">
      <c r="A46" s="353">
        <f>VLOOKUP($E46,'個別表（B表）'!$C$14:$AR$213,2,FALSE)</f>
        <v>0</v>
      </c>
      <c r="B46" s="353">
        <f>IF(D46&gt;0,SUM($D$12:D46),0)</f>
        <v>0</v>
      </c>
      <c r="C46" s="353">
        <f t="shared" si="24"/>
        <v>0</v>
      </c>
      <c r="D46" s="353">
        <f t="shared" si="1"/>
        <v>0</v>
      </c>
      <c r="E46" s="408">
        <f t="shared" si="6"/>
        <v>0</v>
      </c>
      <c r="F46" s="371">
        <f>VLOOKUP($E46,'個別表（B表）'!$C$14:$AR$213,8,FALSE)</f>
        <v>0</v>
      </c>
      <c r="G46" s="346">
        <f>VLOOKUP($E46,'個別表（B表）'!$C$14:$AR$213,9,FALSE)</f>
        <v>0</v>
      </c>
      <c r="H46" s="346">
        <f>VLOOKUP($E46,'個別表（B表）'!$C$14:$AR$213,10,FALSE)</f>
        <v>0</v>
      </c>
      <c r="I46" s="542"/>
      <c r="J46" s="971" t="e">
        <f>IF($O46&gt;=0.6,1,
IF(AND($O46&gt;=0.5,#REF!=2,OR($L46="中間",$L46="山間")),1,"")
)</f>
        <v>#REF!</v>
      </c>
      <c r="K46" s="974" t="str">
        <f t="shared" si="2"/>
        <v/>
      </c>
      <c r="L46" s="652" t="str">
        <f>IF($H46&gt;0,LEFT(VLOOKUP($E46,'個別表（B表）'!$C$14:$AR$213,15,FALSE),2),"")</f>
        <v/>
      </c>
      <c r="M46" s="796"/>
      <c r="N46" s="544"/>
      <c r="O46" s="544"/>
      <c r="P46" s="543"/>
      <c r="Q46" s="556" t="str">
        <f t="shared" si="7"/>
        <v/>
      </c>
      <c r="R46" s="545"/>
      <c r="S46" s="557">
        <f>SUMIFS('個別表（B表）'!$H$14:$H$213,'個別表（B表）'!$C$14:$C$213,'総括表 (A表)'!$E46,'個別表（B表）'!$S$14:$S$213,"&gt;=1")</f>
        <v>0</v>
      </c>
      <c r="T46" s="401">
        <f>SUMIFS('個別表（B表）'!$BB$14:$BB$213,'個別表（B表）'!$C$14:$C$213,'総括表 (A表)'!$E46)</f>
        <v>0</v>
      </c>
      <c r="U46" s="401">
        <f>SUMIFS('個別表（B表）'!$BD$14:$BD$213,'個別表（B表）'!$C$14:$C$213,'総括表 (A表)'!$E46)</f>
        <v>0</v>
      </c>
      <c r="V46" s="557">
        <f>SUMIFS('個別表（B表）'!$H$14:$H$213,'個別表（B表）'!$C$14:$C$213,'総括表 (A表)'!$E46,'個別表（B表）'!$T$14:$T$213,"&gt;=1")</f>
        <v>0</v>
      </c>
      <c r="W46" s="402">
        <f>SUMIFS('個別表（B表）'!$BZ$14:$BZ$213,'個別表（B表）'!$C$14:$C$213,'総括表 (A表)'!$E46)</f>
        <v>0</v>
      </c>
      <c r="X46" s="402">
        <f>SUMIFS('個別表（B表）'!$CC$14:$CC$213,'個別表（B表）'!$C$14:$C$213,'総括表 (A表)'!$E46)</f>
        <v>0</v>
      </c>
      <c r="Y46" s="546"/>
      <c r="Z46" s="546"/>
      <c r="AA46" s="557">
        <f t="shared" si="25"/>
        <v>0</v>
      </c>
      <c r="AB46" s="403">
        <f t="shared" si="26"/>
        <v>0</v>
      </c>
      <c r="AC46" s="403">
        <f t="shared" si="27"/>
        <v>0</v>
      </c>
      <c r="AD46" s="548">
        <f t="shared" si="15"/>
        <v>0</v>
      </c>
      <c r="AE46" s="549"/>
      <c r="AF46" s="550">
        <f t="shared" si="28"/>
        <v>0</v>
      </c>
      <c r="AG46" s="551">
        <f t="shared" si="29"/>
        <v>0</v>
      </c>
      <c r="AH46" s="549"/>
      <c r="AI46" s="549"/>
      <c r="AJ46" s="550">
        <f t="shared" si="30"/>
        <v>0</v>
      </c>
      <c r="AK46" s="850">
        <f t="shared" si="19"/>
        <v>0</v>
      </c>
      <c r="AL46" s="549"/>
      <c r="AM46" s="550">
        <f t="shared" si="31"/>
        <v>0</v>
      </c>
      <c r="AN46" s="551">
        <f t="shared" si="32"/>
        <v>0</v>
      </c>
      <c r="AO46" s="549"/>
      <c r="AP46" s="552">
        <f t="shared" si="33"/>
        <v>0</v>
      </c>
      <c r="AQ46" s="553"/>
      <c r="AR46" s="551">
        <f t="shared" si="34"/>
        <v>0</v>
      </c>
      <c r="AS46" s="554"/>
      <c r="AT46" s="345">
        <f t="shared" si="35"/>
        <v>0</v>
      </c>
      <c r="AU46" s="868"/>
      <c r="AV46" s="555"/>
      <c r="AW46" s="371">
        <f t="shared" si="11"/>
        <v>0</v>
      </c>
      <c r="AX46" s="268"/>
      <c r="AY46" s="346">
        <f>'総括表 (A表)'!I46</f>
        <v>0</v>
      </c>
      <c r="AZ46" s="346">
        <f t="shared" si="4"/>
        <v>2</v>
      </c>
      <c r="BA46" s="346" t="str">
        <f t="shared" si="5"/>
        <v/>
      </c>
      <c r="BB46" s="346" t="str">
        <f t="shared" si="12"/>
        <v/>
      </c>
      <c r="BC46" s="346" t="str">
        <f t="shared" si="13"/>
        <v/>
      </c>
    </row>
    <row r="47" spans="1:55">
      <c r="A47" s="353">
        <f>VLOOKUP($E47,'個別表（B表）'!$C$14:$AR$213,2,FALSE)</f>
        <v>0</v>
      </c>
      <c r="B47" s="353">
        <f>IF(D47&gt;0,SUM($D$12:D47),0)</f>
        <v>0</v>
      </c>
      <c r="C47" s="353">
        <f t="shared" si="24"/>
        <v>0</v>
      </c>
      <c r="D47" s="353">
        <f t="shared" si="1"/>
        <v>0</v>
      </c>
      <c r="E47" s="408">
        <f t="shared" si="6"/>
        <v>0</v>
      </c>
      <c r="F47" s="371">
        <f>VLOOKUP($E47,'個別表（B表）'!$C$14:$AR$213,8,FALSE)</f>
        <v>0</v>
      </c>
      <c r="G47" s="346">
        <f>VLOOKUP($E47,'個別表（B表）'!$C$14:$AR$213,9,FALSE)</f>
        <v>0</v>
      </c>
      <c r="H47" s="346">
        <f>VLOOKUP($E47,'個別表（B表）'!$C$14:$AR$213,10,FALSE)</f>
        <v>0</v>
      </c>
      <c r="I47" s="542"/>
      <c r="J47" s="971" t="e">
        <f>IF($O47&gt;=0.6,1,
IF(AND($O47&gt;=0.5,#REF!=2,OR($L47="中間",$L47="山間")),1,"")
)</f>
        <v>#REF!</v>
      </c>
      <c r="K47" s="974" t="str">
        <f t="shared" si="2"/>
        <v/>
      </c>
      <c r="L47" s="652" t="str">
        <f>IF($H47&gt;0,LEFT(VLOOKUP($E47,'個別表（B表）'!$C$14:$AR$213,15,FALSE),2),"")</f>
        <v/>
      </c>
      <c r="M47" s="796"/>
      <c r="N47" s="544"/>
      <c r="O47" s="544"/>
      <c r="P47" s="543"/>
      <c r="Q47" s="556" t="str">
        <f t="shared" si="7"/>
        <v/>
      </c>
      <c r="R47" s="545"/>
      <c r="S47" s="557">
        <f>SUMIFS('個別表（B表）'!$H$14:$H$213,'個別表（B表）'!$C$14:$C$213,'総括表 (A表)'!$E47,'個別表（B表）'!$S$14:$S$213,"&gt;=1")</f>
        <v>0</v>
      </c>
      <c r="T47" s="401">
        <f>SUMIFS('個別表（B表）'!$BB$14:$BB$213,'個別表（B表）'!$C$14:$C$213,'総括表 (A表)'!$E47)</f>
        <v>0</v>
      </c>
      <c r="U47" s="401">
        <f>SUMIFS('個別表（B表）'!$BD$14:$BD$213,'個別表（B表）'!$C$14:$C$213,'総括表 (A表)'!$E47)</f>
        <v>0</v>
      </c>
      <c r="V47" s="557">
        <f>SUMIFS('個別表（B表）'!$H$14:$H$213,'個別表（B表）'!$C$14:$C$213,'総括表 (A表)'!$E47,'個別表（B表）'!$T$14:$T$213,"&gt;=1")</f>
        <v>0</v>
      </c>
      <c r="W47" s="402">
        <f>SUMIFS('個別表（B表）'!$BZ$14:$BZ$213,'個別表（B表）'!$C$14:$C$213,'総括表 (A表)'!$E47)</f>
        <v>0</v>
      </c>
      <c r="X47" s="402">
        <f>SUMIFS('個別表（B表）'!$CC$14:$CC$213,'個別表（B表）'!$C$14:$C$213,'総括表 (A表)'!$E47)</f>
        <v>0</v>
      </c>
      <c r="Y47" s="546"/>
      <c r="Z47" s="546"/>
      <c r="AA47" s="557">
        <f t="shared" si="25"/>
        <v>0</v>
      </c>
      <c r="AB47" s="403">
        <f t="shared" si="26"/>
        <v>0</v>
      </c>
      <c r="AC47" s="403">
        <f t="shared" si="27"/>
        <v>0</v>
      </c>
      <c r="AD47" s="548">
        <f t="shared" si="15"/>
        <v>0</v>
      </c>
      <c r="AE47" s="549"/>
      <c r="AF47" s="550">
        <f t="shared" si="28"/>
        <v>0</v>
      </c>
      <c r="AG47" s="551">
        <f t="shared" si="29"/>
        <v>0</v>
      </c>
      <c r="AH47" s="549"/>
      <c r="AI47" s="549"/>
      <c r="AJ47" s="550">
        <f t="shared" si="30"/>
        <v>0</v>
      </c>
      <c r="AK47" s="850">
        <f t="shared" si="19"/>
        <v>0</v>
      </c>
      <c r="AL47" s="549"/>
      <c r="AM47" s="550">
        <f t="shared" si="31"/>
        <v>0</v>
      </c>
      <c r="AN47" s="551">
        <f t="shared" si="32"/>
        <v>0</v>
      </c>
      <c r="AO47" s="549"/>
      <c r="AP47" s="552">
        <f t="shared" si="33"/>
        <v>0</v>
      </c>
      <c r="AQ47" s="553"/>
      <c r="AR47" s="551">
        <f t="shared" si="34"/>
        <v>0</v>
      </c>
      <c r="AS47" s="554"/>
      <c r="AT47" s="345">
        <f t="shared" si="35"/>
        <v>0</v>
      </c>
      <c r="AU47" s="868"/>
      <c r="AV47" s="555"/>
      <c r="AW47" s="371">
        <f t="shared" si="11"/>
        <v>0</v>
      </c>
      <c r="AX47" s="268"/>
      <c r="AY47" s="346">
        <f>'総括表 (A表)'!I47</f>
        <v>0</v>
      </c>
      <c r="AZ47" s="346">
        <f t="shared" si="4"/>
        <v>2</v>
      </c>
      <c r="BA47" s="346" t="str">
        <f t="shared" si="5"/>
        <v/>
      </c>
      <c r="BB47" s="346" t="str">
        <f t="shared" si="12"/>
        <v/>
      </c>
      <c r="BC47" s="346" t="str">
        <f t="shared" si="13"/>
        <v/>
      </c>
    </row>
    <row r="48" spans="1:55">
      <c r="A48" s="353">
        <f>VLOOKUP($E48,'個別表（B表）'!$C$14:$AR$213,2,FALSE)</f>
        <v>0</v>
      </c>
      <c r="B48" s="353">
        <f>IF(D48&gt;0,SUM($D$12:D48),0)</f>
        <v>0</v>
      </c>
      <c r="C48" s="353">
        <f t="shared" si="24"/>
        <v>0</v>
      </c>
      <c r="D48" s="353">
        <f t="shared" si="1"/>
        <v>0</v>
      </c>
      <c r="E48" s="408">
        <f t="shared" si="6"/>
        <v>0</v>
      </c>
      <c r="F48" s="371">
        <f>VLOOKUP($E48,'個別表（B表）'!$C$14:$AR$213,8,FALSE)</f>
        <v>0</v>
      </c>
      <c r="G48" s="346">
        <f>VLOOKUP($E48,'個別表（B表）'!$C$14:$AR$213,9,FALSE)</f>
        <v>0</v>
      </c>
      <c r="H48" s="346">
        <f>VLOOKUP($E48,'個別表（B表）'!$C$14:$AR$213,10,FALSE)</f>
        <v>0</v>
      </c>
      <c r="I48" s="542"/>
      <c r="J48" s="971" t="e">
        <f>IF($O48&gt;=0.6,1,
IF(AND($O48&gt;=0.5,#REF!=2,OR($L48="中間",$L48="山間")),1,"")
)</f>
        <v>#REF!</v>
      </c>
      <c r="K48" s="974" t="str">
        <f t="shared" si="2"/>
        <v/>
      </c>
      <c r="L48" s="652" t="str">
        <f>IF($H48&gt;0,LEFT(VLOOKUP($E48,'個別表（B表）'!$C$14:$AR$213,15,FALSE),2),"")</f>
        <v/>
      </c>
      <c r="M48" s="796"/>
      <c r="N48" s="544"/>
      <c r="O48" s="544"/>
      <c r="P48" s="543"/>
      <c r="Q48" s="556" t="str">
        <f t="shared" si="7"/>
        <v/>
      </c>
      <c r="R48" s="545"/>
      <c r="S48" s="557">
        <f>SUMIFS('個別表（B表）'!$H$14:$H$213,'個別表（B表）'!$C$14:$C$213,'総括表 (A表)'!$E48,'個別表（B表）'!$S$14:$S$213,"&gt;=1")</f>
        <v>0</v>
      </c>
      <c r="T48" s="401">
        <f>SUMIFS('個別表（B表）'!$BB$14:$BB$213,'個別表（B表）'!$C$14:$C$213,'総括表 (A表)'!$E48)</f>
        <v>0</v>
      </c>
      <c r="U48" s="401">
        <f>SUMIFS('個別表（B表）'!$BD$14:$BD$213,'個別表（B表）'!$C$14:$C$213,'総括表 (A表)'!$E48)</f>
        <v>0</v>
      </c>
      <c r="V48" s="557">
        <f>SUMIFS('個別表（B表）'!$H$14:$H$213,'個別表（B表）'!$C$14:$C$213,'総括表 (A表)'!$E48,'個別表（B表）'!$T$14:$T$213,"&gt;=1")</f>
        <v>0</v>
      </c>
      <c r="W48" s="402">
        <f>SUMIFS('個別表（B表）'!$BZ$14:$BZ$213,'個別表（B表）'!$C$14:$C$213,'総括表 (A表)'!$E48)</f>
        <v>0</v>
      </c>
      <c r="X48" s="402">
        <f>SUMIFS('個別表（B表）'!$CC$14:$CC$213,'個別表（B表）'!$C$14:$C$213,'総括表 (A表)'!$E48)</f>
        <v>0</v>
      </c>
      <c r="Y48" s="546"/>
      <c r="Z48" s="546"/>
      <c r="AA48" s="557">
        <f t="shared" si="25"/>
        <v>0</v>
      </c>
      <c r="AB48" s="403">
        <f t="shared" si="26"/>
        <v>0</v>
      </c>
      <c r="AC48" s="403">
        <f t="shared" si="27"/>
        <v>0</v>
      </c>
      <c r="AD48" s="548">
        <f t="shared" si="15"/>
        <v>0</v>
      </c>
      <c r="AE48" s="549"/>
      <c r="AF48" s="550">
        <f t="shared" si="28"/>
        <v>0</v>
      </c>
      <c r="AG48" s="551">
        <f t="shared" si="29"/>
        <v>0</v>
      </c>
      <c r="AH48" s="549"/>
      <c r="AI48" s="549"/>
      <c r="AJ48" s="550">
        <f t="shared" si="30"/>
        <v>0</v>
      </c>
      <c r="AK48" s="850">
        <f t="shared" si="19"/>
        <v>0</v>
      </c>
      <c r="AL48" s="549"/>
      <c r="AM48" s="550">
        <f t="shared" si="31"/>
        <v>0</v>
      </c>
      <c r="AN48" s="551">
        <f t="shared" si="32"/>
        <v>0</v>
      </c>
      <c r="AO48" s="549"/>
      <c r="AP48" s="552">
        <f t="shared" si="33"/>
        <v>0</v>
      </c>
      <c r="AQ48" s="553"/>
      <c r="AR48" s="551">
        <f t="shared" si="34"/>
        <v>0</v>
      </c>
      <c r="AS48" s="554"/>
      <c r="AT48" s="345">
        <f t="shared" si="35"/>
        <v>0</v>
      </c>
      <c r="AU48" s="868"/>
      <c r="AV48" s="555"/>
      <c r="AW48" s="371">
        <f t="shared" si="11"/>
        <v>0</v>
      </c>
      <c r="AX48" s="268"/>
      <c r="AY48" s="346">
        <f>'総括表 (A表)'!I48</f>
        <v>0</v>
      </c>
      <c r="AZ48" s="346">
        <f t="shared" si="4"/>
        <v>2</v>
      </c>
      <c r="BA48" s="346" t="str">
        <f t="shared" si="5"/>
        <v/>
      </c>
      <c r="BB48" s="346" t="str">
        <f t="shared" si="12"/>
        <v/>
      </c>
      <c r="BC48" s="346" t="str">
        <f t="shared" si="13"/>
        <v/>
      </c>
    </row>
    <row r="49" spans="1:55">
      <c r="A49" s="353">
        <f>VLOOKUP($E49,'個別表（B表）'!$C$14:$AR$213,2,FALSE)</f>
        <v>0</v>
      </c>
      <c r="B49" s="353">
        <f>IF(D49&gt;0,SUM($D$12:D49),0)</f>
        <v>0</v>
      </c>
      <c r="C49" s="353">
        <f t="shared" si="24"/>
        <v>0</v>
      </c>
      <c r="D49" s="353">
        <f t="shared" si="1"/>
        <v>0</v>
      </c>
      <c r="E49" s="408">
        <f t="shared" si="6"/>
        <v>0</v>
      </c>
      <c r="F49" s="371">
        <f>VLOOKUP($E49,'個別表（B表）'!$C$14:$AR$213,8,FALSE)</f>
        <v>0</v>
      </c>
      <c r="G49" s="346">
        <f>VLOOKUP($E49,'個別表（B表）'!$C$14:$AR$213,9,FALSE)</f>
        <v>0</v>
      </c>
      <c r="H49" s="346">
        <f>VLOOKUP($E49,'個別表（B表）'!$C$14:$AR$213,10,FALSE)</f>
        <v>0</v>
      </c>
      <c r="I49" s="542"/>
      <c r="J49" s="971" t="e">
        <f>IF($O49&gt;=0.6,1,
IF(AND($O49&gt;=0.5,#REF!=2,OR($L49="中間",$L49="山間")),1,"")
)</f>
        <v>#REF!</v>
      </c>
      <c r="K49" s="974" t="str">
        <f t="shared" si="2"/>
        <v/>
      </c>
      <c r="L49" s="652" t="str">
        <f>IF($H49&gt;0,LEFT(VLOOKUP($E49,'個別表（B表）'!$C$14:$AR$213,15,FALSE),2),"")</f>
        <v/>
      </c>
      <c r="M49" s="796"/>
      <c r="N49" s="544"/>
      <c r="O49" s="544"/>
      <c r="P49" s="543"/>
      <c r="Q49" s="556" t="str">
        <f t="shared" si="7"/>
        <v/>
      </c>
      <c r="R49" s="545"/>
      <c r="S49" s="557">
        <f>SUMIFS('個別表（B表）'!$H$14:$H$213,'個別表（B表）'!$C$14:$C$213,'総括表 (A表)'!$E49,'個別表（B表）'!$S$14:$S$213,"&gt;=1")</f>
        <v>0</v>
      </c>
      <c r="T49" s="401">
        <f>SUMIFS('個別表（B表）'!$BB$14:$BB$213,'個別表（B表）'!$C$14:$C$213,'総括表 (A表)'!$E49)</f>
        <v>0</v>
      </c>
      <c r="U49" s="401">
        <f>SUMIFS('個別表（B表）'!$BD$14:$BD$213,'個別表（B表）'!$C$14:$C$213,'総括表 (A表)'!$E49)</f>
        <v>0</v>
      </c>
      <c r="V49" s="557">
        <f>SUMIFS('個別表（B表）'!$H$14:$H$213,'個別表（B表）'!$C$14:$C$213,'総括表 (A表)'!$E49,'個別表（B表）'!$T$14:$T$213,"&gt;=1")</f>
        <v>0</v>
      </c>
      <c r="W49" s="402">
        <f>SUMIFS('個別表（B表）'!$BZ$14:$BZ$213,'個別表（B表）'!$C$14:$C$213,'総括表 (A表)'!$E49)</f>
        <v>0</v>
      </c>
      <c r="X49" s="402">
        <f>SUMIFS('個別表（B表）'!$CC$14:$CC$213,'個別表（B表）'!$C$14:$C$213,'総括表 (A表)'!$E49)</f>
        <v>0</v>
      </c>
      <c r="Y49" s="546"/>
      <c r="Z49" s="546"/>
      <c r="AA49" s="557">
        <f t="shared" si="25"/>
        <v>0</v>
      </c>
      <c r="AB49" s="403">
        <f t="shared" si="26"/>
        <v>0</v>
      </c>
      <c r="AC49" s="403">
        <f t="shared" si="27"/>
        <v>0</v>
      </c>
      <c r="AD49" s="548">
        <f t="shared" si="15"/>
        <v>0</v>
      </c>
      <c r="AE49" s="549"/>
      <c r="AF49" s="550">
        <f t="shared" si="28"/>
        <v>0</v>
      </c>
      <c r="AG49" s="551">
        <f t="shared" si="29"/>
        <v>0</v>
      </c>
      <c r="AH49" s="549"/>
      <c r="AI49" s="549"/>
      <c r="AJ49" s="550">
        <f t="shared" si="30"/>
        <v>0</v>
      </c>
      <c r="AK49" s="850">
        <f t="shared" si="19"/>
        <v>0</v>
      </c>
      <c r="AL49" s="549"/>
      <c r="AM49" s="550">
        <f t="shared" si="31"/>
        <v>0</v>
      </c>
      <c r="AN49" s="551">
        <f t="shared" si="32"/>
        <v>0</v>
      </c>
      <c r="AO49" s="549"/>
      <c r="AP49" s="552">
        <f t="shared" si="33"/>
        <v>0</v>
      </c>
      <c r="AQ49" s="553"/>
      <c r="AR49" s="551">
        <f t="shared" si="34"/>
        <v>0</v>
      </c>
      <c r="AS49" s="554"/>
      <c r="AT49" s="345">
        <f t="shared" si="35"/>
        <v>0</v>
      </c>
      <c r="AU49" s="868"/>
      <c r="AV49" s="555"/>
      <c r="AW49" s="371">
        <f t="shared" si="11"/>
        <v>0</v>
      </c>
      <c r="AX49" s="268"/>
      <c r="AY49" s="346">
        <f>'総括表 (A表)'!I49</f>
        <v>0</v>
      </c>
      <c r="AZ49" s="346">
        <f t="shared" si="4"/>
        <v>2</v>
      </c>
      <c r="BA49" s="346" t="str">
        <f t="shared" si="5"/>
        <v/>
      </c>
      <c r="BB49" s="346" t="str">
        <f t="shared" si="12"/>
        <v/>
      </c>
      <c r="BC49" s="346" t="str">
        <f t="shared" si="13"/>
        <v/>
      </c>
    </row>
    <row r="50" spans="1:55">
      <c r="A50" s="353">
        <f>VLOOKUP($E50,'個別表（B表）'!$C$14:$AR$213,2,FALSE)</f>
        <v>0</v>
      </c>
      <c r="B50" s="353">
        <f>IF(D50&gt;0,SUM($D$12:D50),0)</f>
        <v>0</v>
      </c>
      <c r="C50" s="353">
        <f t="shared" si="24"/>
        <v>0</v>
      </c>
      <c r="D50" s="353">
        <f t="shared" si="1"/>
        <v>0</v>
      </c>
      <c r="E50" s="408">
        <f t="shared" si="6"/>
        <v>0</v>
      </c>
      <c r="F50" s="371">
        <f>VLOOKUP($E50,'個別表（B表）'!$C$14:$AR$213,8,FALSE)</f>
        <v>0</v>
      </c>
      <c r="G50" s="346">
        <f>VLOOKUP($E50,'個別表（B表）'!$C$14:$AR$213,9,FALSE)</f>
        <v>0</v>
      </c>
      <c r="H50" s="346">
        <f>VLOOKUP($E50,'個別表（B表）'!$C$14:$AR$213,10,FALSE)</f>
        <v>0</v>
      </c>
      <c r="I50" s="542"/>
      <c r="J50" s="971" t="e">
        <f>IF($O50&gt;=0.6,1,
IF(AND($O50&gt;=0.5,#REF!=2,OR($L50="中間",$L50="山間")),1,"")
)</f>
        <v>#REF!</v>
      </c>
      <c r="K50" s="974" t="str">
        <f t="shared" si="2"/>
        <v/>
      </c>
      <c r="L50" s="652" t="str">
        <f>IF($H50&gt;0,LEFT(VLOOKUP($E50,'個別表（B表）'!$C$14:$AR$213,15,FALSE),2),"")</f>
        <v/>
      </c>
      <c r="M50" s="796"/>
      <c r="N50" s="544"/>
      <c r="O50" s="544"/>
      <c r="P50" s="543"/>
      <c r="Q50" s="556" t="str">
        <f t="shared" si="7"/>
        <v/>
      </c>
      <c r="R50" s="545"/>
      <c r="S50" s="557">
        <f>SUMIFS('個別表（B表）'!$H$14:$H$213,'個別表（B表）'!$C$14:$C$213,'総括表 (A表)'!$E50,'個別表（B表）'!$S$14:$S$213,"&gt;=1")</f>
        <v>0</v>
      </c>
      <c r="T50" s="401">
        <f>SUMIFS('個別表（B表）'!$BB$14:$BB$213,'個別表（B表）'!$C$14:$C$213,'総括表 (A表)'!$E50)</f>
        <v>0</v>
      </c>
      <c r="U50" s="401">
        <f>SUMIFS('個別表（B表）'!$BD$14:$BD$213,'個別表（B表）'!$C$14:$C$213,'総括表 (A表)'!$E50)</f>
        <v>0</v>
      </c>
      <c r="V50" s="557">
        <f>SUMIFS('個別表（B表）'!$H$14:$H$213,'個別表（B表）'!$C$14:$C$213,'総括表 (A表)'!$E50,'個別表（B表）'!$T$14:$T$213,"&gt;=1")</f>
        <v>0</v>
      </c>
      <c r="W50" s="402">
        <f>SUMIFS('個別表（B表）'!$BZ$14:$BZ$213,'個別表（B表）'!$C$14:$C$213,'総括表 (A表)'!$E50)</f>
        <v>0</v>
      </c>
      <c r="X50" s="402">
        <f>SUMIFS('個別表（B表）'!$CC$14:$CC$213,'個別表（B表）'!$C$14:$C$213,'総括表 (A表)'!$E50)</f>
        <v>0</v>
      </c>
      <c r="Y50" s="546"/>
      <c r="Z50" s="546"/>
      <c r="AA50" s="557">
        <f t="shared" si="25"/>
        <v>0</v>
      </c>
      <c r="AB50" s="403">
        <f t="shared" si="26"/>
        <v>0</v>
      </c>
      <c r="AC50" s="403">
        <f t="shared" si="27"/>
        <v>0</v>
      </c>
      <c r="AD50" s="548">
        <f t="shared" si="15"/>
        <v>0</v>
      </c>
      <c r="AE50" s="549"/>
      <c r="AF50" s="550">
        <f t="shared" si="28"/>
        <v>0</v>
      </c>
      <c r="AG50" s="551">
        <f t="shared" si="29"/>
        <v>0</v>
      </c>
      <c r="AH50" s="549"/>
      <c r="AI50" s="549"/>
      <c r="AJ50" s="550">
        <f t="shared" si="30"/>
        <v>0</v>
      </c>
      <c r="AK50" s="850">
        <f t="shared" si="19"/>
        <v>0</v>
      </c>
      <c r="AL50" s="549"/>
      <c r="AM50" s="550">
        <f t="shared" si="31"/>
        <v>0</v>
      </c>
      <c r="AN50" s="551">
        <f t="shared" si="32"/>
        <v>0</v>
      </c>
      <c r="AO50" s="549"/>
      <c r="AP50" s="552">
        <f t="shared" si="33"/>
        <v>0</v>
      </c>
      <c r="AQ50" s="553"/>
      <c r="AR50" s="551">
        <f t="shared" si="34"/>
        <v>0</v>
      </c>
      <c r="AS50" s="554"/>
      <c r="AT50" s="345">
        <f t="shared" si="35"/>
        <v>0</v>
      </c>
      <c r="AU50" s="868"/>
      <c r="AV50" s="555"/>
      <c r="AW50" s="371">
        <f t="shared" si="11"/>
        <v>0</v>
      </c>
      <c r="AX50" s="268"/>
      <c r="AY50" s="346">
        <f>'総括表 (A表)'!I50</f>
        <v>0</v>
      </c>
      <c r="AZ50" s="346">
        <f t="shared" si="4"/>
        <v>2</v>
      </c>
      <c r="BA50" s="346" t="str">
        <f t="shared" si="5"/>
        <v/>
      </c>
      <c r="BB50" s="346" t="str">
        <f t="shared" si="12"/>
        <v/>
      </c>
      <c r="BC50" s="346" t="str">
        <f t="shared" si="13"/>
        <v/>
      </c>
    </row>
    <row r="51" spans="1:55">
      <c r="A51" s="353">
        <f>VLOOKUP($E51,'個別表（B表）'!$C$14:$AR$213,2,FALSE)</f>
        <v>0</v>
      </c>
      <c r="B51" s="353">
        <f>IF(D51&gt;0,SUM($D$12:D51),0)</f>
        <v>0</v>
      </c>
      <c r="C51" s="353">
        <f t="shared" si="24"/>
        <v>0</v>
      </c>
      <c r="D51" s="353">
        <f t="shared" si="1"/>
        <v>0</v>
      </c>
      <c r="E51" s="408">
        <f t="shared" si="6"/>
        <v>0</v>
      </c>
      <c r="F51" s="371">
        <f>VLOOKUP($E51,'個別表（B表）'!$C$14:$AR$213,8,FALSE)</f>
        <v>0</v>
      </c>
      <c r="G51" s="346">
        <f>VLOOKUP($E51,'個別表（B表）'!$C$14:$AR$213,9,FALSE)</f>
        <v>0</v>
      </c>
      <c r="H51" s="346">
        <f>VLOOKUP($E51,'個別表（B表）'!$C$14:$AR$213,10,FALSE)</f>
        <v>0</v>
      </c>
      <c r="I51" s="542"/>
      <c r="J51" s="971" t="e">
        <f>IF($O51&gt;=0.6,1,
IF(AND($O51&gt;=0.5,#REF!=2,OR($L51="中間",$L51="山間")),1,"")
)</f>
        <v>#REF!</v>
      </c>
      <c r="K51" s="974" t="str">
        <f t="shared" si="2"/>
        <v/>
      </c>
      <c r="L51" s="652" t="str">
        <f>IF($H51&gt;0,LEFT(VLOOKUP($E51,'個別表（B表）'!$C$14:$AR$213,15,FALSE),2),"")</f>
        <v/>
      </c>
      <c r="M51" s="796"/>
      <c r="N51" s="544"/>
      <c r="O51" s="544"/>
      <c r="P51" s="543"/>
      <c r="Q51" s="556" t="str">
        <f t="shared" si="7"/>
        <v/>
      </c>
      <c r="R51" s="545"/>
      <c r="S51" s="557">
        <f>SUMIFS('個別表（B表）'!$H$14:$H$213,'個別表（B表）'!$C$14:$C$213,'総括表 (A表)'!$E51,'個別表（B表）'!$S$14:$S$213,"&gt;=1")</f>
        <v>0</v>
      </c>
      <c r="T51" s="401">
        <f>SUMIFS('個別表（B表）'!$BB$14:$BB$213,'個別表（B表）'!$C$14:$C$213,'総括表 (A表)'!$E51)</f>
        <v>0</v>
      </c>
      <c r="U51" s="401">
        <f>SUMIFS('個別表（B表）'!$BD$14:$BD$213,'個別表（B表）'!$C$14:$C$213,'総括表 (A表)'!$E51)</f>
        <v>0</v>
      </c>
      <c r="V51" s="557">
        <f>SUMIFS('個別表（B表）'!$H$14:$H$213,'個別表（B表）'!$C$14:$C$213,'総括表 (A表)'!$E51,'個別表（B表）'!$T$14:$T$213,"&gt;=1")</f>
        <v>0</v>
      </c>
      <c r="W51" s="402">
        <f>SUMIFS('個別表（B表）'!$BZ$14:$BZ$213,'個別表（B表）'!$C$14:$C$213,'総括表 (A表)'!$E51)</f>
        <v>0</v>
      </c>
      <c r="X51" s="402">
        <f>SUMIFS('個別表（B表）'!$CC$14:$CC$213,'個別表（B表）'!$C$14:$C$213,'総括表 (A表)'!$E51)</f>
        <v>0</v>
      </c>
      <c r="Y51" s="546"/>
      <c r="Z51" s="546"/>
      <c r="AA51" s="557">
        <f t="shared" si="25"/>
        <v>0</v>
      </c>
      <c r="AB51" s="403">
        <f t="shared" si="26"/>
        <v>0</v>
      </c>
      <c r="AC51" s="403">
        <f t="shared" si="27"/>
        <v>0</v>
      </c>
      <c r="AD51" s="548">
        <f t="shared" si="15"/>
        <v>0</v>
      </c>
      <c r="AE51" s="549"/>
      <c r="AF51" s="550">
        <f t="shared" si="28"/>
        <v>0</v>
      </c>
      <c r="AG51" s="551">
        <f t="shared" si="29"/>
        <v>0</v>
      </c>
      <c r="AH51" s="549"/>
      <c r="AI51" s="549"/>
      <c r="AJ51" s="550">
        <f t="shared" si="30"/>
        <v>0</v>
      </c>
      <c r="AK51" s="850">
        <f t="shared" si="19"/>
        <v>0</v>
      </c>
      <c r="AL51" s="549"/>
      <c r="AM51" s="550">
        <f t="shared" si="31"/>
        <v>0</v>
      </c>
      <c r="AN51" s="551">
        <f t="shared" si="32"/>
        <v>0</v>
      </c>
      <c r="AO51" s="549"/>
      <c r="AP51" s="552">
        <f t="shared" si="33"/>
        <v>0</v>
      </c>
      <c r="AQ51" s="553"/>
      <c r="AR51" s="551">
        <f t="shared" si="34"/>
        <v>0</v>
      </c>
      <c r="AS51" s="554"/>
      <c r="AT51" s="345">
        <f t="shared" si="35"/>
        <v>0</v>
      </c>
      <c r="AU51" s="868"/>
      <c r="AV51" s="555"/>
      <c r="AW51" s="371">
        <f t="shared" si="11"/>
        <v>0</v>
      </c>
      <c r="AX51" s="268"/>
      <c r="AY51" s="346">
        <f>'総括表 (A表)'!I51</f>
        <v>0</v>
      </c>
      <c r="AZ51" s="346">
        <f t="shared" si="4"/>
        <v>2</v>
      </c>
      <c r="BA51" s="346" t="str">
        <f t="shared" si="5"/>
        <v/>
      </c>
      <c r="BB51" s="346" t="str">
        <f t="shared" si="12"/>
        <v/>
      </c>
      <c r="BC51" s="346" t="str">
        <f t="shared" si="13"/>
        <v/>
      </c>
    </row>
    <row r="52" spans="1:55">
      <c r="A52" s="353">
        <f>VLOOKUP($E52,'個別表（B表）'!$C$14:$AR$213,2,FALSE)</f>
        <v>0</v>
      </c>
      <c r="B52" s="353">
        <f>IF(D52&gt;0,SUM($D$12:D52),0)</f>
        <v>0</v>
      </c>
      <c r="C52" s="353">
        <f t="shared" si="24"/>
        <v>0</v>
      </c>
      <c r="D52" s="353">
        <f t="shared" si="1"/>
        <v>0</v>
      </c>
      <c r="E52" s="408">
        <f t="shared" si="6"/>
        <v>0</v>
      </c>
      <c r="F52" s="371">
        <f>VLOOKUP($E52,'個別表（B表）'!$C$14:$AR$213,8,FALSE)</f>
        <v>0</v>
      </c>
      <c r="G52" s="346">
        <f>VLOOKUP($E52,'個別表（B表）'!$C$14:$AR$213,9,FALSE)</f>
        <v>0</v>
      </c>
      <c r="H52" s="346">
        <f>VLOOKUP($E52,'個別表（B表）'!$C$14:$AR$213,10,FALSE)</f>
        <v>0</v>
      </c>
      <c r="I52" s="542"/>
      <c r="J52" s="971" t="e">
        <f>IF($O52&gt;=0.6,1,
IF(AND($O52&gt;=0.5,#REF!=2,OR($L52="中間",$L52="山間")),1,"")
)</f>
        <v>#REF!</v>
      </c>
      <c r="K52" s="974" t="str">
        <f t="shared" si="2"/>
        <v/>
      </c>
      <c r="L52" s="652" t="str">
        <f>IF($H52&gt;0,LEFT(VLOOKUP($E52,'個別表（B表）'!$C$14:$AR$213,15,FALSE),2),"")</f>
        <v/>
      </c>
      <c r="M52" s="796"/>
      <c r="N52" s="544"/>
      <c r="O52" s="544"/>
      <c r="P52" s="543"/>
      <c r="Q52" s="556" t="str">
        <f t="shared" si="7"/>
        <v/>
      </c>
      <c r="R52" s="545"/>
      <c r="S52" s="557">
        <f>SUMIFS('個別表（B表）'!$H$14:$H$213,'個別表（B表）'!$C$14:$C$213,'総括表 (A表)'!$E52,'個別表（B表）'!$S$14:$S$213,"&gt;=1")</f>
        <v>0</v>
      </c>
      <c r="T52" s="401">
        <f>SUMIFS('個別表（B表）'!$BB$14:$BB$213,'個別表（B表）'!$C$14:$C$213,'総括表 (A表)'!$E52)</f>
        <v>0</v>
      </c>
      <c r="U52" s="401">
        <f>SUMIFS('個別表（B表）'!$BD$14:$BD$213,'個別表（B表）'!$C$14:$C$213,'総括表 (A表)'!$E52)</f>
        <v>0</v>
      </c>
      <c r="V52" s="557">
        <f>SUMIFS('個別表（B表）'!$H$14:$H$213,'個別表（B表）'!$C$14:$C$213,'総括表 (A表)'!$E52,'個別表（B表）'!$T$14:$T$213,"&gt;=1")</f>
        <v>0</v>
      </c>
      <c r="W52" s="402">
        <f>SUMIFS('個別表（B表）'!$BZ$14:$BZ$213,'個別表（B表）'!$C$14:$C$213,'総括表 (A表)'!$E52)</f>
        <v>0</v>
      </c>
      <c r="X52" s="402">
        <f>SUMIFS('個別表（B表）'!$CC$14:$CC$213,'個別表（B表）'!$C$14:$C$213,'総括表 (A表)'!$E52)</f>
        <v>0</v>
      </c>
      <c r="Y52" s="546"/>
      <c r="Z52" s="546"/>
      <c r="AA52" s="557">
        <f t="shared" si="25"/>
        <v>0</v>
      </c>
      <c r="AB52" s="403">
        <f t="shared" si="26"/>
        <v>0</v>
      </c>
      <c r="AC52" s="403">
        <f t="shared" si="27"/>
        <v>0</v>
      </c>
      <c r="AD52" s="548">
        <f t="shared" si="15"/>
        <v>0</v>
      </c>
      <c r="AE52" s="549"/>
      <c r="AF52" s="550">
        <f t="shared" si="28"/>
        <v>0</v>
      </c>
      <c r="AG52" s="551">
        <f t="shared" si="29"/>
        <v>0</v>
      </c>
      <c r="AH52" s="549"/>
      <c r="AI52" s="549"/>
      <c r="AJ52" s="550">
        <f t="shared" si="30"/>
        <v>0</v>
      </c>
      <c r="AK52" s="850">
        <f t="shared" si="19"/>
        <v>0</v>
      </c>
      <c r="AL52" s="549"/>
      <c r="AM52" s="550">
        <f t="shared" si="31"/>
        <v>0</v>
      </c>
      <c r="AN52" s="551">
        <f t="shared" si="32"/>
        <v>0</v>
      </c>
      <c r="AO52" s="549"/>
      <c r="AP52" s="552">
        <f t="shared" si="33"/>
        <v>0</v>
      </c>
      <c r="AQ52" s="553"/>
      <c r="AR52" s="551">
        <f t="shared" si="34"/>
        <v>0</v>
      </c>
      <c r="AS52" s="554"/>
      <c r="AT52" s="345">
        <f t="shared" si="35"/>
        <v>0</v>
      </c>
      <c r="AU52" s="868"/>
      <c r="AV52" s="555"/>
      <c r="AW52" s="371">
        <f t="shared" si="11"/>
        <v>0</v>
      </c>
      <c r="AX52" s="268"/>
      <c r="AY52" s="346">
        <f>'総括表 (A表)'!I52</f>
        <v>0</v>
      </c>
      <c r="AZ52" s="346">
        <f t="shared" si="4"/>
        <v>2</v>
      </c>
      <c r="BA52" s="346" t="str">
        <f t="shared" si="5"/>
        <v/>
      </c>
      <c r="BB52" s="346" t="str">
        <f t="shared" si="12"/>
        <v/>
      </c>
      <c r="BC52" s="346" t="str">
        <f t="shared" si="13"/>
        <v/>
      </c>
    </row>
    <row r="53" spans="1:55">
      <c r="A53" s="353">
        <f>VLOOKUP($E53,'個別表（B表）'!$C$14:$AR$213,2,FALSE)</f>
        <v>0</v>
      </c>
      <c r="B53" s="353">
        <f>IF(D53&gt;0,SUM($D$12:D53),0)</f>
        <v>0</v>
      </c>
      <c r="C53" s="353">
        <f t="shared" si="24"/>
        <v>0</v>
      </c>
      <c r="D53" s="353">
        <f t="shared" si="1"/>
        <v>0</v>
      </c>
      <c r="E53" s="408">
        <f t="shared" si="6"/>
        <v>0</v>
      </c>
      <c r="F53" s="371">
        <f>VLOOKUP($E53,'個別表（B表）'!$C$14:$AR$213,8,FALSE)</f>
        <v>0</v>
      </c>
      <c r="G53" s="346">
        <f>VLOOKUP($E53,'個別表（B表）'!$C$14:$AR$213,9,FALSE)</f>
        <v>0</v>
      </c>
      <c r="H53" s="346">
        <f>VLOOKUP($E53,'個別表（B表）'!$C$14:$AR$213,10,FALSE)</f>
        <v>0</v>
      </c>
      <c r="I53" s="542"/>
      <c r="J53" s="971" t="e">
        <f>IF($O53&gt;=0.6,1,
IF(AND($O53&gt;=0.5,#REF!=2,OR($L53="中間",$L53="山間")),1,"")
)</f>
        <v>#REF!</v>
      </c>
      <c r="K53" s="974" t="str">
        <f t="shared" si="2"/>
        <v/>
      </c>
      <c r="L53" s="652" t="str">
        <f>IF($H53&gt;0,LEFT(VLOOKUP($E53,'個別表（B表）'!$C$14:$AR$213,15,FALSE),2),"")</f>
        <v/>
      </c>
      <c r="M53" s="796"/>
      <c r="N53" s="544"/>
      <c r="O53" s="544"/>
      <c r="P53" s="543"/>
      <c r="Q53" s="556" t="str">
        <f t="shared" si="7"/>
        <v/>
      </c>
      <c r="R53" s="545"/>
      <c r="S53" s="557">
        <f>SUMIFS('個別表（B表）'!$H$14:$H$213,'個別表（B表）'!$C$14:$C$213,'総括表 (A表)'!$E53,'個別表（B表）'!$S$14:$S$213,"&gt;=1")</f>
        <v>0</v>
      </c>
      <c r="T53" s="401">
        <f>SUMIFS('個別表（B表）'!$BB$14:$BB$213,'個別表（B表）'!$C$14:$C$213,'総括表 (A表)'!$E53)</f>
        <v>0</v>
      </c>
      <c r="U53" s="401">
        <f>SUMIFS('個別表（B表）'!$BD$14:$BD$213,'個別表（B表）'!$C$14:$C$213,'総括表 (A表)'!$E53)</f>
        <v>0</v>
      </c>
      <c r="V53" s="557">
        <f>SUMIFS('個別表（B表）'!$H$14:$H$213,'個別表（B表）'!$C$14:$C$213,'総括表 (A表)'!$E53,'個別表（B表）'!$T$14:$T$213,"&gt;=1")</f>
        <v>0</v>
      </c>
      <c r="W53" s="402">
        <f>SUMIFS('個別表（B表）'!$BZ$14:$BZ$213,'個別表（B表）'!$C$14:$C$213,'総括表 (A表)'!$E53)</f>
        <v>0</v>
      </c>
      <c r="X53" s="402">
        <f>SUMIFS('個別表（B表）'!$CC$14:$CC$213,'個別表（B表）'!$C$14:$C$213,'総括表 (A表)'!$E53)</f>
        <v>0</v>
      </c>
      <c r="Y53" s="546"/>
      <c r="Z53" s="546"/>
      <c r="AA53" s="557">
        <f t="shared" si="25"/>
        <v>0</v>
      </c>
      <c r="AB53" s="403">
        <f t="shared" si="26"/>
        <v>0</v>
      </c>
      <c r="AC53" s="403">
        <f t="shared" si="27"/>
        <v>0</v>
      </c>
      <c r="AD53" s="548">
        <f t="shared" si="15"/>
        <v>0</v>
      </c>
      <c r="AE53" s="549"/>
      <c r="AF53" s="550">
        <f t="shared" si="28"/>
        <v>0</v>
      </c>
      <c r="AG53" s="551">
        <f t="shared" si="29"/>
        <v>0</v>
      </c>
      <c r="AH53" s="549"/>
      <c r="AI53" s="549"/>
      <c r="AJ53" s="550">
        <f t="shared" si="30"/>
        <v>0</v>
      </c>
      <c r="AK53" s="850">
        <f t="shared" si="19"/>
        <v>0</v>
      </c>
      <c r="AL53" s="549"/>
      <c r="AM53" s="550">
        <f t="shared" si="31"/>
        <v>0</v>
      </c>
      <c r="AN53" s="551">
        <f t="shared" si="32"/>
        <v>0</v>
      </c>
      <c r="AO53" s="549"/>
      <c r="AP53" s="552">
        <f t="shared" si="33"/>
        <v>0</v>
      </c>
      <c r="AQ53" s="553"/>
      <c r="AR53" s="551">
        <f t="shared" si="34"/>
        <v>0</v>
      </c>
      <c r="AS53" s="554"/>
      <c r="AT53" s="345">
        <f t="shared" si="35"/>
        <v>0</v>
      </c>
      <c r="AU53" s="868"/>
      <c r="AV53" s="555"/>
      <c r="AW53" s="371">
        <f t="shared" si="11"/>
        <v>0</v>
      </c>
      <c r="AX53" s="268"/>
      <c r="AY53" s="346">
        <f>'総括表 (A表)'!I53</f>
        <v>0</v>
      </c>
      <c r="AZ53" s="346">
        <f t="shared" si="4"/>
        <v>2</v>
      </c>
      <c r="BA53" s="346" t="str">
        <f t="shared" si="5"/>
        <v/>
      </c>
      <c r="BB53" s="346" t="str">
        <f t="shared" si="12"/>
        <v/>
      </c>
      <c r="BC53" s="346" t="str">
        <f t="shared" si="13"/>
        <v/>
      </c>
    </row>
    <row r="54" spans="1:55">
      <c r="A54" s="353">
        <f>VLOOKUP($E54,'個別表（B表）'!$C$14:$AR$213,2,FALSE)</f>
        <v>0</v>
      </c>
      <c r="B54" s="353">
        <f>IF(D54&gt;0,SUM($D$12:D54),0)</f>
        <v>0</v>
      </c>
      <c r="C54" s="353">
        <f t="shared" si="24"/>
        <v>0</v>
      </c>
      <c r="D54" s="353">
        <f t="shared" si="1"/>
        <v>0</v>
      </c>
      <c r="E54" s="408">
        <f t="shared" si="6"/>
        <v>0</v>
      </c>
      <c r="F54" s="371">
        <f>VLOOKUP($E54,'個別表（B表）'!$C$14:$AR$213,8,FALSE)</f>
        <v>0</v>
      </c>
      <c r="G54" s="346">
        <f>VLOOKUP($E54,'個別表（B表）'!$C$14:$AR$213,9,FALSE)</f>
        <v>0</v>
      </c>
      <c r="H54" s="346">
        <f>VLOOKUP($E54,'個別表（B表）'!$C$14:$AR$213,10,FALSE)</f>
        <v>0</v>
      </c>
      <c r="I54" s="542"/>
      <c r="J54" s="971" t="e">
        <f>IF($O54&gt;=0.6,1,
IF(AND($O54&gt;=0.5,#REF!=2,OR($L54="中間",$L54="山間")),1,"")
)</f>
        <v>#REF!</v>
      </c>
      <c r="K54" s="974" t="str">
        <f t="shared" si="2"/>
        <v/>
      </c>
      <c r="L54" s="652" t="str">
        <f>IF($H54&gt;0,LEFT(VLOOKUP($E54,'個別表（B表）'!$C$14:$AR$213,15,FALSE),2),"")</f>
        <v/>
      </c>
      <c r="M54" s="796"/>
      <c r="N54" s="544"/>
      <c r="O54" s="544"/>
      <c r="P54" s="543"/>
      <c r="Q54" s="556" t="str">
        <f t="shared" si="7"/>
        <v/>
      </c>
      <c r="R54" s="545"/>
      <c r="S54" s="557">
        <f>SUMIFS('個別表（B表）'!$H$14:$H$213,'個別表（B表）'!$C$14:$C$213,'総括表 (A表)'!$E54,'個別表（B表）'!$S$14:$S$213,"&gt;=1")</f>
        <v>0</v>
      </c>
      <c r="T54" s="401">
        <f>SUMIFS('個別表（B表）'!$BB$14:$BB$213,'個別表（B表）'!$C$14:$C$213,'総括表 (A表)'!$E54)</f>
        <v>0</v>
      </c>
      <c r="U54" s="401">
        <f>SUMIFS('個別表（B表）'!$BD$14:$BD$213,'個別表（B表）'!$C$14:$C$213,'総括表 (A表)'!$E54)</f>
        <v>0</v>
      </c>
      <c r="V54" s="557">
        <f>SUMIFS('個別表（B表）'!$H$14:$H$213,'個別表（B表）'!$C$14:$C$213,'総括表 (A表)'!$E54,'個別表（B表）'!$T$14:$T$213,"&gt;=1")</f>
        <v>0</v>
      </c>
      <c r="W54" s="402">
        <f>SUMIFS('個別表（B表）'!$BZ$14:$BZ$213,'個別表（B表）'!$C$14:$C$213,'総括表 (A表)'!$E54)</f>
        <v>0</v>
      </c>
      <c r="X54" s="402">
        <f>SUMIFS('個別表（B表）'!$CC$14:$CC$213,'個別表（B表）'!$C$14:$C$213,'総括表 (A表)'!$E54)</f>
        <v>0</v>
      </c>
      <c r="Y54" s="546"/>
      <c r="Z54" s="546"/>
      <c r="AA54" s="557">
        <f t="shared" si="25"/>
        <v>0</v>
      </c>
      <c r="AB54" s="403">
        <f t="shared" si="26"/>
        <v>0</v>
      </c>
      <c r="AC54" s="403">
        <f t="shared" si="27"/>
        <v>0</v>
      </c>
      <c r="AD54" s="548">
        <f t="shared" si="15"/>
        <v>0</v>
      </c>
      <c r="AE54" s="549"/>
      <c r="AF54" s="550">
        <f t="shared" si="28"/>
        <v>0</v>
      </c>
      <c r="AG54" s="551">
        <f t="shared" si="29"/>
        <v>0</v>
      </c>
      <c r="AH54" s="549"/>
      <c r="AI54" s="549"/>
      <c r="AJ54" s="550">
        <f t="shared" si="30"/>
        <v>0</v>
      </c>
      <c r="AK54" s="850">
        <f t="shared" si="19"/>
        <v>0</v>
      </c>
      <c r="AL54" s="549"/>
      <c r="AM54" s="550">
        <f t="shared" si="31"/>
        <v>0</v>
      </c>
      <c r="AN54" s="551">
        <f t="shared" si="32"/>
        <v>0</v>
      </c>
      <c r="AO54" s="549"/>
      <c r="AP54" s="552">
        <f t="shared" si="33"/>
        <v>0</v>
      </c>
      <c r="AQ54" s="553"/>
      <c r="AR54" s="551">
        <f t="shared" si="34"/>
        <v>0</v>
      </c>
      <c r="AS54" s="554"/>
      <c r="AT54" s="345">
        <f t="shared" si="35"/>
        <v>0</v>
      </c>
      <c r="AU54" s="868"/>
      <c r="AV54" s="555"/>
      <c r="AW54" s="371">
        <f t="shared" si="11"/>
        <v>0</v>
      </c>
      <c r="AX54" s="268"/>
      <c r="AY54" s="346">
        <f>'総括表 (A表)'!I54</f>
        <v>0</v>
      </c>
      <c r="AZ54" s="346">
        <f t="shared" si="4"/>
        <v>2</v>
      </c>
      <c r="BA54" s="346" t="str">
        <f t="shared" si="5"/>
        <v/>
      </c>
      <c r="BB54" s="346" t="str">
        <f t="shared" si="12"/>
        <v/>
      </c>
      <c r="BC54" s="346" t="str">
        <f t="shared" si="13"/>
        <v/>
      </c>
    </row>
    <row r="55" spans="1:55">
      <c r="A55" s="353">
        <f>VLOOKUP($E55,'個別表（B表）'!$C$14:$AR$213,2,FALSE)</f>
        <v>0</v>
      </c>
      <c r="B55" s="353">
        <f>IF(D55&gt;0,SUM($D$12:D55),0)</f>
        <v>0</v>
      </c>
      <c r="C55" s="353">
        <f t="shared" si="24"/>
        <v>0</v>
      </c>
      <c r="D55" s="353">
        <f t="shared" si="1"/>
        <v>0</v>
      </c>
      <c r="E55" s="408">
        <f t="shared" si="6"/>
        <v>0</v>
      </c>
      <c r="F55" s="371">
        <f>VLOOKUP($E55,'個別表（B表）'!$C$14:$AR$213,8,FALSE)</f>
        <v>0</v>
      </c>
      <c r="G55" s="346">
        <f>VLOOKUP($E55,'個別表（B表）'!$C$14:$AR$213,9,FALSE)</f>
        <v>0</v>
      </c>
      <c r="H55" s="346">
        <f>VLOOKUP($E55,'個別表（B表）'!$C$14:$AR$213,10,FALSE)</f>
        <v>0</v>
      </c>
      <c r="I55" s="542"/>
      <c r="J55" s="971" t="e">
        <f>IF($O55&gt;=0.6,1,
IF(AND($O55&gt;=0.5,#REF!=2,OR($L55="中間",$L55="山間")),1,"")
)</f>
        <v>#REF!</v>
      </c>
      <c r="K55" s="974" t="str">
        <f t="shared" si="2"/>
        <v/>
      </c>
      <c r="L55" s="652" t="str">
        <f>IF($H55&gt;0,LEFT(VLOOKUP($E55,'個別表（B表）'!$C$14:$AR$213,15,FALSE),2),"")</f>
        <v/>
      </c>
      <c r="M55" s="796"/>
      <c r="N55" s="544"/>
      <c r="O55" s="544"/>
      <c r="P55" s="543"/>
      <c r="Q55" s="556" t="str">
        <f t="shared" si="7"/>
        <v/>
      </c>
      <c r="R55" s="545"/>
      <c r="S55" s="557">
        <f>SUMIFS('個別表（B表）'!$H$14:$H$213,'個別表（B表）'!$C$14:$C$213,'総括表 (A表)'!$E55,'個別表（B表）'!$S$14:$S$213,"&gt;=1")</f>
        <v>0</v>
      </c>
      <c r="T55" s="401">
        <f>SUMIFS('個別表（B表）'!$BB$14:$BB$213,'個別表（B表）'!$C$14:$C$213,'総括表 (A表)'!$E55)</f>
        <v>0</v>
      </c>
      <c r="U55" s="401">
        <f>SUMIFS('個別表（B表）'!$BD$14:$BD$213,'個別表（B表）'!$C$14:$C$213,'総括表 (A表)'!$E55)</f>
        <v>0</v>
      </c>
      <c r="V55" s="557">
        <f>SUMIFS('個別表（B表）'!$H$14:$H$213,'個別表（B表）'!$C$14:$C$213,'総括表 (A表)'!$E55,'個別表（B表）'!$T$14:$T$213,"&gt;=1")</f>
        <v>0</v>
      </c>
      <c r="W55" s="402">
        <f>SUMIFS('個別表（B表）'!$BZ$14:$BZ$213,'個別表（B表）'!$C$14:$C$213,'総括表 (A表)'!$E55)</f>
        <v>0</v>
      </c>
      <c r="X55" s="402">
        <f>SUMIFS('個別表（B表）'!$CC$14:$CC$213,'個別表（B表）'!$C$14:$C$213,'総括表 (A表)'!$E55)</f>
        <v>0</v>
      </c>
      <c r="Y55" s="546"/>
      <c r="Z55" s="546"/>
      <c r="AA55" s="557">
        <f t="shared" si="25"/>
        <v>0</v>
      </c>
      <c r="AB55" s="403">
        <f t="shared" si="26"/>
        <v>0</v>
      </c>
      <c r="AC55" s="403">
        <f t="shared" si="27"/>
        <v>0</v>
      </c>
      <c r="AD55" s="548">
        <f t="shared" si="15"/>
        <v>0</v>
      </c>
      <c r="AE55" s="549"/>
      <c r="AF55" s="550">
        <f t="shared" si="28"/>
        <v>0</v>
      </c>
      <c r="AG55" s="551">
        <f t="shared" si="29"/>
        <v>0</v>
      </c>
      <c r="AH55" s="549"/>
      <c r="AI55" s="549"/>
      <c r="AJ55" s="550">
        <f t="shared" si="30"/>
        <v>0</v>
      </c>
      <c r="AK55" s="850">
        <f t="shared" si="19"/>
        <v>0</v>
      </c>
      <c r="AL55" s="549"/>
      <c r="AM55" s="550">
        <f t="shared" si="31"/>
        <v>0</v>
      </c>
      <c r="AN55" s="551">
        <f t="shared" si="32"/>
        <v>0</v>
      </c>
      <c r="AO55" s="549"/>
      <c r="AP55" s="552">
        <f t="shared" si="33"/>
        <v>0</v>
      </c>
      <c r="AQ55" s="553"/>
      <c r="AR55" s="551">
        <f t="shared" si="34"/>
        <v>0</v>
      </c>
      <c r="AS55" s="554"/>
      <c r="AT55" s="345">
        <f t="shared" si="35"/>
        <v>0</v>
      </c>
      <c r="AU55" s="868"/>
      <c r="AV55" s="555"/>
      <c r="AW55" s="371">
        <f t="shared" si="11"/>
        <v>0</v>
      </c>
      <c r="AX55" s="268"/>
      <c r="AY55" s="346">
        <f>'総括表 (A表)'!I55</f>
        <v>0</v>
      </c>
      <c r="AZ55" s="346">
        <f t="shared" si="4"/>
        <v>2</v>
      </c>
      <c r="BA55" s="346" t="str">
        <f t="shared" si="5"/>
        <v/>
      </c>
      <c r="BB55" s="346" t="str">
        <f t="shared" si="12"/>
        <v/>
      </c>
      <c r="BC55" s="346" t="str">
        <f t="shared" si="13"/>
        <v/>
      </c>
    </row>
    <row r="56" spans="1:55">
      <c r="A56" s="353">
        <f>VLOOKUP($E56,'個別表（B表）'!$C$14:$AR$213,2,FALSE)</f>
        <v>0</v>
      </c>
      <c r="B56" s="353">
        <f>IF(D56&gt;0,SUM($D$12:D56),0)</f>
        <v>0</v>
      </c>
      <c r="C56" s="353">
        <f t="shared" si="24"/>
        <v>0</v>
      </c>
      <c r="D56" s="353">
        <f t="shared" si="1"/>
        <v>0</v>
      </c>
      <c r="E56" s="408">
        <f t="shared" si="6"/>
        <v>0</v>
      </c>
      <c r="F56" s="371">
        <f>VLOOKUP($E56,'個別表（B表）'!$C$14:$AR$213,8,FALSE)</f>
        <v>0</v>
      </c>
      <c r="G56" s="346">
        <f>VLOOKUP($E56,'個別表（B表）'!$C$14:$AR$213,9,FALSE)</f>
        <v>0</v>
      </c>
      <c r="H56" s="346">
        <f>VLOOKUP($E56,'個別表（B表）'!$C$14:$AR$213,10,FALSE)</f>
        <v>0</v>
      </c>
      <c r="I56" s="542"/>
      <c r="J56" s="971" t="e">
        <f>IF($O56&gt;=0.6,1,
IF(AND($O56&gt;=0.5,#REF!=2,OR($L56="中間",$L56="山間")),1,"")
)</f>
        <v>#REF!</v>
      </c>
      <c r="K56" s="974" t="str">
        <f t="shared" si="2"/>
        <v/>
      </c>
      <c r="L56" s="652" t="str">
        <f>IF($H56&gt;0,LEFT(VLOOKUP($E56,'個別表（B表）'!$C$14:$AR$213,15,FALSE),2),"")</f>
        <v/>
      </c>
      <c r="M56" s="796"/>
      <c r="N56" s="544"/>
      <c r="O56" s="544"/>
      <c r="P56" s="543"/>
      <c r="Q56" s="556" t="str">
        <f t="shared" si="7"/>
        <v/>
      </c>
      <c r="R56" s="545"/>
      <c r="S56" s="557">
        <f>SUMIFS('個別表（B表）'!$H$14:$H$213,'個別表（B表）'!$C$14:$C$213,'総括表 (A表)'!$E56,'個別表（B表）'!$S$14:$S$213,"&gt;=1")</f>
        <v>0</v>
      </c>
      <c r="T56" s="401">
        <f>SUMIFS('個別表（B表）'!$BB$14:$BB$213,'個別表（B表）'!$C$14:$C$213,'総括表 (A表)'!$E56)</f>
        <v>0</v>
      </c>
      <c r="U56" s="401">
        <f>SUMIFS('個別表（B表）'!$BD$14:$BD$213,'個別表（B表）'!$C$14:$C$213,'総括表 (A表)'!$E56)</f>
        <v>0</v>
      </c>
      <c r="V56" s="557">
        <f>SUMIFS('個別表（B表）'!$H$14:$H$213,'個別表（B表）'!$C$14:$C$213,'総括表 (A表)'!$E56,'個別表（B表）'!$T$14:$T$213,"&gt;=1")</f>
        <v>0</v>
      </c>
      <c r="W56" s="402">
        <f>SUMIFS('個別表（B表）'!$BZ$14:$BZ$213,'個別表（B表）'!$C$14:$C$213,'総括表 (A表)'!$E56)</f>
        <v>0</v>
      </c>
      <c r="X56" s="402">
        <f>SUMIFS('個別表（B表）'!$CC$14:$CC$213,'個別表（B表）'!$C$14:$C$213,'総括表 (A表)'!$E56)</f>
        <v>0</v>
      </c>
      <c r="Y56" s="546"/>
      <c r="Z56" s="546"/>
      <c r="AA56" s="557">
        <f t="shared" si="25"/>
        <v>0</v>
      </c>
      <c r="AB56" s="403">
        <f t="shared" si="26"/>
        <v>0</v>
      </c>
      <c r="AC56" s="403">
        <f t="shared" si="27"/>
        <v>0</v>
      </c>
      <c r="AD56" s="548">
        <f t="shared" si="15"/>
        <v>0</v>
      </c>
      <c r="AE56" s="549"/>
      <c r="AF56" s="550">
        <f t="shared" si="28"/>
        <v>0</v>
      </c>
      <c r="AG56" s="551">
        <f t="shared" si="29"/>
        <v>0</v>
      </c>
      <c r="AH56" s="549"/>
      <c r="AI56" s="549"/>
      <c r="AJ56" s="550">
        <f t="shared" si="30"/>
        <v>0</v>
      </c>
      <c r="AK56" s="850">
        <f t="shared" si="19"/>
        <v>0</v>
      </c>
      <c r="AL56" s="549"/>
      <c r="AM56" s="550">
        <f t="shared" si="31"/>
        <v>0</v>
      </c>
      <c r="AN56" s="551">
        <f t="shared" si="32"/>
        <v>0</v>
      </c>
      <c r="AO56" s="549"/>
      <c r="AP56" s="552">
        <f t="shared" si="33"/>
        <v>0</v>
      </c>
      <c r="AQ56" s="553"/>
      <c r="AR56" s="551">
        <f t="shared" si="34"/>
        <v>0</v>
      </c>
      <c r="AS56" s="554"/>
      <c r="AT56" s="345">
        <f t="shared" si="35"/>
        <v>0</v>
      </c>
      <c r="AU56" s="868"/>
      <c r="AV56" s="555"/>
      <c r="AW56" s="371">
        <f t="shared" si="11"/>
        <v>0</v>
      </c>
      <c r="AX56" s="268"/>
      <c r="AY56" s="346">
        <f>'総括表 (A表)'!I56</f>
        <v>0</v>
      </c>
      <c r="AZ56" s="346">
        <f t="shared" si="4"/>
        <v>2</v>
      </c>
      <c r="BA56" s="346" t="str">
        <f t="shared" si="5"/>
        <v/>
      </c>
      <c r="BB56" s="346" t="str">
        <f t="shared" si="12"/>
        <v/>
      </c>
      <c r="BC56" s="346" t="str">
        <f t="shared" si="13"/>
        <v/>
      </c>
    </row>
    <row r="57" spans="1:55">
      <c r="A57" s="353">
        <f>VLOOKUP($E57,'個別表（B表）'!$C$14:$AR$213,2,FALSE)</f>
        <v>0</v>
      </c>
      <c r="B57" s="353">
        <f>IF(D57&gt;0,SUM($D$12:D57),0)</f>
        <v>0</v>
      </c>
      <c r="C57" s="353">
        <f t="shared" si="24"/>
        <v>0</v>
      </c>
      <c r="D57" s="353">
        <f t="shared" si="1"/>
        <v>0</v>
      </c>
      <c r="E57" s="408">
        <f t="shared" si="6"/>
        <v>0</v>
      </c>
      <c r="F57" s="371">
        <f>VLOOKUP($E57,'個別表（B表）'!$C$14:$AR$213,8,FALSE)</f>
        <v>0</v>
      </c>
      <c r="G57" s="346">
        <f>VLOOKUP($E57,'個別表（B表）'!$C$14:$AR$213,9,FALSE)</f>
        <v>0</v>
      </c>
      <c r="H57" s="346">
        <f>VLOOKUP($E57,'個別表（B表）'!$C$14:$AR$213,10,FALSE)</f>
        <v>0</v>
      </c>
      <c r="I57" s="542"/>
      <c r="J57" s="971" t="e">
        <f>IF($O57&gt;=0.6,1,
IF(AND($O57&gt;=0.5,#REF!=2,OR($L57="中間",$L57="山間")),1,"")
)</f>
        <v>#REF!</v>
      </c>
      <c r="K57" s="974" t="str">
        <f t="shared" si="2"/>
        <v/>
      </c>
      <c r="L57" s="652" t="str">
        <f>IF($H57&gt;0,LEFT(VLOOKUP($E57,'個別表（B表）'!$C$14:$AR$213,15,FALSE),2),"")</f>
        <v/>
      </c>
      <c r="M57" s="796"/>
      <c r="N57" s="544"/>
      <c r="O57" s="544"/>
      <c r="P57" s="543"/>
      <c r="Q57" s="556" t="str">
        <f t="shared" si="7"/>
        <v/>
      </c>
      <c r="R57" s="545"/>
      <c r="S57" s="557">
        <f>SUMIFS('個別表（B表）'!$H$14:$H$213,'個別表（B表）'!$C$14:$C$213,'総括表 (A表)'!$E57,'個別表（B表）'!$S$14:$S$213,"&gt;=1")</f>
        <v>0</v>
      </c>
      <c r="T57" s="401">
        <f>SUMIFS('個別表（B表）'!$BB$14:$BB$213,'個別表（B表）'!$C$14:$C$213,'総括表 (A表)'!$E57)</f>
        <v>0</v>
      </c>
      <c r="U57" s="401">
        <f>SUMIFS('個別表（B表）'!$BD$14:$BD$213,'個別表（B表）'!$C$14:$C$213,'総括表 (A表)'!$E57)</f>
        <v>0</v>
      </c>
      <c r="V57" s="557">
        <f>SUMIFS('個別表（B表）'!$H$14:$H$213,'個別表（B表）'!$C$14:$C$213,'総括表 (A表)'!$E57,'個別表（B表）'!$T$14:$T$213,"&gt;=1")</f>
        <v>0</v>
      </c>
      <c r="W57" s="402">
        <f>SUMIFS('個別表（B表）'!$BZ$14:$BZ$213,'個別表（B表）'!$C$14:$C$213,'総括表 (A表)'!$E57)</f>
        <v>0</v>
      </c>
      <c r="X57" s="402">
        <f>SUMIFS('個別表（B表）'!$CC$14:$CC$213,'個別表（B表）'!$C$14:$C$213,'総括表 (A表)'!$E57)</f>
        <v>0</v>
      </c>
      <c r="Y57" s="546"/>
      <c r="Z57" s="546"/>
      <c r="AA57" s="557">
        <f t="shared" si="25"/>
        <v>0</v>
      </c>
      <c r="AB57" s="403">
        <f t="shared" si="26"/>
        <v>0</v>
      </c>
      <c r="AC57" s="403">
        <f t="shared" si="27"/>
        <v>0</v>
      </c>
      <c r="AD57" s="548">
        <f t="shared" si="15"/>
        <v>0</v>
      </c>
      <c r="AE57" s="549"/>
      <c r="AF57" s="550">
        <f t="shared" si="28"/>
        <v>0</v>
      </c>
      <c r="AG57" s="551">
        <f t="shared" si="29"/>
        <v>0</v>
      </c>
      <c r="AH57" s="549"/>
      <c r="AI57" s="549"/>
      <c r="AJ57" s="550">
        <f t="shared" si="30"/>
        <v>0</v>
      </c>
      <c r="AK57" s="850">
        <f t="shared" si="19"/>
        <v>0</v>
      </c>
      <c r="AL57" s="549"/>
      <c r="AM57" s="550">
        <f t="shared" si="31"/>
        <v>0</v>
      </c>
      <c r="AN57" s="551">
        <f t="shared" si="32"/>
        <v>0</v>
      </c>
      <c r="AO57" s="549"/>
      <c r="AP57" s="552">
        <f t="shared" si="33"/>
        <v>0</v>
      </c>
      <c r="AQ57" s="553"/>
      <c r="AR57" s="551">
        <f t="shared" si="34"/>
        <v>0</v>
      </c>
      <c r="AS57" s="554"/>
      <c r="AT57" s="345">
        <f t="shared" si="35"/>
        <v>0</v>
      </c>
      <c r="AU57" s="868"/>
      <c r="AV57" s="555"/>
      <c r="AW57" s="371">
        <f t="shared" si="11"/>
        <v>0</v>
      </c>
      <c r="AX57" s="268"/>
      <c r="AY57" s="346">
        <f>'総括表 (A表)'!I57</f>
        <v>0</v>
      </c>
      <c r="AZ57" s="346">
        <f t="shared" si="4"/>
        <v>2</v>
      </c>
      <c r="BA57" s="346" t="str">
        <f t="shared" si="5"/>
        <v/>
      </c>
      <c r="BB57" s="346" t="str">
        <f t="shared" si="12"/>
        <v/>
      </c>
      <c r="BC57" s="346" t="str">
        <f t="shared" si="13"/>
        <v/>
      </c>
    </row>
    <row r="58" spans="1:55">
      <c r="A58" s="353">
        <f>VLOOKUP($E58,'個別表（B表）'!$C$14:$AR$213,2,FALSE)</f>
        <v>0</v>
      </c>
      <c r="B58" s="353">
        <f>IF(D58&gt;0,SUM($D$12:D58),0)</f>
        <v>0</v>
      </c>
      <c r="C58" s="353">
        <f t="shared" si="24"/>
        <v>0</v>
      </c>
      <c r="D58" s="353">
        <f t="shared" si="1"/>
        <v>0</v>
      </c>
      <c r="E58" s="408">
        <f t="shared" si="6"/>
        <v>0</v>
      </c>
      <c r="F58" s="371">
        <f>VLOOKUP($E58,'個別表（B表）'!$C$14:$AR$213,8,FALSE)</f>
        <v>0</v>
      </c>
      <c r="G58" s="346">
        <f>VLOOKUP($E58,'個別表（B表）'!$C$14:$AR$213,9,FALSE)</f>
        <v>0</v>
      </c>
      <c r="H58" s="346">
        <f>VLOOKUP($E58,'個別表（B表）'!$C$14:$AR$213,10,FALSE)</f>
        <v>0</v>
      </c>
      <c r="I58" s="542"/>
      <c r="J58" s="971" t="e">
        <f>IF($O58&gt;=0.6,1,
IF(AND($O58&gt;=0.5,#REF!=2,OR($L58="中間",$L58="山間")),1,"")
)</f>
        <v>#REF!</v>
      </c>
      <c r="K58" s="974" t="str">
        <f t="shared" si="2"/>
        <v/>
      </c>
      <c r="L58" s="652" t="str">
        <f>IF($H58&gt;0,LEFT(VLOOKUP($E58,'個別表（B表）'!$C$14:$AR$213,15,FALSE),2),"")</f>
        <v/>
      </c>
      <c r="M58" s="796"/>
      <c r="N58" s="544"/>
      <c r="O58" s="544"/>
      <c r="P58" s="543"/>
      <c r="Q58" s="556" t="str">
        <f t="shared" si="7"/>
        <v/>
      </c>
      <c r="R58" s="545"/>
      <c r="S58" s="557">
        <f>SUMIFS('個別表（B表）'!$H$14:$H$213,'個別表（B表）'!$C$14:$C$213,'総括表 (A表)'!$E58,'個別表（B表）'!$S$14:$S$213,"&gt;=1")</f>
        <v>0</v>
      </c>
      <c r="T58" s="401">
        <f>SUMIFS('個別表（B表）'!$BB$14:$BB$213,'個別表（B表）'!$C$14:$C$213,'総括表 (A表)'!$E58)</f>
        <v>0</v>
      </c>
      <c r="U58" s="401">
        <f>SUMIFS('個別表（B表）'!$BD$14:$BD$213,'個別表（B表）'!$C$14:$C$213,'総括表 (A表)'!$E58)</f>
        <v>0</v>
      </c>
      <c r="V58" s="557">
        <f>SUMIFS('個別表（B表）'!$H$14:$H$213,'個別表（B表）'!$C$14:$C$213,'総括表 (A表)'!$E58,'個別表（B表）'!$T$14:$T$213,"&gt;=1")</f>
        <v>0</v>
      </c>
      <c r="W58" s="402">
        <f>SUMIFS('個別表（B表）'!$BZ$14:$BZ$213,'個別表（B表）'!$C$14:$C$213,'総括表 (A表)'!$E58)</f>
        <v>0</v>
      </c>
      <c r="X58" s="402">
        <f>SUMIFS('個別表（B表）'!$CC$14:$CC$213,'個別表（B表）'!$C$14:$C$213,'総括表 (A表)'!$E58)</f>
        <v>0</v>
      </c>
      <c r="Y58" s="546"/>
      <c r="Z58" s="546"/>
      <c r="AA58" s="557">
        <f t="shared" si="25"/>
        <v>0</v>
      </c>
      <c r="AB58" s="403">
        <f t="shared" si="26"/>
        <v>0</v>
      </c>
      <c r="AC58" s="403">
        <f t="shared" si="27"/>
        <v>0</v>
      </c>
      <c r="AD58" s="548">
        <f t="shared" si="15"/>
        <v>0</v>
      </c>
      <c r="AE58" s="549"/>
      <c r="AF58" s="550">
        <f t="shared" si="28"/>
        <v>0</v>
      </c>
      <c r="AG58" s="551">
        <f t="shared" si="29"/>
        <v>0</v>
      </c>
      <c r="AH58" s="549"/>
      <c r="AI58" s="549"/>
      <c r="AJ58" s="550">
        <f t="shared" si="30"/>
        <v>0</v>
      </c>
      <c r="AK58" s="850">
        <f t="shared" si="19"/>
        <v>0</v>
      </c>
      <c r="AL58" s="549"/>
      <c r="AM58" s="550">
        <f t="shared" si="31"/>
        <v>0</v>
      </c>
      <c r="AN58" s="551">
        <f t="shared" si="32"/>
        <v>0</v>
      </c>
      <c r="AO58" s="549"/>
      <c r="AP58" s="552">
        <f t="shared" si="33"/>
        <v>0</v>
      </c>
      <c r="AQ58" s="553"/>
      <c r="AR58" s="551">
        <f t="shared" si="34"/>
        <v>0</v>
      </c>
      <c r="AS58" s="554"/>
      <c r="AT58" s="345">
        <f t="shared" si="35"/>
        <v>0</v>
      </c>
      <c r="AU58" s="868"/>
      <c r="AV58" s="555"/>
      <c r="AW58" s="371">
        <f t="shared" si="11"/>
        <v>0</v>
      </c>
      <c r="AX58" s="268"/>
      <c r="AY58" s="346">
        <f>'総括表 (A表)'!I58</f>
        <v>0</v>
      </c>
      <c r="AZ58" s="346">
        <f t="shared" si="4"/>
        <v>2</v>
      </c>
      <c r="BA58" s="346" t="str">
        <f t="shared" si="5"/>
        <v/>
      </c>
      <c r="BB58" s="346" t="str">
        <f t="shared" si="12"/>
        <v/>
      </c>
      <c r="BC58" s="346" t="str">
        <f t="shared" si="13"/>
        <v/>
      </c>
    </row>
    <row r="59" spans="1:55">
      <c r="A59" s="353">
        <f>VLOOKUP($E59,'個別表（B表）'!$C$14:$AR$213,2,FALSE)</f>
        <v>0</v>
      </c>
      <c r="B59" s="353">
        <f>IF(D59&gt;0,SUM($D$12:D59),0)</f>
        <v>0</v>
      </c>
      <c r="C59" s="353">
        <f t="shared" si="24"/>
        <v>0</v>
      </c>
      <c r="D59" s="353">
        <f t="shared" si="1"/>
        <v>0</v>
      </c>
      <c r="E59" s="408">
        <f t="shared" si="6"/>
        <v>0</v>
      </c>
      <c r="F59" s="371">
        <f>VLOOKUP($E59,'個別表（B表）'!$C$14:$AR$213,8,FALSE)</f>
        <v>0</v>
      </c>
      <c r="G59" s="346">
        <f>VLOOKUP($E59,'個別表（B表）'!$C$14:$AR$213,9,FALSE)</f>
        <v>0</v>
      </c>
      <c r="H59" s="346">
        <f>VLOOKUP($E59,'個別表（B表）'!$C$14:$AR$213,10,FALSE)</f>
        <v>0</v>
      </c>
      <c r="I59" s="542"/>
      <c r="J59" s="971" t="e">
        <f>IF($O59&gt;=0.6,1,
IF(AND($O59&gt;=0.5,#REF!=2,OR($L59="中間",$L59="山間")),1,"")
)</f>
        <v>#REF!</v>
      </c>
      <c r="K59" s="974" t="str">
        <f t="shared" si="2"/>
        <v/>
      </c>
      <c r="L59" s="652" t="str">
        <f>IF($H59&gt;0,LEFT(VLOOKUP($E59,'個別表（B表）'!$C$14:$AR$213,15,FALSE),2),"")</f>
        <v/>
      </c>
      <c r="M59" s="796"/>
      <c r="N59" s="544"/>
      <c r="O59" s="544"/>
      <c r="P59" s="543"/>
      <c r="Q59" s="556" t="str">
        <f t="shared" si="7"/>
        <v/>
      </c>
      <c r="R59" s="545"/>
      <c r="S59" s="557">
        <f>SUMIFS('個別表（B表）'!$H$14:$H$213,'個別表（B表）'!$C$14:$C$213,'総括表 (A表)'!$E59,'個別表（B表）'!$S$14:$S$213,"&gt;=1")</f>
        <v>0</v>
      </c>
      <c r="T59" s="401">
        <f>SUMIFS('個別表（B表）'!$BB$14:$BB$213,'個別表（B表）'!$C$14:$C$213,'総括表 (A表)'!$E59)</f>
        <v>0</v>
      </c>
      <c r="U59" s="401">
        <f>SUMIFS('個別表（B表）'!$BD$14:$BD$213,'個別表（B表）'!$C$14:$C$213,'総括表 (A表)'!$E59)</f>
        <v>0</v>
      </c>
      <c r="V59" s="557">
        <f>SUMIFS('個別表（B表）'!$H$14:$H$213,'個別表（B表）'!$C$14:$C$213,'総括表 (A表)'!$E59,'個別表（B表）'!$T$14:$T$213,"&gt;=1")</f>
        <v>0</v>
      </c>
      <c r="W59" s="402">
        <f>SUMIFS('個別表（B表）'!$BZ$14:$BZ$213,'個別表（B表）'!$C$14:$C$213,'総括表 (A表)'!$E59)</f>
        <v>0</v>
      </c>
      <c r="X59" s="402">
        <f>SUMIFS('個別表（B表）'!$CC$14:$CC$213,'個別表（B表）'!$C$14:$C$213,'総括表 (A表)'!$E59)</f>
        <v>0</v>
      </c>
      <c r="Y59" s="546"/>
      <c r="Z59" s="546"/>
      <c r="AA59" s="557">
        <f t="shared" si="25"/>
        <v>0</v>
      </c>
      <c r="AB59" s="403">
        <f t="shared" si="26"/>
        <v>0</v>
      </c>
      <c r="AC59" s="403">
        <f t="shared" si="27"/>
        <v>0</v>
      </c>
      <c r="AD59" s="548">
        <f t="shared" si="15"/>
        <v>0</v>
      </c>
      <c r="AE59" s="549"/>
      <c r="AF59" s="550">
        <f t="shared" si="28"/>
        <v>0</v>
      </c>
      <c r="AG59" s="551">
        <f t="shared" si="29"/>
        <v>0</v>
      </c>
      <c r="AH59" s="549"/>
      <c r="AI59" s="549"/>
      <c r="AJ59" s="550">
        <f t="shared" si="30"/>
        <v>0</v>
      </c>
      <c r="AK59" s="850">
        <f t="shared" si="19"/>
        <v>0</v>
      </c>
      <c r="AL59" s="549"/>
      <c r="AM59" s="550">
        <f t="shared" si="31"/>
        <v>0</v>
      </c>
      <c r="AN59" s="551">
        <f t="shared" si="32"/>
        <v>0</v>
      </c>
      <c r="AO59" s="549"/>
      <c r="AP59" s="552">
        <f t="shared" si="33"/>
        <v>0</v>
      </c>
      <c r="AQ59" s="553"/>
      <c r="AR59" s="551">
        <f t="shared" si="34"/>
        <v>0</v>
      </c>
      <c r="AS59" s="554"/>
      <c r="AT59" s="345">
        <f t="shared" si="35"/>
        <v>0</v>
      </c>
      <c r="AU59" s="868"/>
      <c r="AV59" s="555"/>
      <c r="AW59" s="371">
        <f t="shared" si="11"/>
        <v>0</v>
      </c>
      <c r="AX59" s="268"/>
      <c r="AY59" s="346">
        <f>'総括表 (A表)'!I59</f>
        <v>0</v>
      </c>
      <c r="AZ59" s="346">
        <f t="shared" si="4"/>
        <v>2</v>
      </c>
      <c r="BA59" s="346" t="str">
        <f t="shared" si="5"/>
        <v/>
      </c>
      <c r="BB59" s="346" t="str">
        <f t="shared" si="12"/>
        <v/>
      </c>
      <c r="BC59" s="346" t="str">
        <f t="shared" si="13"/>
        <v/>
      </c>
    </row>
    <row r="60" spans="1:55">
      <c r="A60" s="353">
        <f>VLOOKUP($E60,'個別表（B表）'!$C$14:$AR$213,2,FALSE)</f>
        <v>0</v>
      </c>
      <c r="B60" s="353">
        <f>IF(D60&gt;0,SUM($D$12:D60),0)</f>
        <v>0</v>
      </c>
      <c r="C60" s="353">
        <f t="shared" si="24"/>
        <v>0</v>
      </c>
      <c r="D60" s="353">
        <f t="shared" si="1"/>
        <v>0</v>
      </c>
      <c r="E60" s="408">
        <f t="shared" si="6"/>
        <v>0</v>
      </c>
      <c r="F60" s="371">
        <f>VLOOKUP($E60,'個別表（B表）'!$C$14:$AR$213,8,FALSE)</f>
        <v>0</v>
      </c>
      <c r="G60" s="346">
        <f>VLOOKUP($E60,'個別表（B表）'!$C$14:$AR$213,9,FALSE)</f>
        <v>0</v>
      </c>
      <c r="H60" s="346">
        <f>VLOOKUP($E60,'個別表（B表）'!$C$14:$AR$213,10,FALSE)</f>
        <v>0</v>
      </c>
      <c r="I60" s="542"/>
      <c r="J60" s="971" t="e">
        <f>IF($O60&gt;=0.6,1,
IF(AND($O60&gt;=0.5,#REF!=2,OR($L60="中間",$L60="山間")),1,"")
)</f>
        <v>#REF!</v>
      </c>
      <c r="K60" s="974" t="str">
        <f t="shared" si="2"/>
        <v/>
      </c>
      <c r="L60" s="652" t="str">
        <f>IF($H60&gt;0,LEFT(VLOOKUP($E60,'個別表（B表）'!$C$14:$AR$213,15,FALSE),2),"")</f>
        <v/>
      </c>
      <c r="M60" s="796"/>
      <c r="N60" s="544"/>
      <c r="O60" s="544"/>
      <c r="P60" s="543"/>
      <c r="Q60" s="556" t="str">
        <f t="shared" si="7"/>
        <v/>
      </c>
      <c r="R60" s="545"/>
      <c r="S60" s="557">
        <f>SUMIFS('個別表（B表）'!$H$14:$H$213,'個別表（B表）'!$C$14:$C$213,'総括表 (A表)'!$E60,'個別表（B表）'!$S$14:$S$213,"&gt;=1")</f>
        <v>0</v>
      </c>
      <c r="T60" s="401">
        <f>SUMIFS('個別表（B表）'!$BB$14:$BB$213,'個別表（B表）'!$C$14:$C$213,'総括表 (A表)'!$E60)</f>
        <v>0</v>
      </c>
      <c r="U60" s="401">
        <f>SUMIFS('個別表（B表）'!$BD$14:$BD$213,'個別表（B表）'!$C$14:$C$213,'総括表 (A表)'!$E60)</f>
        <v>0</v>
      </c>
      <c r="V60" s="557">
        <f>SUMIFS('個別表（B表）'!$H$14:$H$213,'個別表（B表）'!$C$14:$C$213,'総括表 (A表)'!$E60,'個別表（B表）'!$T$14:$T$213,"&gt;=1")</f>
        <v>0</v>
      </c>
      <c r="W60" s="402">
        <f>SUMIFS('個別表（B表）'!$BZ$14:$BZ$213,'個別表（B表）'!$C$14:$C$213,'総括表 (A表)'!$E60)</f>
        <v>0</v>
      </c>
      <c r="X60" s="402">
        <f>SUMIFS('個別表（B表）'!$CC$14:$CC$213,'個別表（B表）'!$C$14:$C$213,'総括表 (A表)'!$E60)</f>
        <v>0</v>
      </c>
      <c r="Y60" s="546"/>
      <c r="Z60" s="546"/>
      <c r="AA60" s="557">
        <f t="shared" si="25"/>
        <v>0</v>
      </c>
      <c r="AB60" s="403">
        <f t="shared" si="26"/>
        <v>0</v>
      </c>
      <c r="AC60" s="403">
        <f t="shared" si="27"/>
        <v>0</v>
      </c>
      <c r="AD60" s="548">
        <f t="shared" si="15"/>
        <v>0</v>
      </c>
      <c r="AE60" s="549"/>
      <c r="AF60" s="550">
        <f t="shared" si="28"/>
        <v>0</v>
      </c>
      <c r="AG60" s="551">
        <f t="shared" si="29"/>
        <v>0</v>
      </c>
      <c r="AH60" s="549"/>
      <c r="AI60" s="549"/>
      <c r="AJ60" s="550">
        <f t="shared" si="30"/>
        <v>0</v>
      </c>
      <c r="AK60" s="850">
        <f t="shared" si="19"/>
        <v>0</v>
      </c>
      <c r="AL60" s="549"/>
      <c r="AM60" s="550">
        <f t="shared" si="31"/>
        <v>0</v>
      </c>
      <c r="AN60" s="551">
        <f t="shared" si="32"/>
        <v>0</v>
      </c>
      <c r="AO60" s="549"/>
      <c r="AP60" s="552">
        <f t="shared" si="33"/>
        <v>0</v>
      </c>
      <c r="AQ60" s="553"/>
      <c r="AR60" s="551">
        <f t="shared" si="34"/>
        <v>0</v>
      </c>
      <c r="AS60" s="554"/>
      <c r="AT60" s="345">
        <f t="shared" si="35"/>
        <v>0</v>
      </c>
      <c r="AU60" s="868"/>
      <c r="AV60" s="555"/>
      <c r="AW60" s="371">
        <f t="shared" si="11"/>
        <v>0</v>
      </c>
      <c r="AX60" s="268"/>
      <c r="AY60" s="346">
        <f>'総括表 (A表)'!I60</f>
        <v>0</v>
      </c>
      <c r="AZ60" s="346">
        <f t="shared" si="4"/>
        <v>2</v>
      </c>
      <c r="BA60" s="346" t="str">
        <f t="shared" si="5"/>
        <v/>
      </c>
      <c r="BB60" s="346" t="str">
        <f t="shared" si="12"/>
        <v/>
      </c>
      <c r="BC60" s="346" t="str">
        <f t="shared" si="13"/>
        <v/>
      </c>
    </row>
    <row r="61" spans="1:55">
      <c r="A61" s="353">
        <f>VLOOKUP($E61,'個別表（B表）'!$C$14:$AR$213,2,FALSE)</f>
        <v>0</v>
      </c>
      <c r="B61" s="353">
        <f>IF(D61&gt;0,SUM($D$12:D61),0)</f>
        <v>0</v>
      </c>
      <c r="C61" s="353">
        <f t="shared" si="24"/>
        <v>0</v>
      </c>
      <c r="D61" s="353">
        <f t="shared" si="1"/>
        <v>0</v>
      </c>
      <c r="E61" s="408">
        <f t="shared" si="6"/>
        <v>0</v>
      </c>
      <c r="F61" s="371">
        <f>VLOOKUP($E61,'個別表（B表）'!$C$14:$AR$213,8,FALSE)</f>
        <v>0</v>
      </c>
      <c r="G61" s="346">
        <f>VLOOKUP($E61,'個別表（B表）'!$C$14:$AR$213,9,FALSE)</f>
        <v>0</v>
      </c>
      <c r="H61" s="346">
        <f>VLOOKUP($E61,'個別表（B表）'!$C$14:$AR$213,10,FALSE)</f>
        <v>0</v>
      </c>
      <c r="I61" s="542"/>
      <c r="J61" s="971" t="e">
        <f>IF($O61&gt;=0.6,1,
IF(AND($O61&gt;=0.5,#REF!=2,OR($L61="中間",$L61="山間")),1,"")
)</f>
        <v>#REF!</v>
      </c>
      <c r="K61" s="974" t="str">
        <f t="shared" si="2"/>
        <v/>
      </c>
      <c r="L61" s="652" t="str">
        <f>IF($H61&gt;0,LEFT(VLOOKUP($E61,'個別表（B表）'!$C$14:$AR$213,15,FALSE),2),"")</f>
        <v/>
      </c>
      <c r="M61" s="796"/>
      <c r="N61" s="544"/>
      <c r="O61" s="544"/>
      <c r="P61" s="543"/>
      <c r="Q61" s="556" t="str">
        <f t="shared" si="7"/>
        <v/>
      </c>
      <c r="R61" s="545"/>
      <c r="S61" s="557">
        <f>SUMIFS('個別表（B表）'!$H$14:$H$213,'個別表（B表）'!$C$14:$C$213,'総括表 (A表)'!$E61,'個別表（B表）'!$S$14:$S$213,"&gt;=1")</f>
        <v>0</v>
      </c>
      <c r="T61" s="401">
        <f>SUMIFS('個別表（B表）'!$BB$14:$BB$213,'個別表（B表）'!$C$14:$C$213,'総括表 (A表)'!$E61)</f>
        <v>0</v>
      </c>
      <c r="U61" s="401">
        <f>SUMIFS('個別表（B表）'!$BD$14:$BD$213,'個別表（B表）'!$C$14:$C$213,'総括表 (A表)'!$E61)</f>
        <v>0</v>
      </c>
      <c r="V61" s="557">
        <f>SUMIFS('個別表（B表）'!$H$14:$H$213,'個別表（B表）'!$C$14:$C$213,'総括表 (A表)'!$E61,'個別表（B表）'!$T$14:$T$213,"&gt;=1")</f>
        <v>0</v>
      </c>
      <c r="W61" s="402">
        <f>SUMIFS('個別表（B表）'!$BZ$14:$BZ$213,'個別表（B表）'!$C$14:$C$213,'総括表 (A表)'!$E61)</f>
        <v>0</v>
      </c>
      <c r="X61" s="402">
        <f>SUMIFS('個別表（B表）'!$CC$14:$CC$213,'個別表（B表）'!$C$14:$C$213,'総括表 (A表)'!$E61)</f>
        <v>0</v>
      </c>
      <c r="Y61" s="546"/>
      <c r="Z61" s="546"/>
      <c r="AA61" s="557">
        <f t="shared" si="25"/>
        <v>0</v>
      </c>
      <c r="AB61" s="403">
        <f t="shared" si="26"/>
        <v>0</v>
      </c>
      <c r="AC61" s="403">
        <f t="shared" si="27"/>
        <v>0</v>
      </c>
      <c r="AD61" s="548">
        <f t="shared" si="15"/>
        <v>0</v>
      </c>
      <c r="AE61" s="549"/>
      <c r="AF61" s="550">
        <f t="shared" si="28"/>
        <v>0</v>
      </c>
      <c r="AG61" s="551">
        <f t="shared" si="29"/>
        <v>0</v>
      </c>
      <c r="AH61" s="549"/>
      <c r="AI61" s="549"/>
      <c r="AJ61" s="550">
        <f t="shared" si="30"/>
        <v>0</v>
      </c>
      <c r="AK61" s="850">
        <f t="shared" si="19"/>
        <v>0</v>
      </c>
      <c r="AL61" s="549"/>
      <c r="AM61" s="550">
        <f t="shared" si="31"/>
        <v>0</v>
      </c>
      <c r="AN61" s="551">
        <f t="shared" si="32"/>
        <v>0</v>
      </c>
      <c r="AO61" s="549"/>
      <c r="AP61" s="552">
        <f t="shared" si="33"/>
        <v>0</v>
      </c>
      <c r="AQ61" s="553"/>
      <c r="AR61" s="551">
        <f t="shared" si="34"/>
        <v>0</v>
      </c>
      <c r="AS61" s="554"/>
      <c r="AT61" s="345">
        <f t="shared" si="35"/>
        <v>0</v>
      </c>
      <c r="AU61" s="868"/>
      <c r="AV61" s="555"/>
      <c r="AW61" s="371">
        <f t="shared" si="11"/>
        <v>0</v>
      </c>
      <c r="AX61" s="268"/>
      <c r="AY61" s="346">
        <f>'総括表 (A表)'!I61</f>
        <v>0</v>
      </c>
      <c r="AZ61" s="346">
        <f t="shared" si="4"/>
        <v>2</v>
      </c>
      <c r="BA61" s="346" t="str">
        <f t="shared" si="5"/>
        <v/>
      </c>
      <c r="BB61" s="346" t="str">
        <f t="shared" si="12"/>
        <v/>
      </c>
      <c r="BC61" s="346" t="str">
        <f t="shared" si="13"/>
        <v/>
      </c>
    </row>
    <row r="62" spans="1:55">
      <c r="A62" s="353">
        <f>VLOOKUP($E62,'個別表（B表）'!$C$14:$AR$213,2,FALSE)</f>
        <v>0</v>
      </c>
      <c r="B62" s="353">
        <f>IF(D62&gt;0,SUM($D$12:D62),0)</f>
        <v>0</v>
      </c>
      <c r="C62" s="353">
        <f t="shared" si="24"/>
        <v>0</v>
      </c>
      <c r="D62" s="353">
        <f t="shared" si="1"/>
        <v>0</v>
      </c>
      <c r="E62" s="408">
        <f t="shared" si="6"/>
        <v>0</v>
      </c>
      <c r="F62" s="371">
        <f>VLOOKUP($E62,'個別表（B表）'!$C$14:$AR$213,8,FALSE)</f>
        <v>0</v>
      </c>
      <c r="G62" s="346">
        <f>VLOOKUP($E62,'個別表（B表）'!$C$14:$AR$213,9,FALSE)</f>
        <v>0</v>
      </c>
      <c r="H62" s="346">
        <f>VLOOKUP($E62,'個別表（B表）'!$C$14:$AR$213,10,FALSE)</f>
        <v>0</v>
      </c>
      <c r="I62" s="542"/>
      <c r="J62" s="971" t="e">
        <f>IF($O62&gt;=0.6,1,
IF(AND($O62&gt;=0.5,#REF!=2,OR($L62="中間",$L62="山間")),1,"")
)</f>
        <v>#REF!</v>
      </c>
      <c r="K62" s="974" t="str">
        <f t="shared" si="2"/>
        <v/>
      </c>
      <c r="L62" s="652" t="str">
        <f>IF($H62&gt;0,LEFT(VLOOKUP($E62,'個別表（B表）'!$C$14:$AR$213,15,FALSE),2),"")</f>
        <v/>
      </c>
      <c r="M62" s="796"/>
      <c r="N62" s="544"/>
      <c r="O62" s="544"/>
      <c r="P62" s="543"/>
      <c r="Q62" s="556" t="str">
        <f t="shared" si="7"/>
        <v/>
      </c>
      <c r="R62" s="545"/>
      <c r="S62" s="557">
        <f>SUMIFS('個別表（B表）'!$H$14:$H$213,'個別表（B表）'!$C$14:$C$213,'総括表 (A表)'!$E62,'個別表（B表）'!$S$14:$S$213,"&gt;=1")</f>
        <v>0</v>
      </c>
      <c r="T62" s="401">
        <f>SUMIFS('個別表（B表）'!$BB$14:$BB$213,'個別表（B表）'!$C$14:$C$213,'総括表 (A表)'!$E62)</f>
        <v>0</v>
      </c>
      <c r="U62" s="401">
        <f>SUMIFS('個別表（B表）'!$BD$14:$BD$213,'個別表（B表）'!$C$14:$C$213,'総括表 (A表)'!$E62)</f>
        <v>0</v>
      </c>
      <c r="V62" s="557">
        <f>SUMIFS('個別表（B表）'!$H$14:$H$213,'個別表（B表）'!$C$14:$C$213,'総括表 (A表)'!$E62,'個別表（B表）'!$T$14:$T$213,"&gt;=1")</f>
        <v>0</v>
      </c>
      <c r="W62" s="402">
        <f>SUMIFS('個別表（B表）'!$BZ$14:$BZ$213,'個別表（B表）'!$C$14:$C$213,'総括表 (A表)'!$E62)</f>
        <v>0</v>
      </c>
      <c r="X62" s="402">
        <f>SUMIFS('個別表（B表）'!$CC$14:$CC$213,'個別表（B表）'!$C$14:$C$213,'総括表 (A表)'!$E62)</f>
        <v>0</v>
      </c>
      <c r="Y62" s="546"/>
      <c r="Z62" s="546"/>
      <c r="AA62" s="557">
        <f t="shared" si="25"/>
        <v>0</v>
      </c>
      <c r="AB62" s="403">
        <f t="shared" si="26"/>
        <v>0</v>
      </c>
      <c r="AC62" s="403">
        <f t="shared" si="27"/>
        <v>0</v>
      </c>
      <c r="AD62" s="548">
        <f t="shared" si="15"/>
        <v>0</v>
      </c>
      <c r="AE62" s="549"/>
      <c r="AF62" s="550">
        <f t="shared" si="28"/>
        <v>0</v>
      </c>
      <c r="AG62" s="551">
        <f t="shared" si="29"/>
        <v>0</v>
      </c>
      <c r="AH62" s="549"/>
      <c r="AI62" s="549"/>
      <c r="AJ62" s="550">
        <f t="shared" si="30"/>
        <v>0</v>
      </c>
      <c r="AK62" s="850">
        <f t="shared" si="19"/>
        <v>0</v>
      </c>
      <c r="AL62" s="549"/>
      <c r="AM62" s="550">
        <f t="shared" si="31"/>
        <v>0</v>
      </c>
      <c r="AN62" s="551">
        <f t="shared" si="32"/>
        <v>0</v>
      </c>
      <c r="AO62" s="549"/>
      <c r="AP62" s="552">
        <f t="shared" si="33"/>
        <v>0</v>
      </c>
      <c r="AQ62" s="553"/>
      <c r="AR62" s="551">
        <f t="shared" si="34"/>
        <v>0</v>
      </c>
      <c r="AS62" s="554"/>
      <c r="AT62" s="345">
        <f t="shared" si="35"/>
        <v>0</v>
      </c>
      <c r="AU62" s="868"/>
      <c r="AV62" s="555"/>
      <c r="AW62" s="371">
        <f t="shared" si="11"/>
        <v>0</v>
      </c>
      <c r="AX62" s="268"/>
      <c r="AY62" s="346">
        <f>'総括表 (A表)'!I62</f>
        <v>0</v>
      </c>
      <c r="AZ62" s="346">
        <f t="shared" si="4"/>
        <v>2</v>
      </c>
      <c r="BA62" s="346" t="str">
        <f t="shared" si="5"/>
        <v/>
      </c>
      <c r="BB62" s="346" t="str">
        <f t="shared" si="12"/>
        <v/>
      </c>
      <c r="BC62" s="346" t="str">
        <f t="shared" si="13"/>
        <v/>
      </c>
    </row>
    <row r="63" spans="1:55">
      <c r="A63" s="353">
        <f>VLOOKUP($E63,'個別表（B表）'!$C$14:$AR$213,2,FALSE)</f>
        <v>0</v>
      </c>
      <c r="B63" s="353">
        <f>IF(D63&gt;0,SUM($D$12:D63),0)</f>
        <v>0</v>
      </c>
      <c r="C63" s="353">
        <f t="shared" si="24"/>
        <v>0</v>
      </c>
      <c r="D63" s="353">
        <f t="shared" si="1"/>
        <v>0</v>
      </c>
      <c r="E63" s="408">
        <f t="shared" si="6"/>
        <v>0</v>
      </c>
      <c r="F63" s="371">
        <f>VLOOKUP($E63,'個別表（B表）'!$C$14:$AR$213,8,FALSE)</f>
        <v>0</v>
      </c>
      <c r="G63" s="346">
        <f>VLOOKUP($E63,'個別表（B表）'!$C$14:$AR$213,9,FALSE)</f>
        <v>0</v>
      </c>
      <c r="H63" s="346">
        <f>VLOOKUP($E63,'個別表（B表）'!$C$14:$AR$213,10,FALSE)</f>
        <v>0</v>
      </c>
      <c r="I63" s="542"/>
      <c r="J63" s="971" t="e">
        <f>IF($O63&gt;=0.6,1,
IF(AND($O63&gt;=0.5,#REF!=2,OR($L63="中間",$L63="山間")),1,"")
)</f>
        <v>#REF!</v>
      </c>
      <c r="K63" s="974" t="str">
        <f t="shared" si="2"/>
        <v/>
      </c>
      <c r="L63" s="652" t="str">
        <f>IF($H63&gt;0,LEFT(VLOOKUP($E63,'個別表（B表）'!$C$14:$AR$213,15,FALSE),2),"")</f>
        <v/>
      </c>
      <c r="M63" s="796"/>
      <c r="N63" s="544"/>
      <c r="O63" s="544"/>
      <c r="P63" s="543"/>
      <c r="Q63" s="556" t="str">
        <f t="shared" si="7"/>
        <v/>
      </c>
      <c r="R63" s="545"/>
      <c r="S63" s="557">
        <f>SUMIFS('個別表（B表）'!$H$14:$H$213,'個別表（B表）'!$C$14:$C$213,'総括表 (A表)'!$E63,'個別表（B表）'!$S$14:$S$213,"&gt;=1")</f>
        <v>0</v>
      </c>
      <c r="T63" s="401">
        <f>SUMIFS('個別表（B表）'!$BB$14:$BB$213,'個別表（B表）'!$C$14:$C$213,'総括表 (A表)'!$E63)</f>
        <v>0</v>
      </c>
      <c r="U63" s="401">
        <f>SUMIFS('個別表（B表）'!$BD$14:$BD$213,'個別表（B表）'!$C$14:$C$213,'総括表 (A表)'!$E63)</f>
        <v>0</v>
      </c>
      <c r="V63" s="557">
        <f>SUMIFS('個別表（B表）'!$H$14:$H$213,'個別表（B表）'!$C$14:$C$213,'総括表 (A表)'!$E63,'個別表（B表）'!$T$14:$T$213,"&gt;=1")</f>
        <v>0</v>
      </c>
      <c r="W63" s="402">
        <f>SUMIFS('個別表（B表）'!$BZ$14:$BZ$213,'個別表（B表）'!$C$14:$C$213,'総括表 (A表)'!$E63)</f>
        <v>0</v>
      </c>
      <c r="X63" s="402">
        <f>SUMIFS('個別表（B表）'!$CC$14:$CC$213,'個別表（B表）'!$C$14:$C$213,'総括表 (A表)'!$E63)</f>
        <v>0</v>
      </c>
      <c r="Y63" s="546"/>
      <c r="Z63" s="546"/>
      <c r="AA63" s="557">
        <f t="shared" si="25"/>
        <v>0</v>
      </c>
      <c r="AB63" s="403">
        <f t="shared" si="26"/>
        <v>0</v>
      </c>
      <c r="AC63" s="403">
        <f t="shared" si="27"/>
        <v>0</v>
      </c>
      <c r="AD63" s="548">
        <f t="shared" si="15"/>
        <v>0</v>
      </c>
      <c r="AE63" s="549"/>
      <c r="AF63" s="550">
        <f t="shared" si="28"/>
        <v>0</v>
      </c>
      <c r="AG63" s="551">
        <f t="shared" si="29"/>
        <v>0</v>
      </c>
      <c r="AH63" s="549"/>
      <c r="AI63" s="549"/>
      <c r="AJ63" s="550">
        <f t="shared" si="30"/>
        <v>0</v>
      </c>
      <c r="AK63" s="850">
        <f t="shared" si="19"/>
        <v>0</v>
      </c>
      <c r="AL63" s="549"/>
      <c r="AM63" s="550">
        <f t="shared" si="31"/>
        <v>0</v>
      </c>
      <c r="AN63" s="551">
        <f t="shared" si="32"/>
        <v>0</v>
      </c>
      <c r="AO63" s="549"/>
      <c r="AP63" s="552">
        <f t="shared" si="33"/>
        <v>0</v>
      </c>
      <c r="AQ63" s="553"/>
      <c r="AR63" s="551">
        <f t="shared" si="34"/>
        <v>0</v>
      </c>
      <c r="AS63" s="554"/>
      <c r="AT63" s="345">
        <f t="shared" si="35"/>
        <v>0</v>
      </c>
      <c r="AU63" s="868"/>
      <c r="AV63" s="555"/>
      <c r="AW63" s="371">
        <f t="shared" si="11"/>
        <v>0</v>
      </c>
      <c r="AX63" s="268"/>
      <c r="AY63" s="346">
        <f>'総括表 (A表)'!I63</f>
        <v>0</v>
      </c>
      <c r="AZ63" s="346">
        <f t="shared" si="4"/>
        <v>2</v>
      </c>
      <c r="BA63" s="346" t="str">
        <f t="shared" si="5"/>
        <v/>
      </c>
      <c r="BB63" s="346" t="str">
        <f t="shared" si="12"/>
        <v/>
      </c>
      <c r="BC63" s="346" t="str">
        <f t="shared" si="13"/>
        <v/>
      </c>
    </row>
    <row r="64" spans="1:55">
      <c r="A64" s="353">
        <f>VLOOKUP($E64,'個別表（B表）'!$C$14:$AR$213,2,FALSE)</f>
        <v>0</v>
      </c>
      <c r="B64" s="353">
        <f>IF(D64&gt;0,SUM($D$12:D64),0)</f>
        <v>0</v>
      </c>
      <c r="C64" s="353">
        <f t="shared" si="24"/>
        <v>0</v>
      </c>
      <c r="D64" s="353">
        <f t="shared" si="1"/>
        <v>0</v>
      </c>
      <c r="E64" s="408">
        <f t="shared" si="6"/>
        <v>0</v>
      </c>
      <c r="F64" s="371">
        <f>VLOOKUP($E64,'個別表（B表）'!$C$14:$AR$213,8,FALSE)</f>
        <v>0</v>
      </c>
      <c r="G64" s="346">
        <f>VLOOKUP($E64,'個別表（B表）'!$C$14:$AR$213,9,FALSE)</f>
        <v>0</v>
      </c>
      <c r="H64" s="346">
        <f>VLOOKUP($E64,'個別表（B表）'!$C$14:$AR$213,10,FALSE)</f>
        <v>0</v>
      </c>
      <c r="I64" s="542"/>
      <c r="J64" s="971" t="e">
        <f>IF($O64&gt;=0.6,1,
IF(AND($O64&gt;=0.5,#REF!=2,OR($L64="中間",$L64="山間")),1,"")
)</f>
        <v>#REF!</v>
      </c>
      <c r="K64" s="974" t="str">
        <f t="shared" si="2"/>
        <v/>
      </c>
      <c r="L64" s="652" t="str">
        <f>IF($H64&gt;0,LEFT(VLOOKUP($E64,'個別表（B表）'!$C$14:$AR$213,15,FALSE),2),"")</f>
        <v/>
      </c>
      <c r="M64" s="796"/>
      <c r="N64" s="544"/>
      <c r="O64" s="544"/>
      <c r="P64" s="543"/>
      <c r="Q64" s="556" t="str">
        <f t="shared" si="7"/>
        <v/>
      </c>
      <c r="R64" s="545"/>
      <c r="S64" s="557">
        <f>SUMIFS('個別表（B表）'!$H$14:$H$213,'個別表（B表）'!$C$14:$C$213,'総括表 (A表)'!$E64,'個別表（B表）'!$S$14:$S$213,"&gt;=1")</f>
        <v>0</v>
      </c>
      <c r="T64" s="401">
        <f>SUMIFS('個別表（B表）'!$BB$14:$BB$213,'個別表（B表）'!$C$14:$C$213,'総括表 (A表)'!$E64)</f>
        <v>0</v>
      </c>
      <c r="U64" s="401">
        <f>SUMIFS('個別表（B表）'!$BD$14:$BD$213,'個別表（B表）'!$C$14:$C$213,'総括表 (A表)'!$E64)</f>
        <v>0</v>
      </c>
      <c r="V64" s="557">
        <f>SUMIFS('個別表（B表）'!$H$14:$H$213,'個別表（B表）'!$C$14:$C$213,'総括表 (A表)'!$E64,'個別表（B表）'!$T$14:$T$213,"&gt;=1")</f>
        <v>0</v>
      </c>
      <c r="W64" s="402">
        <f>SUMIFS('個別表（B表）'!$BZ$14:$BZ$213,'個別表（B表）'!$C$14:$C$213,'総括表 (A表)'!$E64)</f>
        <v>0</v>
      </c>
      <c r="X64" s="402">
        <f>SUMIFS('個別表（B表）'!$CC$14:$CC$213,'個別表（B表）'!$C$14:$C$213,'総括表 (A表)'!$E64)</f>
        <v>0</v>
      </c>
      <c r="Y64" s="546"/>
      <c r="Z64" s="546"/>
      <c r="AA64" s="557">
        <f t="shared" si="25"/>
        <v>0</v>
      </c>
      <c r="AB64" s="403">
        <f t="shared" si="26"/>
        <v>0</v>
      </c>
      <c r="AC64" s="403">
        <f t="shared" si="27"/>
        <v>0</v>
      </c>
      <c r="AD64" s="548">
        <f t="shared" si="15"/>
        <v>0</v>
      </c>
      <c r="AE64" s="549"/>
      <c r="AF64" s="550">
        <f t="shared" si="28"/>
        <v>0</v>
      </c>
      <c r="AG64" s="551">
        <f t="shared" si="29"/>
        <v>0</v>
      </c>
      <c r="AH64" s="549"/>
      <c r="AI64" s="549"/>
      <c r="AJ64" s="550">
        <f t="shared" si="30"/>
        <v>0</v>
      </c>
      <c r="AK64" s="850">
        <f t="shared" si="19"/>
        <v>0</v>
      </c>
      <c r="AL64" s="549"/>
      <c r="AM64" s="550">
        <f t="shared" si="31"/>
        <v>0</v>
      </c>
      <c r="AN64" s="551">
        <f t="shared" si="32"/>
        <v>0</v>
      </c>
      <c r="AO64" s="549"/>
      <c r="AP64" s="552">
        <f t="shared" si="33"/>
        <v>0</v>
      </c>
      <c r="AQ64" s="553"/>
      <c r="AR64" s="551">
        <f t="shared" si="34"/>
        <v>0</v>
      </c>
      <c r="AS64" s="554"/>
      <c r="AT64" s="345">
        <f t="shared" si="35"/>
        <v>0</v>
      </c>
      <c r="AU64" s="868"/>
      <c r="AV64" s="555"/>
      <c r="AW64" s="371">
        <f t="shared" si="11"/>
        <v>0</v>
      </c>
      <c r="AX64" s="268"/>
      <c r="AY64" s="346">
        <f>'総括表 (A表)'!I64</f>
        <v>0</v>
      </c>
      <c r="AZ64" s="346">
        <f t="shared" si="4"/>
        <v>2</v>
      </c>
      <c r="BA64" s="346" t="str">
        <f t="shared" si="5"/>
        <v/>
      </c>
      <c r="BB64" s="346" t="str">
        <f t="shared" si="12"/>
        <v/>
      </c>
      <c r="BC64" s="346" t="str">
        <f t="shared" si="13"/>
        <v/>
      </c>
    </row>
    <row r="65" spans="1:55">
      <c r="A65" s="353">
        <f>VLOOKUP($E65,'個別表（B表）'!$C$14:$AR$213,2,FALSE)</f>
        <v>0</v>
      </c>
      <c r="B65" s="353">
        <f>IF(D65&gt;0,SUM($D$12:D65),0)</f>
        <v>0</v>
      </c>
      <c r="C65" s="353">
        <f t="shared" si="24"/>
        <v>0</v>
      </c>
      <c r="D65" s="353">
        <f t="shared" si="1"/>
        <v>0</v>
      </c>
      <c r="E65" s="408">
        <f t="shared" si="6"/>
        <v>0</v>
      </c>
      <c r="F65" s="371">
        <f>VLOOKUP($E65,'個別表（B表）'!$C$14:$AR$213,8,FALSE)</f>
        <v>0</v>
      </c>
      <c r="G65" s="346">
        <f>VLOOKUP($E65,'個別表（B表）'!$C$14:$AR$213,9,FALSE)</f>
        <v>0</v>
      </c>
      <c r="H65" s="346">
        <f>VLOOKUP($E65,'個別表（B表）'!$C$14:$AR$213,10,FALSE)</f>
        <v>0</v>
      </c>
      <c r="I65" s="542"/>
      <c r="J65" s="971" t="e">
        <f>IF($O65&gt;=0.6,1,
IF(AND($O65&gt;=0.5,#REF!=2,OR($L65="中間",$L65="山間")),1,"")
)</f>
        <v>#REF!</v>
      </c>
      <c r="K65" s="974" t="str">
        <f t="shared" si="2"/>
        <v/>
      </c>
      <c r="L65" s="652" t="str">
        <f>IF($H65&gt;0,LEFT(VLOOKUP($E65,'個別表（B表）'!$C$14:$AR$213,15,FALSE),2),"")</f>
        <v/>
      </c>
      <c r="M65" s="796"/>
      <c r="N65" s="544"/>
      <c r="O65" s="544"/>
      <c r="P65" s="543"/>
      <c r="Q65" s="556" t="str">
        <f t="shared" si="7"/>
        <v/>
      </c>
      <c r="R65" s="545"/>
      <c r="S65" s="557">
        <f>SUMIFS('個別表（B表）'!$H$14:$H$213,'個別表（B表）'!$C$14:$C$213,'総括表 (A表)'!$E65,'個別表（B表）'!$S$14:$S$213,"&gt;=1")</f>
        <v>0</v>
      </c>
      <c r="T65" s="401">
        <f>SUMIFS('個別表（B表）'!$BB$14:$BB$213,'個別表（B表）'!$C$14:$C$213,'総括表 (A表)'!$E65)</f>
        <v>0</v>
      </c>
      <c r="U65" s="401">
        <f>SUMIFS('個別表（B表）'!$BD$14:$BD$213,'個別表（B表）'!$C$14:$C$213,'総括表 (A表)'!$E65)</f>
        <v>0</v>
      </c>
      <c r="V65" s="557">
        <f>SUMIFS('個別表（B表）'!$H$14:$H$213,'個別表（B表）'!$C$14:$C$213,'総括表 (A表)'!$E65,'個別表（B表）'!$T$14:$T$213,"&gt;=1")</f>
        <v>0</v>
      </c>
      <c r="W65" s="402">
        <f>SUMIFS('個別表（B表）'!$BZ$14:$BZ$213,'個別表（B表）'!$C$14:$C$213,'総括表 (A表)'!$E65)</f>
        <v>0</v>
      </c>
      <c r="X65" s="402">
        <f>SUMIFS('個別表（B表）'!$CC$14:$CC$213,'個別表（B表）'!$C$14:$C$213,'総括表 (A表)'!$E65)</f>
        <v>0</v>
      </c>
      <c r="Y65" s="546"/>
      <c r="Z65" s="546"/>
      <c r="AA65" s="557">
        <f t="shared" si="25"/>
        <v>0</v>
      </c>
      <c r="AB65" s="403">
        <f t="shared" si="26"/>
        <v>0</v>
      </c>
      <c r="AC65" s="403">
        <f t="shared" si="27"/>
        <v>0</v>
      </c>
      <c r="AD65" s="548">
        <f t="shared" si="15"/>
        <v>0</v>
      </c>
      <c r="AE65" s="549"/>
      <c r="AF65" s="550">
        <f t="shared" si="28"/>
        <v>0</v>
      </c>
      <c r="AG65" s="551">
        <f t="shared" si="29"/>
        <v>0</v>
      </c>
      <c r="AH65" s="549"/>
      <c r="AI65" s="549"/>
      <c r="AJ65" s="550">
        <f t="shared" si="30"/>
        <v>0</v>
      </c>
      <c r="AK65" s="850">
        <f t="shared" si="19"/>
        <v>0</v>
      </c>
      <c r="AL65" s="549"/>
      <c r="AM65" s="550">
        <f t="shared" si="31"/>
        <v>0</v>
      </c>
      <c r="AN65" s="551">
        <f t="shared" si="32"/>
        <v>0</v>
      </c>
      <c r="AO65" s="549"/>
      <c r="AP65" s="552">
        <f t="shared" si="33"/>
        <v>0</v>
      </c>
      <c r="AQ65" s="553"/>
      <c r="AR65" s="551">
        <f t="shared" si="34"/>
        <v>0</v>
      </c>
      <c r="AS65" s="554"/>
      <c r="AT65" s="345">
        <f t="shared" si="35"/>
        <v>0</v>
      </c>
      <c r="AU65" s="868"/>
      <c r="AV65" s="555"/>
      <c r="AW65" s="371">
        <f t="shared" si="11"/>
        <v>0</v>
      </c>
      <c r="AX65" s="268"/>
      <c r="AY65" s="346">
        <f>'総括表 (A表)'!I65</f>
        <v>0</v>
      </c>
      <c r="AZ65" s="346">
        <f t="shared" si="4"/>
        <v>2</v>
      </c>
      <c r="BA65" s="346" t="str">
        <f t="shared" si="5"/>
        <v/>
      </c>
      <c r="BB65" s="346" t="str">
        <f t="shared" si="12"/>
        <v/>
      </c>
      <c r="BC65" s="346" t="str">
        <f t="shared" si="13"/>
        <v/>
      </c>
    </row>
    <row r="66" spans="1:55">
      <c r="A66" s="353">
        <f>VLOOKUP($E66,'個別表（B表）'!$C$14:$AR$213,2,FALSE)</f>
        <v>0</v>
      </c>
      <c r="B66" s="353">
        <f>IF(D66&gt;0,SUM($D$12:D66),0)</f>
        <v>0</v>
      </c>
      <c r="C66" s="353">
        <f t="shared" si="24"/>
        <v>0</v>
      </c>
      <c r="D66" s="353">
        <f t="shared" si="1"/>
        <v>0</v>
      </c>
      <c r="E66" s="408">
        <f t="shared" si="6"/>
        <v>0</v>
      </c>
      <c r="F66" s="371">
        <f>VLOOKUP($E66,'個別表（B表）'!$C$14:$AR$213,8,FALSE)</f>
        <v>0</v>
      </c>
      <c r="G66" s="346">
        <f>VLOOKUP($E66,'個別表（B表）'!$C$14:$AR$213,9,FALSE)</f>
        <v>0</v>
      </c>
      <c r="H66" s="346">
        <f>VLOOKUP($E66,'個別表（B表）'!$C$14:$AR$213,10,FALSE)</f>
        <v>0</v>
      </c>
      <c r="I66" s="542"/>
      <c r="J66" s="971" t="e">
        <f>IF($O66&gt;=0.6,1,
IF(AND($O66&gt;=0.5,#REF!=2,OR($L66="中間",$L66="山間")),1,"")
)</f>
        <v>#REF!</v>
      </c>
      <c r="K66" s="974" t="str">
        <f t="shared" si="2"/>
        <v/>
      </c>
      <c r="L66" s="652" t="str">
        <f>IF($H66&gt;0,LEFT(VLOOKUP($E66,'個別表（B表）'!$C$14:$AR$213,15,FALSE),2),"")</f>
        <v/>
      </c>
      <c r="M66" s="796"/>
      <c r="N66" s="544"/>
      <c r="O66" s="544"/>
      <c r="P66" s="543"/>
      <c r="Q66" s="556" t="str">
        <f t="shared" si="7"/>
        <v/>
      </c>
      <c r="R66" s="545"/>
      <c r="S66" s="557">
        <f>SUMIFS('個別表（B表）'!$H$14:$H$213,'個別表（B表）'!$C$14:$C$213,'総括表 (A表)'!$E66,'個別表（B表）'!$S$14:$S$213,"&gt;=1")</f>
        <v>0</v>
      </c>
      <c r="T66" s="401">
        <f>SUMIFS('個別表（B表）'!$BB$14:$BB$213,'個別表（B表）'!$C$14:$C$213,'総括表 (A表)'!$E66)</f>
        <v>0</v>
      </c>
      <c r="U66" s="401">
        <f>SUMIFS('個別表（B表）'!$BD$14:$BD$213,'個別表（B表）'!$C$14:$C$213,'総括表 (A表)'!$E66)</f>
        <v>0</v>
      </c>
      <c r="V66" s="557">
        <f>SUMIFS('個別表（B表）'!$H$14:$H$213,'個別表（B表）'!$C$14:$C$213,'総括表 (A表)'!$E66,'個別表（B表）'!$T$14:$T$213,"&gt;=1")</f>
        <v>0</v>
      </c>
      <c r="W66" s="402">
        <f>SUMIFS('個別表（B表）'!$BZ$14:$BZ$213,'個別表（B表）'!$C$14:$C$213,'総括表 (A表)'!$E66)</f>
        <v>0</v>
      </c>
      <c r="X66" s="402">
        <f>SUMIFS('個別表（B表）'!$CC$14:$CC$213,'個別表（B表）'!$C$14:$C$213,'総括表 (A表)'!$E66)</f>
        <v>0</v>
      </c>
      <c r="Y66" s="546"/>
      <c r="Z66" s="546"/>
      <c r="AA66" s="557">
        <f t="shared" si="25"/>
        <v>0</v>
      </c>
      <c r="AB66" s="403">
        <f t="shared" si="26"/>
        <v>0</v>
      </c>
      <c r="AC66" s="403">
        <f t="shared" si="27"/>
        <v>0</v>
      </c>
      <c r="AD66" s="548">
        <f t="shared" si="15"/>
        <v>0</v>
      </c>
      <c r="AE66" s="549"/>
      <c r="AF66" s="550">
        <f t="shared" si="28"/>
        <v>0</v>
      </c>
      <c r="AG66" s="551">
        <f t="shared" si="29"/>
        <v>0</v>
      </c>
      <c r="AH66" s="549"/>
      <c r="AI66" s="549"/>
      <c r="AJ66" s="550">
        <f t="shared" si="30"/>
        <v>0</v>
      </c>
      <c r="AK66" s="850">
        <f t="shared" si="19"/>
        <v>0</v>
      </c>
      <c r="AL66" s="549"/>
      <c r="AM66" s="550">
        <f t="shared" si="31"/>
        <v>0</v>
      </c>
      <c r="AN66" s="551">
        <f t="shared" si="32"/>
        <v>0</v>
      </c>
      <c r="AO66" s="549"/>
      <c r="AP66" s="552">
        <f t="shared" si="33"/>
        <v>0</v>
      </c>
      <c r="AQ66" s="553"/>
      <c r="AR66" s="551">
        <f t="shared" si="34"/>
        <v>0</v>
      </c>
      <c r="AS66" s="554"/>
      <c r="AT66" s="345">
        <f t="shared" si="35"/>
        <v>0</v>
      </c>
      <c r="AU66" s="868"/>
      <c r="AV66" s="555"/>
      <c r="AW66" s="371">
        <f t="shared" si="11"/>
        <v>0</v>
      </c>
      <c r="AX66" s="268"/>
      <c r="AY66" s="346">
        <f>'総括表 (A表)'!I66</f>
        <v>0</v>
      </c>
      <c r="AZ66" s="346">
        <f t="shared" si="4"/>
        <v>2</v>
      </c>
      <c r="BA66" s="346" t="str">
        <f t="shared" si="5"/>
        <v/>
      </c>
      <c r="BB66" s="346" t="str">
        <f t="shared" si="12"/>
        <v/>
      </c>
      <c r="BC66" s="346" t="str">
        <f t="shared" si="13"/>
        <v/>
      </c>
    </row>
    <row r="67" spans="1:55">
      <c r="A67" s="353">
        <f>VLOOKUP($E67,'個別表（B表）'!$C$14:$AR$213,2,FALSE)</f>
        <v>0</v>
      </c>
      <c r="B67" s="353">
        <f>IF(D67&gt;0,SUM($D$12:D67),0)</f>
        <v>0</v>
      </c>
      <c r="C67" s="353">
        <f t="shared" si="24"/>
        <v>0</v>
      </c>
      <c r="D67" s="353">
        <f t="shared" si="1"/>
        <v>0</v>
      </c>
      <c r="E67" s="408">
        <f t="shared" si="6"/>
        <v>0</v>
      </c>
      <c r="F67" s="371">
        <f>VLOOKUP($E67,'個別表（B表）'!$C$14:$AR$213,8,FALSE)</f>
        <v>0</v>
      </c>
      <c r="G67" s="346">
        <f>VLOOKUP($E67,'個別表（B表）'!$C$14:$AR$213,9,FALSE)</f>
        <v>0</v>
      </c>
      <c r="H67" s="346">
        <f>VLOOKUP($E67,'個別表（B表）'!$C$14:$AR$213,10,FALSE)</f>
        <v>0</v>
      </c>
      <c r="I67" s="542"/>
      <c r="J67" s="971" t="e">
        <f>IF($O67&gt;=0.6,1,
IF(AND($O67&gt;=0.5,#REF!=2,OR($L67="中間",$L67="山間")),1,"")
)</f>
        <v>#REF!</v>
      </c>
      <c r="K67" s="974" t="str">
        <f t="shared" si="2"/>
        <v/>
      </c>
      <c r="L67" s="652" t="str">
        <f>IF($H67&gt;0,LEFT(VLOOKUP($E67,'個別表（B表）'!$C$14:$AR$213,15,FALSE),2),"")</f>
        <v/>
      </c>
      <c r="M67" s="796"/>
      <c r="N67" s="544"/>
      <c r="O67" s="544"/>
      <c r="P67" s="543"/>
      <c r="Q67" s="556" t="str">
        <f t="shared" si="7"/>
        <v/>
      </c>
      <c r="R67" s="545"/>
      <c r="S67" s="557">
        <f>SUMIFS('個別表（B表）'!$H$14:$H$213,'個別表（B表）'!$C$14:$C$213,'総括表 (A表)'!$E67,'個別表（B表）'!$S$14:$S$213,"&gt;=1")</f>
        <v>0</v>
      </c>
      <c r="T67" s="401">
        <f>SUMIFS('個別表（B表）'!$BB$14:$BB$213,'個別表（B表）'!$C$14:$C$213,'総括表 (A表)'!$E67)</f>
        <v>0</v>
      </c>
      <c r="U67" s="401">
        <f>SUMIFS('個別表（B表）'!$BD$14:$BD$213,'個別表（B表）'!$C$14:$C$213,'総括表 (A表)'!$E67)</f>
        <v>0</v>
      </c>
      <c r="V67" s="557">
        <f>SUMIFS('個別表（B表）'!$H$14:$H$213,'個別表（B表）'!$C$14:$C$213,'総括表 (A表)'!$E67,'個別表（B表）'!$T$14:$T$213,"&gt;=1")</f>
        <v>0</v>
      </c>
      <c r="W67" s="402">
        <f>SUMIFS('個別表（B表）'!$BZ$14:$BZ$213,'個別表（B表）'!$C$14:$C$213,'総括表 (A表)'!$E67)</f>
        <v>0</v>
      </c>
      <c r="X67" s="402">
        <f>SUMIFS('個別表（B表）'!$CC$14:$CC$213,'個別表（B表）'!$C$14:$C$213,'総括表 (A表)'!$E67)</f>
        <v>0</v>
      </c>
      <c r="Y67" s="546"/>
      <c r="Z67" s="546"/>
      <c r="AA67" s="557">
        <f t="shared" si="25"/>
        <v>0</v>
      </c>
      <c r="AB67" s="403">
        <f t="shared" si="26"/>
        <v>0</v>
      </c>
      <c r="AC67" s="403">
        <f t="shared" si="27"/>
        <v>0</v>
      </c>
      <c r="AD67" s="548">
        <f t="shared" si="15"/>
        <v>0</v>
      </c>
      <c r="AE67" s="549"/>
      <c r="AF67" s="550">
        <f t="shared" si="28"/>
        <v>0</v>
      </c>
      <c r="AG67" s="551">
        <f t="shared" si="29"/>
        <v>0</v>
      </c>
      <c r="AH67" s="549"/>
      <c r="AI67" s="549"/>
      <c r="AJ67" s="550">
        <f t="shared" si="30"/>
        <v>0</v>
      </c>
      <c r="AK67" s="850">
        <f t="shared" si="19"/>
        <v>0</v>
      </c>
      <c r="AL67" s="549"/>
      <c r="AM67" s="550">
        <f t="shared" si="31"/>
        <v>0</v>
      </c>
      <c r="AN67" s="551">
        <f t="shared" si="32"/>
        <v>0</v>
      </c>
      <c r="AO67" s="549"/>
      <c r="AP67" s="552">
        <f t="shared" si="33"/>
        <v>0</v>
      </c>
      <c r="AQ67" s="553"/>
      <c r="AR67" s="551">
        <f t="shared" si="34"/>
        <v>0</v>
      </c>
      <c r="AS67" s="554"/>
      <c r="AT67" s="345">
        <f t="shared" si="35"/>
        <v>0</v>
      </c>
      <c r="AU67" s="868"/>
      <c r="AV67" s="555"/>
      <c r="AW67" s="371">
        <f t="shared" si="11"/>
        <v>0</v>
      </c>
      <c r="AX67" s="268"/>
      <c r="AY67" s="346">
        <f>'総括表 (A表)'!I67</f>
        <v>0</v>
      </c>
      <c r="AZ67" s="346">
        <f t="shared" si="4"/>
        <v>2</v>
      </c>
      <c r="BA67" s="346" t="str">
        <f t="shared" si="5"/>
        <v/>
      </c>
      <c r="BB67" s="346" t="str">
        <f t="shared" si="12"/>
        <v/>
      </c>
      <c r="BC67" s="346" t="str">
        <f t="shared" si="13"/>
        <v/>
      </c>
    </row>
    <row r="68" spans="1:55">
      <c r="A68" s="353">
        <f>VLOOKUP($E68,'個別表（B表）'!$C$14:$AR$213,2,FALSE)</f>
        <v>0</v>
      </c>
      <c r="B68" s="353">
        <f>IF(D68&gt;0,SUM($D$12:D68),0)</f>
        <v>0</v>
      </c>
      <c r="C68" s="353">
        <f t="shared" si="24"/>
        <v>0</v>
      </c>
      <c r="D68" s="353">
        <f t="shared" si="1"/>
        <v>0</v>
      </c>
      <c r="E68" s="408">
        <f t="shared" si="6"/>
        <v>0</v>
      </c>
      <c r="F68" s="371">
        <f>VLOOKUP($E68,'個別表（B表）'!$C$14:$AR$213,8,FALSE)</f>
        <v>0</v>
      </c>
      <c r="G68" s="346">
        <f>VLOOKUP($E68,'個別表（B表）'!$C$14:$AR$213,9,FALSE)</f>
        <v>0</v>
      </c>
      <c r="H68" s="346">
        <f>VLOOKUP($E68,'個別表（B表）'!$C$14:$AR$213,10,FALSE)</f>
        <v>0</v>
      </c>
      <c r="I68" s="542"/>
      <c r="J68" s="971" t="e">
        <f>IF($O68&gt;=0.6,1,
IF(AND($O68&gt;=0.5,#REF!=2,OR($L68="中間",$L68="山間")),1,"")
)</f>
        <v>#REF!</v>
      </c>
      <c r="K68" s="974" t="str">
        <f t="shared" si="2"/>
        <v/>
      </c>
      <c r="L68" s="652" t="str">
        <f>IF($H68&gt;0,LEFT(VLOOKUP($E68,'個別表（B表）'!$C$14:$AR$213,15,FALSE),2),"")</f>
        <v/>
      </c>
      <c r="M68" s="796"/>
      <c r="N68" s="544"/>
      <c r="O68" s="544"/>
      <c r="P68" s="543"/>
      <c r="Q68" s="556" t="str">
        <f t="shared" si="7"/>
        <v/>
      </c>
      <c r="R68" s="545"/>
      <c r="S68" s="557">
        <f>SUMIFS('個別表（B表）'!$H$14:$H$213,'個別表（B表）'!$C$14:$C$213,'総括表 (A表)'!$E68,'個別表（B表）'!$S$14:$S$213,"&gt;=1")</f>
        <v>0</v>
      </c>
      <c r="T68" s="401">
        <f>SUMIFS('個別表（B表）'!$BB$14:$BB$213,'個別表（B表）'!$C$14:$C$213,'総括表 (A表)'!$E68)</f>
        <v>0</v>
      </c>
      <c r="U68" s="401">
        <f>SUMIFS('個別表（B表）'!$BD$14:$BD$213,'個別表（B表）'!$C$14:$C$213,'総括表 (A表)'!$E68)</f>
        <v>0</v>
      </c>
      <c r="V68" s="557">
        <f>SUMIFS('個別表（B表）'!$H$14:$H$213,'個別表（B表）'!$C$14:$C$213,'総括表 (A表)'!$E68,'個別表（B表）'!$T$14:$T$213,"&gt;=1")</f>
        <v>0</v>
      </c>
      <c r="W68" s="402">
        <f>SUMIFS('個別表（B表）'!$BZ$14:$BZ$213,'個別表（B表）'!$C$14:$C$213,'総括表 (A表)'!$E68)</f>
        <v>0</v>
      </c>
      <c r="X68" s="402">
        <f>SUMIFS('個別表（B表）'!$CC$14:$CC$213,'個別表（B表）'!$C$14:$C$213,'総括表 (A表)'!$E68)</f>
        <v>0</v>
      </c>
      <c r="Y68" s="546"/>
      <c r="Z68" s="546"/>
      <c r="AA68" s="557">
        <f t="shared" si="25"/>
        <v>0</v>
      </c>
      <c r="AB68" s="403">
        <f t="shared" si="26"/>
        <v>0</v>
      </c>
      <c r="AC68" s="403">
        <f t="shared" si="27"/>
        <v>0</v>
      </c>
      <c r="AD68" s="548">
        <f t="shared" si="15"/>
        <v>0</v>
      </c>
      <c r="AE68" s="549"/>
      <c r="AF68" s="550">
        <f t="shared" si="28"/>
        <v>0</v>
      </c>
      <c r="AG68" s="551">
        <f t="shared" si="29"/>
        <v>0</v>
      </c>
      <c r="AH68" s="549"/>
      <c r="AI68" s="549"/>
      <c r="AJ68" s="550">
        <f t="shared" si="30"/>
        <v>0</v>
      </c>
      <c r="AK68" s="850">
        <f t="shared" si="19"/>
        <v>0</v>
      </c>
      <c r="AL68" s="549"/>
      <c r="AM68" s="550">
        <f t="shared" si="31"/>
        <v>0</v>
      </c>
      <c r="AN68" s="551">
        <f t="shared" si="32"/>
        <v>0</v>
      </c>
      <c r="AO68" s="549"/>
      <c r="AP68" s="552">
        <f t="shared" si="33"/>
        <v>0</v>
      </c>
      <c r="AQ68" s="553"/>
      <c r="AR68" s="551">
        <f t="shared" si="34"/>
        <v>0</v>
      </c>
      <c r="AS68" s="554"/>
      <c r="AT68" s="345">
        <f t="shared" si="35"/>
        <v>0</v>
      </c>
      <c r="AU68" s="868"/>
      <c r="AV68" s="555"/>
      <c r="AW68" s="371">
        <f t="shared" si="11"/>
        <v>0</v>
      </c>
      <c r="AX68" s="268"/>
      <c r="AY68" s="346">
        <f>'総括表 (A表)'!I68</f>
        <v>0</v>
      </c>
      <c r="AZ68" s="346">
        <f t="shared" si="4"/>
        <v>2</v>
      </c>
      <c r="BA68" s="346" t="str">
        <f t="shared" si="5"/>
        <v/>
      </c>
      <c r="BB68" s="346" t="str">
        <f t="shared" si="12"/>
        <v/>
      </c>
      <c r="BC68" s="346" t="str">
        <f t="shared" si="13"/>
        <v/>
      </c>
    </row>
    <row r="69" spans="1:55">
      <c r="A69" s="353">
        <f>VLOOKUP($E69,'個別表（B表）'!$C$14:$AR$213,2,FALSE)</f>
        <v>0</v>
      </c>
      <c r="B69" s="353">
        <f>IF(D69&gt;0,SUM($D$12:D69),0)</f>
        <v>0</v>
      </c>
      <c r="C69" s="353">
        <f t="shared" si="24"/>
        <v>0</v>
      </c>
      <c r="D69" s="353">
        <f t="shared" si="1"/>
        <v>0</v>
      </c>
      <c r="E69" s="408">
        <f t="shared" si="6"/>
        <v>0</v>
      </c>
      <c r="F69" s="371">
        <f>VLOOKUP($E69,'個別表（B表）'!$C$14:$AR$213,8,FALSE)</f>
        <v>0</v>
      </c>
      <c r="G69" s="346">
        <f>VLOOKUP($E69,'個別表（B表）'!$C$14:$AR$213,9,FALSE)</f>
        <v>0</v>
      </c>
      <c r="H69" s="346">
        <f>VLOOKUP($E69,'個別表（B表）'!$C$14:$AR$213,10,FALSE)</f>
        <v>0</v>
      </c>
      <c r="I69" s="542"/>
      <c r="J69" s="971" t="e">
        <f>IF($O69&gt;=0.6,1,
IF(AND($O69&gt;=0.5,#REF!=2,OR($L69="中間",$L69="山間")),1,"")
)</f>
        <v>#REF!</v>
      </c>
      <c r="K69" s="974" t="str">
        <f t="shared" si="2"/>
        <v/>
      </c>
      <c r="L69" s="652" t="str">
        <f>IF($H69&gt;0,LEFT(VLOOKUP($E69,'個別表（B表）'!$C$14:$AR$213,15,FALSE),2),"")</f>
        <v/>
      </c>
      <c r="M69" s="796"/>
      <c r="N69" s="544"/>
      <c r="O69" s="544"/>
      <c r="P69" s="543"/>
      <c r="Q69" s="556" t="str">
        <f t="shared" si="7"/>
        <v/>
      </c>
      <c r="R69" s="545"/>
      <c r="S69" s="557">
        <f>SUMIFS('個別表（B表）'!$H$14:$H$213,'個別表（B表）'!$C$14:$C$213,'総括表 (A表)'!$E69,'個別表（B表）'!$S$14:$S$213,"&gt;=1")</f>
        <v>0</v>
      </c>
      <c r="T69" s="401">
        <f>SUMIFS('個別表（B表）'!$BB$14:$BB$213,'個別表（B表）'!$C$14:$C$213,'総括表 (A表)'!$E69)</f>
        <v>0</v>
      </c>
      <c r="U69" s="401">
        <f>SUMIFS('個別表（B表）'!$BD$14:$BD$213,'個別表（B表）'!$C$14:$C$213,'総括表 (A表)'!$E69)</f>
        <v>0</v>
      </c>
      <c r="V69" s="557">
        <f>SUMIFS('個別表（B表）'!$H$14:$H$213,'個別表（B表）'!$C$14:$C$213,'総括表 (A表)'!$E69,'個別表（B表）'!$T$14:$T$213,"&gt;=1")</f>
        <v>0</v>
      </c>
      <c r="W69" s="402">
        <f>SUMIFS('個別表（B表）'!$BZ$14:$BZ$213,'個別表（B表）'!$C$14:$C$213,'総括表 (A表)'!$E69)</f>
        <v>0</v>
      </c>
      <c r="X69" s="402">
        <f>SUMIFS('個別表（B表）'!$CC$14:$CC$213,'個別表（B表）'!$C$14:$C$213,'総括表 (A表)'!$E69)</f>
        <v>0</v>
      </c>
      <c r="Y69" s="546"/>
      <c r="Z69" s="546"/>
      <c r="AA69" s="557">
        <f t="shared" si="25"/>
        <v>0</v>
      </c>
      <c r="AB69" s="403">
        <f t="shared" si="26"/>
        <v>0</v>
      </c>
      <c r="AC69" s="403">
        <f t="shared" si="27"/>
        <v>0</v>
      </c>
      <c r="AD69" s="548">
        <f t="shared" si="15"/>
        <v>0</v>
      </c>
      <c r="AE69" s="549"/>
      <c r="AF69" s="550">
        <f t="shared" si="28"/>
        <v>0</v>
      </c>
      <c r="AG69" s="551">
        <f t="shared" si="29"/>
        <v>0</v>
      </c>
      <c r="AH69" s="549"/>
      <c r="AI69" s="549"/>
      <c r="AJ69" s="550">
        <f t="shared" si="30"/>
        <v>0</v>
      </c>
      <c r="AK69" s="850">
        <f t="shared" si="19"/>
        <v>0</v>
      </c>
      <c r="AL69" s="549"/>
      <c r="AM69" s="550">
        <f t="shared" si="31"/>
        <v>0</v>
      </c>
      <c r="AN69" s="551">
        <f t="shared" si="32"/>
        <v>0</v>
      </c>
      <c r="AO69" s="549"/>
      <c r="AP69" s="552">
        <f t="shared" si="33"/>
        <v>0</v>
      </c>
      <c r="AQ69" s="553"/>
      <c r="AR69" s="551">
        <f t="shared" si="34"/>
        <v>0</v>
      </c>
      <c r="AS69" s="554"/>
      <c r="AT69" s="345">
        <f t="shared" si="35"/>
        <v>0</v>
      </c>
      <c r="AU69" s="868"/>
      <c r="AV69" s="555"/>
      <c r="AW69" s="371">
        <f t="shared" si="11"/>
        <v>0</v>
      </c>
      <c r="AX69" s="268"/>
      <c r="AY69" s="346">
        <f>'総括表 (A表)'!I69</f>
        <v>0</v>
      </c>
      <c r="AZ69" s="346">
        <f t="shared" si="4"/>
        <v>2</v>
      </c>
      <c r="BA69" s="346" t="str">
        <f t="shared" si="5"/>
        <v/>
      </c>
      <c r="BB69" s="346" t="str">
        <f t="shared" si="12"/>
        <v/>
      </c>
      <c r="BC69" s="346" t="str">
        <f t="shared" si="13"/>
        <v/>
      </c>
    </row>
    <row r="70" spans="1:55">
      <c r="A70" s="353">
        <f>VLOOKUP($E70,'個別表（B表）'!$C$14:$AR$213,2,FALSE)</f>
        <v>0</v>
      </c>
      <c r="B70" s="353">
        <f>IF(D70&gt;0,SUM($D$12:D70),0)</f>
        <v>0</v>
      </c>
      <c r="C70" s="353">
        <f t="shared" si="24"/>
        <v>0</v>
      </c>
      <c r="D70" s="353">
        <f t="shared" si="1"/>
        <v>0</v>
      </c>
      <c r="E70" s="408">
        <f t="shared" si="6"/>
        <v>0</v>
      </c>
      <c r="F70" s="371">
        <f>VLOOKUP($E70,'個別表（B表）'!$C$14:$AR$213,8,FALSE)</f>
        <v>0</v>
      </c>
      <c r="G70" s="346">
        <f>VLOOKUP($E70,'個別表（B表）'!$C$14:$AR$213,9,FALSE)</f>
        <v>0</v>
      </c>
      <c r="H70" s="346">
        <f>VLOOKUP($E70,'個別表（B表）'!$C$14:$AR$213,10,FALSE)</f>
        <v>0</v>
      </c>
      <c r="I70" s="542"/>
      <c r="J70" s="971" t="e">
        <f>IF($O70&gt;=0.6,1,
IF(AND($O70&gt;=0.5,#REF!=2,OR($L70="中間",$L70="山間")),1,"")
)</f>
        <v>#REF!</v>
      </c>
      <c r="K70" s="974" t="str">
        <f t="shared" si="2"/>
        <v/>
      </c>
      <c r="L70" s="652" t="str">
        <f>IF($H70&gt;0,LEFT(VLOOKUP($E70,'個別表（B表）'!$C$14:$AR$213,15,FALSE),2),"")</f>
        <v/>
      </c>
      <c r="M70" s="796"/>
      <c r="N70" s="544"/>
      <c r="O70" s="544"/>
      <c r="P70" s="543"/>
      <c r="Q70" s="556" t="str">
        <f t="shared" si="7"/>
        <v/>
      </c>
      <c r="R70" s="545"/>
      <c r="S70" s="557">
        <f>SUMIFS('個別表（B表）'!$H$14:$H$213,'個別表（B表）'!$C$14:$C$213,'総括表 (A表)'!$E70,'個別表（B表）'!$S$14:$S$213,"&gt;=1")</f>
        <v>0</v>
      </c>
      <c r="T70" s="401">
        <f>SUMIFS('個別表（B表）'!$BB$14:$BB$213,'個別表（B表）'!$C$14:$C$213,'総括表 (A表)'!$E70)</f>
        <v>0</v>
      </c>
      <c r="U70" s="401">
        <f>SUMIFS('個別表（B表）'!$BD$14:$BD$213,'個別表（B表）'!$C$14:$C$213,'総括表 (A表)'!$E70)</f>
        <v>0</v>
      </c>
      <c r="V70" s="557">
        <f>SUMIFS('個別表（B表）'!$H$14:$H$213,'個別表（B表）'!$C$14:$C$213,'総括表 (A表)'!$E70,'個別表（B表）'!$T$14:$T$213,"&gt;=1")</f>
        <v>0</v>
      </c>
      <c r="W70" s="402">
        <f>SUMIFS('個別表（B表）'!$BZ$14:$BZ$213,'個別表（B表）'!$C$14:$C$213,'総括表 (A表)'!$E70)</f>
        <v>0</v>
      </c>
      <c r="X70" s="402">
        <f>SUMIFS('個別表（B表）'!$CC$14:$CC$213,'個別表（B表）'!$C$14:$C$213,'総括表 (A表)'!$E70)</f>
        <v>0</v>
      </c>
      <c r="Y70" s="546"/>
      <c r="Z70" s="546"/>
      <c r="AA70" s="557">
        <f t="shared" si="25"/>
        <v>0</v>
      </c>
      <c r="AB70" s="403">
        <f t="shared" si="26"/>
        <v>0</v>
      </c>
      <c r="AC70" s="403">
        <f t="shared" si="27"/>
        <v>0</v>
      </c>
      <c r="AD70" s="548">
        <f t="shared" si="15"/>
        <v>0</v>
      </c>
      <c r="AE70" s="549"/>
      <c r="AF70" s="550">
        <f t="shared" si="28"/>
        <v>0</v>
      </c>
      <c r="AG70" s="551">
        <f t="shared" si="29"/>
        <v>0</v>
      </c>
      <c r="AH70" s="549"/>
      <c r="AI70" s="549"/>
      <c r="AJ70" s="550">
        <f t="shared" si="30"/>
        <v>0</v>
      </c>
      <c r="AK70" s="850">
        <f t="shared" si="19"/>
        <v>0</v>
      </c>
      <c r="AL70" s="549"/>
      <c r="AM70" s="550">
        <f t="shared" si="31"/>
        <v>0</v>
      </c>
      <c r="AN70" s="551">
        <f t="shared" si="32"/>
        <v>0</v>
      </c>
      <c r="AO70" s="549"/>
      <c r="AP70" s="552">
        <f t="shared" si="33"/>
        <v>0</v>
      </c>
      <c r="AQ70" s="553"/>
      <c r="AR70" s="551">
        <f t="shared" si="34"/>
        <v>0</v>
      </c>
      <c r="AS70" s="554"/>
      <c r="AT70" s="345">
        <f t="shared" si="35"/>
        <v>0</v>
      </c>
      <c r="AU70" s="868"/>
      <c r="AV70" s="555"/>
      <c r="AW70" s="371">
        <f t="shared" si="11"/>
        <v>0</v>
      </c>
      <c r="AX70" s="268"/>
      <c r="AY70" s="346">
        <f>'総括表 (A表)'!I70</f>
        <v>0</v>
      </c>
      <c r="AZ70" s="346">
        <f t="shared" si="4"/>
        <v>2</v>
      </c>
      <c r="BA70" s="346" t="str">
        <f t="shared" si="5"/>
        <v/>
      </c>
      <c r="BB70" s="346" t="str">
        <f t="shared" si="12"/>
        <v/>
      </c>
      <c r="BC70" s="346" t="str">
        <f t="shared" si="13"/>
        <v/>
      </c>
    </row>
    <row r="71" spans="1:55">
      <c r="A71" s="353">
        <f>VLOOKUP($E71,'個別表（B表）'!$C$14:$AR$213,2,FALSE)</f>
        <v>0</v>
      </c>
      <c r="B71" s="353">
        <f>IF(D71&gt;0,SUM($D$12:D71),0)</f>
        <v>0</v>
      </c>
      <c r="C71" s="353">
        <f t="shared" si="24"/>
        <v>0</v>
      </c>
      <c r="D71" s="353">
        <f t="shared" si="1"/>
        <v>0</v>
      </c>
      <c r="E71" s="408">
        <f t="shared" si="6"/>
        <v>0</v>
      </c>
      <c r="F71" s="371">
        <f>VLOOKUP($E71,'個別表（B表）'!$C$14:$AR$213,8,FALSE)</f>
        <v>0</v>
      </c>
      <c r="G71" s="346">
        <f>VLOOKUP($E71,'個別表（B表）'!$C$14:$AR$213,9,FALSE)</f>
        <v>0</v>
      </c>
      <c r="H71" s="346">
        <f>VLOOKUP($E71,'個別表（B表）'!$C$14:$AR$213,10,FALSE)</f>
        <v>0</v>
      </c>
      <c r="I71" s="542"/>
      <c r="J71" s="971" t="e">
        <f>IF($O71&gt;=0.6,1,
IF(AND($O71&gt;=0.5,#REF!=2,OR($L71="中間",$L71="山間")),1,"")
)</f>
        <v>#REF!</v>
      </c>
      <c r="K71" s="974" t="str">
        <f t="shared" si="2"/>
        <v/>
      </c>
      <c r="L71" s="652" t="str">
        <f>IF($H71&gt;0,LEFT(VLOOKUP($E71,'個別表（B表）'!$C$14:$AR$213,15,FALSE),2),"")</f>
        <v/>
      </c>
      <c r="M71" s="796"/>
      <c r="N71" s="544"/>
      <c r="O71" s="544"/>
      <c r="P71" s="543"/>
      <c r="Q71" s="556" t="str">
        <f t="shared" si="7"/>
        <v/>
      </c>
      <c r="R71" s="545"/>
      <c r="S71" s="557">
        <f>SUMIFS('個別表（B表）'!$H$14:$H$213,'個別表（B表）'!$C$14:$C$213,'総括表 (A表)'!$E71,'個別表（B表）'!$S$14:$S$213,"&gt;=1")</f>
        <v>0</v>
      </c>
      <c r="T71" s="401">
        <f>SUMIFS('個別表（B表）'!$BB$14:$BB$213,'個別表（B表）'!$C$14:$C$213,'総括表 (A表)'!$E71)</f>
        <v>0</v>
      </c>
      <c r="U71" s="401">
        <f>SUMIFS('個別表（B表）'!$BD$14:$BD$213,'個別表（B表）'!$C$14:$C$213,'総括表 (A表)'!$E71)</f>
        <v>0</v>
      </c>
      <c r="V71" s="557">
        <f>SUMIFS('個別表（B表）'!$H$14:$H$213,'個別表（B表）'!$C$14:$C$213,'総括表 (A表)'!$E71,'個別表（B表）'!$T$14:$T$213,"&gt;=1")</f>
        <v>0</v>
      </c>
      <c r="W71" s="402">
        <f>SUMIFS('個別表（B表）'!$BZ$14:$BZ$213,'個別表（B表）'!$C$14:$C$213,'総括表 (A表)'!$E71)</f>
        <v>0</v>
      </c>
      <c r="X71" s="402">
        <f>SUMIFS('個別表（B表）'!$CC$14:$CC$213,'個別表（B表）'!$C$14:$C$213,'総括表 (A表)'!$E71)</f>
        <v>0</v>
      </c>
      <c r="Y71" s="546"/>
      <c r="Z71" s="546"/>
      <c r="AA71" s="557">
        <f t="shared" si="25"/>
        <v>0</v>
      </c>
      <c r="AB71" s="403">
        <f t="shared" si="26"/>
        <v>0</v>
      </c>
      <c r="AC71" s="403">
        <f t="shared" si="27"/>
        <v>0</v>
      </c>
      <c r="AD71" s="548">
        <f t="shared" si="15"/>
        <v>0</v>
      </c>
      <c r="AE71" s="549"/>
      <c r="AF71" s="550">
        <f t="shared" si="28"/>
        <v>0</v>
      </c>
      <c r="AG71" s="551">
        <f t="shared" si="29"/>
        <v>0</v>
      </c>
      <c r="AH71" s="549"/>
      <c r="AI71" s="549"/>
      <c r="AJ71" s="550">
        <f t="shared" si="30"/>
        <v>0</v>
      </c>
      <c r="AK71" s="850">
        <f t="shared" si="19"/>
        <v>0</v>
      </c>
      <c r="AL71" s="549"/>
      <c r="AM71" s="550">
        <f t="shared" si="31"/>
        <v>0</v>
      </c>
      <c r="AN71" s="551">
        <f t="shared" si="32"/>
        <v>0</v>
      </c>
      <c r="AO71" s="549"/>
      <c r="AP71" s="552">
        <f t="shared" si="33"/>
        <v>0</v>
      </c>
      <c r="AQ71" s="553"/>
      <c r="AR71" s="551">
        <f t="shared" si="34"/>
        <v>0</v>
      </c>
      <c r="AS71" s="554"/>
      <c r="AT71" s="345">
        <f t="shared" si="35"/>
        <v>0</v>
      </c>
      <c r="AU71" s="868"/>
      <c r="AV71" s="555"/>
      <c r="AW71" s="371">
        <f t="shared" si="11"/>
        <v>0</v>
      </c>
      <c r="AX71" s="268"/>
      <c r="AY71" s="346">
        <f>'総括表 (A表)'!I71</f>
        <v>0</v>
      </c>
      <c r="AZ71" s="346">
        <f t="shared" si="4"/>
        <v>2</v>
      </c>
      <c r="BA71" s="346" t="str">
        <f t="shared" si="5"/>
        <v/>
      </c>
      <c r="BB71" s="346" t="str">
        <f t="shared" si="12"/>
        <v/>
      </c>
      <c r="BC71" s="346" t="str">
        <f t="shared" si="13"/>
        <v/>
      </c>
    </row>
    <row r="72" spans="1:55">
      <c r="A72" s="353">
        <f>VLOOKUP($E72,'個別表（B表）'!$C$14:$AR$213,2,FALSE)</f>
        <v>0</v>
      </c>
      <c r="B72" s="353">
        <f>IF(D72&gt;0,SUM($D$12:D72),0)</f>
        <v>0</v>
      </c>
      <c r="C72" s="353">
        <f t="shared" si="24"/>
        <v>0</v>
      </c>
      <c r="D72" s="353">
        <f t="shared" si="1"/>
        <v>0</v>
      </c>
      <c r="E72" s="408">
        <f t="shared" si="6"/>
        <v>0</v>
      </c>
      <c r="F72" s="371">
        <f>VLOOKUP($E72,'個別表（B表）'!$C$14:$AR$213,8,FALSE)</f>
        <v>0</v>
      </c>
      <c r="G72" s="346">
        <f>VLOOKUP($E72,'個別表（B表）'!$C$14:$AR$213,9,FALSE)</f>
        <v>0</v>
      </c>
      <c r="H72" s="346">
        <f>VLOOKUP($E72,'個別表（B表）'!$C$14:$AR$213,10,FALSE)</f>
        <v>0</v>
      </c>
      <c r="I72" s="542"/>
      <c r="J72" s="971" t="e">
        <f>IF($O72&gt;=0.6,1,
IF(AND($O72&gt;=0.5,#REF!=2,OR($L72="中間",$L72="山間")),1,"")
)</f>
        <v>#REF!</v>
      </c>
      <c r="K72" s="974" t="str">
        <f t="shared" si="2"/>
        <v/>
      </c>
      <c r="L72" s="652" t="str">
        <f>IF($H72&gt;0,LEFT(VLOOKUP($E72,'個別表（B表）'!$C$14:$AR$213,15,FALSE),2),"")</f>
        <v/>
      </c>
      <c r="M72" s="796"/>
      <c r="N72" s="544"/>
      <c r="O72" s="544"/>
      <c r="P72" s="543"/>
      <c r="Q72" s="556" t="str">
        <f t="shared" si="7"/>
        <v/>
      </c>
      <c r="R72" s="545"/>
      <c r="S72" s="557">
        <f>SUMIFS('個別表（B表）'!$H$14:$H$213,'個別表（B表）'!$C$14:$C$213,'総括表 (A表)'!$E72,'個別表（B表）'!$S$14:$S$213,"&gt;=1")</f>
        <v>0</v>
      </c>
      <c r="T72" s="401">
        <f>SUMIFS('個別表（B表）'!$BB$14:$BB$213,'個別表（B表）'!$C$14:$C$213,'総括表 (A表)'!$E72)</f>
        <v>0</v>
      </c>
      <c r="U72" s="401">
        <f>SUMIFS('個別表（B表）'!$BD$14:$BD$213,'個別表（B表）'!$C$14:$C$213,'総括表 (A表)'!$E72)</f>
        <v>0</v>
      </c>
      <c r="V72" s="557">
        <f>SUMIFS('個別表（B表）'!$H$14:$H$213,'個別表（B表）'!$C$14:$C$213,'総括表 (A表)'!$E72,'個別表（B表）'!$T$14:$T$213,"&gt;=1")</f>
        <v>0</v>
      </c>
      <c r="W72" s="402">
        <f>SUMIFS('個別表（B表）'!$BZ$14:$BZ$213,'個別表（B表）'!$C$14:$C$213,'総括表 (A表)'!$E72)</f>
        <v>0</v>
      </c>
      <c r="X72" s="402">
        <f>SUMIFS('個別表（B表）'!$CC$14:$CC$213,'個別表（B表）'!$C$14:$C$213,'総括表 (A表)'!$E72)</f>
        <v>0</v>
      </c>
      <c r="Y72" s="546"/>
      <c r="Z72" s="546"/>
      <c r="AA72" s="557">
        <f t="shared" si="25"/>
        <v>0</v>
      </c>
      <c r="AB72" s="403">
        <f t="shared" si="26"/>
        <v>0</v>
      </c>
      <c r="AC72" s="403">
        <f t="shared" si="27"/>
        <v>0</v>
      </c>
      <c r="AD72" s="548">
        <f t="shared" si="15"/>
        <v>0</v>
      </c>
      <c r="AE72" s="549"/>
      <c r="AF72" s="550">
        <f t="shared" si="28"/>
        <v>0</v>
      </c>
      <c r="AG72" s="551">
        <f t="shared" si="29"/>
        <v>0</v>
      </c>
      <c r="AH72" s="549"/>
      <c r="AI72" s="549"/>
      <c r="AJ72" s="550">
        <f t="shared" si="30"/>
        <v>0</v>
      </c>
      <c r="AK72" s="850">
        <f t="shared" si="19"/>
        <v>0</v>
      </c>
      <c r="AL72" s="549"/>
      <c r="AM72" s="550">
        <f t="shared" si="31"/>
        <v>0</v>
      </c>
      <c r="AN72" s="551">
        <f t="shared" si="32"/>
        <v>0</v>
      </c>
      <c r="AO72" s="549"/>
      <c r="AP72" s="552">
        <f t="shared" si="33"/>
        <v>0</v>
      </c>
      <c r="AQ72" s="553"/>
      <c r="AR72" s="551">
        <f t="shared" si="34"/>
        <v>0</v>
      </c>
      <c r="AS72" s="554"/>
      <c r="AT72" s="345">
        <f t="shared" si="35"/>
        <v>0</v>
      </c>
      <c r="AU72" s="868"/>
      <c r="AV72" s="555"/>
      <c r="AW72" s="371">
        <f t="shared" si="11"/>
        <v>0</v>
      </c>
      <c r="AX72" s="268"/>
      <c r="AY72" s="346">
        <f>'総括表 (A表)'!I72</f>
        <v>0</v>
      </c>
      <c r="AZ72" s="346">
        <f t="shared" si="4"/>
        <v>2</v>
      </c>
      <c r="BA72" s="346" t="str">
        <f t="shared" si="5"/>
        <v/>
      </c>
      <c r="BB72" s="346" t="str">
        <f t="shared" si="12"/>
        <v/>
      </c>
      <c r="BC72" s="346" t="str">
        <f t="shared" si="13"/>
        <v/>
      </c>
    </row>
    <row r="73" spans="1:55">
      <c r="A73" s="353">
        <f>VLOOKUP($E73,'個別表（B表）'!$C$14:$AR$213,2,FALSE)</f>
        <v>0</v>
      </c>
      <c r="B73" s="353">
        <f>IF(D73&gt;0,SUM($D$12:D73),0)</f>
        <v>0</v>
      </c>
      <c r="C73" s="353">
        <f t="shared" si="24"/>
        <v>0</v>
      </c>
      <c r="D73" s="353">
        <f t="shared" si="1"/>
        <v>0</v>
      </c>
      <c r="E73" s="408">
        <f t="shared" si="6"/>
        <v>0</v>
      </c>
      <c r="F73" s="371">
        <f>VLOOKUP($E73,'個別表（B表）'!$C$14:$AR$213,8,FALSE)</f>
        <v>0</v>
      </c>
      <c r="G73" s="346">
        <f>VLOOKUP($E73,'個別表（B表）'!$C$14:$AR$213,9,FALSE)</f>
        <v>0</v>
      </c>
      <c r="H73" s="346">
        <f>VLOOKUP($E73,'個別表（B表）'!$C$14:$AR$213,10,FALSE)</f>
        <v>0</v>
      </c>
      <c r="I73" s="542"/>
      <c r="J73" s="971" t="e">
        <f>IF($O73&gt;=0.6,1,
IF(AND($O73&gt;=0.5,#REF!=2,OR($L73="中間",$L73="山間")),1,"")
)</f>
        <v>#REF!</v>
      </c>
      <c r="K73" s="974" t="str">
        <f t="shared" si="2"/>
        <v/>
      </c>
      <c r="L73" s="652" t="str">
        <f>IF($H73&gt;0,LEFT(VLOOKUP($E73,'個別表（B表）'!$C$14:$AR$213,15,FALSE),2),"")</f>
        <v/>
      </c>
      <c r="M73" s="796"/>
      <c r="N73" s="544"/>
      <c r="O73" s="544"/>
      <c r="P73" s="543"/>
      <c r="Q73" s="556" t="str">
        <f t="shared" si="7"/>
        <v/>
      </c>
      <c r="R73" s="545"/>
      <c r="S73" s="557">
        <f>SUMIFS('個別表（B表）'!$H$14:$H$213,'個別表（B表）'!$C$14:$C$213,'総括表 (A表)'!$E73,'個別表（B表）'!$S$14:$S$213,"&gt;=1")</f>
        <v>0</v>
      </c>
      <c r="T73" s="401">
        <f>SUMIFS('個別表（B表）'!$BB$14:$BB$213,'個別表（B表）'!$C$14:$C$213,'総括表 (A表)'!$E73)</f>
        <v>0</v>
      </c>
      <c r="U73" s="401">
        <f>SUMIFS('個別表（B表）'!$BD$14:$BD$213,'個別表（B表）'!$C$14:$C$213,'総括表 (A表)'!$E73)</f>
        <v>0</v>
      </c>
      <c r="V73" s="557">
        <f>SUMIFS('個別表（B表）'!$H$14:$H$213,'個別表（B表）'!$C$14:$C$213,'総括表 (A表)'!$E73,'個別表（B表）'!$T$14:$T$213,"&gt;=1")</f>
        <v>0</v>
      </c>
      <c r="W73" s="402">
        <f>SUMIFS('個別表（B表）'!$BZ$14:$BZ$213,'個別表（B表）'!$C$14:$C$213,'総括表 (A表)'!$E73)</f>
        <v>0</v>
      </c>
      <c r="X73" s="402">
        <f>SUMIFS('個別表（B表）'!$CC$14:$CC$213,'個別表（B表）'!$C$14:$C$213,'総括表 (A表)'!$E73)</f>
        <v>0</v>
      </c>
      <c r="Y73" s="546"/>
      <c r="Z73" s="546"/>
      <c r="AA73" s="557">
        <f t="shared" si="25"/>
        <v>0</v>
      </c>
      <c r="AB73" s="403">
        <f t="shared" si="26"/>
        <v>0</v>
      </c>
      <c r="AC73" s="403">
        <f t="shared" si="27"/>
        <v>0</v>
      </c>
      <c r="AD73" s="548">
        <f t="shared" si="15"/>
        <v>0</v>
      </c>
      <c r="AE73" s="549"/>
      <c r="AF73" s="550">
        <f t="shared" si="28"/>
        <v>0</v>
      </c>
      <c r="AG73" s="551">
        <f t="shared" si="29"/>
        <v>0</v>
      </c>
      <c r="AH73" s="549"/>
      <c r="AI73" s="549"/>
      <c r="AJ73" s="550">
        <f t="shared" si="30"/>
        <v>0</v>
      </c>
      <c r="AK73" s="850">
        <f t="shared" si="19"/>
        <v>0</v>
      </c>
      <c r="AL73" s="549"/>
      <c r="AM73" s="550">
        <f t="shared" si="31"/>
        <v>0</v>
      </c>
      <c r="AN73" s="551">
        <f t="shared" si="32"/>
        <v>0</v>
      </c>
      <c r="AO73" s="549"/>
      <c r="AP73" s="552">
        <f t="shared" si="33"/>
        <v>0</v>
      </c>
      <c r="AQ73" s="553"/>
      <c r="AR73" s="551">
        <f t="shared" si="34"/>
        <v>0</v>
      </c>
      <c r="AS73" s="554"/>
      <c r="AT73" s="345">
        <f t="shared" si="35"/>
        <v>0</v>
      </c>
      <c r="AU73" s="868"/>
      <c r="AV73" s="555"/>
      <c r="AW73" s="371">
        <f t="shared" si="11"/>
        <v>0</v>
      </c>
      <c r="AX73" s="268"/>
      <c r="AY73" s="346">
        <f>'総括表 (A表)'!I73</f>
        <v>0</v>
      </c>
      <c r="AZ73" s="346">
        <f t="shared" si="4"/>
        <v>2</v>
      </c>
      <c r="BA73" s="346" t="str">
        <f t="shared" si="5"/>
        <v/>
      </c>
      <c r="BB73" s="346" t="str">
        <f t="shared" si="12"/>
        <v/>
      </c>
      <c r="BC73" s="346" t="str">
        <f t="shared" si="13"/>
        <v/>
      </c>
    </row>
    <row r="74" spans="1:55">
      <c r="A74" s="353">
        <f>VLOOKUP($E74,'個別表（B表）'!$C$14:$AR$213,2,FALSE)</f>
        <v>0</v>
      </c>
      <c r="B74" s="353">
        <f>IF(D74&gt;0,SUM($D$12:D74),0)</f>
        <v>0</v>
      </c>
      <c r="C74" s="353">
        <f t="shared" si="24"/>
        <v>0</v>
      </c>
      <c r="D74" s="353">
        <f t="shared" si="1"/>
        <v>0</v>
      </c>
      <c r="E74" s="408">
        <f t="shared" si="6"/>
        <v>0</v>
      </c>
      <c r="F74" s="371">
        <f>VLOOKUP($E74,'個別表（B表）'!$C$14:$AR$213,8,FALSE)</f>
        <v>0</v>
      </c>
      <c r="G74" s="346">
        <f>VLOOKUP($E74,'個別表（B表）'!$C$14:$AR$213,9,FALSE)</f>
        <v>0</v>
      </c>
      <c r="H74" s="346">
        <f>VLOOKUP($E74,'個別表（B表）'!$C$14:$AR$213,10,FALSE)</f>
        <v>0</v>
      </c>
      <c r="I74" s="542"/>
      <c r="J74" s="971" t="e">
        <f>IF($O74&gt;=0.6,1,
IF(AND($O74&gt;=0.5,#REF!=2,OR($L74="中間",$L74="山間")),1,"")
)</f>
        <v>#REF!</v>
      </c>
      <c r="K74" s="974" t="str">
        <f t="shared" si="2"/>
        <v/>
      </c>
      <c r="L74" s="652" t="str">
        <f>IF($H74&gt;0,LEFT(VLOOKUP($E74,'個別表（B表）'!$C$14:$AR$213,15,FALSE),2),"")</f>
        <v/>
      </c>
      <c r="M74" s="796"/>
      <c r="N74" s="544"/>
      <c r="O74" s="544"/>
      <c r="P74" s="543"/>
      <c r="Q74" s="556" t="str">
        <f t="shared" si="7"/>
        <v/>
      </c>
      <c r="R74" s="545"/>
      <c r="S74" s="557">
        <f>SUMIFS('個別表（B表）'!$H$14:$H$213,'個別表（B表）'!$C$14:$C$213,'総括表 (A表)'!$E74,'個別表（B表）'!$S$14:$S$213,"&gt;=1")</f>
        <v>0</v>
      </c>
      <c r="T74" s="401">
        <f>SUMIFS('個別表（B表）'!$BB$14:$BB$213,'個別表（B表）'!$C$14:$C$213,'総括表 (A表)'!$E74)</f>
        <v>0</v>
      </c>
      <c r="U74" s="401">
        <f>SUMIFS('個別表（B表）'!$BD$14:$BD$213,'個別表（B表）'!$C$14:$C$213,'総括表 (A表)'!$E74)</f>
        <v>0</v>
      </c>
      <c r="V74" s="557">
        <f>SUMIFS('個別表（B表）'!$H$14:$H$213,'個別表（B表）'!$C$14:$C$213,'総括表 (A表)'!$E74,'個別表（B表）'!$T$14:$T$213,"&gt;=1")</f>
        <v>0</v>
      </c>
      <c r="W74" s="402">
        <f>SUMIFS('個別表（B表）'!$BZ$14:$BZ$213,'個別表（B表）'!$C$14:$C$213,'総括表 (A表)'!$E74)</f>
        <v>0</v>
      </c>
      <c r="X74" s="402">
        <f>SUMIFS('個別表（B表）'!$CC$14:$CC$213,'個別表（B表）'!$C$14:$C$213,'総括表 (A表)'!$E74)</f>
        <v>0</v>
      </c>
      <c r="Y74" s="546"/>
      <c r="Z74" s="546"/>
      <c r="AA74" s="557">
        <f t="shared" si="25"/>
        <v>0</v>
      </c>
      <c r="AB74" s="403">
        <f t="shared" si="26"/>
        <v>0</v>
      </c>
      <c r="AC74" s="403">
        <f t="shared" si="27"/>
        <v>0</v>
      </c>
      <c r="AD74" s="548">
        <f t="shared" si="15"/>
        <v>0</v>
      </c>
      <c r="AE74" s="549"/>
      <c r="AF74" s="550">
        <f t="shared" si="28"/>
        <v>0</v>
      </c>
      <c r="AG74" s="551">
        <f t="shared" si="29"/>
        <v>0</v>
      </c>
      <c r="AH74" s="549"/>
      <c r="AI74" s="549"/>
      <c r="AJ74" s="550">
        <f t="shared" si="30"/>
        <v>0</v>
      </c>
      <c r="AK74" s="850">
        <f t="shared" si="19"/>
        <v>0</v>
      </c>
      <c r="AL74" s="549"/>
      <c r="AM74" s="550">
        <f t="shared" si="31"/>
        <v>0</v>
      </c>
      <c r="AN74" s="551">
        <f t="shared" si="32"/>
        <v>0</v>
      </c>
      <c r="AO74" s="549"/>
      <c r="AP74" s="552">
        <f t="shared" si="33"/>
        <v>0</v>
      </c>
      <c r="AQ74" s="553"/>
      <c r="AR74" s="551">
        <f t="shared" si="34"/>
        <v>0</v>
      </c>
      <c r="AS74" s="554"/>
      <c r="AT74" s="345">
        <f t="shared" si="35"/>
        <v>0</v>
      </c>
      <c r="AU74" s="868"/>
      <c r="AV74" s="555"/>
      <c r="AW74" s="371">
        <f t="shared" si="11"/>
        <v>0</v>
      </c>
      <c r="AX74" s="268"/>
      <c r="AY74" s="346">
        <f>'総括表 (A表)'!I74</f>
        <v>0</v>
      </c>
      <c r="AZ74" s="346">
        <f t="shared" si="4"/>
        <v>2</v>
      </c>
      <c r="BA74" s="346" t="str">
        <f t="shared" si="5"/>
        <v/>
      </c>
      <c r="BB74" s="346" t="str">
        <f t="shared" si="12"/>
        <v/>
      </c>
      <c r="BC74" s="346" t="str">
        <f t="shared" si="13"/>
        <v/>
      </c>
    </row>
    <row r="75" spans="1:55">
      <c r="A75" s="353">
        <f>VLOOKUP($E75,'個別表（B表）'!$C$14:$AR$213,2,FALSE)</f>
        <v>0</v>
      </c>
      <c r="B75" s="353">
        <f>IF(D75&gt;0,SUM($D$12:D75),0)</f>
        <v>0</v>
      </c>
      <c r="C75" s="353">
        <f t="shared" si="24"/>
        <v>0</v>
      </c>
      <c r="D75" s="353">
        <f t="shared" si="1"/>
        <v>0</v>
      </c>
      <c r="E75" s="408">
        <f t="shared" si="6"/>
        <v>0</v>
      </c>
      <c r="F75" s="371">
        <f>VLOOKUP($E75,'個別表（B表）'!$C$14:$AR$213,8,FALSE)</f>
        <v>0</v>
      </c>
      <c r="G75" s="346">
        <f>VLOOKUP($E75,'個別表（B表）'!$C$14:$AR$213,9,FALSE)</f>
        <v>0</v>
      </c>
      <c r="H75" s="346">
        <f>VLOOKUP($E75,'個別表（B表）'!$C$14:$AR$213,10,FALSE)</f>
        <v>0</v>
      </c>
      <c r="I75" s="542"/>
      <c r="J75" s="971" t="e">
        <f>IF($O75&gt;=0.6,1,
IF(AND($O75&gt;=0.5,#REF!=2,OR($L75="中間",$L75="山間")),1,"")
)</f>
        <v>#REF!</v>
      </c>
      <c r="K75" s="974" t="str">
        <f t="shared" si="2"/>
        <v/>
      </c>
      <c r="L75" s="652" t="str">
        <f>IF($H75&gt;0,LEFT(VLOOKUP($E75,'個別表（B表）'!$C$14:$AR$213,15,FALSE),2),"")</f>
        <v/>
      </c>
      <c r="M75" s="796"/>
      <c r="N75" s="544"/>
      <c r="O75" s="544"/>
      <c r="P75" s="543"/>
      <c r="Q75" s="556" t="str">
        <f t="shared" si="7"/>
        <v/>
      </c>
      <c r="R75" s="545"/>
      <c r="S75" s="557">
        <f>SUMIFS('個別表（B表）'!$H$14:$H$213,'個別表（B表）'!$C$14:$C$213,'総括表 (A表)'!$E75,'個別表（B表）'!$S$14:$S$213,"&gt;=1")</f>
        <v>0</v>
      </c>
      <c r="T75" s="401">
        <f>SUMIFS('個別表（B表）'!$BB$14:$BB$213,'個別表（B表）'!$C$14:$C$213,'総括表 (A表)'!$E75)</f>
        <v>0</v>
      </c>
      <c r="U75" s="401">
        <f>SUMIFS('個別表（B表）'!$BD$14:$BD$213,'個別表（B表）'!$C$14:$C$213,'総括表 (A表)'!$E75)</f>
        <v>0</v>
      </c>
      <c r="V75" s="557">
        <f>SUMIFS('個別表（B表）'!$H$14:$H$213,'個別表（B表）'!$C$14:$C$213,'総括表 (A表)'!$E75,'個別表（B表）'!$T$14:$T$213,"&gt;=1")</f>
        <v>0</v>
      </c>
      <c r="W75" s="402">
        <f>SUMIFS('個別表（B表）'!$BZ$14:$BZ$213,'個別表（B表）'!$C$14:$C$213,'総括表 (A表)'!$E75)</f>
        <v>0</v>
      </c>
      <c r="X75" s="402">
        <f>SUMIFS('個別表（B表）'!$CC$14:$CC$213,'個別表（B表）'!$C$14:$C$213,'総括表 (A表)'!$E75)</f>
        <v>0</v>
      </c>
      <c r="Y75" s="546"/>
      <c r="Z75" s="546"/>
      <c r="AA75" s="557">
        <f t="shared" si="25"/>
        <v>0</v>
      </c>
      <c r="AB75" s="403">
        <f t="shared" si="26"/>
        <v>0</v>
      </c>
      <c r="AC75" s="403">
        <f t="shared" si="27"/>
        <v>0</v>
      </c>
      <c r="AD75" s="548">
        <f t="shared" si="15"/>
        <v>0</v>
      </c>
      <c r="AE75" s="549"/>
      <c r="AF75" s="550">
        <f t="shared" si="28"/>
        <v>0</v>
      </c>
      <c r="AG75" s="551">
        <f t="shared" si="29"/>
        <v>0</v>
      </c>
      <c r="AH75" s="549"/>
      <c r="AI75" s="549"/>
      <c r="AJ75" s="550">
        <f t="shared" si="30"/>
        <v>0</v>
      </c>
      <c r="AK75" s="850">
        <f t="shared" si="19"/>
        <v>0</v>
      </c>
      <c r="AL75" s="549"/>
      <c r="AM75" s="550">
        <f t="shared" si="31"/>
        <v>0</v>
      </c>
      <c r="AN75" s="551">
        <f t="shared" si="32"/>
        <v>0</v>
      </c>
      <c r="AO75" s="549"/>
      <c r="AP75" s="552">
        <f t="shared" si="33"/>
        <v>0</v>
      </c>
      <c r="AQ75" s="553"/>
      <c r="AR75" s="551">
        <f t="shared" si="34"/>
        <v>0</v>
      </c>
      <c r="AS75" s="554"/>
      <c r="AT75" s="345">
        <f t="shared" si="35"/>
        <v>0</v>
      </c>
      <c r="AU75" s="868"/>
      <c r="AV75" s="555"/>
      <c r="AW75" s="371">
        <f t="shared" si="11"/>
        <v>0</v>
      </c>
      <c r="AX75" s="268"/>
      <c r="AY75" s="346">
        <f>'総括表 (A表)'!I75</f>
        <v>0</v>
      </c>
      <c r="AZ75" s="346">
        <f t="shared" si="4"/>
        <v>2</v>
      </c>
      <c r="BA75" s="346" t="str">
        <f t="shared" si="5"/>
        <v/>
      </c>
      <c r="BB75" s="346" t="str">
        <f t="shared" si="12"/>
        <v/>
      </c>
      <c r="BC75" s="346" t="str">
        <f t="shared" si="13"/>
        <v/>
      </c>
    </row>
    <row r="76" spans="1:55">
      <c r="A76" s="353">
        <f>VLOOKUP($E76,'個別表（B表）'!$C$14:$AR$213,2,FALSE)</f>
        <v>0</v>
      </c>
      <c r="B76" s="353">
        <f>IF(D76&gt;0,SUM($D$12:D76),0)</f>
        <v>0</v>
      </c>
      <c r="C76" s="353">
        <f t="shared" si="24"/>
        <v>0</v>
      </c>
      <c r="D76" s="353">
        <f t="shared" ref="D76:D139" si="36">IF(AND(C76=1,SUMIF($A$12:$A$541,A76,$Z$12:$Z$541)&gt;0),1,0)</f>
        <v>0</v>
      </c>
      <c r="E76" s="408">
        <f t="shared" si="6"/>
        <v>0</v>
      </c>
      <c r="F76" s="371">
        <f>VLOOKUP($E76,'個別表（B表）'!$C$14:$AR$213,8,FALSE)</f>
        <v>0</v>
      </c>
      <c r="G76" s="346">
        <f>VLOOKUP($E76,'個別表（B表）'!$C$14:$AR$213,9,FALSE)</f>
        <v>0</v>
      </c>
      <c r="H76" s="346">
        <f>VLOOKUP($E76,'個別表（B表）'!$C$14:$AR$213,10,FALSE)</f>
        <v>0</v>
      </c>
      <c r="I76" s="542"/>
      <c r="J76" s="971" t="e">
        <f>IF($O76&gt;=0.6,1,
IF(AND($O76&gt;=0.5,#REF!=2,OR($L76="中間",$L76="山間")),1,"")
)</f>
        <v>#REF!</v>
      </c>
      <c r="K76" s="974" t="str">
        <f t="shared" ref="K76:K139" si="37">$BC76</f>
        <v/>
      </c>
      <c r="L76" s="652" t="str">
        <f>IF($H76&gt;0,LEFT(VLOOKUP($E76,'個別表（B表）'!$C$14:$AR$213,15,FALSE),2),"")</f>
        <v/>
      </c>
      <c r="M76" s="796"/>
      <c r="N76" s="544"/>
      <c r="O76" s="544"/>
      <c r="P76" s="543"/>
      <c r="Q76" s="556" t="str">
        <f t="shared" si="7"/>
        <v/>
      </c>
      <c r="R76" s="545"/>
      <c r="S76" s="557">
        <f>SUMIFS('個別表（B表）'!$H$14:$H$213,'個別表（B表）'!$C$14:$C$213,'総括表 (A表)'!$E76,'個別表（B表）'!$S$14:$S$213,"&gt;=1")</f>
        <v>0</v>
      </c>
      <c r="T76" s="401">
        <f>SUMIFS('個別表（B表）'!$BB$14:$BB$213,'個別表（B表）'!$C$14:$C$213,'総括表 (A表)'!$E76)</f>
        <v>0</v>
      </c>
      <c r="U76" s="401">
        <f>SUMIFS('個別表（B表）'!$BD$14:$BD$213,'個別表（B表）'!$C$14:$C$213,'総括表 (A表)'!$E76)</f>
        <v>0</v>
      </c>
      <c r="V76" s="557">
        <f>SUMIFS('個別表（B表）'!$H$14:$H$213,'個別表（B表）'!$C$14:$C$213,'総括表 (A表)'!$E76,'個別表（B表）'!$T$14:$T$213,"&gt;=1")</f>
        <v>0</v>
      </c>
      <c r="W76" s="402">
        <f>SUMIFS('個別表（B表）'!$BZ$14:$BZ$213,'個別表（B表）'!$C$14:$C$213,'総括表 (A表)'!$E76)</f>
        <v>0</v>
      </c>
      <c r="X76" s="402">
        <f>SUMIFS('個別表（B表）'!$CC$14:$CC$213,'個別表（B表）'!$C$14:$C$213,'総括表 (A表)'!$E76)</f>
        <v>0</v>
      </c>
      <c r="Y76" s="546"/>
      <c r="Z76" s="546"/>
      <c r="AA76" s="557">
        <f t="shared" si="25"/>
        <v>0</v>
      </c>
      <c r="AB76" s="403">
        <f t="shared" si="26"/>
        <v>0</v>
      </c>
      <c r="AC76" s="403">
        <f t="shared" si="27"/>
        <v>0</v>
      </c>
      <c r="AD76" s="548">
        <f t="shared" si="15"/>
        <v>0</v>
      </c>
      <c r="AE76" s="549"/>
      <c r="AF76" s="550">
        <f t="shared" si="28"/>
        <v>0</v>
      </c>
      <c r="AG76" s="551">
        <f t="shared" si="29"/>
        <v>0</v>
      </c>
      <c r="AH76" s="549"/>
      <c r="AI76" s="549"/>
      <c r="AJ76" s="550">
        <f t="shared" si="30"/>
        <v>0</v>
      </c>
      <c r="AK76" s="850">
        <f t="shared" si="19"/>
        <v>0</v>
      </c>
      <c r="AL76" s="549"/>
      <c r="AM76" s="550">
        <f t="shared" si="31"/>
        <v>0</v>
      </c>
      <c r="AN76" s="551">
        <f t="shared" si="32"/>
        <v>0</v>
      </c>
      <c r="AO76" s="549"/>
      <c r="AP76" s="552">
        <f t="shared" si="33"/>
        <v>0</v>
      </c>
      <c r="AQ76" s="553"/>
      <c r="AR76" s="551">
        <f t="shared" si="34"/>
        <v>0</v>
      </c>
      <c r="AS76" s="554"/>
      <c r="AT76" s="345">
        <f t="shared" si="35"/>
        <v>0</v>
      </c>
      <c r="AU76" s="868"/>
      <c r="AV76" s="555"/>
      <c r="AW76" s="371">
        <f t="shared" ref="AW76:AW139" si="38">IF(E76&gt;0,IF(R76&gt;=21,"○","×"),)</f>
        <v>0</v>
      </c>
      <c r="AX76" s="268"/>
      <c r="AY76" s="346">
        <f>'総括表 (A表)'!I76</f>
        <v>0</v>
      </c>
      <c r="AZ76" s="346">
        <f t="shared" ref="AZ76:AZ139" si="39">IF(F76="北海道",1,2)</f>
        <v>2</v>
      </c>
      <c r="BA76" s="346" t="str">
        <f t="shared" ref="BA76:BA139" si="40">IF($O76&gt;=0.8,1,IF(AND($AZ76=2,OR($L76="中間",$L76="山間"),OR($N76&lt;0.5,$N76&gt;=0.6),$O76&gt;=0.6),1,IF(AND($AZ76=2,OR($L76="中間",$L76="山間"),AND($N76&gt;=0.5,$N76&lt;0.6),$O76&gt;=$N76+0.1),1,"")))</f>
        <v/>
      </c>
      <c r="BB76" s="346" t="str">
        <f t="shared" si="12"/>
        <v/>
      </c>
      <c r="BC76" s="346" t="str">
        <f t="shared" si="13"/>
        <v/>
      </c>
    </row>
    <row r="77" spans="1:55">
      <c r="A77" s="353">
        <f>VLOOKUP($E77,'個別表（B表）'!$C$14:$AR$213,2,FALSE)</f>
        <v>0</v>
      </c>
      <c r="B77" s="353">
        <f>IF(D77&gt;0,SUM($D$12:D77),0)</f>
        <v>0</v>
      </c>
      <c r="C77" s="353">
        <f t="shared" si="24"/>
        <v>0</v>
      </c>
      <c r="D77" s="353">
        <f t="shared" si="36"/>
        <v>0</v>
      </c>
      <c r="E77" s="408">
        <f t="shared" ref="E77:E140" si="41">IF(ROW()-ROW($E$11)&lt;=$A$8,ROW()-ROW($E$11),0)</f>
        <v>0</v>
      </c>
      <c r="F77" s="371">
        <f>VLOOKUP($E77,'個別表（B表）'!$C$14:$AR$213,8,FALSE)</f>
        <v>0</v>
      </c>
      <c r="G77" s="346">
        <f>VLOOKUP($E77,'個別表（B表）'!$C$14:$AR$213,9,FALSE)</f>
        <v>0</v>
      </c>
      <c r="H77" s="346">
        <f>VLOOKUP($E77,'個別表（B表）'!$C$14:$AR$213,10,FALSE)</f>
        <v>0</v>
      </c>
      <c r="I77" s="542"/>
      <c r="J77" s="971" t="e">
        <f>IF($O77&gt;=0.6,1,
IF(AND($O77&gt;=0.5,#REF!=2,OR($L77="中間",$L77="山間")),1,"")
)</f>
        <v>#REF!</v>
      </c>
      <c r="K77" s="974" t="str">
        <f t="shared" si="37"/>
        <v/>
      </c>
      <c r="L77" s="652" t="str">
        <f>IF($H77&gt;0,LEFT(VLOOKUP($E77,'個別表（B表）'!$C$14:$AR$213,15,FALSE),2),"")</f>
        <v/>
      </c>
      <c r="M77" s="796"/>
      <c r="N77" s="544"/>
      <c r="O77" s="544"/>
      <c r="P77" s="543"/>
      <c r="Q77" s="556" t="str">
        <f t="shared" ref="Q77:Q140" si="42">IF(AND(M77&gt;0,P77), MAX((M77-P77)/M77, 0), "")</f>
        <v/>
      </c>
      <c r="R77" s="545"/>
      <c r="S77" s="557">
        <f>SUMIFS('個別表（B表）'!$H$14:$H$213,'個別表（B表）'!$C$14:$C$213,'総括表 (A表)'!$E77,'個別表（B表）'!$S$14:$S$213,"&gt;=1")</f>
        <v>0</v>
      </c>
      <c r="T77" s="401">
        <f>SUMIFS('個別表（B表）'!$BB$14:$BB$213,'個別表（B表）'!$C$14:$C$213,'総括表 (A表)'!$E77)</f>
        <v>0</v>
      </c>
      <c r="U77" s="401">
        <f>SUMIFS('個別表（B表）'!$BD$14:$BD$213,'個別表（B表）'!$C$14:$C$213,'総括表 (A表)'!$E77)</f>
        <v>0</v>
      </c>
      <c r="V77" s="557">
        <f>SUMIFS('個別表（B表）'!$H$14:$H$213,'個別表（B表）'!$C$14:$C$213,'総括表 (A表)'!$E77,'個別表（B表）'!$T$14:$T$213,"&gt;=1")</f>
        <v>0</v>
      </c>
      <c r="W77" s="402">
        <f>SUMIFS('個別表（B表）'!$BZ$14:$BZ$213,'個別表（B表）'!$C$14:$C$213,'総括表 (A表)'!$E77)</f>
        <v>0</v>
      </c>
      <c r="X77" s="402">
        <f>SUMIFS('個別表（B表）'!$CC$14:$CC$213,'個別表（B表）'!$C$14:$C$213,'総括表 (A表)'!$E77)</f>
        <v>0</v>
      </c>
      <c r="Y77" s="546"/>
      <c r="Z77" s="546"/>
      <c r="AA77" s="557">
        <f t="shared" si="25"/>
        <v>0</v>
      </c>
      <c r="AB77" s="403">
        <f t="shared" si="26"/>
        <v>0</v>
      </c>
      <c r="AC77" s="403">
        <f t="shared" si="27"/>
        <v>0</v>
      </c>
      <c r="AD77" s="548">
        <f t="shared" si="15"/>
        <v>0</v>
      </c>
      <c r="AE77" s="549"/>
      <c r="AF77" s="550">
        <f t="shared" si="28"/>
        <v>0</v>
      </c>
      <c r="AG77" s="551">
        <f t="shared" si="29"/>
        <v>0</v>
      </c>
      <c r="AH77" s="549"/>
      <c r="AI77" s="549"/>
      <c r="AJ77" s="550">
        <f t="shared" si="30"/>
        <v>0</v>
      </c>
      <c r="AK77" s="850">
        <f t="shared" si="19"/>
        <v>0</v>
      </c>
      <c r="AL77" s="549"/>
      <c r="AM77" s="550">
        <f t="shared" si="31"/>
        <v>0</v>
      </c>
      <c r="AN77" s="551">
        <f t="shared" si="32"/>
        <v>0</v>
      </c>
      <c r="AO77" s="549"/>
      <c r="AP77" s="552">
        <f t="shared" si="33"/>
        <v>0</v>
      </c>
      <c r="AQ77" s="553"/>
      <c r="AR77" s="551">
        <f t="shared" si="34"/>
        <v>0</v>
      </c>
      <c r="AS77" s="554"/>
      <c r="AT77" s="345">
        <f t="shared" si="35"/>
        <v>0</v>
      </c>
      <c r="AU77" s="868"/>
      <c r="AV77" s="555"/>
      <c r="AW77" s="371">
        <f t="shared" si="38"/>
        <v>0</v>
      </c>
      <c r="AX77" s="268"/>
      <c r="AY77" s="346">
        <f>'総括表 (A表)'!I77</f>
        <v>0</v>
      </c>
      <c r="AZ77" s="346">
        <f t="shared" si="39"/>
        <v>2</v>
      </c>
      <c r="BA77" s="346" t="str">
        <f t="shared" si="40"/>
        <v/>
      </c>
      <c r="BB77" s="346" t="str">
        <f t="shared" ref="BB77:BB140" si="43">IF(AND($Q77&lt;0.1,OR($L77="都市",$L77="平地")),1,IF(AND($Q77&lt;0.2,OR($L77="中間",$L77="山間")),1,""))</f>
        <v/>
      </c>
      <c r="BC77" s="346" t="str">
        <f t="shared" ref="BC77:BC140" si="44">IF(AND($BA77=1,$BB77=1),1,"")</f>
        <v/>
      </c>
    </row>
    <row r="78" spans="1:55">
      <c r="A78" s="353">
        <f>VLOOKUP($E78,'個別表（B表）'!$C$14:$AR$213,2,FALSE)</f>
        <v>0</v>
      </c>
      <c r="B78" s="353">
        <f>IF(D78&gt;0,SUM($D$12:D78),0)</f>
        <v>0</v>
      </c>
      <c r="C78" s="353">
        <f t="shared" si="24"/>
        <v>0</v>
      </c>
      <c r="D78" s="353">
        <f t="shared" si="36"/>
        <v>0</v>
      </c>
      <c r="E78" s="408">
        <f t="shared" si="41"/>
        <v>0</v>
      </c>
      <c r="F78" s="371">
        <f>VLOOKUP($E78,'個別表（B表）'!$C$14:$AR$213,8,FALSE)</f>
        <v>0</v>
      </c>
      <c r="G78" s="346">
        <f>VLOOKUP($E78,'個別表（B表）'!$C$14:$AR$213,9,FALSE)</f>
        <v>0</v>
      </c>
      <c r="H78" s="346">
        <f>VLOOKUP($E78,'個別表（B表）'!$C$14:$AR$213,10,FALSE)</f>
        <v>0</v>
      </c>
      <c r="I78" s="542"/>
      <c r="J78" s="971" t="e">
        <f>IF($O78&gt;=0.6,1,
IF(AND($O78&gt;=0.5,#REF!=2,OR($L78="中間",$L78="山間")),1,"")
)</f>
        <v>#REF!</v>
      </c>
      <c r="K78" s="974" t="str">
        <f t="shared" si="37"/>
        <v/>
      </c>
      <c r="L78" s="652" t="str">
        <f>IF($H78&gt;0,LEFT(VLOOKUP($E78,'個別表（B表）'!$C$14:$AR$213,15,FALSE),2),"")</f>
        <v/>
      </c>
      <c r="M78" s="796"/>
      <c r="N78" s="544"/>
      <c r="O78" s="544"/>
      <c r="P78" s="543"/>
      <c r="Q78" s="556" t="str">
        <f t="shared" si="42"/>
        <v/>
      </c>
      <c r="R78" s="545"/>
      <c r="S78" s="557">
        <f>SUMIFS('個別表（B表）'!$H$14:$H$213,'個別表（B表）'!$C$14:$C$213,'総括表 (A表)'!$E78,'個別表（B表）'!$S$14:$S$213,"&gt;=1")</f>
        <v>0</v>
      </c>
      <c r="T78" s="401">
        <f>SUMIFS('個別表（B表）'!$BB$14:$BB$213,'個別表（B表）'!$C$14:$C$213,'総括表 (A表)'!$E78)</f>
        <v>0</v>
      </c>
      <c r="U78" s="401">
        <f>SUMIFS('個別表（B表）'!$BD$14:$BD$213,'個別表（B表）'!$C$14:$C$213,'総括表 (A表)'!$E78)</f>
        <v>0</v>
      </c>
      <c r="V78" s="557">
        <f>SUMIFS('個別表（B表）'!$H$14:$H$213,'個別表（B表）'!$C$14:$C$213,'総括表 (A表)'!$E78,'個別表（B表）'!$T$14:$T$213,"&gt;=1")</f>
        <v>0</v>
      </c>
      <c r="W78" s="402">
        <f>SUMIFS('個別表（B表）'!$BZ$14:$BZ$213,'個別表（B表）'!$C$14:$C$213,'総括表 (A表)'!$E78)</f>
        <v>0</v>
      </c>
      <c r="X78" s="402">
        <f>SUMIFS('個別表（B表）'!$CC$14:$CC$213,'個別表（B表）'!$C$14:$C$213,'総括表 (A表)'!$E78)</f>
        <v>0</v>
      </c>
      <c r="Y78" s="546"/>
      <c r="Z78" s="546"/>
      <c r="AA78" s="557">
        <f t="shared" si="25"/>
        <v>0</v>
      </c>
      <c r="AB78" s="403">
        <f t="shared" si="26"/>
        <v>0</v>
      </c>
      <c r="AC78" s="403">
        <f t="shared" si="27"/>
        <v>0</v>
      </c>
      <c r="AD78" s="548">
        <f t="shared" ref="AD78:AD141" si="45">$M78</f>
        <v>0</v>
      </c>
      <c r="AE78" s="549"/>
      <c r="AF78" s="550">
        <f t="shared" si="28"/>
        <v>0</v>
      </c>
      <c r="AG78" s="551">
        <f t="shared" si="29"/>
        <v>0</v>
      </c>
      <c r="AH78" s="549"/>
      <c r="AI78" s="549"/>
      <c r="AJ78" s="550">
        <f t="shared" si="30"/>
        <v>0</v>
      </c>
      <c r="AK78" s="850">
        <f t="shared" ref="AK78:AK141" si="46">$M78</f>
        <v>0</v>
      </c>
      <c r="AL78" s="549"/>
      <c r="AM78" s="550">
        <f t="shared" si="31"/>
        <v>0</v>
      </c>
      <c r="AN78" s="551">
        <f t="shared" si="32"/>
        <v>0</v>
      </c>
      <c r="AO78" s="549"/>
      <c r="AP78" s="552">
        <f t="shared" si="33"/>
        <v>0</v>
      </c>
      <c r="AQ78" s="553"/>
      <c r="AR78" s="551">
        <f t="shared" si="34"/>
        <v>0</v>
      </c>
      <c r="AS78" s="554"/>
      <c r="AT78" s="345">
        <f t="shared" si="35"/>
        <v>0</v>
      </c>
      <c r="AU78" s="868"/>
      <c r="AV78" s="555"/>
      <c r="AW78" s="371">
        <f t="shared" si="38"/>
        <v>0</v>
      </c>
      <c r="AX78" s="268"/>
      <c r="AY78" s="346">
        <f>'総括表 (A表)'!I78</f>
        <v>0</v>
      </c>
      <c r="AZ78" s="346">
        <f t="shared" si="39"/>
        <v>2</v>
      </c>
      <c r="BA78" s="346" t="str">
        <f t="shared" si="40"/>
        <v/>
      </c>
      <c r="BB78" s="346" t="str">
        <f t="shared" si="43"/>
        <v/>
      </c>
      <c r="BC78" s="346" t="str">
        <f t="shared" si="44"/>
        <v/>
      </c>
    </row>
    <row r="79" spans="1:55">
      <c r="A79" s="353">
        <f>VLOOKUP($E79,'個別表（B表）'!$C$14:$AR$213,2,FALSE)</f>
        <v>0</v>
      </c>
      <c r="B79" s="353">
        <f>IF(D79&gt;0,SUM($D$12:D79),0)</f>
        <v>0</v>
      </c>
      <c r="C79" s="353">
        <f t="shared" si="24"/>
        <v>0</v>
      </c>
      <c r="D79" s="353">
        <f t="shared" si="36"/>
        <v>0</v>
      </c>
      <c r="E79" s="408">
        <f t="shared" si="41"/>
        <v>0</v>
      </c>
      <c r="F79" s="371">
        <f>VLOOKUP($E79,'個別表（B表）'!$C$14:$AR$213,8,FALSE)</f>
        <v>0</v>
      </c>
      <c r="G79" s="346">
        <f>VLOOKUP($E79,'個別表（B表）'!$C$14:$AR$213,9,FALSE)</f>
        <v>0</v>
      </c>
      <c r="H79" s="346">
        <f>VLOOKUP($E79,'個別表（B表）'!$C$14:$AR$213,10,FALSE)</f>
        <v>0</v>
      </c>
      <c r="I79" s="542"/>
      <c r="J79" s="971" t="e">
        <f>IF($O79&gt;=0.6,1,
IF(AND($O79&gt;=0.5,#REF!=2,OR($L79="中間",$L79="山間")),1,"")
)</f>
        <v>#REF!</v>
      </c>
      <c r="K79" s="974" t="str">
        <f t="shared" si="37"/>
        <v/>
      </c>
      <c r="L79" s="652" t="str">
        <f>IF($H79&gt;0,LEFT(VLOOKUP($E79,'個別表（B表）'!$C$14:$AR$213,15,FALSE),2),"")</f>
        <v/>
      </c>
      <c r="M79" s="796"/>
      <c r="N79" s="544"/>
      <c r="O79" s="544"/>
      <c r="P79" s="543"/>
      <c r="Q79" s="556" t="str">
        <f t="shared" si="42"/>
        <v/>
      </c>
      <c r="R79" s="545"/>
      <c r="S79" s="557">
        <f>SUMIFS('個別表（B表）'!$H$14:$H$213,'個別表（B表）'!$C$14:$C$213,'総括表 (A表)'!$E79,'個別表（B表）'!$S$14:$S$213,"&gt;=1")</f>
        <v>0</v>
      </c>
      <c r="T79" s="401">
        <f>SUMIFS('個別表（B表）'!$BB$14:$BB$213,'個別表（B表）'!$C$14:$C$213,'総括表 (A表)'!$E79)</f>
        <v>0</v>
      </c>
      <c r="U79" s="401">
        <f>SUMIFS('個別表（B表）'!$BD$14:$BD$213,'個別表（B表）'!$C$14:$C$213,'総括表 (A表)'!$E79)</f>
        <v>0</v>
      </c>
      <c r="V79" s="557">
        <f>SUMIFS('個別表（B表）'!$H$14:$H$213,'個別表（B表）'!$C$14:$C$213,'総括表 (A表)'!$E79,'個別表（B表）'!$T$14:$T$213,"&gt;=1")</f>
        <v>0</v>
      </c>
      <c r="W79" s="402">
        <f>SUMIFS('個別表（B表）'!$BZ$14:$BZ$213,'個別表（B表）'!$C$14:$C$213,'総括表 (A表)'!$E79)</f>
        <v>0</v>
      </c>
      <c r="X79" s="402">
        <f>SUMIFS('個別表（B表）'!$CC$14:$CC$213,'個別表（B表）'!$C$14:$C$213,'総括表 (A表)'!$E79)</f>
        <v>0</v>
      </c>
      <c r="Y79" s="546"/>
      <c r="Z79" s="546"/>
      <c r="AA79" s="557">
        <f t="shared" si="25"/>
        <v>0</v>
      </c>
      <c r="AB79" s="403">
        <f t="shared" si="26"/>
        <v>0</v>
      </c>
      <c r="AC79" s="403">
        <f t="shared" si="27"/>
        <v>0</v>
      </c>
      <c r="AD79" s="548">
        <f t="shared" si="45"/>
        <v>0</v>
      </c>
      <c r="AE79" s="549"/>
      <c r="AF79" s="550">
        <f t="shared" si="28"/>
        <v>0</v>
      </c>
      <c r="AG79" s="551">
        <f t="shared" si="29"/>
        <v>0</v>
      </c>
      <c r="AH79" s="549"/>
      <c r="AI79" s="549"/>
      <c r="AJ79" s="550">
        <f t="shared" si="30"/>
        <v>0</v>
      </c>
      <c r="AK79" s="850">
        <f t="shared" si="46"/>
        <v>0</v>
      </c>
      <c r="AL79" s="549"/>
      <c r="AM79" s="550">
        <f t="shared" si="31"/>
        <v>0</v>
      </c>
      <c r="AN79" s="551">
        <f t="shared" si="32"/>
        <v>0</v>
      </c>
      <c r="AO79" s="549"/>
      <c r="AP79" s="552">
        <f t="shared" si="33"/>
        <v>0</v>
      </c>
      <c r="AQ79" s="553"/>
      <c r="AR79" s="551">
        <f t="shared" si="34"/>
        <v>0</v>
      </c>
      <c r="AS79" s="554"/>
      <c r="AT79" s="345">
        <f t="shared" si="35"/>
        <v>0</v>
      </c>
      <c r="AU79" s="868"/>
      <c r="AV79" s="555"/>
      <c r="AW79" s="371">
        <f t="shared" si="38"/>
        <v>0</v>
      </c>
      <c r="AX79" s="268"/>
      <c r="AY79" s="346">
        <f>'総括表 (A表)'!I79</f>
        <v>0</v>
      </c>
      <c r="AZ79" s="346">
        <f t="shared" si="39"/>
        <v>2</v>
      </c>
      <c r="BA79" s="346" t="str">
        <f t="shared" si="40"/>
        <v/>
      </c>
      <c r="BB79" s="346" t="str">
        <f t="shared" si="43"/>
        <v/>
      </c>
      <c r="BC79" s="346" t="str">
        <f t="shared" si="44"/>
        <v/>
      </c>
    </row>
    <row r="80" spans="1:55">
      <c r="A80" s="353">
        <f>VLOOKUP($E80,'個別表（B表）'!$C$14:$AR$213,2,FALSE)</f>
        <v>0</v>
      </c>
      <c r="B80" s="353">
        <f>IF(D80&gt;0,SUM($D$12:D80),0)</f>
        <v>0</v>
      </c>
      <c r="C80" s="353">
        <f t="shared" si="24"/>
        <v>0</v>
      </c>
      <c r="D80" s="353">
        <f t="shared" si="36"/>
        <v>0</v>
      </c>
      <c r="E80" s="408">
        <f t="shared" si="41"/>
        <v>0</v>
      </c>
      <c r="F80" s="371">
        <f>VLOOKUP($E80,'個別表（B表）'!$C$14:$AR$213,8,FALSE)</f>
        <v>0</v>
      </c>
      <c r="G80" s="346">
        <f>VLOOKUP($E80,'個別表（B表）'!$C$14:$AR$213,9,FALSE)</f>
        <v>0</v>
      </c>
      <c r="H80" s="346">
        <f>VLOOKUP($E80,'個別表（B表）'!$C$14:$AR$213,10,FALSE)</f>
        <v>0</v>
      </c>
      <c r="I80" s="542"/>
      <c r="J80" s="971" t="e">
        <f>IF($O80&gt;=0.6,1,
IF(AND($O80&gt;=0.5,#REF!=2,OR($L80="中間",$L80="山間")),1,"")
)</f>
        <v>#REF!</v>
      </c>
      <c r="K80" s="974" t="str">
        <f t="shared" si="37"/>
        <v/>
      </c>
      <c r="L80" s="652" t="str">
        <f>IF($H80&gt;0,LEFT(VLOOKUP($E80,'個別表（B表）'!$C$14:$AR$213,15,FALSE),2),"")</f>
        <v/>
      </c>
      <c r="M80" s="796"/>
      <c r="N80" s="544"/>
      <c r="O80" s="544"/>
      <c r="P80" s="543"/>
      <c r="Q80" s="556" t="str">
        <f t="shared" si="42"/>
        <v/>
      </c>
      <c r="R80" s="545"/>
      <c r="S80" s="557">
        <f>SUMIFS('個別表（B表）'!$H$14:$H$213,'個別表（B表）'!$C$14:$C$213,'総括表 (A表)'!$E80,'個別表（B表）'!$S$14:$S$213,"&gt;=1")</f>
        <v>0</v>
      </c>
      <c r="T80" s="401">
        <f>SUMIFS('個別表（B表）'!$BB$14:$BB$213,'個別表（B表）'!$C$14:$C$213,'総括表 (A表)'!$E80)</f>
        <v>0</v>
      </c>
      <c r="U80" s="401">
        <f>SUMIFS('個別表（B表）'!$BD$14:$BD$213,'個別表（B表）'!$C$14:$C$213,'総括表 (A表)'!$E80)</f>
        <v>0</v>
      </c>
      <c r="V80" s="557">
        <f>SUMIFS('個別表（B表）'!$H$14:$H$213,'個別表（B表）'!$C$14:$C$213,'総括表 (A表)'!$E80,'個別表（B表）'!$T$14:$T$213,"&gt;=1")</f>
        <v>0</v>
      </c>
      <c r="W80" s="402">
        <f>SUMIFS('個別表（B表）'!$BZ$14:$BZ$213,'個別表（B表）'!$C$14:$C$213,'総括表 (A表)'!$E80)</f>
        <v>0</v>
      </c>
      <c r="X80" s="402">
        <f>SUMIFS('個別表（B表）'!$CC$14:$CC$213,'個別表（B表）'!$C$14:$C$213,'総括表 (A表)'!$E80)</f>
        <v>0</v>
      </c>
      <c r="Y80" s="546"/>
      <c r="Z80" s="546"/>
      <c r="AA80" s="557">
        <f t="shared" si="25"/>
        <v>0</v>
      </c>
      <c r="AB80" s="403">
        <f t="shared" si="26"/>
        <v>0</v>
      </c>
      <c r="AC80" s="403">
        <f t="shared" si="27"/>
        <v>0</v>
      </c>
      <c r="AD80" s="548">
        <f t="shared" si="45"/>
        <v>0</v>
      </c>
      <c r="AE80" s="549"/>
      <c r="AF80" s="550">
        <f t="shared" si="28"/>
        <v>0</v>
      </c>
      <c r="AG80" s="551">
        <f t="shared" si="29"/>
        <v>0</v>
      </c>
      <c r="AH80" s="549"/>
      <c r="AI80" s="549"/>
      <c r="AJ80" s="550">
        <f t="shared" si="30"/>
        <v>0</v>
      </c>
      <c r="AK80" s="850">
        <f t="shared" si="46"/>
        <v>0</v>
      </c>
      <c r="AL80" s="549"/>
      <c r="AM80" s="550">
        <f t="shared" si="31"/>
        <v>0</v>
      </c>
      <c r="AN80" s="551">
        <f t="shared" si="32"/>
        <v>0</v>
      </c>
      <c r="AO80" s="549"/>
      <c r="AP80" s="552">
        <f t="shared" si="33"/>
        <v>0</v>
      </c>
      <c r="AQ80" s="553"/>
      <c r="AR80" s="551">
        <f t="shared" si="34"/>
        <v>0</v>
      </c>
      <c r="AS80" s="554"/>
      <c r="AT80" s="345">
        <f t="shared" si="35"/>
        <v>0</v>
      </c>
      <c r="AU80" s="868"/>
      <c r="AV80" s="555"/>
      <c r="AW80" s="371">
        <f t="shared" si="38"/>
        <v>0</v>
      </c>
      <c r="AX80" s="268"/>
      <c r="AY80" s="346">
        <f>'総括表 (A表)'!I80</f>
        <v>0</v>
      </c>
      <c r="AZ80" s="346">
        <f t="shared" si="39"/>
        <v>2</v>
      </c>
      <c r="BA80" s="346" t="str">
        <f t="shared" si="40"/>
        <v/>
      </c>
      <c r="BB80" s="346" t="str">
        <f t="shared" si="43"/>
        <v/>
      </c>
      <c r="BC80" s="346" t="str">
        <f t="shared" si="44"/>
        <v/>
      </c>
    </row>
    <row r="81" spans="1:55">
      <c r="A81" s="353">
        <f>VLOOKUP($E81,'個別表（B表）'!$C$14:$AR$213,2,FALSE)</f>
        <v>0</v>
      </c>
      <c r="B81" s="353">
        <f>IF(D81&gt;0,SUM($D$12:D81),0)</f>
        <v>0</v>
      </c>
      <c r="C81" s="353">
        <f t="shared" si="24"/>
        <v>0</v>
      </c>
      <c r="D81" s="353">
        <f t="shared" si="36"/>
        <v>0</v>
      </c>
      <c r="E81" s="408">
        <f t="shared" si="41"/>
        <v>0</v>
      </c>
      <c r="F81" s="371">
        <f>VLOOKUP($E81,'個別表（B表）'!$C$14:$AR$213,8,FALSE)</f>
        <v>0</v>
      </c>
      <c r="G81" s="346">
        <f>VLOOKUP($E81,'個別表（B表）'!$C$14:$AR$213,9,FALSE)</f>
        <v>0</v>
      </c>
      <c r="H81" s="346">
        <f>VLOOKUP($E81,'個別表（B表）'!$C$14:$AR$213,10,FALSE)</f>
        <v>0</v>
      </c>
      <c r="I81" s="542"/>
      <c r="J81" s="971" t="e">
        <f>IF($O81&gt;=0.6,1,
IF(AND($O81&gt;=0.5,#REF!=2,OR($L81="中間",$L81="山間")),1,"")
)</f>
        <v>#REF!</v>
      </c>
      <c r="K81" s="974" t="str">
        <f t="shared" si="37"/>
        <v/>
      </c>
      <c r="L81" s="652" t="str">
        <f>IF($H81&gt;0,LEFT(VLOOKUP($E81,'個別表（B表）'!$C$14:$AR$213,15,FALSE),2),"")</f>
        <v/>
      </c>
      <c r="M81" s="796"/>
      <c r="N81" s="544"/>
      <c r="O81" s="544"/>
      <c r="P81" s="543"/>
      <c r="Q81" s="556" t="str">
        <f t="shared" si="42"/>
        <v/>
      </c>
      <c r="R81" s="545"/>
      <c r="S81" s="557">
        <f>SUMIFS('個別表（B表）'!$H$14:$H$213,'個別表（B表）'!$C$14:$C$213,'総括表 (A表)'!$E81,'個別表（B表）'!$S$14:$S$213,"&gt;=1")</f>
        <v>0</v>
      </c>
      <c r="T81" s="401">
        <f>SUMIFS('個別表（B表）'!$BB$14:$BB$213,'個別表（B表）'!$C$14:$C$213,'総括表 (A表)'!$E81)</f>
        <v>0</v>
      </c>
      <c r="U81" s="401">
        <f>SUMIFS('個別表（B表）'!$BD$14:$BD$213,'個別表（B表）'!$C$14:$C$213,'総括表 (A表)'!$E81)</f>
        <v>0</v>
      </c>
      <c r="V81" s="557">
        <f>SUMIFS('個別表（B表）'!$H$14:$H$213,'個別表（B表）'!$C$14:$C$213,'総括表 (A表)'!$E81,'個別表（B表）'!$T$14:$T$213,"&gt;=1")</f>
        <v>0</v>
      </c>
      <c r="W81" s="402">
        <f>SUMIFS('個別表（B表）'!$BZ$14:$BZ$213,'個別表（B表）'!$C$14:$C$213,'総括表 (A表)'!$E81)</f>
        <v>0</v>
      </c>
      <c r="X81" s="402">
        <f>SUMIFS('個別表（B表）'!$CC$14:$CC$213,'個別表（B表）'!$C$14:$C$213,'総括表 (A表)'!$E81)</f>
        <v>0</v>
      </c>
      <c r="Y81" s="546"/>
      <c r="Z81" s="546"/>
      <c r="AA81" s="557">
        <f t="shared" si="25"/>
        <v>0</v>
      </c>
      <c r="AB81" s="403">
        <f t="shared" si="26"/>
        <v>0</v>
      </c>
      <c r="AC81" s="403">
        <f t="shared" si="27"/>
        <v>0</v>
      </c>
      <c r="AD81" s="548">
        <f t="shared" si="45"/>
        <v>0</v>
      </c>
      <c r="AE81" s="549"/>
      <c r="AF81" s="550">
        <f t="shared" si="28"/>
        <v>0</v>
      </c>
      <c r="AG81" s="551">
        <f t="shared" si="29"/>
        <v>0</v>
      </c>
      <c r="AH81" s="549"/>
      <c r="AI81" s="549"/>
      <c r="AJ81" s="550">
        <f t="shared" si="30"/>
        <v>0</v>
      </c>
      <c r="AK81" s="850">
        <f t="shared" si="46"/>
        <v>0</v>
      </c>
      <c r="AL81" s="549"/>
      <c r="AM81" s="550">
        <f t="shared" si="31"/>
        <v>0</v>
      </c>
      <c r="AN81" s="551">
        <f t="shared" si="32"/>
        <v>0</v>
      </c>
      <c r="AO81" s="549"/>
      <c r="AP81" s="552">
        <f t="shared" si="33"/>
        <v>0</v>
      </c>
      <c r="AQ81" s="553"/>
      <c r="AR81" s="551">
        <f t="shared" si="34"/>
        <v>0</v>
      </c>
      <c r="AS81" s="554"/>
      <c r="AT81" s="345">
        <f t="shared" si="35"/>
        <v>0</v>
      </c>
      <c r="AU81" s="868"/>
      <c r="AV81" s="555"/>
      <c r="AW81" s="371">
        <f t="shared" si="38"/>
        <v>0</v>
      </c>
      <c r="AX81" s="268"/>
      <c r="AY81" s="346">
        <f>'総括表 (A表)'!I81</f>
        <v>0</v>
      </c>
      <c r="AZ81" s="346">
        <f t="shared" si="39"/>
        <v>2</v>
      </c>
      <c r="BA81" s="346" t="str">
        <f t="shared" si="40"/>
        <v/>
      </c>
      <c r="BB81" s="346" t="str">
        <f t="shared" si="43"/>
        <v/>
      </c>
      <c r="BC81" s="346" t="str">
        <f t="shared" si="44"/>
        <v/>
      </c>
    </row>
    <row r="82" spans="1:55">
      <c r="A82" s="353">
        <f>VLOOKUP($E82,'個別表（B表）'!$C$14:$AR$213,2,FALSE)</f>
        <v>0</v>
      </c>
      <c r="B82" s="353">
        <f>IF(D82&gt;0,SUM($D$12:D82),0)</f>
        <v>0</v>
      </c>
      <c r="C82" s="353">
        <f t="shared" si="24"/>
        <v>0</v>
      </c>
      <c r="D82" s="353">
        <f t="shared" si="36"/>
        <v>0</v>
      </c>
      <c r="E82" s="408">
        <f t="shared" si="41"/>
        <v>0</v>
      </c>
      <c r="F82" s="371">
        <f>VLOOKUP($E82,'個別表（B表）'!$C$14:$AR$213,8,FALSE)</f>
        <v>0</v>
      </c>
      <c r="G82" s="346">
        <f>VLOOKUP($E82,'個別表（B表）'!$C$14:$AR$213,9,FALSE)</f>
        <v>0</v>
      </c>
      <c r="H82" s="346">
        <f>VLOOKUP($E82,'個別表（B表）'!$C$14:$AR$213,10,FALSE)</f>
        <v>0</v>
      </c>
      <c r="I82" s="542"/>
      <c r="J82" s="971" t="e">
        <f>IF($O82&gt;=0.6,1,
IF(AND($O82&gt;=0.5,#REF!=2,OR($L82="中間",$L82="山間")),1,"")
)</f>
        <v>#REF!</v>
      </c>
      <c r="K82" s="974" t="str">
        <f t="shared" si="37"/>
        <v/>
      </c>
      <c r="L82" s="652" t="str">
        <f>IF($H82&gt;0,LEFT(VLOOKUP($E82,'個別表（B表）'!$C$14:$AR$213,15,FALSE),2),"")</f>
        <v/>
      </c>
      <c r="M82" s="796"/>
      <c r="N82" s="544"/>
      <c r="O82" s="544"/>
      <c r="P82" s="543"/>
      <c r="Q82" s="556" t="str">
        <f t="shared" si="42"/>
        <v/>
      </c>
      <c r="R82" s="545"/>
      <c r="S82" s="557">
        <f>SUMIFS('個別表（B表）'!$H$14:$H$213,'個別表（B表）'!$C$14:$C$213,'総括表 (A表)'!$E82,'個別表（B表）'!$S$14:$S$213,"&gt;=1")</f>
        <v>0</v>
      </c>
      <c r="T82" s="401">
        <f>SUMIFS('個別表（B表）'!$BB$14:$BB$213,'個別表（B表）'!$C$14:$C$213,'総括表 (A表)'!$E82)</f>
        <v>0</v>
      </c>
      <c r="U82" s="401">
        <f>SUMIFS('個別表（B表）'!$BD$14:$BD$213,'個別表（B表）'!$C$14:$C$213,'総括表 (A表)'!$E82)</f>
        <v>0</v>
      </c>
      <c r="V82" s="557">
        <f>SUMIFS('個別表（B表）'!$H$14:$H$213,'個別表（B表）'!$C$14:$C$213,'総括表 (A表)'!$E82,'個別表（B表）'!$T$14:$T$213,"&gt;=1")</f>
        <v>0</v>
      </c>
      <c r="W82" s="402">
        <f>SUMIFS('個別表（B表）'!$BZ$14:$BZ$213,'個別表（B表）'!$C$14:$C$213,'総括表 (A表)'!$E82)</f>
        <v>0</v>
      </c>
      <c r="X82" s="402">
        <f>SUMIFS('個別表（B表）'!$CC$14:$CC$213,'個別表（B表）'!$C$14:$C$213,'総括表 (A表)'!$E82)</f>
        <v>0</v>
      </c>
      <c r="Y82" s="546"/>
      <c r="Z82" s="546"/>
      <c r="AA82" s="557">
        <f t="shared" si="25"/>
        <v>0</v>
      </c>
      <c r="AB82" s="403">
        <f t="shared" si="26"/>
        <v>0</v>
      </c>
      <c r="AC82" s="403">
        <f t="shared" si="27"/>
        <v>0</v>
      </c>
      <c r="AD82" s="548">
        <f t="shared" si="45"/>
        <v>0</v>
      </c>
      <c r="AE82" s="549"/>
      <c r="AF82" s="550">
        <f t="shared" si="28"/>
        <v>0</v>
      </c>
      <c r="AG82" s="551">
        <f t="shared" si="29"/>
        <v>0</v>
      </c>
      <c r="AH82" s="549"/>
      <c r="AI82" s="549"/>
      <c r="AJ82" s="550">
        <f t="shared" si="30"/>
        <v>0</v>
      </c>
      <c r="AK82" s="850">
        <f t="shared" si="46"/>
        <v>0</v>
      </c>
      <c r="AL82" s="549"/>
      <c r="AM82" s="550">
        <f t="shared" si="31"/>
        <v>0</v>
      </c>
      <c r="AN82" s="551">
        <f t="shared" si="32"/>
        <v>0</v>
      </c>
      <c r="AO82" s="549"/>
      <c r="AP82" s="552">
        <f t="shared" si="33"/>
        <v>0</v>
      </c>
      <c r="AQ82" s="553"/>
      <c r="AR82" s="551">
        <f t="shared" si="34"/>
        <v>0</v>
      </c>
      <c r="AS82" s="554"/>
      <c r="AT82" s="345">
        <f t="shared" si="35"/>
        <v>0</v>
      </c>
      <c r="AU82" s="868"/>
      <c r="AV82" s="555"/>
      <c r="AW82" s="371">
        <f t="shared" si="38"/>
        <v>0</v>
      </c>
      <c r="AX82" s="268"/>
      <c r="AY82" s="346">
        <f>'総括表 (A表)'!I82</f>
        <v>0</v>
      </c>
      <c r="AZ82" s="346">
        <f t="shared" si="39"/>
        <v>2</v>
      </c>
      <c r="BA82" s="346" t="str">
        <f t="shared" si="40"/>
        <v/>
      </c>
      <c r="BB82" s="346" t="str">
        <f t="shared" si="43"/>
        <v/>
      </c>
      <c r="BC82" s="346" t="str">
        <f t="shared" si="44"/>
        <v/>
      </c>
    </row>
    <row r="83" spans="1:55">
      <c r="A83" s="353">
        <f>VLOOKUP($E83,'個別表（B表）'!$C$14:$AR$213,2,FALSE)</f>
        <v>0</v>
      </c>
      <c r="B83" s="353">
        <f>IF(D83&gt;0,SUM($D$12:D83),0)</f>
        <v>0</v>
      </c>
      <c r="C83" s="353">
        <f t="shared" si="24"/>
        <v>0</v>
      </c>
      <c r="D83" s="353">
        <f t="shared" si="36"/>
        <v>0</v>
      </c>
      <c r="E83" s="408">
        <f t="shared" si="41"/>
        <v>0</v>
      </c>
      <c r="F83" s="371">
        <f>VLOOKUP($E83,'個別表（B表）'!$C$14:$AR$213,8,FALSE)</f>
        <v>0</v>
      </c>
      <c r="G83" s="346">
        <f>VLOOKUP($E83,'個別表（B表）'!$C$14:$AR$213,9,FALSE)</f>
        <v>0</v>
      </c>
      <c r="H83" s="346">
        <f>VLOOKUP($E83,'個別表（B表）'!$C$14:$AR$213,10,FALSE)</f>
        <v>0</v>
      </c>
      <c r="I83" s="542"/>
      <c r="J83" s="971" t="e">
        <f>IF($O83&gt;=0.6,1,
IF(AND($O83&gt;=0.5,#REF!=2,OR($L83="中間",$L83="山間")),1,"")
)</f>
        <v>#REF!</v>
      </c>
      <c r="K83" s="974" t="str">
        <f t="shared" si="37"/>
        <v/>
      </c>
      <c r="L83" s="652" t="str">
        <f>IF($H83&gt;0,LEFT(VLOOKUP($E83,'個別表（B表）'!$C$14:$AR$213,15,FALSE),2),"")</f>
        <v/>
      </c>
      <c r="M83" s="796"/>
      <c r="N83" s="544"/>
      <c r="O83" s="544"/>
      <c r="P83" s="543"/>
      <c r="Q83" s="556" t="str">
        <f t="shared" si="42"/>
        <v/>
      </c>
      <c r="R83" s="545"/>
      <c r="S83" s="557">
        <f>SUMIFS('個別表（B表）'!$H$14:$H$213,'個別表（B表）'!$C$14:$C$213,'総括表 (A表)'!$E83,'個別表（B表）'!$S$14:$S$213,"&gt;=1")</f>
        <v>0</v>
      </c>
      <c r="T83" s="401">
        <f>SUMIFS('個別表（B表）'!$BB$14:$BB$213,'個別表（B表）'!$C$14:$C$213,'総括表 (A表)'!$E83)</f>
        <v>0</v>
      </c>
      <c r="U83" s="401">
        <f>SUMIFS('個別表（B表）'!$BD$14:$BD$213,'個別表（B表）'!$C$14:$C$213,'総括表 (A表)'!$E83)</f>
        <v>0</v>
      </c>
      <c r="V83" s="557">
        <f>SUMIFS('個別表（B表）'!$H$14:$H$213,'個別表（B表）'!$C$14:$C$213,'総括表 (A表)'!$E83,'個別表（B表）'!$T$14:$T$213,"&gt;=1")</f>
        <v>0</v>
      </c>
      <c r="W83" s="402">
        <f>SUMIFS('個別表（B表）'!$BZ$14:$BZ$213,'個別表（B表）'!$C$14:$C$213,'総括表 (A表)'!$E83)</f>
        <v>0</v>
      </c>
      <c r="X83" s="402">
        <f>SUMIFS('個別表（B表）'!$CC$14:$CC$213,'個別表（B表）'!$C$14:$C$213,'総括表 (A表)'!$E83)</f>
        <v>0</v>
      </c>
      <c r="Y83" s="546"/>
      <c r="Z83" s="546"/>
      <c r="AA83" s="557">
        <f t="shared" si="25"/>
        <v>0</v>
      </c>
      <c r="AB83" s="403">
        <f t="shared" si="26"/>
        <v>0</v>
      </c>
      <c r="AC83" s="403">
        <f t="shared" si="27"/>
        <v>0</v>
      </c>
      <c r="AD83" s="548">
        <f t="shared" si="45"/>
        <v>0</v>
      </c>
      <c r="AE83" s="549"/>
      <c r="AF83" s="550">
        <f t="shared" si="28"/>
        <v>0</v>
      </c>
      <c r="AG83" s="551">
        <f t="shared" si="29"/>
        <v>0</v>
      </c>
      <c r="AH83" s="549"/>
      <c r="AI83" s="549"/>
      <c r="AJ83" s="550">
        <f t="shared" si="30"/>
        <v>0</v>
      </c>
      <c r="AK83" s="850">
        <f t="shared" si="46"/>
        <v>0</v>
      </c>
      <c r="AL83" s="549"/>
      <c r="AM83" s="550">
        <f t="shared" si="31"/>
        <v>0</v>
      </c>
      <c r="AN83" s="551">
        <f t="shared" si="32"/>
        <v>0</v>
      </c>
      <c r="AO83" s="549"/>
      <c r="AP83" s="552">
        <f t="shared" si="33"/>
        <v>0</v>
      </c>
      <c r="AQ83" s="553"/>
      <c r="AR83" s="551">
        <f t="shared" si="34"/>
        <v>0</v>
      </c>
      <c r="AS83" s="554"/>
      <c r="AT83" s="345">
        <f t="shared" si="35"/>
        <v>0</v>
      </c>
      <c r="AU83" s="868"/>
      <c r="AV83" s="555"/>
      <c r="AW83" s="371">
        <f t="shared" si="38"/>
        <v>0</v>
      </c>
      <c r="AX83" s="268"/>
      <c r="AY83" s="346">
        <f>'総括表 (A表)'!I83</f>
        <v>0</v>
      </c>
      <c r="AZ83" s="346">
        <f t="shared" si="39"/>
        <v>2</v>
      </c>
      <c r="BA83" s="346" t="str">
        <f t="shared" si="40"/>
        <v/>
      </c>
      <c r="BB83" s="346" t="str">
        <f t="shared" si="43"/>
        <v/>
      </c>
      <c r="BC83" s="346" t="str">
        <f t="shared" si="44"/>
        <v/>
      </c>
    </row>
    <row r="84" spans="1:55">
      <c r="A84" s="353">
        <f>VLOOKUP($E84,'個別表（B表）'!$C$14:$AR$213,2,FALSE)</f>
        <v>0</v>
      </c>
      <c r="B84" s="353">
        <f>IF(D84&gt;0,SUM($D$12:D84),0)</f>
        <v>0</v>
      </c>
      <c r="C84" s="353">
        <f t="shared" si="24"/>
        <v>0</v>
      </c>
      <c r="D84" s="353">
        <f t="shared" si="36"/>
        <v>0</v>
      </c>
      <c r="E84" s="408">
        <f t="shared" si="41"/>
        <v>0</v>
      </c>
      <c r="F84" s="371">
        <f>VLOOKUP($E84,'個別表（B表）'!$C$14:$AR$213,8,FALSE)</f>
        <v>0</v>
      </c>
      <c r="G84" s="346">
        <f>VLOOKUP($E84,'個別表（B表）'!$C$14:$AR$213,9,FALSE)</f>
        <v>0</v>
      </c>
      <c r="H84" s="346">
        <f>VLOOKUP($E84,'個別表（B表）'!$C$14:$AR$213,10,FALSE)</f>
        <v>0</v>
      </c>
      <c r="I84" s="542"/>
      <c r="J84" s="971" t="e">
        <f>IF($O84&gt;=0.6,1,
IF(AND($O84&gt;=0.5,#REF!=2,OR($L84="中間",$L84="山間")),1,"")
)</f>
        <v>#REF!</v>
      </c>
      <c r="K84" s="974" t="str">
        <f t="shared" si="37"/>
        <v/>
      </c>
      <c r="L84" s="652" t="str">
        <f>IF($H84&gt;0,LEFT(VLOOKUP($E84,'個別表（B表）'!$C$14:$AR$213,15,FALSE),2),"")</f>
        <v/>
      </c>
      <c r="M84" s="796"/>
      <c r="N84" s="544"/>
      <c r="O84" s="544"/>
      <c r="P84" s="543"/>
      <c r="Q84" s="556" t="str">
        <f t="shared" si="42"/>
        <v/>
      </c>
      <c r="R84" s="545"/>
      <c r="S84" s="557">
        <f>SUMIFS('個別表（B表）'!$H$14:$H$213,'個別表（B表）'!$C$14:$C$213,'総括表 (A表)'!$E84,'個別表（B表）'!$S$14:$S$213,"&gt;=1")</f>
        <v>0</v>
      </c>
      <c r="T84" s="401">
        <f>SUMIFS('個別表（B表）'!$BB$14:$BB$213,'個別表（B表）'!$C$14:$C$213,'総括表 (A表)'!$E84)</f>
        <v>0</v>
      </c>
      <c r="U84" s="401">
        <f>SUMIFS('個別表（B表）'!$BD$14:$BD$213,'個別表（B表）'!$C$14:$C$213,'総括表 (A表)'!$E84)</f>
        <v>0</v>
      </c>
      <c r="V84" s="557">
        <f>SUMIFS('個別表（B表）'!$H$14:$H$213,'個別表（B表）'!$C$14:$C$213,'総括表 (A表)'!$E84,'個別表（B表）'!$T$14:$T$213,"&gt;=1")</f>
        <v>0</v>
      </c>
      <c r="W84" s="402">
        <f>SUMIFS('個別表（B表）'!$BZ$14:$BZ$213,'個別表（B表）'!$C$14:$C$213,'総括表 (A表)'!$E84)</f>
        <v>0</v>
      </c>
      <c r="X84" s="402">
        <f>SUMIFS('個別表（B表）'!$CC$14:$CC$213,'個別表（B表）'!$C$14:$C$213,'総括表 (A表)'!$E84)</f>
        <v>0</v>
      </c>
      <c r="Y84" s="546"/>
      <c r="Z84" s="546"/>
      <c r="AA84" s="557">
        <f t="shared" si="25"/>
        <v>0</v>
      </c>
      <c r="AB84" s="403">
        <f t="shared" si="26"/>
        <v>0</v>
      </c>
      <c r="AC84" s="403">
        <f t="shared" si="27"/>
        <v>0</v>
      </c>
      <c r="AD84" s="548">
        <f t="shared" si="45"/>
        <v>0</v>
      </c>
      <c r="AE84" s="549"/>
      <c r="AF84" s="550">
        <f t="shared" si="28"/>
        <v>0</v>
      </c>
      <c r="AG84" s="551">
        <f t="shared" si="29"/>
        <v>0</v>
      </c>
      <c r="AH84" s="549"/>
      <c r="AI84" s="549"/>
      <c r="AJ84" s="550">
        <f t="shared" si="30"/>
        <v>0</v>
      </c>
      <c r="AK84" s="850">
        <f t="shared" si="46"/>
        <v>0</v>
      </c>
      <c r="AL84" s="549"/>
      <c r="AM84" s="550">
        <f t="shared" si="31"/>
        <v>0</v>
      </c>
      <c r="AN84" s="551">
        <f t="shared" si="32"/>
        <v>0</v>
      </c>
      <c r="AO84" s="549"/>
      <c r="AP84" s="552">
        <f t="shared" si="33"/>
        <v>0</v>
      </c>
      <c r="AQ84" s="553"/>
      <c r="AR84" s="551">
        <f t="shared" si="34"/>
        <v>0</v>
      </c>
      <c r="AS84" s="554"/>
      <c r="AT84" s="345">
        <f t="shared" si="35"/>
        <v>0</v>
      </c>
      <c r="AU84" s="868"/>
      <c r="AV84" s="555"/>
      <c r="AW84" s="371">
        <f t="shared" si="38"/>
        <v>0</v>
      </c>
      <c r="AX84" s="268"/>
      <c r="AY84" s="346">
        <f>'総括表 (A表)'!I84</f>
        <v>0</v>
      </c>
      <c r="AZ84" s="346">
        <f t="shared" si="39"/>
        <v>2</v>
      </c>
      <c r="BA84" s="346" t="str">
        <f t="shared" si="40"/>
        <v/>
      </c>
      <c r="BB84" s="346" t="str">
        <f t="shared" si="43"/>
        <v/>
      </c>
      <c r="BC84" s="346" t="str">
        <f t="shared" si="44"/>
        <v/>
      </c>
    </row>
    <row r="85" spans="1:55">
      <c r="A85" s="353">
        <f>VLOOKUP($E85,'個別表（B表）'!$C$14:$AR$213,2,FALSE)</f>
        <v>0</v>
      </c>
      <c r="B85" s="353">
        <f>IF(D85&gt;0,SUM($D$12:D85),0)</f>
        <v>0</v>
      </c>
      <c r="C85" s="353">
        <f t="shared" si="24"/>
        <v>0</v>
      </c>
      <c r="D85" s="353">
        <f t="shared" si="36"/>
        <v>0</v>
      </c>
      <c r="E85" s="408">
        <f t="shared" si="41"/>
        <v>0</v>
      </c>
      <c r="F85" s="371">
        <f>VLOOKUP($E85,'個別表（B表）'!$C$14:$AR$213,8,FALSE)</f>
        <v>0</v>
      </c>
      <c r="G85" s="346">
        <f>VLOOKUP($E85,'個別表（B表）'!$C$14:$AR$213,9,FALSE)</f>
        <v>0</v>
      </c>
      <c r="H85" s="346">
        <f>VLOOKUP($E85,'個別表（B表）'!$C$14:$AR$213,10,FALSE)</f>
        <v>0</v>
      </c>
      <c r="I85" s="542"/>
      <c r="J85" s="971" t="e">
        <f>IF($O85&gt;=0.6,1,
IF(AND($O85&gt;=0.5,#REF!=2,OR($L85="中間",$L85="山間")),1,"")
)</f>
        <v>#REF!</v>
      </c>
      <c r="K85" s="974" t="str">
        <f t="shared" si="37"/>
        <v/>
      </c>
      <c r="L85" s="652" t="str">
        <f>IF($H85&gt;0,LEFT(VLOOKUP($E85,'個別表（B表）'!$C$14:$AR$213,15,FALSE),2),"")</f>
        <v/>
      </c>
      <c r="M85" s="796"/>
      <c r="N85" s="544"/>
      <c r="O85" s="544"/>
      <c r="P85" s="543"/>
      <c r="Q85" s="556" t="str">
        <f t="shared" si="42"/>
        <v/>
      </c>
      <c r="R85" s="545"/>
      <c r="S85" s="557">
        <f>SUMIFS('個別表（B表）'!$H$14:$H$213,'個別表（B表）'!$C$14:$C$213,'総括表 (A表)'!$E85,'個別表（B表）'!$S$14:$S$213,"&gt;=1")</f>
        <v>0</v>
      </c>
      <c r="T85" s="401">
        <f>SUMIFS('個別表（B表）'!$BB$14:$BB$213,'個別表（B表）'!$C$14:$C$213,'総括表 (A表)'!$E85)</f>
        <v>0</v>
      </c>
      <c r="U85" s="401">
        <f>SUMIFS('個別表（B表）'!$BD$14:$BD$213,'個別表（B表）'!$C$14:$C$213,'総括表 (A表)'!$E85)</f>
        <v>0</v>
      </c>
      <c r="V85" s="557">
        <f>SUMIFS('個別表（B表）'!$H$14:$H$213,'個別表（B表）'!$C$14:$C$213,'総括表 (A表)'!$E85,'個別表（B表）'!$T$14:$T$213,"&gt;=1")</f>
        <v>0</v>
      </c>
      <c r="W85" s="402">
        <f>SUMIFS('個別表（B表）'!$BZ$14:$BZ$213,'個別表（B表）'!$C$14:$C$213,'総括表 (A表)'!$E85)</f>
        <v>0</v>
      </c>
      <c r="X85" s="402">
        <f>SUMIFS('個別表（B表）'!$CC$14:$CC$213,'個別表（B表）'!$C$14:$C$213,'総括表 (A表)'!$E85)</f>
        <v>0</v>
      </c>
      <c r="Y85" s="546"/>
      <c r="Z85" s="546"/>
      <c r="AA85" s="557">
        <f t="shared" si="25"/>
        <v>0</v>
      </c>
      <c r="AB85" s="403">
        <f t="shared" si="26"/>
        <v>0</v>
      </c>
      <c r="AC85" s="403">
        <f t="shared" si="27"/>
        <v>0</v>
      </c>
      <c r="AD85" s="548">
        <f t="shared" si="45"/>
        <v>0</v>
      </c>
      <c r="AE85" s="549"/>
      <c r="AF85" s="550">
        <f t="shared" si="28"/>
        <v>0</v>
      </c>
      <c r="AG85" s="551">
        <f t="shared" si="29"/>
        <v>0</v>
      </c>
      <c r="AH85" s="549"/>
      <c r="AI85" s="549"/>
      <c r="AJ85" s="550">
        <f t="shared" si="30"/>
        <v>0</v>
      </c>
      <c r="AK85" s="850">
        <f t="shared" si="46"/>
        <v>0</v>
      </c>
      <c r="AL85" s="549"/>
      <c r="AM85" s="550">
        <f t="shared" si="31"/>
        <v>0</v>
      </c>
      <c r="AN85" s="551">
        <f t="shared" si="32"/>
        <v>0</v>
      </c>
      <c r="AO85" s="549"/>
      <c r="AP85" s="552">
        <f t="shared" si="33"/>
        <v>0</v>
      </c>
      <c r="AQ85" s="553"/>
      <c r="AR85" s="551">
        <f t="shared" si="34"/>
        <v>0</v>
      </c>
      <c r="AS85" s="554"/>
      <c r="AT85" s="345">
        <f t="shared" si="35"/>
        <v>0</v>
      </c>
      <c r="AU85" s="868"/>
      <c r="AV85" s="555"/>
      <c r="AW85" s="371">
        <f t="shared" si="38"/>
        <v>0</v>
      </c>
      <c r="AX85" s="268"/>
      <c r="AY85" s="346">
        <f>'総括表 (A表)'!I85</f>
        <v>0</v>
      </c>
      <c r="AZ85" s="346">
        <f t="shared" si="39"/>
        <v>2</v>
      </c>
      <c r="BA85" s="346" t="str">
        <f t="shared" si="40"/>
        <v/>
      </c>
      <c r="BB85" s="346" t="str">
        <f t="shared" si="43"/>
        <v/>
      </c>
      <c r="BC85" s="346" t="str">
        <f t="shared" si="44"/>
        <v/>
      </c>
    </row>
    <row r="86" spans="1:55">
      <c r="A86" s="353">
        <f>VLOOKUP($E86,'個別表（B表）'!$C$14:$AR$213,2,FALSE)</f>
        <v>0</v>
      </c>
      <c r="B86" s="353">
        <f>IF(D86&gt;0,SUM($D$12:D86),0)</f>
        <v>0</v>
      </c>
      <c r="C86" s="353">
        <f t="shared" si="24"/>
        <v>0</v>
      </c>
      <c r="D86" s="353">
        <f t="shared" si="36"/>
        <v>0</v>
      </c>
      <c r="E86" s="408">
        <f t="shared" si="41"/>
        <v>0</v>
      </c>
      <c r="F86" s="371">
        <f>VLOOKUP($E86,'個別表（B表）'!$C$14:$AR$213,8,FALSE)</f>
        <v>0</v>
      </c>
      <c r="G86" s="346">
        <f>VLOOKUP($E86,'個別表（B表）'!$C$14:$AR$213,9,FALSE)</f>
        <v>0</v>
      </c>
      <c r="H86" s="346">
        <f>VLOOKUP($E86,'個別表（B表）'!$C$14:$AR$213,10,FALSE)</f>
        <v>0</v>
      </c>
      <c r="I86" s="542"/>
      <c r="J86" s="971" t="e">
        <f>IF($O86&gt;=0.6,1,
IF(AND($O86&gt;=0.5,#REF!=2,OR($L86="中間",$L86="山間")),1,"")
)</f>
        <v>#REF!</v>
      </c>
      <c r="K86" s="974" t="str">
        <f t="shared" si="37"/>
        <v/>
      </c>
      <c r="L86" s="652" t="str">
        <f>IF($H86&gt;0,LEFT(VLOOKUP($E86,'個別表（B表）'!$C$14:$AR$213,15,FALSE),2),"")</f>
        <v/>
      </c>
      <c r="M86" s="796"/>
      <c r="N86" s="544"/>
      <c r="O86" s="544"/>
      <c r="P86" s="543"/>
      <c r="Q86" s="556" t="str">
        <f t="shared" si="42"/>
        <v/>
      </c>
      <c r="R86" s="545"/>
      <c r="S86" s="557">
        <f>SUMIFS('個別表（B表）'!$H$14:$H$213,'個別表（B表）'!$C$14:$C$213,'総括表 (A表)'!$E86,'個別表（B表）'!$S$14:$S$213,"&gt;=1")</f>
        <v>0</v>
      </c>
      <c r="T86" s="401">
        <f>SUMIFS('個別表（B表）'!$BB$14:$BB$213,'個別表（B表）'!$C$14:$C$213,'総括表 (A表)'!$E86)</f>
        <v>0</v>
      </c>
      <c r="U86" s="401">
        <f>SUMIFS('個別表（B表）'!$BD$14:$BD$213,'個別表（B表）'!$C$14:$C$213,'総括表 (A表)'!$E86)</f>
        <v>0</v>
      </c>
      <c r="V86" s="557">
        <f>SUMIFS('個別表（B表）'!$H$14:$H$213,'個別表（B表）'!$C$14:$C$213,'総括表 (A表)'!$E86,'個別表（B表）'!$T$14:$T$213,"&gt;=1")</f>
        <v>0</v>
      </c>
      <c r="W86" s="402">
        <f>SUMIFS('個別表（B表）'!$BZ$14:$BZ$213,'個別表（B表）'!$C$14:$C$213,'総括表 (A表)'!$E86)</f>
        <v>0</v>
      </c>
      <c r="X86" s="402">
        <f>SUMIFS('個別表（B表）'!$CC$14:$CC$213,'個別表（B表）'!$C$14:$C$213,'総括表 (A表)'!$E86)</f>
        <v>0</v>
      </c>
      <c r="Y86" s="546"/>
      <c r="Z86" s="546"/>
      <c r="AA86" s="557">
        <f t="shared" si="25"/>
        <v>0</v>
      </c>
      <c r="AB86" s="403">
        <f t="shared" si="26"/>
        <v>0</v>
      </c>
      <c r="AC86" s="403">
        <f t="shared" si="27"/>
        <v>0</v>
      </c>
      <c r="AD86" s="548">
        <f t="shared" si="45"/>
        <v>0</v>
      </c>
      <c r="AE86" s="549"/>
      <c r="AF86" s="550">
        <f t="shared" si="28"/>
        <v>0</v>
      </c>
      <c r="AG86" s="551">
        <f t="shared" si="29"/>
        <v>0</v>
      </c>
      <c r="AH86" s="549"/>
      <c r="AI86" s="549"/>
      <c r="AJ86" s="550">
        <f t="shared" si="30"/>
        <v>0</v>
      </c>
      <c r="AK86" s="850">
        <f t="shared" si="46"/>
        <v>0</v>
      </c>
      <c r="AL86" s="549"/>
      <c r="AM86" s="550">
        <f t="shared" si="31"/>
        <v>0</v>
      </c>
      <c r="AN86" s="551">
        <f t="shared" si="32"/>
        <v>0</v>
      </c>
      <c r="AO86" s="549"/>
      <c r="AP86" s="552">
        <f t="shared" si="33"/>
        <v>0</v>
      </c>
      <c r="AQ86" s="553"/>
      <c r="AR86" s="551">
        <f t="shared" si="34"/>
        <v>0</v>
      </c>
      <c r="AS86" s="554"/>
      <c r="AT86" s="345">
        <f t="shared" si="35"/>
        <v>0</v>
      </c>
      <c r="AU86" s="868"/>
      <c r="AV86" s="555"/>
      <c r="AW86" s="371">
        <f t="shared" si="38"/>
        <v>0</v>
      </c>
      <c r="AX86" s="268"/>
      <c r="AY86" s="346">
        <f>'総括表 (A表)'!I86</f>
        <v>0</v>
      </c>
      <c r="AZ86" s="346">
        <f t="shared" si="39"/>
        <v>2</v>
      </c>
      <c r="BA86" s="346" t="str">
        <f t="shared" si="40"/>
        <v/>
      </c>
      <c r="BB86" s="346" t="str">
        <f t="shared" si="43"/>
        <v/>
      </c>
      <c r="BC86" s="346" t="str">
        <f t="shared" si="44"/>
        <v/>
      </c>
    </row>
    <row r="87" spans="1:55">
      <c r="A87" s="353">
        <f>VLOOKUP($E87,'個別表（B表）'!$C$14:$AR$213,2,FALSE)</f>
        <v>0</v>
      </c>
      <c r="B87" s="353">
        <f>IF(D87&gt;0,SUM($D$12:D87),0)</f>
        <v>0</v>
      </c>
      <c r="C87" s="353">
        <f t="shared" si="24"/>
        <v>0</v>
      </c>
      <c r="D87" s="353">
        <f t="shared" si="36"/>
        <v>0</v>
      </c>
      <c r="E87" s="408">
        <f t="shared" si="41"/>
        <v>0</v>
      </c>
      <c r="F87" s="371">
        <f>VLOOKUP($E87,'個別表（B表）'!$C$14:$AR$213,8,FALSE)</f>
        <v>0</v>
      </c>
      <c r="G87" s="346">
        <f>VLOOKUP($E87,'個別表（B表）'!$C$14:$AR$213,9,FALSE)</f>
        <v>0</v>
      </c>
      <c r="H87" s="346">
        <f>VLOOKUP($E87,'個別表（B表）'!$C$14:$AR$213,10,FALSE)</f>
        <v>0</v>
      </c>
      <c r="I87" s="542"/>
      <c r="J87" s="971" t="e">
        <f>IF($O87&gt;=0.6,1,
IF(AND($O87&gt;=0.5,#REF!=2,OR($L87="中間",$L87="山間")),1,"")
)</f>
        <v>#REF!</v>
      </c>
      <c r="K87" s="974" t="str">
        <f t="shared" si="37"/>
        <v/>
      </c>
      <c r="L87" s="652" t="str">
        <f>IF($H87&gt;0,LEFT(VLOOKUP($E87,'個別表（B表）'!$C$14:$AR$213,15,FALSE),2),"")</f>
        <v/>
      </c>
      <c r="M87" s="796"/>
      <c r="N87" s="544"/>
      <c r="O87" s="544"/>
      <c r="P87" s="543"/>
      <c r="Q87" s="556" t="str">
        <f t="shared" si="42"/>
        <v/>
      </c>
      <c r="R87" s="545"/>
      <c r="S87" s="557">
        <f>SUMIFS('個別表（B表）'!$H$14:$H$213,'個別表（B表）'!$C$14:$C$213,'総括表 (A表)'!$E87,'個別表（B表）'!$S$14:$S$213,"&gt;=1")</f>
        <v>0</v>
      </c>
      <c r="T87" s="401">
        <f>SUMIFS('個別表（B表）'!$BB$14:$BB$213,'個別表（B表）'!$C$14:$C$213,'総括表 (A表)'!$E87)</f>
        <v>0</v>
      </c>
      <c r="U87" s="401">
        <f>SUMIFS('個別表（B表）'!$BD$14:$BD$213,'個別表（B表）'!$C$14:$C$213,'総括表 (A表)'!$E87)</f>
        <v>0</v>
      </c>
      <c r="V87" s="557">
        <f>SUMIFS('個別表（B表）'!$H$14:$H$213,'個別表（B表）'!$C$14:$C$213,'総括表 (A表)'!$E87,'個別表（B表）'!$T$14:$T$213,"&gt;=1")</f>
        <v>0</v>
      </c>
      <c r="W87" s="402">
        <f>SUMIFS('個別表（B表）'!$BZ$14:$BZ$213,'個別表（B表）'!$C$14:$C$213,'総括表 (A表)'!$E87)</f>
        <v>0</v>
      </c>
      <c r="X87" s="402">
        <f>SUMIFS('個別表（B表）'!$CC$14:$CC$213,'個別表（B表）'!$C$14:$C$213,'総括表 (A表)'!$E87)</f>
        <v>0</v>
      </c>
      <c r="Y87" s="546"/>
      <c r="Z87" s="546"/>
      <c r="AA87" s="557">
        <f t="shared" si="25"/>
        <v>0</v>
      </c>
      <c r="AB87" s="403">
        <f t="shared" si="26"/>
        <v>0</v>
      </c>
      <c r="AC87" s="403">
        <f t="shared" si="27"/>
        <v>0</v>
      </c>
      <c r="AD87" s="548">
        <f t="shared" si="45"/>
        <v>0</v>
      </c>
      <c r="AE87" s="549"/>
      <c r="AF87" s="550">
        <f t="shared" si="28"/>
        <v>0</v>
      </c>
      <c r="AG87" s="551">
        <f t="shared" si="29"/>
        <v>0</v>
      </c>
      <c r="AH87" s="549"/>
      <c r="AI87" s="549"/>
      <c r="AJ87" s="550">
        <f t="shared" si="30"/>
        <v>0</v>
      </c>
      <c r="AK87" s="850">
        <f t="shared" si="46"/>
        <v>0</v>
      </c>
      <c r="AL87" s="549"/>
      <c r="AM87" s="550">
        <f t="shared" si="31"/>
        <v>0</v>
      </c>
      <c r="AN87" s="551">
        <f t="shared" si="32"/>
        <v>0</v>
      </c>
      <c r="AO87" s="549"/>
      <c r="AP87" s="552">
        <f t="shared" si="33"/>
        <v>0</v>
      </c>
      <c r="AQ87" s="553"/>
      <c r="AR87" s="551">
        <f t="shared" si="34"/>
        <v>0</v>
      </c>
      <c r="AS87" s="554"/>
      <c r="AT87" s="345">
        <f t="shared" si="35"/>
        <v>0</v>
      </c>
      <c r="AU87" s="868"/>
      <c r="AV87" s="555"/>
      <c r="AW87" s="371">
        <f t="shared" si="38"/>
        <v>0</v>
      </c>
      <c r="AX87" s="268"/>
      <c r="AY87" s="346">
        <f>'総括表 (A表)'!I87</f>
        <v>0</v>
      </c>
      <c r="AZ87" s="346">
        <f t="shared" si="39"/>
        <v>2</v>
      </c>
      <c r="BA87" s="346" t="str">
        <f t="shared" si="40"/>
        <v/>
      </c>
      <c r="BB87" s="346" t="str">
        <f t="shared" si="43"/>
        <v/>
      </c>
      <c r="BC87" s="346" t="str">
        <f t="shared" si="44"/>
        <v/>
      </c>
    </row>
    <row r="88" spans="1:55">
      <c r="A88" s="353">
        <f>VLOOKUP($E88,'個別表（B表）'!$C$14:$AR$213,2,FALSE)</f>
        <v>0</v>
      </c>
      <c r="B88" s="353">
        <f>IF(D88&gt;0,SUM($D$12:D88),0)</f>
        <v>0</v>
      </c>
      <c r="C88" s="353">
        <f t="shared" si="24"/>
        <v>0</v>
      </c>
      <c r="D88" s="353">
        <f t="shared" si="36"/>
        <v>0</v>
      </c>
      <c r="E88" s="408">
        <f t="shared" si="41"/>
        <v>0</v>
      </c>
      <c r="F88" s="371">
        <f>VLOOKUP($E88,'個別表（B表）'!$C$14:$AR$213,8,FALSE)</f>
        <v>0</v>
      </c>
      <c r="G88" s="346">
        <f>VLOOKUP($E88,'個別表（B表）'!$C$14:$AR$213,9,FALSE)</f>
        <v>0</v>
      </c>
      <c r="H88" s="346">
        <f>VLOOKUP($E88,'個別表（B表）'!$C$14:$AR$213,10,FALSE)</f>
        <v>0</v>
      </c>
      <c r="I88" s="542"/>
      <c r="J88" s="971" t="e">
        <f>IF($O88&gt;=0.6,1,
IF(AND($O88&gt;=0.5,#REF!=2,OR($L88="中間",$L88="山間")),1,"")
)</f>
        <v>#REF!</v>
      </c>
      <c r="K88" s="974" t="str">
        <f t="shared" si="37"/>
        <v/>
      </c>
      <c r="L88" s="652" t="str">
        <f>IF($H88&gt;0,LEFT(VLOOKUP($E88,'個別表（B表）'!$C$14:$AR$213,15,FALSE),2),"")</f>
        <v/>
      </c>
      <c r="M88" s="796"/>
      <c r="N88" s="544"/>
      <c r="O88" s="544"/>
      <c r="P88" s="543"/>
      <c r="Q88" s="556" t="str">
        <f t="shared" si="42"/>
        <v/>
      </c>
      <c r="R88" s="545"/>
      <c r="S88" s="557">
        <f>SUMIFS('個別表（B表）'!$H$14:$H$213,'個別表（B表）'!$C$14:$C$213,'総括表 (A表)'!$E88,'個別表（B表）'!$S$14:$S$213,"&gt;=1")</f>
        <v>0</v>
      </c>
      <c r="T88" s="401">
        <f>SUMIFS('個別表（B表）'!$BB$14:$BB$213,'個別表（B表）'!$C$14:$C$213,'総括表 (A表)'!$E88)</f>
        <v>0</v>
      </c>
      <c r="U88" s="401">
        <f>SUMIFS('個別表（B表）'!$BD$14:$BD$213,'個別表（B表）'!$C$14:$C$213,'総括表 (A表)'!$E88)</f>
        <v>0</v>
      </c>
      <c r="V88" s="557">
        <f>SUMIFS('個別表（B表）'!$H$14:$H$213,'個別表（B表）'!$C$14:$C$213,'総括表 (A表)'!$E88,'個別表（B表）'!$T$14:$T$213,"&gt;=1")</f>
        <v>0</v>
      </c>
      <c r="W88" s="402">
        <f>SUMIFS('個別表（B表）'!$BZ$14:$BZ$213,'個別表（B表）'!$C$14:$C$213,'総括表 (A表)'!$E88)</f>
        <v>0</v>
      </c>
      <c r="X88" s="402">
        <f>SUMIFS('個別表（B表）'!$CC$14:$CC$213,'個別表（B表）'!$C$14:$C$213,'総括表 (A表)'!$E88)</f>
        <v>0</v>
      </c>
      <c r="Y88" s="546"/>
      <c r="Z88" s="546"/>
      <c r="AA88" s="557">
        <f t="shared" si="25"/>
        <v>0</v>
      </c>
      <c r="AB88" s="403">
        <f t="shared" si="26"/>
        <v>0</v>
      </c>
      <c r="AC88" s="403">
        <f t="shared" si="27"/>
        <v>0</v>
      </c>
      <c r="AD88" s="548">
        <f t="shared" si="45"/>
        <v>0</v>
      </c>
      <c r="AE88" s="549"/>
      <c r="AF88" s="550">
        <f t="shared" si="28"/>
        <v>0</v>
      </c>
      <c r="AG88" s="551">
        <f t="shared" si="29"/>
        <v>0</v>
      </c>
      <c r="AH88" s="549"/>
      <c r="AI88" s="549"/>
      <c r="AJ88" s="550">
        <f t="shared" si="30"/>
        <v>0</v>
      </c>
      <c r="AK88" s="850">
        <f t="shared" si="46"/>
        <v>0</v>
      </c>
      <c r="AL88" s="549"/>
      <c r="AM88" s="550">
        <f t="shared" si="31"/>
        <v>0</v>
      </c>
      <c r="AN88" s="551">
        <f t="shared" si="32"/>
        <v>0</v>
      </c>
      <c r="AO88" s="549"/>
      <c r="AP88" s="552">
        <f t="shared" si="33"/>
        <v>0</v>
      </c>
      <c r="AQ88" s="553"/>
      <c r="AR88" s="551">
        <f t="shared" si="34"/>
        <v>0</v>
      </c>
      <c r="AS88" s="554"/>
      <c r="AT88" s="345">
        <f t="shared" si="35"/>
        <v>0</v>
      </c>
      <c r="AU88" s="868"/>
      <c r="AV88" s="555"/>
      <c r="AW88" s="371">
        <f t="shared" si="38"/>
        <v>0</v>
      </c>
      <c r="AX88" s="268"/>
      <c r="AY88" s="346">
        <f>'総括表 (A表)'!I88</f>
        <v>0</v>
      </c>
      <c r="AZ88" s="346">
        <f t="shared" si="39"/>
        <v>2</v>
      </c>
      <c r="BA88" s="346" t="str">
        <f t="shared" si="40"/>
        <v/>
      </c>
      <c r="BB88" s="346" t="str">
        <f t="shared" si="43"/>
        <v/>
      </c>
      <c r="BC88" s="346" t="str">
        <f t="shared" si="44"/>
        <v/>
      </c>
    </row>
    <row r="89" spans="1:55">
      <c r="A89" s="353">
        <f>VLOOKUP($E89,'個別表（B表）'!$C$14:$AR$213,2,FALSE)</f>
        <v>0</v>
      </c>
      <c r="B89" s="353">
        <f>IF(D89&gt;0,SUM($D$12:D89),0)</f>
        <v>0</v>
      </c>
      <c r="C89" s="353">
        <f t="shared" si="24"/>
        <v>0</v>
      </c>
      <c r="D89" s="353">
        <f t="shared" si="36"/>
        <v>0</v>
      </c>
      <c r="E89" s="408">
        <f t="shared" si="41"/>
        <v>0</v>
      </c>
      <c r="F89" s="371">
        <f>VLOOKUP($E89,'個別表（B表）'!$C$14:$AR$213,8,FALSE)</f>
        <v>0</v>
      </c>
      <c r="G89" s="346">
        <f>VLOOKUP($E89,'個別表（B表）'!$C$14:$AR$213,9,FALSE)</f>
        <v>0</v>
      </c>
      <c r="H89" s="346">
        <f>VLOOKUP($E89,'個別表（B表）'!$C$14:$AR$213,10,FALSE)</f>
        <v>0</v>
      </c>
      <c r="I89" s="542"/>
      <c r="J89" s="971" t="e">
        <f>IF($O89&gt;=0.6,1,
IF(AND($O89&gt;=0.5,#REF!=2,OR($L89="中間",$L89="山間")),1,"")
)</f>
        <v>#REF!</v>
      </c>
      <c r="K89" s="974" t="str">
        <f t="shared" si="37"/>
        <v/>
      </c>
      <c r="L89" s="652" t="str">
        <f>IF($H89&gt;0,LEFT(VLOOKUP($E89,'個別表（B表）'!$C$14:$AR$213,15,FALSE),2),"")</f>
        <v/>
      </c>
      <c r="M89" s="796"/>
      <c r="N89" s="544"/>
      <c r="O89" s="544"/>
      <c r="P89" s="543"/>
      <c r="Q89" s="556" t="str">
        <f t="shared" si="42"/>
        <v/>
      </c>
      <c r="R89" s="545"/>
      <c r="S89" s="557">
        <f>SUMIFS('個別表（B表）'!$H$14:$H$213,'個別表（B表）'!$C$14:$C$213,'総括表 (A表)'!$E89,'個別表（B表）'!$S$14:$S$213,"&gt;=1")</f>
        <v>0</v>
      </c>
      <c r="T89" s="401">
        <f>SUMIFS('個別表（B表）'!$BB$14:$BB$213,'個別表（B表）'!$C$14:$C$213,'総括表 (A表)'!$E89)</f>
        <v>0</v>
      </c>
      <c r="U89" s="401">
        <f>SUMIFS('個別表（B表）'!$BD$14:$BD$213,'個別表（B表）'!$C$14:$C$213,'総括表 (A表)'!$E89)</f>
        <v>0</v>
      </c>
      <c r="V89" s="557">
        <f>SUMIFS('個別表（B表）'!$H$14:$H$213,'個別表（B表）'!$C$14:$C$213,'総括表 (A表)'!$E89,'個別表（B表）'!$T$14:$T$213,"&gt;=1")</f>
        <v>0</v>
      </c>
      <c r="W89" s="402">
        <f>SUMIFS('個別表（B表）'!$BZ$14:$BZ$213,'個別表（B表）'!$C$14:$C$213,'総括表 (A表)'!$E89)</f>
        <v>0</v>
      </c>
      <c r="X89" s="402">
        <f>SUMIFS('個別表（B表）'!$CC$14:$CC$213,'個別表（B表）'!$C$14:$C$213,'総括表 (A表)'!$E89)</f>
        <v>0</v>
      </c>
      <c r="Y89" s="546"/>
      <c r="Z89" s="546"/>
      <c r="AA89" s="557">
        <f t="shared" si="25"/>
        <v>0</v>
      </c>
      <c r="AB89" s="403">
        <f t="shared" si="26"/>
        <v>0</v>
      </c>
      <c r="AC89" s="403">
        <f t="shared" si="27"/>
        <v>0</v>
      </c>
      <c r="AD89" s="548">
        <f t="shared" si="45"/>
        <v>0</v>
      </c>
      <c r="AE89" s="549"/>
      <c r="AF89" s="550">
        <f t="shared" si="28"/>
        <v>0</v>
      </c>
      <c r="AG89" s="551">
        <f t="shared" si="29"/>
        <v>0</v>
      </c>
      <c r="AH89" s="549"/>
      <c r="AI89" s="549"/>
      <c r="AJ89" s="550">
        <f t="shared" si="30"/>
        <v>0</v>
      </c>
      <c r="AK89" s="850">
        <f t="shared" si="46"/>
        <v>0</v>
      </c>
      <c r="AL89" s="549"/>
      <c r="AM89" s="550">
        <f t="shared" si="31"/>
        <v>0</v>
      </c>
      <c r="AN89" s="551">
        <f t="shared" si="32"/>
        <v>0</v>
      </c>
      <c r="AO89" s="549"/>
      <c r="AP89" s="552">
        <f t="shared" si="33"/>
        <v>0</v>
      </c>
      <c r="AQ89" s="553"/>
      <c r="AR89" s="551">
        <f t="shared" si="34"/>
        <v>0</v>
      </c>
      <c r="AS89" s="554"/>
      <c r="AT89" s="345">
        <f t="shared" si="35"/>
        <v>0</v>
      </c>
      <c r="AU89" s="868"/>
      <c r="AV89" s="555"/>
      <c r="AW89" s="371">
        <f t="shared" si="38"/>
        <v>0</v>
      </c>
      <c r="AX89" s="268"/>
      <c r="AY89" s="346">
        <f>'総括表 (A表)'!I89</f>
        <v>0</v>
      </c>
      <c r="AZ89" s="346">
        <f t="shared" si="39"/>
        <v>2</v>
      </c>
      <c r="BA89" s="346" t="str">
        <f t="shared" si="40"/>
        <v/>
      </c>
      <c r="BB89" s="346" t="str">
        <f t="shared" si="43"/>
        <v/>
      </c>
      <c r="BC89" s="346" t="str">
        <f t="shared" si="44"/>
        <v/>
      </c>
    </row>
    <row r="90" spans="1:55">
      <c r="A90" s="353">
        <f>VLOOKUP($E90,'個別表（B表）'!$C$14:$AR$213,2,FALSE)</f>
        <v>0</v>
      </c>
      <c r="B90" s="353">
        <f>IF(D90&gt;0,SUM($D$12:D90),0)</f>
        <v>0</v>
      </c>
      <c r="C90" s="353">
        <f t="shared" si="24"/>
        <v>0</v>
      </c>
      <c r="D90" s="353">
        <f t="shared" si="36"/>
        <v>0</v>
      </c>
      <c r="E90" s="408">
        <f t="shared" si="41"/>
        <v>0</v>
      </c>
      <c r="F90" s="371">
        <f>VLOOKUP($E90,'個別表（B表）'!$C$14:$AR$213,8,FALSE)</f>
        <v>0</v>
      </c>
      <c r="G90" s="346">
        <f>VLOOKUP($E90,'個別表（B表）'!$C$14:$AR$213,9,FALSE)</f>
        <v>0</v>
      </c>
      <c r="H90" s="346">
        <f>VLOOKUP($E90,'個別表（B表）'!$C$14:$AR$213,10,FALSE)</f>
        <v>0</v>
      </c>
      <c r="I90" s="542"/>
      <c r="J90" s="971" t="e">
        <f>IF($O90&gt;=0.6,1,
IF(AND($O90&gt;=0.5,#REF!=2,OR($L90="中間",$L90="山間")),1,"")
)</f>
        <v>#REF!</v>
      </c>
      <c r="K90" s="974" t="str">
        <f t="shared" si="37"/>
        <v/>
      </c>
      <c r="L90" s="652" t="str">
        <f>IF($H90&gt;0,LEFT(VLOOKUP($E90,'個別表（B表）'!$C$14:$AR$213,15,FALSE),2),"")</f>
        <v/>
      </c>
      <c r="M90" s="796"/>
      <c r="N90" s="544"/>
      <c r="O90" s="544"/>
      <c r="P90" s="543"/>
      <c r="Q90" s="556" t="str">
        <f t="shared" si="42"/>
        <v/>
      </c>
      <c r="R90" s="545"/>
      <c r="S90" s="557">
        <f>SUMIFS('個別表（B表）'!$H$14:$H$213,'個別表（B表）'!$C$14:$C$213,'総括表 (A表)'!$E90,'個別表（B表）'!$S$14:$S$213,"&gt;=1")</f>
        <v>0</v>
      </c>
      <c r="T90" s="401">
        <f>SUMIFS('個別表（B表）'!$BB$14:$BB$213,'個別表（B表）'!$C$14:$C$213,'総括表 (A表)'!$E90)</f>
        <v>0</v>
      </c>
      <c r="U90" s="401">
        <f>SUMIFS('個別表（B表）'!$BD$14:$BD$213,'個別表（B表）'!$C$14:$C$213,'総括表 (A表)'!$E90)</f>
        <v>0</v>
      </c>
      <c r="V90" s="557">
        <f>SUMIFS('個別表（B表）'!$H$14:$H$213,'個別表（B表）'!$C$14:$C$213,'総括表 (A表)'!$E90,'個別表（B表）'!$T$14:$T$213,"&gt;=1")</f>
        <v>0</v>
      </c>
      <c r="W90" s="402">
        <f>SUMIFS('個別表（B表）'!$BZ$14:$BZ$213,'個別表（B表）'!$C$14:$C$213,'総括表 (A表)'!$E90)</f>
        <v>0</v>
      </c>
      <c r="X90" s="402">
        <f>SUMIFS('個別表（B表）'!$CC$14:$CC$213,'個別表（B表）'!$C$14:$C$213,'総括表 (A表)'!$E90)</f>
        <v>0</v>
      </c>
      <c r="Y90" s="546"/>
      <c r="Z90" s="546"/>
      <c r="AA90" s="557">
        <f t="shared" si="25"/>
        <v>0</v>
      </c>
      <c r="AB90" s="403">
        <f t="shared" si="26"/>
        <v>0</v>
      </c>
      <c r="AC90" s="403">
        <f t="shared" si="27"/>
        <v>0</v>
      </c>
      <c r="AD90" s="548">
        <f t="shared" si="45"/>
        <v>0</v>
      </c>
      <c r="AE90" s="549"/>
      <c r="AF90" s="550">
        <f t="shared" si="28"/>
        <v>0</v>
      </c>
      <c r="AG90" s="551">
        <f t="shared" si="29"/>
        <v>0</v>
      </c>
      <c r="AH90" s="549"/>
      <c r="AI90" s="549"/>
      <c r="AJ90" s="550">
        <f t="shared" si="30"/>
        <v>0</v>
      </c>
      <c r="AK90" s="850">
        <f t="shared" si="46"/>
        <v>0</v>
      </c>
      <c r="AL90" s="549"/>
      <c r="AM90" s="550">
        <f t="shared" si="31"/>
        <v>0</v>
      </c>
      <c r="AN90" s="551">
        <f t="shared" si="32"/>
        <v>0</v>
      </c>
      <c r="AO90" s="549"/>
      <c r="AP90" s="552">
        <f t="shared" si="33"/>
        <v>0</v>
      </c>
      <c r="AQ90" s="553"/>
      <c r="AR90" s="551">
        <f t="shared" si="34"/>
        <v>0</v>
      </c>
      <c r="AS90" s="554"/>
      <c r="AT90" s="345">
        <f t="shared" si="35"/>
        <v>0</v>
      </c>
      <c r="AU90" s="868"/>
      <c r="AV90" s="555"/>
      <c r="AW90" s="371">
        <f t="shared" si="38"/>
        <v>0</v>
      </c>
      <c r="AX90" s="268"/>
      <c r="AY90" s="346">
        <f>'総括表 (A表)'!I90</f>
        <v>0</v>
      </c>
      <c r="AZ90" s="346">
        <f t="shared" si="39"/>
        <v>2</v>
      </c>
      <c r="BA90" s="346" t="str">
        <f t="shared" si="40"/>
        <v/>
      </c>
      <c r="BB90" s="346" t="str">
        <f t="shared" si="43"/>
        <v/>
      </c>
      <c r="BC90" s="346" t="str">
        <f t="shared" si="44"/>
        <v/>
      </c>
    </row>
    <row r="91" spans="1:55">
      <c r="A91" s="353">
        <f>VLOOKUP($E91,'個別表（B表）'!$C$14:$AR$213,2,FALSE)</f>
        <v>0</v>
      </c>
      <c r="B91" s="353">
        <f>IF(D91&gt;0,SUM($D$12:D91),0)</f>
        <v>0</v>
      </c>
      <c r="C91" s="353">
        <f t="shared" si="24"/>
        <v>0</v>
      </c>
      <c r="D91" s="353">
        <f t="shared" si="36"/>
        <v>0</v>
      </c>
      <c r="E91" s="408">
        <f t="shared" si="41"/>
        <v>0</v>
      </c>
      <c r="F91" s="371">
        <f>VLOOKUP($E91,'個別表（B表）'!$C$14:$AR$213,8,FALSE)</f>
        <v>0</v>
      </c>
      <c r="G91" s="346">
        <f>VLOOKUP($E91,'個別表（B表）'!$C$14:$AR$213,9,FALSE)</f>
        <v>0</v>
      </c>
      <c r="H91" s="346">
        <f>VLOOKUP($E91,'個別表（B表）'!$C$14:$AR$213,10,FALSE)</f>
        <v>0</v>
      </c>
      <c r="I91" s="542"/>
      <c r="J91" s="971" t="e">
        <f>IF($O91&gt;=0.6,1,
IF(AND($O91&gt;=0.5,#REF!=2,OR($L91="中間",$L91="山間")),1,"")
)</f>
        <v>#REF!</v>
      </c>
      <c r="K91" s="974" t="str">
        <f t="shared" si="37"/>
        <v/>
      </c>
      <c r="L91" s="652" t="str">
        <f>IF($H91&gt;0,LEFT(VLOOKUP($E91,'個別表（B表）'!$C$14:$AR$213,15,FALSE),2),"")</f>
        <v/>
      </c>
      <c r="M91" s="796"/>
      <c r="N91" s="544"/>
      <c r="O91" s="544"/>
      <c r="P91" s="543"/>
      <c r="Q91" s="556" t="str">
        <f t="shared" si="42"/>
        <v/>
      </c>
      <c r="R91" s="545"/>
      <c r="S91" s="557">
        <f>SUMIFS('個別表（B表）'!$H$14:$H$213,'個別表（B表）'!$C$14:$C$213,'総括表 (A表)'!$E91,'個別表（B表）'!$S$14:$S$213,"&gt;=1")</f>
        <v>0</v>
      </c>
      <c r="T91" s="401">
        <f>SUMIFS('個別表（B表）'!$BB$14:$BB$213,'個別表（B表）'!$C$14:$C$213,'総括表 (A表)'!$E91)</f>
        <v>0</v>
      </c>
      <c r="U91" s="401">
        <f>SUMIFS('個別表（B表）'!$BD$14:$BD$213,'個別表（B表）'!$C$14:$C$213,'総括表 (A表)'!$E91)</f>
        <v>0</v>
      </c>
      <c r="V91" s="557">
        <f>SUMIFS('個別表（B表）'!$H$14:$H$213,'個別表（B表）'!$C$14:$C$213,'総括表 (A表)'!$E91,'個別表（B表）'!$T$14:$T$213,"&gt;=1")</f>
        <v>0</v>
      </c>
      <c r="W91" s="402">
        <f>SUMIFS('個別表（B表）'!$BZ$14:$BZ$213,'個別表（B表）'!$C$14:$C$213,'総括表 (A表)'!$E91)</f>
        <v>0</v>
      </c>
      <c r="X91" s="402">
        <f>SUMIFS('個別表（B表）'!$CC$14:$CC$213,'個別表（B表）'!$C$14:$C$213,'総括表 (A表)'!$E91)</f>
        <v>0</v>
      </c>
      <c r="Y91" s="546"/>
      <c r="Z91" s="546"/>
      <c r="AA91" s="557">
        <f t="shared" si="25"/>
        <v>0</v>
      </c>
      <c r="AB91" s="403">
        <f t="shared" si="26"/>
        <v>0</v>
      </c>
      <c r="AC91" s="403">
        <f t="shared" si="27"/>
        <v>0</v>
      </c>
      <c r="AD91" s="548">
        <f t="shared" si="45"/>
        <v>0</v>
      </c>
      <c r="AE91" s="549"/>
      <c r="AF91" s="550">
        <f t="shared" si="28"/>
        <v>0</v>
      </c>
      <c r="AG91" s="551">
        <f t="shared" si="29"/>
        <v>0</v>
      </c>
      <c r="AH91" s="549"/>
      <c r="AI91" s="549"/>
      <c r="AJ91" s="550">
        <f t="shared" si="30"/>
        <v>0</v>
      </c>
      <c r="AK91" s="850">
        <f t="shared" si="46"/>
        <v>0</v>
      </c>
      <c r="AL91" s="549"/>
      <c r="AM91" s="550">
        <f t="shared" si="31"/>
        <v>0</v>
      </c>
      <c r="AN91" s="551">
        <f t="shared" si="32"/>
        <v>0</v>
      </c>
      <c r="AO91" s="549"/>
      <c r="AP91" s="552">
        <f t="shared" si="33"/>
        <v>0</v>
      </c>
      <c r="AQ91" s="553"/>
      <c r="AR91" s="551">
        <f t="shared" si="34"/>
        <v>0</v>
      </c>
      <c r="AS91" s="554"/>
      <c r="AT91" s="345">
        <f t="shared" si="35"/>
        <v>0</v>
      </c>
      <c r="AU91" s="868"/>
      <c r="AV91" s="555"/>
      <c r="AW91" s="371">
        <f t="shared" si="38"/>
        <v>0</v>
      </c>
      <c r="AX91" s="268"/>
      <c r="AY91" s="346">
        <f>'総括表 (A表)'!I91</f>
        <v>0</v>
      </c>
      <c r="AZ91" s="346">
        <f t="shared" si="39"/>
        <v>2</v>
      </c>
      <c r="BA91" s="346" t="str">
        <f t="shared" si="40"/>
        <v/>
      </c>
      <c r="BB91" s="346" t="str">
        <f t="shared" si="43"/>
        <v/>
      </c>
      <c r="BC91" s="346" t="str">
        <f t="shared" si="44"/>
        <v/>
      </c>
    </row>
    <row r="92" spans="1:55">
      <c r="A92" s="353">
        <f>VLOOKUP($E92,'個別表（B表）'!$C$14:$AR$213,2,FALSE)</f>
        <v>0</v>
      </c>
      <c r="B92" s="353">
        <f>IF(D92&gt;0,SUM($D$12:D92),0)</f>
        <v>0</v>
      </c>
      <c r="C92" s="353">
        <f t="shared" si="24"/>
        <v>0</v>
      </c>
      <c r="D92" s="353">
        <f t="shared" si="36"/>
        <v>0</v>
      </c>
      <c r="E92" s="408">
        <f t="shared" si="41"/>
        <v>0</v>
      </c>
      <c r="F92" s="371">
        <f>VLOOKUP($E92,'個別表（B表）'!$C$14:$AR$213,8,FALSE)</f>
        <v>0</v>
      </c>
      <c r="G92" s="346">
        <f>VLOOKUP($E92,'個別表（B表）'!$C$14:$AR$213,9,FALSE)</f>
        <v>0</v>
      </c>
      <c r="H92" s="346">
        <f>VLOOKUP($E92,'個別表（B表）'!$C$14:$AR$213,10,FALSE)</f>
        <v>0</v>
      </c>
      <c r="I92" s="542"/>
      <c r="J92" s="971" t="e">
        <f>IF($O92&gt;=0.6,1,
IF(AND($O92&gt;=0.5,#REF!=2,OR($L92="中間",$L92="山間")),1,"")
)</f>
        <v>#REF!</v>
      </c>
      <c r="K92" s="974" t="str">
        <f t="shared" si="37"/>
        <v/>
      </c>
      <c r="L92" s="652" t="str">
        <f>IF($H92&gt;0,LEFT(VLOOKUP($E92,'個別表（B表）'!$C$14:$AR$213,15,FALSE),2),"")</f>
        <v/>
      </c>
      <c r="M92" s="796"/>
      <c r="N92" s="544"/>
      <c r="O92" s="544"/>
      <c r="P92" s="543"/>
      <c r="Q92" s="556" t="str">
        <f t="shared" si="42"/>
        <v/>
      </c>
      <c r="R92" s="545"/>
      <c r="S92" s="557">
        <f>SUMIFS('個別表（B表）'!$H$14:$H$213,'個別表（B表）'!$C$14:$C$213,'総括表 (A表)'!$E92,'個別表（B表）'!$S$14:$S$213,"&gt;=1")</f>
        <v>0</v>
      </c>
      <c r="T92" s="401">
        <f>SUMIFS('個別表（B表）'!$BB$14:$BB$213,'個別表（B表）'!$C$14:$C$213,'総括表 (A表)'!$E92)</f>
        <v>0</v>
      </c>
      <c r="U92" s="401">
        <f>SUMIFS('個別表（B表）'!$BD$14:$BD$213,'個別表（B表）'!$C$14:$C$213,'総括表 (A表)'!$E92)</f>
        <v>0</v>
      </c>
      <c r="V92" s="557">
        <f>SUMIFS('個別表（B表）'!$H$14:$H$213,'個別表（B表）'!$C$14:$C$213,'総括表 (A表)'!$E92,'個別表（B表）'!$T$14:$T$213,"&gt;=1")</f>
        <v>0</v>
      </c>
      <c r="W92" s="402">
        <f>SUMIFS('個別表（B表）'!$BZ$14:$BZ$213,'個別表（B表）'!$C$14:$C$213,'総括表 (A表)'!$E92)</f>
        <v>0</v>
      </c>
      <c r="X92" s="402">
        <f>SUMIFS('個別表（B表）'!$CC$14:$CC$213,'個別表（B表）'!$C$14:$C$213,'総括表 (A表)'!$E92)</f>
        <v>0</v>
      </c>
      <c r="Y92" s="546"/>
      <c r="Z92" s="546"/>
      <c r="AA92" s="557">
        <f t="shared" si="25"/>
        <v>0</v>
      </c>
      <c r="AB92" s="403">
        <f t="shared" si="26"/>
        <v>0</v>
      </c>
      <c r="AC92" s="403">
        <f t="shared" si="27"/>
        <v>0</v>
      </c>
      <c r="AD92" s="548">
        <f t="shared" si="45"/>
        <v>0</v>
      </c>
      <c r="AE92" s="549"/>
      <c r="AF92" s="550">
        <f t="shared" si="28"/>
        <v>0</v>
      </c>
      <c r="AG92" s="551">
        <f t="shared" si="29"/>
        <v>0</v>
      </c>
      <c r="AH92" s="549"/>
      <c r="AI92" s="549"/>
      <c r="AJ92" s="550">
        <f t="shared" si="30"/>
        <v>0</v>
      </c>
      <c r="AK92" s="850">
        <f t="shared" si="46"/>
        <v>0</v>
      </c>
      <c r="AL92" s="549"/>
      <c r="AM92" s="550">
        <f t="shared" si="31"/>
        <v>0</v>
      </c>
      <c r="AN92" s="551">
        <f t="shared" si="32"/>
        <v>0</v>
      </c>
      <c r="AO92" s="549"/>
      <c r="AP92" s="552">
        <f t="shared" si="33"/>
        <v>0</v>
      </c>
      <c r="AQ92" s="553"/>
      <c r="AR92" s="551">
        <f t="shared" si="34"/>
        <v>0</v>
      </c>
      <c r="AS92" s="554"/>
      <c r="AT92" s="345">
        <f t="shared" si="35"/>
        <v>0</v>
      </c>
      <c r="AU92" s="868"/>
      <c r="AV92" s="555"/>
      <c r="AW92" s="371">
        <f t="shared" si="38"/>
        <v>0</v>
      </c>
      <c r="AX92" s="268"/>
      <c r="AY92" s="346">
        <f>'総括表 (A表)'!I92</f>
        <v>0</v>
      </c>
      <c r="AZ92" s="346">
        <f t="shared" si="39"/>
        <v>2</v>
      </c>
      <c r="BA92" s="346" t="str">
        <f t="shared" si="40"/>
        <v/>
      </c>
      <c r="BB92" s="346" t="str">
        <f t="shared" si="43"/>
        <v/>
      </c>
      <c r="BC92" s="346" t="str">
        <f t="shared" si="44"/>
        <v/>
      </c>
    </row>
    <row r="93" spans="1:55">
      <c r="A93" s="353">
        <f>VLOOKUP($E93,'個別表（B表）'!$C$14:$AR$213,2,FALSE)</f>
        <v>0</v>
      </c>
      <c r="B93" s="353">
        <f>IF(D93&gt;0,SUM($D$12:D93),0)</f>
        <v>0</v>
      </c>
      <c r="C93" s="353">
        <f t="shared" si="24"/>
        <v>0</v>
      </c>
      <c r="D93" s="353">
        <f t="shared" si="36"/>
        <v>0</v>
      </c>
      <c r="E93" s="408">
        <f t="shared" si="41"/>
        <v>0</v>
      </c>
      <c r="F93" s="371">
        <f>VLOOKUP($E93,'個別表（B表）'!$C$14:$AR$213,8,FALSE)</f>
        <v>0</v>
      </c>
      <c r="G93" s="346">
        <f>VLOOKUP($E93,'個別表（B表）'!$C$14:$AR$213,9,FALSE)</f>
        <v>0</v>
      </c>
      <c r="H93" s="346">
        <f>VLOOKUP($E93,'個別表（B表）'!$C$14:$AR$213,10,FALSE)</f>
        <v>0</v>
      </c>
      <c r="I93" s="542"/>
      <c r="J93" s="971" t="e">
        <f>IF($O93&gt;=0.6,1,
IF(AND($O93&gt;=0.5,#REF!=2,OR($L93="中間",$L93="山間")),1,"")
)</f>
        <v>#REF!</v>
      </c>
      <c r="K93" s="974" t="str">
        <f t="shared" si="37"/>
        <v/>
      </c>
      <c r="L93" s="652" t="str">
        <f>IF($H93&gt;0,LEFT(VLOOKUP($E93,'個別表（B表）'!$C$14:$AR$213,15,FALSE),2),"")</f>
        <v/>
      </c>
      <c r="M93" s="796"/>
      <c r="N93" s="544"/>
      <c r="O93" s="544"/>
      <c r="P93" s="543"/>
      <c r="Q93" s="556" t="str">
        <f t="shared" si="42"/>
        <v/>
      </c>
      <c r="R93" s="545"/>
      <c r="S93" s="557">
        <f>SUMIFS('個別表（B表）'!$H$14:$H$213,'個別表（B表）'!$C$14:$C$213,'総括表 (A表)'!$E93,'個別表（B表）'!$S$14:$S$213,"&gt;=1")</f>
        <v>0</v>
      </c>
      <c r="T93" s="401">
        <f>SUMIFS('個別表（B表）'!$BB$14:$BB$213,'個別表（B表）'!$C$14:$C$213,'総括表 (A表)'!$E93)</f>
        <v>0</v>
      </c>
      <c r="U93" s="401">
        <f>SUMIFS('個別表（B表）'!$BD$14:$BD$213,'個別表（B表）'!$C$14:$C$213,'総括表 (A表)'!$E93)</f>
        <v>0</v>
      </c>
      <c r="V93" s="557">
        <f>SUMIFS('個別表（B表）'!$H$14:$H$213,'個別表（B表）'!$C$14:$C$213,'総括表 (A表)'!$E93,'個別表（B表）'!$T$14:$T$213,"&gt;=1")</f>
        <v>0</v>
      </c>
      <c r="W93" s="402">
        <f>SUMIFS('個別表（B表）'!$BZ$14:$BZ$213,'個別表（B表）'!$C$14:$C$213,'総括表 (A表)'!$E93)</f>
        <v>0</v>
      </c>
      <c r="X93" s="402">
        <f>SUMIFS('個別表（B表）'!$CC$14:$CC$213,'個別表（B表）'!$C$14:$C$213,'総括表 (A表)'!$E93)</f>
        <v>0</v>
      </c>
      <c r="Y93" s="546"/>
      <c r="Z93" s="546"/>
      <c r="AA93" s="557">
        <f t="shared" si="25"/>
        <v>0</v>
      </c>
      <c r="AB93" s="403">
        <f t="shared" si="26"/>
        <v>0</v>
      </c>
      <c r="AC93" s="403">
        <f t="shared" si="27"/>
        <v>0</v>
      </c>
      <c r="AD93" s="548">
        <f t="shared" si="45"/>
        <v>0</v>
      </c>
      <c r="AE93" s="549"/>
      <c r="AF93" s="550">
        <f t="shared" si="28"/>
        <v>0</v>
      </c>
      <c r="AG93" s="551">
        <f t="shared" si="29"/>
        <v>0</v>
      </c>
      <c r="AH93" s="549"/>
      <c r="AI93" s="549"/>
      <c r="AJ93" s="550">
        <f t="shared" si="30"/>
        <v>0</v>
      </c>
      <c r="AK93" s="850">
        <f t="shared" si="46"/>
        <v>0</v>
      </c>
      <c r="AL93" s="549"/>
      <c r="AM93" s="550">
        <f t="shared" si="31"/>
        <v>0</v>
      </c>
      <c r="AN93" s="551">
        <f t="shared" si="32"/>
        <v>0</v>
      </c>
      <c r="AO93" s="549"/>
      <c r="AP93" s="552">
        <f t="shared" si="33"/>
        <v>0</v>
      </c>
      <c r="AQ93" s="553"/>
      <c r="AR93" s="551">
        <f t="shared" si="34"/>
        <v>0</v>
      </c>
      <c r="AS93" s="554"/>
      <c r="AT93" s="345">
        <f t="shared" si="35"/>
        <v>0</v>
      </c>
      <c r="AU93" s="868"/>
      <c r="AV93" s="555"/>
      <c r="AW93" s="371">
        <f t="shared" si="38"/>
        <v>0</v>
      </c>
      <c r="AX93" s="268"/>
      <c r="AY93" s="346">
        <f>'総括表 (A表)'!I93</f>
        <v>0</v>
      </c>
      <c r="AZ93" s="346">
        <f t="shared" si="39"/>
        <v>2</v>
      </c>
      <c r="BA93" s="346" t="str">
        <f t="shared" si="40"/>
        <v/>
      </c>
      <c r="BB93" s="346" t="str">
        <f t="shared" si="43"/>
        <v/>
      </c>
      <c r="BC93" s="346" t="str">
        <f t="shared" si="44"/>
        <v/>
      </c>
    </row>
    <row r="94" spans="1:55">
      <c r="A94" s="353">
        <f>VLOOKUP($E94,'個別表（B表）'!$C$14:$AR$213,2,FALSE)</f>
        <v>0</v>
      </c>
      <c r="B94" s="353">
        <f>IF(D94&gt;0,SUM($D$12:D94),0)</f>
        <v>0</v>
      </c>
      <c r="C94" s="353">
        <f t="shared" si="24"/>
        <v>0</v>
      </c>
      <c r="D94" s="353">
        <f t="shared" si="36"/>
        <v>0</v>
      </c>
      <c r="E94" s="408">
        <f t="shared" si="41"/>
        <v>0</v>
      </c>
      <c r="F94" s="371">
        <f>VLOOKUP($E94,'個別表（B表）'!$C$14:$AR$213,8,FALSE)</f>
        <v>0</v>
      </c>
      <c r="G94" s="346">
        <f>VLOOKUP($E94,'個別表（B表）'!$C$14:$AR$213,9,FALSE)</f>
        <v>0</v>
      </c>
      <c r="H94" s="346">
        <f>VLOOKUP($E94,'個別表（B表）'!$C$14:$AR$213,10,FALSE)</f>
        <v>0</v>
      </c>
      <c r="I94" s="542"/>
      <c r="J94" s="971" t="e">
        <f>IF($O94&gt;=0.6,1,
IF(AND($O94&gt;=0.5,#REF!=2,OR($L94="中間",$L94="山間")),1,"")
)</f>
        <v>#REF!</v>
      </c>
      <c r="K94" s="974" t="str">
        <f t="shared" si="37"/>
        <v/>
      </c>
      <c r="L94" s="652" t="str">
        <f>IF($H94&gt;0,LEFT(VLOOKUP($E94,'個別表（B表）'!$C$14:$AR$213,15,FALSE),2),"")</f>
        <v/>
      </c>
      <c r="M94" s="796"/>
      <c r="N94" s="544"/>
      <c r="O94" s="544"/>
      <c r="P94" s="543"/>
      <c r="Q94" s="556" t="str">
        <f t="shared" si="42"/>
        <v/>
      </c>
      <c r="R94" s="545"/>
      <c r="S94" s="557">
        <f>SUMIFS('個別表（B表）'!$H$14:$H$213,'個別表（B表）'!$C$14:$C$213,'総括表 (A表)'!$E94,'個別表（B表）'!$S$14:$S$213,"&gt;=1")</f>
        <v>0</v>
      </c>
      <c r="T94" s="401">
        <f>SUMIFS('個別表（B表）'!$BB$14:$BB$213,'個別表（B表）'!$C$14:$C$213,'総括表 (A表)'!$E94)</f>
        <v>0</v>
      </c>
      <c r="U94" s="401">
        <f>SUMIFS('個別表（B表）'!$BD$14:$BD$213,'個別表（B表）'!$C$14:$C$213,'総括表 (A表)'!$E94)</f>
        <v>0</v>
      </c>
      <c r="V94" s="557">
        <f>SUMIFS('個別表（B表）'!$H$14:$H$213,'個別表（B表）'!$C$14:$C$213,'総括表 (A表)'!$E94,'個別表（B表）'!$T$14:$T$213,"&gt;=1")</f>
        <v>0</v>
      </c>
      <c r="W94" s="402">
        <f>SUMIFS('個別表（B表）'!$BZ$14:$BZ$213,'個別表（B表）'!$C$14:$C$213,'総括表 (A表)'!$E94)</f>
        <v>0</v>
      </c>
      <c r="X94" s="402">
        <f>SUMIFS('個別表（B表）'!$CC$14:$CC$213,'個別表（B表）'!$C$14:$C$213,'総括表 (A表)'!$E94)</f>
        <v>0</v>
      </c>
      <c r="Y94" s="546"/>
      <c r="Z94" s="546"/>
      <c r="AA94" s="557">
        <f t="shared" si="25"/>
        <v>0</v>
      </c>
      <c r="AB94" s="403">
        <f t="shared" si="26"/>
        <v>0</v>
      </c>
      <c r="AC94" s="403">
        <f t="shared" si="27"/>
        <v>0</v>
      </c>
      <c r="AD94" s="548">
        <f t="shared" si="45"/>
        <v>0</v>
      </c>
      <c r="AE94" s="549"/>
      <c r="AF94" s="550">
        <f t="shared" si="28"/>
        <v>0</v>
      </c>
      <c r="AG94" s="551">
        <f t="shared" si="29"/>
        <v>0</v>
      </c>
      <c r="AH94" s="549"/>
      <c r="AI94" s="549"/>
      <c r="AJ94" s="550">
        <f t="shared" si="30"/>
        <v>0</v>
      </c>
      <c r="AK94" s="850">
        <f t="shared" si="46"/>
        <v>0</v>
      </c>
      <c r="AL94" s="549"/>
      <c r="AM94" s="550">
        <f t="shared" si="31"/>
        <v>0</v>
      </c>
      <c r="AN94" s="551">
        <f t="shared" si="32"/>
        <v>0</v>
      </c>
      <c r="AO94" s="549"/>
      <c r="AP94" s="552">
        <f t="shared" si="33"/>
        <v>0</v>
      </c>
      <c r="AQ94" s="553"/>
      <c r="AR94" s="551">
        <f t="shared" si="34"/>
        <v>0</v>
      </c>
      <c r="AS94" s="554"/>
      <c r="AT94" s="345">
        <f t="shared" si="35"/>
        <v>0</v>
      </c>
      <c r="AU94" s="868"/>
      <c r="AV94" s="555"/>
      <c r="AW94" s="371">
        <f t="shared" si="38"/>
        <v>0</v>
      </c>
      <c r="AX94" s="268"/>
      <c r="AY94" s="346">
        <f>'総括表 (A表)'!I94</f>
        <v>0</v>
      </c>
      <c r="AZ94" s="346">
        <f t="shared" si="39"/>
        <v>2</v>
      </c>
      <c r="BA94" s="346" t="str">
        <f t="shared" si="40"/>
        <v/>
      </c>
      <c r="BB94" s="346" t="str">
        <f t="shared" si="43"/>
        <v/>
      </c>
      <c r="BC94" s="346" t="str">
        <f t="shared" si="44"/>
        <v/>
      </c>
    </row>
    <row r="95" spans="1:55">
      <c r="A95" s="353">
        <f>VLOOKUP($E95,'個別表（B表）'!$C$14:$AR$213,2,FALSE)</f>
        <v>0</v>
      </c>
      <c r="B95" s="353">
        <f>IF(D95&gt;0,SUM($D$12:D95),0)</f>
        <v>0</v>
      </c>
      <c r="C95" s="353">
        <f t="shared" si="24"/>
        <v>0</v>
      </c>
      <c r="D95" s="353">
        <f t="shared" si="36"/>
        <v>0</v>
      </c>
      <c r="E95" s="408">
        <f t="shared" si="41"/>
        <v>0</v>
      </c>
      <c r="F95" s="371">
        <f>VLOOKUP($E95,'個別表（B表）'!$C$14:$AR$213,8,FALSE)</f>
        <v>0</v>
      </c>
      <c r="G95" s="346">
        <f>VLOOKUP($E95,'個別表（B表）'!$C$14:$AR$213,9,FALSE)</f>
        <v>0</v>
      </c>
      <c r="H95" s="346">
        <f>VLOOKUP($E95,'個別表（B表）'!$C$14:$AR$213,10,FALSE)</f>
        <v>0</v>
      </c>
      <c r="I95" s="542"/>
      <c r="J95" s="971" t="e">
        <f>IF($O95&gt;=0.6,1,
IF(AND($O95&gt;=0.5,#REF!=2,OR($L95="中間",$L95="山間")),1,"")
)</f>
        <v>#REF!</v>
      </c>
      <c r="K95" s="974" t="str">
        <f t="shared" si="37"/>
        <v/>
      </c>
      <c r="L95" s="652" t="str">
        <f>IF($H95&gt;0,LEFT(VLOOKUP($E95,'個別表（B表）'!$C$14:$AR$213,15,FALSE),2),"")</f>
        <v/>
      </c>
      <c r="M95" s="796"/>
      <c r="N95" s="544"/>
      <c r="O95" s="544"/>
      <c r="P95" s="543"/>
      <c r="Q95" s="556" t="str">
        <f t="shared" si="42"/>
        <v/>
      </c>
      <c r="R95" s="545"/>
      <c r="S95" s="557">
        <f>SUMIFS('個別表（B表）'!$H$14:$H$213,'個別表（B表）'!$C$14:$C$213,'総括表 (A表)'!$E95,'個別表（B表）'!$S$14:$S$213,"&gt;=1")</f>
        <v>0</v>
      </c>
      <c r="T95" s="401">
        <f>SUMIFS('個別表（B表）'!$BB$14:$BB$213,'個別表（B表）'!$C$14:$C$213,'総括表 (A表)'!$E95)</f>
        <v>0</v>
      </c>
      <c r="U95" s="401">
        <f>SUMIFS('個別表（B表）'!$BD$14:$BD$213,'個別表（B表）'!$C$14:$C$213,'総括表 (A表)'!$E95)</f>
        <v>0</v>
      </c>
      <c r="V95" s="557">
        <f>SUMIFS('個別表（B表）'!$H$14:$H$213,'個別表（B表）'!$C$14:$C$213,'総括表 (A表)'!$E95,'個別表（B表）'!$T$14:$T$213,"&gt;=1")</f>
        <v>0</v>
      </c>
      <c r="W95" s="402">
        <f>SUMIFS('個別表（B表）'!$BZ$14:$BZ$213,'個別表（B表）'!$C$14:$C$213,'総括表 (A表)'!$E95)</f>
        <v>0</v>
      </c>
      <c r="X95" s="402">
        <f>SUMIFS('個別表（B表）'!$CC$14:$CC$213,'個別表（B表）'!$C$14:$C$213,'総括表 (A表)'!$E95)</f>
        <v>0</v>
      </c>
      <c r="Y95" s="546"/>
      <c r="Z95" s="546"/>
      <c r="AA95" s="557">
        <f t="shared" si="25"/>
        <v>0</v>
      </c>
      <c r="AB95" s="403">
        <f t="shared" si="26"/>
        <v>0</v>
      </c>
      <c r="AC95" s="403">
        <f t="shared" si="27"/>
        <v>0</v>
      </c>
      <c r="AD95" s="548">
        <f t="shared" si="45"/>
        <v>0</v>
      </c>
      <c r="AE95" s="549"/>
      <c r="AF95" s="550">
        <f t="shared" si="28"/>
        <v>0</v>
      </c>
      <c r="AG95" s="551">
        <f t="shared" si="29"/>
        <v>0</v>
      </c>
      <c r="AH95" s="549"/>
      <c r="AI95" s="549"/>
      <c r="AJ95" s="550">
        <f t="shared" si="30"/>
        <v>0</v>
      </c>
      <c r="AK95" s="850">
        <f t="shared" si="46"/>
        <v>0</v>
      </c>
      <c r="AL95" s="549"/>
      <c r="AM95" s="550">
        <f t="shared" si="31"/>
        <v>0</v>
      </c>
      <c r="AN95" s="551">
        <f t="shared" si="32"/>
        <v>0</v>
      </c>
      <c r="AO95" s="549"/>
      <c r="AP95" s="552">
        <f t="shared" si="33"/>
        <v>0</v>
      </c>
      <c r="AQ95" s="553"/>
      <c r="AR95" s="551">
        <f t="shared" si="34"/>
        <v>0</v>
      </c>
      <c r="AS95" s="554"/>
      <c r="AT95" s="345">
        <f t="shared" si="35"/>
        <v>0</v>
      </c>
      <c r="AU95" s="868"/>
      <c r="AV95" s="555"/>
      <c r="AW95" s="371">
        <f t="shared" si="38"/>
        <v>0</v>
      </c>
      <c r="AX95" s="268"/>
      <c r="AY95" s="346">
        <f>'総括表 (A表)'!I95</f>
        <v>0</v>
      </c>
      <c r="AZ95" s="346">
        <f t="shared" si="39"/>
        <v>2</v>
      </c>
      <c r="BA95" s="346" t="str">
        <f t="shared" si="40"/>
        <v/>
      </c>
      <c r="BB95" s="346" t="str">
        <f t="shared" si="43"/>
        <v/>
      </c>
      <c r="BC95" s="346" t="str">
        <f t="shared" si="44"/>
        <v/>
      </c>
    </row>
    <row r="96" spans="1:55">
      <c r="A96" s="353">
        <f>VLOOKUP($E96,'個別表（B表）'!$C$14:$AR$213,2,FALSE)</f>
        <v>0</v>
      </c>
      <c r="B96" s="353">
        <f>IF(D96&gt;0,SUM($D$12:D96),0)</f>
        <v>0</v>
      </c>
      <c r="C96" s="353">
        <f t="shared" si="24"/>
        <v>0</v>
      </c>
      <c r="D96" s="353">
        <f t="shared" si="36"/>
        <v>0</v>
      </c>
      <c r="E96" s="408">
        <f t="shared" si="41"/>
        <v>0</v>
      </c>
      <c r="F96" s="371">
        <f>VLOOKUP($E96,'個別表（B表）'!$C$14:$AR$213,8,FALSE)</f>
        <v>0</v>
      </c>
      <c r="G96" s="346">
        <f>VLOOKUP($E96,'個別表（B表）'!$C$14:$AR$213,9,FALSE)</f>
        <v>0</v>
      </c>
      <c r="H96" s="346">
        <f>VLOOKUP($E96,'個別表（B表）'!$C$14:$AR$213,10,FALSE)</f>
        <v>0</v>
      </c>
      <c r="I96" s="542"/>
      <c r="J96" s="971" t="e">
        <f>IF($O96&gt;=0.6,1,
IF(AND($O96&gt;=0.5,#REF!=2,OR($L96="中間",$L96="山間")),1,"")
)</f>
        <v>#REF!</v>
      </c>
      <c r="K96" s="974" t="str">
        <f t="shared" si="37"/>
        <v/>
      </c>
      <c r="L96" s="652" t="str">
        <f>IF($H96&gt;0,LEFT(VLOOKUP($E96,'個別表（B表）'!$C$14:$AR$213,15,FALSE),2),"")</f>
        <v/>
      </c>
      <c r="M96" s="796"/>
      <c r="N96" s="544"/>
      <c r="O96" s="544"/>
      <c r="P96" s="543"/>
      <c r="Q96" s="556" t="str">
        <f t="shared" si="42"/>
        <v/>
      </c>
      <c r="R96" s="545"/>
      <c r="S96" s="557">
        <f>SUMIFS('個別表（B表）'!$H$14:$H$213,'個別表（B表）'!$C$14:$C$213,'総括表 (A表)'!$E96,'個別表（B表）'!$S$14:$S$213,"&gt;=1")</f>
        <v>0</v>
      </c>
      <c r="T96" s="401">
        <f>SUMIFS('個別表（B表）'!$BB$14:$BB$213,'個別表（B表）'!$C$14:$C$213,'総括表 (A表)'!$E96)</f>
        <v>0</v>
      </c>
      <c r="U96" s="401">
        <f>SUMIFS('個別表（B表）'!$BD$14:$BD$213,'個別表（B表）'!$C$14:$C$213,'総括表 (A表)'!$E96)</f>
        <v>0</v>
      </c>
      <c r="V96" s="557">
        <f>SUMIFS('個別表（B表）'!$H$14:$H$213,'個別表（B表）'!$C$14:$C$213,'総括表 (A表)'!$E96,'個別表（B表）'!$T$14:$T$213,"&gt;=1")</f>
        <v>0</v>
      </c>
      <c r="W96" s="402">
        <f>SUMIFS('個別表（B表）'!$BZ$14:$BZ$213,'個別表（B表）'!$C$14:$C$213,'総括表 (A表)'!$E96)</f>
        <v>0</v>
      </c>
      <c r="X96" s="402">
        <f>SUMIFS('個別表（B表）'!$CC$14:$CC$213,'個別表（B表）'!$C$14:$C$213,'総括表 (A表)'!$E96)</f>
        <v>0</v>
      </c>
      <c r="Y96" s="546"/>
      <c r="Z96" s="546"/>
      <c r="AA96" s="557">
        <f t="shared" si="25"/>
        <v>0</v>
      </c>
      <c r="AB96" s="403">
        <f t="shared" si="26"/>
        <v>0</v>
      </c>
      <c r="AC96" s="403">
        <f t="shared" si="27"/>
        <v>0</v>
      </c>
      <c r="AD96" s="548">
        <f t="shared" si="45"/>
        <v>0</v>
      </c>
      <c r="AE96" s="549"/>
      <c r="AF96" s="550">
        <f t="shared" si="28"/>
        <v>0</v>
      </c>
      <c r="AG96" s="551">
        <f t="shared" si="29"/>
        <v>0</v>
      </c>
      <c r="AH96" s="549"/>
      <c r="AI96" s="549"/>
      <c r="AJ96" s="550">
        <f t="shared" si="30"/>
        <v>0</v>
      </c>
      <c r="AK96" s="850">
        <f t="shared" si="46"/>
        <v>0</v>
      </c>
      <c r="AL96" s="549"/>
      <c r="AM96" s="550">
        <f t="shared" si="31"/>
        <v>0</v>
      </c>
      <c r="AN96" s="551">
        <f t="shared" si="32"/>
        <v>0</v>
      </c>
      <c r="AO96" s="549"/>
      <c r="AP96" s="552">
        <f t="shared" si="33"/>
        <v>0</v>
      </c>
      <c r="AQ96" s="553"/>
      <c r="AR96" s="551">
        <f t="shared" si="34"/>
        <v>0</v>
      </c>
      <c r="AS96" s="554"/>
      <c r="AT96" s="345">
        <f t="shared" si="35"/>
        <v>0</v>
      </c>
      <c r="AU96" s="868"/>
      <c r="AV96" s="555"/>
      <c r="AW96" s="371">
        <f t="shared" si="38"/>
        <v>0</v>
      </c>
      <c r="AX96" s="268"/>
      <c r="AY96" s="346">
        <f>'総括表 (A表)'!I96</f>
        <v>0</v>
      </c>
      <c r="AZ96" s="346">
        <f t="shared" si="39"/>
        <v>2</v>
      </c>
      <c r="BA96" s="346" t="str">
        <f t="shared" si="40"/>
        <v/>
      </c>
      <c r="BB96" s="346" t="str">
        <f t="shared" si="43"/>
        <v/>
      </c>
      <c r="BC96" s="346" t="str">
        <f t="shared" si="44"/>
        <v/>
      </c>
    </row>
    <row r="97" spans="1:55">
      <c r="A97" s="353">
        <f>VLOOKUP($E97,'個別表（B表）'!$C$14:$AR$213,2,FALSE)</f>
        <v>0</v>
      </c>
      <c r="B97" s="353">
        <f>IF(D97&gt;0,SUM($D$12:D97),0)</f>
        <v>0</v>
      </c>
      <c r="C97" s="353">
        <f t="shared" si="24"/>
        <v>0</v>
      </c>
      <c r="D97" s="353">
        <f t="shared" si="36"/>
        <v>0</v>
      </c>
      <c r="E97" s="408">
        <f t="shared" si="41"/>
        <v>0</v>
      </c>
      <c r="F97" s="371">
        <f>VLOOKUP($E97,'個別表（B表）'!$C$14:$AR$213,8,FALSE)</f>
        <v>0</v>
      </c>
      <c r="G97" s="346">
        <f>VLOOKUP($E97,'個別表（B表）'!$C$14:$AR$213,9,FALSE)</f>
        <v>0</v>
      </c>
      <c r="H97" s="346">
        <f>VLOOKUP($E97,'個別表（B表）'!$C$14:$AR$213,10,FALSE)</f>
        <v>0</v>
      </c>
      <c r="I97" s="542"/>
      <c r="J97" s="971" t="e">
        <f>IF($O97&gt;=0.6,1,
IF(AND($O97&gt;=0.5,#REF!=2,OR($L97="中間",$L97="山間")),1,"")
)</f>
        <v>#REF!</v>
      </c>
      <c r="K97" s="974" t="str">
        <f t="shared" si="37"/>
        <v/>
      </c>
      <c r="L97" s="652" t="str">
        <f>IF($H97&gt;0,LEFT(VLOOKUP($E97,'個別表（B表）'!$C$14:$AR$213,15,FALSE),2),"")</f>
        <v/>
      </c>
      <c r="M97" s="796"/>
      <c r="N97" s="544"/>
      <c r="O97" s="544"/>
      <c r="P97" s="543"/>
      <c r="Q97" s="556" t="str">
        <f t="shared" si="42"/>
        <v/>
      </c>
      <c r="R97" s="545"/>
      <c r="S97" s="557">
        <f>SUMIFS('個別表（B表）'!$H$14:$H$213,'個別表（B表）'!$C$14:$C$213,'総括表 (A表)'!$E97,'個別表（B表）'!$S$14:$S$213,"&gt;=1")</f>
        <v>0</v>
      </c>
      <c r="T97" s="401">
        <f>SUMIFS('個別表（B表）'!$BB$14:$BB$213,'個別表（B表）'!$C$14:$C$213,'総括表 (A表)'!$E97)</f>
        <v>0</v>
      </c>
      <c r="U97" s="401">
        <f>SUMIFS('個別表（B表）'!$BD$14:$BD$213,'個別表（B表）'!$C$14:$C$213,'総括表 (A表)'!$E97)</f>
        <v>0</v>
      </c>
      <c r="V97" s="557">
        <f>SUMIFS('個別表（B表）'!$H$14:$H$213,'個別表（B表）'!$C$14:$C$213,'総括表 (A表)'!$E97,'個別表（B表）'!$T$14:$T$213,"&gt;=1")</f>
        <v>0</v>
      </c>
      <c r="W97" s="402">
        <f>SUMIFS('個別表（B表）'!$BZ$14:$BZ$213,'個別表（B表）'!$C$14:$C$213,'総括表 (A表)'!$E97)</f>
        <v>0</v>
      </c>
      <c r="X97" s="402">
        <f>SUMIFS('個別表（B表）'!$CC$14:$CC$213,'個別表（B表）'!$C$14:$C$213,'総括表 (A表)'!$E97)</f>
        <v>0</v>
      </c>
      <c r="Y97" s="546"/>
      <c r="Z97" s="546"/>
      <c r="AA97" s="557">
        <f t="shared" si="25"/>
        <v>0</v>
      </c>
      <c r="AB97" s="403">
        <f t="shared" si="26"/>
        <v>0</v>
      </c>
      <c r="AC97" s="403">
        <f t="shared" si="27"/>
        <v>0</v>
      </c>
      <c r="AD97" s="548">
        <f t="shared" si="45"/>
        <v>0</v>
      </c>
      <c r="AE97" s="549"/>
      <c r="AF97" s="550">
        <f t="shared" si="28"/>
        <v>0</v>
      </c>
      <c r="AG97" s="551">
        <f t="shared" si="29"/>
        <v>0</v>
      </c>
      <c r="AH97" s="549"/>
      <c r="AI97" s="549"/>
      <c r="AJ97" s="550">
        <f t="shared" si="30"/>
        <v>0</v>
      </c>
      <c r="AK97" s="850">
        <f t="shared" si="46"/>
        <v>0</v>
      </c>
      <c r="AL97" s="549"/>
      <c r="AM97" s="550">
        <f t="shared" si="31"/>
        <v>0</v>
      </c>
      <c r="AN97" s="551">
        <f t="shared" si="32"/>
        <v>0</v>
      </c>
      <c r="AO97" s="549"/>
      <c r="AP97" s="552">
        <f t="shared" si="33"/>
        <v>0</v>
      </c>
      <c r="AQ97" s="553"/>
      <c r="AR97" s="551">
        <f t="shared" si="34"/>
        <v>0</v>
      </c>
      <c r="AS97" s="554"/>
      <c r="AT97" s="345">
        <f t="shared" si="35"/>
        <v>0</v>
      </c>
      <c r="AU97" s="868"/>
      <c r="AV97" s="555"/>
      <c r="AW97" s="371">
        <f t="shared" si="38"/>
        <v>0</v>
      </c>
      <c r="AX97" s="268"/>
      <c r="AY97" s="346">
        <f>'総括表 (A表)'!I97</f>
        <v>0</v>
      </c>
      <c r="AZ97" s="346">
        <f t="shared" si="39"/>
        <v>2</v>
      </c>
      <c r="BA97" s="346" t="str">
        <f t="shared" si="40"/>
        <v/>
      </c>
      <c r="BB97" s="346" t="str">
        <f t="shared" si="43"/>
        <v/>
      </c>
      <c r="BC97" s="346" t="str">
        <f t="shared" si="44"/>
        <v/>
      </c>
    </row>
    <row r="98" spans="1:55">
      <c r="A98" s="353">
        <f>VLOOKUP($E98,'個別表（B表）'!$C$14:$AR$213,2,FALSE)</f>
        <v>0</v>
      </c>
      <c r="B98" s="353">
        <f>IF(D98&gt;0,SUM($D$12:D98),0)</f>
        <v>0</v>
      </c>
      <c r="C98" s="353">
        <f t="shared" si="24"/>
        <v>0</v>
      </c>
      <c r="D98" s="353">
        <f t="shared" si="36"/>
        <v>0</v>
      </c>
      <c r="E98" s="408">
        <f t="shared" si="41"/>
        <v>0</v>
      </c>
      <c r="F98" s="371">
        <f>VLOOKUP($E98,'個別表（B表）'!$C$14:$AR$213,8,FALSE)</f>
        <v>0</v>
      </c>
      <c r="G98" s="346">
        <f>VLOOKUP($E98,'個別表（B表）'!$C$14:$AR$213,9,FALSE)</f>
        <v>0</v>
      </c>
      <c r="H98" s="346">
        <f>VLOOKUP($E98,'個別表（B表）'!$C$14:$AR$213,10,FALSE)</f>
        <v>0</v>
      </c>
      <c r="I98" s="542"/>
      <c r="J98" s="971" t="e">
        <f>IF($O98&gt;=0.6,1,
IF(AND($O98&gt;=0.5,#REF!=2,OR($L98="中間",$L98="山間")),1,"")
)</f>
        <v>#REF!</v>
      </c>
      <c r="K98" s="974" t="str">
        <f t="shared" si="37"/>
        <v/>
      </c>
      <c r="L98" s="652" t="str">
        <f>IF($H98&gt;0,LEFT(VLOOKUP($E98,'個別表（B表）'!$C$14:$AR$213,15,FALSE),2),"")</f>
        <v/>
      </c>
      <c r="M98" s="796"/>
      <c r="N98" s="544"/>
      <c r="O98" s="544"/>
      <c r="P98" s="543"/>
      <c r="Q98" s="556" t="str">
        <f t="shared" si="42"/>
        <v/>
      </c>
      <c r="R98" s="545"/>
      <c r="S98" s="557">
        <f>SUMIFS('個別表（B表）'!$H$14:$H$213,'個別表（B表）'!$C$14:$C$213,'総括表 (A表)'!$E98,'個別表（B表）'!$S$14:$S$213,"&gt;=1")</f>
        <v>0</v>
      </c>
      <c r="T98" s="401">
        <f>SUMIFS('個別表（B表）'!$BB$14:$BB$213,'個別表（B表）'!$C$14:$C$213,'総括表 (A表)'!$E98)</f>
        <v>0</v>
      </c>
      <c r="U98" s="401">
        <f>SUMIFS('個別表（B表）'!$BD$14:$BD$213,'個別表（B表）'!$C$14:$C$213,'総括表 (A表)'!$E98)</f>
        <v>0</v>
      </c>
      <c r="V98" s="557">
        <f>SUMIFS('個別表（B表）'!$H$14:$H$213,'個別表（B表）'!$C$14:$C$213,'総括表 (A表)'!$E98,'個別表（B表）'!$T$14:$T$213,"&gt;=1")</f>
        <v>0</v>
      </c>
      <c r="W98" s="402">
        <f>SUMIFS('個別表（B表）'!$BZ$14:$BZ$213,'個別表（B表）'!$C$14:$C$213,'総括表 (A表)'!$E98)</f>
        <v>0</v>
      </c>
      <c r="X98" s="402">
        <f>SUMIFS('個別表（B表）'!$CC$14:$CC$213,'個別表（B表）'!$C$14:$C$213,'総括表 (A表)'!$E98)</f>
        <v>0</v>
      </c>
      <c r="Y98" s="546"/>
      <c r="Z98" s="546"/>
      <c r="AA98" s="557">
        <f t="shared" si="25"/>
        <v>0</v>
      </c>
      <c r="AB98" s="403">
        <f t="shared" si="26"/>
        <v>0</v>
      </c>
      <c r="AC98" s="403">
        <f t="shared" si="27"/>
        <v>0</v>
      </c>
      <c r="AD98" s="548">
        <f t="shared" si="45"/>
        <v>0</v>
      </c>
      <c r="AE98" s="549"/>
      <c r="AF98" s="550">
        <f t="shared" si="28"/>
        <v>0</v>
      </c>
      <c r="AG98" s="551">
        <f t="shared" si="29"/>
        <v>0</v>
      </c>
      <c r="AH98" s="549"/>
      <c r="AI98" s="549"/>
      <c r="AJ98" s="550">
        <f t="shared" si="30"/>
        <v>0</v>
      </c>
      <c r="AK98" s="850">
        <f t="shared" si="46"/>
        <v>0</v>
      </c>
      <c r="AL98" s="549"/>
      <c r="AM98" s="550">
        <f t="shared" si="31"/>
        <v>0</v>
      </c>
      <c r="AN98" s="551">
        <f t="shared" si="32"/>
        <v>0</v>
      </c>
      <c r="AO98" s="549"/>
      <c r="AP98" s="552">
        <f t="shared" si="33"/>
        <v>0</v>
      </c>
      <c r="AQ98" s="553"/>
      <c r="AR98" s="551">
        <f t="shared" si="34"/>
        <v>0</v>
      </c>
      <c r="AS98" s="554"/>
      <c r="AT98" s="345">
        <f t="shared" si="35"/>
        <v>0</v>
      </c>
      <c r="AU98" s="868"/>
      <c r="AV98" s="555"/>
      <c r="AW98" s="371">
        <f t="shared" si="38"/>
        <v>0</v>
      </c>
      <c r="AX98" s="268"/>
      <c r="AY98" s="346">
        <f>'総括表 (A表)'!I98</f>
        <v>0</v>
      </c>
      <c r="AZ98" s="346">
        <f t="shared" si="39"/>
        <v>2</v>
      </c>
      <c r="BA98" s="346" t="str">
        <f t="shared" si="40"/>
        <v/>
      </c>
      <c r="BB98" s="346" t="str">
        <f t="shared" si="43"/>
        <v/>
      </c>
      <c r="BC98" s="346" t="str">
        <f t="shared" si="44"/>
        <v/>
      </c>
    </row>
    <row r="99" spans="1:55">
      <c r="A99" s="353">
        <f>VLOOKUP($E99,'個別表（B表）'!$C$14:$AR$213,2,FALSE)</f>
        <v>0</v>
      </c>
      <c r="B99" s="353">
        <f>IF(D99&gt;0,SUM($D$12:D99),0)</f>
        <v>0</v>
      </c>
      <c r="C99" s="353">
        <f t="shared" si="24"/>
        <v>0</v>
      </c>
      <c r="D99" s="353">
        <f t="shared" si="36"/>
        <v>0</v>
      </c>
      <c r="E99" s="408">
        <f t="shared" si="41"/>
        <v>0</v>
      </c>
      <c r="F99" s="371">
        <f>VLOOKUP($E99,'個別表（B表）'!$C$14:$AR$213,8,FALSE)</f>
        <v>0</v>
      </c>
      <c r="G99" s="346">
        <f>VLOOKUP($E99,'個別表（B表）'!$C$14:$AR$213,9,FALSE)</f>
        <v>0</v>
      </c>
      <c r="H99" s="346">
        <f>VLOOKUP($E99,'個別表（B表）'!$C$14:$AR$213,10,FALSE)</f>
        <v>0</v>
      </c>
      <c r="I99" s="542"/>
      <c r="J99" s="971" t="e">
        <f>IF($O99&gt;=0.6,1,
IF(AND($O99&gt;=0.5,#REF!=2,OR($L99="中間",$L99="山間")),1,"")
)</f>
        <v>#REF!</v>
      </c>
      <c r="K99" s="974" t="str">
        <f t="shared" si="37"/>
        <v/>
      </c>
      <c r="L99" s="652" t="str">
        <f>IF($H99&gt;0,LEFT(VLOOKUP($E99,'個別表（B表）'!$C$14:$AR$213,15,FALSE),2),"")</f>
        <v/>
      </c>
      <c r="M99" s="796"/>
      <c r="N99" s="544"/>
      <c r="O99" s="544"/>
      <c r="P99" s="543"/>
      <c r="Q99" s="556" t="str">
        <f t="shared" si="42"/>
        <v/>
      </c>
      <c r="R99" s="545"/>
      <c r="S99" s="557">
        <f>SUMIFS('個別表（B表）'!$H$14:$H$213,'個別表（B表）'!$C$14:$C$213,'総括表 (A表)'!$E99,'個別表（B表）'!$S$14:$S$213,"&gt;=1")</f>
        <v>0</v>
      </c>
      <c r="T99" s="401">
        <f>SUMIFS('個別表（B表）'!$BB$14:$BB$213,'個別表（B表）'!$C$14:$C$213,'総括表 (A表)'!$E99)</f>
        <v>0</v>
      </c>
      <c r="U99" s="401">
        <f>SUMIFS('個別表（B表）'!$BD$14:$BD$213,'個別表（B表）'!$C$14:$C$213,'総括表 (A表)'!$E99)</f>
        <v>0</v>
      </c>
      <c r="V99" s="557">
        <f>SUMIFS('個別表（B表）'!$H$14:$H$213,'個別表（B表）'!$C$14:$C$213,'総括表 (A表)'!$E99,'個別表（B表）'!$T$14:$T$213,"&gt;=1")</f>
        <v>0</v>
      </c>
      <c r="W99" s="402">
        <f>SUMIFS('個別表（B表）'!$BZ$14:$BZ$213,'個別表（B表）'!$C$14:$C$213,'総括表 (A表)'!$E99)</f>
        <v>0</v>
      </c>
      <c r="X99" s="402">
        <f>SUMIFS('個別表（B表）'!$CC$14:$CC$213,'個別表（B表）'!$C$14:$C$213,'総括表 (A表)'!$E99)</f>
        <v>0</v>
      </c>
      <c r="Y99" s="546"/>
      <c r="Z99" s="546"/>
      <c r="AA99" s="557">
        <f t="shared" si="25"/>
        <v>0</v>
      </c>
      <c r="AB99" s="403">
        <f t="shared" si="26"/>
        <v>0</v>
      </c>
      <c r="AC99" s="403">
        <f t="shared" si="27"/>
        <v>0</v>
      </c>
      <c r="AD99" s="548">
        <f t="shared" si="45"/>
        <v>0</v>
      </c>
      <c r="AE99" s="549"/>
      <c r="AF99" s="550">
        <f t="shared" si="28"/>
        <v>0</v>
      </c>
      <c r="AG99" s="551">
        <f t="shared" si="29"/>
        <v>0</v>
      </c>
      <c r="AH99" s="549"/>
      <c r="AI99" s="549"/>
      <c r="AJ99" s="550">
        <f t="shared" si="30"/>
        <v>0</v>
      </c>
      <c r="AK99" s="850">
        <f t="shared" si="46"/>
        <v>0</v>
      </c>
      <c r="AL99" s="549"/>
      <c r="AM99" s="550">
        <f t="shared" si="31"/>
        <v>0</v>
      </c>
      <c r="AN99" s="551">
        <f t="shared" si="32"/>
        <v>0</v>
      </c>
      <c r="AO99" s="549"/>
      <c r="AP99" s="552">
        <f t="shared" si="33"/>
        <v>0</v>
      </c>
      <c r="AQ99" s="553"/>
      <c r="AR99" s="551">
        <f t="shared" si="34"/>
        <v>0</v>
      </c>
      <c r="AS99" s="554"/>
      <c r="AT99" s="345">
        <f t="shared" si="35"/>
        <v>0</v>
      </c>
      <c r="AU99" s="868"/>
      <c r="AV99" s="555"/>
      <c r="AW99" s="371">
        <f t="shared" si="38"/>
        <v>0</v>
      </c>
      <c r="AX99" s="268"/>
      <c r="AY99" s="346">
        <f>'総括表 (A表)'!I99</f>
        <v>0</v>
      </c>
      <c r="AZ99" s="346">
        <f t="shared" si="39"/>
        <v>2</v>
      </c>
      <c r="BA99" s="346" t="str">
        <f t="shared" si="40"/>
        <v/>
      </c>
      <c r="BB99" s="346" t="str">
        <f t="shared" si="43"/>
        <v/>
      </c>
      <c r="BC99" s="346" t="str">
        <f t="shared" si="44"/>
        <v/>
      </c>
    </row>
    <row r="100" spans="1:55">
      <c r="A100" s="353">
        <f>VLOOKUP($E100,'個別表（B表）'!$C$14:$AR$213,2,FALSE)</f>
        <v>0</v>
      </c>
      <c r="B100" s="353">
        <f>IF(D100&gt;0,SUM($D$12:D100),0)</f>
        <v>0</v>
      </c>
      <c r="C100" s="353">
        <f t="shared" si="24"/>
        <v>0</v>
      </c>
      <c r="D100" s="353">
        <f t="shared" si="36"/>
        <v>0</v>
      </c>
      <c r="E100" s="408">
        <f t="shared" si="41"/>
        <v>0</v>
      </c>
      <c r="F100" s="371">
        <f>VLOOKUP($E100,'個別表（B表）'!$C$14:$AR$213,8,FALSE)</f>
        <v>0</v>
      </c>
      <c r="G100" s="346">
        <f>VLOOKUP($E100,'個別表（B表）'!$C$14:$AR$213,9,FALSE)</f>
        <v>0</v>
      </c>
      <c r="H100" s="346">
        <f>VLOOKUP($E100,'個別表（B表）'!$C$14:$AR$213,10,FALSE)</f>
        <v>0</v>
      </c>
      <c r="I100" s="542"/>
      <c r="J100" s="971" t="e">
        <f>IF($O100&gt;=0.6,1,
IF(AND($O100&gt;=0.5,#REF!=2,OR($L100="中間",$L100="山間")),1,"")
)</f>
        <v>#REF!</v>
      </c>
      <c r="K100" s="974" t="str">
        <f t="shared" si="37"/>
        <v/>
      </c>
      <c r="L100" s="652" t="str">
        <f>IF($H100&gt;0,LEFT(VLOOKUP($E100,'個別表（B表）'!$C$14:$AR$213,15,FALSE),2),"")</f>
        <v/>
      </c>
      <c r="M100" s="796"/>
      <c r="N100" s="544"/>
      <c r="O100" s="544"/>
      <c r="P100" s="543"/>
      <c r="Q100" s="556" t="str">
        <f t="shared" si="42"/>
        <v/>
      </c>
      <c r="R100" s="545"/>
      <c r="S100" s="557">
        <f>SUMIFS('個別表（B表）'!$H$14:$H$213,'個別表（B表）'!$C$14:$C$213,'総括表 (A表)'!$E100,'個別表（B表）'!$S$14:$S$213,"&gt;=1")</f>
        <v>0</v>
      </c>
      <c r="T100" s="401">
        <f>SUMIFS('個別表（B表）'!$BB$14:$BB$213,'個別表（B表）'!$C$14:$C$213,'総括表 (A表)'!$E100)</f>
        <v>0</v>
      </c>
      <c r="U100" s="401">
        <f>SUMIFS('個別表（B表）'!$BD$14:$BD$213,'個別表（B表）'!$C$14:$C$213,'総括表 (A表)'!$E100)</f>
        <v>0</v>
      </c>
      <c r="V100" s="557">
        <f>SUMIFS('個別表（B表）'!$H$14:$H$213,'個別表（B表）'!$C$14:$C$213,'総括表 (A表)'!$E100,'個別表（B表）'!$T$14:$T$213,"&gt;=1")</f>
        <v>0</v>
      </c>
      <c r="W100" s="402">
        <f>SUMIFS('個別表（B表）'!$BZ$14:$BZ$213,'個別表（B表）'!$C$14:$C$213,'総括表 (A表)'!$E100)</f>
        <v>0</v>
      </c>
      <c r="X100" s="402">
        <f>SUMIFS('個別表（B表）'!$CC$14:$CC$213,'個別表（B表）'!$C$14:$C$213,'総括表 (A表)'!$E100)</f>
        <v>0</v>
      </c>
      <c r="Y100" s="546"/>
      <c r="Z100" s="546"/>
      <c r="AA100" s="557">
        <f t="shared" si="25"/>
        <v>0</v>
      </c>
      <c r="AB100" s="403">
        <f t="shared" si="26"/>
        <v>0</v>
      </c>
      <c r="AC100" s="403">
        <f t="shared" si="27"/>
        <v>0</v>
      </c>
      <c r="AD100" s="548">
        <f t="shared" si="45"/>
        <v>0</v>
      </c>
      <c r="AE100" s="549"/>
      <c r="AF100" s="550">
        <f t="shared" si="28"/>
        <v>0</v>
      </c>
      <c r="AG100" s="551">
        <f t="shared" si="29"/>
        <v>0</v>
      </c>
      <c r="AH100" s="549"/>
      <c r="AI100" s="549"/>
      <c r="AJ100" s="550">
        <f t="shared" si="30"/>
        <v>0</v>
      </c>
      <c r="AK100" s="850">
        <f t="shared" si="46"/>
        <v>0</v>
      </c>
      <c r="AL100" s="549"/>
      <c r="AM100" s="550">
        <f t="shared" si="31"/>
        <v>0</v>
      </c>
      <c r="AN100" s="551">
        <f t="shared" si="32"/>
        <v>0</v>
      </c>
      <c r="AO100" s="549"/>
      <c r="AP100" s="552">
        <f t="shared" si="33"/>
        <v>0</v>
      </c>
      <c r="AQ100" s="553"/>
      <c r="AR100" s="551">
        <f t="shared" si="34"/>
        <v>0</v>
      </c>
      <c r="AS100" s="554"/>
      <c r="AT100" s="345">
        <f t="shared" si="35"/>
        <v>0</v>
      </c>
      <c r="AU100" s="868"/>
      <c r="AV100" s="555"/>
      <c r="AW100" s="371">
        <f t="shared" si="38"/>
        <v>0</v>
      </c>
      <c r="AX100" s="268"/>
      <c r="AY100" s="346">
        <f>'総括表 (A表)'!I100</f>
        <v>0</v>
      </c>
      <c r="AZ100" s="346">
        <f t="shared" si="39"/>
        <v>2</v>
      </c>
      <c r="BA100" s="346" t="str">
        <f t="shared" si="40"/>
        <v/>
      </c>
      <c r="BB100" s="346" t="str">
        <f t="shared" si="43"/>
        <v/>
      </c>
      <c r="BC100" s="346" t="str">
        <f t="shared" si="44"/>
        <v/>
      </c>
    </row>
    <row r="101" spans="1:55">
      <c r="A101" s="353">
        <f>VLOOKUP($E101,'個別表（B表）'!$C$14:$AR$213,2,FALSE)</f>
        <v>0</v>
      </c>
      <c r="B101" s="353">
        <f>IF(D101&gt;0,SUM($D$12:D101),0)</f>
        <v>0</v>
      </c>
      <c r="C101" s="353">
        <f t="shared" si="24"/>
        <v>0</v>
      </c>
      <c r="D101" s="353">
        <f t="shared" si="36"/>
        <v>0</v>
      </c>
      <c r="E101" s="408">
        <f t="shared" si="41"/>
        <v>0</v>
      </c>
      <c r="F101" s="371">
        <f>VLOOKUP($E101,'個別表（B表）'!$C$14:$AR$213,8,FALSE)</f>
        <v>0</v>
      </c>
      <c r="G101" s="346">
        <f>VLOOKUP($E101,'個別表（B表）'!$C$14:$AR$213,9,FALSE)</f>
        <v>0</v>
      </c>
      <c r="H101" s="346">
        <f>VLOOKUP($E101,'個別表（B表）'!$C$14:$AR$213,10,FALSE)</f>
        <v>0</v>
      </c>
      <c r="I101" s="542"/>
      <c r="J101" s="971" t="e">
        <f>IF($O101&gt;=0.6,1,
IF(AND($O101&gt;=0.5,#REF!=2,OR($L101="中間",$L101="山間")),1,"")
)</f>
        <v>#REF!</v>
      </c>
      <c r="K101" s="974" t="str">
        <f t="shared" si="37"/>
        <v/>
      </c>
      <c r="L101" s="652" t="str">
        <f>IF($H101&gt;0,LEFT(VLOOKUP($E101,'個別表（B表）'!$C$14:$AR$213,15,FALSE),2),"")</f>
        <v/>
      </c>
      <c r="M101" s="796"/>
      <c r="N101" s="544"/>
      <c r="O101" s="544"/>
      <c r="P101" s="543"/>
      <c r="Q101" s="556" t="str">
        <f t="shared" si="42"/>
        <v/>
      </c>
      <c r="R101" s="545"/>
      <c r="S101" s="557">
        <f>SUMIFS('個別表（B表）'!$H$14:$H$213,'個別表（B表）'!$C$14:$C$213,'総括表 (A表)'!$E101,'個別表（B表）'!$S$14:$S$213,"&gt;=1")</f>
        <v>0</v>
      </c>
      <c r="T101" s="401">
        <f>SUMIFS('個別表（B表）'!$BB$14:$BB$213,'個別表（B表）'!$C$14:$C$213,'総括表 (A表)'!$E101)</f>
        <v>0</v>
      </c>
      <c r="U101" s="401">
        <f>SUMIFS('個別表（B表）'!$BD$14:$BD$213,'個別表（B表）'!$C$14:$C$213,'総括表 (A表)'!$E101)</f>
        <v>0</v>
      </c>
      <c r="V101" s="557">
        <f>SUMIFS('個別表（B表）'!$H$14:$H$213,'個別表（B表）'!$C$14:$C$213,'総括表 (A表)'!$E101,'個別表（B表）'!$T$14:$T$213,"&gt;=1")</f>
        <v>0</v>
      </c>
      <c r="W101" s="402">
        <f>SUMIFS('個別表（B表）'!$BZ$14:$BZ$213,'個別表（B表）'!$C$14:$C$213,'総括表 (A表)'!$E101)</f>
        <v>0</v>
      </c>
      <c r="X101" s="402">
        <f>SUMIFS('個別表（B表）'!$CC$14:$CC$213,'個別表（B表）'!$C$14:$C$213,'総括表 (A表)'!$E101)</f>
        <v>0</v>
      </c>
      <c r="Y101" s="546"/>
      <c r="Z101" s="546"/>
      <c r="AA101" s="557">
        <f t="shared" si="25"/>
        <v>0</v>
      </c>
      <c r="AB101" s="403">
        <f t="shared" si="26"/>
        <v>0</v>
      </c>
      <c r="AC101" s="403">
        <f t="shared" si="27"/>
        <v>0</v>
      </c>
      <c r="AD101" s="548">
        <f t="shared" si="45"/>
        <v>0</v>
      </c>
      <c r="AE101" s="549"/>
      <c r="AF101" s="550">
        <f t="shared" si="28"/>
        <v>0</v>
      </c>
      <c r="AG101" s="551">
        <f t="shared" si="29"/>
        <v>0</v>
      </c>
      <c r="AH101" s="549"/>
      <c r="AI101" s="549"/>
      <c r="AJ101" s="550">
        <f t="shared" si="30"/>
        <v>0</v>
      </c>
      <c r="AK101" s="850">
        <f t="shared" si="46"/>
        <v>0</v>
      </c>
      <c r="AL101" s="549"/>
      <c r="AM101" s="550">
        <f t="shared" si="31"/>
        <v>0</v>
      </c>
      <c r="AN101" s="551">
        <f t="shared" si="32"/>
        <v>0</v>
      </c>
      <c r="AO101" s="549"/>
      <c r="AP101" s="552">
        <f t="shared" si="33"/>
        <v>0</v>
      </c>
      <c r="AQ101" s="553"/>
      <c r="AR101" s="551">
        <f t="shared" si="34"/>
        <v>0</v>
      </c>
      <c r="AS101" s="554"/>
      <c r="AT101" s="345">
        <f t="shared" si="35"/>
        <v>0</v>
      </c>
      <c r="AU101" s="868"/>
      <c r="AV101" s="555"/>
      <c r="AW101" s="371">
        <f t="shared" si="38"/>
        <v>0</v>
      </c>
      <c r="AX101" s="268"/>
      <c r="AY101" s="346">
        <f>'総括表 (A表)'!I101</f>
        <v>0</v>
      </c>
      <c r="AZ101" s="346">
        <f t="shared" si="39"/>
        <v>2</v>
      </c>
      <c r="BA101" s="346" t="str">
        <f t="shared" si="40"/>
        <v/>
      </c>
      <c r="BB101" s="346" t="str">
        <f t="shared" si="43"/>
        <v/>
      </c>
      <c r="BC101" s="346" t="str">
        <f t="shared" si="44"/>
        <v/>
      </c>
    </row>
    <row r="102" spans="1:55">
      <c r="A102" s="353">
        <f>VLOOKUP($E102,'個別表（B表）'!$C$14:$AR$213,2,FALSE)</f>
        <v>0</v>
      </c>
      <c r="B102" s="353">
        <f>IF(D102&gt;0,SUM($D$12:D102),0)</f>
        <v>0</v>
      </c>
      <c r="C102" s="353">
        <f t="shared" si="24"/>
        <v>0</v>
      </c>
      <c r="D102" s="353">
        <f t="shared" si="36"/>
        <v>0</v>
      </c>
      <c r="E102" s="408">
        <f t="shared" si="41"/>
        <v>0</v>
      </c>
      <c r="F102" s="371">
        <f>VLOOKUP($E102,'個別表（B表）'!$C$14:$AR$213,8,FALSE)</f>
        <v>0</v>
      </c>
      <c r="G102" s="346">
        <f>VLOOKUP($E102,'個別表（B表）'!$C$14:$AR$213,9,FALSE)</f>
        <v>0</v>
      </c>
      <c r="H102" s="346">
        <f>VLOOKUP($E102,'個別表（B表）'!$C$14:$AR$213,10,FALSE)</f>
        <v>0</v>
      </c>
      <c r="I102" s="542"/>
      <c r="J102" s="971" t="e">
        <f>IF($O102&gt;=0.6,1,
IF(AND($O102&gt;=0.5,#REF!=2,OR($L102="中間",$L102="山間")),1,"")
)</f>
        <v>#REF!</v>
      </c>
      <c r="K102" s="974" t="str">
        <f t="shared" si="37"/>
        <v/>
      </c>
      <c r="L102" s="652" t="str">
        <f>IF($H102&gt;0,LEFT(VLOOKUP($E102,'個別表（B表）'!$C$14:$AR$213,15,FALSE),2),"")</f>
        <v/>
      </c>
      <c r="M102" s="796"/>
      <c r="N102" s="544"/>
      <c r="O102" s="544"/>
      <c r="P102" s="543"/>
      <c r="Q102" s="556" t="str">
        <f t="shared" si="42"/>
        <v/>
      </c>
      <c r="R102" s="545"/>
      <c r="S102" s="557">
        <f>SUMIFS('個別表（B表）'!$H$14:$H$213,'個別表（B表）'!$C$14:$C$213,'総括表 (A表)'!$E102,'個別表（B表）'!$S$14:$S$213,"&gt;=1")</f>
        <v>0</v>
      </c>
      <c r="T102" s="401">
        <f>SUMIFS('個別表（B表）'!$BB$14:$BB$213,'個別表（B表）'!$C$14:$C$213,'総括表 (A表)'!$E102)</f>
        <v>0</v>
      </c>
      <c r="U102" s="401">
        <f>SUMIFS('個別表（B表）'!$BD$14:$BD$213,'個別表（B表）'!$C$14:$C$213,'総括表 (A表)'!$E102)</f>
        <v>0</v>
      </c>
      <c r="V102" s="557">
        <f>SUMIFS('個別表（B表）'!$H$14:$H$213,'個別表（B表）'!$C$14:$C$213,'総括表 (A表)'!$E102,'個別表（B表）'!$T$14:$T$213,"&gt;=1")</f>
        <v>0</v>
      </c>
      <c r="W102" s="402">
        <f>SUMIFS('個別表（B表）'!$BZ$14:$BZ$213,'個別表（B表）'!$C$14:$C$213,'総括表 (A表)'!$E102)</f>
        <v>0</v>
      </c>
      <c r="X102" s="402">
        <f>SUMIFS('個別表（B表）'!$CC$14:$CC$213,'個別表（B表）'!$C$14:$C$213,'総括表 (A表)'!$E102)</f>
        <v>0</v>
      </c>
      <c r="Y102" s="546"/>
      <c r="Z102" s="546"/>
      <c r="AA102" s="557">
        <f t="shared" si="25"/>
        <v>0</v>
      </c>
      <c r="AB102" s="403">
        <f t="shared" si="26"/>
        <v>0</v>
      </c>
      <c r="AC102" s="403">
        <f t="shared" si="27"/>
        <v>0</v>
      </c>
      <c r="AD102" s="548">
        <f t="shared" si="45"/>
        <v>0</v>
      </c>
      <c r="AE102" s="549"/>
      <c r="AF102" s="550">
        <f t="shared" si="28"/>
        <v>0</v>
      </c>
      <c r="AG102" s="551">
        <f t="shared" si="29"/>
        <v>0</v>
      </c>
      <c r="AH102" s="549"/>
      <c r="AI102" s="549"/>
      <c r="AJ102" s="550">
        <f t="shared" si="30"/>
        <v>0</v>
      </c>
      <c r="AK102" s="850">
        <f t="shared" si="46"/>
        <v>0</v>
      </c>
      <c r="AL102" s="549"/>
      <c r="AM102" s="550">
        <f t="shared" si="31"/>
        <v>0</v>
      </c>
      <c r="AN102" s="551">
        <f t="shared" si="32"/>
        <v>0</v>
      </c>
      <c r="AO102" s="549"/>
      <c r="AP102" s="552">
        <f t="shared" si="33"/>
        <v>0</v>
      </c>
      <c r="AQ102" s="553"/>
      <c r="AR102" s="551">
        <f t="shared" si="34"/>
        <v>0</v>
      </c>
      <c r="AS102" s="554"/>
      <c r="AT102" s="345">
        <f t="shared" si="35"/>
        <v>0</v>
      </c>
      <c r="AU102" s="868"/>
      <c r="AV102" s="555"/>
      <c r="AW102" s="371">
        <f t="shared" si="38"/>
        <v>0</v>
      </c>
      <c r="AX102" s="268"/>
      <c r="AY102" s="346">
        <f>'総括表 (A表)'!I102</f>
        <v>0</v>
      </c>
      <c r="AZ102" s="346">
        <f t="shared" si="39"/>
        <v>2</v>
      </c>
      <c r="BA102" s="346" t="str">
        <f t="shared" si="40"/>
        <v/>
      </c>
      <c r="BB102" s="346" t="str">
        <f t="shared" si="43"/>
        <v/>
      </c>
      <c r="BC102" s="346" t="str">
        <f t="shared" si="44"/>
        <v/>
      </c>
    </row>
    <row r="103" spans="1:55">
      <c r="A103" s="353">
        <f>VLOOKUP($E103,'個別表（B表）'!$C$14:$AR$213,2,FALSE)</f>
        <v>0</v>
      </c>
      <c r="B103" s="353">
        <f>IF(D103&gt;0,SUM($D$12:D103),0)</f>
        <v>0</v>
      </c>
      <c r="C103" s="353">
        <f t="shared" si="24"/>
        <v>0</v>
      </c>
      <c r="D103" s="353">
        <f t="shared" si="36"/>
        <v>0</v>
      </c>
      <c r="E103" s="408">
        <f t="shared" si="41"/>
        <v>0</v>
      </c>
      <c r="F103" s="371">
        <f>VLOOKUP($E103,'個別表（B表）'!$C$14:$AR$213,8,FALSE)</f>
        <v>0</v>
      </c>
      <c r="G103" s="346">
        <f>VLOOKUP($E103,'個別表（B表）'!$C$14:$AR$213,9,FALSE)</f>
        <v>0</v>
      </c>
      <c r="H103" s="346">
        <f>VLOOKUP($E103,'個別表（B表）'!$C$14:$AR$213,10,FALSE)</f>
        <v>0</v>
      </c>
      <c r="I103" s="542"/>
      <c r="J103" s="971" t="e">
        <f>IF($O103&gt;=0.6,1,
IF(AND($O103&gt;=0.5,#REF!=2,OR($L103="中間",$L103="山間")),1,"")
)</f>
        <v>#REF!</v>
      </c>
      <c r="K103" s="974" t="str">
        <f t="shared" si="37"/>
        <v/>
      </c>
      <c r="L103" s="652" t="str">
        <f>IF($H103&gt;0,LEFT(VLOOKUP($E103,'個別表（B表）'!$C$14:$AR$213,15,FALSE),2),"")</f>
        <v/>
      </c>
      <c r="M103" s="796"/>
      <c r="N103" s="544"/>
      <c r="O103" s="544"/>
      <c r="P103" s="543"/>
      <c r="Q103" s="556" t="str">
        <f t="shared" si="42"/>
        <v/>
      </c>
      <c r="R103" s="545"/>
      <c r="S103" s="557">
        <f>SUMIFS('個別表（B表）'!$H$14:$H$213,'個別表（B表）'!$C$14:$C$213,'総括表 (A表)'!$E103,'個別表（B表）'!$S$14:$S$213,"&gt;=1")</f>
        <v>0</v>
      </c>
      <c r="T103" s="401">
        <f>SUMIFS('個別表（B表）'!$BB$14:$BB$213,'個別表（B表）'!$C$14:$C$213,'総括表 (A表)'!$E103)</f>
        <v>0</v>
      </c>
      <c r="U103" s="401">
        <f>SUMIFS('個別表（B表）'!$BD$14:$BD$213,'個別表（B表）'!$C$14:$C$213,'総括表 (A表)'!$E103)</f>
        <v>0</v>
      </c>
      <c r="V103" s="557">
        <f>SUMIFS('個別表（B表）'!$H$14:$H$213,'個別表（B表）'!$C$14:$C$213,'総括表 (A表)'!$E103,'個別表（B表）'!$T$14:$T$213,"&gt;=1")</f>
        <v>0</v>
      </c>
      <c r="W103" s="402">
        <f>SUMIFS('個別表（B表）'!$BZ$14:$BZ$213,'個別表（B表）'!$C$14:$C$213,'総括表 (A表)'!$E103)</f>
        <v>0</v>
      </c>
      <c r="X103" s="402">
        <f>SUMIFS('個別表（B表）'!$CC$14:$CC$213,'個別表（B表）'!$C$14:$C$213,'総括表 (A表)'!$E103)</f>
        <v>0</v>
      </c>
      <c r="Y103" s="546"/>
      <c r="Z103" s="546"/>
      <c r="AA103" s="557">
        <f t="shared" si="25"/>
        <v>0</v>
      </c>
      <c r="AB103" s="403">
        <f t="shared" si="26"/>
        <v>0</v>
      </c>
      <c r="AC103" s="403">
        <f t="shared" si="27"/>
        <v>0</v>
      </c>
      <c r="AD103" s="548">
        <f t="shared" si="45"/>
        <v>0</v>
      </c>
      <c r="AE103" s="549"/>
      <c r="AF103" s="550">
        <f t="shared" si="28"/>
        <v>0</v>
      </c>
      <c r="AG103" s="551">
        <f t="shared" si="29"/>
        <v>0</v>
      </c>
      <c r="AH103" s="549"/>
      <c r="AI103" s="549"/>
      <c r="AJ103" s="550">
        <f t="shared" si="30"/>
        <v>0</v>
      </c>
      <c r="AK103" s="850">
        <f t="shared" si="46"/>
        <v>0</v>
      </c>
      <c r="AL103" s="549"/>
      <c r="AM103" s="550">
        <f t="shared" si="31"/>
        <v>0</v>
      </c>
      <c r="AN103" s="551">
        <f t="shared" si="32"/>
        <v>0</v>
      </c>
      <c r="AO103" s="549"/>
      <c r="AP103" s="552">
        <f t="shared" si="33"/>
        <v>0</v>
      </c>
      <c r="AQ103" s="553"/>
      <c r="AR103" s="551">
        <f t="shared" si="34"/>
        <v>0</v>
      </c>
      <c r="AS103" s="554"/>
      <c r="AT103" s="345">
        <f t="shared" si="35"/>
        <v>0</v>
      </c>
      <c r="AU103" s="868"/>
      <c r="AV103" s="555"/>
      <c r="AW103" s="371">
        <f t="shared" si="38"/>
        <v>0</v>
      </c>
      <c r="AX103" s="268"/>
      <c r="AY103" s="346">
        <f>'総括表 (A表)'!I103</f>
        <v>0</v>
      </c>
      <c r="AZ103" s="346">
        <f t="shared" si="39"/>
        <v>2</v>
      </c>
      <c r="BA103" s="346" t="str">
        <f t="shared" si="40"/>
        <v/>
      </c>
      <c r="BB103" s="346" t="str">
        <f t="shared" si="43"/>
        <v/>
      </c>
      <c r="BC103" s="346" t="str">
        <f t="shared" si="44"/>
        <v/>
      </c>
    </row>
    <row r="104" spans="1:55">
      <c r="A104" s="353">
        <f>VLOOKUP($E104,'個別表（B表）'!$C$14:$AR$213,2,FALSE)</f>
        <v>0</v>
      </c>
      <c r="B104" s="353">
        <f>IF(D104&gt;0,SUM($D$12:D104),0)</f>
        <v>0</v>
      </c>
      <c r="C104" s="353">
        <f t="shared" ref="C104:C167" si="47">IF(G104&gt;0,IF(G104&lt;&gt;G103,1,0),0)</f>
        <v>0</v>
      </c>
      <c r="D104" s="353">
        <f t="shared" si="36"/>
        <v>0</v>
      </c>
      <c r="E104" s="408">
        <f t="shared" si="41"/>
        <v>0</v>
      </c>
      <c r="F104" s="371">
        <f>VLOOKUP($E104,'個別表（B表）'!$C$14:$AR$213,8,FALSE)</f>
        <v>0</v>
      </c>
      <c r="G104" s="346">
        <f>VLOOKUP($E104,'個別表（B表）'!$C$14:$AR$213,9,FALSE)</f>
        <v>0</v>
      </c>
      <c r="H104" s="346">
        <f>VLOOKUP($E104,'個別表（B表）'!$C$14:$AR$213,10,FALSE)</f>
        <v>0</v>
      </c>
      <c r="I104" s="542"/>
      <c r="J104" s="971" t="e">
        <f>IF($O104&gt;=0.6,1,
IF(AND($O104&gt;=0.5,#REF!=2,OR($L104="中間",$L104="山間")),1,"")
)</f>
        <v>#REF!</v>
      </c>
      <c r="K104" s="974" t="str">
        <f t="shared" si="37"/>
        <v/>
      </c>
      <c r="L104" s="652" t="str">
        <f>IF($H104&gt;0,LEFT(VLOOKUP($E104,'個別表（B表）'!$C$14:$AR$213,15,FALSE),2),"")</f>
        <v/>
      </c>
      <c r="M104" s="796"/>
      <c r="N104" s="544"/>
      <c r="O104" s="544"/>
      <c r="P104" s="543"/>
      <c r="Q104" s="556" t="str">
        <f t="shared" si="42"/>
        <v/>
      </c>
      <c r="R104" s="545"/>
      <c r="S104" s="557">
        <f>SUMIFS('個別表（B表）'!$H$14:$H$213,'個別表（B表）'!$C$14:$C$213,'総括表 (A表)'!$E104,'個別表（B表）'!$S$14:$S$213,"&gt;=1")</f>
        <v>0</v>
      </c>
      <c r="T104" s="401">
        <f>SUMIFS('個別表（B表）'!$BB$14:$BB$213,'個別表（B表）'!$C$14:$C$213,'総括表 (A表)'!$E104)</f>
        <v>0</v>
      </c>
      <c r="U104" s="401">
        <f>SUMIFS('個別表（B表）'!$BD$14:$BD$213,'個別表（B表）'!$C$14:$C$213,'総括表 (A表)'!$E104)</f>
        <v>0</v>
      </c>
      <c r="V104" s="557">
        <f>SUMIFS('個別表（B表）'!$H$14:$H$213,'個別表（B表）'!$C$14:$C$213,'総括表 (A表)'!$E104,'個別表（B表）'!$T$14:$T$213,"&gt;=1")</f>
        <v>0</v>
      </c>
      <c r="W104" s="402">
        <f>SUMIFS('個別表（B表）'!$BZ$14:$BZ$213,'個別表（B表）'!$C$14:$C$213,'総括表 (A表)'!$E104)</f>
        <v>0</v>
      </c>
      <c r="X104" s="402">
        <f>SUMIFS('個別表（B表）'!$CC$14:$CC$213,'個別表（B表）'!$C$14:$C$213,'総括表 (A表)'!$E104)</f>
        <v>0</v>
      </c>
      <c r="Y104" s="546"/>
      <c r="Z104" s="546"/>
      <c r="AA104" s="557">
        <f t="shared" ref="AA104:AA167" si="48">S104+V104</f>
        <v>0</v>
      </c>
      <c r="AB104" s="403">
        <f t="shared" ref="AB104:AB167" si="49">T104+W104</f>
        <v>0</v>
      </c>
      <c r="AC104" s="403">
        <f t="shared" ref="AC104:AC167" si="50">U104+X104</f>
        <v>0</v>
      </c>
      <c r="AD104" s="548">
        <f t="shared" si="45"/>
        <v>0</v>
      </c>
      <c r="AE104" s="549"/>
      <c r="AF104" s="550">
        <f t="shared" ref="AF104:AF167" si="51">IF(AE104&gt;0,AE104/AD104,0)</f>
        <v>0</v>
      </c>
      <c r="AG104" s="551">
        <f t="shared" ref="AG104:AG167" si="52">IF(AF104&gt;=0.8,1,0)</f>
        <v>0</v>
      </c>
      <c r="AH104" s="549"/>
      <c r="AI104" s="549"/>
      <c r="AJ104" s="550">
        <f t="shared" ref="AJ104:AJ167" si="53">IF(AI104&gt;0,AI104/AH104,0)</f>
        <v>0</v>
      </c>
      <c r="AK104" s="850">
        <f t="shared" si="46"/>
        <v>0</v>
      </c>
      <c r="AL104" s="549"/>
      <c r="AM104" s="550">
        <f t="shared" ref="AM104:AM167" si="54">IF(AL104&gt;0,AL104/AK104,0)</f>
        <v>0</v>
      </c>
      <c r="AN104" s="551">
        <f t="shared" ref="AN104:AN167" si="55">IF(AND(AH104&gt;0,AM104&gt;0),IF(ROUND(AM104-AJ104,99)&gt;=0.1,1,),)</f>
        <v>0</v>
      </c>
      <c r="AO104" s="549"/>
      <c r="AP104" s="552">
        <f t="shared" ref="AP104:AP167" si="56">ROUND(AL104-AO104,99)</f>
        <v>0</v>
      </c>
      <c r="AQ104" s="553"/>
      <c r="AR104" s="551">
        <f t="shared" ref="AR104:AR167" si="57">IF(AN104=1,IF(AP104&gt;0,IF(AQ104/AP104&gt;=0.3,1,),),)</f>
        <v>0</v>
      </c>
      <c r="AS104" s="554"/>
      <c r="AT104" s="345">
        <f t="shared" ref="AT104:AT167" si="58">SUM(AG104,AN104,AR104:AS104)</f>
        <v>0</v>
      </c>
      <c r="AU104" s="868"/>
      <c r="AV104" s="555"/>
      <c r="AW104" s="371">
        <f t="shared" si="38"/>
        <v>0</v>
      </c>
      <c r="AX104" s="268"/>
      <c r="AY104" s="346">
        <f>'総括表 (A表)'!I104</f>
        <v>0</v>
      </c>
      <c r="AZ104" s="346">
        <f t="shared" si="39"/>
        <v>2</v>
      </c>
      <c r="BA104" s="346" t="str">
        <f t="shared" si="40"/>
        <v/>
      </c>
      <c r="BB104" s="346" t="str">
        <f t="shared" si="43"/>
        <v/>
      </c>
      <c r="BC104" s="346" t="str">
        <f t="shared" si="44"/>
        <v/>
      </c>
    </row>
    <row r="105" spans="1:55">
      <c r="A105" s="353">
        <f>VLOOKUP($E105,'個別表（B表）'!$C$14:$AR$213,2,FALSE)</f>
        <v>0</v>
      </c>
      <c r="B105" s="353">
        <f>IF(D105&gt;0,SUM($D$12:D105),0)</f>
        <v>0</v>
      </c>
      <c r="C105" s="353">
        <f t="shared" si="47"/>
        <v>0</v>
      </c>
      <c r="D105" s="353">
        <f t="shared" si="36"/>
        <v>0</v>
      </c>
      <c r="E105" s="408">
        <f t="shared" si="41"/>
        <v>0</v>
      </c>
      <c r="F105" s="371">
        <f>VLOOKUP($E105,'個別表（B表）'!$C$14:$AR$213,8,FALSE)</f>
        <v>0</v>
      </c>
      <c r="G105" s="346">
        <f>VLOOKUP($E105,'個別表（B表）'!$C$14:$AR$213,9,FALSE)</f>
        <v>0</v>
      </c>
      <c r="H105" s="346">
        <f>VLOOKUP($E105,'個別表（B表）'!$C$14:$AR$213,10,FALSE)</f>
        <v>0</v>
      </c>
      <c r="I105" s="542"/>
      <c r="J105" s="971" t="e">
        <f>IF($O105&gt;=0.6,1,
IF(AND($O105&gt;=0.5,#REF!=2,OR($L105="中間",$L105="山間")),1,"")
)</f>
        <v>#REF!</v>
      </c>
      <c r="K105" s="974" t="str">
        <f t="shared" si="37"/>
        <v/>
      </c>
      <c r="L105" s="652" t="str">
        <f>IF($H105&gt;0,LEFT(VLOOKUP($E105,'個別表（B表）'!$C$14:$AR$213,15,FALSE),2),"")</f>
        <v/>
      </c>
      <c r="M105" s="796"/>
      <c r="N105" s="544"/>
      <c r="O105" s="544"/>
      <c r="P105" s="543"/>
      <c r="Q105" s="556" t="str">
        <f t="shared" si="42"/>
        <v/>
      </c>
      <c r="R105" s="545"/>
      <c r="S105" s="557">
        <f>SUMIFS('個別表（B表）'!$H$14:$H$213,'個別表（B表）'!$C$14:$C$213,'総括表 (A表)'!$E105,'個別表（B表）'!$S$14:$S$213,"&gt;=1")</f>
        <v>0</v>
      </c>
      <c r="T105" s="401">
        <f>SUMIFS('個別表（B表）'!$BB$14:$BB$213,'個別表（B表）'!$C$14:$C$213,'総括表 (A表)'!$E105)</f>
        <v>0</v>
      </c>
      <c r="U105" s="401">
        <f>SUMIFS('個別表（B表）'!$BD$14:$BD$213,'個別表（B表）'!$C$14:$C$213,'総括表 (A表)'!$E105)</f>
        <v>0</v>
      </c>
      <c r="V105" s="557">
        <f>SUMIFS('個別表（B表）'!$H$14:$H$213,'個別表（B表）'!$C$14:$C$213,'総括表 (A表)'!$E105,'個別表（B表）'!$T$14:$T$213,"&gt;=1")</f>
        <v>0</v>
      </c>
      <c r="W105" s="402">
        <f>SUMIFS('個別表（B表）'!$BZ$14:$BZ$213,'個別表（B表）'!$C$14:$C$213,'総括表 (A表)'!$E105)</f>
        <v>0</v>
      </c>
      <c r="X105" s="402">
        <f>SUMIFS('個別表（B表）'!$CC$14:$CC$213,'個別表（B表）'!$C$14:$C$213,'総括表 (A表)'!$E105)</f>
        <v>0</v>
      </c>
      <c r="Y105" s="546"/>
      <c r="Z105" s="546"/>
      <c r="AA105" s="557">
        <f t="shared" si="48"/>
        <v>0</v>
      </c>
      <c r="AB105" s="403">
        <f t="shared" si="49"/>
        <v>0</v>
      </c>
      <c r="AC105" s="403">
        <f t="shared" si="50"/>
        <v>0</v>
      </c>
      <c r="AD105" s="548">
        <f t="shared" si="45"/>
        <v>0</v>
      </c>
      <c r="AE105" s="549"/>
      <c r="AF105" s="550">
        <f t="shared" si="51"/>
        <v>0</v>
      </c>
      <c r="AG105" s="551">
        <f t="shared" si="52"/>
        <v>0</v>
      </c>
      <c r="AH105" s="549"/>
      <c r="AI105" s="549"/>
      <c r="AJ105" s="550">
        <f t="shared" si="53"/>
        <v>0</v>
      </c>
      <c r="AK105" s="850">
        <f t="shared" si="46"/>
        <v>0</v>
      </c>
      <c r="AL105" s="549"/>
      <c r="AM105" s="550">
        <f t="shared" si="54"/>
        <v>0</v>
      </c>
      <c r="AN105" s="551">
        <f t="shared" si="55"/>
        <v>0</v>
      </c>
      <c r="AO105" s="549"/>
      <c r="AP105" s="552">
        <f t="shared" si="56"/>
        <v>0</v>
      </c>
      <c r="AQ105" s="553"/>
      <c r="AR105" s="551">
        <f t="shared" si="57"/>
        <v>0</v>
      </c>
      <c r="AS105" s="554"/>
      <c r="AT105" s="345">
        <f t="shared" si="58"/>
        <v>0</v>
      </c>
      <c r="AU105" s="868"/>
      <c r="AV105" s="555"/>
      <c r="AW105" s="371">
        <f t="shared" si="38"/>
        <v>0</v>
      </c>
      <c r="AX105" s="268"/>
      <c r="AY105" s="346">
        <f>'総括表 (A表)'!I105</f>
        <v>0</v>
      </c>
      <c r="AZ105" s="346">
        <f t="shared" si="39"/>
        <v>2</v>
      </c>
      <c r="BA105" s="346" t="str">
        <f t="shared" si="40"/>
        <v/>
      </c>
      <c r="BB105" s="346" t="str">
        <f t="shared" si="43"/>
        <v/>
      </c>
      <c r="BC105" s="346" t="str">
        <f t="shared" si="44"/>
        <v/>
      </c>
    </row>
    <row r="106" spans="1:55">
      <c r="A106" s="353">
        <f>VLOOKUP($E106,'個別表（B表）'!$C$14:$AR$213,2,FALSE)</f>
        <v>0</v>
      </c>
      <c r="B106" s="353">
        <f>IF(D106&gt;0,SUM($D$12:D106),0)</f>
        <v>0</v>
      </c>
      <c r="C106" s="353">
        <f t="shared" si="47"/>
        <v>0</v>
      </c>
      <c r="D106" s="353">
        <f t="shared" si="36"/>
        <v>0</v>
      </c>
      <c r="E106" s="408">
        <f t="shared" si="41"/>
        <v>0</v>
      </c>
      <c r="F106" s="371">
        <f>VLOOKUP($E106,'個別表（B表）'!$C$14:$AR$213,8,FALSE)</f>
        <v>0</v>
      </c>
      <c r="G106" s="346">
        <f>VLOOKUP($E106,'個別表（B表）'!$C$14:$AR$213,9,FALSE)</f>
        <v>0</v>
      </c>
      <c r="H106" s="346">
        <f>VLOOKUP($E106,'個別表（B表）'!$C$14:$AR$213,10,FALSE)</f>
        <v>0</v>
      </c>
      <c r="I106" s="542"/>
      <c r="J106" s="971" t="e">
        <f>IF($O106&gt;=0.6,1,
IF(AND($O106&gt;=0.5,#REF!=2,OR($L106="中間",$L106="山間")),1,"")
)</f>
        <v>#REF!</v>
      </c>
      <c r="K106" s="974" t="str">
        <f t="shared" si="37"/>
        <v/>
      </c>
      <c r="L106" s="652" t="str">
        <f>IF($H106&gt;0,LEFT(VLOOKUP($E106,'個別表（B表）'!$C$14:$AR$213,15,FALSE),2),"")</f>
        <v/>
      </c>
      <c r="M106" s="796"/>
      <c r="N106" s="544"/>
      <c r="O106" s="544"/>
      <c r="P106" s="543"/>
      <c r="Q106" s="556" t="str">
        <f t="shared" si="42"/>
        <v/>
      </c>
      <c r="R106" s="545"/>
      <c r="S106" s="557">
        <f>SUMIFS('個別表（B表）'!$H$14:$H$213,'個別表（B表）'!$C$14:$C$213,'総括表 (A表)'!$E106,'個別表（B表）'!$S$14:$S$213,"&gt;=1")</f>
        <v>0</v>
      </c>
      <c r="T106" s="401">
        <f>SUMIFS('個別表（B表）'!$BB$14:$BB$213,'個別表（B表）'!$C$14:$C$213,'総括表 (A表)'!$E106)</f>
        <v>0</v>
      </c>
      <c r="U106" s="401">
        <f>SUMIFS('個別表（B表）'!$BD$14:$BD$213,'個別表（B表）'!$C$14:$C$213,'総括表 (A表)'!$E106)</f>
        <v>0</v>
      </c>
      <c r="V106" s="557">
        <f>SUMIFS('個別表（B表）'!$H$14:$H$213,'個別表（B表）'!$C$14:$C$213,'総括表 (A表)'!$E106,'個別表（B表）'!$T$14:$T$213,"&gt;=1")</f>
        <v>0</v>
      </c>
      <c r="W106" s="402">
        <f>SUMIFS('個別表（B表）'!$BZ$14:$BZ$213,'個別表（B表）'!$C$14:$C$213,'総括表 (A表)'!$E106)</f>
        <v>0</v>
      </c>
      <c r="X106" s="402">
        <f>SUMIFS('個別表（B表）'!$CC$14:$CC$213,'個別表（B表）'!$C$14:$C$213,'総括表 (A表)'!$E106)</f>
        <v>0</v>
      </c>
      <c r="Y106" s="546"/>
      <c r="Z106" s="546"/>
      <c r="AA106" s="557">
        <f t="shared" si="48"/>
        <v>0</v>
      </c>
      <c r="AB106" s="403">
        <f t="shared" si="49"/>
        <v>0</v>
      </c>
      <c r="AC106" s="403">
        <f t="shared" si="50"/>
        <v>0</v>
      </c>
      <c r="AD106" s="548">
        <f t="shared" si="45"/>
        <v>0</v>
      </c>
      <c r="AE106" s="549"/>
      <c r="AF106" s="550">
        <f t="shared" si="51"/>
        <v>0</v>
      </c>
      <c r="AG106" s="551">
        <f t="shared" si="52"/>
        <v>0</v>
      </c>
      <c r="AH106" s="549"/>
      <c r="AI106" s="549"/>
      <c r="AJ106" s="550">
        <f t="shared" si="53"/>
        <v>0</v>
      </c>
      <c r="AK106" s="850">
        <f t="shared" si="46"/>
        <v>0</v>
      </c>
      <c r="AL106" s="549"/>
      <c r="AM106" s="550">
        <f t="shared" si="54"/>
        <v>0</v>
      </c>
      <c r="AN106" s="551">
        <f t="shared" si="55"/>
        <v>0</v>
      </c>
      <c r="AO106" s="549"/>
      <c r="AP106" s="552">
        <f t="shared" si="56"/>
        <v>0</v>
      </c>
      <c r="AQ106" s="553"/>
      <c r="AR106" s="551">
        <f t="shared" si="57"/>
        <v>0</v>
      </c>
      <c r="AS106" s="554"/>
      <c r="AT106" s="345">
        <f t="shared" si="58"/>
        <v>0</v>
      </c>
      <c r="AU106" s="868"/>
      <c r="AV106" s="555"/>
      <c r="AW106" s="371">
        <f t="shared" si="38"/>
        <v>0</v>
      </c>
      <c r="AX106" s="268"/>
      <c r="AY106" s="346">
        <f>'総括表 (A表)'!I106</f>
        <v>0</v>
      </c>
      <c r="AZ106" s="346">
        <f t="shared" si="39"/>
        <v>2</v>
      </c>
      <c r="BA106" s="346" t="str">
        <f t="shared" si="40"/>
        <v/>
      </c>
      <c r="BB106" s="346" t="str">
        <f t="shared" si="43"/>
        <v/>
      </c>
      <c r="BC106" s="346" t="str">
        <f t="shared" si="44"/>
        <v/>
      </c>
    </row>
    <row r="107" spans="1:55">
      <c r="A107" s="353">
        <f>VLOOKUP($E107,'個別表（B表）'!$C$14:$AR$213,2,FALSE)</f>
        <v>0</v>
      </c>
      <c r="B107" s="353">
        <f>IF(D107&gt;0,SUM($D$12:D107),0)</f>
        <v>0</v>
      </c>
      <c r="C107" s="353">
        <f t="shared" si="47"/>
        <v>0</v>
      </c>
      <c r="D107" s="353">
        <f t="shared" si="36"/>
        <v>0</v>
      </c>
      <c r="E107" s="408">
        <f t="shared" si="41"/>
        <v>0</v>
      </c>
      <c r="F107" s="371">
        <f>VLOOKUP($E107,'個別表（B表）'!$C$14:$AR$213,8,FALSE)</f>
        <v>0</v>
      </c>
      <c r="G107" s="346">
        <f>VLOOKUP($E107,'個別表（B表）'!$C$14:$AR$213,9,FALSE)</f>
        <v>0</v>
      </c>
      <c r="H107" s="346">
        <f>VLOOKUP($E107,'個別表（B表）'!$C$14:$AR$213,10,FALSE)</f>
        <v>0</v>
      </c>
      <c r="I107" s="542"/>
      <c r="J107" s="971" t="e">
        <f>IF($O107&gt;=0.6,1,
IF(AND($O107&gt;=0.5,#REF!=2,OR($L107="中間",$L107="山間")),1,"")
)</f>
        <v>#REF!</v>
      </c>
      <c r="K107" s="974" t="str">
        <f t="shared" si="37"/>
        <v/>
      </c>
      <c r="L107" s="652" t="str">
        <f>IF($H107&gt;0,LEFT(VLOOKUP($E107,'個別表（B表）'!$C$14:$AR$213,15,FALSE),2),"")</f>
        <v/>
      </c>
      <c r="M107" s="796"/>
      <c r="N107" s="544"/>
      <c r="O107" s="544"/>
      <c r="P107" s="543"/>
      <c r="Q107" s="556" t="str">
        <f t="shared" si="42"/>
        <v/>
      </c>
      <c r="R107" s="545"/>
      <c r="S107" s="557">
        <f>SUMIFS('個別表（B表）'!$H$14:$H$213,'個別表（B表）'!$C$14:$C$213,'総括表 (A表)'!$E107,'個別表（B表）'!$S$14:$S$213,"&gt;=1")</f>
        <v>0</v>
      </c>
      <c r="T107" s="401">
        <f>SUMIFS('個別表（B表）'!$BB$14:$BB$213,'個別表（B表）'!$C$14:$C$213,'総括表 (A表)'!$E107)</f>
        <v>0</v>
      </c>
      <c r="U107" s="401">
        <f>SUMIFS('個別表（B表）'!$BD$14:$BD$213,'個別表（B表）'!$C$14:$C$213,'総括表 (A表)'!$E107)</f>
        <v>0</v>
      </c>
      <c r="V107" s="557">
        <f>SUMIFS('個別表（B表）'!$H$14:$H$213,'個別表（B表）'!$C$14:$C$213,'総括表 (A表)'!$E107,'個別表（B表）'!$T$14:$T$213,"&gt;=1")</f>
        <v>0</v>
      </c>
      <c r="W107" s="402">
        <f>SUMIFS('個別表（B表）'!$BZ$14:$BZ$213,'個別表（B表）'!$C$14:$C$213,'総括表 (A表)'!$E107)</f>
        <v>0</v>
      </c>
      <c r="X107" s="402">
        <f>SUMIFS('個別表（B表）'!$CC$14:$CC$213,'個別表（B表）'!$C$14:$C$213,'総括表 (A表)'!$E107)</f>
        <v>0</v>
      </c>
      <c r="Y107" s="546"/>
      <c r="Z107" s="546"/>
      <c r="AA107" s="557">
        <f t="shared" si="48"/>
        <v>0</v>
      </c>
      <c r="AB107" s="403">
        <f t="shared" si="49"/>
        <v>0</v>
      </c>
      <c r="AC107" s="403">
        <f t="shared" si="50"/>
        <v>0</v>
      </c>
      <c r="AD107" s="548">
        <f t="shared" si="45"/>
        <v>0</v>
      </c>
      <c r="AE107" s="549"/>
      <c r="AF107" s="550">
        <f t="shared" si="51"/>
        <v>0</v>
      </c>
      <c r="AG107" s="551">
        <f t="shared" si="52"/>
        <v>0</v>
      </c>
      <c r="AH107" s="549"/>
      <c r="AI107" s="549"/>
      <c r="AJ107" s="550">
        <f t="shared" si="53"/>
        <v>0</v>
      </c>
      <c r="AK107" s="850">
        <f t="shared" si="46"/>
        <v>0</v>
      </c>
      <c r="AL107" s="549"/>
      <c r="AM107" s="550">
        <f t="shared" si="54"/>
        <v>0</v>
      </c>
      <c r="AN107" s="551">
        <f t="shared" si="55"/>
        <v>0</v>
      </c>
      <c r="AO107" s="549"/>
      <c r="AP107" s="552">
        <f t="shared" si="56"/>
        <v>0</v>
      </c>
      <c r="AQ107" s="553"/>
      <c r="AR107" s="551">
        <f t="shared" si="57"/>
        <v>0</v>
      </c>
      <c r="AS107" s="554"/>
      <c r="AT107" s="345">
        <f t="shared" si="58"/>
        <v>0</v>
      </c>
      <c r="AU107" s="868"/>
      <c r="AV107" s="555"/>
      <c r="AW107" s="371">
        <f t="shared" si="38"/>
        <v>0</v>
      </c>
      <c r="AX107" s="268"/>
      <c r="AY107" s="346">
        <f>'総括表 (A表)'!I107</f>
        <v>0</v>
      </c>
      <c r="AZ107" s="346">
        <f t="shared" si="39"/>
        <v>2</v>
      </c>
      <c r="BA107" s="346" t="str">
        <f t="shared" si="40"/>
        <v/>
      </c>
      <c r="BB107" s="346" t="str">
        <f t="shared" si="43"/>
        <v/>
      </c>
      <c r="BC107" s="346" t="str">
        <f t="shared" si="44"/>
        <v/>
      </c>
    </row>
    <row r="108" spans="1:55">
      <c r="A108" s="353">
        <f>VLOOKUP($E108,'個別表（B表）'!$C$14:$AR$213,2,FALSE)</f>
        <v>0</v>
      </c>
      <c r="B108" s="353">
        <f>IF(D108&gt;0,SUM($D$12:D108),0)</f>
        <v>0</v>
      </c>
      <c r="C108" s="353">
        <f t="shared" si="47"/>
        <v>0</v>
      </c>
      <c r="D108" s="353">
        <f t="shared" si="36"/>
        <v>0</v>
      </c>
      <c r="E108" s="408">
        <f t="shared" si="41"/>
        <v>0</v>
      </c>
      <c r="F108" s="371">
        <f>VLOOKUP($E108,'個別表（B表）'!$C$14:$AR$213,8,FALSE)</f>
        <v>0</v>
      </c>
      <c r="G108" s="346">
        <f>VLOOKUP($E108,'個別表（B表）'!$C$14:$AR$213,9,FALSE)</f>
        <v>0</v>
      </c>
      <c r="H108" s="346">
        <f>VLOOKUP($E108,'個別表（B表）'!$C$14:$AR$213,10,FALSE)</f>
        <v>0</v>
      </c>
      <c r="I108" s="542"/>
      <c r="J108" s="971" t="e">
        <f>IF($O108&gt;=0.6,1,
IF(AND($O108&gt;=0.5,#REF!=2,OR($L108="中間",$L108="山間")),1,"")
)</f>
        <v>#REF!</v>
      </c>
      <c r="K108" s="974" t="str">
        <f t="shared" si="37"/>
        <v/>
      </c>
      <c r="L108" s="652" t="str">
        <f>IF($H108&gt;0,LEFT(VLOOKUP($E108,'個別表（B表）'!$C$14:$AR$213,15,FALSE),2),"")</f>
        <v/>
      </c>
      <c r="M108" s="796"/>
      <c r="N108" s="544"/>
      <c r="O108" s="544"/>
      <c r="P108" s="543"/>
      <c r="Q108" s="556" t="str">
        <f t="shared" si="42"/>
        <v/>
      </c>
      <c r="R108" s="545"/>
      <c r="S108" s="557">
        <f>SUMIFS('個別表（B表）'!$H$14:$H$213,'個別表（B表）'!$C$14:$C$213,'総括表 (A表)'!$E108,'個別表（B表）'!$S$14:$S$213,"&gt;=1")</f>
        <v>0</v>
      </c>
      <c r="T108" s="401">
        <f>SUMIFS('個別表（B表）'!$BB$14:$BB$213,'個別表（B表）'!$C$14:$C$213,'総括表 (A表)'!$E108)</f>
        <v>0</v>
      </c>
      <c r="U108" s="401">
        <f>SUMIFS('個別表（B表）'!$BD$14:$BD$213,'個別表（B表）'!$C$14:$C$213,'総括表 (A表)'!$E108)</f>
        <v>0</v>
      </c>
      <c r="V108" s="557">
        <f>SUMIFS('個別表（B表）'!$H$14:$H$213,'個別表（B表）'!$C$14:$C$213,'総括表 (A表)'!$E108,'個別表（B表）'!$T$14:$T$213,"&gt;=1")</f>
        <v>0</v>
      </c>
      <c r="W108" s="402">
        <f>SUMIFS('個別表（B表）'!$BZ$14:$BZ$213,'個別表（B表）'!$C$14:$C$213,'総括表 (A表)'!$E108)</f>
        <v>0</v>
      </c>
      <c r="X108" s="402">
        <f>SUMIFS('個別表（B表）'!$CC$14:$CC$213,'個別表（B表）'!$C$14:$C$213,'総括表 (A表)'!$E108)</f>
        <v>0</v>
      </c>
      <c r="Y108" s="546"/>
      <c r="Z108" s="546"/>
      <c r="AA108" s="557">
        <f t="shared" si="48"/>
        <v>0</v>
      </c>
      <c r="AB108" s="403">
        <f t="shared" si="49"/>
        <v>0</v>
      </c>
      <c r="AC108" s="403">
        <f t="shared" si="50"/>
        <v>0</v>
      </c>
      <c r="AD108" s="548">
        <f t="shared" si="45"/>
        <v>0</v>
      </c>
      <c r="AE108" s="549"/>
      <c r="AF108" s="550">
        <f t="shared" si="51"/>
        <v>0</v>
      </c>
      <c r="AG108" s="551">
        <f t="shared" si="52"/>
        <v>0</v>
      </c>
      <c r="AH108" s="549"/>
      <c r="AI108" s="549"/>
      <c r="AJ108" s="550">
        <f t="shared" si="53"/>
        <v>0</v>
      </c>
      <c r="AK108" s="850">
        <f t="shared" si="46"/>
        <v>0</v>
      </c>
      <c r="AL108" s="549"/>
      <c r="AM108" s="550">
        <f t="shared" si="54"/>
        <v>0</v>
      </c>
      <c r="AN108" s="551">
        <f t="shared" si="55"/>
        <v>0</v>
      </c>
      <c r="AO108" s="549"/>
      <c r="AP108" s="552">
        <f t="shared" si="56"/>
        <v>0</v>
      </c>
      <c r="AQ108" s="553"/>
      <c r="AR108" s="551">
        <f t="shared" si="57"/>
        <v>0</v>
      </c>
      <c r="AS108" s="554"/>
      <c r="AT108" s="345">
        <f t="shared" si="58"/>
        <v>0</v>
      </c>
      <c r="AU108" s="868"/>
      <c r="AV108" s="555"/>
      <c r="AW108" s="371">
        <f t="shared" si="38"/>
        <v>0</v>
      </c>
      <c r="AX108" s="268"/>
      <c r="AY108" s="346">
        <f>'総括表 (A表)'!I108</f>
        <v>0</v>
      </c>
      <c r="AZ108" s="346">
        <f t="shared" si="39"/>
        <v>2</v>
      </c>
      <c r="BA108" s="346" t="str">
        <f t="shared" si="40"/>
        <v/>
      </c>
      <c r="BB108" s="346" t="str">
        <f t="shared" si="43"/>
        <v/>
      </c>
      <c r="BC108" s="346" t="str">
        <f t="shared" si="44"/>
        <v/>
      </c>
    </row>
    <row r="109" spans="1:55">
      <c r="A109" s="353">
        <f>VLOOKUP($E109,'個別表（B表）'!$C$14:$AR$213,2,FALSE)</f>
        <v>0</v>
      </c>
      <c r="B109" s="353">
        <f>IF(D109&gt;0,SUM($D$12:D109),0)</f>
        <v>0</v>
      </c>
      <c r="C109" s="353">
        <f t="shared" si="47"/>
        <v>0</v>
      </c>
      <c r="D109" s="353">
        <f t="shared" si="36"/>
        <v>0</v>
      </c>
      <c r="E109" s="408">
        <f t="shared" si="41"/>
        <v>0</v>
      </c>
      <c r="F109" s="371">
        <f>VLOOKUP($E109,'個別表（B表）'!$C$14:$AR$213,8,FALSE)</f>
        <v>0</v>
      </c>
      <c r="G109" s="346">
        <f>VLOOKUP($E109,'個別表（B表）'!$C$14:$AR$213,9,FALSE)</f>
        <v>0</v>
      </c>
      <c r="H109" s="346">
        <f>VLOOKUP($E109,'個別表（B表）'!$C$14:$AR$213,10,FALSE)</f>
        <v>0</v>
      </c>
      <c r="I109" s="542"/>
      <c r="J109" s="971" t="e">
        <f>IF($O109&gt;=0.6,1,
IF(AND($O109&gt;=0.5,#REF!=2,OR($L109="中間",$L109="山間")),1,"")
)</f>
        <v>#REF!</v>
      </c>
      <c r="K109" s="974" t="str">
        <f t="shared" si="37"/>
        <v/>
      </c>
      <c r="L109" s="652" t="str">
        <f>IF($H109&gt;0,LEFT(VLOOKUP($E109,'個別表（B表）'!$C$14:$AR$213,15,FALSE),2),"")</f>
        <v/>
      </c>
      <c r="M109" s="796"/>
      <c r="N109" s="544"/>
      <c r="O109" s="544"/>
      <c r="P109" s="543"/>
      <c r="Q109" s="556" t="str">
        <f t="shared" si="42"/>
        <v/>
      </c>
      <c r="R109" s="545"/>
      <c r="S109" s="557">
        <f>SUMIFS('個別表（B表）'!$H$14:$H$213,'個別表（B表）'!$C$14:$C$213,'総括表 (A表)'!$E109,'個別表（B表）'!$S$14:$S$213,"&gt;=1")</f>
        <v>0</v>
      </c>
      <c r="T109" s="401">
        <f>SUMIFS('個別表（B表）'!$BB$14:$BB$213,'個別表（B表）'!$C$14:$C$213,'総括表 (A表)'!$E109)</f>
        <v>0</v>
      </c>
      <c r="U109" s="401">
        <f>SUMIFS('個別表（B表）'!$BD$14:$BD$213,'個別表（B表）'!$C$14:$C$213,'総括表 (A表)'!$E109)</f>
        <v>0</v>
      </c>
      <c r="V109" s="557">
        <f>SUMIFS('個別表（B表）'!$H$14:$H$213,'個別表（B表）'!$C$14:$C$213,'総括表 (A表)'!$E109,'個別表（B表）'!$T$14:$T$213,"&gt;=1")</f>
        <v>0</v>
      </c>
      <c r="W109" s="402">
        <f>SUMIFS('個別表（B表）'!$BZ$14:$BZ$213,'個別表（B表）'!$C$14:$C$213,'総括表 (A表)'!$E109)</f>
        <v>0</v>
      </c>
      <c r="X109" s="402">
        <f>SUMIFS('個別表（B表）'!$CC$14:$CC$213,'個別表（B表）'!$C$14:$C$213,'総括表 (A表)'!$E109)</f>
        <v>0</v>
      </c>
      <c r="Y109" s="546"/>
      <c r="Z109" s="546"/>
      <c r="AA109" s="557">
        <f t="shared" si="48"/>
        <v>0</v>
      </c>
      <c r="AB109" s="403">
        <f t="shared" si="49"/>
        <v>0</v>
      </c>
      <c r="AC109" s="403">
        <f t="shared" si="50"/>
        <v>0</v>
      </c>
      <c r="AD109" s="548">
        <f t="shared" si="45"/>
        <v>0</v>
      </c>
      <c r="AE109" s="549"/>
      <c r="AF109" s="550">
        <f t="shared" si="51"/>
        <v>0</v>
      </c>
      <c r="AG109" s="551">
        <f t="shared" si="52"/>
        <v>0</v>
      </c>
      <c r="AH109" s="549"/>
      <c r="AI109" s="549"/>
      <c r="AJ109" s="550">
        <f t="shared" si="53"/>
        <v>0</v>
      </c>
      <c r="AK109" s="850">
        <f t="shared" si="46"/>
        <v>0</v>
      </c>
      <c r="AL109" s="549"/>
      <c r="AM109" s="550">
        <f t="shared" si="54"/>
        <v>0</v>
      </c>
      <c r="AN109" s="551">
        <f t="shared" si="55"/>
        <v>0</v>
      </c>
      <c r="AO109" s="549"/>
      <c r="AP109" s="552">
        <f t="shared" si="56"/>
        <v>0</v>
      </c>
      <c r="AQ109" s="553"/>
      <c r="AR109" s="551">
        <f t="shared" si="57"/>
        <v>0</v>
      </c>
      <c r="AS109" s="554"/>
      <c r="AT109" s="345">
        <f t="shared" si="58"/>
        <v>0</v>
      </c>
      <c r="AU109" s="868"/>
      <c r="AV109" s="555"/>
      <c r="AW109" s="371">
        <f t="shared" si="38"/>
        <v>0</v>
      </c>
      <c r="AX109" s="268"/>
      <c r="AY109" s="346">
        <f>'総括表 (A表)'!I109</f>
        <v>0</v>
      </c>
      <c r="AZ109" s="346">
        <f t="shared" si="39"/>
        <v>2</v>
      </c>
      <c r="BA109" s="346" t="str">
        <f t="shared" si="40"/>
        <v/>
      </c>
      <c r="BB109" s="346" t="str">
        <f t="shared" si="43"/>
        <v/>
      </c>
      <c r="BC109" s="346" t="str">
        <f t="shared" si="44"/>
        <v/>
      </c>
    </row>
    <row r="110" spans="1:55">
      <c r="A110" s="353">
        <f>VLOOKUP($E110,'個別表（B表）'!$C$14:$AR$213,2,FALSE)</f>
        <v>0</v>
      </c>
      <c r="B110" s="353">
        <f>IF(D110&gt;0,SUM($D$12:D110),0)</f>
        <v>0</v>
      </c>
      <c r="C110" s="353">
        <f t="shared" si="47"/>
        <v>0</v>
      </c>
      <c r="D110" s="353">
        <f t="shared" si="36"/>
        <v>0</v>
      </c>
      <c r="E110" s="408">
        <f t="shared" si="41"/>
        <v>0</v>
      </c>
      <c r="F110" s="371">
        <f>VLOOKUP($E110,'個別表（B表）'!$C$14:$AR$213,8,FALSE)</f>
        <v>0</v>
      </c>
      <c r="G110" s="346">
        <f>VLOOKUP($E110,'個別表（B表）'!$C$14:$AR$213,9,FALSE)</f>
        <v>0</v>
      </c>
      <c r="H110" s="346">
        <f>VLOOKUP($E110,'個別表（B表）'!$C$14:$AR$213,10,FALSE)</f>
        <v>0</v>
      </c>
      <c r="I110" s="542"/>
      <c r="J110" s="971" t="e">
        <f>IF($O110&gt;=0.6,1,
IF(AND($O110&gt;=0.5,#REF!=2,OR($L110="中間",$L110="山間")),1,"")
)</f>
        <v>#REF!</v>
      </c>
      <c r="K110" s="974" t="str">
        <f t="shared" si="37"/>
        <v/>
      </c>
      <c r="L110" s="652" t="str">
        <f>IF($H110&gt;0,LEFT(VLOOKUP($E110,'個別表（B表）'!$C$14:$AR$213,15,FALSE),2),"")</f>
        <v/>
      </c>
      <c r="M110" s="796"/>
      <c r="N110" s="544"/>
      <c r="O110" s="544"/>
      <c r="P110" s="543"/>
      <c r="Q110" s="556" t="str">
        <f t="shared" si="42"/>
        <v/>
      </c>
      <c r="R110" s="545"/>
      <c r="S110" s="557">
        <f>SUMIFS('個別表（B表）'!$H$14:$H$213,'個別表（B表）'!$C$14:$C$213,'総括表 (A表)'!$E110,'個別表（B表）'!$S$14:$S$213,"&gt;=1")</f>
        <v>0</v>
      </c>
      <c r="T110" s="401">
        <f>SUMIFS('個別表（B表）'!$BB$14:$BB$213,'個別表（B表）'!$C$14:$C$213,'総括表 (A表)'!$E110)</f>
        <v>0</v>
      </c>
      <c r="U110" s="401">
        <f>SUMIFS('個別表（B表）'!$BD$14:$BD$213,'個別表（B表）'!$C$14:$C$213,'総括表 (A表)'!$E110)</f>
        <v>0</v>
      </c>
      <c r="V110" s="557">
        <f>SUMIFS('個別表（B表）'!$H$14:$H$213,'個別表（B表）'!$C$14:$C$213,'総括表 (A表)'!$E110,'個別表（B表）'!$T$14:$T$213,"&gt;=1")</f>
        <v>0</v>
      </c>
      <c r="W110" s="402">
        <f>SUMIFS('個別表（B表）'!$BZ$14:$BZ$213,'個別表（B表）'!$C$14:$C$213,'総括表 (A表)'!$E110)</f>
        <v>0</v>
      </c>
      <c r="X110" s="402">
        <f>SUMIFS('個別表（B表）'!$CC$14:$CC$213,'個別表（B表）'!$C$14:$C$213,'総括表 (A表)'!$E110)</f>
        <v>0</v>
      </c>
      <c r="Y110" s="546"/>
      <c r="Z110" s="546"/>
      <c r="AA110" s="557">
        <f t="shared" si="48"/>
        <v>0</v>
      </c>
      <c r="AB110" s="403">
        <f t="shared" si="49"/>
        <v>0</v>
      </c>
      <c r="AC110" s="403">
        <f t="shared" si="50"/>
        <v>0</v>
      </c>
      <c r="AD110" s="548">
        <f t="shared" si="45"/>
        <v>0</v>
      </c>
      <c r="AE110" s="549"/>
      <c r="AF110" s="550">
        <f t="shared" si="51"/>
        <v>0</v>
      </c>
      <c r="AG110" s="551">
        <f t="shared" si="52"/>
        <v>0</v>
      </c>
      <c r="AH110" s="549"/>
      <c r="AI110" s="549"/>
      <c r="AJ110" s="550">
        <f t="shared" si="53"/>
        <v>0</v>
      </c>
      <c r="AK110" s="850">
        <f t="shared" si="46"/>
        <v>0</v>
      </c>
      <c r="AL110" s="549"/>
      <c r="AM110" s="550">
        <f t="shared" si="54"/>
        <v>0</v>
      </c>
      <c r="AN110" s="551">
        <f t="shared" si="55"/>
        <v>0</v>
      </c>
      <c r="AO110" s="549"/>
      <c r="AP110" s="552">
        <f t="shared" si="56"/>
        <v>0</v>
      </c>
      <c r="AQ110" s="553"/>
      <c r="AR110" s="551">
        <f t="shared" si="57"/>
        <v>0</v>
      </c>
      <c r="AS110" s="554"/>
      <c r="AT110" s="345">
        <f t="shared" si="58"/>
        <v>0</v>
      </c>
      <c r="AU110" s="868"/>
      <c r="AV110" s="555"/>
      <c r="AW110" s="371">
        <f t="shared" si="38"/>
        <v>0</v>
      </c>
      <c r="AX110" s="268"/>
      <c r="AY110" s="346">
        <f>'総括表 (A表)'!I110</f>
        <v>0</v>
      </c>
      <c r="AZ110" s="346">
        <f t="shared" si="39"/>
        <v>2</v>
      </c>
      <c r="BA110" s="346" t="str">
        <f t="shared" si="40"/>
        <v/>
      </c>
      <c r="BB110" s="346" t="str">
        <f t="shared" si="43"/>
        <v/>
      </c>
      <c r="BC110" s="346" t="str">
        <f t="shared" si="44"/>
        <v/>
      </c>
    </row>
    <row r="111" spans="1:55">
      <c r="A111" s="353">
        <f>VLOOKUP($E111,'個別表（B表）'!$C$14:$AR$213,2,FALSE)</f>
        <v>0</v>
      </c>
      <c r="B111" s="353">
        <f>IF(D111&gt;0,SUM($D$12:D111),0)</f>
        <v>0</v>
      </c>
      <c r="C111" s="353">
        <f t="shared" si="47"/>
        <v>0</v>
      </c>
      <c r="D111" s="353">
        <f t="shared" si="36"/>
        <v>0</v>
      </c>
      <c r="E111" s="408">
        <f t="shared" si="41"/>
        <v>0</v>
      </c>
      <c r="F111" s="371">
        <f>VLOOKUP($E111,'個別表（B表）'!$C$14:$AR$213,8,FALSE)</f>
        <v>0</v>
      </c>
      <c r="G111" s="346">
        <f>VLOOKUP($E111,'個別表（B表）'!$C$14:$AR$213,9,FALSE)</f>
        <v>0</v>
      </c>
      <c r="H111" s="346">
        <f>VLOOKUP($E111,'個別表（B表）'!$C$14:$AR$213,10,FALSE)</f>
        <v>0</v>
      </c>
      <c r="I111" s="542"/>
      <c r="J111" s="971" t="e">
        <f>IF($O111&gt;=0.6,1,
IF(AND($O111&gt;=0.5,#REF!=2,OR($L111="中間",$L111="山間")),1,"")
)</f>
        <v>#REF!</v>
      </c>
      <c r="K111" s="974" t="str">
        <f t="shared" si="37"/>
        <v/>
      </c>
      <c r="L111" s="652" t="str">
        <f>IF($H111&gt;0,LEFT(VLOOKUP($E111,'個別表（B表）'!$C$14:$AR$213,15,FALSE),2),"")</f>
        <v/>
      </c>
      <c r="M111" s="796"/>
      <c r="N111" s="544"/>
      <c r="O111" s="544"/>
      <c r="P111" s="543"/>
      <c r="Q111" s="556" t="str">
        <f t="shared" si="42"/>
        <v/>
      </c>
      <c r="R111" s="545"/>
      <c r="S111" s="557">
        <f>SUMIFS('個別表（B表）'!$H$14:$H$213,'個別表（B表）'!$C$14:$C$213,'総括表 (A表)'!$E111,'個別表（B表）'!$S$14:$S$213,"&gt;=1")</f>
        <v>0</v>
      </c>
      <c r="T111" s="401">
        <f>SUMIFS('個別表（B表）'!$BB$14:$BB$213,'個別表（B表）'!$C$14:$C$213,'総括表 (A表)'!$E111)</f>
        <v>0</v>
      </c>
      <c r="U111" s="401">
        <f>SUMIFS('個別表（B表）'!$BD$14:$BD$213,'個別表（B表）'!$C$14:$C$213,'総括表 (A表)'!$E111)</f>
        <v>0</v>
      </c>
      <c r="V111" s="557">
        <f>SUMIFS('個別表（B表）'!$H$14:$H$213,'個別表（B表）'!$C$14:$C$213,'総括表 (A表)'!$E111,'個別表（B表）'!$T$14:$T$213,"&gt;=1")</f>
        <v>0</v>
      </c>
      <c r="W111" s="402">
        <f>SUMIFS('個別表（B表）'!$BZ$14:$BZ$213,'個別表（B表）'!$C$14:$C$213,'総括表 (A表)'!$E111)</f>
        <v>0</v>
      </c>
      <c r="X111" s="402">
        <f>SUMIFS('個別表（B表）'!$CC$14:$CC$213,'個別表（B表）'!$C$14:$C$213,'総括表 (A表)'!$E111)</f>
        <v>0</v>
      </c>
      <c r="Y111" s="546"/>
      <c r="Z111" s="546"/>
      <c r="AA111" s="557">
        <f t="shared" si="48"/>
        <v>0</v>
      </c>
      <c r="AB111" s="403">
        <f t="shared" si="49"/>
        <v>0</v>
      </c>
      <c r="AC111" s="403">
        <f t="shared" si="50"/>
        <v>0</v>
      </c>
      <c r="AD111" s="548">
        <f t="shared" si="45"/>
        <v>0</v>
      </c>
      <c r="AE111" s="549"/>
      <c r="AF111" s="550">
        <f t="shared" si="51"/>
        <v>0</v>
      </c>
      <c r="AG111" s="551">
        <f t="shared" si="52"/>
        <v>0</v>
      </c>
      <c r="AH111" s="549"/>
      <c r="AI111" s="549"/>
      <c r="AJ111" s="550">
        <f t="shared" si="53"/>
        <v>0</v>
      </c>
      <c r="AK111" s="850">
        <f t="shared" si="46"/>
        <v>0</v>
      </c>
      <c r="AL111" s="549"/>
      <c r="AM111" s="550">
        <f t="shared" si="54"/>
        <v>0</v>
      </c>
      <c r="AN111" s="551">
        <f t="shared" si="55"/>
        <v>0</v>
      </c>
      <c r="AO111" s="549"/>
      <c r="AP111" s="552">
        <f t="shared" si="56"/>
        <v>0</v>
      </c>
      <c r="AQ111" s="553"/>
      <c r="AR111" s="551">
        <f t="shared" si="57"/>
        <v>0</v>
      </c>
      <c r="AS111" s="554"/>
      <c r="AT111" s="345">
        <f t="shared" si="58"/>
        <v>0</v>
      </c>
      <c r="AU111" s="868"/>
      <c r="AV111" s="555"/>
      <c r="AW111" s="371">
        <f t="shared" si="38"/>
        <v>0</v>
      </c>
      <c r="AX111" s="268"/>
      <c r="AY111" s="346">
        <f>'総括表 (A表)'!I111</f>
        <v>0</v>
      </c>
      <c r="AZ111" s="346">
        <f t="shared" si="39"/>
        <v>2</v>
      </c>
      <c r="BA111" s="346" t="str">
        <f t="shared" si="40"/>
        <v/>
      </c>
      <c r="BB111" s="346" t="str">
        <f t="shared" si="43"/>
        <v/>
      </c>
      <c r="BC111" s="346" t="str">
        <f t="shared" si="44"/>
        <v/>
      </c>
    </row>
    <row r="112" spans="1:55">
      <c r="A112" s="353">
        <f>VLOOKUP($E112,'個別表（B表）'!$C$14:$AR$213,2,FALSE)</f>
        <v>0</v>
      </c>
      <c r="B112" s="353">
        <f>IF(D112&gt;0,SUM($D$12:D112),0)</f>
        <v>0</v>
      </c>
      <c r="C112" s="353">
        <f t="shared" si="47"/>
        <v>0</v>
      </c>
      <c r="D112" s="353">
        <f t="shared" si="36"/>
        <v>0</v>
      </c>
      <c r="E112" s="408">
        <f t="shared" si="41"/>
        <v>0</v>
      </c>
      <c r="F112" s="371">
        <f>VLOOKUP($E112,'個別表（B表）'!$C$14:$AR$213,8,FALSE)</f>
        <v>0</v>
      </c>
      <c r="G112" s="346">
        <f>VLOOKUP($E112,'個別表（B表）'!$C$14:$AR$213,9,FALSE)</f>
        <v>0</v>
      </c>
      <c r="H112" s="346">
        <f>VLOOKUP($E112,'個別表（B表）'!$C$14:$AR$213,10,FALSE)</f>
        <v>0</v>
      </c>
      <c r="I112" s="542"/>
      <c r="J112" s="971" t="e">
        <f>IF($O112&gt;=0.6,1,
IF(AND($O112&gt;=0.5,#REF!=2,OR($L112="中間",$L112="山間")),1,"")
)</f>
        <v>#REF!</v>
      </c>
      <c r="K112" s="974" t="str">
        <f t="shared" si="37"/>
        <v/>
      </c>
      <c r="L112" s="652" t="str">
        <f>IF($H112&gt;0,LEFT(VLOOKUP($E112,'個別表（B表）'!$C$14:$AR$213,15,FALSE),2),"")</f>
        <v/>
      </c>
      <c r="M112" s="796"/>
      <c r="N112" s="544"/>
      <c r="O112" s="544"/>
      <c r="P112" s="543"/>
      <c r="Q112" s="556" t="str">
        <f t="shared" si="42"/>
        <v/>
      </c>
      <c r="R112" s="545"/>
      <c r="S112" s="557">
        <f>SUMIFS('個別表（B表）'!$H$14:$H$213,'個別表（B表）'!$C$14:$C$213,'総括表 (A表)'!$E112,'個別表（B表）'!$S$14:$S$213,"&gt;=1")</f>
        <v>0</v>
      </c>
      <c r="T112" s="401">
        <f>SUMIFS('個別表（B表）'!$BB$14:$BB$213,'個別表（B表）'!$C$14:$C$213,'総括表 (A表)'!$E112)</f>
        <v>0</v>
      </c>
      <c r="U112" s="401">
        <f>SUMIFS('個別表（B表）'!$BD$14:$BD$213,'個別表（B表）'!$C$14:$C$213,'総括表 (A表)'!$E112)</f>
        <v>0</v>
      </c>
      <c r="V112" s="557">
        <f>SUMIFS('個別表（B表）'!$H$14:$H$213,'個別表（B表）'!$C$14:$C$213,'総括表 (A表)'!$E112,'個別表（B表）'!$T$14:$T$213,"&gt;=1")</f>
        <v>0</v>
      </c>
      <c r="W112" s="402">
        <f>SUMIFS('個別表（B表）'!$BZ$14:$BZ$213,'個別表（B表）'!$C$14:$C$213,'総括表 (A表)'!$E112)</f>
        <v>0</v>
      </c>
      <c r="X112" s="402">
        <f>SUMIFS('個別表（B表）'!$CC$14:$CC$213,'個別表（B表）'!$C$14:$C$213,'総括表 (A表)'!$E112)</f>
        <v>0</v>
      </c>
      <c r="Y112" s="546"/>
      <c r="Z112" s="546"/>
      <c r="AA112" s="557">
        <f t="shared" si="48"/>
        <v>0</v>
      </c>
      <c r="AB112" s="403">
        <f t="shared" si="49"/>
        <v>0</v>
      </c>
      <c r="AC112" s="403">
        <f t="shared" si="50"/>
        <v>0</v>
      </c>
      <c r="AD112" s="548">
        <f t="shared" si="45"/>
        <v>0</v>
      </c>
      <c r="AE112" s="549"/>
      <c r="AF112" s="550">
        <f t="shared" si="51"/>
        <v>0</v>
      </c>
      <c r="AG112" s="551">
        <f t="shared" si="52"/>
        <v>0</v>
      </c>
      <c r="AH112" s="549"/>
      <c r="AI112" s="549"/>
      <c r="AJ112" s="550">
        <f t="shared" si="53"/>
        <v>0</v>
      </c>
      <c r="AK112" s="850">
        <f t="shared" si="46"/>
        <v>0</v>
      </c>
      <c r="AL112" s="549"/>
      <c r="AM112" s="550">
        <f t="shared" si="54"/>
        <v>0</v>
      </c>
      <c r="AN112" s="551">
        <f t="shared" si="55"/>
        <v>0</v>
      </c>
      <c r="AO112" s="549"/>
      <c r="AP112" s="552">
        <f t="shared" si="56"/>
        <v>0</v>
      </c>
      <c r="AQ112" s="553"/>
      <c r="AR112" s="551">
        <f t="shared" si="57"/>
        <v>0</v>
      </c>
      <c r="AS112" s="554"/>
      <c r="AT112" s="345">
        <f t="shared" si="58"/>
        <v>0</v>
      </c>
      <c r="AU112" s="868"/>
      <c r="AV112" s="555"/>
      <c r="AW112" s="371">
        <f t="shared" si="38"/>
        <v>0</v>
      </c>
      <c r="AX112" s="268"/>
      <c r="AY112" s="346">
        <f>'総括表 (A表)'!I112</f>
        <v>0</v>
      </c>
      <c r="AZ112" s="346">
        <f t="shared" si="39"/>
        <v>2</v>
      </c>
      <c r="BA112" s="346" t="str">
        <f t="shared" si="40"/>
        <v/>
      </c>
      <c r="BB112" s="346" t="str">
        <f t="shared" si="43"/>
        <v/>
      </c>
      <c r="BC112" s="346" t="str">
        <f t="shared" si="44"/>
        <v/>
      </c>
    </row>
    <row r="113" spans="1:55">
      <c r="A113" s="353">
        <f>VLOOKUP($E113,'個別表（B表）'!$C$14:$AR$213,2,FALSE)</f>
        <v>0</v>
      </c>
      <c r="B113" s="353">
        <f>IF(D113&gt;0,SUM($D$12:D113),0)</f>
        <v>0</v>
      </c>
      <c r="C113" s="353">
        <f t="shared" si="47"/>
        <v>0</v>
      </c>
      <c r="D113" s="353">
        <f t="shared" si="36"/>
        <v>0</v>
      </c>
      <c r="E113" s="408">
        <f t="shared" si="41"/>
        <v>0</v>
      </c>
      <c r="F113" s="371">
        <f>VLOOKUP($E113,'個別表（B表）'!$C$14:$AR$213,8,FALSE)</f>
        <v>0</v>
      </c>
      <c r="G113" s="346">
        <f>VLOOKUP($E113,'個別表（B表）'!$C$14:$AR$213,9,FALSE)</f>
        <v>0</v>
      </c>
      <c r="H113" s="346">
        <f>VLOOKUP($E113,'個別表（B表）'!$C$14:$AR$213,10,FALSE)</f>
        <v>0</v>
      </c>
      <c r="I113" s="542"/>
      <c r="J113" s="971" t="e">
        <f>IF($O113&gt;=0.6,1,
IF(AND($O113&gt;=0.5,#REF!=2,OR($L113="中間",$L113="山間")),1,"")
)</f>
        <v>#REF!</v>
      </c>
      <c r="K113" s="974" t="str">
        <f t="shared" si="37"/>
        <v/>
      </c>
      <c r="L113" s="652" t="str">
        <f>IF($H113&gt;0,LEFT(VLOOKUP($E113,'個別表（B表）'!$C$14:$AR$213,15,FALSE),2),"")</f>
        <v/>
      </c>
      <c r="M113" s="796"/>
      <c r="N113" s="544"/>
      <c r="O113" s="544"/>
      <c r="P113" s="543"/>
      <c r="Q113" s="556" t="str">
        <f t="shared" si="42"/>
        <v/>
      </c>
      <c r="R113" s="545"/>
      <c r="S113" s="557">
        <f>SUMIFS('個別表（B表）'!$H$14:$H$213,'個別表（B表）'!$C$14:$C$213,'総括表 (A表)'!$E113,'個別表（B表）'!$S$14:$S$213,"&gt;=1")</f>
        <v>0</v>
      </c>
      <c r="T113" s="401">
        <f>SUMIFS('個別表（B表）'!$BB$14:$BB$213,'個別表（B表）'!$C$14:$C$213,'総括表 (A表)'!$E113)</f>
        <v>0</v>
      </c>
      <c r="U113" s="401">
        <f>SUMIFS('個別表（B表）'!$BD$14:$BD$213,'個別表（B表）'!$C$14:$C$213,'総括表 (A表)'!$E113)</f>
        <v>0</v>
      </c>
      <c r="V113" s="557">
        <f>SUMIFS('個別表（B表）'!$H$14:$H$213,'個別表（B表）'!$C$14:$C$213,'総括表 (A表)'!$E113,'個別表（B表）'!$T$14:$T$213,"&gt;=1")</f>
        <v>0</v>
      </c>
      <c r="W113" s="402">
        <f>SUMIFS('個別表（B表）'!$BZ$14:$BZ$213,'個別表（B表）'!$C$14:$C$213,'総括表 (A表)'!$E113)</f>
        <v>0</v>
      </c>
      <c r="X113" s="402">
        <f>SUMIFS('個別表（B表）'!$CC$14:$CC$213,'個別表（B表）'!$C$14:$C$213,'総括表 (A表)'!$E113)</f>
        <v>0</v>
      </c>
      <c r="Y113" s="546"/>
      <c r="Z113" s="546"/>
      <c r="AA113" s="557">
        <f t="shared" si="48"/>
        <v>0</v>
      </c>
      <c r="AB113" s="403">
        <f t="shared" si="49"/>
        <v>0</v>
      </c>
      <c r="AC113" s="403">
        <f t="shared" si="50"/>
        <v>0</v>
      </c>
      <c r="AD113" s="548">
        <f t="shared" si="45"/>
        <v>0</v>
      </c>
      <c r="AE113" s="549"/>
      <c r="AF113" s="550">
        <f t="shared" si="51"/>
        <v>0</v>
      </c>
      <c r="AG113" s="551">
        <f t="shared" si="52"/>
        <v>0</v>
      </c>
      <c r="AH113" s="549"/>
      <c r="AI113" s="549"/>
      <c r="AJ113" s="550">
        <f t="shared" si="53"/>
        <v>0</v>
      </c>
      <c r="AK113" s="850">
        <f t="shared" si="46"/>
        <v>0</v>
      </c>
      <c r="AL113" s="549"/>
      <c r="AM113" s="550">
        <f t="shared" si="54"/>
        <v>0</v>
      </c>
      <c r="AN113" s="551">
        <f t="shared" si="55"/>
        <v>0</v>
      </c>
      <c r="AO113" s="549"/>
      <c r="AP113" s="552">
        <f t="shared" si="56"/>
        <v>0</v>
      </c>
      <c r="AQ113" s="553"/>
      <c r="AR113" s="551">
        <f t="shared" si="57"/>
        <v>0</v>
      </c>
      <c r="AS113" s="554"/>
      <c r="AT113" s="345">
        <f t="shared" si="58"/>
        <v>0</v>
      </c>
      <c r="AU113" s="868"/>
      <c r="AV113" s="555"/>
      <c r="AW113" s="371">
        <f t="shared" si="38"/>
        <v>0</v>
      </c>
      <c r="AX113" s="268"/>
      <c r="AY113" s="346">
        <f>'総括表 (A表)'!I113</f>
        <v>0</v>
      </c>
      <c r="AZ113" s="346">
        <f t="shared" si="39"/>
        <v>2</v>
      </c>
      <c r="BA113" s="346" t="str">
        <f t="shared" si="40"/>
        <v/>
      </c>
      <c r="BB113" s="346" t="str">
        <f t="shared" si="43"/>
        <v/>
      </c>
      <c r="BC113" s="346" t="str">
        <f t="shared" si="44"/>
        <v/>
      </c>
    </row>
    <row r="114" spans="1:55">
      <c r="A114" s="353">
        <f>VLOOKUP($E114,'個別表（B表）'!$C$14:$AR$213,2,FALSE)</f>
        <v>0</v>
      </c>
      <c r="B114" s="353">
        <f>IF(D114&gt;0,SUM($D$12:D114),0)</f>
        <v>0</v>
      </c>
      <c r="C114" s="353">
        <f t="shared" si="47"/>
        <v>0</v>
      </c>
      <c r="D114" s="353">
        <f t="shared" si="36"/>
        <v>0</v>
      </c>
      <c r="E114" s="408">
        <f t="shared" si="41"/>
        <v>0</v>
      </c>
      <c r="F114" s="371">
        <f>VLOOKUP($E114,'個別表（B表）'!$C$14:$AR$213,8,FALSE)</f>
        <v>0</v>
      </c>
      <c r="G114" s="346">
        <f>VLOOKUP($E114,'個別表（B表）'!$C$14:$AR$213,9,FALSE)</f>
        <v>0</v>
      </c>
      <c r="H114" s="346">
        <f>VLOOKUP($E114,'個別表（B表）'!$C$14:$AR$213,10,FALSE)</f>
        <v>0</v>
      </c>
      <c r="I114" s="542"/>
      <c r="J114" s="971" t="e">
        <f>IF($O114&gt;=0.6,1,
IF(AND($O114&gt;=0.5,#REF!=2,OR($L114="中間",$L114="山間")),1,"")
)</f>
        <v>#REF!</v>
      </c>
      <c r="K114" s="974" t="str">
        <f t="shared" si="37"/>
        <v/>
      </c>
      <c r="L114" s="652" t="str">
        <f>IF($H114&gt;0,LEFT(VLOOKUP($E114,'個別表（B表）'!$C$14:$AR$213,15,FALSE),2),"")</f>
        <v/>
      </c>
      <c r="M114" s="796"/>
      <c r="N114" s="544"/>
      <c r="O114" s="544"/>
      <c r="P114" s="543"/>
      <c r="Q114" s="556" t="str">
        <f t="shared" si="42"/>
        <v/>
      </c>
      <c r="R114" s="545"/>
      <c r="S114" s="557">
        <f>SUMIFS('個別表（B表）'!$H$14:$H$213,'個別表（B表）'!$C$14:$C$213,'総括表 (A表)'!$E114,'個別表（B表）'!$S$14:$S$213,"&gt;=1")</f>
        <v>0</v>
      </c>
      <c r="T114" s="401">
        <f>SUMIFS('個別表（B表）'!$BB$14:$BB$213,'個別表（B表）'!$C$14:$C$213,'総括表 (A表)'!$E114)</f>
        <v>0</v>
      </c>
      <c r="U114" s="401">
        <f>SUMIFS('個別表（B表）'!$BD$14:$BD$213,'個別表（B表）'!$C$14:$C$213,'総括表 (A表)'!$E114)</f>
        <v>0</v>
      </c>
      <c r="V114" s="557">
        <f>SUMIFS('個別表（B表）'!$H$14:$H$213,'個別表（B表）'!$C$14:$C$213,'総括表 (A表)'!$E114,'個別表（B表）'!$T$14:$T$213,"&gt;=1")</f>
        <v>0</v>
      </c>
      <c r="W114" s="402">
        <f>SUMIFS('個別表（B表）'!$BZ$14:$BZ$213,'個別表（B表）'!$C$14:$C$213,'総括表 (A表)'!$E114)</f>
        <v>0</v>
      </c>
      <c r="X114" s="402">
        <f>SUMIFS('個別表（B表）'!$CC$14:$CC$213,'個別表（B表）'!$C$14:$C$213,'総括表 (A表)'!$E114)</f>
        <v>0</v>
      </c>
      <c r="Y114" s="546"/>
      <c r="Z114" s="546"/>
      <c r="AA114" s="557">
        <f t="shared" si="48"/>
        <v>0</v>
      </c>
      <c r="AB114" s="403">
        <f t="shared" si="49"/>
        <v>0</v>
      </c>
      <c r="AC114" s="403">
        <f t="shared" si="50"/>
        <v>0</v>
      </c>
      <c r="AD114" s="548">
        <f t="shared" si="45"/>
        <v>0</v>
      </c>
      <c r="AE114" s="549"/>
      <c r="AF114" s="550">
        <f t="shared" si="51"/>
        <v>0</v>
      </c>
      <c r="AG114" s="551">
        <f t="shared" si="52"/>
        <v>0</v>
      </c>
      <c r="AH114" s="549"/>
      <c r="AI114" s="549"/>
      <c r="AJ114" s="550">
        <f t="shared" si="53"/>
        <v>0</v>
      </c>
      <c r="AK114" s="850">
        <f t="shared" si="46"/>
        <v>0</v>
      </c>
      <c r="AL114" s="549"/>
      <c r="AM114" s="550">
        <f t="shared" si="54"/>
        <v>0</v>
      </c>
      <c r="AN114" s="551">
        <f t="shared" si="55"/>
        <v>0</v>
      </c>
      <c r="AO114" s="549"/>
      <c r="AP114" s="552">
        <f t="shared" si="56"/>
        <v>0</v>
      </c>
      <c r="AQ114" s="553"/>
      <c r="AR114" s="551">
        <f t="shared" si="57"/>
        <v>0</v>
      </c>
      <c r="AS114" s="554"/>
      <c r="AT114" s="345">
        <f t="shared" si="58"/>
        <v>0</v>
      </c>
      <c r="AU114" s="868"/>
      <c r="AV114" s="555"/>
      <c r="AW114" s="371">
        <f t="shared" si="38"/>
        <v>0</v>
      </c>
      <c r="AX114" s="268"/>
      <c r="AY114" s="346">
        <f>'総括表 (A表)'!I114</f>
        <v>0</v>
      </c>
      <c r="AZ114" s="346">
        <f t="shared" si="39"/>
        <v>2</v>
      </c>
      <c r="BA114" s="346" t="str">
        <f t="shared" si="40"/>
        <v/>
      </c>
      <c r="BB114" s="346" t="str">
        <f t="shared" si="43"/>
        <v/>
      </c>
      <c r="BC114" s="346" t="str">
        <f t="shared" si="44"/>
        <v/>
      </c>
    </row>
    <row r="115" spans="1:55">
      <c r="A115" s="353">
        <f>VLOOKUP($E115,'個別表（B表）'!$C$14:$AR$213,2,FALSE)</f>
        <v>0</v>
      </c>
      <c r="B115" s="353">
        <f>IF(D115&gt;0,SUM($D$12:D115),0)</f>
        <v>0</v>
      </c>
      <c r="C115" s="353">
        <f t="shared" si="47"/>
        <v>0</v>
      </c>
      <c r="D115" s="353">
        <f t="shared" si="36"/>
        <v>0</v>
      </c>
      <c r="E115" s="408">
        <f t="shared" si="41"/>
        <v>0</v>
      </c>
      <c r="F115" s="371">
        <f>VLOOKUP($E115,'個別表（B表）'!$C$14:$AR$213,8,FALSE)</f>
        <v>0</v>
      </c>
      <c r="G115" s="346">
        <f>VLOOKUP($E115,'個別表（B表）'!$C$14:$AR$213,9,FALSE)</f>
        <v>0</v>
      </c>
      <c r="H115" s="346">
        <f>VLOOKUP($E115,'個別表（B表）'!$C$14:$AR$213,10,FALSE)</f>
        <v>0</v>
      </c>
      <c r="I115" s="542"/>
      <c r="J115" s="971" t="e">
        <f>IF($O115&gt;=0.6,1,
IF(AND($O115&gt;=0.5,#REF!=2,OR($L115="中間",$L115="山間")),1,"")
)</f>
        <v>#REF!</v>
      </c>
      <c r="K115" s="974" t="str">
        <f t="shared" si="37"/>
        <v/>
      </c>
      <c r="L115" s="652" t="str">
        <f>IF($H115&gt;0,LEFT(VLOOKUP($E115,'個別表（B表）'!$C$14:$AR$213,15,FALSE),2),"")</f>
        <v/>
      </c>
      <c r="M115" s="796"/>
      <c r="N115" s="544"/>
      <c r="O115" s="544"/>
      <c r="P115" s="543"/>
      <c r="Q115" s="556" t="str">
        <f t="shared" si="42"/>
        <v/>
      </c>
      <c r="R115" s="545"/>
      <c r="S115" s="557">
        <f>SUMIFS('個別表（B表）'!$H$14:$H$213,'個別表（B表）'!$C$14:$C$213,'総括表 (A表)'!$E115,'個別表（B表）'!$S$14:$S$213,"&gt;=1")</f>
        <v>0</v>
      </c>
      <c r="T115" s="401">
        <f>SUMIFS('個別表（B表）'!$BB$14:$BB$213,'個別表（B表）'!$C$14:$C$213,'総括表 (A表)'!$E115)</f>
        <v>0</v>
      </c>
      <c r="U115" s="401">
        <f>SUMIFS('個別表（B表）'!$BD$14:$BD$213,'個別表（B表）'!$C$14:$C$213,'総括表 (A表)'!$E115)</f>
        <v>0</v>
      </c>
      <c r="V115" s="557">
        <f>SUMIFS('個別表（B表）'!$H$14:$H$213,'個別表（B表）'!$C$14:$C$213,'総括表 (A表)'!$E115,'個別表（B表）'!$T$14:$T$213,"&gt;=1")</f>
        <v>0</v>
      </c>
      <c r="W115" s="402">
        <f>SUMIFS('個別表（B表）'!$BZ$14:$BZ$213,'個別表（B表）'!$C$14:$C$213,'総括表 (A表)'!$E115)</f>
        <v>0</v>
      </c>
      <c r="X115" s="402">
        <f>SUMIFS('個別表（B表）'!$CC$14:$CC$213,'個別表（B表）'!$C$14:$C$213,'総括表 (A表)'!$E115)</f>
        <v>0</v>
      </c>
      <c r="Y115" s="546"/>
      <c r="Z115" s="546"/>
      <c r="AA115" s="557">
        <f t="shared" si="48"/>
        <v>0</v>
      </c>
      <c r="AB115" s="403">
        <f t="shared" si="49"/>
        <v>0</v>
      </c>
      <c r="AC115" s="403">
        <f t="shared" si="50"/>
        <v>0</v>
      </c>
      <c r="AD115" s="548">
        <f t="shared" si="45"/>
        <v>0</v>
      </c>
      <c r="AE115" s="549"/>
      <c r="AF115" s="550">
        <f t="shared" si="51"/>
        <v>0</v>
      </c>
      <c r="AG115" s="551">
        <f t="shared" si="52"/>
        <v>0</v>
      </c>
      <c r="AH115" s="549"/>
      <c r="AI115" s="549"/>
      <c r="AJ115" s="550">
        <f t="shared" si="53"/>
        <v>0</v>
      </c>
      <c r="AK115" s="850">
        <f t="shared" si="46"/>
        <v>0</v>
      </c>
      <c r="AL115" s="549"/>
      <c r="AM115" s="550">
        <f t="shared" si="54"/>
        <v>0</v>
      </c>
      <c r="AN115" s="551">
        <f t="shared" si="55"/>
        <v>0</v>
      </c>
      <c r="AO115" s="549"/>
      <c r="AP115" s="552">
        <f t="shared" si="56"/>
        <v>0</v>
      </c>
      <c r="AQ115" s="553"/>
      <c r="AR115" s="551">
        <f t="shared" si="57"/>
        <v>0</v>
      </c>
      <c r="AS115" s="554"/>
      <c r="AT115" s="345">
        <f t="shared" si="58"/>
        <v>0</v>
      </c>
      <c r="AU115" s="868"/>
      <c r="AV115" s="555"/>
      <c r="AW115" s="371">
        <f t="shared" si="38"/>
        <v>0</v>
      </c>
      <c r="AX115" s="268"/>
      <c r="AY115" s="346">
        <f>'総括表 (A表)'!I115</f>
        <v>0</v>
      </c>
      <c r="AZ115" s="346">
        <f t="shared" si="39"/>
        <v>2</v>
      </c>
      <c r="BA115" s="346" t="str">
        <f t="shared" si="40"/>
        <v/>
      </c>
      <c r="BB115" s="346" t="str">
        <f t="shared" si="43"/>
        <v/>
      </c>
      <c r="BC115" s="346" t="str">
        <f t="shared" si="44"/>
        <v/>
      </c>
    </row>
    <row r="116" spans="1:55">
      <c r="A116" s="353">
        <f>VLOOKUP($E116,'個別表（B表）'!$C$14:$AR$213,2,FALSE)</f>
        <v>0</v>
      </c>
      <c r="B116" s="353">
        <f>IF(D116&gt;0,SUM($D$12:D116),0)</f>
        <v>0</v>
      </c>
      <c r="C116" s="353">
        <f t="shared" si="47"/>
        <v>0</v>
      </c>
      <c r="D116" s="353">
        <f t="shared" si="36"/>
        <v>0</v>
      </c>
      <c r="E116" s="408">
        <f t="shared" si="41"/>
        <v>0</v>
      </c>
      <c r="F116" s="371">
        <f>VLOOKUP($E116,'個別表（B表）'!$C$14:$AR$213,8,FALSE)</f>
        <v>0</v>
      </c>
      <c r="G116" s="346">
        <f>VLOOKUP($E116,'個別表（B表）'!$C$14:$AR$213,9,FALSE)</f>
        <v>0</v>
      </c>
      <c r="H116" s="346">
        <f>VLOOKUP($E116,'個別表（B表）'!$C$14:$AR$213,10,FALSE)</f>
        <v>0</v>
      </c>
      <c r="I116" s="542"/>
      <c r="J116" s="971" t="e">
        <f>IF($O116&gt;=0.6,1,
IF(AND($O116&gt;=0.5,#REF!=2,OR($L116="中間",$L116="山間")),1,"")
)</f>
        <v>#REF!</v>
      </c>
      <c r="K116" s="974" t="str">
        <f t="shared" si="37"/>
        <v/>
      </c>
      <c r="L116" s="652" t="str">
        <f>IF($H116&gt;0,LEFT(VLOOKUP($E116,'個別表（B表）'!$C$14:$AR$213,15,FALSE),2),"")</f>
        <v/>
      </c>
      <c r="M116" s="796"/>
      <c r="N116" s="544"/>
      <c r="O116" s="544"/>
      <c r="P116" s="543"/>
      <c r="Q116" s="556" t="str">
        <f t="shared" si="42"/>
        <v/>
      </c>
      <c r="R116" s="545"/>
      <c r="S116" s="557">
        <f>SUMIFS('個別表（B表）'!$H$14:$H$213,'個別表（B表）'!$C$14:$C$213,'総括表 (A表)'!$E116,'個別表（B表）'!$S$14:$S$213,"&gt;=1")</f>
        <v>0</v>
      </c>
      <c r="T116" s="401">
        <f>SUMIFS('個別表（B表）'!$BB$14:$BB$213,'個別表（B表）'!$C$14:$C$213,'総括表 (A表)'!$E116)</f>
        <v>0</v>
      </c>
      <c r="U116" s="401">
        <f>SUMIFS('個別表（B表）'!$BD$14:$BD$213,'個別表（B表）'!$C$14:$C$213,'総括表 (A表)'!$E116)</f>
        <v>0</v>
      </c>
      <c r="V116" s="557">
        <f>SUMIFS('個別表（B表）'!$H$14:$H$213,'個別表（B表）'!$C$14:$C$213,'総括表 (A表)'!$E116,'個別表（B表）'!$T$14:$T$213,"&gt;=1")</f>
        <v>0</v>
      </c>
      <c r="W116" s="402">
        <f>SUMIFS('個別表（B表）'!$BZ$14:$BZ$213,'個別表（B表）'!$C$14:$C$213,'総括表 (A表)'!$E116)</f>
        <v>0</v>
      </c>
      <c r="X116" s="402">
        <f>SUMIFS('個別表（B表）'!$CC$14:$CC$213,'個別表（B表）'!$C$14:$C$213,'総括表 (A表)'!$E116)</f>
        <v>0</v>
      </c>
      <c r="Y116" s="546"/>
      <c r="Z116" s="546"/>
      <c r="AA116" s="557">
        <f t="shared" si="48"/>
        <v>0</v>
      </c>
      <c r="AB116" s="403">
        <f t="shared" si="49"/>
        <v>0</v>
      </c>
      <c r="AC116" s="403">
        <f t="shared" si="50"/>
        <v>0</v>
      </c>
      <c r="AD116" s="548">
        <f t="shared" si="45"/>
        <v>0</v>
      </c>
      <c r="AE116" s="549"/>
      <c r="AF116" s="550">
        <f t="shared" si="51"/>
        <v>0</v>
      </c>
      <c r="AG116" s="551">
        <f t="shared" si="52"/>
        <v>0</v>
      </c>
      <c r="AH116" s="549"/>
      <c r="AI116" s="549"/>
      <c r="AJ116" s="550">
        <f t="shared" si="53"/>
        <v>0</v>
      </c>
      <c r="AK116" s="850">
        <f t="shared" si="46"/>
        <v>0</v>
      </c>
      <c r="AL116" s="549"/>
      <c r="AM116" s="550">
        <f t="shared" si="54"/>
        <v>0</v>
      </c>
      <c r="AN116" s="551">
        <f t="shared" si="55"/>
        <v>0</v>
      </c>
      <c r="AO116" s="549"/>
      <c r="AP116" s="552">
        <f t="shared" si="56"/>
        <v>0</v>
      </c>
      <c r="AQ116" s="553"/>
      <c r="AR116" s="551">
        <f t="shared" si="57"/>
        <v>0</v>
      </c>
      <c r="AS116" s="554"/>
      <c r="AT116" s="345">
        <f t="shared" si="58"/>
        <v>0</v>
      </c>
      <c r="AU116" s="868"/>
      <c r="AV116" s="555"/>
      <c r="AW116" s="371">
        <f t="shared" si="38"/>
        <v>0</v>
      </c>
      <c r="AX116" s="268"/>
      <c r="AY116" s="346">
        <f>'総括表 (A表)'!I116</f>
        <v>0</v>
      </c>
      <c r="AZ116" s="346">
        <f t="shared" si="39"/>
        <v>2</v>
      </c>
      <c r="BA116" s="346" t="str">
        <f t="shared" si="40"/>
        <v/>
      </c>
      <c r="BB116" s="346" t="str">
        <f t="shared" si="43"/>
        <v/>
      </c>
      <c r="BC116" s="346" t="str">
        <f t="shared" si="44"/>
        <v/>
      </c>
    </row>
    <row r="117" spans="1:55">
      <c r="A117" s="353">
        <f>VLOOKUP($E117,'個別表（B表）'!$C$14:$AR$213,2,FALSE)</f>
        <v>0</v>
      </c>
      <c r="B117" s="353">
        <f>IF(D117&gt;0,SUM($D$12:D117),0)</f>
        <v>0</v>
      </c>
      <c r="C117" s="353">
        <f t="shared" si="47"/>
        <v>0</v>
      </c>
      <c r="D117" s="353">
        <f t="shared" si="36"/>
        <v>0</v>
      </c>
      <c r="E117" s="408">
        <f t="shared" si="41"/>
        <v>0</v>
      </c>
      <c r="F117" s="371">
        <f>VLOOKUP($E117,'個別表（B表）'!$C$14:$AR$213,8,FALSE)</f>
        <v>0</v>
      </c>
      <c r="G117" s="346">
        <f>VLOOKUP($E117,'個別表（B表）'!$C$14:$AR$213,9,FALSE)</f>
        <v>0</v>
      </c>
      <c r="H117" s="346">
        <f>VLOOKUP($E117,'個別表（B表）'!$C$14:$AR$213,10,FALSE)</f>
        <v>0</v>
      </c>
      <c r="I117" s="542"/>
      <c r="J117" s="971" t="e">
        <f>IF($O117&gt;=0.6,1,
IF(AND($O117&gt;=0.5,#REF!=2,OR($L117="中間",$L117="山間")),1,"")
)</f>
        <v>#REF!</v>
      </c>
      <c r="K117" s="974" t="str">
        <f t="shared" si="37"/>
        <v/>
      </c>
      <c r="L117" s="652" t="str">
        <f>IF($H117&gt;0,LEFT(VLOOKUP($E117,'個別表（B表）'!$C$14:$AR$213,15,FALSE),2),"")</f>
        <v/>
      </c>
      <c r="M117" s="796"/>
      <c r="N117" s="544"/>
      <c r="O117" s="544"/>
      <c r="P117" s="543"/>
      <c r="Q117" s="556" t="str">
        <f t="shared" si="42"/>
        <v/>
      </c>
      <c r="R117" s="545"/>
      <c r="S117" s="557">
        <f>SUMIFS('個別表（B表）'!$H$14:$H$213,'個別表（B表）'!$C$14:$C$213,'総括表 (A表)'!$E117,'個別表（B表）'!$S$14:$S$213,"&gt;=1")</f>
        <v>0</v>
      </c>
      <c r="T117" s="401">
        <f>SUMIFS('個別表（B表）'!$BB$14:$BB$213,'個別表（B表）'!$C$14:$C$213,'総括表 (A表)'!$E117)</f>
        <v>0</v>
      </c>
      <c r="U117" s="401">
        <f>SUMIFS('個別表（B表）'!$BD$14:$BD$213,'個別表（B表）'!$C$14:$C$213,'総括表 (A表)'!$E117)</f>
        <v>0</v>
      </c>
      <c r="V117" s="557">
        <f>SUMIFS('個別表（B表）'!$H$14:$H$213,'個別表（B表）'!$C$14:$C$213,'総括表 (A表)'!$E117,'個別表（B表）'!$T$14:$T$213,"&gt;=1")</f>
        <v>0</v>
      </c>
      <c r="W117" s="402">
        <f>SUMIFS('個別表（B表）'!$BZ$14:$BZ$213,'個別表（B表）'!$C$14:$C$213,'総括表 (A表)'!$E117)</f>
        <v>0</v>
      </c>
      <c r="X117" s="402">
        <f>SUMIFS('個別表（B表）'!$CC$14:$CC$213,'個別表（B表）'!$C$14:$C$213,'総括表 (A表)'!$E117)</f>
        <v>0</v>
      </c>
      <c r="Y117" s="546"/>
      <c r="Z117" s="546"/>
      <c r="AA117" s="557">
        <f t="shared" si="48"/>
        <v>0</v>
      </c>
      <c r="AB117" s="403">
        <f t="shared" si="49"/>
        <v>0</v>
      </c>
      <c r="AC117" s="403">
        <f t="shared" si="50"/>
        <v>0</v>
      </c>
      <c r="AD117" s="548">
        <f t="shared" si="45"/>
        <v>0</v>
      </c>
      <c r="AE117" s="549"/>
      <c r="AF117" s="550">
        <f t="shared" si="51"/>
        <v>0</v>
      </c>
      <c r="AG117" s="551">
        <f t="shared" si="52"/>
        <v>0</v>
      </c>
      <c r="AH117" s="549"/>
      <c r="AI117" s="549"/>
      <c r="AJ117" s="550">
        <f t="shared" si="53"/>
        <v>0</v>
      </c>
      <c r="AK117" s="850">
        <f t="shared" si="46"/>
        <v>0</v>
      </c>
      <c r="AL117" s="549"/>
      <c r="AM117" s="550">
        <f t="shared" si="54"/>
        <v>0</v>
      </c>
      <c r="AN117" s="551">
        <f t="shared" si="55"/>
        <v>0</v>
      </c>
      <c r="AO117" s="549"/>
      <c r="AP117" s="552">
        <f t="shared" si="56"/>
        <v>0</v>
      </c>
      <c r="AQ117" s="553"/>
      <c r="AR117" s="551">
        <f t="shared" si="57"/>
        <v>0</v>
      </c>
      <c r="AS117" s="554"/>
      <c r="AT117" s="345">
        <f t="shared" si="58"/>
        <v>0</v>
      </c>
      <c r="AU117" s="868"/>
      <c r="AV117" s="555"/>
      <c r="AW117" s="371">
        <f t="shared" si="38"/>
        <v>0</v>
      </c>
      <c r="AX117" s="268"/>
      <c r="AY117" s="346">
        <f>'総括表 (A表)'!I117</f>
        <v>0</v>
      </c>
      <c r="AZ117" s="346">
        <f t="shared" si="39"/>
        <v>2</v>
      </c>
      <c r="BA117" s="346" t="str">
        <f t="shared" si="40"/>
        <v/>
      </c>
      <c r="BB117" s="346" t="str">
        <f t="shared" si="43"/>
        <v/>
      </c>
      <c r="BC117" s="346" t="str">
        <f t="shared" si="44"/>
        <v/>
      </c>
    </row>
    <row r="118" spans="1:55">
      <c r="A118" s="353">
        <f>VLOOKUP($E118,'個別表（B表）'!$C$14:$AR$213,2,FALSE)</f>
        <v>0</v>
      </c>
      <c r="B118" s="353">
        <f>IF(D118&gt;0,SUM($D$12:D118),0)</f>
        <v>0</v>
      </c>
      <c r="C118" s="353">
        <f t="shared" si="47"/>
        <v>0</v>
      </c>
      <c r="D118" s="353">
        <f t="shared" si="36"/>
        <v>0</v>
      </c>
      <c r="E118" s="408">
        <f t="shared" si="41"/>
        <v>0</v>
      </c>
      <c r="F118" s="371">
        <f>VLOOKUP($E118,'個別表（B表）'!$C$14:$AR$213,8,FALSE)</f>
        <v>0</v>
      </c>
      <c r="G118" s="346">
        <f>VLOOKUP($E118,'個別表（B表）'!$C$14:$AR$213,9,FALSE)</f>
        <v>0</v>
      </c>
      <c r="H118" s="346">
        <f>VLOOKUP($E118,'個別表（B表）'!$C$14:$AR$213,10,FALSE)</f>
        <v>0</v>
      </c>
      <c r="I118" s="542"/>
      <c r="J118" s="971" t="e">
        <f>IF($O118&gt;=0.6,1,
IF(AND($O118&gt;=0.5,#REF!=2,OR($L118="中間",$L118="山間")),1,"")
)</f>
        <v>#REF!</v>
      </c>
      <c r="K118" s="974" t="str">
        <f t="shared" si="37"/>
        <v/>
      </c>
      <c r="L118" s="652" t="str">
        <f>IF($H118&gt;0,LEFT(VLOOKUP($E118,'個別表（B表）'!$C$14:$AR$213,15,FALSE),2),"")</f>
        <v/>
      </c>
      <c r="M118" s="796"/>
      <c r="N118" s="544"/>
      <c r="O118" s="544"/>
      <c r="P118" s="543"/>
      <c r="Q118" s="556" t="str">
        <f t="shared" si="42"/>
        <v/>
      </c>
      <c r="R118" s="545"/>
      <c r="S118" s="557">
        <f>SUMIFS('個別表（B表）'!$H$14:$H$213,'個別表（B表）'!$C$14:$C$213,'総括表 (A表)'!$E118,'個別表（B表）'!$S$14:$S$213,"&gt;=1")</f>
        <v>0</v>
      </c>
      <c r="T118" s="401">
        <f>SUMIFS('個別表（B表）'!$BB$14:$BB$213,'個別表（B表）'!$C$14:$C$213,'総括表 (A表)'!$E118)</f>
        <v>0</v>
      </c>
      <c r="U118" s="401">
        <f>SUMIFS('個別表（B表）'!$BD$14:$BD$213,'個別表（B表）'!$C$14:$C$213,'総括表 (A表)'!$E118)</f>
        <v>0</v>
      </c>
      <c r="V118" s="557">
        <f>SUMIFS('個別表（B表）'!$H$14:$H$213,'個別表（B表）'!$C$14:$C$213,'総括表 (A表)'!$E118,'個別表（B表）'!$T$14:$T$213,"&gt;=1")</f>
        <v>0</v>
      </c>
      <c r="W118" s="402">
        <f>SUMIFS('個別表（B表）'!$BZ$14:$BZ$213,'個別表（B表）'!$C$14:$C$213,'総括表 (A表)'!$E118)</f>
        <v>0</v>
      </c>
      <c r="X118" s="402">
        <f>SUMIFS('個別表（B表）'!$CC$14:$CC$213,'個別表（B表）'!$C$14:$C$213,'総括表 (A表)'!$E118)</f>
        <v>0</v>
      </c>
      <c r="Y118" s="546"/>
      <c r="Z118" s="546"/>
      <c r="AA118" s="557">
        <f t="shared" si="48"/>
        <v>0</v>
      </c>
      <c r="AB118" s="403">
        <f t="shared" si="49"/>
        <v>0</v>
      </c>
      <c r="AC118" s="403">
        <f t="shared" si="50"/>
        <v>0</v>
      </c>
      <c r="AD118" s="548">
        <f t="shared" si="45"/>
        <v>0</v>
      </c>
      <c r="AE118" s="549"/>
      <c r="AF118" s="550">
        <f t="shared" si="51"/>
        <v>0</v>
      </c>
      <c r="AG118" s="551">
        <f t="shared" si="52"/>
        <v>0</v>
      </c>
      <c r="AH118" s="549"/>
      <c r="AI118" s="549"/>
      <c r="AJ118" s="550">
        <f t="shared" si="53"/>
        <v>0</v>
      </c>
      <c r="AK118" s="850">
        <f t="shared" si="46"/>
        <v>0</v>
      </c>
      <c r="AL118" s="549"/>
      <c r="AM118" s="550">
        <f t="shared" si="54"/>
        <v>0</v>
      </c>
      <c r="AN118" s="551">
        <f t="shared" si="55"/>
        <v>0</v>
      </c>
      <c r="AO118" s="549"/>
      <c r="AP118" s="552">
        <f t="shared" si="56"/>
        <v>0</v>
      </c>
      <c r="AQ118" s="553"/>
      <c r="AR118" s="551">
        <f t="shared" si="57"/>
        <v>0</v>
      </c>
      <c r="AS118" s="554"/>
      <c r="AT118" s="345">
        <f t="shared" si="58"/>
        <v>0</v>
      </c>
      <c r="AU118" s="868"/>
      <c r="AV118" s="555"/>
      <c r="AW118" s="371">
        <f t="shared" si="38"/>
        <v>0</v>
      </c>
      <c r="AX118" s="268"/>
      <c r="AY118" s="346">
        <f>'総括表 (A表)'!I118</f>
        <v>0</v>
      </c>
      <c r="AZ118" s="346">
        <f t="shared" si="39"/>
        <v>2</v>
      </c>
      <c r="BA118" s="346" t="str">
        <f t="shared" si="40"/>
        <v/>
      </c>
      <c r="BB118" s="346" t="str">
        <f t="shared" si="43"/>
        <v/>
      </c>
      <c r="BC118" s="346" t="str">
        <f t="shared" si="44"/>
        <v/>
      </c>
    </row>
    <row r="119" spans="1:55">
      <c r="A119" s="353">
        <f>VLOOKUP($E119,'個別表（B表）'!$C$14:$AR$213,2,FALSE)</f>
        <v>0</v>
      </c>
      <c r="B119" s="353">
        <f>IF(D119&gt;0,SUM($D$12:D119),0)</f>
        <v>0</v>
      </c>
      <c r="C119" s="353">
        <f t="shared" si="47"/>
        <v>0</v>
      </c>
      <c r="D119" s="353">
        <f t="shared" si="36"/>
        <v>0</v>
      </c>
      <c r="E119" s="408">
        <f t="shared" si="41"/>
        <v>0</v>
      </c>
      <c r="F119" s="371">
        <f>VLOOKUP($E119,'個別表（B表）'!$C$14:$AR$213,8,FALSE)</f>
        <v>0</v>
      </c>
      <c r="G119" s="346">
        <f>VLOOKUP($E119,'個別表（B表）'!$C$14:$AR$213,9,FALSE)</f>
        <v>0</v>
      </c>
      <c r="H119" s="346">
        <f>VLOOKUP($E119,'個別表（B表）'!$C$14:$AR$213,10,FALSE)</f>
        <v>0</v>
      </c>
      <c r="I119" s="542"/>
      <c r="J119" s="971" t="e">
        <f>IF($O119&gt;=0.6,1,
IF(AND($O119&gt;=0.5,#REF!=2,OR($L119="中間",$L119="山間")),1,"")
)</f>
        <v>#REF!</v>
      </c>
      <c r="K119" s="974" t="str">
        <f t="shared" si="37"/>
        <v/>
      </c>
      <c r="L119" s="652" t="str">
        <f>IF($H119&gt;0,LEFT(VLOOKUP($E119,'個別表（B表）'!$C$14:$AR$213,15,FALSE),2),"")</f>
        <v/>
      </c>
      <c r="M119" s="796"/>
      <c r="N119" s="544"/>
      <c r="O119" s="544"/>
      <c r="P119" s="543"/>
      <c r="Q119" s="556" t="str">
        <f t="shared" si="42"/>
        <v/>
      </c>
      <c r="R119" s="545"/>
      <c r="S119" s="557">
        <f>SUMIFS('個別表（B表）'!$H$14:$H$213,'個別表（B表）'!$C$14:$C$213,'総括表 (A表)'!$E119,'個別表（B表）'!$S$14:$S$213,"&gt;=1")</f>
        <v>0</v>
      </c>
      <c r="T119" s="401">
        <f>SUMIFS('個別表（B表）'!$BB$14:$BB$213,'個別表（B表）'!$C$14:$C$213,'総括表 (A表)'!$E119)</f>
        <v>0</v>
      </c>
      <c r="U119" s="401">
        <f>SUMIFS('個別表（B表）'!$BD$14:$BD$213,'個別表（B表）'!$C$14:$C$213,'総括表 (A表)'!$E119)</f>
        <v>0</v>
      </c>
      <c r="V119" s="557">
        <f>SUMIFS('個別表（B表）'!$H$14:$H$213,'個別表（B表）'!$C$14:$C$213,'総括表 (A表)'!$E119,'個別表（B表）'!$T$14:$T$213,"&gt;=1")</f>
        <v>0</v>
      </c>
      <c r="W119" s="402">
        <f>SUMIFS('個別表（B表）'!$BZ$14:$BZ$213,'個別表（B表）'!$C$14:$C$213,'総括表 (A表)'!$E119)</f>
        <v>0</v>
      </c>
      <c r="X119" s="402">
        <f>SUMIFS('個別表（B表）'!$CC$14:$CC$213,'個別表（B表）'!$C$14:$C$213,'総括表 (A表)'!$E119)</f>
        <v>0</v>
      </c>
      <c r="Y119" s="546"/>
      <c r="Z119" s="546"/>
      <c r="AA119" s="557">
        <f t="shared" si="48"/>
        <v>0</v>
      </c>
      <c r="AB119" s="403">
        <f t="shared" si="49"/>
        <v>0</v>
      </c>
      <c r="AC119" s="403">
        <f t="shared" si="50"/>
        <v>0</v>
      </c>
      <c r="AD119" s="548">
        <f t="shared" si="45"/>
        <v>0</v>
      </c>
      <c r="AE119" s="549"/>
      <c r="AF119" s="550">
        <f t="shared" si="51"/>
        <v>0</v>
      </c>
      <c r="AG119" s="551">
        <f t="shared" si="52"/>
        <v>0</v>
      </c>
      <c r="AH119" s="549"/>
      <c r="AI119" s="549"/>
      <c r="AJ119" s="550">
        <f t="shared" si="53"/>
        <v>0</v>
      </c>
      <c r="AK119" s="850">
        <f t="shared" si="46"/>
        <v>0</v>
      </c>
      <c r="AL119" s="549"/>
      <c r="AM119" s="550">
        <f t="shared" si="54"/>
        <v>0</v>
      </c>
      <c r="AN119" s="551">
        <f t="shared" si="55"/>
        <v>0</v>
      </c>
      <c r="AO119" s="549"/>
      <c r="AP119" s="552">
        <f t="shared" si="56"/>
        <v>0</v>
      </c>
      <c r="AQ119" s="553"/>
      <c r="AR119" s="551">
        <f t="shared" si="57"/>
        <v>0</v>
      </c>
      <c r="AS119" s="554"/>
      <c r="AT119" s="345">
        <f t="shared" si="58"/>
        <v>0</v>
      </c>
      <c r="AU119" s="868"/>
      <c r="AV119" s="555"/>
      <c r="AW119" s="371">
        <f t="shared" si="38"/>
        <v>0</v>
      </c>
      <c r="AX119" s="268"/>
      <c r="AY119" s="346">
        <f>'総括表 (A表)'!I119</f>
        <v>0</v>
      </c>
      <c r="AZ119" s="346">
        <f t="shared" si="39"/>
        <v>2</v>
      </c>
      <c r="BA119" s="346" t="str">
        <f t="shared" si="40"/>
        <v/>
      </c>
      <c r="BB119" s="346" t="str">
        <f t="shared" si="43"/>
        <v/>
      </c>
      <c r="BC119" s="346" t="str">
        <f t="shared" si="44"/>
        <v/>
      </c>
    </row>
    <row r="120" spans="1:55">
      <c r="A120" s="353">
        <f>VLOOKUP($E120,'個別表（B表）'!$C$14:$AR$213,2,FALSE)</f>
        <v>0</v>
      </c>
      <c r="B120" s="353">
        <f>IF(D120&gt;0,SUM($D$12:D120),0)</f>
        <v>0</v>
      </c>
      <c r="C120" s="353">
        <f t="shared" si="47"/>
        <v>0</v>
      </c>
      <c r="D120" s="353">
        <f t="shared" si="36"/>
        <v>0</v>
      </c>
      <c r="E120" s="408">
        <f t="shared" si="41"/>
        <v>0</v>
      </c>
      <c r="F120" s="371">
        <f>VLOOKUP($E120,'個別表（B表）'!$C$14:$AR$213,8,FALSE)</f>
        <v>0</v>
      </c>
      <c r="G120" s="346">
        <f>VLOOKUP($E120,'個別表（B表）'!$C$14:$AR$213,9,FALSE)</f>
        <v>0</v>
      </c>
      <c r="H120" s="346">
        <f>VLOOKUP($E120,'個別表（B表）'!$C$14:$AR$213,10,FALSE)</f>
        <v>0</v>
      </c>
      <c r="I120" s="542"/>
      <c r="J120" s="971" t="e">
        <f>IF($O120&gt;=0.6,1,
IF(AND($O120&gt;=0.5,#REF!=2,OR($L120="中間",$L120="山間")),1,"")
)</f>
        <v>#REF!</v>
      </c>
      <c r="K120" s="974" t="str">
        <f t="shared" si="37"/>
        <v/>
      </c>
      <c r="L120" s="652" t="str">
        <f>IF($H120&gt;0,LEFT(VLOOKUP($E120,'個別表（B表）'!$C$14:$AR$213,15,FALSE),2),"")</f>
        <v/>
      </c>
      <c r="M120" s="796"/>
      <c r="N120" s="544"/>
      <c r="O120" s="544"/>
      <c r="P120" s="543"/>
      <c r="Q120" s="556" t="str">
        <f t="shared" si="42"/>
        <v/>
      </c>
      <c r="R120" s="545"/>
      <c r="S120" s="557">
        <f>SUMIFS('個別表（B表）'!$H$14:$H$213,'個別表（B表）'!$C$14:$C$213,'総括表 (A表)'!$E120,'個別表（B表）'!$S$14:$S$213,"&gt;=1")</f>
        <v>0</v>
      </c>
      <c r="T120" s="401">
        <f>SUMIFS('個別表（B表）'!$BB$14:$BB$213,'個別表（B表）'!$C$14:$C$213,'総括表 (A表)'!$E120)</f>
        <v>0</v>
      </c>
      <c r="U120" s="401">
        <f>SUMIFS('個別表（B表）'!$BD$14:$BD$213,'個別表（B表）'!$C$14:$C$213,'総括表 (A表)'!$E120)</f>
        <v>0</v>
      </c>
      <c r="V120" s="557">
        <f>SUMIFS('個別表（B表）'!$H$14:$H$213,'個別表（B表）'!$C$14:$C$213,'総括表 (A表)'!$E120,'個別表（B表）'!$T$14:$T$213,"&gt;=1")</f>
        <v>0</v>
      </c>
      <c r="W120" s="402">
        <f>SUMIFS('個別表（B表）'!$BZ$14:$BZ$213,'個別表（B表）'!$C$14:$C$213,'総括表 (A表)'!$E120)</f>
        <v>0</v>
      </c>
      <c r="X120" s="402">
        <f>SUMIFS('個別表（B表）'!$CC$14:$CC$213,'個別表（B表）'!$C$14:$C$213,'総括表 (A表)'!$E120)</f>
        <v>0</v>
      </c>
      <c r="Y120" s="546"/>
      <c r="Z120" s="546"/>
      <c r="AA120" s="557">
        <f t="shared" si="48"/>
        <v>0</v>
      </c>
      <c r="AB120" s="403">
        <f t="shared" si="49"/>
        <v>0</v>
      </c>
      <c r="AC120" s="403">
        <f t="shared" si="50"/>
        <v>0</v>
      </c>
      <c r="AD120" s="548">
        <f t="shared" si="45"/>
        <v>0</v>
      </c>
      <c r="AE120" s="549"/>
      <c r="AF120" s="550">
        <f t="shared" si="51"/>
        <v>0</v>
      </c>
      <c r="AG120" s="551">
        <f t="shared" si="52"/>
        <v>0</v>
      </c>
      <c r="AH120" s="549"/>
      <c r="AI120" s="549"/>
      <c r="AJ120" s="550">
        <f t="shared" si="53"/>
        <v>0</v>
      </c>
      <c r="AK120" s="850">
        <f t="shared" si="46"/>
        <v>0</v>
      </c>
      <c r="AL120" s="549"/>
      <c r="AM120" s="550">
        <f t="shared" si="54"/>
        <v>0</v>
      </c>
      <c r="AN120" s="551">
        <f t="shared" si="55"/>
        <v>0</v>
      </c>
      <c r="AO120" s="549"/>
      <c r="AP120" s="552">
        <f t="shared" si="56"/>
        <v>0</v>
      </c>
      <c r="AQ120" s="553"/>
      <c r="AR120" s="551">
        <f t="shared" si="57"/>
        <v>0</v>
      </c>
      <c r="AS120" s="554"/>
      <c r="AT120" s="345">
        <f t="shared" si="58"/>
        <v>0</v>
      </c>
      <c r="AU120" s="868"/>
      <c r="AV120" s="555"/>
      <c r="AW120" s="371">
        <f t="shared" si="38"/>
        <v>0</v>
      </c>
      <c r="AX120" s="268"/>
      <c r="AY120" s="346">
        <f>'総括表 (A表)'!I120</f>
        <v>0</v>
      </c>
      <c r="AZ120" s="346">
        <f t="shared" si="39"/>
        <v>2</v>
      </c>
      <c r="BA120" s="346" t="str">
        <f t="shared" si="40"/>
        <v/>
      </c>
      <c r="BB120" s="346" t="str">
        <f t="shared" si="43"/>
        <v/>
      </c>
      <c r="BC120" s="346" t="str">
        <f t="shared" si="44"/>
        <v/>
      </c>
    </row>
    <row r="121" spans="1:55">
      <c r="A121" s="353">
        <f>VLOOKUP($E121,'個別表（B表）'!$C$14:$AR$213,2,FALSE)</f>
        <v>0</v>
      </c>
      <c r="B121" s="353">
        <f>IF(D121&gt;0,SUM($D$12:D121),0)</f>
        <v>0</v>
      </c>
      <c r="C121" s="353">
        <f t="shared" si="47"/>
        <v>0</v>
      </c>
      <c r="D121" s="353">
        <f t="shared" si="36"/>
        <v>0</v>
      </c>
      <c r="E121" s="408">
        <f t="shared" si="41"/>
        <v>0</v>
      </c>
      <c r="F121" s="371">
        <f>VLOOKUP($E121,'個別表（B表）'!$C$14:$AR$213,8,FALSE)</f>
        <v>0</v>
      </c>
      <c r="G121" s="346">
        <f>VLOOKUP($E121,'個別表（B表）'!$C$14:$AR$213,9,FALSE)</f>
        <v>0</v>
      </c>
      <c r="H121" s="346">
        <f>VLOOKUP($E121,'個別表（B表）'!$C$14:$AR$213,10,FALSE)</f>
        <v>0</v>
      </c>
      <c r="I121" s="542"/>
      <c r="J121" s="971" t="e">
        <f>IF($O121&gt;=0.6,1,
IF(AND($O121&gt;=0.5,#REF!=2,OR($L121="中間",$L121="山間")),1,"")
)</f>
        <v>#REF!</v>
      </c>
      <c r="K121" s="974" t="str">
        <f t="shared" si="37"/>
        <v/>
      </c>
      <c r="L121" s="652" t="str">
        <f>IF($H121&gt;0,LEFT(VLOOKUP($E121,'個別表（B表）'!$C$14:$AR$213,15,FALSE),2),"")</f>
        <v/>
      </c>
      <c r="M121" s="796"/>
      <c r="N121" s="544"/>
      <c r="O121" s="544"/>
      <c r="P121" s="543"/>
      <c r="Q121" s="556" t="str">
        <f t="shared" si="42"/>
        <v/>
      </c>
      <c r="R121" s="545"/>
      <c r="S121" s="557">
        <f>SUMIFS('個別表（B表）'!$H$14:$H$213,'個別表（B表）'!$C$14:$C$213,'総括表 (A表)'!$E121,'個別表（B表）'!$S$14:$S$213,"&gt;=1")</f>
        <v>0</v>
      </c>
      <c r="T121" s="401">
        <f>SUMIFS('個別表（B表）'!$BB$14:$BB$213,'個別表（B表）'!$C$14:$C$213,'総括表 (A表)'!$E121)</f>
        <v>0</v>
      </c>
      <c r="U121" s="401">
        <f>SUMIFS('個別表（B表）'!$BD$14:$BD$213,'個別表（B表）'!$C$14:$C$213,'総括表 (A表)'!$E121)</f>
        <v>0</v>
      </c>
      <c r="V121" s="557">
        <f>SUMIFS('個別表（B表）'!$H$14:$H$213,'個別表（B表）'!$C$14:$C$213,'総括表 (A表)'!$E121,'個別表（B表）'!$T$14:$T$213,"&gt;=1")</f>
        <v>0</v>
      </c>
      <c r="W121" s="402">
        <f>SUMIFS('個別表（B表）'!$BZ$14:$BZ$213,'個別表（B表）'!$C$14:$C$213,'総括表 (A表)'!$E121)</f>
        <v>0</v>
      </c>
      <c r="X121" s="402">
        <f>SUMIFS('個別表（B表）'!$CC$14:$CC$213,'個別表（B表）'!$C$14:$C$213,'総括表 (A表)'!$E121)</f>
        <v>0</v>
      </c>
      <c r="Y121" s="546"/>
      <c r="Z121" s="546"/>
      <c r="AA121" s="557">
        <f t="shared" si="48"/>
        <v>0</v>
      </c>
      <c r="AB121" s="403">
        <f t="shared" si="49"/>
        <v>0</v>
      </c>
      <c r="AC121" s="403">
        <f t="shared" si="50"/>
        <v>0</v>
      </c>
      <c r="AD121" s="548">
        <f t="shared" si="45"/>
        <v>0</v>
      </c>
      <c r="AE121" s="549"/>
      <c r="AF121" s="550">
        <f t="shared" si="51"/>
        <v>0</v>
      </c>
      <c r="AG121" s="551">
        <f t="shared" si="52"/>
        <v>0</v>
      </c>
      <c r="AH121" s="549"/>
      <c r="AI121" s="549"/>
      <c r="AJ121" s="550">
        <f t="shared" si="53"/>
        <v>0</v>
      </c>
      <c r="AK121" s="850">
        <f t="shared" si="46"/>
        <v>0</v>
      </c>
      <c r="AL121" s="549"/>
      <c r="AM121" s="550">
        <f t="shared" si="54"/>
        <v>0</v>
      </c>
      <c r="AN121" s="551">
        <f t="shared" si="55"/>
        <v>0</v>
      </c>
      <c r="AO121" s="549"/>
      <c r="AP121" s="552">
        <f t="shared" si="56"/>
        <v>0</v>
      </c>
      <c r="AQ121" s="553"/>
      <c r="AR121" s="551">
        <f t="shared" si="57"/>
        <v>0</v>
      </c>
      <c r="AS121" s="554"/>
      <c r="AT121" s="345">
        <f t="shared" si="58"/>
        <v>0</v>
      </c>
      <c r="AU121" s="868"/>
      <c r="AV121" s="555"/>
      <c r="AW121" s="371">
        <f t="shared" si="38"/>
        <v>0</v>
      </c>
      <c r="AX121" s="268"/>
      <c r="AY121" s="346">
        <f>'総括表 (A表)'!I121</f>
        <v>0</v>
      </c>
      <c r="AZ121" s="346">
        <f t="shared" si="39"/>
        <v>2</v>
      </c>
      <c r="BA121" s="346" t="str">
        <f t="shared" si="40"/>
        <v/>
      </c>
      <c r="BB121" s="346" t="str">
        <f t="shared" si="43"/>
        <v/>
      </c>
      <c r="BC121" s="346" t="str">
        <f t="shared" si="44"/>
        <v/>
      </c>
    </row>
    <row r="122" spans="1:55">
      <c r="A122" s="353">
        <f>VLOOKUP($E122,'個別表（B表）'!$C$14:$AR$213,2,FALSE)</f>
        <v>0</v>
      </c>
      <c r="B122" s="353">
        <f>IF(D122&gt;0,SUM($D$12:D122),0)</f>
        <v>0</v>
      </c>
      <c r="C122" s="353">
        <f t="shared" si="47"/>
        <v>0</v>
      </c>
      <c r="D122" s="353">
        <f t="shared" si="36"/>
        <v>0</v>
      </c>
      <c r="E122" s="408">
        <f t="shared" si="41"/>
        <v>0</v>
      </c>
      <c r="F122" s="371">
        <f>VLOOKUP($E122,'個別表（B表）'!$C$14:$AR$213,8,FALSE)</f>
        <v>0</v>
      </c>
      <c r="G122" s="346">
        <f>VLOOKUP($E122,'個別表（B表）'!$C$14:$AR$213,9,FALSE)</f>
        <v>0</v>
      </c>
      <c r="H122" s="346">
        <f>VLOOKUP($E122,'個別表（B表）'!$C$14:$AR$213,10,FALSE)</f>
        <v>0</v>
      </c>
      <c r="I122" s="542"/>
      <c r="J122" s="971" t="e">
        <f>IF($O122&gt;=0.6,1,
IF(AND($O122&gt;=0.5,#REF!=2,OR($L122="中間",$L122="山間")),1,"")
)</f>
        <v>#REF!</v>
      </c>
      <c r="K122" s="974" t="str">
        <f t="shared" si="37"/>
        <v/>
      </c>
      <c r="L122" s="652" t="str">
        <f>IF($H122&gt;0,LEFT(VLOOKUP($E122,'個別表（B表）'!$C$14:$AR$213,15,FALSE),2),"")</f>
        <v/>
      </c>
      <c r="M122" s="796"/>
      <c r="N122" s="544"/>
      <c r="O122" s="544"/>
      <c r="P122" s="543"/>
      <c r="Q122" s="556" t="str">
        <f t="shared" si="42"/>
        <v/>
      </c>
      <c r="R122" s="545"/>
      <c r="S122" s="557">
        <f>SUMIFS('個別表（B表）'!$H$14:$H$213,'個別表（B表）'!$C$14:$C$213,'総括表 (A表)'!$E122,'個別表（B表）'!$S$14:$S$213,"&gt;=1")</f>
        <v>0</v>
      </c>
      <c r="T122" s="401">
        <f>SUMIFS('個別表（B表）'!$BB$14:$BB$213,'個別表（B表）'!$C$14:$C$213,'総括表 (A表)'!$E122)</f>
        <v>0</v>
      </c>
      <c r="U122" s="401">
        <f>SUMIFS('個別表（B表）'!$BD$14:$BD$213,'個別表（B表）'!$C$14:$C$213,'総括表 (A表)'!$E122)</f>
        <v>0</v>
      </c>
      <c r="V122" s="557">
        <f>SUMIFS('個別表（B表）'!$H$14:$H$213,'個別表（B表）'!$C$14:$C$213,'総括表 (A表)'!$E122,'個別表（B表）'!$T$14:$T$213,"&gt;=1")</f>
        <v>0</v>
      </c>
      <c r="W122" s="402">
        <f>SUMIFS('個別表（B表）'!$BZ$14:$BZ$213,'個別表（B表）'!$C$14:$C$213,'総括表 (A表)'!$E122)</f>
        <v>0</v>
      </c>
      <c r="X122" s="402">
        <f>SUMIFS('個別表（B表）'!$CC$14:$CC$213,'個別表（B表）'!$C$14:$C$213,'総括表 (A表)'!$E122)</f>
        <v>0</v>
      </c>
      <c r="Y122" s="546"/>
      <c r="Z122" s="546"/>
      <c r="AA122" s="557">
        <f t="shared" si="48"/>
        <v>0</v>
      </c>
      <c r="AB122" s="403">
        <f t="shared" si="49"/>
        <v>0</v>
      </c>
      <c r="AC122" s="403">
        <f t="shared" si="50"/>
        <v>0</v>
      </c>
      <c r="AD122" s="548">
        <f t="shared" si="45"/>
        <v>0</v>
      </c>
      <c r="AE122" s="549"/>
      <c r="AF122" s="550">
        <f t="shared" si="51"/>
        <v>0</v>
      </c>
      <c r="AG122" s="551">
        <f t="shared" si="52"/>
        <v>0</v>
      </c>
      <c r="AH122" s="549"/>
      <c r="AI122" s="549"/>
      <c r="AJ122" s="550">
        <f t="shared" si="53"/>
        <v>0</v>
      </c>
      <c r="AK122" s="850">
        <f t="shared" si="46"/>
        <v>0</v>
      </c>
      <c r="AL122" s="549"/>
      <c r="AM122" s="550">
        <f t="shared" si="54"/>
        <v>0</v>
      </c>
      <c r="AN122" s="551">
        <f t="shared" si="55"/>
        <v>0</v>
      </c>
      <c r="AO122" s="549"/>
      <c r="AP122" s="552">
        <f t="shared" si="56"/>
        <v>0</v>
      </c>
      <c r="AQ122" s="553"/>
      <c r="AR122" s="551">
        <f t="shared" si="57"/>
        <v>0</v>
      </c>
      <c r="AS122" s="554"/>
      <c r="AT122" s="345">
        <f t="shared" si="58"/>
        <v>0</v>
      </c>
      <c r="AU122" s="868"/>
      <c r="AV122" s="555"/>
      <c r="AW122" s="371">
        <f t="shared" si="38"/>
        <v>0</v>
      </c>
      <c r="AX122" s="268"/>
      <c r="AY122" s="346">
        <f>'総括表 (A表)'!I122</f>
        <v>0</v>
      </c>
      <c r="AZ122" s="346">
        <f t="shared" si="39"/>
        <v>2</v>
      </c>
      <c r="BA122" s="346" t="str">
        <f t="shared" si="40"/>
        <v/>
      </c>
      <c r="BB122" s="346" t="str">
        <f t="shared" si="43"/>
        <v/>
      </c>
      <c r="BC122" s="346" t="str">
        <f t="shared" si="44"/>
        <v/>
      </c>
    </row>
    <row r="123" spans="1:55">
      <c r="A123" s="353">
        <f>VLOOKUP($E123,'個別表（B表）'!$C$14:$AR$213,2,FALSE)</f>
        <v>0</v>
      </c>
      <c r="B123" s="353">
        <f>IF(D123&gt;0,SUM($D$12:D123),0)</f>
        <v>0</v>
      </c>
      <c r="C123" s="353">
        <f t="shared" si="47"/>
        <v>0</v>
      </c>
      <c r="D123" s="353">
        <f t="shared" si="36"/>
        <v>0</v>
      </c>
      <c r="E123" s="408">
        <f t="shared" si="41"/>
        <v>0</v>
      </c>
      <c r="F123" s="371">
        <f>VLOOKUP($E123,'個別表（B表）'!$C$14:$AR$213,8,FALSE)</f>
        <v>0</v>
      </c>
      <c r="G123" s="346">
        <f>VLOOKUP($E123,'個別表（B表）'!$C$14:$AR$213,9,FALSE)</f>
        <v>0</v>
      </c>
      <c r="H123" s="346">
        <f>VLOOKUP($E123,'個別表（B表）'!$C$14:$AR$213,10,FALSE)</f>
        <v>0</v>
      </c>
      <c r="I123" s="542"/>
      <c r="J123" s="971" t="e">
        <f>IF($O123&gt;=0.6,1,
IF(AND($O123&gt;=0.5,#REF!=2,OR($L123="中間",$L123="山間")),1,"")
)</f>
        <v>#REF!</v>
      </c>
      <c r="K123" s="974" t="str">
        <f t="shared" si="37"/>
        <v/>
      </c>
      <c r="L123" s="652" t="str">
        <f>IF($H123&gt;0,LEFT(VLOOKUP($E123,'個別表（B表）'!$C$14:$AR$213,15,FALSE),2),"")</f>
        <v/>
      </c>
      <c r="M123" s="796"/>
      <c r="N123" s="544"/>
      <c r="O123" s="544"/>
      <c r="P123" s="543"/>
      <c r="Q123" s="556" t="str">
        <f t="shared" si="42"/>
        <v/>
      </c>
      <c r="R123" s="545"/>
      <c r="S123" s="557">
        <f>SUMIFS('個別表（B表）'!$H$14:$H$213,'個別表（B表）'!$C$14:$C$213,'総括表 (A表)'!$E123,'個別表（B表）'!$S$14:$S$213,"&gt;=1")</f>
        <v>0</v>
      </c>
      <c r="T123" s="401">
        <f>SUMIFS('個別表（B表）'!$BB$14:$BB$213,'個別表（B表）'!$C$14:$C$213,'総括表 (A表)'!$E123)</f>
        <v>0</v>
      </c>
      <c r="U123" s="401">
        <f>SUMIFS('個別表（B表）'!$BD$14:$BD$213,'個別表（B表）'!$C$14:$C$213,'総括表 (A表)'!$E123)</f>
        <v>0</v>
      </c>
      <c r="V123" s="557">
        <f>SUMIFS('個別表（B表）'!$H$14:$H$213,'個別表（B表）'!$C$14:$C$213,'総括表 (A表)'!$E123,'個別表（B表）'!$T$14:$T$213,"&gt;=1")</f>
        <v>0</v>
      </c>
      <c r="W123" s="402">
        <f>SUMIFS('個別表（B表）'!$BZ$14:$BZ$213,'個別表（B表）'!$C$14:$C$213,'総括表 (A表)'!$E123)</f>
        <v>0</v>
      </c>
      <c r="X123" s="402">
        <f>SUMIFS('個別表（B表）'!$CC$14:$CC$213,'個別表（B表）'!$C$14:$C$213,'総括表 (A表)'!$E123)</f>
        <v>0</v>
      </c>
      <c r="Y123" s="546"/>
      <c r="Z123" s="546"/>
      <c r="AA123" s="557">
        <f t="shared" si="48"/>
        <v>0</v>
      </c>
      <c r="AB123" s="403">
        <f t="shared" si="49"/>
        <v>0</v>
      </c>
      <c r="AC123" s="403">
        <f t="shared" si="50"/>
        <v>0</v>
      </c>
      <c r="AD123" s="548">
        <f t="shared" si="45"/>
        <v>0</v>
      </c>
      <c r="AE123" s="549"/>
      <c r="AF123" s="550">
        <f t="shared" si="51"/>
        <v>0</v>
      </c>
      <c r="AG123" s="551">
        <f t="shared" si="52"/>
        <v>0</v>
      </c>
      <c r="AH123" s="549"/>
      <c r="AI123" s="549"/>
      <c r="AJ123" s="550">
        <f t="shared" si="53"/>
        <v>0</v>
      </c>
      <c r="AK123" s="850">
        <f t="shared" si="46"/>
        <v>0</v>
      </c>
      <c r="AL123" s="549"/>
      <c r="AM123" s="550">
        <f t="shared" si="54"/>
        <v>0</v>
      </c>
      <c r="AN123" s="551">
        <f t="shared" si="55"/>
        <v>0</v>
      </c>
      <c r="AO123" s="549"/>
      <c r="AP123" s="552">
        <f t="shared" si="56"/>
        <v>0</v>
      </c>
      <c r="AQ123" s="553"/>
      <c r="AR123" s="551">
        <f t="shared" si="57"/>
        <v>0</v>
      </c>
      <c r="AS123" s="554"/>
      <c r="AT123" s="345">
        <f t="shared" si="58"/>
        <v>0</v>
      </c>
      <c r="AU123" s="868"/>
      <c r="AV123" s="555"/>
      <c r="AW123" s="371">
        <f t="shared" si="38"/>
        <v>0</v>
      </c>
      <c r="AX123" s="268"/>
      <c r="AY123" s="346">
        <f>'総括表 (A表)'!I123</f>
        <v>0</v>
      </c>
      <c r="AZ123" s="346">
        <f t="shared" si="39"/>
        <v>2</v>
      </c>
      <c r="BA123" s="346" t="str">
        <f t="shared" si="40"/>
        <v/>
      </c>
      <c r="BB123" s="346" t="str">
        <f t="shared" si="43"/>
        <v/>
      </c>
      <c r="BC123" s="346" t="str">
        <f t="shared" si="44"/>
        <v/>
      </c>
    </row>
    <row r="124" spans="1:55">
      <c r="A124" s="353">
        <f>VLOOKUP($E124,'個別表（B表）'!$C$14:$AR$213,2,FALSE)</f>
        <v>0</v>
      </c>
      <c r="B124" s="353">
        <f>IF(D124&gt;0,SUM($D$12:D124),0)</f>
        <v>0</v>
      </c>
      <c r="C124" s="353">
        <f t="shared" si="47"/>
        <v>0</v>
      </c>
      <c r="D124" s="353">
        <f t="shared" si="36"/>
        <v>0</v>
      </c>
      <c r="E124" s="408">
        <f t="shared" si="41"/>
        <v>0</v>
      </c>
      <c r="F124" s="371">
        <f>VLOOKUP($E124,'個別表（B表）'!$C$14:$AR$213,8,FALSE)</f>
        <v>0</v>
      </c>
      <c r="G124" s="346">
        <f>VLOOKUP($E124,'個別表（B表）'!$C$14:$AR$213,9,FALSE)</f>
        <v>0</v>
      </c>
      <c r="H124" s="346">
        <f>VLOOKUP($E124,'個別表（B表）'!$C$14:$AR$213,10,FALSE)</f>
        <v>0</v>
      </c>
      <c r="I124" s="542"/>
      <c r="J124" s="971" t="e">
        <f>IF($O124&gt;=0.6,1,
IF(AND($O124&gt;=0.5,#REF!=2,OR($L124="中間",$L124="山間")),1,"")
)</f>
        <v>#REF!</v>
      </c>
      <c r="K124" s="974" t="str">
        <f t="shared" si="37"/>
        <v/>
      </c>
      <c r="L124" s="652" t="str">
        <f>IF($H124&gt;0,LEFT(VLOOKUP($E124,'個別表（B表）'!$C$14:$AR$213,15,FALSE),2),"")</f>
        <v/>
      </c>
      <c r="M124" s="796"/>
      <c r="N124" s="544"/>
      <c r="O124" s="544"/>
      <c r="P124" s="543"/>
      <c r="Q124" s="556" t="str">
        <f t="shared" si="42"/>
        <v/>
      </c>
      <c r="R124" s="545"/>
      <c r="S124" s="557">
        <f>SUMIFS('個別表（B表）'!$H$14:$H$213,'個別表（B表）'!$C$14:$C$213,'総括表 (A表)'!$E124,'個別表（B表）'!$S$14:$S$213,"&gt;=1")</f>
        <v>0</v>
      </c>
      <c r="T124" s="401">
        <f>SUMIFS('個別表（B表）'!$BB$14:$BB$213,'個別表（B表）'!$C$14:$C$213,'総括表 (A表)'!$E124)</f>
        <v>0</v>
      </c>
      <c r="U124" s="401">
        <f>SUMIFS('個別表（B表）'!$BD$14:$BD$213,'個別表（B表）'!$C$14:$C$213,'総括表 (A表)'!$E124)</f>
        <v>0</v>
      </c>
      <c r="V124" s="557">
        <f>SUMIFS('個別表（B表）'!$H$14:$H$213,'個別表（B表）'!$C$14:$C$213,'総括表 (A表)'!$E124,'個別表（B表）'!$T$14:$T$213,"&gt;=1")</f>
        <v>0</v>
      </c>
      <c r="W124" s="402">
        <f>SUMIFS('個別表（B表）'!$BZ$14:$BZ$213,'個別表（B表）'!$C$14:$C$213,'総括表 (A表)'!$E124)</f>
        <v>0</v>
      </c>
      <c r="X124" s="402">
        <f>SUMIFS('個別表（B表）'!$CC$14:$CC$213,'個別表（B表）'!$C$14:$C$213,'総括表 (A表)'!$E124)</f>
        <v>0</v>
      </c>
      <c r="Y124" s="546"/>
      <c r="Z124" s="546"/>
      <c r="AA124" s="557">
        <f t="shared" si="48"/>
        <v>0</v>
      </c>
      <c r="AB124" s="403">
        <f t="shared" si="49"/>
        <v>0</v>
      </c>
      <c r="AC124" s="403">
        <f t="shared" si="50"/>
        <v>0</v>
      </c>
      <c r="AD124" s="548">
        <f t="shared" si="45"/>
        <v>0</v>
      </c>
      <c r="AE124" s="549"/>
      <c r="AF124" s="550">
        <f t="shared" si="51"/>
        <v>0</v>
      </c>
      <c r="AG124" s="551">
        <f t="shared" si="52"/>
        <v>0</v>
      </c>
      <c r="AH124" s="549"/>
      <c r="AI124" s="549"/>
      <c r="AJ124" s="550">
        <f t="shared" si="53"/>
        <v>0</v>
      </c>
      <c r="AK124" s="850">
        <f t="shared" si="46"/>
        <v>0</v>
      </c>
      <c r="AL124" s="549"/>
      <c r="AM124" s="550">
        <f t="shared" si="54"/>
        <v>0</v>
      </c>
      <c r="AN124" s="551">
        <f t="shared" si="55"/>
        <v>0</v>
      </c>
      <c r="AO124" s="549"/>
      <c r="AP124" s="552">
        <f t="shared" si="56"/>
        <v>0</v>
      </c>
      <c r="AQ124" s="553"/>
      <c r="AR124" s="551">
        <f t="shared" si="57"/>
        <v>0</v>
      </c>
      <c r="AS124" s="554"/>
      <c r="AT124" s="345">
        <f t="shared" si="58"/>
        <v>0</v>
      </c>
      <c r="AU124" s="868"/>
      <c r="AV124" s="555"/>
      <c r="AW124" s="371">
        <f t="shared" si="38"/>
        <v>0</v>
      </c>
      <c r="AX124" s="268"/>
      <c r="AY124" s="346">
        <f>'総括表 (A表)'!I124</f>
        <v>0</v>
      </c>
      <c r="AZ124" s="346">
        <f t="shared" si="39"/>
        <v>2</v>
      </c>
      <c r="BA124" s="346" t="str">
        <f t="shared" si="40"/>
        <v/>
      </c>
      <c r="BB124" s="346" t="str">
        <f t="shared" si="43"/>
        <v/>
      </c>
      <c r="BC124" s="346" t="str">
        <f t="shared" si="44"/>
        <v/>
      </c>
    </row>
    <row r="125" spans="1:55">
      <c r="A125" s="353">
        <f>VLOOKUP($E125,'個別表（B表）'!$C$14:$AR$213,2,FALSE)</f>
        <v>0</v>
      </c>
      <c r="B125" s="353">
        <f>IF(D125&gt;0,SUM($D$12:D125),0)</f>
        <v>0</v>
      </c>
      <c r="C125" s="353">
        <f t="shared" si="47"/>
        <v>0</v>
      </c>
      <c r="D125" s="353">
        <f t="shared" si="36"/>
        <v>0</v>
      </c>
      <c r="E125" s="408">
        <f t="shared" si="41"/>
        <v>0</v>
      </c>
      <c r="F125" s="371">
        <f>VLOOKUP($E125,'個別表（B表）'!$C$14:$AR$213,8,FALSE)</f>
        <v>0</v>
      </c>
      <c r="G125" s="346">
        <f>VLOOKUP($E125,'個別表（B表）'!$C$14:$AR$213,9,FALSE)</f>
        <v>0</v>
      </c>
      <c r="H125" s="346">
        <f>VLOOKUP($E125,'個別表（B表）'!$C$14:$AR$213,10,FALSE)</f>
        <v>0</v>
      </c>
      <c r="I125" s="542"/>
      <c r="J125" s="971" t="e">
        <f>IF($O125&gt;=0.6,1,
IF(AND($O125&gt;=0.5,#REF!=2,OR($L125="中間",$L125="山間")),1,"")
)</f>
        <v>#REF!</v>
      </c>
      <c r="K125" s="974" t="str">
        <f t="shared" si="37"/>
        <v/>
      </c>
      <c r="L125" s="652" t="str">
        <f>IF($H125&gt;0,LEFT(VLOOKUP($E125,'個別表（B表）'!$C$14:$AR$213,15,FALSE),2),"")</f>
        <v/>
      </c>
      <c r="M125" s="796"/>
      <c r="N125" s="544"/>
      <c r="O125" s="544"/>
      <c r="P125" s="543"/>
      <c r="Q125" s="556" t="str">
        <f t="shared" si="42"/>
        <v/>
      </c>
      <c r="R125" s="545"/>
      <c r="S125" s="557">
        <f>SUMIFS('個別表（B表）'!$H$14:$H$213,'個別表（B表）'!$C$14:$C$213,'総括表 (A表)'!$E125,'個別表（B表）'!$S$14:$S$213,"&gt;=1")</f>
        <v>0</v>
      </c>
      <c r="T125" s="401">
        <f>SUMIFS('個別表（B表）'!$BB$14:$BB$213,'個別表（B表）'!$C$14:$C$213,'総括表 (A表)'!$E125)</f>
        <v>0</v>
      </c>
      <c r="U125" s="401">
        <f>SUMIFS('個別表（B表）'!$BD$14:$BD$213,'個別表（B表）'!$C$14:$C$213,'総括表 (A表)'!$E125)</f>
        <v>0</v>
      </c>
      <c r="V125" s="557">
        <f>SUMIFS('個別表（B表）'!$H$14:$H$213,'個別表（B表）'!$C$14:$C$213,'総括表 (A表)'!$E125,'個別表（B表）'!$T$14:$T$213,"&gt;=1")</f>
        <v>0</v>
      </c>
      <c r="W125" s="402">
        <f>SUMIFS('個別表（B表）'!$BZ$14:$BZ$213,'個別表（B表）'!$C$14:$C$213,'総括表 (A表)'!$E125)</f>
        <v>0</v>
      </c>
      <c r="X125" s="402">
        <f>SUMIFS('個別表（B表）'!$CC$14:$CC$213,'個別表（B表）'!$C$14:$C$213,'総括表 (A表)'!$E125)</f>
        <v>0</v>
      </c>
      <c r="Y125" s="546"/>
      <c r="Z125" s="546"/>
      <c r="AA125" s="557">
        <f t="shared" si="48"/>
        <v>0</v>
      </c>
      <c r="AB125" s="403">
        <f t="shared" si="49"/>
        <v>0</v>
      </c>
      <c r="AC125" s="403">
        <f t="shared" si="50"/>
        <v>0</v>
      </c>
      <c r="AD125" s="548">
        <f t="shared" si="45"/>
        <v>0</v>
      </c>
      <c r="AE125" s="549"/>
      <c r="AF125" s="550">
        <f t="shared" si="51"/>
        <v>0</v>
      </c>
      <c r="AG125" s="551">
        <f t="shared" si="52"/>
        <v>0</v>
      </c>
      <c r="AH125" s="549"/>
      <c r="AI125" s="549"/>
      <c r="AJ125" s="550">
        <f t="shared" si="53"/>
        <v>0</v>
      </c>
      <c r="AK125" s="850">
        <f t="shared" si="46"/>
        <v>0</v>
      </c>
      <c r="AL125" s="549"/>
      <c r="AM125" s="550">
        <f t="shared" si="54"/>
        <v>0</v>
      </c>
      <c r="AN125" s="551">
        <f t="shared" si="55"/>
        <v>0</v>
      </c>
      <c r="AO125" s="549"/>
      <c r="AP125" s="552">
        <f t="shared" si="56"/>
        <v>0</v>
      </c>
      <c r="AQ125" s="553"/>
      <c r="AR125" s="551">
        <f t="shared" si="57"/>
        <v>0</v>
      </c>
      <c r="AS125" s="554"/>
      <c r="AT125" s="345">
        <f t="shared" si="58"/>
        <v>0</v>
      </c>
      <c r="AU125" s="868"/>
      <c r="AV125" s="555"/>
      <c r="AW125" s="371">
        <f t="shared" si="38"/>
        <v>0</v>
      </c>
      <c r="AX125" s="268"/>
      <c r="AY125" s="346">
        <f>'総括表 (A表)'!I125</f>
        <v>0</v>
      </c>
      <c r="AZ125" s="346">
        <f t="shared" si="39"/>
        <v>2</v>
      </c>
      <c r="BA125" s="346" t="str">
        <f t="shared" si="40"/>
        <v/>
      </c>
      <c r="BB125" s="346" t="str">
        <f t="shared" si="43"/>
        <v/>
      </c>
      <c r="BC125" s="346" t="str">
        <f t="shared" si="44"/>
        <v/>
      </c>
    </row>
    <row r="126" spans="1:55">
      <c r="A126" s="353">
        <f>VLOOKUP($E126,'個別表（B表）'!$C$14:$AR$213,2,FALSE)</f>
        <v>0</v>
      </c>
      <c r="B126" s="353">
        <f>IF(D126&gt;0,SUM($D$12:D126),0)</f>
        <v>0</v>
      </c>
      <c r="C126" s="353">
        <f t="shared" si="47"/>
        <v>0</v>
      </c>
      <c r="D126" s="353">
        <f t="shared" si="36"/>
        <v>0</v>
      </c>
      <c r="E126" s="408">
        <f t="shared" si="41"/>
        <v>0</v>
      </c>
      <c r="F126" s="371">
        <f>VLOOKUP($E126,'個別表（B表）'!$C$14:$AR$213,8,FALSE)</f>
        <v>0</v>
      </c>
      <c r="G126" s="346">
        <f>VLOOKUP($E126,'個別表（B表）'!$C$14:$AR$213,9,FALSE)</f>
        <v>0</v>
      </c>
      <c r="H126" s="346">
        <f>VLOOKUP($E126,'個別表（B表）'!$C$14:$AR$213,10,FALSE)</f>
        <v>0</v>
      </c>
      <c r="I126" s="542"/>
      <c r="J126" s="971" t="e">
        <f>IF($O126&gt;=0.6,1,
IF(AND($O126&gt;=0.5,#REF!=2,OR($L126="中間",$L126="山間")),1,"")
)</f>
        <v>#REF!</v>
      </c>
      <c r="K126" s="974" t="str">
        <f t="shared" si="37"/>
        <v/>
      </c>
      <c r="L126" s="652" t="str">
        <f>IF($H126&gt;0,LEFT(VLOOKUP($E126,'個別表（B表）'!$C$14:$AR$213,15,FALSE),2),"")</f>
        <v/>
      </c>
      <c r="M126" s="796"/>
      <c r="N126" s="544"/>
      <c r="O126" s="544"/>
      <c r="P126" s="543"/>
      <c r="Q126" s="556" t="str">
        <f t="shared" si="42"/>
        <v/>
      </c>
      <c r="R126" s="545"/>
      <c r="S126" s="557">
        <f>SUMIFS('個別表（B表）'!$H$14:$H$213,'個別表（B表）'!$C$14:$C$213,'総括表 (A表)'!$E126,'個別表（B表）'!$S$14:$S$213,"&gt;=1")</f>
        <v>0</v>
      </c>
      <c r="T126" s="401">
        <f>SUMIFS('個別表（B表）'!$BB$14:$BB$213,'個別表（B表）'!$C$14:$C$213,'総括表 (A表)'!$E126)</f>
        <v>0</v>
      </c>
      <c r="U126" s="401">
        <f>SUMIFS('個別表（B表）'!$BD$14:$BD$213,'個別表（B表）'!$C$14:$C$213,'総括表 (A表)'!$E126)</f>
        <v>0</v>
      </c>
      <c r="V126" s="557">
        <f>SUMIFS('個別表（B表）'!$H$14:$H$213,'個別表（B表）'!$C$14:$C$213,'総括表 (A表)'!$E126,'個別表（B表）'!$T$14:$T$213,"&gt;=1")</f>
        <v>0</v>
      </c>
      <c r="W126" s="402">
        <f>SUMIFS('個別表（B表）'!$BZ$14:$BZ$213,'個別表（B表）'!$C$14:$C$213,'総括表 (A表)'!$E126)</f>
        <v>0</v>
      </c>
      <c r="X126" s="402">
        <f>SUMIFS('個別表（B表）'!$CC$14:$CC$213,'個別表（B表）'!$C$14:$C$213,'総括表 (A表)'!$E126)</f>
        <v>0</v>
      </c>
      <c r="Y126" s="546"/>
      <c r="Z126" s="546"/>
      <c r="AA126" s="557">
        <f t="shared" si="48"/>
        <v>0</v>
      </c>
      <c r="AB126" s="403">
        <f t="shared" si="49"/>
        <v>0</v>
      </c>
      <c r="AC126" s="403">
        <f t="shared" si="50"/>
        <v>0</v>
      </c>
      <c r="AD126" s="548">
        <f t="shared" si="45"/>
        <v>0</v>
      </c>
      <c r="AE126" s="549"/>
      <c r="AF126" s="550">
        <f t="shared" si="51"/>
        <v>0</v>
      </c>
      <c r="AG126" s="551">
        <f t="shared" si="52"/>
        <v>0</v>
      </c>
      <c r="AH126" s="549"/>
      <c r="AI126" s="549"/>
      <c r="AJ126" s="550">
        <f t="shared" si="53"/>
        <v>0</v>
      </c>
      <c r="AK126" s="850">
        <f t="shared" si="46"/>
        <v>0</v>
      </c>
      <c r="AL126" s="549"/>
      <c r="AM126" s="550">
        <f t="shared" si="54"/>
        <v>0</v>
      </c>
      <c r="AN126" s="551">
        <f t="shared" si="55"/>
        <v>0</v>
      </c>
      <c r="AO126" s="549"/>
      <c r="AP126" s="552">
        <f t="shared" si="56"/>
        <v>0</v>
      </c>
      <c r="AQ126" s="553"/>
      <c r="AR126" s="551">
        <f t="shared" si="57"/>
        <v>0</v>
      </c>
      <c r="AS126" s="554"/>
      <c r="AT126" s="345">
        <f t="shared" si="58"/>
        <v>0</v>
      </c>
      <c r="AU126" s="868"/>
      <c r="AV126" s="555"/>
      <c r="AW126" s="371">
        <f t="shared" si="38"/>
        <v>0</v>
      </c>
      <c r="AX126" s="268"/>
      <c r="AY126" s="346">
        <f>'総括表 (A表)'!I126</f>
        <v>0</v>
      </c>
      <c r="AZ126" s="346">
        <f t="shared" si="39"/>
        <v>2</v>
      </c>
      <c r="BA126" s="346" t="str">
        <f t="shared" si="40"/>
        <v/>
      </c>
      <c r="BB126" s="346" t="str">
        <f t="shared" si="43"/>
        <v/>
      </c>
      <c r="BC126" s="346" t="str">
        <f t="shared" si="44"/>
        <v/>
      </c>
    </row>
    <row r="127" spans="1:55">
      <c r="A127" s="353">
        <f>VLOOKUP($E127,'個別表（B表）'!$C$14:$AR$213,2,FALSE)</f>
        <v>0</v>
      </c>
      <c r="B127" s="353">
        <f>IF(D127&gt;0,SUM($D$12:D127),0)</f>
        <v>0</v>
      </c>
      <c r="C127" s="353">
        <f t="shared" si="47"/>
        <v>0</v>
      </c>
      <c r="D127" s="353">
        <f t="shared" si="36"/>
        <v>0</v>
      </c>
      <c r="E127" s="408">
        <f t="shared" si="41"/>
        <v>0</v>
      </c>
      <c r="F127" s="371">
        <f>VLOOKUP($E127,'個別表（B表）'!$C$14:$AR$213,8,FALSE)</f>
        <v>0</v>
      </c>
      <c r="G127" s="346">
        <f>VLOOKUP($E127,'個別表（B表）'!$C$14:$AR$213,9,FALSE)</f>
        <v>0</v>
      </c>
      <c r="H127" s="346">
        <f>VLOOKUP($E127,'個別表（B表）'!$C$14:$AR$213,10,FALSE)</f>
        <v>0</v>
      </c>
      <c r="I127" s="542"/>
      <c r="J127" s="971" t="e">
        <f>IF($O127&gt;=0.6,1,
IF(AND($O127&gt;=0.5,#REF!=2,OR($L127="中間",$L127="山間")),1,"")
)</f>
        <v>#REF!</v>
      </c>
      <c r="K127" s="974" t="str">
        <f t="shared" si="37"/>
        <v/>
      </c>
      <c r="L127" s="652" t="str">
        <f>IF($H127&gt;0,LEFT(VLOOKUP($E127,'個別表（B表）'!$C$14:$AR$213,15,FALSE),2),"")</f>
        <v/>
      </c>
      <c r="M127" s="796"/>
      <c r="N127" s="544"/>
      <c r="O127" s="544"/>
      <c r="P127" s="543"/>
      <c r="Q127" s="556" t="str">
        <f t="shared" si="42"/>
        <v/>
      </c>
      <c r="R127" s="545"/>
      <c r="S127" s="557">
        <f>SUMIFS('個別表（B表）'!$H$14:$H$213,'個別表（B表）'!$C$14:$C$213,'総括表 (A表)'!$E127,'個別表（B表）'!$S$14:$S$213,"&gt;=1")</f>
        <v>0</v>
      </c>
      <c r="T127" s="401">
        <f>SUMIFS('個別表（B表）'!$BB$14:$BB$213,'個別表（B表）'!$C$14:$C$213,'総括表 (A表)'!$E127)</f>
        <v>0</v>
      </c>
      <c r="U127" s="401">
        <f>SUMIFS('個別表（B表）'!$BD$14:$BD$213,'個別表（B表）'!$C$14:$C$213,'総括表 (A表)'!$E127)</f>
        <v>0</v>
      </c>
      <c r="V127" s="557">
        <f>SUMIFS('個別表（B表）'!$H$14:$H$213,'個別表（B表）'!$C$14:$C$213,'総括表 (A表)'!$E127,'個別表（B表）'!$T$14:$T$213,"&gt;=1")</f>
        <v>0</v>
      </c>
      <c r="W127" s="402">
        <f>SUMIFS('個別表（B表）'!$BZ$14:$BZ$213,'個別表（B表）'!$C$14:$C$213,'総括表 (A表)'!$E127)</f>
        <v>0</v>
      </c>
      <c r="X127" s="402">
        <f>SUMIFS('個別表（B表）'!$CC$14:$CC$213,'個別表（B表）'!$C$14:$C$213,'総括表 (A表)'!$E127)</f>
        <v>0</v>
      </c>
      <c r="Y127" s="546"/>
      <c r="Z127" s="546"/>
      <c r="AA127" s="557">
        <f t="shared" si="48"/>
        <v>0</v>
      </c>
      <c r="AB127" s="403">
        <f t="shared" si="49"/>
        <v>0</v>
      </c>
      <c r="AC127" s="403">
        <f t="shared" si="50"/>
        <v>0</v>
      </c>
      <c r="AD127" s="548">
        <f t="shared" si="45"/>
        <v>0</v>
      </c>
      <c r="AE127" s="549"/>
      <c r="AF127" s="550">
        <f t="shared" si="51"/>
        <v>0</v>
      </c>
      <c r="AG127" s="551">
        <f t="shared" si="52"/>
        <v>0</v>
      </c>
      <c r="AH127" s="549"/>
      <c r="AI127" s="549"/>
      <c r="AJ127" s="550">
        <f t="shared" si="53"/>
        <v>0</v>
      </c>
      <c r="AK127" s="850">
        <f t="shared" si="46"/>
        <v>0</v>
      </c>
      <c r="AL127" s="549"/>
      <c r="AM127" s="550">
        <f t="shared" si="54"/>
        <v>0</v>
      </c>
      <c r="AN127" s="551">
        <f t="shared" si="55"/>
        <v>0</v>
      </c>
      <c r="AO127" s="549"/>
      <c r="AP127" s="552">
        <f t="shared" si="56"/>
        <v>0</v>
      </c>
      <c r="AQ127" s="553"/>
      <c r="AR127" s="551">
        <f t="shared" si="57"/>
        <v>0</v>
      </c>
      <c r="AS127" s="554"/>
      <c r="AT127" s="345">
        <f t="shared" si="58"/>
        <v>0</v>
      </c>
      <c r="AU127" s="868"/>
      <c r="AV127" s="555"/>
      <c r="AW127" s="371">
        <f t="shared" si="38"/>
        <v>0</v>
      </c>
      <c r="AX127" s="268"/>
      <c r="AY127" s="346">
        <f>'総括表 (A表)'!I127</f>
        <v>0</v>
      </c>
      <c r="AZ127" s="346">
        <f t="shared" si="39"/>
        <v>2</v>
      </c>
      <c r="BA127" s="346" t="str">
        <f t="shared" si="40"/>
        <v/>
      </c>
      <c r="BB127" s="346" t="str">
        <f t="shared" si="43"/>
        <v/>
      </c>
      <c r="BC127" s="346" t="str">
        <f t="shared" si="44"/>
        <v/>
      </c>
    </row>
    <row r="128" spans="1:55">
      <c r="A128" s="353">
        <f>VLOOKUP($E128,'個別表（B表）'!$C$14:$AR$213,2,FALSE)</f>
        <v>0</v>
      </c>
      <c r="B128" s="353">
        <f>IF(D128&gt;0,SUM($D$12:D128),0)</f>
        <v>0</v>
      </c>
      <c r="C128" s="353">
        <f t="shared" si="47"/>
        <v>0</v>
      </c>
      <c r="D128" s="353">
        <f t="shared" si="36"/>
        <v>0</v>
      </c>
      <c r="E128" s="408">
        <f t="shared" si="41"/>
        <v>0</v>
      </c>
      <c r="F128" s="371">
        <f>VLOOKUP($E128,'個別表（B表）'!$C$14:$AR$213,8,FALSE)</f>
        <v>0</v>
      </c>
      <c r="G128" s="346">
        <f>VLOOKUP($E128,'個別表（B表）'!$C$14:$AR$213,9,FALSE)</f>
        <v>0</v>
      </c>
      <c r="H128" s="346">
        <f>VLOOKUP($E128,'個別表（B表）'!$C$14:$AR$213,10,FALSE)</f>
        <v>0</v>
      </c>
      <c r="I128" s="542"/>
      <c r="J128" s="971" t="e">
        <f>IF($O128&gt;=0.6,1,
IF(AND($O128&gt;=0.5,#REF!=2,OR($L128="中間",$L128="山間")),1,"")
)</f>
        <v>#REF!</v>
      </c>
      <c r="K128" s="974" t="str">
        <f t="shared" si="37"/>
        <v/>
      </c>
      <c r="L128" s="652" t="str">
        <f>IF($H128&gt;0,LEFT(VLOOKUP($E128,'個別表（B表）'!$C$14:$AR$213,15,FALSE),2),"")</f>
        <v/>
      </c>
      <c r="M128" s="796"/>
      <c r="N128" s="544"/>
      <c r="O128" s="544"/>
      <c r="P128" s="543"/>
      <c r="Q128" s="556" t="str">
        <f t="shared" si="42"/>
        <v/>
      </c>
      <c r="R128" s="545"/>
      <c r="S128" s="557">
        <f>SUMIFS('個別表（B表）'!$H$14:$H$213,'個別表（B表）'!$C$14:$C$213,'総括表 (A表)'!$E128,'個別表（B表）'!$S$14:$S$213,"&gt;=1")</f>
        <v>0</v>
      </c>
      <c r="T128" s="401">
        <f>SUMIFS('個別表（B表）'!$BB$14:$BB$213,'個別表（B表）'!$C$14:$C$213,'総括表 (A表)'!$E128)</f>
        <v>0</v>
      </c>
      <c r="U128" s="401">
        <f>SUMIFS('個別表（B表）'!$BD$14:$BD$213,'個別表（B表）'!$C$14:$C$213,'総括表 (A表)'!$E128)</f>
        <v>0</v>
      </c>
      <c r="V128" s="557">
        <f>SUMIFS('個別表（B表）'!$H$14:$H$213,'個別表（B表）'!$C$14:$C$213,'総括表 (A表)'!$E128,'個別表（B表）'!$T$14:$T$213,"&gt;=1")</f>
        <v>0</v>
      </c>
      <c r="W128" s="402">
        <f>SUMIFS('個別表（B表）'!$BZ$14:$BZ$213,'個別表（B表）'!$C$14:$C$213,'総括表 (A表)'!$E128)</f>
        <v>0</v>
      </c>
      <c r="X128" s="402">
        <f>SUMIFS('個別表（B表）'!$CC$14:$CC$213,'個別表（B表）'!$C$14:$C$213,'総括表 (A表)'!$E128)</f>
        <v>0</v>
      </c>
      <c r="Y128" s="546"/>
      <c r="Z128" s="546"/>
      <c r="AA128" s="557">
        <f t="shared" si="48"/>
        <v>0</v>
      </c>
      <c r="AB128" s="403">
        <f t="shared" si="49"/>
        <v>0</v>
      </c>
      <c r="AC128" s="403">
        <f t="shared" si="50"/>
        <v>0</v>
      </c>
      <c r="AD128" s="548">
        <f t="shared" si="45"/>
        <v>0</v>
      </c>
      <c r="AE128" s="549"/>
      <c r="AF128" s="550">
        <f t="shared" si="51"/>
        <v>0</v>
      </c>
      <c r="AG128" s="551">
        <f t="shared" si="52"/>
        <v>0</v>
      </c>
      <c r="AH128" s="549"/>
      <c r="AI128" s="549"/>
      <c r="AJ128" s="550">
        <f t="shared" si="53"/>
        <v>0</v>
      </c>
      <c r="AK128" s="850">
        <f t="shared" si="46"/>
        <v>0</v>
      </c>
      <c r="AL128" s="549"/>
      <c r="AM128" s="550">
        <f t="shared" si="54"/>
        <v>0</v>
      </c>
      <c r="AN128" s="551">
        <f t="shared" si="55"/>
        <v>0</v>
      </c>
      <c r="AO128" s="549"/>
      <c r="AP128" s="552">
        <f t="shared" si="56"/>
        <v>0</v>
      </c>
      <c r="AQ128" s="553"/>
      <c r="AR128" s="551">
        <f t="shared" si="57"/>
        <v>0</v>
      </c>
      <c r="AS128" s="554"/>
      <c r="AT128" s="345">
        <f t="shared" si="58"/>
        <v>0</v>
      </c>
      <c r="AU128" s="868"/>
      <c r="AV128" s="555"/>
      <c r="AW128" s="371">
        <f t="shared" si="38"/>
        <v>0</v>
      </c>
      <c r="AX128" s="268"/>
      <c r="AY128" s="346">
        <f>'総括表 (A表)'!I128</f>
        <v>0</v>
      </c>
      <c r="AZ128" s="346">
        <f t="shared" si="39"/>
        <v>2</v>
      </c>
      <c r="BA128" s="346" t="str">
        <f t="shared" si="40"/>
        <v/>
      </c>
      <c r="BB128" s="346" t="str">
        <f t="shared" si="43"/>
        <v/>
      </c>
      <c r="BC128" s="346" t="str">
        <f t="shared" si="44"/>
        <v/>
      </c>
    </row>
    <row r="129" spans="1:55">
      <c r="A129" s="353">
        <f>VLOOKUP($E129,'個別表（B表）'!$C$14:$AR$213,2,FALSE)</f>
        <v>0</v>
      </c>
      <c r="B129" s="353">
        <f>IF(D129&gt;0,SUM($D$12:D129),0)</f>
        <v>0</v>
      </c>
      <c r="C129" s="353">
        <f t="shared" si="47"/>
        <v>0</v>
      </c>
      <c r="D129" s="353">
        <f t="shared" si="36"/>
        <v>0</v>
      </c>
      <c r="E129" s="408">
        <f t="shared" si="41"/>
        <v>0</v>
      </c>
      <c r="F129" s="371">
        <f>VLOOKUP($E129,'個別表（B表）'!$C$14:$AR$213,8,FALSE)</f>
        <v>0</v>
      </c>
      <c r="G129" s="346">
        <f>VLOOKUP($E129,'個別表（B表）'!$C$14:$AR$213,9,FALSE)</f>
        <v>0</v>
      </c>
      <c r="H129" s="346">
        <f>VLOOKUP($E129,'個別表（B表）'!$C$14:$AR$213,10,FALSE)</f>
        <v>0</v>
      </c>
      <c r="I129" s="542"/>
      <c r="J129" s="971" t="e">
        <f>IF($O129&gt;=0.6,1,
IF(AND($O129&gt;=0.5,#REF!=2,OR($L129="中間",$L129="山間")),1,"")
)</f>
        <v>#REF!</v>
      </c>
      <c r="K129" s="974" t="str">
        <f t="shared" si="37"/>
        <v/>
      </c>
      <c r="L129" s="652" t="str">
        <f>IF($H129&gt;0,LEFT(VLOOKUP($E129,'個別表（B表）'!$C$14:$AR$213,15,FALSE),2),"")</f>
        <v/>
      </c>
      <c r="M129" s="796"/>
      <c r="N129" s="544"/>
      <c r="O129" s="544"/>
      <c r="P129" s="543"/>
      <c r="Q129" s="556" t="str">
        <f t="shared" si="42"/>
        <v/>
      </c>
      <c r="R129" s="545"/>
      <c r="S129" s="557">
        <f>SUMIFS('個別表（B表）'!$H$14:$H$213,'個別表（B表）'!$C$14:$C$213,'総括表 (A表)'!$E129,'個別表（B表）'!$S$14:$S$213,"&gt;=1")</f>
        <v>0</v>
      </c>
      <c r="T129" s="401">
        <f>SUMIFS('個別表（B表）'!$BB$14:$BB$213,'個別表（B表）'!$C$14:$C$213,'総括表 (A表)'!$E129)</f>
        <v>0</v>
      </c>
      <c r="U129" s="401">
        <f>SUMIFS('個別表（B表）'!$BD$14:$BD$213,'個別表（B表）'!$C$14:$C$213,'総括表 (A表)'!$E129)</f>
        <v>0</v>
      </c>
      <c r="V129" s="557">
        <f>SUMIFS('個別表（B表）'!$H$14:$H$213,'個別表（B表）'!$C$14:$C$213,'総括表 (A表)'!$E129,'個別表（B表）'!$T$14:$T$213,"&gt;=1")</f>
        <v>0</v>
      </c>
      <c r="W129" s="402">
        <f>SUMIFS('個別表（B表）'!$BZ$14:$BZ$213,'個別表（B表）'!$C$14:$C$213,'総括表 (A表)'!$E129)</f>
        <v>0</v>
      </c>
      <c r="X129" s="402">
        <f>SUMIFS('個別表（B表）'!$CC$14:$CC$213,'個別表（B表）'!$C$14:$C$213,'総括表 (A表)'!$E129)</f>
        <v>0</v>
      </c>
      <c r="Y129" s="546"/>
      <c r="Z129" s="546"/>
      <c r="AA129" s="557">
        <f t="shared" si="48"/>
        <v>0</v>
      </c>
      <c r="AB129" s="403">
        <f t="shared" si="49"/>
        <v>0</v>
      </c>
      <c r="AC129" s="403">
        <f t="shared" si="50"/>
        <v>0</v>
      </c>
      <c r="AD129" s="548">
        <f t="shared" si="45"/>
        <v>0</v>
      </c>
      <c r="AE129" s="549"/>
      <c r="AF129" s="550">
        <f t="shared" si="51"/>
        <v>0</v>
      </c>
      <c r="AG129" s="551">
        <f t="shared" si="52"/>
        <v>0</v>
      </c>
      <c r="AH129" s="549"/>
      <c r="AI129" s="549"/>
      <c r="AJ129" s="550">
        <f t="shared" si="53"/>
        <v>0</v>
      </c>
      <c r="AK129" s="850">
        <f t="shared" si="46"/>
        <v>0</v>
      </c>
      <c r="AL129" s="549"/>
      <c r="AM129" s="550">
        <f t="shared" si="54"/>
        <v>0</v>
      </c>
      <c r="AN129" s="551">
        <f t="shared" si="55"/>
        <v>0</v>
      </c>
      <c r="AO129" s="549"/>
      <c r="AP129" s="552">
        <f t="shared" si="56"/>
        <v>0</v>
      </c>
      <c r="AQ129" s="553"/>
      <c r="AR129" s="551">
        <f t="shared" si="57"/>
        <v>0</v>
      </c>
      <c r="AS129" s="554"/>
      <c r="AT129" s="345">
        <f t="shared" si="58"/>
        <v>0</v>
      </c>
      <c r="AU129" s="868"/>
      <c r="AV129" s="555"/>
      <c r="AW129" s="371">
        <f t="shared" si="38"/>
        <v>0</v>
      </c>
      <c r="AX129" s="268"/>
      <c r="AY129" s="346">
        <f>'総括表 (A表)'!I129</f>
        <v>0</v>
      </c>
      <c r="AZ129" s="346">
        <f t="shared" si="39"/>
        <v>2</v>
      </c>
      <c r="BA129" s="346" t="str">
        <f t="shared" si="40"/>
        <v/>
      </c>
      <c r="BB129" s="346" t="str">
        <f t="shared" si="43"/>
        <v/>
      </c>
      <c r="BC129" s="346" t="str">
        <f t="shared" si="44"/>
        <v/>
      </c>
    </row>
    <row r="130" spans="1:55">
      <c r="A130" s="353">
        <f>VLOOKUP($E130,'個別表（B表）'!$C$14:$AR$213,2,FALSE)</f>
        <v>0</v>
      </c>
      <c r="B130" s="353">
        <f>IF(D130&gt;0,SUM($D$12:D130),0)</f>
        <v>0</v>
      </c>
      <c r="C130" s="353">
        <f t="shared" si="47"/>
        <v>0</v>
      </c>
      <c r="D130" s="353">
        <f t="shared" si="36"/>
        <v>0</v>
      </c>
      <c r="E130" s="408">
        <f t="shared" si="41"/>
        <v>0</v>
      </c>
      <c r="F130" s="371">
        <f>VLOOKUP($E130,'個別表（B表）'!$C$14:$AR$213,8,FALSE)</f>
        <v>0</v>
      </c>
      <c r="G130" s="346">
        <f>VLOOKUP($E130,'個別表（B表）'!$C$14:$AR$213,9,FALSE)</f>
        <v>0</v>
      </c>
      <c r="H130" s="346">
        <f>VLOOKUP($E130,'個別表（B表）'!$C$14:$AR$213,10,FALSE)</f>
        <v>0</v>
      </c>
      <c r="I130" s="542"/>
      <c r="J130" s="971" t="e">
        <f>IF($O130&gt;=0.6,1,
IF(AND($O130&gt;=0.5,#REF!=2,OR($L130="中間",$L130="山間")),1,"")
)</f>
        <v>#REF!</v>
      </c>
      <c r="K130" s="974" t="str">
        <f t="shared" si="37"/>
        <v/>
      </c>
      <c r="L130" s="652" t="str">
        <f>IF($H130&gt;0,LEFT(VLOOKUP($E130,'個別表（B表）'!$C$14:$AR$213,15,FALSE),2),"")</f>
        <v/>
      </c>
      <c r="M130" s="796"/>
      <c r="N130" s="544"/>
      <c r="O130" s="544"/>
      <c r="P130" s="543"/>
      <c r="Q130" s="556" t="str">
        <f t="shared" si="42"/>
        <v/>
      </c>
      <c r="R130" s="545"/>
      <c r="S130" s="557">
        <f>SUMIFS('個別表（B表）'!$H$14:$H$213,'個別表（B表）'!$C$14:$C$213,'総括表 (A表)'!$E130,'個別表（B表）'!$S$14:$S$213,"&gt;=1")</f>
        <v>0</v>
      </c>
      <c r="T130" s="401">
        <f>SUMIFS('個別表（B表）'!$BB$14:$BB$213,'個別表（B表）'!$C$14:$C$213,'総括表 (A表)'!$E130)</f>
        <v>0</v>
      </c>
      <c r="U130" s="401">
        <f>SUMIFS('個別表（B表）'!$BD$14:$BD$213,'個別表（B表）'!$C$14:$C$213,'総括表 (A表)'!$E130)</f>
        <v>0</v>
      </c>
      <c r="V130" s="557">
        <f>SUMIFS('個別表（B表）'!$H$14:$H$213,'個別表（B表）'!$C$14:$C$213,'総括表 (A表)'!$E130,'個別表（B表）'!$T$14:$T$213,"&gt;=1")</f>
        <v>0</v>
      </c>
      <c r="W130" s="402">
        <f>SUMIFS('個別表（B表）'!$BZ$14:$BZ$213,'個別表（B表）'!$C$14:$C$213,'総括表 (A表)'!$E130)</f>
        <v>0</v>
      </c>
      <c r="X130" s="402">
        <f>SUMIFS('個別表（B表）'!$CC$14:$CC$213,'個別表（B表）'!$C$14:$C$213,'総括表 (A表)'!$E130)</f>
        <v>0</v>
      </c>
      <c r="Y130" s="546"/>
      <c r="Z130" s="546"/>
      <c r="AA130" s="557">
        <f t="shared" si="48"/>
        <v>0</v>
      </c>
      <c r="AB130" s="403">
        <f t="shared" si="49"/>
        <v>0</v>
      </c>
      <c r="AC130" s="403">
        <f t="shared" si="50"/>
        <v>0</v>
      </c>
      <c r="AD130" s="548">
        <f t="shared" si="45"/>
        <v>0</v>
      </c>
      <c r="AE130" s="549"/>
      <c r="AF130" s="550">
        <f t="shared" si="51"/>
        <v>0</v>
      </c>
      <c r="AG130" s="551">
        <f t="shared" si="52"/>
        <v>0</v>
      </c>
      <c r="AH130" s="549"/>
      <c r="AI130" s="549"/>
      <c r="AJ130" s="550">
        <f t="shared" si="53"/>
        <v>0</v>
      </c>
      <c r="AK130" s="850">
        <f t="shared" si="46"/>
        <v>0</v>
      </c>
      <c r="AL130" s="549"/>
      <c r="AM130" s="550">
        <f t="shared" si="54"/>
        <v>0</v>
      </c>
      <c r="AN130" s="551">
        <f t="shared" si="55"/>
        <v>0</v>
      </c>
      <c r="AO130" s="549"/>
      <c r="AP130" s="552">
        <f t="shared" si="56"/>
        <v>0</v>
      </c>
      <c r="AQ130" s="553"/>
      <c r="AR130" s="551">
        <f t="shared" si="57"/>
        <v>0</v>
      </c>
      <c r="AS130" s="554"/>
      <c r="AT130" s="345">
        <f t="shared" si="58"/>
        <v>0</v>
      </c>
      <c r="AU130" s="868"/>
      <c r="AV130" s="555"/>
      <c r="AW130" s="371">
        <f t="shared" si="38"/>
        <v>0</v>
      </c>
      <c r="AX130" s="268"/>
      <c r="AY130" s="346">
        <f>'総括表 (A表)'!I130</f>
        <v>0</v>
      </c>
      <c r="AZ130" s="346">
        <f t="shared" si="39"/>
        <v>2</v>
      </c>
      <c r="BA130" s="346" t="str">
        <f t="shared" si="40"/>
        <v/>
      </c>
      <c r="BB130" s="346" t="str">
        <f t="shared" si="43"/>
        <v/>
      </c>
      <c r="BC130" s="346" t="str">
        <f t="shared" si="44"/>
        <v/>
      </c>
    </row>
    <row r="131" spans="1:55">
      <c r="A131" s="353">
        <f>VLOOKUP($E131,'個別表（B表）'!$C$14:$AR$213,2,FALSE)</f>
        <v>0</v>
      </c>
      <c r="B131" s="353">
        <f>IF(D131&gt;0,SUM($D$12:D131),0)</f>
        <v>0</v>
      </c>
      <c r="C131" s="353">
        <f t="shared" si="47"/>
        <v>0</v>
      </c>
      <c r="D131" s="353">
        <f t="shared" si="36"/>
        <v>0</v>
      </c>
      <c r="E131" s="408">
        <f t="shared" si="41"/>
        <v>0</v>
      </c>
      <c r="F131" s="371">
        <f>VLOOKUP($E131,'個別表（B表）'!$C$14:$AR$213,8,FALSE)</f>
        <v>0</v>
      </c>
      <c r="G131" s="346">
        <f>VLOOKUP($E131,'個別表（B表）'!$C$14:$AR$213,9,FALSE)</f>
        <v>0</v>
      </c>
      <c r="H131" s="346">
        <f>VLOOKUP($E131,'個別表（B表）'!$C$14:$AR$213,10,FALSE)</f>
        <v>0</v>
      </c>
      <c r="I131" s="542"/>
      <c r="J131" s="971" t="e">
        <f>IF($O131&gt;=0.6,1,
IF(AND($O131&gt;=0.5,#REF!=2,OR($L131="中間",$L131="山間")),1,"")
)</f>
        <v>#REF!</v>
      </c>
      <c r="K131" s="974" t="str">
        <f t="shared" si="37"/>
        <v/>
      </c>
      <c r="L131" s="652" t="str">
        <f>IF($H131&gt;0,LEFT(VLOOKUP($E131,'個別表（B表）'!$C$14:$AR$213,15,FALSE),2),"")</f>
        <v/>
      </c>
      <c r="M131" s="796"/>
      <c r="N131" s="544"/>
      <c r="O131" s="544"/>
      <c r="P131" s="543"/>
      <c r="Q131" s="556" t="str">
        <f t="shared" si="42"/>
        <v/>
      </c>
      <c r="R131" s="545"/>
      <c r="S131" s="557">
        <f>SUMIFS('個別表（B表）'!$H$14:$H$213,'個別表（B表）'!$C$14:$C$213,'総括表 (A表)'!$E131,'個別表（B表）'!$S$14:$S$213,"&gt;=1")</f>
        <v>0</v>
      </c>
      <c r="T131" s="401">
        <f>SUMIFS('個別表（B表）'!$BB$14:$BB$213,'個別表（B表）'!$C$14:$C$213,'総括表 (A表)'!$E131)</f>
        <v>0</v>
      </c>
      <c r="U131" s="401">
        <f>SUMIFS('個別表（B表）'!$BD$14:$BD$213,'個別表（B表）'!$C$14:$C$213,'総括表 (A表)'!$E131)</f>
        <v>0</v>
      </c>
      <c r="V131" s="557">
        <f>SUMIFS('個別表（B表）'!$H$14:$H$213,'個別表（B表）'!$C$14:$C$213,'総括表 (A表)'!$E131,'個別表（B表）'!$T$14:$T$213,"&gt;=1")</f>
        <v>0</v>
      </c>
      <c r="W131" s="402">
        <f>SUMIFS('個別表（B表）'!$BZ$14:$BZ$213,'個別表（B表）'!$C$14:$C$213,'総括表 (A表)'!$E131)</f>
        <v>0</v>
      </c>
      <c r="X131" s="402">
        <f>SUMIFS('個別表（B表）'!$CC$14:$CC$213,'個別表（B表）'!$C$14:$C$213,'総括表 (A表)'!$E131)</f>
        <v>0</v>
      </c>
      <c r="Y131" s="546"/>
      <c r="Z131" s="546"/>
      <c r="AA131" s="557">
        <f t="shared" si="48"/>
        <v>0</v>
      </c>
      <c r="AB131" s="403">
        <f t="shared" si="49"/>
        <v>0</v>
      </c>
      <c r="AC131" s="403">
        <f t="shared" si="50"/>
        <v>0</v>
      </c>
      <c r="AD131" s="548">
        <f t="shared" si="45"/>
        <v>0</v>
      </c>
      <c r="AE131" s="549"/>
      <c r="AF131" s="550">
        <f t="shared" si="51"/>
        <v>0</v>
      </c>
      <c r="AG131" s="551">
        <f t="shared" si="52"/>
        <v>0</v>
      </c>
      <c r="AH131" s="549"/>
      <c r="AI131" s="549"/>
      <c r="AJ131" s="550">
        <f t="shared" si="53"/>
        <v>0</v>
      </c>
      <c r="AK131" s="850">
        <f t="shared" si="46"/>
        <v>0</v>
      </c>
      <c r="AL131" s="549"/>
      <c r="AM131" s="550">
        <f t="shared" si="54"/>
        <v>0</v>
      </c>
      <c r="AN131" s="551">
        <f t="shared" si="55"/>
        <v>0</v>
      </c>
      <c r="AO131" s="549"/>
      <c r="AP131" s="552">
        <f t="shared" si="56"/>
        <v>0</v>
      </c>
      <c r="AQ131" s="553"/>
      <c r="AR131" s="551">
        <f t="shared" si="57"/>
        <v>0</v>
      </c>
      <c r="AS131" s="554"/>
      <c r="AT131" s="345">
        <f t="shared" si="58"/>
        <v>0</v>
      </c>
      <c r="AU131" s="868"/>
      <c r="AV131" s="555"/>
      <c r="AW131" s="371">
        <f t="shared" si="38"/>
        <v>0</v>
      </c>
      <c r="AX131" s="268"/>
      <c r="AY131" s="346">
        <f>'総括表 (A表)'!I131</f>
        <v>0</v>
      </c>
      <c r="AZ131" s="346">
        <f t="shared" si="39"/>
        <v>2</v>
      </c>
      <c r="BA131" s="346" t="str">
        <f t="shared" si="40"/>
        <v/>
      </c>
      <c r="BB131" s="346" t="str">
        <f t="shared" si="43"/>
        <v/>
      </c>
      <c r="BC131" s="346" t="str">
        <f t="shared" si="44"/>
        <v/>
      </c>
    </row>
    <row r="132" spans="1:55">
      <c r="A132" s="353">
        <f>VLOOKUP($E132,'個別表（B表）'!$C$14:$AR$213,2,FALSE)</f>
        <v>0</v>
      </c>
      <c r="B132" s="353">
        <f>IF(D132&gt;0,SUM($D$12:D132),0)</f>
        <v>0</v>
      </c>
      <c r="C132" s="353">
        <f t="shared" si="47"/>
        <v>0</v>
      </c>
      <c r="D132" s="353">
        <f t="shared" si="36"/>
        <v>0</v>
      </c>
      <c r="E132" s="408">
        <f t="shared" si="41"/>
        <v>0</v>
      </c>
      <c r="F132" s="371">
        <f>VLOOKUP($E132,'個別表（B表）'!$C$14:$AR$213,8,FALSE)</f>
        <v>0</v>
      </c>
      <c r="G132" s="346">
        <f>VLOOKUP($E132,'個別表（B表）'!$C$14:$AR$213,9,FALSE)</f>
        <v>0</v>
      </c>
      <c r="H132" s="346">
        <f>VLOOKUP($E132,'個別表（B表）'!$C$14:$AR$213,10,FALSE)</f>
        <v>0</v>
      </c>
      <c r="I132" s="542"/>
      <c r="J132" s="971" t="e">
        <f>IF($O132&gt;=0.6,1,
IF(AND($O132&gt;=0.5,#REF!=2,OR($L132="中間",$L132="山間")),1,"")
)</f>
        <v>#REF!</v>
      </c>
      <c r="K132" s="974" t="str">
        <f t="shared" si="37"/>
        <v/>
      </c>
      <c r="L132" s="652" t="str">
        <f>IF($H132&gt;0,LEFT(VLOOKUP($E132,'個別表（B表）'!$C$14:$AR$213,15,FALSE),2),"")</f>
        <v/>
      </c>
      <c r="M132" s="796"/>
      <c r="N132" s="544"/>
      <c r="O132" s="544"/>
      <c r="P132" s="543"/>
      <c r="Q132" s="556" t="str">
        <f t="shared" si="42"/>
        <v/>
      </c>
      <c r="R132" s="545"/>
      <c r="S132" s="557">
        <f>SUMIFS('個別表（B表）'!$H$14:$H$213,'個別表（B表）'!$C$14:$C$213,'総括表 (A表)'!$E132,'個別表（B表）'!$S$14:$S$213,"&gt;=1")</f>
        <v>0</v>
      </c>
      <c r="T132" s="401">
        <f>SUMIFS('個別表（B表）'!$BB$14:$BB$213,'個別表（B表）'!$C$14:$C$213,'総括表 (A表)'!$E132)</f>
        <v>0</v>
      </c>
      <c r="U132" s="401">
        <f>SUMIFS('個別表（B表）'!$BD$14:$BD$213,'個別表（B表）'!$C$14:$C$213,'総括表 (A表)'!$E132)</f>
        <v>0</v>
      </c>
      <c r="V132" s="557">
        <f>SUMIFS('個別表（B表）'!$H$14:$H$213,'個別表（B表）'!$C$14:$C$213,'総括表 (A表)'!$E132,'個別表（B表）'!$T$14:$T$213,"&gt;=1")</f>
        <v>0</v>
      </c>
      <c r="W132" s="402">
        <f>SUMIFS('個別表（B表）'!$BZ$14:$BZ$213,'個別表（B表）'!$C$14:$C$213,'総括表 (A表)'!$E132)</f>
        <v>0</v>
      </c>
      <c r="X132" s="402">
        <f>SUMIFS('個別表（B表）'!$CC$14:$CC$213,'個別表（B表）'!$C$14:$C$213,'総括表 (A表)'!$E132)</f>
        <v>0</v>
      </c>
      <c r="Y132" s="546"/>
      <c r="Z132" s="546"/>
      <c r="AA132" s="557">
        <f t="shared" si="48"/>
        <v>0</v>
      </c>
      <c r="AB132" s="403">
        <f t="shared" si="49"/>
        <v>0</v>
      </c>
      <c r="AC132" s="403">
        <f t="shared" si="50"/>
        <v>0</v>
      </c>
      <c r="AD132" s="548">
        <f t="shared" si="45"/>
        <v>0</v>
      </c>
      <c r="AE132" s="549"/>
      <c r="AF132" s="550">
        <f t="shared" si="51"/>
        <v>0</v>
      </c>
      <c r="AG132" s="551">
        <f t="shared" si="52"/>
        <v>0</v>
      </c>
      <c r="AH132" s="549"/>
      <c r="AI132" s="549"/>
      <c r="AJ132" s="550">
        <f t="shared" si="53"/>
        <v>0</v>
      </c>
      <c r="AK132" s="850">
        <f t="shared" si="46"/>
        <v>0</v>
      </c>
      <c r="AL132" s="549"/>
      <c r="AM132" s="550">
        <f t="shared" si="54"/>
        <v>0</v>
      </c>
      <c r="AN132" s="551">
        <f t="shared" si="55"/>
        <v>0</v>
      </c>
      <c r="AO132" s="549"/>
      <c r="AP132" s="552">
        <f t="shared" si="56"/>
        <v>0</v>
      </c>
      <c r="AQ132" s="553"/>
      <c r="AR132" s="551">
        <f t="shared" si="57"/>
        <v>0</v>
      </c>
      <c r="AS132" s="554"/>
      <c r="AT132" s="345">
        <f t="shared" si="58"/>
        <v>0</v>
      </c>
      <c r="AU132" s="868"/>
      <c r="AV132" s="555"/>
      <c r="AW132" s="371">
        <f t="shared" si="38"/>
        <v>0</v>
      </c>
      <c r="AX132" s="268"/>
      <c r="AY132" s="346">
        <f>'総括表 (A表)'!I132</f>
        <v>0</v>
      </c>
      <c r="AZ132" s="346">
        <f t="shared" si="39"/>
        <v>2</v>
      </c>
      <c r="BA132" s="346" t="str">
        <f t="shared" si="40"/>
        <v/>
      </c>
      <c r="BB132" s="346" t="str">
        <f t="shared" si="43"/>
        <v/>
      </c>
      <c r="BC132" s="346" t="str">
        <f t="shared" si="44"/>
        <v/>
      </c>
    </row>
    <row r="133" spans="1:55">
      <c r="A133" s="353">
        <f>VLOOKUP($E133,'個別表（B表）'!$C$14:$AR$213,2,FALSE)</f>
        <v>0</v>
      </c>
      <c r="B133" s="353">
        <f>IF(D133&gt;0,SUM($D$12:D133),0)</f>
        <v>0</v>
      </c>
      <c r="C133" s="353">
        <f t="shared" si="47"/>
        <v>0</v>
      </c>
      <c r="D133" s="353">
        <f t="shared" si="36"/>
        <v>0</v>
      </c>
      <c r="E133" s="408">
        <f t="shared" si="41"/>
        <v>0</v>
      </c>
      <c r="F133" s="371">
        <f>VLOOKUP($E133,'個別表（B表）'!$C$14:$AR$213,8,FALSE)</f>
        <v>0</v>
      </c>
      <c r="G133" s="346">
        <f>VLOOKUP($E133,'個別表（B表）'!$C$14:$AR$213,9,FALSE)</f>
        <v>0</v>
      </c>
      <c r="H133" s="346">
        <f>VLOOKUP($E133,'個別表（B表）'!$C$14:$AR$213,10,FALSE)</f>
        <v>0</v>
      </c>
      <c r="I133" s="542"/>
      <c r="J133" s="971" t="e">
        <f>IF($O133&gt;=0.6,1,
IF(AND($O133&gt;=0.5,#REF!=2,OR($L133="中間",$L133="山間")),1,"")
)</f>
        <v>#REF!</v>
      </c>
      <c r="K133" s="974" t="str">
        <f t="shared" si="37"/>
        <v/>
      </c>
      <c r="L133" s="652" t="str">
        <f>IF($H133&gt;0,LEFT(VLOOKUP($E133,'個別表（B表）'!$C$14:$AR$213,15,FALSE),2),"")</f>
        <v/>
      </c>
      <c r="M133" s="796"/>
      <c r="N133" s="544"/>
      <c r="O133" s="544"/>
      <c r="P133" s="543"/>
      <c r="Q133" s="556" t="str">
        <f t="shared" si="42"/>
        <v/>
      </c>
      <c r="R133" s="545"/>
      <c r="S133" s="557">
        <f>SUMIFS('個別表（B表）'!$H$14:$H$213,'個別表（B表）'!$C$14:$C$213,'総括表 (A表)'!$E133,'個別表（B表）'!$S$14:$S$213,"&gt;=1")</f>
        <v>0</v>
      </c>
      <c r="T133" s="401">
        <f>SUMIFS('個別表（B表）'!$BB$14:$BB$213,'個別表（B表）'!$C$14:$C$213,'総括表 (A表)'!$E133)</f>
        <v>0</v>
      </c>
      <c r="U133" s="401">
        <f>SUMIFS('個別表（B表）'!$BD$14:$BD$213,'個別表（B表）'!$C$14:$C$213,'総括表 (A表)'!$E133)</f>
        <v>0</v>
      </c>
      <c r="V133" s="557">
        <f>SUMIFS('個別表（B表）'!$H$14:$H$213,'個別表（B表）'!$C$14:$C$213,'総括表 (A表)'!$E133,'個別表（B表）'!$T$14:$T$213,"&gt;=1")</f>
        <v>0</v>
      </c>
      <c r="W133" s="402">
        <f>SUMIFS('個別表（B表）'!$BZ$14:$BZ$213,'個別表（B表）'!$C$14:$C$213,'総括表 (A表)'!$E133)</f>
        <v>0</v>
      </c>
      <c r="X133" s="402">
        <f>SUMIFS('個別表（B表）'!$CC$14:$CC$213,'個別表（B表）'!$C$14:$C$213,'総括表 (A表)'!$E133)</f>
        <v>0</v>
      </c>
      <c r="Y133" s="546"/>
      <c r="Z133" s="546"/>
      <c r="AA133" s="557">
        <f t="shared" si="48"/>
        <v>0</v>
      </c>
      <c r="AB133" s="403">
        <f t="shared" si="49"/>
        <v>0</v>
      </c>
      <c r="AC133" s="403">
        <f t="shared" si="50"/>
        <v>0</v>
      </c>
      <c r="AD133" s="548">
        <f t="shared" si="45"/>
        <v>0</v>
      </c>
      <c r="AE133" s="549"/>
      <c r="AF133" s="550">
        <f t="shared" si="51"/>
        <v>0</v>
      </c>
      <c r="AG133" s="551">
        <f t="shared" si="52"/>
        <v>0</v>
      </c>
      <c r="AH133" s="549"/>
      <c r="AI133" s="549"/>
      <c r="AJ133" s="550">
        <f t="shared" si="53"/>
        <v>0</v>
      </c>
      <c r="AK133" s="850">
        <f t="shared" si="46"/>
        <v>0</v>
      </c>
      <c r="AL133" s="549"/>
      <c r="AM133" s="550">
        <f t="shared" si="54"/>
        <v>0</v>
      </c>
      <c r="AN133" s="551">
        <f t="shared" si="55"/>
        <v>0</v>
      </c>
      <c r="AO133" s="549"/>
      <c r="AP133" s="552">
        <f t="shared" si="56"/>
        <v>0</v>
      </c>
      <c r="AQ133" s="553"/>
      <c r="AR133" s="551">
        <f t="shared" si="57"/>
        <v>0</v>
      </c>
      <c r="AS133" s="554"/>
      <c r="AT133" s="345">
        <f t="shared" si="58"/>
        <v>0</v>
      </c>
      <c r="AU133" s="868"/>
      <c r="AV133" s="555"/>
      <c r="AW133" s="371">
        <f t="shared" si="38"/>
        <v>0</v>
      </c>
      <c r="AX133" s="268"/>
      <c r="AY133" s="346">
        <f>'総括表 (A表)'!I133</f>
        <v>0</v>
      </c>
      <c r="AZ133" s="346">
        <f t="shared" si="39"/>
        <v>2</v>
      </c>
      <c r="BA133" s="346" t="str">
        <f t="shared" si="40"/>
        <v/>
      </c>
      <c r="BB133" s="346" t="str">
        <f t="shared" si="43"/>
        <v/>
      </c>
      <c r="BC133" s="346" t="str">
        <f t="shared" si="44"/>
        <v/>
      </c>
    </row>
    <row r="134" spans="1:55">
      <c r="A134" s="353">
        <f>VLOOKUP($E134,'個別表（B表）'!$C$14:$AR$213,2,FALSE)</f>
        <v>0</v>
      </c>
      <c r="B134" s="353">
        <f>IF(D134&gt;0,SUM($D$12:D134),0)</f>
        <v>0</v>
      </c>
      <c r="C134" s="353">
        <f t="shared" si="47"/>
        <v>0</v>
      </c>
      <c r="D134" s="353">
        <f t="shared" si="36"/>
        <v>0</v>
      </c>
      <c r="E134" s="408">
        <f t="shared" si="41"/>
        <v>0</v>
      </c>
      <c r="F134" s="371">
        <f>VLOOKUP($E134,'個別表（B表）'!$C$14:$AR$213,8,FALSE)</f>
        <v>0</v>
      </c>
      <c r="G134" s="346">
        <f>VLOOKUP($E134,'個別表（B表）'!$C$14:$AR$213,9,FALSE)</f>
        <v>0</v>
      </c>
      <c r="H134" s="346">
        <f>VLOOKUP($E134,'個別表（B表）'!$C$14:$AR$213,10,FALSE)</f>
        <v>0</v>
      </c>
      <c r="I134" s="542"/>
      <c r="J134" s="971" t="e">
        <f>IF($O134&gt;=0.6,1,
IF(AND($O134&gt;=0.5,#REF!=2,OR($L134="中間",$L134="山間")),1,"")
)</f>
        <v>#REF!</v>
      </c>
      <c r="K134" s="974" t="str">
        <f t="shared" si="37"/>
        <v/>
      </c>
      <c r="L134" s="652" t="str">
        <f>IF($H134&gt;0,LEFT(VLOOKUP($E134,'個別表（B表）'!$C$14:$AR$213,15,FALSE),2),"")</f>
        <v/>
      </c>
      <c r="M134" s="796"/>
      <c r="N134" s="544"/>
      <c r="O134" s="544"/>
      <c r="P134" s="543"/>
      <c r="Q134" s="556" t="str">
        <f t="shared" si="42"/>
        <v/>
      </c>
      <c r="R134" s="545"/>
      <c r="S134" s="557">
        <f>SUMIFS('個別表（B表）'!$H$14:$H$213,'個別表（B表）'!$C$14:$C$213,'総括表 (A表)'!$E134,'個別表（B表）'!$S$14:$S$213,"&gt;=1")</f>
        <v>0</v>
      </c>
      <c r="T134" s="401">
        <f>SUMIFS('個別表（B表）'!$BB$14:$BB$213,'個別表（B表）'!$C$14:$C$213,'総括表 (A表)'!$E134)</f>
        <v>0</v>
      </c>
      <c r="U134" s="401">
        <f>SUMIFS('個別表（B表）'!$BD$14:$BD$213,'個別表（B表）'!$C$14:$C$213,'総括表 (A表)'!$E134)</f>
        <v>0</v>
      </c>
      <c r="V134" s="557">
        <f>SUMIFS('個別表（B表）'!$H$14:$H$213,'個別表（B表）'!$C$14:$C$213,'総括表 (A表)'!$E134,'個別表（B表）'!$T$14:$T$213,"&gt;=1")</f>
        <v>0</v>
      </c>
      <c r="W134" s="402">
        <f>SUMIFS('個別表（B表）'!$BZ$14:$BZ$213,'個別表（B表）'!$C$14:$C$213,'総括表 (A表)'!$E134)</f>
        <v>0</v>
      </c>
      <c r="X134" s="402">
        <f>SUMIFS('個別表（B表）'!$CC$14:$CC$213,'個別表（B表）'!$C$14:$C$213,'総括表 (A表)'!$E134)</f>
        <v>0</v>
      </c>
      <c r="Y134" s="546"/>
      <c r="Z134" s="546"/>
      <c r="AA134" s="557">
        <f t="shared" si="48"/>
        <v>0</v>
      </c>
      <c r="AB134" s="403">
        <f t="shared" si="49"/>
        <v>0</v>
      </c>
      <c r="AC134" s="403">
        <f t="shared" si="50"/>
        <v>0</v>
      </c>
      <c r="AD134" s="548">
        <f t="shared" si="45"/>
        <v>0</v>
      </c>
      <c r="AE134" s="549"/>
      <c r="AF134" s="550">
        <f t="shared" si="51"/>
        <v>0</v>
      </c>
      <c r="AG134" s="551">
        <f t="shared" si="52"/>
        <v>0</v>
      </c>
      <c r="AH134" s="549"/>
      <c r="AI134" s="549"/>
      <c r="AJ134" s="550">
        <f t="shared" si="53"/>
        <v>0</v>
      </c>
      <c r="AK134" s="850">
        <f t="shared" si="46"/>
        <v>0</v>
      </c>
      <c r="AL134" s="549"/>
      <c r="AM134" s="550">
        <f t="shared" si="54"/>
        <v>0</v>
      </c>
      <c r="AN134" s="551">
        <f t="shared" si="55"/>
        <v>0</v>
      </c>
      <c r="AO134" s="549"/>
      <c r="AP134" s="552">
        <f t="shared" si="56"/>
        <v>0</v>
      </c>
      <c r="AQ134" s="553"/>
      <c r="AR134" s="551">
        <f t="shared" si="57"/>
        <v>0</v>
      </c>
      <c r="AS134" s="554"/>
      <c r="AT134" s="345">
        <f t="shared" si="58"/>
        <v>0</v>
      </c>
      <c r="AU134" s="868"/>
      <c r="AV134" s="555"/>
      <c r="AW134" s="371">
        <f t="shared" si="38"/>
        <v>0</v>
      </c>
      <c r="AX134" s="268"/>
      <c r="AY134" s="346">
        <f>'総括表 (A表)'!I134</f>
        <v>0</v>
      </c>
      <c r="AZ134" s="346">
        <f t="shared" si="39"/>
        <v>2</v>
      </c>
      <c r="BA134" s="346" t="str">
        <f t="shared" si="40"/>
        <v/>
      </c>
      <c r="BB134" s="346" t="str">
        <f t="shared" si="43"/>
        <v/>
      </c>
      <c r="BC134" s="346" t="str">
        <f t="shared" si="44"/>
        <v/>
      </c>
    </row>
    <row r="135" spans="1:55">
      <c r="A135" s="353">
        <f>VLOOKUP($E135,'個別表（B表）'!$C$14:$AR$213,2,FALSE)</f>
        <v>0</v>
      </c>
      <c r="B135" s="353">
        <f>IF(D135&gt;0,SUM($D$12:D135),0)</f>
        <v>0</v>
      </c>
      <c r="C135" s="353">
        <f t="shared" si="47"/>
        <v>0</v>
      </c>
      <c r="D135" s="353">
        <f t="shared" si="36"/>
        <v>0</v>
      </c>
      <c r="E135" s="408">
        <f t="shared" si="41"/>
        <v>0</v>
      </c>
      <c r="F135" s="371">
        <f>VLOOKUP($E135,'個別表（B表）'!$C$14:$AR$213,8,FALSE)</f>
        <v>0</v>
      </c>
      <c r="G135" s="346">
        <f>VLOOKUP($E135,'個別表（B表）'!$C$14:$AR$213,9,FALSE)</f>
        <v>0</v>
      </c>
      <c r="H135" s="346">
        <f>VLOOKUP($E135,'個別表（B表）'!$C$14:$AR$213,10,FALSE)</f>
        <v>0</v>
      </c>
      <c r="I135" s="542"/>
      <c r="J135" s="971" t="e">
        <f>IF($O135&gt;=0.6,1,
IF(AND($O135&gt;=0.5,#REF!=2,OR($L135="中間",$L135="山間")),1,"")
)</f>
        <v>#REF!</v>
      </c>
      <c r="K135" s="974" t="str">
        <f t="shared" si="37"/>
        <v/>
      </c>
      <c r="L135" s="652" t="str">
        <f>IF($H135&gt;0,LEFT(VLOOKUP($E135,'個別表（B表）'!$C$14:$AR$213,15,FALSE),2),"")</f>
        <v/>
      </c>
      <c r="M135" s="796"/>
      <c r="N135" s="544"/>
      <c r="O135" s="544"/>
      <c r="P135" s="543"/>
      <c r="Q135" s="556" t="str">
        <f t="shared" si="42"/>
        <v/>
      </c>
      <c r="R135" s="545"/>
      <c r="S135" s="557">
        <f>SUMIFS('個別表（B表）'!$H$14:$H$213,'個別表（B表）'!$C$14:$C$213,'総括表 (A表)'!$E135,'個別表（B表）'!$S$14:$S$213,"&gt;=1")</f>
        <v>0</v>
      </c>
      <c r="T135" s="401">
        <f>SUMIFS('個別表（B表）'!$BB$14:$BB$213,'個別表（B表）'!$C$14:$C$213,'総括表 (A表)'!$E135)</f>
        <v>0</v>
      </c>
      <c r="U135" s="401">
        <f>SUMIFS('個別表（B表）'!$BD$14:$BD$213,'個別表（B表）'!$C$14:$C$213,'総括表 (A表)'!$E135)</f>
        <v>0</v>
      </c>
      <c r="V135" s="557">
        <f>SUMIFS('個別表（B表）'!$H$14:$H$213,'個別表（B表）'!$C$14:$C$213,'総括表 (A表)'!$E135,'個別表（B表）'!$T$14:$T$213,"&gt;=1")</f>
        <v>0</v>
      </c>
      <c r="W135" s="402">
        <f>SUMIFS('個別表（B表）'!$BZ$14:$BZ$213,'個別表（B表）'!$C$14:$C$213,'総括表 (A表)'!$E135)</f>
        <v>0</v>
      </c>
      <c r="X135" s="402">
        <f>SUMIFS('個別表（B表）'!$CC$14:$CC$213,'個別表（B表）'!$C$14:$C$213,'総括表 (A表)'!$E135)</f>
        <v>0</v>
      </c>
      <c r="Y135" s="546"/>
      <c r="Z135" s="546"/>
      <c r="AA135" s="557">
        <f t="shared" si="48"/>
        <v>0</v>
      </c>
      <c r="AB135" s="403">
        <f t="shared" si="49"/>
        <v>0</v>
      </c>
      <c r="AC135" s="403">
        <f t="shared" si="50"/>
        <v>0</v>
      </c>
      <c r="AD135" s="548">
        <f t="shared" si="45"/>
        <v>0</v>
      </c>
      <c r="AE135" s="549"/>
      <c r="AF135" s="550">
        <f t="shared" si="51"/>
        <v>0</v>
      </c>
      <c r="AG135" s="551">
        <f t="shared" si="52"/>
        <v>0</v>
      </c>
      <c r="AH135" s="549"/>
      <c r="AI135" s="549"/>
      <c r="AJ135" s="550">
        <f t="shared" si="53"/>
        <v>0</v>
      </c>
      <c r="AK135" s="850">
        <f t="shared" si="46"/>
        <v>0</v>
      </c>
      <c r="AL135" s="549"/>
      <c r="AM135" s="550">
        <f t="shared" si="54"/>
        <v>0</v>
      </c>
      <c r="AN135" s="551">
        <f t="shared" si="55"/>
        <v>0</v>
      </c>
      <c r="AO135" s="549"/>
      <c r="AP135" s="552">
        <f t="shared" si="56"/>
        <v>0</v>
      </c>
      <c r="AQ135" s="553"/>
      <c r="AR135" s="551">
        <f t="shared" si="57"/>
        <v>0</v>
      </c>
      <c r="AS135" s="554"/>
      <c r="AT135" s="345">
        <f t="shared" si="58"/>
        <v>0</v>
      </c>
      <c r="AU135" s="868"/>
      <c r="AV135" s="555"/>
      <c r="AW135" s="371">
        <f t="shared" si="38"/>
        <v>0</v>
      </c>
      <c r="AX135" s="268"/>
      <c r="AY135" s="346">
        <f>'総括表 (A表)'!I135</f>
        <v>0</v>
      </c>
      <c r="AZ135" s="346">
        <f t="shared" si="39"/>
        <v>2</v>
      </c>
      <c r="BA135" s="346" t="str">
        <f t="shared" si="40"/>
        <v/>
      </c>
      <c r="BB135" s="346" t="str">
        <f t="shared" si="43"/>
        <v/>
      </c>
      <c r="BC135" s="346" t="str">
        <f t="shared" si="44"/>
        <v/>
      </c>
    </row>
    <row r="136" spans="1:55">
      <c r="A136" s="353">
        <f>VLOOKUP($E136,'個別表（B表）'!$C$14:$AR$213,2,FALSE)</f>
        <v>0</v>
      </c>
      <c r="B136" s="353">
        <f>IF(D136&gt;0,SUM($D$12:D136),0)</f>
        <v>0</v>
      </c>
      <c r="C136" s="353">
        <f t="shared" si="47"/>
        <v>0</v>
      </c>
      <c r="D136" s="353">
        <f t="shared" si="36"/>
        <v>0</v>
      </c>
      <c r="E136" s="408">
        <f t="shared" si="41"/>
        <v>0</v>
      </c>
      <c r="F136" s="371">
        <f>VLOOKUP($E136,'個別表（B表）'!$C$14:$AR$213,8,FALSE)</f>
        <v>0</v>
      </c>
      <c r="G136" s="346">
        <f>VLOOKUP($E136,'個別表（B表）'!$C$14:$AR$213,9,FALSE)</f>
        <v>0</v>
      </c>
      <c r="H136" s="346">
        <f>VLOOKUP($E136,'個別表（B表）'!$C$14:$AR$213,10,FALSE)</f>
        <v>0</v>
      </c>
      <c r="I136" s="542"/>
      <c r="J136" s="971" t="e">
        <f>IF($O136&gt;=0.6,1,
IF(AND($O136&gt;=0.5,#REF!=2,OR($L136="中間",$L136="山間")),1,"")
)</f>
        <v>#REF!</v>
      </c>
      <c r="K136" s="974" t="str">
        <f t="shared" si="37"/>
        <v/>
      </c>
      <c r="L136" s="652" t="str">
        <f>IF($H136&gt;0,LEFT(VLOOKUP($E136,'個別表（B表）'!$C$14:$AR$213,15,FALSE),2),"")</f>
        <v/>
      </c>
      <c r="M136" s="796"/>
      <c r="N136" s="544"/>
      <c r="O136" s="544"/>
      <c r="P136" s="543"/>
      <c r="Q136" s="556" t="str">
        <f t="shared" si="42"/>
        <v/>
      </c>
      <c r="R136" s="545"/>
      <c r="S136" s="557">
        <f>SUMIFS('個別表（B表）'!$H$14:$H$213,'個別表（B表）'!$C$14:$C$213,'総括表 (A表)'!$E136,'個別表（B表）'!$S$14:$S$213,"&gt;=1")</f>
        <v>0</v>
      </c>
      <c r="T136" s="401">
        <f>SUMIFS('個別表（B表）'!$BB$14:$BB$213,'個別表（B表）'!$C$14:$C$213,'総括表 (A表)'!$E136)</f>
        <v>0</v>
      </c>
      <c r="U136" s="401">
        <f>SUMIFS('個別表（B表）'!$BD$14:$BD$213,'個別表（B表）'!$C$14:$C$213,'総括表 (A表)'!$E136)</f>
        <v>0</v>
      </c>
      <c r="V136" s="557">
        <f>SUMIFS('個別表（B表）'!$H$14:$H$213,'個別表（B表）'!$C$14:$C$213,'総括表 (A表)'!$E136,'個別表（B表）'!$T$14:$T$213,"&gt;=1")</f>
        <v>0</v>
      </c>
      <c r="W136" s="402">
        <f>SUMIFS('個別表（B表）'!$BZ$14:$BZ$213,'個別表（B表）'!$C$14:$C$213,'総括表 (A表)'!$E136)</f>
        <v>0</v>
      </c>
      <c r="X136" s="402">
        <f>SUMIFS('個別表（B表）'!$CC$14:$CC$213,'個別表（B表）'!$C$14:$C$213,'総括表 (A表)'!$E136)</f>
        <v>0</v>
      </c>
      <c r="Y136" s="546"/>
      <c r="Z136" s="546"/>
      <c r="AA136" s="557">
        <f t="shared" si="48"/>
        <v>0</v>
      </c>
      <c r="AB136" s="403">
        <f t="shared" si="49"/>
        <v>0</v>
      </c>
      <c r="AC136" s="403">
        <f t="shared" si="50"/>
        <v>0</v>
      </c>
      <c r="AD136" s="548">
        <f t="shared" si="45"/>
        <v>0</v>
      </c>
      <c r="AE136" s="549"/>
      <c r="AF136" s="550">
        <f t="shared" si="51"/>
        <v>0</v>
      </c>
      <c r="AG136" s="551">
        <f t="shared" si="52"/>
        <v>0</v>
      </c>
      <c r="AH136" s="549"/>
      <c r="AI136" s="549"/>
      <c r="AJ136" s="550">
        <f t="shared" si="53"/>
        <v>0</v>
      </c>
      <c r="AK136" s="850">
        <f t="shared" si="46"/>
        <v>0</v>
      </c>
      <c r="AL136" s="549"/>
      <c r="AM136" s="550">
        <f t="shared" si="54"/>
        <v>0</v>
      </c>
      <c r="AN136" s="551">
        <f t="shared" si="55"/>
        <v>0</v>
      </c>
      <c r="AO136" s="549"/>
      <c r="AP136" s="552">
        <f t="shared" si="56"/>
        <v>0</v>
      </c>
      <c r="AQ136" s="553"/>
      <c r="AR136" s="551">
        <f t="shared" si="57"/>
        <v>0</v>
      </c>
      <c r="AS136" s="554"/>
      <c r="AT136" s="345">
        <f t="shared" si="58"/>
        <v>0</v>
      </c>
      <c r="AU136" s="868"/>
      <c r="AV136" s="555"/>
      <c r="AW136" s="371">
        <f t="shared" si="38"/>
        <v>0</v>
      </c>
      <c r="AX136" s="268"/>
      <c r="AY136" s="346">
        <f>'総括表 (A表)'!I136</f>
        <v>0</v>
      </c>
      <c r="AZ136" s="346">
        <f t="shared" si="39"/>
        <v>2</v>
      </c>
      <c r="BA136" s="346" t="str">
        <f t="shared" si="40"/>
        <v/>
      </c>
      <c r="BB136" s="346" t="str">
        <f t="shared" si="43"/>
        <v/>
      </c>
      <c r="BC136" s="346" t="str">
        <f t="shared" si="44"/>
        <v/>
      </c>
    </row>
    <row r="137" spans="1:55">
      <c r="A137" s="353">
        <f>VLOOKUP($E137,'個別表（B表）'!$C$14:$AR$213,2,FALSE)</f>
        <v>0</v>
      </c>
      <c r="B137" s="353">
        <f>IF(D137&gt;0,SUM($D$12:D137),0)</f>
        <v>0</v>
      </c>
      <c r="C137" s="353">
        <f t="shared" si="47"/>
        <v>0</v>
      </c>
      <c r="D137" s="353">
        <f t="shared" si="36"/>
        <v>0</v>
      </c>
      <c r="E137" s="408">
        <f t="shared" si="41"/>
        <v>0</v>
      </c>
      <c r="F137" s="371">
        <f>VLOOKUP($E137,'個別表（B表）'!$C$14:$AR$213,8,FALSE)</f>
        <v>0</v>
      </c>
      <c r="G137" s="346">
        <f>VLOOKUP($E137,'個別表（B表）'!$C$14:$AR$213,9,FALSE)</f>
        <v>0</v>
      </c>
      <c r="H137" s="346">
        <f>VLOOKUP($E137,'個別表（B表）'!$C$14:$AR$213,10,FALSE)</f>
        <v>0</v>
      </c>
      <c r="I137" s="542"/>
      <c r="J137" s="971" t="e">
        <f>IF($O137&gt;=0.6,1,
IF(AND($O137&gt;=0.5,#REF!=2,OR($L137="中間",$L137="山間")),1,"")
)</f>
        <v>#REF!</v>
      </c>
      <c r="K137" s="974" t="str">
        <f t="shared" si="37"/>
        <v/>
      </c>
      <c r="L137" s="652" t="str">
        <f>IF($H137&gt;0,LEFT(VLOOKUP($E137,'個別表（B表）'!$C$14:$AR$213,15,FALSE),2),"")</f>
        <v/>
      </c>
      <c r="M137" s="796"/>
      <c r="N137" s="544"/>
      <c r="O137" s="544"/>
      <c r="P137" s="543"/>
      <c r="Q137" s="556" t="str">
        <f t="shared" si="42"/>
        <v/>
      </c>
      <c r="R137" s="545"/>
      <c r="S137" s="557">
        <f>SUMIFS('個別表（B表）'!$H$14:$H$213,'個別表（B表）'!$C$14:$C$213,'総括表 (A表)'!$E137,'個別表（B表）'!$S$14:$S$213,"&gt;=1")</f>
        <v>0</v>
      </c>
      <c r="T137" s="401">
        <f>SUMIFS('個別表（B表）'!$BB$14:$BB$213,'個別表（B表）'!$C$14:$C$213,'総括表 (A表)'!$E137)</f>
        <v>0</v>
      </c>
      <c r="U137" s="401">
        <f>SUMIFS('個別表（B表）'!$BD$14:$BD$213,'個別表（B表）'!$C$14:$C$213,'総括表 (A表)'!$E137)</f>
        <v>0</v>
      </c>
      <c r="V137" s="557">
        <f>SUMIFS('個別表（B表）'!$H$14:$H$213,'個別表（B表）'!$C$14:$C$213,'総括表 (A表)'!$E137,'個別表（B表）'!$T$14:$T$213,"&gt;=1")</f>
        <v>0</v>
      </c>
      <c r="W137" s="402">
        <f>SUMIFS('個別表（B表）'!$BZ$14:$BZ$213,'個別表（B表）'!$C$14:$C$213,'総括表 (A表)'!$E137)</f>
        <v>0</v>
      </c>
      <c r="X137" s="402">
        <f>SUMIFS('個別表（B表）'!$CC$14:$CC$213,'個別表（B表）'!$C$14:$C$213,'総括表 (A表)'!$E137)</f>
        <v>0</v>
      </c>
      <c r="Y137" s="546"/>
      <c r="Z137" s="546"/>
      <c r="AA137" s="557">
        <f t="shared" si="48"/>
        <v>0</v>
      </c>
      <c r="AB137" s="403">
        <f t="shared" si="49"/>
        <v>0</v>
      </c>
      <c r="AC137" s="403">
        <f t="shared" si="50"/>
        <v>0</v>
      </c>
      <c r="AD137" s="548">
        <f t="shared" si="45"/>
        <v>0</v>
      </c>
      <c r="AE137" s="549"/>
      <c r="AF137" s="550">
        <f t="shared" si="51"/>
        <v>0</v>
      </c>
      <c r="AG137" s="551">
        <f t="shared" si="52"/>
        <v>0</v>
      </c>
      <c r="AH137" s="549"/>
      <c r="AI137" s="549"/>
      <c r="AJ137" s="550">
        <f t="shared" si="53"/>
        <v>0</v>
      </c>
      <c r="AK137" s="850">
        <f t="shared" si="46"/>
        <v>0</v>
      </c>
      <c r="AL137" s="549"/>
      <c r="AM137" s="550">
        <f t="shared" si="54"/>
        <v>0</v>
      </c>
      <c r="AN137" s="551">
        <f t="shared" si="55"/>
        <v>0</v>
      </c>
      <c r="AO137" s="549"/>
      <c r="AP137" s="552">
        <f t="shared" si="56"/>
        <v>0</v>
      </c>
      <c r="AQ137" s="553"/>
      <c r="AR137" s="551">
        <f t="shared" si="57"/>
        <v>0</v>
      </c>
      <c r="AS137" s="554"/>
      <c r="AT137" s="345">
        <f t="shared" si="58"/>
        <v>0</v>
      </c>
      <c r="AU137" s="868"/>
      <c r="AV137" s="555"/>
      <c r="AW137" s="371">
        <f t="shared" si="38"/>
        <v>0</v>
      </c>
      <c r="AX137" s="268"/>
      <c r="AY137" s="346">
        <f>'総括表 (A表)'!I137</f>
        <v>0</v>
      </c>
      <c r="AZ137" s="346">
        <f t="shared" si="39"/>
        <v>2</v>
      </c>
      <c r="BA137" s="346" t="str">
        <f t="shared" si="40"/>
        <v/>
      </c>
      <c r="BB137" s="346" t="str">
        <f t="shared" si="43"/>
        <v/>
      </c>
      <c r="BC137" s="346" t="str">
        <f t="shared" si="44"/>
        <v/>
      </c>
    </row>
    <row r="138" spans="1:55">
      <c r="A138" s="353">
        <f>VLOOKUP($E138,'個別表（B表）'!$C$14:$AR$213,2,FALSE)</f>
        <v>0</v>
      </c>
      <c r="B138" s="353">
        <f>IF(D138&gt;0,SUM($D$12:D138),0)</f>
        <v>0</v>
      </c>
      <c r="C138" s="353">
        <f t="shared" si="47"/>
        <v>0</v>
      </c>
      <c r="D138" s="353">
        <f t="shared" si="36"/>
        <v>0</v>
      </c>
      <c r="E138" s="408">
        <f t="shared" si="41"/>
        <v>0</v>
      </c>
      <c r="F138" s="371">
        <f>VLOOKUP($E138,'個別表（B表）'!$C$14:$AR$213,8,FALSE)</f>
        <v>0</v>
      </c>
      <c r="G138" s="346">
        <f>VLOOKUP($E138,'個別表（B表）'!$C$14:$AR$213,9,FALSE)</f>
        <v>0</v>
      </c>
      <c r="H138" s="346">
        <f>VLOOKUP($E138,'個別表（B表）'!$C$14:$AR$213,10,FALSE)</f>
        <v>0</v>
      </c>
      <c r="I138" s="542"/>
      <c r="J138" s="971" t="e">
        <f>IF($O138&gt;=0.6,1,
IF(AND($O138&gt;=0.5,#REF!=2,OR($L138="中間",$L138="山間")),1,"")
)</f>
        <v>#REF!</v>
      </c>
      <c r="K138" s="974" t="str">
        <f t="shared" si="37"/>
        <v/>
      </c>
      <c r="L138" s="652" t="str">
        <f>IF($H138&gt;0,LEFT(VLOOKUP($E138,'個別表（B表）'!$C$14:$AR$213,15,FALSE),2),"")</f>
        <v/>
      </c>
      <c r="M138" s="796"/>
      <c r="N138" s="544"/>
      <c r="O138" s="544"/>
      <c r="P138" s="543"/>
      <c r="Q138" s="556" t="str">
        <f t="shared" si="42"/>
        <v/>
      </c>
      <c r="R138" s="545"/>
      <c r="S138" s="557">
        <f>SUMIFS('個別表（B表）'!$H$14:$H$213,'個別表（B表）'!$C$14:$C$213,'総括表 (A表)'!$E138,'個別表（B表）'!$S$14:$S$213,"&gt;=1")</f>
        <v>0</v>
      </c>
      <c r="T138" s="401">
        <f>SUMIFS('個別表（B表）'!$BB$14:$BB$213,'個別表（B表）'!$C$14:$C$213,'総括表 (A表)'!$E138)</f>
        <v>0</v>
      </c>
      <c r="U138" s="401">
        <f>SUMIFS('個別表（B表）'!$BD$14:$BD$213,'個別表（B表）'!$C$14:$C$213,'総括表 (A表)'!$E138)</f>
        <v>0</v>
      </c>
      <c r="V138" s="557">
        <f>SUMIFS('個別表（B表）'!$H$14:$H$213,'個別表（B表）'!$C$14:$C$213,'総括表 (A表)'!$E138,'個別表（B表）'!$T$14:$T$213,"&gt;=1")</f>
        <v>0</v>
      </c>
      <c r="W138" s="402">
        <f>SUMIFS('個別表（B表）'!$BZ$14:$BZ$213,'個別表（B表）'!$C$14:$C$213,'総括表 (A表)'!$E138)</f>
        <v>0</v>
      </c>
      <c r="X138" s="402">
        <f>SUMIFS('個別表（B表）'!$CC$14:$CC$213,'個別表（B表）'!$C$14:$C$213,'総括表 (A表)'!$E138)</f>
        <v>0</v>
      </c>
      <c r="Y138" s="546"/>
      <c r="Z138" s="546"/>
      <c r="AA138" s="557">
        <f t="shared" si="48"/>
        <v>0</v>
      </c>
      <c r="AB138" s="403">
        <f t="shared" si="49"/>
        <v>0</v>
      </c>
      <c r="AC138" s="403">
        <f t="shared" si="50"/>
        <v>0</v>
      </c>
      <c r="AD138" s="548">
        <f t="shared" si="45"/>
        <v>0</v>
      </c>
      <c r="AE138" s="549"/>
      <c r="AF138" s="550">
        <f t="shared" si="51"/>
        <v>0</v>
      </c>
      <c r="AG138" s="551">
        <f t="shared" si="52"/>
        <v>0</v>
      </c>
      <c r="AH138" s="549"/>
      <c r="AI138" s="549"/>
      <c r="AJ138" s="550">
        <f t="shared" si="53"/>
        <v>0</v>
      </c>
      <c r="AK138" s="850">
        <f t="shared" si="46"/>
        <v>0</v>
      </c>
      <c r="AL138" s="549"/>
      <c r="AM138" s="550">
        <f t="shared" si="54"/>
        <v>0</v>
      </c>
      <c r="AN138" s="551">
        <f t="shared" si="55"/>
        <v>0</v>
      </c>
      <c r="AO138" s="549"/>
      <c r="AP138" s="552">
        <f t="shared" si="56"/>
        <v>0</v>
      </c>
      <c r="AQ138" s="553"/>
      <c r="AR138" s="551">
        <f t="shared" si="57"/>
        <v>0</v>
      </c>
      <c r="AS138" s="554"/>
      <c r="AT138" s="345">
        <f t="shared" si="58"/>
        <v>0</v>
      </c>
      <c r="AU138" s="868"/>
      <c r="AV138" s="555"/>
      <c r="AW138" s="371">
        <f t="shared" si="38"/>
        <v>0</v>
      </c>
      <c r="AX138" s="268"/>
      <c r="AY138" s="346">
        <f>'総括表 (A表)'!I138</f>
        <v>0</v>
      </c>
      <c r="AZ138" s="346">
        <f t="shared" si="39"/>
        <v>2</v>
      </c>
      <c r="BA138" s="346" t="str">
        <f t="shared" si="40"/>
        <v/>
      </c>
      <c r="BB138" s="346" t="str">
        <f t="shared" si="43"/>
        <v/>
      </c>
      <c r="BC138" s="346" t="str">
        <f t="shared" si="44"/>
        <v/>
      </c>
    </row>
    <row r="139" spans="1:55">
      <c r="A139" s="353">
        <f>VLOOKUP($E139,'個別表（B表）'!$C$14:$AR$213,2,FALSE)</f>
        <v>0</v>
      </c>
      <c r="B139" s="353">
        <f>IF(D139&gt;0,SUM($D$12:D139),0)</f>
        <v>0</v>
      </c>
      <c r="C139" s="353">
        <f t="shared" si="47"/>
        <v>0</v>
      </c>
      <c r="D139" s="353">
        <f t="shared" si="36"/>
        <v>0</v>
      </c>
      <c r="E139" s="408">
        <f t="shared" si="41"/>
        <v>0</v>
      </c>
      <c r="F139" s="371">
        <f>VLOOKUP($E139,'個別表（B表）'!$C$14:$AR$213,8,FALSE)</f>
        <v>0</v>
      </c>
      <c r="G139" s="346">
        <f>VLOOKUP($E139,'個別表（B表）'!$C$14:$AR$213,9,FALSE)</f>
        <v>0</v>
      </c>
      <c r="H139" s="346">
        <f>VLOOKUP($E139,'個別表（B表）'!$C$14:$AR$213,10,FALSE)</f>
        <v>0</v>
      </c>
      <c r="I139" s="542"/>
      <c r="J139" s="971" t="e">
        <f>IF($O139&gt;=0.6,1,
IF(AND($O139&gt;=0.5,#REF!=2,OR($L139="中間",$L139="山間")),1,"")
)</f>
        <v>#REF!</v>
      </c>
      <c r="K139" s="974" t="str">
        <f t="shared" si="37"/>
        <v/>
      </c>
      <c r="L139" s="652" t="str">
        <f>IF($H139&gt;0,LEFT(VLOOKUP($E139,'個別表（B表）'!$C$14:$AR$213,15,FALSE),2),"")</f>
        <v/>
      </c>
      <c r="M139" s="796"/>
      <c r="N139" s="544"/>
      <c r="O139" s="544"/>
      <c r="P139" s="543"/>
      <c r="Q139" s="556" t="str">
        <f t="shared" si="42"/>
        <v/>
      </c>
      <c r="R139" s="545"/>
      <c r="S139" s="557">
        <f>SUMIFS('個別表（B表）'!$H$14:$H$213,'個別表（B表）'!$C$14:$C$213,'総括表 (A表)'!$E139,'個別表（B表）'!$S$14:$S$213,"&gt;=1")</f>
        <v>0</v>
      </c>
      <c r="T139" s="401">
        <f>SUMIFS('個別表（B表）'!$BB$14:$BB$213,'個別表（B表）'!$C$14:$C$213,'総括表 (A表)'!$E139)</f>
        <v>0</v>
      </c>
      <c r="U139" s="401">
        <f>SUMIFS('個別表（B表）'!$BD$14:$BD$213,'個別表（B表）'!$C$14:$C$213,'総括表 (A表)'!$E139)</f>
        <v>0</v>
      </c>
      <c r="V139" s="557">
        <f>SUMIFS('個別表（B表）'!$H$14:$H$213,'個別表（B表）'!$C$14:$C$213,'総括表 (A表)'!$E139,'個別表（B表）'!$T$14:$T$213,"&gt;=1")</f>
        <v>0</v>
      </c>
      <c r="W139" s="402">
        <f>SUMIFS('個別表（B表）'!$BZ$14:$BZ$213,'個別表（B表）'!$C$14:$C$213,'総括表 (A表)'!$E139)</f>
        <v>0</v>
      </c>
      <c r="X139" s="402">
        <f>SUMIFS('個別表（B表）'!$CC$14:$CC$213,'個別表（B表）'!$C$14:$C$213,'総括表 (A表)'!$E139)</f>
        <v>0</v>
      </c>
      <c r="Y139" s="546"/>
      <c r="Z139" s="546"/>
      <c r="AA139" s="557">
        <f t="shared" si="48"/>
        <v>0</v>
      </c>
      <c r="AB139" s="403">
        <f t="shared" si="49"/>
        <v>0</v>
      </c>
      <c r="AC139" s="403">
        <f t="shared" si="50"/>
        <v>0</v>
      </c>
      <c r="AD139" s="548">
        <f t="shared" si="45"/>
        <v>0</v>
      </c>
      <c r="AE139" s="549"/>
      <c r="AF139" s="550">
        <f t="shared" si="51"/>
        <v>0</v>
      </c>
      <c r="AG139" s="551">
        <f t="shared" si="52"/>
        <v>0</v>
      </c>
      <c r="AH139" s="549"/>
      <c r="AI139" s="549"/>
      <c r="AJ139" s="550">
        <f t="shared" si="53"/>
        <v>0</v>
      </c>
      <c r="AK139" s="850">
        <f t="shared" si="46"/>
        <v>0</v>
      </c>
      <c r="AL139" s="549"/>
      <c r="AM139" s="550">
        <f t="shared" si="54"/>
        <v>0</v>
      </c>
      <c r="AN139" s="551">
        <f t="shared" si="55"/>
        <v>0</v>
      </c>
      <c r="AO139" s="549"/>
      <c r="AP139" s="552">
        <f t="shared" si="56"/>
        <v>0</v>
      </c>
      <c r="AQ139" s="553"/>
      <c r="AR139" s="551">
        <f t="shared" si="57"/>
        <v>0</v>
      </c>
      <c r="AS139" s="554"/>
      <c r="AT139" s="345">
        <f t="shared" si="58"/>
        <v>0</v>
      </c>
      <c r="AU139" s="868"/>
      <c r="AV139" s="555"/>
      <c r="AW139" s="371">
        <f t="shared" si="38"/>
        <v>0</v>
      </c>
      <c r="AX139" s="268"/>
      <c r="AY139" s="346">
        <f>'総括表 (A表)'!I139</f>
        <v>0</v>
      </c>
      <c r="AZ139" s="346">
        <f t="shared" si="39"/>
        <v>2</v>
      </c>
      <c r="BA139" s="346" t="str">
        <f t="shared" si="40"/>
        <v/>
      </c>
      <c r="BB139" s="346" t="str">
        <f t="shared" si="43"/>
        <v/>
      </c>
      <c r="BC139" s="346" t="str">
        <f t="shared" si="44"/>
        <v/>
      </c>
    </row>
    <row r="140" spans="1:55">
      <c r="A140" s="353">
        <f>VLOOKUP($E140,'個別表（B表）'!$C$14:$AR$213,2,FALSE)</f>
        <v>0</v>
      </c>
      <c r="B140" s="353">
        <f>IF(D140&gt;0,SUM($D$12:D140),0)</f>
        <v>0</v>
      </c>
      <c r="C140" s="353">
        <f t="shared" si="47"/>
        <v>0</v>
      </c>
      <c r="D140" s="353">
        <f t="shared" ref="D140:D203" si="59">IF(AND(C140=1,SUMIF($A$12:$A$541,A140,$Z$12:$Z$541)&gt;0),1,0)</f>
        <v>0</v>
      </c>
      <c r="E140" s="408">
        <f t="shared" si="41"/>
        <v>0</v>
      </c>
      <c r="F140" s="371">
        <f>VLOOKUP($E140,'個別表（B表）'!$C$14:$AR$213,8,FALSE)</f>
        <v>0</v>
      </c>
      <c r="G140" s="346">
        <f>VLOOKUP($E140,'個別表（B表）'!$C$14:$AR$213,9,FALSE)</f>
        <v>0</v>
      </c>
      <c r="H140" s="346">
        <f>VLOOKUP($E140,'個別表（B表）'!$C$14:$AR$213,10,FALSE)</f>
        <v>0</v>
      </c>
      <c r="I140" s="542"/>
      <c r="J140" s="971" t="e">
        <f>IF($O140&gt;=0.6,1,
IF(AND($O140&gt;=0.5,#REF!=2,OR($L140="中間",$L140="山間")),1,"")
)</f>
        <v>#REF!</v>
      </c>
      <c r="K140" s="974" t="str">
        <f t="shared" ref="K140:K203" si="60">$BC140</f>
        <v/>
      </c>
      <c r="L140" s="652" t="str">
        <f>IF($H140&gt;0,LEFT(VLOOKUP($E140,'個別表（B表）'!$C$14:$AR$213,15,FALSE),2),"")</f>
        <v/>
      </c>
      <c r="M140" s="796"/>
      <c r="N140" s="544"/>
      <c r="O140" s="544"/>
      <c r="P140" s="543"/>
      <c r="Q140" s="556" t="str">
        <f t="shared" si="42"/>
        <v/>
      </c>
      <c r="R140" s="545"/>
      <c r="S140" s="557">
        <f>SUMIFS('個別表（B表）'!$H$14:$H$213,'個別表（B表）'!$C$14:$C$213,'総括表 (A表)'!$E140,'個別表（B表）'!$S$14:$S$213,"&gt;=1")</f>
        <v>0</v>
      </c>
      <c r="T140" s="401">
        <f>SUMIFS('個別表（B表）'!$BB$14:$BB$213,'個別表（B表）'!$C$14:$C$213,'総括表 (A表)'!$E140)</f>
        <v>0</v>
      </c>
      <c r="U140" s="401">
        <f>SUMIFS('個別表（B表）'!$BD$14:$BD$213,'個別表（B表）'!$C$14:$C$213,'総括表 (A表)'!$E140)</f>
        <v>0</v>
      </c>
      <c r="V140" s="557">
        <f>SUMIFS('個別表（B表）'!$H$14:$H$213,'個別表（B表）'!$C$14:$C$213,'総括表 (A表)'!$E140,'個別表（B表）'!$T$14:$T$213,"&gt;=1")</f>
        <v>0</v>
      </c>
      <c r="W140" s="402">
        <f>SUMIFS('個別表（B表）'!$BZ$14:$BZ$213,'個別表（B表）'!$C$14:$C$213,'総括表 (A表)'!$E140)</f>
        <v>0</v>
      </c>
      <c r="X140" s="402">
        <f>SUMIFS('個別表（B表）'!$CC$14:$CC$213,'個別表（B表）'!$C$14:$C$213,'総括表 (A表)'!$E140)</f>
        <v>0</v>
      </c>
      <c r="Y140" s="546"/>
      <c r="Z140" s="546"/>
      <c r="AA140" s="557">
        <f t="shared" si="48"/>
        <v>0</v>
      </c>
      <c r="AB140" s="403">
        <f t="shared" si="49"/>
        <v>0</v>
      </c>
      <c r="AC140" s="403">
        <f t="shared" si="50"/>
        <v>0</v>
      </c>
      <c r="AD140" s="548">
        <f t="shared" si="45"/>
        <v>0</v>
      </c>
      <c r="AE140" s="549"/>
      <c r="AF140" s="550">
        <f t="shared" si="51"/>
        <v>0</v>
      </c>
      <c r="AG140" s="551">
        <f t="shared" si="52"/>
        <v>0</v>
      </c>
      <c r="AH140" s="549"/>
      <c r="AI140" s="549"/>
      <c r="AJ140" s="550">
        <f t="shared" si="53"/>
        <v>0</v>
      </c>
      <c r="AK140" s="850">
        <f t="shared" si="46"/>
        <v>0</v>
      </c>
      <c r="AL140" s="549"/>
      <c r="AM140" s="550">
        <f t="shared" si="54"/>
        <v>0</v>
      </c>
      <c r="AN140" s="551">
        <f t="shared" si="55"/>
        <v>0</v>
      </c>
      <c r="AO140" s="549"/>
      <c r="AP140" s="552">
        <f t="shared" si="56"/>
        <v>0</v>
      </c>
      <c r="AQ140" s="553"/>
      <c r="AR140" s="551">
        <f t="shared" si="57"/>
        <v>0</v>
      </c>
      <c r="AS140" s="554"/>
      <c r="AT140" s="345">
        <f t="shared" si="58"/>
        <v>0</v>
      </c>
      <c r="AU140" s="868"/>
      <c r="AV140" s="555"/>
      <c r="AW140" s="371">
        <f t="shared" ref="AW140:AW203" si="61">IF(E140&gt;0,IF(R140&gt;=21,"○","×"),)</f>
        <v>0</v>
      </c>
      <c r="AX140" s="268"/>
      <c r="AY140" s="346">
        <f>'総括表 (A表)'!I140</f>
        <v>0</v>
      </c>
      <c r="AZ140" s="346">
        <f t="shared" ref="AZ140:AZ203" si="62">IF(F140="北海道",1,2)</f>
        <v>2</v>
      </c>
      <c r="BA140" s="346" t="str">
        <f t="shared" ref="BA140:BA203" si="63">IF($O140&gt;=0.8,1,IF(AND($AZ140=2,OR($L140="中間",$L140="山間"),OR($N140&lt;0.5,$N140&gt;=0.6),$O140&gt;=0.6),1,IF(AND($AZ140=2,OR($L140="中間",$L140="山間"),AND($N140&gt;=0.5,$N140&lt;0.6),$O140&gt;=$N140+0.1),1,"")))</f>
        <v/>
      </c>
      <c r="BB140" s="346" t="str">
        <f t="shared" si="43"/>
        <v/>
      </c>
      <c r="BC140" s="346" t="str">
        <f t="shared" si="44"/>
        <v/>
      </c>
    </row>
    <row r="141" spans="1:55">
      <c r="A141" s="353">
        <f>VLOOKUP($E141,'個別表（B表）'!$C$14:$AR$213,2,FALSE)</f>
        <v>0</v>
      </c>
      <c r="B141" s="353">
        <f>IF(D141&gt;0,SUM($D$12:D141),0)</f>
        <v>0</v>
      </c>
      <c r="C141" s="353">
        <f t="shared" si="47"/>
        <v>0</v>
      </c>
      <c r="D141" s="353">
        <f t="shared" si="59"/>
        <v>0</v>
      </c>
      <c r="E141" s="408">
        <f t="shared" ref="E141:E204" si="64">IF(ROW()-ROW($E$11)&lt;=$A$8,ROW()-ROW($E$11),0)</f>
        <v>0</v>
      </c>
      <c r="F141" s="371">
        <f>VLOOKUP($E141,'個別表（B表）'!$C$14:$AR$213,8,FALSE)</f>
        <v>0</v>
      </c>
      <c r="G141" s="346">
        <f>VLOOKUP($E141,'個別表（B表）'!$C$14:$AR$213,9,FALSE)</f>
        <v>0</v>
      </c>
      <c r="H141" s="346">
        <f>VLOOKUP($E141,'個別表（B表）'!$C$14:$AR$213,10,FALSE)</f>
        <v>0</v>
      </c>
      <c r="I141" s="542"/>
      <c r="J141" s="971" t="e">
        <f>IF($O141&gt;=0.6,1,
IF(AND($O141&gt;=0.5,#REF!=2,OR($L141="中間",$L141="山間")),1,"")
)</f>
        <v>#REF!</v>
      </c>
      <c r="K141" s="974" t="str">
        <f t="shared" si="60"/>
        <v/>
      </c>
      <c r="L141" s="652" t="str">
        <f>IF($H141&gt;0,LEFT(VLOOKUP($E141,'個別表（B表）'!$C$14:$AR$213,15,FALSE),2),"")</f>
        <v/>
      </c>
      <c r="M141" s="796"/>
      <c r="N141" s="544"/>
      <c r="O141" s="544"/>
      <c r="P141" s="543"/>
      <c r="Q141" s="556" t="str">
        <f t="shared" ref="Q141:Q204" si="65">IF(AND(M141&gt;0,P141), MAX((M141-P141)/M141, 0), "")</f>
        <v/>
      </c>
      <c r="R141" s="545"/>
      <c r="S141" s="557">
        <f>SUMIFS('個別表（B表）'!$H$14:$H$213,'個別表（B表）'!$C$14:$C$213,'総括表 (A表)'!$E141,'個別表（B表）'!$S$14:$S$213,"&gt;=1")</f>
        <v>0</v>
      </c>
      <c r="T141" s="401">
        <f>SUMIFS('個別表（B表）'!$BB$14:$BB$213,'個別表（B表）'!$C$14:$C$213,'総括表 (A表)'!$E141)</f>
        <v>0</v>
      </c>
      <c r="U141" s="401">
        <f>SUMIFS('個別表（B表）'!$BD$14:$BD$213,'個別表（B表）'!$C$14:$C$213,'総括表 (A表)'!$E141)</f>
        <v>0</v>
      </c>
      <c r="V141" s="557">
        <f>SUMIFS('個別表（B表）'!$H$14:$H$213,'個別表（B表）'!$C$14:$C$213,'総括表 (A表)'!$E141,'個別表（B表）'!$T$14:$T$213,"&gt;=1")</f>
        <v>0</v>
      </c>
      <c r="W141" s="402">
        <f>SUMIFS('個別表（B表）'!$BZ$14:$BZ$213,'個別表（B表）'!$C$14:$C$213,'総括表 (A表)'!$E141)</f>
        <v>0</v>
      </c>
      <c r="X141" s="402">
        <f>SUMIFS('個別表（B表）'!$CC$14:$CC$213,'個別表（B表）'!$C$14:$C$213,'総括表 (A表)'!$E141)</f>
        <v>0</v>
      </c>
      <c r="Y141" s="546"/>
      <c r="Z141" s="546"/>
      <c r="AA141" s="557">
        <f t="shared" si="48"/>
        <v>0</v>
      </c>
      <c r="AB141" s="403">
        <f t="shared" si="49"/>
        <v>0</v>
      </c>
      <c r="AC141" s="403">
        <f t="shared" si="50"/>
        <v>0</v>
      </c>
      <c r="AD141" s="548">
        <f t="shared" si="45"/>
        <v>0</v>
      </c>
      <c r="AE141" s="549"/>
      <c r="AF141" s="550">
        <f t="shared" si="51"/>
        <v>0</v>
      </c>
      <c r="AG141" s="551">
        <f t="shared" si="52"/>
        <v>0</v>
      </c>
      <c r="AH141" s="549"/>
      <c r="AI141" s="549"/>
      <c r="AJ141" s="550">
        <f t="shared" si="53"/>
        <v>0</v>
      </c>
      <c r="AK141" s="850">
        <f t="shared" si="46"/>
        <v>0</v>
      </c>
      <c r="AL141" s="549"/>
      <c r="AM141" s="550">
        <f t="shared" si="54"/>
        <v>0</v>
      </c>
      <c r="AN141" s="551">
        <f t="shared" si="55"/>
        <v>0</v>
      </c>
      <c r="AO141" s="549"/>
      <c r="AP141" s="552">
        <f t="shared" si="56"/>
        <v>0</v>
      </c>
      <c r="AQ141" s="553"/>
      <c r="AR141" s="551">
        <f t="shared" si="57"/>
        <v>0</v>
      </c>
      <c r="AS141" s="554"/>
      <c r="AT141" s="345">
        <f t="shared" si="58"/>
        <v>0</v>
      </c>
      <c r="AU141" s="868"/>
      <c r="AV141" s="555"/>
      <c r="AW141" s="371">
        <f t="shared" si="61"/>
        <v>0</v>
      </c>
      <c r="AX141" s="268"/>
      <c r="AY141" s="346">
        <f>'総括表 (A表)'!I141</f>
        <v>0</v>
      </c>
      <c r="AZ141" s="346">
        <f t="shared" si="62"/>
        <v>2</v>
      </c>
      <c r="BA141" s="346" t="str">
        <f t="shared" si="63"/>
        <v/>
      </c>
      <c r="BB141" s="346" t="str">
        <f t="shared" ref="BB141:BB204" si="66">IF(AND($Q141&lt;0.1,OR($L141="都市",$L141="平地")),1,IF(AND($Q141&lt;0.2,OR($L141="中間",$L141="山間")),1,""))</f>
        <v/>
      </c>
      <c r="BC141" s="346" t="str">
        <f t="shared" ref="BC141:BC204" si="67">IF(AND($BA141=1,$BB141=1),1,"")</f>
        <v/>
      </c>
    </row>
    <row r="142" spans="1:55">
      <c r="A142" s="353">
        <f>VLOOKUP($E142,'個別表（B表）'!$C$14:$AR$213,2,FALSE)</f>
        <v>0</v>
      </c>
      <c r="B142" s="353">
        <f>IF(D142&gt;0,SUM($D$12:D142),0)</f>
        <v>0</v>
      </c>
      <c r="C142" s="353">
        <f t="shared" si="47"/>
        <v>0</v>
      </c>
      <c r="D142" s="353">
        <f t="shared" si="59"/>
        <v>0</v>
      </c>
      <c r="E142" s="408">
        <f t="shared" si="64"/>
        <v>0</v>
      </c>
      <c r="F142" s="371">
        <f>VLOOKUP($E142,'個別表（B表）'!$C$14:$AR$213,8,FALSE)</f>
        <v>0</v>
      </c>
      <c r="G142" s="346">
        <f>VLOOKUP($E142,'個別表（B表）'!$C$14:$AR$213,9,FALSE)</f>
        <v>0</v>
      </c>
      <c r="H142" s="346">
        <f>VLOOKUP($E142,'個別表（B表）'!$C$14:$AR$213,10,FALSE)</f>
        <v>0</v>
      </c>
      <c r="I142" s="542"/>
      <c r="J142" s="971" t="e">
        <f>IF($O142&gt;=0.6,1,
IF(AND($O142&gt;=0.5,#REF!=2,OR($L142="中間",$L142="山間")),1,"")
)</f>
        <v>#REF!</v>
      </c>
      <c r="K142" s="974" t="str">
        <f t="shared" si="60"/>
        <v/>
      </c>
      <c r="L142" s="652" t="str">
        <f>IF($H142&gt;0,LEFT(VLOOKUP($E142,'個別表（B表）'!$C$14:$AR$213,15,FALSE),2),"")</f>
        <v/>
      </c>
      <c r="M142" s="796"/>
      <c r="N142" s="544"/>
      <c r="O142" s="544"/>
      <c r="P142" s="543"/>
      <c r="Q142" s="556" t="str">
        <f t="shared" si="65"/>
        <v/>
      </c>
      <c r="R142" s="545"/>
      <c r="S142" s="557">
        <f>SUMIFS('個別表（B表）'!$H$14:$H$213,'個別表（B表）'!$C$14:$C$213,'総括表 (A表)'!$E142,'個別表（B表）'!$S$14:$S$213,"&gt;=1")</f>
        <v>0</v>
      </c>
      <c r="T142" s="401">
        <f>SUMIFS('個別表（B表）'!$BB$14:$BB$213,'個別表（B表）'!$C$14:$C$213,'総括表 (A表)'!$E142)</f>
        <v>0</v>
      </c>
      <c r="U142" s="401">
        <f>SUMIFS('個別表（B表）'!$BD$14:$BD$213,'個別表（B表）'!$C$14:$C$213,'総括表 (A表)'!$E142)</f>
        <v>0</v>
      </c>
      <c r="V142" s="557">
        <f>SUMIFS('個別表（B表）'!$H$14:$H$213,'個別表（B表）'!$C$14:$C$213,'総括表 (A表)'!$E142,'個別表（B表）'!$T$14:$T$213,"&gt;=1")</f>
        <v>0</v>
      </c>
      <c r="W142" s="402">
        <f>SUMIFS('個別表（B表）'!$BZ$14:$BZ$213,'個別表（B表）'!$C$14:$C$213,'総括表 (A表)'!$E142)</f>
        <v>0</v>
      </c>
      <c r="X142" s="402">
        <f>SUMIFS('個別表（B表）'!$CC$14:$CC$213,'個別表（B表）'!$C$14:$C$213,'総括表 (A表)'!$E142)</f>
        <v>0</v>
      </c>
      <c r="Y142" s="546"/>
      <c r="Z142" s="546"/>
      <c r="AA142" s="557">
        <f t="shared" si="48"/>
        <v>0</v>
      </c>
      <c r="AB142" s="403">
        <f t="shared" si="49"/>
        <v>0</v>
      </c>
      <c r="AC142" s="403">
        <f t="shared" si="50"/>
        <v>0</v>
      </c>
      <c r="AD142" s="548">
        <f t="shared" ref="AD142:AD205" si="68">$M142</f>
        <v>0</v>
      </c>
      <c r="AE142" s="549"/>
      <c r="AF142" s="550">
        <f t="shared" si="51"/>
        <v>0</v>
      </c>
      <c r="AG142" s="551">
        <f t="shared" si="52"/>
        <v>0</v>
      </c>
      <c r="AH142" s="549"/>
      <c r="AI142" s="549"/>
      <c r="AJ142" s="550">
        <f t="shared" si="53"/>
        <v>0</v>
      </c>
      <c r="AK142" s="850">
        <f t="shared" ref="AK142:AK205" si="69">$M142</f>
        <v>0</v>
      </c>
      <c r="AL142" s="549"/>
      <c r="AM142" s="550">
        <f t="shared" si="54"/>
        <v>0</v>
      </c>
      <c r="AN142" s="551">
        <f t="shared" si="55"/>
        <v>0</v>
      </c>
      <c r="AO142" s="549"/>
      <c r="AP142" s="552">
        <f t="shared" si="56"/>
        <v>0</v>
      </c>
      <c r="AQ142" s="553"/>
      <c r="AR142" s="551">
        <f t="shared" si="57"/>
        <v>0</v>
      </c>
      <c r="AS142" s="554"/>
      <c r="AT142" s="345">
        <f t="shared" si="58"/>
        <v>0</v>
      </c>
      <c r="AU142" s="868"/>
      <c r="AV142" s="555"/>
      <c r="AW142" s="371">
        <f t="shared" si="61"/>
        <v>0</v>
      </c>
      <c r="AX142" s="268"/>
      <c r="AY142" s="346">
        <f>'総括表 (A表)'!I142</f>
        <v>0</v>
      </c>
      <c r="AZ142" s="346">
        <f t="shared" si="62"/>
        <v>2</v>
      </c>
      <c r="BA142" s="346" t="str">
        <f t="shared" si="63"/>
        <v/>
      </c>
      <c r="BB142" s="346" t="str">
        <f t="shared" si="66"/>
        <v/>
      </c>
      <c r="BC142" s="346" t="str">
        <f t="shared" si="67"/>
        <v/>
      </c>
    </row>
    <row r="143" spans="1:55">
      <c r="A143" s="353">
        <f>VLOOKUP($E143,'個別表（B表）'!$C$14:$AR$213,2,FALSE)</f>
        <v>0</v>
      </c>
      <c r="B143" s="353">
        <f>IF(D143&gt;0,SUM($D$12:D143),0)</f>
        <v>0</v>
      </c>
      <c r="C143" s="353">
        <f t="shared" si="47"/>
        <v>0</v>
      </c>
      <c r="D143" s="353">
        <f t="shared" si="59"/>
        <v>0</v>
      </c>
      <c r="E143" s="408">
        <f t="shared" si="64"/>
        <v>0</v>
      </c>
      <c r="F143" s="371">
        <f>VLOOKUP($E143,'個別表（B表）'!$C$14:$AR$213,8,FALSE)</f>
        <v>0</v>
      </c>
      <c r="G143" s="346">
        <f>VLOOKUP($E143,'個別表（B表）'!$C$14:$AR$213,9,FALSE)</f>
        <v>0</v>
      </c>
      <c r="H143" s="346">
        <f>VLOOKUP($E143,'個別表（B表）'!$C$14:$AR$213,10,FALSE)</f>
        <v>0</v>
      </c>
      <c r="I143" s="542"/>
      <c r="J143" s="971" t="e">
        <f>IF($O143&gt;=0.6,1,
IF(AND($O143&gt;=0.5,#REF!=2,OR($L143="中間",$L143="山間")),1,"")
)</f>
        <v>#REF!</v>
      </c>
      <c r="K143" s="974" t="str">
        <f t="shared" si="60"/>
        <v/>
      </c>
      <c r="L143" s="652" t="str">
        <f>IF($H143&gt;0,LEFT(VLOOKUP($E143,'個別表（B表）'!$C$14:$AR$213,15,FALSE),2),"")</f>
        <v/>
      </c>
      <c r="M143" s="796"/>
      <c r="N143" s="544"/>
      <c r="O143" s="544"/>
      <c r="P143" s="543"/>
      <c r="Q143" s="556" t="str">
        <f t="shared" si="65"/>
        <v/>
      </c>
      <c r="R143" s="545"/>
      <c r="S143" s="557">
        <f>SUMIFS('個別表（B表）'!$H$14:$H$213,'個別表（B表）'!$C$14:$C$213,'総括表 (A表)'!$E143,'個別表（B表）'!$S$14:$S$213,"&gt;=1")</f>
        <v>0</v>
      </c>
      <c r="T143" s="401">
        <f>SUMIFS('個別表（B表）'!$BB$14:$BB$213,'個別表（B表）'!$C$14:$C$213,'総括表 (A表)'!$E143)</f>
        <v>0</v>
      </c>
      <c r="U143" s="401">
        <f>SUMIFS('個別表（B表）'!$BD$14:$BD$213,'個別表（B表）'!$C$14:$C$213,'総括表 (A表)'!$E143)</f>
        <v>0</v>
      </c>
      <c r="V143" s="557">
        <f>SUMIFS('個別表（B表）'!$H$14:$H$213,'個別表（B表）'!$C$14:$C$213,'総括表 (A表)'!$E143,'個別表（B表）'!$T$14:$T$213,"&gt;=1")</f>
        <v>0</v>
      </c>
      <c r="W143" s="402">
        <f>SUMIFS('個別表（B表）'!$BZ$14:$BZ$213,'個別表（B表）'!$C$14:$C$213,'総括表 (A表)'!$E143)</f>
        <v>0</v>
      </c>
      <c r="X143" s="402">
        <f>SUMIFS('個別表（B表）'!$CC$14:$CC$213,'個別表（B表）'!$C$14:$C$213,'総括表 (A表)'!$E143)</f>
        <v>0</v>
      </c>
      <c r="Y143" s="546"/>
      <c r="Z143" s="546"/>
      <c r="AA143" s="557">
        <f t="shared" si="48"/>
        <v>0</v>
      </c>
      <c r="AB143" s="403">
        <f t="shared" si="49"/>
        <v>0</v>
      </c>
      <c r="AC143" s="403">
        <f t="shared" si="50"/>
        <v>0</v>
      </c>
      <c r="AD143" s="548">
        <f t="shared" si="68"/>
        <v>0</v>
      </c>
      <c r="AE143" s="549"/>
      <c r="AF143" s="550">
        <f t="shared" si="51"/>
        <v>0</v>
      </c>
      <c r="AG143" s="551">
        <f t="shared" si="52"/>
        <v>0</v>
      </c>
      <c r="AH143" s="549"/>
      <c r="AI143" s="549"/>
      <c r="AJ143" s="550">
        <f t="shared" si="53"/>
        <v>0</v>
      </c>
      <c r="AK143" s="850">
        <f t="shared" si="69"/>
        <v>0</v>
      </c>
      <c r="AL143" s="549"/>
      <c r="AM143" s="550">
        <f t="shared" si="54"/>
        <v>0</v>
      </c>
      <c r="AN143" s="551">
        <f t="shared" si="55"/>
        <v>0</v>
      </c>
      <c r="AO143" s="549"/>
      <c r="AP143" s="552">
        <f t="shared" si="56"/>
        <v>0</v>
      </c>
      <c r="AQ143" s="553"/>
      <c r="AR143" s="551">
        <f t="shared" si="57"/>
        <v>0</v>
      </c>
      <c r="AS143" s="554"/>
      <c r="AT143" s="345">
        <f t="shared" si="58"/>
        <v>0</v>
      </c>
      <c r="AU143" s="868"/>
      <c r="AV143" s="555"/>
      <c r="AW143" s="371">
        <f t="shared" si="61"/>
        <v>0</v>
      </c>
      <c r="AX143" s="268"/>
      <c r="AY143" s="346">
        <f>'総括表 (A表)'!I143</f>
        <v>0</v>
      </c>
      <c r="AZ143" s="346">
        <f t="shared" si="62"/>
        <v>2</v>
      </c>
      <c r="BA143" s="346" t="str">
        <f t="shared" si="63"/>
        <v/>
      </c>
      <c r="BB143" s="346" t="str">
        <f t="shared" si="66"/>
        <v/>
      </c>
      <c r="BC143" s="346" t="str">
        <f t="shared" si="67"/>
        <v/>
      </c>
    </row>
    <row r="144" spans="1:55">
      <c r="A144" s="353">
        <f>VLOOKUP($E144,'個別表（B表）'!$C$14:$AR$213,2,FALSE)</f>
        <v>0</v>
      </c>
      <c r="B144" s="353">
        <f>IF(D144&gt;0,SUM($D$12:D144),0)</f>
        <v>0</v>
      </c>
      <c r="C144" s="353">
        <f t="shared" si="47"/>
        <v>0</v>
      </c>
      <c r="D144" s="353">
        <f t="shared" si="59"/>
        <v>0</v>
      </c>
      <c r="E144" s="408">
        <f t="shared" si="64"/>
        <v>0</v>
      </c>
      <c r="F144" s="371">
        <f>VLOOKUP($E144,'個別表（B表）'!$C$14:$AR$213,8,FALSE)</f>
        <v>0</v>
      </c>
      <c r="G144" s="346">
        <f>VLOOKUP($E144,'個別表（B表）'!$C$14:$AR$213,9,FALSE)</f>
        <v>0</v>
      </c>
      <c r="H144" s="346">
        <f>VLOOKUP($E144,'個別表（B表）'!$C$14:$AR$213,10,FALSE)</f>
        <v>0</v>
      </c>
      <c r="I144" s="542"/>
      <c r="J144" s="971" t="e">
        <f>IF($O144&gt;=0.6,1,
IF(AND($O144&gt;=0.5,#REF!=2,OR($L144="中間",$L144="山間")),1,"")
)</f>
        <v>#REF!</v>
      </c>
      <c r="K144" s="974" t="str">
        <f t="shared" si="60"/>
        <v/>
      </c>
      <c r="L144" s="652" t="str">
        <f>IF($H144&gt;0,LEFT(VLOOKUP($E144,'個別表（B表）'!$C$14:$AR$213,15,FALSE),2),"")</f>
        <v/>
      </c>
      <c r="M144" s="796"/>
      <c r="N144" s="544"/>
      <c r="O144" s="544"/>
      <c r="P144" s="543"/>
      <c r="Q144" s="556" t="str">
        <f t="shared" si="65"/>
        <v/>
      </c>
      <c r="R144" s="545"/>
      <c r="S144" s="557">
        <f>SUMIFS('個別表（B表）'!$H$14:$H$213,'個別表（B表）'!$C$14:$C$213,'総括表 (A表)'!$E144,'個別表（B表）'!$S$14:$S$213,"&gt;=1")</f>
        <v>0</v>
      </c>
      <c r="T144" s="401">
        <f>SUMIFS('個別表（B表）'!$BB$14:$BB$213,'個別表（B表）'!$C$14:$C$213,'総括表 (A表)'!$E144)</f>
        <v>0</v>
      </c>
      <c r="U144" s="401">
        <f>SUMIFS('個別表（B表）'!$BD$14:$BD$213,'個別表（B表）'!$C$14:$C$213,'総括表 (A表)'!$E144)</f>
        <v>0</v>
      </c>
      <c r="V144" s="557">
        <f>SUMIFS('個別表（B表）'!$H$14:$H$213,'個別表（B表）'!$C$14:$C$213,'総括表 (A表)'!$E144,'個別表（B表）'!$T$14:$T$213,"&gt;=1")</f>
        <v>0</v>
      </c>
      <c r="W144" s="402">
        <f>SUMIFS('個別表（B表）'!$BZ$14:$BZ$213,'個別表（B表）'!$C$14:$C$213,'総括表 (A表)'!$E144)</f>
        <v>0</v>
      </c>
      <c r="X144" s="402">
        <f>SUMIFS('個別表（B表）'!$CC$14:$CC$213,'個別表（B表）'!$C$14:$C$213,'総括表 (A表)'!$E144)</f>
        <v>0</v>
      </c>
      <c r="Y144" s="546"/>
      <c r="Z144" s="546"/>
      <c r="AA144" s="557">
        <f t="shared" si="48"/>
        <v>0</v>
      </c>
      <c r="AB144" s="403">
        <f t="shared" si="49"/>
        <v>0</v>
      </c>
      <c r="AC144" s="403">
        <f t="shared" si="50"/>
        <v>0</v>
      </c>
      <c r="AD144" s="548">
        <f t="shared" si="68"/>
        <v>0</v>
      </c>
      <c r="AE144" s="549"/>
      <c r="AF144" s="550">
        <f t="shared" si="51"/>
        <v>0</v>
      </c>
      <c r="AG144" s="551">
        <f t="shared" si="52"/>
        <v>0</v>
      </c>
      <c r="AH144" s="549"/>
      <c r="AI144" s="549"/>
      <c r="AJ144" s="550">
        <f t="shared" si="53"/>
        <v>0</v>
      </c>
      <c r="AK144" s="850">
        <f t="shared" si="69"/>
        <v>0</v>
      </c>
      <c r="AL144" s="549"/>
      <c r="AM144" s="550">
        <f t="shared" si="54"/>
        <v>0</v>
      </c>
      <c r="AN144" s="551">
        <f t="shared" si="55"/>
        <v>0</v>
      </c>
      <c r="AO144" s="549"/>
      <c r="AP144" s="552">
        <f t="shared" si="56"/>
        <v>0</v>
      </c>
      <c r="AQ144" s="553"/>
      <c r="AR144" s="551">
        <f t="shared" si="57"/>
        <v>0</v>
      </c>
      <c r="AS144" s="554"/>
      <c r="AT144" s="345">
        <f t="shared" si="58"/>
        <v>0</v>
      </c>
      <c r="AU144" s="868"/>
      <c r="AV144" s="555"/>
      <c r="AW144" s="371">
        <f t="shared" si="61"/>
        <v>0</v>
      </c>
      <c r="AX144" s="268"/>
      <c r="AY144" s="346">
        <f>'総括表 (A表)'!I144</f>
        <v>0</v>
      </c>
      <c r="AZ144" s="346">
        <f t="shared" si="62"/>
        <v>2</v>
      </c>
      <c r="BA144" s="346" t="str">
        <f t="shared" si="63"/>
        <v/>
      </c>
      <c r="BB144" s="346" t="str">
        <f t="shared" si="66"/>
        <v/>
      </c>
      <c r="BC144" s="346" t="str">
        <f t="shared" si="67"/>
        <v/>
      </c>
    </row>
    <row r="145" spans="1:55">
      <c r="A145" s="353">
        <f>VLOOKUP($E145,'個別表（B表）'!$C$14:$AR$213,2,FALSE)</f>
        <v>0</v>
      </c>
      <c r="B145" s="353">
        <f>IF(D145&gt;0,SUM($D$12:D145),0)</f>
        <v>0</v>
      </c>
      <c r="C145" s="353">
        <f t="shared" si="47"/>
        <v>0</v>
      </c>
      <c r="D145" s="353">
        <f t="shared" si="59"/>
        <v>0</v>
      </c>
      <c r="E145" s="408">
        <f t="shared" si="64"/>
        <v>0</v>
      </c>
      <c r="F145" s="371">
        <f>VLOOKUP($E145,'個別表（B表）'!$C$14:$AR$213,8,FALSE)</f>
        <v>0</v>
      </c>
      <c r="G145" s="346">
        <f>VLOOKUP($E145,'個別表（B表）'!$C$14:$AR$213,9,FALSE)</f>
        <v>0</v>
      </c>
      <c r="H145" s="346">
        <f>VLOOKUP($E145,'個別表（B表）'!$C$14:$AR$213,10,FALSE)</f>
        <v>0</v>
      </c>
      <c r="I145" s="542"/>
      <c r="J145" s="971" t="e">
        <f>IF($O145&gt;=0.6,1,
IF(AND($O145&gt;=0.5,#REF!=2,OR($L145="中間",$L145="山間")),1,"")
)</f>
        <v>#REF!</v>
      </c>
      <c r="K145" s="974" t="str">
        <f t="shared" si="60"/>
        <v/>
      </c>
      <c r="L145" s="652" t="str">
        <f>IF($H145&gt;0,LEFT(VLOOKUP($E145,'個別表（B表）'!$C$14:$AR$213,15,FALSE),2),"")</f>
        <v/>
      </c>
      <c r="M145" s="796"/>
      <c r="N145" s="544"/>
      <c r="O145" s="544"/>
      <c r="P145" s="543"/>
      <c r="Q145" s="556" t="str">
        <f t="shared" si="65"/>
        <v/>
      </c>
      <c r="R145" s="545"/>
      <c r="S145" s="557">
        <f>SUMIFS('個別表（B表）'!$H$14:$H$213,'個別表（B表）'!$C$14:$C$213,'総括表 (A表)'!$E145,'個別表（B表）'!$S$14:$S$213,"&gt;=1")</f>
        <v>0</v>
      </c>
      <c r="T145" s="401">
        <f>SUMIFS('個別表（B表）'!$BB$14:$BB$213,'個別表（B表）'!$C$14:$C$213,'総括表 (A表)'!$E145)</f>
        <v>0</v>
      </c>
      <c r="U145" s="401">
        <f>SUMIFS('個別表（B表）'!$BD$14:$BD$213,'個別表（B表）'!$C$14:$C$213,'総括表 (A表)'!$E145)</f>
        <v>0</v>
      </c>
      <c r="V145" s="557">
        <f>SUMIFS('個別表（B表）'!$H$14:$H$213,'個別表（B表）'!$C$14:$C$213,'総括表 (A表)'!$E145,'個別表（B表）'!$T$14:$T$213,"&gt;=1")</f>
        <v>0</v>
      </c>
      <c r="W145" s="402">
        <f>SUMIFS('個別表（B表）'!$BZ$14:$BZ$213,'個別表（B表）'!$C$14:$C$213,'総括表 (A表)'!$E145)</f>
        <v>0</v>
      </c>
      <c r="X145" s="402">
        <f>SUMIFS('個別表（B表）'!$CC$14:$CC$213,'個別表（B表）'!$C$14:$C$213,'総括表 (A表)'!$E145)</f>
        <v>0</v>
      </c>
      <c r="Y145" s="546"/>
      <c r="Z145" s="546"/>
      <c r="AA145" s="557">
        <f t="shared" si="48"/>
        <v>0</v>
      </c>
      <c r="AB145" s="403">
        <f t="shared" si="49"/>
        <v>0</v>
      </c>
      <c r="AC145" s="403">
        <f t="shared" si="50"/>
        <v>0</v>
      </c>
      <c r="AD145" s="548">
        <f t="shared" si="68"/>
        <v>0</v>
      </c>
      <c r="AE145" s="549"/>
      <c r="AF145" s="550">
        <f t="shared" si="51"/>
        <v>0</v>
      </c>
      <c r="AG145" s="551">
        <f t="shared" si="52"/>
        <v>0</v>
      </c>
      <c r="AH145" s="549"/>
      <c r="AI145" s="549"/>
      <c r="AJ145" s="550">
        <f t="shared" si="53"/>
        <v>0</v>
      </c>
      <c r="AK145" s="850">
        <f t="shared" si="69"/>
        <v>0</v>
      </c>
      <c r="AL145" s="549"/>
      <c r="AM145" s="550">
        <f t="shared" si="54"/>
        <v>0</v>
      </c>
      <c r="AN145" s="551">
        <f t="shared" si="55"/>
        <v>0</v>
      </c>
      <c r="AO145" s="549"/>
      <c r="AP145" s="552">
        <f t="shared" si="56"/>
        <v>0</v>
      </c>
      <c r="AQ145" s="553"/>
      <c r="AR145" s="551">
        <f t="shared" si="57"/>
        <v>0</v>
      </c>
      <c r="AS145" s="554"/>
      <c r="AT145" s="345">
        <f t="shared" si="58"/>
        <v>0</v>
      </c>
      <c r="AU145" s="868"/>
      <c r="AV145" s="555"/>
      <c r="AW145" s="371">
        <f t="shared" si="61"/>
        <v>0</v>
      </c>
      <c r="AX145" s="268"/>
      <c r="AY145" s="346">
        <f>'総括表 (A表)'!I145</f>
        <v>0</v>
      </c>
      <c r="AZ145" s="346">
        <f t="shared" si="62"/>
        <v>2</v>
      </c>
      <c r="BA145" s="346" t="str">
        <f t="shared" si="63"/>
        <v/>
      </c>
      <c r="BB145" s="346" t="str">
        <f t="shared" si="66"/>
        <v/>
      </c>
      <c r="BC145" s="346" t="str">
        <f t="shared" si="67"/>
        <v/>
      </c>
    </row>
    <row r="146" spans="1:55">
      <c r="A146" s="353">
        <f>VLOOKUP($E146,'個別表（B表）'!$C$14:$AR$213,2,FALSE)</f>
        <v>0</v>
      </c>
      <c r="B146" s="353">
        <f>IF(D146&gt;0,SUM($D$12:D146),0)</f>
        <v>0</v>
      </c>
      <c r="C146" s="353">
        <f t="shared" si="47"/>
        <v>0</v>
      </c>
      <c r="D146" s="353">
        <f t="shared" si="59"/>
        <v>0</v>
      </c>
      <c r="E146" s="408">
        <f t="shared" si="64"/>
        <v>0</v>
      </c>
      <c r="F146" s="371">
        <f>VLOOKUP($E146,'個別表（B表）'!$C$14:$AR$213,8,FALSE)</f>
        <v>0</v>
      </c>
      <c r="G146" s="346">
        <f>VLOOKUP($E146,'個別表（B表）'!$C$14:$AR$213,9,FALSE)</f>
        <v>0</v>
      </c>
      <c r="H146" s="346">
        <f>VLOOKUP($E146,'個別表（B表）'!$C$14:$AR$213,10,FALSE)</f>
        <v>0</v>
      </c>
      <c r="I146" s="542"/>
      <c r="J146" s="971" t="e">
        <f>IF($O146&gt;=0.6,1,
IF(AND($O146&gt;=0.5,#REF!=2,OR($L146="中間",$L146="山間")),1,"")
)</f>
        <v>#REF!</v>
      </c>
      <c r="K146" s="974" t="str">
        <f t="shared" si="60"/>
        <v/>
      </c>
      <c r="L146" s="652" t="str">
        <f>IF($H146&gt;0,LEFT(VLOOKUP($E146,'個別表（B表）'!$C$14:$AR$213,15,FALSE),2),"")</f>
        <v/>
      </c>
      <c r="M146" s="796"/>
      <c r="N146" s="544"/>
      <c r="O146" s="544"/>
      <c r="P146" s="543"/>
      <c r="Q146" s="556" t="str">
        <f t="shared" si="65"/>
        <v/>
      </c>
      <c r="R146" s="545"/>
      <c r="S146" s="557">
        <f>SUMIFS('個別表（B表）'!$H$14:$H$213,'個別表（B表）'!$C$14:$C$213,'総括表 (A表)'!$E146,'個別表（B表）'!$S$14:$S$213,"&gt;=1")</f>
        <v>0</v>
      </c>
      <c r="T146" s="401">
        <f>SUMIFS('個別表（B表）'!$BB$14:$BB$213,'個別表（B表）'!$C$14:$C$213,'総括表 (A表)'!$E146)</f>
        <v>0</v>
      </c>
      <c r="U146" s="401">
        <f>SUMIFS('個別表（B表）'!$BD$14:$BD$213,'個別表（B表）'!$C$14:$C$213,'総括表 (A表)'!$E146)</f>
        <v>0</v>
      </c>
      <c r="V146" s="557">
        <f>SUMIFS('個別表（B表）'!$H$14:$H$213,'個別表（B表）'!$C$14:$C$213,'総括表 (A表)'!$E146,'個別表（B表）'!$T$14:$T$213,"&gt;=1")</f>
        <v>0</v>
      </c>
      <c r="W146" s="402">
        <f>SUMIFS('個別表（B表）'!$BZ$14:$BZ$213,'個別表（B表）'!$C$14:$C$213,'総括表 (A表)'!$E146)</f>
        <v>0</v>
      </c>
      <c r="X146" s="402">
        <f>SUMIFS('個別表（B表）'!$CC$14:$CC$213,'個別表（B表）'!$C$14:$C$213,'総括表 (A表)'!$E146)</f>
        <v>0</v>
      </c>
      <c r="Y146" s="546"/>
      <c r="Z146" s="546"/>
      <c r="AA146" s="557">
        <f t="shared" si="48"/>
        <v>0</v>
      </c>
      <c r="AB146" s="403">
        <f t="shared" si="49"/>
        <v>0</v>
      </c>
      <c r="AC146" s="403">
        <f t="shared" si="50"/>
        <v>0</v>
      </c>
      <c r="AD146" s="548">
        <f t="shared" si="68"/>
        <v>0</v>
      </c>
      <c r="AE146" s="549"/>
      <c r="AF146" s="550">
        <f t="shared" si="51"/>
        <v>0</v>
      </c>
      <c r="AG146" s="551">
        <f t="shared" si="52"/>
        <v>0</v>
      </c>
      <c r="AH146" s="549"/>
      <c r="AI146" s="549"/>
      <c r="AJ146" s="550">
        <f t="shared" si="53"/>
        <v>0</v>
      </c>
      <c r="AK146" s="850">
        <f t="shared" si="69"/>
        <v>0</v>
      </c>
      <c r="AL146" s="549"/>
      <c r="AM146" s="550">
        <f t="shared" si="54"/>
        <v>0</v>
      </c>
      <c r="AN146" s="551">
        <f t="shared" si="55"/>
        <v>0</v>
      </c>
      <c r="AO146" s="549"/>
      <c r="AP146" s="552">
        <f t="shared" si="56"/>
        <v>0</v>
      </c>
      <c r="AQ146" s="553"/>
      <c r="AR146" s="551">
        <f t="shared" si="57"/>
        <v>0</v>
      </c>
      <c r="AS146" s="554"/>
      <c r="AT146" s="345">
        <f t="shared" si="58"/>
        <v>0</v>
      </c>
      <c r="AU146" s="868"/>
      <c r="AV146" s="555"/>
      <c r="AW146" s="371">
        <f t="shared" si="61"/>
        <v>0</v>
      </c>
      <c r="AX146" s="268"/>
      <c r="AY146" s="346">
        <f>'総括表 (A表)'!I146</f>
        <v>0</v>
      </c>
      <c r="AZ146" s="346">
        <f t="shared" si="62"/>
        <v>2</v>
      </c>
      <c r="BA146" s="346" t="str">
        <f t="shared" si="63"/>
        <v/>
      </c>
      <c r="BB146" s="346" t="str">
        <f t="shared" si="66"/>
        <v/>
      </c>
      <c r="BC146" s="346" t="str">
        <f t="shared" si="67"/>
        <v/>
      </c>
    </row>
    <row r="147" spans="1:55">
      <c r="A147" s="353">
        <f>VLOOKUP($E147,'個別表（B表）'!$C$14:$AR$213,2,FALSE)</f>
        <v>0</v>
      </c>
      <c r="B147" s="353">
        <f>IF(D147&gt;0,SUM($D$12:D147),0)</f>
        <v>0</v>
      </c>
      <c r="C147" s="353">
        <f t="shared" si="47"/>
        <v>0</v>
      </c>
      <c r="D147" s="353">
        <f t="shared" si="59"/>
        <v>0</v>
      </c>
      <c r="E147" s="408">
        <f t="shared" si="64"/>
        <v>0</v>
      </c>
      <c r="F147" s="371">
        <f>VLOOKUP($E147,'個別表（B表）'!$C$14:$AR$213,8,FALSE)</f>
        <v>0</v>
      </c>
      <c r="G147" s="346">
        <f>VLOOKUP($E147,'個別表（B表）'!$C$14:$AR$213,9,FALSE)</f>
        <v>0</v>
      </c>
      <c r="H147" s="346">
        <f>VLOOKUP($E147,'個別表（B表）'!$C$14:$AR$213,10,FALSE)</f>
        <v>0</v>
      </c>
      <c r="I147" s="542"/>
      <c r="J147" s="971" t="e">
        <f>IF($O147&gt;=0.6,1,
IF(AND($O147&gt;=0.5,#REF!=2,OR($L147="中間",$L147="山間")),1,"")
)</f>
        <v>#REF!</v>
      </c>
      <c r="K147" s="974" t="str">
        <f t="shared" si="60"/>
        <v/>
      </c>
      <c r="L147" s="652" t="str">
        <f>IF($H147&gt;0,LEFT(VLOOKUP($E147,'個別表（B表）'!$C$14:$AR$213,15,FALSE),2),"")</f>
        <v/>
      </c>
      <c r="M147" s="796"/>
      <c r="N147" s="544"/>
      <c r="O147" s="544"/>
      <c r="P147" s="543"/>
      <c r="Q147" s="556" t="str">
        <f t="shared" si="65"/>
        <v/>
      </c>
      <c r="R147" s="545"/>
      <c r="S147" s="557">
        <f>SUMIFS('個別表（B表）'!$H$14:$H$213,'個別表（B表）'!$C$14:$C$213,'総括表 (A表)'!$E147,'個別表（B表）'!$S$14:$S$213,"&gt;=1")</f>
        <v>0</v>
      </c>
      <c r="T147" s="401">
        <f>SUMIFS('個別表（B表）'!$BB$14:$BB$213,'個別表（B表）'!$C$14:$C$213,'総括表 (A表)'!$E147)</f>
        <v>0</v>
      </c>
      <c r="U147" s="401">
        <f>SUMIFS('個別表（B表）'!$BD$14:$BD$213,'個別表（B表）'!$C$14:$C$213,'総括表 (A表)'!$E147)</f>
        <v>0</v>
      </c>
      <c r="V147" s="557">
        <f>SUMIFS('個別表（B表）'!$H$14:$H$213,'個別表（B表）'!$C$14:$C$213,'総括表 (A表)'!$E147,'個別表（B表）'!$T$14:$T$213,"&gt;=1")</f>
        <v>0</v>
      </c>
      <c r="W147" s="402">
        <f>SUMIFS('個別表（B表）'!$BZ$14:$BZ$213,'個別表（B表）'!$C$14:$C$213,'総括表 (A表)'!$E147)</f>
        <v>0</v>
      </c>
      <c r="X147" s="402">
        <f>SUMIFS('個別表（B表）'!$CC$14:$CC$213,'個別表（B表）'!$C$14:$C$213,'総括表 (A表)'!$E147)</f>
        <v>0</v>
      </c>
      <c r="Y147" s="546"/>
      <c r="Z147" s="546"/>
      <c r="AA147" s="557">
        <f t="shared" si="48"/>
        <v>0</v>
      </c>
      <c r="AB147" s="403">
        <f t="shared" si="49"/>
        <v>0</v>
      </c>
      <c r="AC147" s="403">
        <f t="shared" si="50"/>
        <v>0</v>
      </c>
      <c r="AD147" s="548">
        <f t="shared" si="68"/>
        <v>0</v>
      </c>
      <c r="AE147" s="549"/>
      <c r="AF147" s="550">
        <f t="shared" si="51"/>
        <v>0</v>
      </c>
      <c r="AG147" s="551">
        <f t="shared" si="52"/>
        <v>0</v>
      </c>
      <c r="AH147" s="549"/>
      <c r="AI147" s="549"/>
      <c r="AJ147" s="550">
        <f t="shared" si="53"/>
        <v>0</v>
      </c>
      <c r="AK147" s="850">
        <f t="shared" si="69"/>
        <v>0</v>
      </c>
      <c r="AL147" s="549"/>
      <c r="AM147" s="550">
        <f t="shared" si="54"/>
        <v>0</v>
      </c>
      <c r="AN147" s="551">
        <f t="shared" si="55"/>
        <v>0</v>
      </c>
      <c r="AO147" s="549"/>
      <c r="AP147" s="552">
        <f t="shared" si="56"/>
        <v>0</v>
      </c>
      <c r="AQ147" s="553"/>
      <c r="AR147" s="551">
        <f t="shared" si="57"/>
        <v>0</v>
      </c>
      <c r="AS147" s="554"/>
      <c r="AT147" s="345">
        <f t="shared" si="58"/>
        <v>0</v>
      </c>
      <c r="AU147" s="868"/>
      <c r="AV147" s="555"/>
      <c r="AW147" s="371">
        <f t="shared" si="61"/>
        <v>0</v>
      </c>
      <c r="AX147" s="268"/>
      <c r="AY147" s="346">
        <f>'総括表 (A表)'!I147</f>
        <v>0</v>
      </c>
      <c r="AZ147" s="346">
        <f t="shared" si="62"/>
        <v>2</v>
      </c>
      <c r="BA147" s="346" t="str">
        <f t="shared" si="63"/>
        <v/>
      </c>
      <c r="BB147" s="346" t="str">
        <f t="shared" si="66"/>
        <v/>
      </c>
      <c r="BC147" s="346" t="str">
        <f t="shared" si="67"/>
        <v/>
      </c>
    </row>
    <row r="148" spans="1:55">
      <c r="A148" s="353">
        <f>VLOOKUP($E148,'個別表（B表）'!$C$14:$AR$213,2,FALSE)</f>
        <v>0</v>
      </c>
      <c r="B148" s="353">
        <f>IF(D148&gt;0,SUM($D$12:D148),0)</f>
        <v>0</v>
      </c>
      <c r="C148" s="353">
        <f t="shared" si="47"/>
        <v>0</v>
      </c>
      <c r="D148" s="353">
        <f t="shared" si="59"/>
        <v>0</v>
      </c>
      <c r="E148" s="408">
        <f t="shared" si="64"/>
        <v>0</v>
      </c>
      <c r="F148" s="371">
        <f>VLOOKUP($E148,'個別表（B表）'!$C$14:$AR$213,8,FALSE)</f>
        <v>0</v>
      </c>
      <c r="G148" s="346">
        <f>VLOOKUP($E148,'個別表（B表）'!$C$14:$AR$213,9,FALSE)</f>
        <v>0</v>
      </c>
      <c r="H148" s="346">
        <f>VLOOKUP($E148,'個別表（B表）'!$C$14:$AR$213,10,FALSE)</f>
        <v>0</v>
      </c>
      <c r="I148" s="542"/>
      <c r="J148" s="971" t="e">
        <f>IF($O148&gt;=0.6,1,
IF(AND($O148&gt;=0.5,#REF!=2,OR($L148="中間",$L148="山間")),1,"")
)</f>
        <v>#REF!</v>
      </c>
      <c r="K148" s="974" t="str">
        <f t="shared" si="60"/>
        <v/>
      </c>
      <c r="L148" s="652" t="str">
        <f>IF($H148&gt;0,LEFT(VLOOKUP($E148,'個別表（B表）'!$C$14:$AR$213,15,FALSE),2),"")</f>
        <v/>
      </c>
      <c r="M148" s="796"/>
      <c r="N148" s="544"/>
      <c r="O148" s="544"/>
      <c r="P148" s="543"/>
      <c r="Q148" s="556" t="str">
        <f t="shared" si="65"/>
        <v/>
      </c>
      <c r="R148" s="545"/>
      <c r="S148" s="557">
        <f>SUMIFS('個別表（B表）'!$H$14:$H$213,'個別表（B表）'!$C$14:$C$213,'総括表 (A表)'!$E148,'個別表（B表）'!$S$14:$S$213,"&gt;=1")</f>
        <v>0</v>
      </c>
      <c r="T148" s="401">
        <f>SUMIFS('個別表（B表）'!$BB$14:$BB$213,'個別表（B表）'!$C$14:$C$213,'総括表 (A表)'!$E148)</f>
        <v>0</v>
      </c>
      <c r="U148" s="401">
        <f>SUMIFS('個別表（B表）'!$BD$14:$BD$213,'個別表（B表）'!$C$14:$C$213,'総括表 (A表)'!$E148)</f>
        <v>0</v>
      </c>
      <c r="V148" s="557">
        <f>SUMIFS('個別表（B表）'!$H$14:$H$213,'個別表（B表）'!$C$14:$C$213,'総括表 (A表)'!$E148,'個別表（B表）'!$T$14:$T$213,"&gt;=1")</f>
        <v>0</v>
      </c>
      <c r="W148" s="402">
        <f>SUMIFS('個別表（B表）'!$BZ$14:$BZ$213,'個別表（B表）'!$C$14:$C$213,'総括表 (A表)'!$E148)</f>
        <v>0</v>
      </c>
      <c r="X148" s="402">
        <f>SUMIFS('個別表（B表）'!$CC$14:$CC$213,'個別表（B表）'!$C$14:$C$213,'総括表 (A表)'!$E148)</f>
        <v>0</v>
      </c>
      <c r="Y148" s="546"/>
      <c r="Z148" s="546"/>
      <c r="AA148" s="557">
        <f t="shared" si="48"/>
        <v>0</v>
      </c>
      <c r="AB148" s="403">
        <f t="shared" si="49"/>
        <v>0</v>
      </c>
      <c r="AC148" s="403">
        <f t="shared" si="50"/>
        <v>0</v>
      </c>
      <c r="AD148" s="548">
        <f t="shared" si="68"/>
        <v>0</v>
      </c>
      <c r="AE148" s="549"/>
      <c r="AF148" s="550">
        <f t="shared" si="51"/>
        <v>0</v>
      </c>
      <c r="AG148" s="551">
        <f t="shared" si="52"/>
        <v>0</v>
      </c>
      <c r="AH148" s="549"/>
      <c r="AI148" s="549"/>
      <c r="AJ148" s="550">
        <f t="shared" si="53"/>
        <v>0</v>
      </c>
      <c r="AK148" s="850">
        <f t="shared" si="69"/>
        <v>0</v>
      </c>
      <c r="AL148" s="549"/>
      <c r="AM148" s="550">
        <f t="shared" si="54"/>
        <v>0</v>
      </c>
      <c r="AN148" s="551">
        <f t="shared" si="55"/>
        <v>0</v>
      </c>
      <c r="AO148" s="549"/>
      <c r="AP148" s="552">
        <f t="shared" si="56"/>
        <v>0</v>
      </c>
      <c r="AQ148" s="553"/>
      <c r="AR148" s="551">
        <f t="shared" si="57"/>
        <v>0</v>
      </c>
      <c r="AS148" s="554"/>
      <c r="AT148" s="345">
        <f t="shared" si="58"/>
        <v>0</v>
      </c>
      <c r="AU148" s="868"/>
      <c r="AV148" s="555"/>
      <c r="AW148" s="371">
        <f t="shared" si="61"/>
        <v>0</v>
      </c>
      <c r="AX148" s="268"/>
      <c r="AY148" s="346">
        <f>'総括表 (A表)'!I148</f>
        <v>0</v>
      </c>
      <c r="AZ148" s="346">
        <f t="shared" si="62"/>
        <v>2</v>
      </c>
      <c r="BA148" s="346" t="str">
        <f t="shared" si="63"/>
        <v/>
      </c>
      <c r="BB148" s="346" t="str">
        <f t="shared" si="66"/>
        <v/>
      </c>
      <c r="BC148" s="346" t="str">
        <f t="shared" si="67"/>
        <v/>
      </c>
    </row>
    <row r="149" spans="1:55">
      <c r="A149" s="353">
        <f>VLOOKUP($E149,'個別表（B表）'!$C$14:$AR$213,2,FALSE)</f>
        <v>0</v>
      </c>
      <c r="B149" s="353">
        <f>IF(D149&gt;0,SUM($D$12:D149),0)</f>
        <v>0</v>
      </c>
      <c r="C149" s="353">
        <f t="shared" si="47"/>
        <v>0</v>
      </c>
      <c r="D149" s="353">
        <f t="shared" si="59"/>
        <v>0</v>
      </c>
      <c r="E149" s="408">
        <f t="shared" si="64"/>
        <v>0</v>
      </c>
      <c r="F149" s="371">
        <f>VLOOKUP($E149,'個別表（B表）'!$C$14:$AR$213,8,FALSE)</f>
        <v>0</v>
      </c>
      <c r="G149" s="346">
        <f>VLOOKUP($E149,'個別表（B表）'!$C$14:$AR$213,9,FALSE)</f>
        <v>0</v>
      </c>
      <c r="H149" s="346">
        <f>VLOOKUP($E149,'個別表（B表）'!$C$14:$AR$213,10,FALSE)</f>
        <v>0</v>
      </c>
      <c r="I149" s="542"/>
      <c r="J149" s="971" t="e">
        <f>IF($O149&gt;=0.6,1,
IF(AND($O149&gt;=0.5,#REF!=2,OR($L149="中間",$L149="山間")),1,"")
)</f>
        <v>#REF!</v>
      </c>
      <c r="K149" s="974" t="str">
        <f t="shared" si="60"/>
        <v/>
      </c>
      <c r="L149" s="652" t="str">
        <f>IF($H149&gt;0,LEFT(VLOOKUP($E149,'個別表（B表）'!$C$14:$AR$213,15,FALSE),2),"")</f>
        <v/>
      </c>
      <c r="M149" s="796"/>
      <c r="N149" s="544"/>
      <c r="O149" s="544"/>
      <c r="P149" s="543"/>
      <c r="Q149" s="556" t="str">
        <f t="shared" si="65"/>
        <v/>
      </c>
      <c r="R149" s="545"/>
      <c r="S149" s="557">
        <f>SUMIFS('個別表（B表）'!$H$14:$H$213,'個別表（B表）'!$C$14:$C$213,'総括表 (A表)'!$E149,'個別表（B表）'!$S$14:$S$213,"&gt;=1")</f>
        <v>0</v>
      </c>
      <c r="T149" s="401">
        <f>SUMIFS('個別表（B表）'!$BB$14:$BB$213,'個別表（B表）'!$C$14:$C$213,'総括表 (A表)'!$E149)</f>
        <v>0</v>
      </c>
      <c r="U149" s="401">
        <f>SUMIFS('個別表（B表）'!$BD$14:$BD$213,'個別表（B表）'!$C$14:$C$213,'総括表 (A表)'!$E149)</f>
        <v>0</v>
      </c>
      <c r="V149" s="557">
        <f>SUMIFS('個別表（B表）'!$H$14:$H$213,'個別表（B表）'!$C$14:$C$213,'総括表 (A表)'!$E149,'個別表（B表）'!$T$14:$T$213,"&gt;=1")</f>
        <v>0</v>
      </c>
      <c r="W149" s="402">
        <f>SUMIFS('個別表（B表）'!$BZ$14:$BZ$213,'個別表（B表）'!$C$14:$C$213,'総括表 (A表)'!$E149)</f>
        <v>0</v>
      </c>
      <c r="X149" s="402">
        <f>SUMIFS('個別表（B表）'!$CC$14:$CC$213,'個別表（B表）'!$C$14:$C$213,'総括表 (A表)'!$E149)</f>
        <v>0</v>
      </c>
      <c r="Y149" s="546"/>
      <c r="Z149" s="546"/>
      <c r="AA149" s="557">
        <f t="shared" si="48"/>
        <v>0</v>
      </c>
      <c r="AB149" s="403">
        <f t="shared" si="49"/>
        <v>0</v>
      </c>
      <c r="AC149" s="403">
        <f t="shared" si="50"/>
        <v>0</v>
      </c>
      <c r="AD149" s="548">
        <f t="shared" si="68"/>
        <v>0</v>
      </c>
      <c r="AE149" s="549"/>
      <c r="AF149" s="550">
        <f t="shared" si="51"/>
        <v>0</v>
      </c>
      <c r="AG149" s="551">
        <f t="shared" si="52"/>
        <v>0</v>
      </c>
      <c r="AH149" s="549"/>
      <c r="AI149" s="549"/>
      <c r="AJ149" s="550">
        <f t="shared" si="53"/>
        <v>0</v>
      </c>
      <c r="AK149" s="850">
        <f t="shared" si="69"/>
        <v>0</v>
      </c>
      <c r="AL149" s="549"/>
      <c r="AM149" s="550">
        <f t="shared" si="54"/>
        <v>0</v>
      </c>
      <c r="AN149" s="551">
        <f t="shared" si="55"/>
        <v>0</v>
      </c>
      <c r="AO149" s="549"/>
      <c r="AP149" s="552">
        <f t="shared" si="56"/>
        <v>0</v>
      </c>
      <c r="AQ149" s="553"/>
      <c r="AR149" s="551">
        <f t="shared" si="57"/>
        <v>0</v>
      </c>
      <c r="AS149" s="554"/>
      <c r="AT149" s="345">
        <f t="shared" si="58"/>
        <v>0</v>
      </c>
      <c r="AU149" s="868"/>
      <c r="AV149" s="555"/>
      <c r="AW149" s="371">
        <f t="shared" si="61"/>
        <v>0</v>
      </c>
      <c r="AX149" s="268"/>
      <c r="AY149" s="346">
        <f>'総括表 (A表)'!I149</f>
        <v>0</v>
      </c>
      <c r="AZ149" s="346">
        <f t="shared" si="62"/>
        <v>2</v>
      </c>
      <c r="BA149" s="346" t="str">
        <f t="shared" si="63"/>
        <v/>
      </c>
      <c r="BB149" s="346" t="str">
        <f t="shared" si="66"/>
        <v/>
      </c>
      <c r="BC149" s="346" t="str">
        <f t="shared" si="67"/>
        <v/>
      </c>
    </row>
    <row r="150" spans="1:55">
      <c r="A150" s="353">
        <f>VLOOKUP($E150,'個別表（B表）'!$C$14:$AR$213,2,FALSE)</f>
        <v>0</v>
      </c>
      <c r="B150" s="353">
        <f>IF(D150&gt;0,SUM($D$12:D150),0)</f>
        <v>0</v>
      </c>
      <c r="C150" s="353">
        <f t="shared" si="47"/>
        <v>0</v>
      </c>
      <c r="D150" s="353">
        <f t="shared" si="59"/>
        <v>0</v>
      </c>
      <c r="E150" s="408">
        <f t="shared" si="64"/>
        <v>0</v>
      </c>
      <c r="F150" s="371">
        <f>VLOOKUP($E150,'個別表（B表）'!$C$14:$AR$213,8,FALSE)</f>
        <v>0</v>
      </c>
      <c r="G150" s="346">
        <f>VLOOKUP($E150,'個別表（B表）'!$C$14:$AR$213,9,FALSE)</f>
        <v>0</v>
      </c>
      <c r="H150" s="346">
        <f>VLOOKUP($E150,'個別表（B表）'!$C$14:$AR$213,10,FALSE)</f>
        <v>0</v>
      </c>
      <c r="I150" s="542"/>
      <c r="J150" s="971" t="e">
        <f>IF($O150&gt;=0.6,1,
IF(AND($O150&gt;=0.5,#REF!=2,OR($L150="中間",$L150="山間")),1,"")
)</f>
        <v>#REF!</v>
      </c>
      <c r="K150" s="974" t="str">
        <f t="shared" si="60"/>
        <v/>
      </c>
      <c r="L150" s="652" t="str">
        <f>IF($H150&gt;0,LEFT(VLOOKUP($E150,'個別表（B表）'!$C$14:$AR$213,15,FALSE),2),"")</f>
        <v/>
      </c>
      <c r="M150" s="796"/>
      <c r="N150" s="544"/>
      <c r="O150" s="544"/>
      <c r="P150" s="543"/>
      <c r="Q150" s="556" t="str">
        <f t="shared" si="65"/>
        <v/>
      </c>
      <c r="R150" s="545"/>
      <c r="S150" s="557">
        <f>SUMIFS('個別表（B表）'!$H$14:$H$213,'個別表（B表）'!$C$14:$C$213,'総括表 (A表)'!$E150,'個別表（B表）'!$S$14:$S$213,"&gt;=1")</f>
        <v>0</v>
      </c>
      <c r="T150" s="401">
        <f>SUMIFS('個別表（B表）'!$BB$14:$BB$213,'個別表（B表）'!$C$14:$C$213,'総括表 (A表)'!$E150)</f>
        <v>0</v>
      </c>
      <c r="U150" s="401">
        <f>SUMIFS('個別表（B表）'!$BD$14:$BD$213,'個別表（B表）'!$C$14:$C$213,'総括表 (A表)'!$E150)</f>
        <v>0</v>
      </c>
      <c r="V150" s="557">
        <f>SUMIFS('個別表（B表）'!$H$14:$H$213,'個別表（B表）'!$C$14:$C$213,'総括表 (A表)'!$E150,'個別表（B表）'!$T$14:$T$213,"&gt;=1")</f>
        <v>0</v>
      </c>
      <c r="W150" s="402">
        <f>SUMIFS('個別表（B表）'!$BZ$14:$BZ$213,'個別表（B表）'!$C$14:$C$213,'総括表 (A表)'!$E150)</f>
        <v>0</v>
      </c>
      <c r="X150" s="402">
        <f>SUMIFS('個別表（B表）'!$CC$14:$CC$213,'個別表（B表）'!$C$14:$C$213,'総括表 (A表)'!$E150)</f>
        <v>0</v>
      </c>
      <c r="Y150" s="546"/>
      <c r="Z150" s="546"/>
      <c r="AA150" s="557">
        <f t="shared" si="48"/>
        <v>0</v>
      </c>
      <c r="AB150" s="403">
        <f t="shared" si="49"/>
        <v>0</v>
      </c>
      <c r="AC150" s="403">
        <f t="shared" si="50"/>
        <v>0</v>
      </c>
      <c r="AD150" s="548">
        <f t="shared" si="68"/>
        <v>0</v>
      </c>
      <c r="AE150" s="549"/>
      <c r="AF150" s="550">
        <f t="shared" si="51"/>
        <v>0</v>
      </c>
      <c r="AG150" s="551">
        <f t="shared" si="52"/>
        <v>0</v>
      </c>
      <c r="AH150" s="549"/>
      <c r="AI150" s="549"/>
      <c r="AJ150" s="550">
        <f t="shared" si="53"/>
        <v>0</v>
      </c>
      <c r="AK150" s="850">
        <f t="shared" si="69"/>
        <v>0</v>
      </c>
      <c r="AL150" s="549"/>
      <c r="AM150" s="550">
        <f t="shared" si="54"/>
        <v>0</v>
      </c>
      <c r="AN150" s="551">
        <f t="shared" si="55"/>
        <v>0</v>
      </c>
      <c r="AO150" s="549"/>
      <c r="AP150" s="552">
        <f t="shared" si="56"/>
        <v>0</v>
      </c>
      <c r="AQ150" s="553"/>
      <c r="AR150" s="551">
        <f t="shared" si="57"/>
        <v>0</v>
      </c>
      <c r="AS150" s="554"/>
      <c r="AT150" s="345">
        <f t="shared" si="58"/>
        <v>0</v>
      </c>
      <c r="AU150" s="868"/>
      <c r="AV150" s="555"/>
      <c r="AW150" s="371">
        <f t="shared" si="61"/>
        <v>0</v>
      </c>
      <c r="AX150" s="268"/>
      <c r="AY150" s="346">
        <f>'総括表 (A表)'!I150</f>
        <v>0</v>
      </c>
      <c r="AZ150" s="346">
        <f t="shared" si="62"/>
        <v>2</v>
      </c>
      <c r="BA150" s="346" t="str">
        <f t="shared" si="63"/>
        <v/>
      </c>
      <c r="BB150" s="346" t="str">
        <f t="shared" si="66"/>
        <v/>
      </c>
      <c r="BC150" s="346" t="str">
        <f t="shared" si="67"/>
        <v/>
      </c>
    </row>
    <row r="151" spans="1:55">
      <c r="A151" s="353">
        <f>VLOOKUP($E151,'個別表（B表）'!$C$14:$AR$213,2,FALSE)</f>
        <v>0</v>
      </c>
      <c r="B151" s="353">
        <f>IF(D151&gt;0,SUM($D$12:D151),0)</f>
        <v>0</v>
      </c>
      <c r="C151" s="353">
        <f t="shared" si="47"/>
        <v>0</v>
      </c>
      <c r="D151" s="353">
        <f t="shared" si="59"/>
        <v>0</v>
      </c>
      <c r="E151" s="408">
        <f t="shared" si="64"/>
        <v>0</v>
      </c>
      <c r="F151" s="371">
        <f>VLOOKUP($E151,'個別表（B表）'!$C$14:$AR$213,8,FALSE)</f>
        <v>0</v>
      </c>
      <c r="G151" s="346">
        <f>VLOOKUP($E151,'個別表（B表）'!$C$14:$AR$213,9,FALSE)</f>
        <v>0</v>
      </c>
      <c r="H151" s="346">
        <f>VLOOKUP($E151,'個別表（B表）'!$C$14:$AR$213,10,FALSE)</f>
        <v>0</v>
      </c>
      <c r="I151" s="542"/>
      <c r="J151" s="971" t="e">
        <f>IF($O151&gt;=0.6,1,
IF(AND($O151&gt;=0.5,#REF!=2,OR($L151="中間",$L151="山間")),1,"")
)</f>
        <v>#REF!</v>
      </c>
      <c r="K151" s="974" t="str">
        <f t="shared" si="60"/>
        <v/>
      </c>
      <c r="L151" s="652" t="str">
        <f>IF($H151&gt;0,LEFT(VLOOKUP($E151,'個別表（B表）'!$C$14:$AR$213,15,FALSE),2),"")</f>
        <v/>
      </c>
      <c r="M151" s="796"/>
      <c r="N151" s="544"/>
      <c r="O151" s="544"/>
      <c r="P151" s="543"/>
      <c r="Q151" s="556" t="str">
        <f t="shared" si="65"/>
        <v/>
      </c>
      <c r="R151" s="545"/>
      <c r="S151" s="557">
        <f>SUMIFS('個別表（B表）'!$H$14:$H$213,'個別表（B表）'!$C$14:$C$213,'総括表 (A表)'!$E151,'個別表（B表）'!$S$14:$S$213,"&gt;=1")</f>
        <v>0</v>
      </c>
      <c r="T151" s="401">
        <f>SUMIFS('個別表（B表）'!$BB$14:$BB$213,'個別表（B表）'!$C$14:$C$213,'総括表 (A表)'!$E151)</f>
        <v>0</v>
      </c>
      <c r="U151" s="401">
        <f>SUMIFS('個別表（B表）'!$BD$14:$BD$213,'個別表（B表）'!$C$14:$C$213,'総括表 (A表)'!$E151)</f>
        <v>0</v>
      </c>
      <c r="V151" s="557">
        <f>SUMIFS('個別表（B表）'!$H$14:$H$213,'個別表（B表）'!$C$14:$C$213,'総括表 (A表)'!$E151,'個別表（B表）'!$T$14:$T$213,"&gt;=1")</f>
        <v>0</v>
      </c>
      <c r="W151" s="402">
        <f>SUMIFS('個別表（B表）'!$BZ$14:$BZ$213,'個別表（B表）'!$C$14:$C$213,'総括表 (A表)'!$E151)</f>
        <v>0</v>
      </c>
      <c r="X151" s="402">
        <f>SUMIFS('個別表（B表）'!$CC$14:$CC$213,'個別表（B表）'!$C$14:$C$213,'総括表 (A表)'!$E151)</f>
        <v>0</v>
      </c>
      <c r="Y151" s="546"/>
      <c r="Z151" s="546"/>
      <c r="AA151" s="557">
        <f t="shared" si="48"/>
        <v>0</v>
      </c>
      <c r="AB151" s="403">
        <f t="shared" si="49"/>
        <v>0</v>
      </c>
      <c r="AC151" s="403">
        <f t="shared" si="50"/>
        <v>0</v>
      </c>
      <c r="AD151" s="548">
        <f t="shared" si="68"/>
        <v>0</v>
      </c>
      <c r="AE151" s="549"/>
      <c r="AF151" s="550">
        <f t="shared" si="51"/>
        <v>0</v>
      </c>
      <c r="AG151" s="551">
        <f t="shared" si="52"/>
        <v>0</v>
      </c>
      <c r="AH151" s="549"/>
      <c r="AI151" s="549"/>
      <c r="AJ151" s="550">
        <f t="shared" si="53"/>
        <v>0</v>
      </c>
      <c r="AK151" s="850">
        <f t="shared" si="69"/>
        <v>0</v>
      </c>
      <c r="AL151" s="549"/>
      <c r="AM151" s="550">
        <f t="shared" si="54"/>
        <v>0</v>
      </c>
      <c r="AN151" s="551">
        <f t="shared" si="55"/>
        <v>0</v>
      </c>
      <c r="AO151" s="549"/>
      <c r="AP151" s="552">
        <f t="shared" si="56"/>
        <v>0</v>
      </c>
      <c r="AQ151" s="553"/>
      <c r="AR151" s="551">
        <f t="shared" si="57"/>
        <v>0</v>
      </c>
      <c r="AS151" s="554"/>
      <c r="AT151" s="345">
        <f t="shared" si="58"/>
        <v>0</v>
      </c>
      <c r="AU151" s="868"/>
      <c r="AV151" s="555"/>
      <c r="AW151" s="371">
        <f t="shared" si="61"/>
        <v>0</v>
      </c>
      <c r="AX151" s="268"/>
      <c r="AY151" s="346">
        <f>'総括表 (A表)'!I151</f>
        <v>0</v>
      </c>
      <c r="AZ151" s="346">
        <f t="shared" si="62"/>
        <v>2</v>
      </c>
      <c r="BA151" s="346" t="str">
        <f t="shared" si="63"/>
        <v/>
      </c>
      <c r="BB151" s="346" t="str">
        <f t="shared" si="66"/>
        <v/>
      </c>
      <c r="BC151" s="346" t="str">
        <f t="shared" si="67"/>
        <v/>
      </c>
    </row>
    <row r="152" spans="1:55">
      <c r="A152" s="353">
        <f>VLOOKUP($E152,'個別表（B表）'!$C$14:$AR$213,2,FALSE)</f>
        <v>0</v>
      </c>
      <c r="B152" s="353">
        <f>IF(D152&gt;0,SUM($D$12:D152),0)</f>
        <v>0</v>
      </c>
      <c r="C152" s="353">
        <f t="shared" si="47"/>
        <v>0</v>
      </c>
      <c r="D152" s="353">
        <f t="shared" si="59"/>
        <v>0</v>
      </c>
      <c r="E152" s="408">
        <f t="shared" si="64"/>
        <v>0</v>
      </c>
      <c r="F152" s="371">
        <f>VLOOKUP($E152,'個別表（B表）'!$C$14:$AR$213,8,FALSE)</f>
        <v>0</v>
      </c>
      <c r="G152" s="346">
        <f>VLOOKUP($E152,'個別表（B表）'!$C$14:$AR$213,9,FALSE)</f>
        <v>0</v>
      </c>
      <c r="H152" s="346">
        <f>VLOOKUP($E152,'個別表（B表）'!$C$14:$AR$213,10,FALSE)</f>
        <v>0</v>
      </c>
      <c r="I152" s="542"/>
      <c r="J152" s="971" t="e">
        <f>IF($O152&gt;=0.6,1,
IF(AND($O152&gt;=0.5,#REF!=2,OR($L152="中間",$L152="山間")),1,"")
)</f>
        <v>#REF!</v>
      </c>
      <c r="K152" s="974" t="str">
        <f t="shared" si="60"/>
        <v/>
      </c>
      <c r="L152" s="652" t="str">
        <f>IF($H152&gt;0,LEFT(VLOOKUP($E152,'個別表（B表）'!$C$14:$AR$213,15,FALSE),2),"")</f>
        <v/>
      </c>
      <c r="M152" s="796"/>
      <c r="N152" s="544"/>
      <c r="O152" s="544"/>
      <c r="P152" s="543"/>
      <c r="Q152" s="556" t="str">
        <f t="shared" si="65"/>
        <v/>
      </c>
      <c r="R152" s="545"/>
      <c r="S152" s="557">
        <f>SUMIFS('個別表（B表）'!$H$14:$H$213,'個別表（B表）'!$C$14:$C$213,'総括表 (A表)'!$E152,'個別表（B表）'!$S$14:$S$213,"&gt;=1")</f>
        <v>0</v>
      </c>
      <c r="T152" s="401">
        <f>SUMIFS('個別表（B表）'!$BB$14:$BB$213,'個別表（B表）'!$C$14:$C$213,'総括表 (A表)'!$E152)</f>
        <v>0</v>
      </c>
      <c r="U152" s="401">
        <f>SUMIFS('個別表（B表）'!$BD$14:$BD$213,'個別表（B表）'!$C$14:$C$213,'総括表 (A表)'!$E152)</f>
        <v>0</v>
      </c>
      <c r="V152" s="557">
        <f>SUMIFS('個別表（B表）'!$H$14:$H$213,'個別表（B表）'!$C$14:$C$213,'総括表 (A表)'!$E152,'個別表（B表）'!$T$14:$T$213,"&gt;=1")</f>
        <v>0</v>
      </c>
      <c r="W152" s="402">
        <f>SUMIFS('個別表（B表）'!$BZ$14:$BZ$213,'個別表（B表）'!$C$14:$C$213,'総括表 (A表)'!$E152)</f>
        <v>0</v>
      </c>
      <c r="X152" s="402">
        <f>SUMIFS('個別表（B表）'!$CC$14:$CC$213,'個別表（B表）'!$C$14:$C$213,'総括表 (A表)'!$E152)</f>
        <v>0</v>
      </c>
      <c r="Y152" s="546"/>
      <c r="Z152" s="546"/>
      <c r="AA152" s="557">
        <f t="shared" si="48"/>
        <v>0</v>
      </c>
      <c r="AB152" s="403">
        <f t="shared" si="49"/>
        <v>0</v>
      </c>
      <c r="AC152" s="403">
        <f t="shared" si="50"/>
        <v>0</v>
      </c>
      <c r="AD152" s="548">
        <f t="shared" si="68"/>
        <v>0</v>
      </c>
      <c r="AE152" s="549"/>
      <c r="AF152" s="550">
        <f t="shared" si="51"/>
        <v>0</v>
      </c>
      <c r="AG152" s="551">
        <f t="shared" si="52"/>
        <v>0</v>
      </c>
      <c r="AH152" s="549"/>
      <c r="AI152" s="549"/>
      <c r="AJ152" s="550">
        <f t="shared" si="53"/>
        <v>0</v>
      </c>
      <c r="AK152" s="850">
        <f t="shared" si="69"/>
        <v>0</v>
      </c>
      <c r="AL152" s="549"/>
      <c r="AM152" s="550">
        <f t="shared" si="54"/>
        <v>0</v>
      </c>
      <c r="AN152" s="551">
        <f t="shared" si="55"/>
        <v>0</v>
      </c>
      <c r="AO152" s="549"/>
      <c r="AP152" s="552">
        <f t="shared" si="56"/>
        <v>0</v>
      </c>
      <c r="AQ152" s="553"/>
      <c r="AR152" s="551">
        <f t="shared" si="57"/>
        <v>0</v>
      </c>
      <c r="AS152" s="554"/>
      <c r="AT152" s="345">
        <f t="shared" si="58"/>
        <v>0</v>
      </c>
      <c r="AU152" s="868"/>
      <c r="AV152" s="555"/>
      <c r="AW152" s="371">
        <f t="shared" si="61"/>
        <v>0</v>
      </c>
      <c r="AX152" s="268"/>
      <c r="AY152" s="346">
        <f>'総括表 (A表)'!I152</f>
        <v>0</v>
      </c>
      <c r="AZ152" s="346">
        <f t="shared" si="62"/>
        <v>2</v>
      </c>
      <c r="BA152" s="346" t="str">
        <f t="shared" si="63"/>
        <v/>
      </c>
      <c r="BB152" s="346" t="str">
        <f t="shared" si="66"/>
        <v/>
      </c>
      <c r="BC152" s="346" t="str">
        <f t="shared" si="67"/>
        <v/>
      </c>
    </row>
    <row r="153" spans="1:55">
      <c r="A153" s="353">
        <f>VLOOKUP($E153,'個別表（B表）'!$C$14:$AR$213,2,FALSE)</f>
        <v>0</v>
      </c>
      <c r="B153" s="353">
        <f>IF(D153&gt;0,SUM($D$12:D153),0)</f>
        <v>0</v>
      </c>
      <c r="C153" s="353">
        <f t="shared" si="47"/>
        <v>0</v>
      </c>
      <c r="D153" s="353">
        <f t="shared" si="59"/>
        <v>0</v>
      </c>
      <c r="E153" s="408">
        <f t="shared" si="64"/>
        <v>0</v>
      </c>
      <c r="F153" s="371">
        <f>VLOOKUP($E153,'個別表（B表）'!$C$14:$AR$213,8,FALSE)</f>
        <v>0</v>
      </c>
      <c r="G153" s="346">
        <f>VLOOKUP($E153,'個別表（B表）'!$C$14:$AR$213,9,FALSE)</f>
        <v>0</v>
      </c>
      <c r="H153" s="346">
        <f>VLOOKUP($E153,'個別表（B表）'!$C$14:$AR$213,10,FALSE)</f>
        <v>0</v>
      </c>
      <c r="I153" s="542"/>
      <c r="J153" s="971" t="e">
        <f>IF($O153&gt;=0.6,1,
IF(AND($O153&gt;=0.5,#REF!=2,OR($L153="中間",$L153="山間")),1,"")
)</f>
        <v>#REF!</v>
      </c>
      <c r="K153" s="974" t="str">
        <f t="shared" si="60"/>
        <v/>
      </c>
      <c r="L153" s="652" t="str">
        <f>IF($H153&gt;0,LEFT(VLOOKUP($E153,'個別表（B表）'!$C$14:$AR$213,15,FALSE),2),"")</f>
        <v/>
      </c>
      <c r="M153" s="796"/>
      <c r="N153" s="544"/>
      <c r="O153" s="544"/>
      <c r="P153" s="543"/>
      <c r="Q153" s="556" t="str">
        <f t="shared" si="65"/>
        <v/>
      </c>
      <c r="R153" s="545"/>
      <c r="S153" s="557">
        <f>SUMIFS('個別表（B表）'!$H$14:$H$213,'個別表（B表）'!$C$14:$C$213,'総括表 (A表)'!$E153,'個別表（B表）'!$S$14:$S$213,"&gt;=1")</f>
        <v>0</v>
      </c>
      <c r="T153" s="401">
        <f>SUMIFS('個別表（B表）'!$BB$14:$BB$213,'個別表（B表）'!$C$14:$C$213,'総括表 (A表)'!$E153)</f>
        <v>0</v>
      </c>
      <c r="U153" s="401">
        <f>SUMIFS('個別表（B表）'!$BD$14:$BD$213,'個別表（B表）'!$C$14:$C$213,'総括表 (A表)'!$E153)</f>
        <v>0</v>
      </c>
      <c r="V153" s="557">
        <f>SUMIFS('個別表（B表）'!$H$14:$H$213,'個別表（B表）'!$C$14:$C$213,'総括表 (A表)'!$E153,'個別表（B表）'!$T$14:$T$213,"&gt;=1")</f>
        <v>0</v>
      </c>
      <c r="W153" s="402">
        <f>SUMIFS('個別表（B表）'!$BZ$14:$BZ$213,'個別表（B表）'!$C$14:$C$213,'総括表 (A表)'!$E153)</f>
        <v>0</v>
      </c>
      <c r="X153" s="402">
        <f>SUMIFS('個別表（B表）'!$CC$14:$CC$213,'個別表（B表）'!$C$14:$C$213,'総括表 (A表)'!$E153)</f>
        <v>0</v>
      </c>
      <c r="Y153" s="546"/>
      <c r="Z153" s="546"/>
      <c r="AA153" s="557">
        <f t="shared" si="48"/>
        <v>0</v>
      </c>
      <c r="AB153" s="403">
        <f t="shared" si="49"/>
        <v>0</v>
      </c>
      <c r="AC153" s="403">
        <f t="shared" si="50"/>
        <v>0</v>
      </c>
      <c r="AD153" s="548">
        <f t="shared" si="68"/>
        <v>0</v>
      </c>
      <c r="AE153" s="549"/>
      <c r="AF153" s="550">
        <f t="shared" si="51"/>
        <v>0</v>
      </c>
      <c r="AG153" s="551">
        <f t="shared" si="52"/>
        <v>0</v>
      </c>
      <c r="AH153" s="549"/>
      <c r="AI153" s="549"/>
      <c r="AJ153" s="550">
        <f t="shared" si="53"/>
        <v>0</v>
      </c>
      <c r="AK153" s="850">
        <f t="shared" si="69"/>
        <v>0</v>
      </c>
      <c r="AL153" s="549"/>
      <c r="AM153" s="550">
        <f t="shared" si="54"/>
        <v>0</v>
      </c>
      <c r="AN153" s="551">
        <f t="shared" si="55"/>
        <v>0</v>
      </c>
      <c r="AO153" s="549"/>
      <c r="AP153" s="552">
        <f t="shared" si="56"/>
        <v>0</v>
      </c>
      <c r="AQ153" s="553"/>
      <c r="AR153" s="551">
        <f t="shared" si="57"/>
        <v>0</v>
      </c>
      <c r="AS153" s="554"/>
      <c r="AT153" s="345">
        <f t="shared" si="58"/>
        <v>0</v>
      </c>
      <c r="AU153" s="868"/>
      <c r="AV153" s="555"/>
      <c r="AW153" s="371">
        <f t="shared" si="61"/>
        <v>0</v>
      </c>
      <c r="AX153" s="268"/>
      <c r="AY153" s="346">
        <f>'総括表 (A表)'!I153</f>
        <v>0</v>
      </c>
      <c r="AZ153" s="346">
        <f t="shared" si="62"/>
        <v>2</v>
      </c>
      <c r="BA153" s="346" t="str">
        <f t="shared" si="63"/>
        <v/>
      </c>
      <c r="BB153" s="346" t="str">
        <f t="shared" si="66"/>
        <v/>
      </c>
      <c r="BC153" s="346" t="str">
        <f t="shared" si="67"/>
        <v/>
      </c>
    </row>
    <row r="154" spans="1:55">
      <c r="A154" s="353">
        <f>VLOOKUP($E154,'個別表（B表）'!$C$14:$AR$213,2,FALSE)</f>
        <v>0</v>
      </c>
      <c r="B154" s="353">
        <f>IF(D154&gt;0,SUM($D$12:D154),0)</f>
        <v>0</v>
      </c>
      <c r="C154" s="353">
        <f t="shared" si="47"/>
        <v>0</v>
      </c>
      <c r="D154" s="353">
        <f t="shared" si="59"/>
        <v>0</v>
      </c>
      <c r="E154" s="408">
        <f t="shared" si="64"/>
        <v>0</v>
      </c>
      <c r="F154" s="371">
        <f>VLOOKUP($E154,'個別表（B表）'!$C$14:$AR$213,8,FALSE)</f>
        <v>0</v>
      </c>
      <c r="G154" s="346">
        <f>VLOOKUP($E154,'個別表（B表）'!$C$14:$AR$213,9,FALSE)</f>
        <v>0</v>
      </c>
      <c r="H154" s="346">
        <f>VLOOKUP($E154,'個別表（B表）'!$C$14:$AR$213,10,FALSE)</f>
        <v>0</v>
      </c>
      <c r="I154" s="542"/>
      <c r="J154" s="971" t="e">
        <f>IF($O154&gt;=0.6,1,
IF(AND($O154&gt;=0.5,#REF!=2,OR($L154="中間",$L154="山間")),1,"")
)</f>
        <v>#REF!</v>
      </c>
      <c r="K154" s="974" t="str">
        <f t="shared" si="60"/>
        <v/>
      </c>
      <c r="L154" s="652" t="str">
        <f>IF($H154&gt;0,LEFT(VLOOKUP($E154,'個別表（B表）'!$C$14:$AR$213,15,FALSE),2),"")</f>
        <v/>
      </c>
      <c r="M154" s="796"/>
      <c r="N154" s="544"/>
      <c r="O154" s="544"/>
      <c r="P154" s="543"/>
      <c r="Q154" s="556" t="str">
        <f t="shared" si="65"/>
        <v/>
      </c>
      <c r="R154" s="545"/>
      <c r="S154" s="557">
        <f>SUMIFS('個別表（B表）'!$H$14:$H$213,'個別表（B表）'!$C$14:$C$213,'総括表 (A表)'!$E154,'個別表（B表）'!$S$14:$S$213,"&gt;=1")</f>
        <v>0</v>
      </c>
      <c r="T154" s="401">
        <f>SUMIFS('個別表（B表）'!$BB$14:$BB$213,'個別表（B表）'!$C$14:$C$213,'総括表 (A表)'!$E154)</f>
        <v>0</v>
      </c>
      <c r="U154" s="401">
        <f>SUMIFS('個別表（B表）'!$BD$14:$BD$213,'個別表（B表）'!$C$14:$C$213,'総括表 (A表)'!$E154)</f>
        <v>0</v>
      </c>
      <c r="V154" s="557">
        <f>SUMIFS('個別表（B表）'!$H$14:$H$213,'個別表（B表）'!$C$14:$C$213,'総括表 (A表)'!$E154,'個別表（B表）'!$T$14:$T$213,"&gt;=1")</f>
        <v>0</v>
      </c>
      <c r="W154" s="402">
        <f>SUMIFS('個別表（B表）'!$BZ$14:$BZ$213,'個別表（B表）'!$C$14:$C$213,'総括表 (A表)'!$E154)</f>
        <v>0</v>
      </c>
      <c r="X154" s="402">
        <f>SUMIFS('個別表（B表）'!$CC$14:$CC$213,'個別表（B表）'!$C$14:$C$213,'総括表 (A表)'!$E154)</f>
        <v>0</v>
      </c>
      <c r="Y154" s="546"/>
      <c r="Z154" s="546"/>
      <c r="AA154" s="557">
        <f t="shared" si="48"/>
        <v>0</v>
      </c>
      <c r="AB154" s="403">
        <f t="shared" si="49"/>
        <v>0</v>
      </c>
      <c r="AC154" s="403">
        <f t="shared" si="50"/>
        <v>0</v>
      </c>
      <c r="AD154" s="548">
        <f t="shared" si="68"/>
        <v>0</v>
      </c>
      <c r="AE154" s="549"/>
      <c r="AF154" s="550">
        <f t="shared" si="51"/>
        <v>0</v>
      </c>
      <c r="AG154" s="551">
        <f t="shared" si="52"/>
        <v>0</v>
      </c>
      <c r="AH154" s="549"/>
      <c r="AI154" s="549"/>
      <c r="AJ154" s="550">
        <f t="shared" si="53"/>
        <v>0</v>
      </c>
      <c r="AK154" s="850">
        <f t="shared" si="69"/>
        <v>0</v>
      </c>
      <c r="AL154" s="549"/>
      <c r="AM154" s="550">
        <f t="shared" si="54"/>
        <v>0</v>
      </c>
      <c r="AN154" s="551">
        <f t="shared" si="55"/>
        <v>0</v>
      </c>
      <c r="AO154" s="549"/>
      <c r="AP154" s="552">
        <f t="shared" si="56"/>
        <v>0</v>
      </c>
      <c r="AQ154" s="553"/>
      <c r="AR154" s="551">
        <f t="shared" si="57"/>
        <v>0</v>
      </c>
      <c r="AS154" s="554"/>
      <c r="AT154" s="345">
        <f t="shared" si="58"/>
        <v>0</v>
      </c>
      <c r="AU154" s="868"/>
      <c r="AV154" s="555"/>
      <c r="AW154" s="371">
        <f t="shared" si="61"/>
        <v>0</v>
      </c>
      <c r="AX154" s="268"/>
      <c r="AY154" s="346">
        <f>'総括表 (A表)'!I154</f>
        <v>0</v>
      </c>
      <c r="AZ154" s="346">
        <f t="shared" si="62"/>
        <v>2</v>
      </c>
      <c r="BA154" s="346" t="str">
        <f t="shared" si="63"/>
        <v/>
      </c>
      <c r="BB154" s="346" t="str">
        <f t="shared" si="66"/>
        <v/>
      </c>
      <c r="BC154" s="346" t="str">
        <f t="shared" si="67"/>
        <v/>
      </c>
    </row>
    <row r="155" spans="1:55">
      <c r="A155" s="353">
        <f>VLOOKUP($E155,'個別表（B表）'!$C$14:$AR$213,2,FALSE)</f>
        <v>0</v>
      </c>
      <c r="B155" s="353">
        <f>IF(D155&gt;0,SUM($D$12:D155),0)</f>
        <v>0</v>
      </c>
      <c r="C155" s="353">
        <f t="shared" si="47"/>
        <v>0</v>
      </c>
      <c r="D155" s="353">
        <f t="shared" si="59"/>
        <v>0</v>
      </c>
      <c r="E155" s="408">
        <f t="shared" si="64"/>
        <v>0</v>
      </c>
      <c r="F155" s="371">
        <f>VLOOKUP($E155,'個別表（B表）'!$C$14:$AR$213,8,FALSE)</f>
        <v>0</v>
      </c>
      <c r="G155" s="346">
        <f>VLOOKUP($E155,'個別表（B表）'!$C$14:$AR$213,9,FALSE)</f>
        <v>0</v>
      </c>
      <c r="H155" s="346">
        <f>VLOOKUP($E155,'個別表（B表）'!$C$14:$AR$213,10,FALSE)</f>
        <v>0</v>
      </c>
      <c r="I155" s="542"/>
      <c r="J155" s="971" t="e">
        <f>IF($O155&gt;=0.6,1,
IF(AND($O155&gt;=0.5,#REF!=2,OR($L155="中間",$L155="山間")),1,"")
)</f>
        <v>#REF!</v>
      </c>
      <c r="K155" s="974" t="str">
        <f t="shared" si="60"/>
        <v/>
      </c>
      <c r="L155" s="652" t="str">
        <f>IF($H155&gt;0,LEFT(VLOOKUP($E155,'個別表（B表）'!$C$14:$AR$213,15,FALSE),2),"")</f>
        <v/>
      </c>
      <c r="M155" s="796"/>
      <c r="N155" s="544"/>
      <c r="O155" s="544"/>
      <c r="P155" s="543"/>
      <c r="Q155" s="556" t="str">
        <f t="shared" si="65"/>
        <v/>
      </c>
      <c r="R155" s="545"/>
      <c r="S155" s="557">
        <f>SUMIFS('個別表（B表）'!$H$14:$H$213,'個別表（B表）'!$C$14:$C$213,'総括表 (A表)'!$E155,'個別表（B表）'!$S$14:$S$213,"&gt;=1")</f>
        <v>0</v>
      </c>
      <c r="T155" s="401">
        <f>SUMIFS('個別表（B表）'!$BB$14:$BB$213,'個別表（B表）'!$C$14:$C$213,'総括表 (A表)'!$E155)</f>
        <v>0</v>
      </c>
      <c r="U155" s="401">
        <f>SUMIFS('個別表（B表）'!$BD$14:$BD$213,'個別表（B表）'!$C$14:$C$213,'総括表 (A表)'!$E155)</f>
        <v>0</v>
      </c>
      <c r="V155" s="557">
        <f>SUMIFS('個別表（B表）'!$H$14:$H$213,'個別表（B表）'!$C$14:$C$213,'総括表 (A表)'!$E155,'個別表（B表）'!$T$14:$T$213,"&gt;=1")</f>
        <v>0</v>
      </c>
      <c r="W155" s="402">
        <f>SUMIFS('個別表（B表）'!$BZ$14:$BZ$213,'個別表（B表）'!$C$14:$C$213,'総括表 (A表)'!$E155)</f>
        <v>0</v>
      </c>
      <c r="X155" s="402">
        <f>SUMIFS('個別表（B表）'!$CC$14:$CC$213,'個別表（B表）'!$C$14:$C$213,'総括表 (A表)'!$E155)</f>
        <v>0</v>
      </c>
      <c r="Y155" s="546"/>
      <c r="Z155" s="546"/>
      <c r="AA155" s="557">
        <f t="shared" si="48"/>
        <v>0</v>
      </c>
      <c r="AB155" s="403">
        <f t="shared" si="49"/>
        <v>0</v>
      </c>
      <c r="AC155" s="403">
        <f t="shared" si="50"/>
        <v>0</v>
      </c>
      <c r="AD155" s="548">
        <f t="shared" si="68"/>
        <v>0</v>
      </c>
      <c r="AE155" s="549"/>
      <c r="AF155" s="550">
        <f t="shared" si="51"/>
        <v>0</v>
      </c>
      <c r="AG155" s="551">
        <f t="shared" si="52"/>
        <v>0</v>
      </c>
      <c r="AH155" s="549"/>
      <c r="AI155" s="549"/>
      <c r="AJ155" s="550">
        <f t="shared" si="53"/>
        <v>0</v>
      </c>
      <c r="AK155" s="850">
        <f t="shared" si="69"/>
        <v>0</v>
      </c>
      <c r="AL155" s="549"/>
      <c r="AM155" s="550">
        <f t="shared" si="54"/>
        <v>0</v>
      </c>
      <c r="AN155" s="551">
        <f t="shared" si="55"/>
        <v>0</v>
      </c>
      <c r="AO155" s="549"/>
      <c r="AP155" s="552">
        <f t="shared" si="56"/>
        <v>0</v>
      </c>
      <c r="AQ155" s="553"/>
      <c r="AR155" s="551">
        <f t="shared" si="57"/>
        <v>0</v>
      </c>
      <c r="AS155" s="554"/>
      <c r="AT155" s="345">
        <f t="shared" si="58"/>
        <v>0</v>
      </c>
      <c r="AU155" s="868"/>
      <c r="AV155" s="555"/>
      <c r="AW155" s="371">
        <f t="shared" si="61"/>
        <v>0</v>
      </c>
      <c r="AX155" s="268"/>
      <c r="AY155" s="346">
        <f>'総括表 (A表)'!I155</f>
        <v>0</v>
      </c>
      <c r="AZ155" s="346">
        <f t="shared" si="62"/>
        <v>2</v>
      </c>
      <c r="BA155" s="346" t="str">
        <f t="shared" si="63"/>
        <v/>
      </c>
      <c r="BB155" s="346" t="str">
        <f t="shared" si="66"/>
        <v/>
      </c>
      <c r="BC155" s="346" t="str">
        <f t="shared" si="67"/>
        <v/>
      </c>
    </row>
    <row r="156" spans="1:55">
      <c r="A156" s="353">
        <f>VLOOKUP($E156,'個別表（B表）'!$C$14:$AR$213,2,FALSE)</f>
        <v>0</v>
      </c>
      <c r="B156" s="353">
        <f>IF(D156&gt;0,SUM($D$12:D156),0)</f>
        <v>0</v>
      </c>
      <c r="C156" s="353">
        <f t="shared" si="47"/>
        <v>0</v>
      </c>
      <c r="D156" s="353">
        <f t="shared" si="59"/>
        <v>0</v>
      </c>
      <c r="E156" s="408">
        <f t="shared" si="64"/>
        <v>0</v>
      </c>
      <c r="F156" s="371">
        <f>VLOOKUP($E156,'個別表（B表）'!$C$14:$AR$213,8,FALSE)</f>
        <v>0</v>
      </c>
      <c r="G156" s="346">
        <f>VLOOKUP($E156,'個別表（B表）'!$C$14:$AR$213,9,FALSE)</f>
        <v>0</v>
      </c>
      <c r="H156" s="346">
        <f>VLOOKUP($E156,'個別表（B表）'!$C$14:$AR$213,10,FALSE)</f>
        <v>0</v>
      </c>
      <c r="I156" s="542"/>
      <c r="J156" s="971" t="e">
        <f>IF($O156&gt;=0.6,1,
IF(AND($O156&gt;=0.5,#REF!=2,OR($L156="中間",$L156="山間")),1,"")
)</f>
        <v>#REF!</v>
      </c>
      <c r="K156" s="974" t="str">
        <f t="shared" si="60"/>
        <v/>
      </c>
      <c r="L156" s="652" t="str">
        <f>IF($H156&gt;0,LEFT(VLOOKUP($E156,'個別表（B表）'!$C$14:$AR$213,15,FALSE),2),"")</f>
        <v/>
      </c>
      <c r="M156" s="796"/>
      <c r="N156" s="544"/>
      <c r="O156" s="544"/>
      <c r="P156" s="543"/>
      <c r="Q156" s="556" t="str">
        <f t="shared" si="65"/>
        <v/>
      </c>
      <c r="R156" s="545"/>
      <c r="S156" s="557">
        <f>SUMIFS('個別表（B表）'!$H$14:$H$213,'個別表（B表）'!$C$14:$C$213,'総括表 (A表)'!$E156,'個別表（B表）'!$S$14:$S$213,"&gt;=1")</f>
        <v>0</v>
      </c>
      <c r="T156" s="401">
        <f>SUMIFS('個別表（B表）'!$BB$14:$BB$213,'個別表（B表）'!$C$14:$C$213,'総括表 (A表)'!$E156)</f>
        <v>0</v>
      </c>
      <c r="U156" s="401">
        <f>SUMIFS('個別表（B表）'!$BD$14:$BD$213,'個別表（B表）'!$C$14:$C$213,'総括表 (A表)'!$E156)</f>
        <v>0</v>
      </c>
      <c r="V156" s="557">
        <f>SUMIFS('個別表（B表）'!$H$14:$H$213,'個別表（B表）'!$C$14:$C$213,'総括表 (A表)'!$E156,'個別表（B表）'!$T$14:$T$213,"&gt;=1")</f>
        <v>0</v>
      </c>
      <c r="W156" s="402">
        <f>SUMIFS('個別表（B表）'!$BZ$14:$BZ$213,'個別表（B表）'!$C$14:$C$213,'総括表 (A表)'!$E156)</f>
        <v>0</v>
      </c>
      <c r="X156" s="402">
        <f>SUMIFS('個別表（B表）'!$CC$14:$CC$213,'個別表（B表）'!$C$14:$C$213,'総括表 (A表)'!$E156)</f>
        <v>0</v>
      </c>
      <c r="Y156" s="546"/>
      <c r="Z156" s="546"/>
      <c r="AA156" s="557">
        <f t="shared" si="48"/>
        <v>0</v>
      </c>
      <c r="AB156" s="403">
        <f t="shared" si="49"/>
        <v>0</v>
      </c>
      <c r="AC156" s="403">
        <f t="shared" si="50"/>
        <v>0</v>
      </c>
      <c r="AD156" s="548">
        <f t="shared" si="68"/>
        <v>0</v>
      </c>
      <c r="AE156" s="549"/>
      <c r="AF156" s="550">
        <f t="shared" si="51"/>
        <v>0</v>
      </c>
      <c r="AG156" s="551">
        <f t="shared" si="52"/>
        <v>0</v>
      </c>
      <c r="AH156" s="549"/>
      <c r="AI156" s="549"/>
      <c r="AJ156" s="550">
        <f t="shared" si="53"/>
        <v>0</v>
      </c>
      <c r="AK156" s="850">
        <f t="shared" si="69"/>
        <v>0</v>
      </c>
      <c r="AL156" s="549"/>
      <c r="AM156" s="550">
        <f t="shared" si="54"/>
        <v>0</v>
      </c>
      <c r="AN156" s="551">
        <f t="shared" si="55"/>
        <v>0</v>
      </c>
      <c r="AO156" s="549"/>
      <c r="AP156" s="552">
        <f t="shared" si="56"/>
        <v>0</v>
      </c>
      <c r="AQ156" s="553"/>
      <c r="AR156" s="551">
        <f t="shared" si="57"/>
        <v>0</v>
      </c>
      <c r="AS156" s="554"/>
      <c r="AT156" s="345">
        <f t="shared" si="58"/>
        <v>0</v>
      </c>
      <c r="AU156" s="868"/>
      <c r="AV156" s="555"/>
      <c r="AW156" s="371">
        <f t="shared" si="61"/>
        <v>0</v>
      </c>
      <c r="AX156" s="268"/>
      <c r="AY156" s="346">
        <f>'総括表 (A表)'!I156</f>
        <v>0</v>
      </c>
      <c r="AZ156" s="346">
        <f t="shared" si="62"/>
        <v>2</v>
      </c>
      <c r="BA156" s="346" t="str">
        <f t="shared" si="63"/>
        <v/>
      </c>
      <c r="BB156" s="346" t="str">
        <f t="shared" si="66"/>
        <v/>
      </c>
      <c r="BC156" s="346" t="str">
        <f t="shared" si="67"/>
        <v/>
      </c>
    </row>
    <row r="157" spans="1:55">
      <c r="A157" s="353">
        <f>VLOOKUP($E157,'個別表（B表）'!$C$14:$AR$213,2,FALSE)</f>
        <v>0</v>
      </c>
      <c r="B157" s="353">
        <f>IF(D157&gt;0,SUM($D$12:D157),0)</f>
        <v>0</v>
      </c>
      <c r="C157" s="353">
        <f t="shared" si="47"/>
        <v>0</v>
      </c>
      <c r="D157" s="353">
        <f t="shared" si="59"/>
        <v>0</v>
      </c>
      <c r="E157" s="408">
        <f t="shared" si="64"/>
        <v>0</v>
      </c>
      <c r="F157" s="371">
        <f>VLOOKUP($E157,'個別表（B表）'!$C$14:$AR$213,8,FALSE)</f>
        <v>0</v>
      </c>
      <c r="G157" s="346">
        <f>VLOOKUP($E157,'個別表（B表）'!$C$14:$AR$213,9,FALSE)</f>
        <v>0</v>
      </c>
      <c r="H157" s="346">
        <f>VLOOKUP($E157,'個別表（B表）'!$C$14:$AR$213,10,FALSE)</f>
        <v>0</v>
      </c>
      <c r="I157" s="542"/>
      <c r="J157" s="971" t="e">
        <f>IF($O157&gt;=0.6,1,
IF(AND($O157&gt;=0.5,#REF!=2,OR($L157="中間",$L157="山間")),1,"")
)</f>
        <v>#REF!</v>
      </c>
      <c r="K157" s="974" t="str">
        <f t="shared" si="60"/>
        <v/>
      </c>
      <c r="L157" s="652" t="str">
        <f>IF($H157&gt;0,LEFT(VLOOKUP($E157,'個別表（B表）'!$C$14:$AR$213,15,FALSE),2),"")</f>
        <v/>
      </c>
      <c r="M157" s="796"/>
      <c r="N157" s="544"/>
      <c r="O157" s="544"/>
      <c r="P157" s="543"/>
      <c r="Q157" s="556" t="str">
        <f t="shared" si="65"/>
        <v/>
      </c>
      <c r="R157" s="545"/>
      <c r="S157" s="557">
        <f>SUMIFS('個別表（B表）'!$H$14:$H$213,'個別表（B表）'!$C$14:$C$213,'総括表 (A表)'!$E157,'個別表（B表）'!$S$14:$S$213,"&gt;=1")</f>
        <v>0</v>
      </c>
      <c r="T157" s="401">
        <f>SUMIFS('個別表（B表）'!$BB$14:$BB$213,'個別表（B表）'!$C$14:$C$213,'総括表 (A表)'!$E157)</f>
        <v>0</v>
      </c>
      <c r="U157" s="401">
        <f>SUMIFS('個別表（B表）'!$BD$14:$BD$213,'個別表（B表）'!$C$14:$C$213,'総括表 (A表)'!$E157)</f>
        <v>0</v>
      </c>
      <c r="V157" s="557">
        <f>SUMIFS('個別表（B表）'!$H$14:$H$213,'個別表（B表）'!$C$14:$C$213,'総括表 (A表)'!$E157,'個別表（B表）'!$T$14:$T$213,"&gt;=1")</f>
        <v>0</v>
      </c>
      <c r="W157" s="402">
        <f>SUMIFS('個別表（B表）'!$BZ$14:$BZ$213,'個別表（B表）'!$C$14:$C$213,'総括表 (A表)'!$E157)</f>
        <v>0</v>
      </c>
      <c r="X157" s="402">
        <f>SUMIFS('個別表（B表）'!$CC$14:$CC$213,'個別表（B表）'!$C$14:$C$213,'総括表 (A表)'!$E157)</f>
        <v>0</v>
      </c>
      <c r="Y157" s="546"/>
      <c r="Z157" s="546"/>
      <c r="AA157" s="557">
        <f t="shared" si="48"/>
        <v>0</v>
      </c>
      <c r="AB157" s="403">
        <f t="shared" si="49"/>
        <v>0</v>
      </c>
      <c r="AC157" s="403">
        <f t="shared" si="50"/>
        <v>0</v>
      </c>
      <c r="AD157" s="548">
        <f t="shared" si="68"/>
        <v>0</v>
      </c>
      <c r="AE157" s="549"/>
      <c r="AF157" s="550">
        <f t="shared" si="51"/>
        <v>0</v>
      </c>
      <c r="AG157" s="551">
        <f t="shared" si="52"/>
        <v>0</v>
      </c>
      <c r="AH157" s="549"/>
      <c r="AI157" s="549"/>
      <c r="AJ157" s="550">
        <f t="shared" si="53"/>
        <v>0</v>
      </c>
      <c r="AK157" s="850">
        <f t="shared" si="69"/>
        <v>0</v>
      </c>
      <c r="AL157" s="549"/>
      <c r="AM157" s="550">
        <f t="shared" si="54"/>
        <v>0</v>
      </c>
      <c r="AN157" s="551">
        <f t="shared" si="55"/>
        <v>0</v>
      </c>
      <c r="AO157" s="549"/>
      <c r="AP157" s="552">
        <f t="shared" si="56"/>
        <v>0</v>
      </c>
      <c r="AQ157" s="553"/>
      <c r="AR157" s="551">
        <f t="shared" si="57"/>
        <v>0</v>
      </c>
      <c r="AS157" s="554"/>
      <c r="AT157" s="345">
        <f t="shared" si="58"/>
        <v>0</v>
      </c>
      <c r="AU157" s="868"/>
      <c r="AV157" s="555"/>
      <c r="AW157" s="371">
        <f t="shared" si="61"/>
        <v>0</v>
      </c>
      <c r="AX157" s="268"/>
      <c r="AY157" s="346">
        <f>'総括表 (A表)'!I157</f>
        <v>0</v>
      </c>
      <c r="AZ157" s="346">
        <f t="shared" si="62"/>
        <v>2</v>
      </c>
      <c r="BA157" s="346" t="str">
        <f t="shared" si="63"/>
        <v/>
      </c>
      <c r="BB157" s="346" t="str">
        <f t="shared" si="66"/>
        <v/>
      </c>
      <c r="BC157" s="346" t="str">
        <f t="shared" si="67"/>
        <v/>
      </c>
    </row>
    <row r="158" spans="1:55">
      <c r="A158" s="353">
        <f>VLOOKUP($E158,'個別表（B表）'!$C$14:$AR$213,2,FALSE)</f>
        <v>0</v>
      </c>
      <c r="B158" s="353">
        <f>IF(D158&gt;0,SUM($D$12:D158),0)</f>
        <v>0</v>
      </c>
      <c r="C158" s="353">
        <f t="shared" si="47"/>
        <v>0</v>
      </c>
      <c r="D158" s="353">
        <f t="shared" si="59"/>
        <v>0</v>
      </c>
      <c r="E158" s="408">
        <f t="shared" si="64"/>
        <v>0</v>
      </c>
      <c r="F158" s="371">
        <f>VLOOKUP($E158,'個別表（B表）'!$C$14:$AR$213,8,FALSE)</f>
        <v>0</v>
      </c>
      <c r="G158" s="346">
        <f>VLOOKUP($E158,'個別表（B表）'!$C$14:$AR$213,9,FALSE)</f>
        <v>0</v>
      </c>
      <c r="H158" s="346">
        <f>VLOOKUP($E158,'個別表（B表）'!$C$14:$AR$213,10,FALSE)</f>
        <v>0</v>
      </c>
      <c r="I158" s="542"/>
      <c r="J158" s="971" t="e">
        <f>IF($O158&gt;=0.6,1,
IF(AND($O158&gt;=0.5,#REF!=2,OR($L158="中間",$L158="山間")),1,"")
)</f>
        <v>#REF!</v>
      </c>
      <c r="K158" s="974" t="str">
        <f t="shared" si="60"/>
        <v/>
      </c>
      <c r="L158" s="652" t="str">
        <f>IF($H158&gt;0,LEFT(VLOOKUP($E158,'個別表（B表）'!$C$14:$AR$213,15,FALSE),2),"")</f>
        <v/>
      </c>
      <c r="M158" s="796"/>
      <c r="N158" s="544"/>
      <c r="O158" s="544"/>
      <c r="P158" s="543"/>
      <c r="Q158" s="556" t="str">
        <f t="shared" si="65"/>
        <v/>
      </c>
      <c r="R158" s="545"/>
      <c r="S158" s="557">
        <f>SUMIFS('個別表（B表）'!$H$14:$H$213,'個別表（B表）'!$C$14:$C$213,'総括表 (A表)'!$E158,'個別表（B表）'!$S$14:$S$213,"&gt;=1")</f>
        <v>0</v>
      </c>
      <c r="T158" s="401">
        <f>SUMIFS('個別表（B表）'!$BB$14:$BB$213,'個別表（B表）'!$C$14:$C$213,'総括表 (A表)'!$E158)</f>
        <v>0</v>
      </c>
      <c r="U158" s="401">
        <f>SUMIFS('個別表（B表）'!$BD$14:$BD$213,'個別表（B表）'!$C$14:$C$213,'総括表 (A表)'!$E158)</f>
        <v>0</v>
      </c>
      <c r="V158" s="557">
        <f>SUMIFS('個別表（B表）'!$H$14:$H$213,'個別表（B表）'!$C$14:$C$213,'総括表 (A表)'!$E158,'個別表（B表）'!$T$14:$T$213,"&gt;=1")</f>
        <v>0</v>
      </c>
      <c r="W158" s="402">
        <f>SUMIFS('個別表（B表）'!$BZ$14:$BZ$213,'個別表（B表）'!$C$14:$C$213,'総括表 (A表)'!$E158)</f>
        <v>0</v>
      </c>
      <c r="X158" s="402">
        <f>SUMIFS('個別表（B表）'!$CC$14:$CC$213,'個別表（B表）'!$C$14:$C$213,'総括表 (A表)'!$E158)</f>
        <v>0</v>
      </c>
      <c r="Y158" s="546"/>
      <c r="Z158" s="546"/>
      <c r="AA158" s="557">
        <f t="shared" si="48"/>
        <v>0</v>
      </c>
      <c r="AB158" s="403">
        <f t="shared" si="49"/>
        <v>0</v>
      </c>
      <c r="AC158" s="403">
        <f t="shared" si="50"/>
        <v>0</v>
      </c>
      <c r="AD158" s="548">
        <f t="shared" si="68"/>
        <v>0</v>
      </c>
      <c r="AE158" s="549"/>
      <c r="AF158" s="550">
        <f t="shared" si="51"/>
        <v>0</v>
      </c>
      <c r="AG158" s="551">
        <f t="shared" si="52"/>
        <v>0</v>
      </c>
      <c r="AH158" s="549"/>
      <c r="AI158" s="549"/>
      <c r="AJ158" s="550">
        <f t="shared" si="53"/>
        <v>0</v>
      </c>
      <c r="AK158" s="850">
        <f t="shared" si="69"/>
        <v>0</v>
      </c>
      <c r="AL158" s="549"/>
      <c r="AM158" s="550">
        <f t="shared" si="54"/>
        <v>0</v>
      </c>
      <c r="AN158" s="551">
        <f t="shared" si="55"/>
        <v>0</v>
      </c>
      <c r="AO158" s="549"/>
      <c r="AP158" s="552">
        <f t="shared" si="56"/>
        <v>0</v>
      </c>
      <c r="AQ158" s="553"/>
      <c r="AR158" s="551">
        <f t="shared" si="57"/>
        <v>0</v>
      </c>
      <c r="AS158" s="554"/>
      <c r="AT158" s="345">
        <f t="shared" si="58"/>
        <v>0</v>
      </c>
      <c r="AU158" s="868"/>
      <c r="AV158" s="555"/>
      <c r="AW158" s="371">
        <f t="shared" si="61"/>
        <v>0</v>
      </c>
      <c r="AX158" s="268"/>
      <c r="AY158" s="346">
        <f>'総括表 (A表)'!I158</f>
        <v>0</v>
      </c>
      <c r="AZ158" s="346">
        <f t="shared" si="62"/>
        <v>2</v>
      </c>
      <c r="BA158" s="346" t="str">
        <f t="shared" si="63"/>
        <v/>
      </c>
      <c r="BB158" s="346" t="str">
        <f t="shared" si="66"/>
        <v/>
      </c>
      <c r="BC158" s="346" t="str">
        <f t="shared" si="67"/>
        <v/>
      </c>
    </row>
    <row r="159" spans="1:55">
      <c r="A159" s="353">
        <f>VLOOKUP($E159,'個別表（B表）'!$C$14:$AR$213,2,FALSE)</f>
        <v>0</v>
      </c>
      <c r="B159" s="353">
        <f>IF(D159&gt;0,SUM($D$12:D159),0)</f>
        <v>0</v>
      </c>
      <c r="C159" s="353">
        <f t="shared" si="47"/>
        <v>0</v>
      </c>
      <c r="D159" s="353">
        <f t="shared" si="59"/>
        <v>0</v>
      </c>
      <c r="E159" s="408">
        <f t="shared" si="64"/>
        <v>0</v>
      </c>
      <c r="F159" s="371">
        <f>VLOOKUP($E159,'個別表（B表）'!$C$14:$AR$213,8,FALSE)</f>
        <v>0</v>
      </c>
      <c r="G159" s="346">
        <f>VLOOKUP($E159,'個別表（B表）'!$C$14:$AR$213,9,FALSE)</f>
        <v>0</v>
      </c>
      <c r="H159" s="346">
        <f>VLOOKUP($E159,'個別表（B表）'!$C$14:$AR$213,10,FALSE)</f>
        <v>0</v>
      </c>
      <c r="I159" s="542"/>
      <c r="J159" s="971" t="e">
        <f>IF($O159&gt;=0.6,1,
IF(AND($O159&gt;=0.5,#REF!=2,OR($L159="中間",$L159="山間")),1,"")
)</f>
        <v>#REF!</v>
      </c>
      <c r="K159" s="974" t="str">
        <f t="shared" si="60"/>
        <v/>
      </c>
      <c r="L159" s="652" t="str">
        <f>IF($H159&gt;0,LEFT(VLOOKUP($E159,'個別表（B表）'!$C$14:$AR$213,15,FALSE),2),"")</f>
        <v/>
      </c>
      <c r="M159" s="796"/>
      <c r="N159" s="544"/>
      <c r="O159" s="544"/>
      <c r="P159" s="543"/>
      <c r="Q159" s="556" t="str">
        <f t="shared" si="65"/>
        <v/>
      </c>
      <c r="R159" s="545"/>
      <c r="S159" s="557">
        <f>SUMIFS('個別表（B表）'!$H$14:$H$213,'個別表（B表）'!$C$14:$C$213,'総括表 (A表)'!$E159,'個別表（B表）'!$S$14:$S$213,"&gt;=1")</f>
        <v>0</v>
      </c>
      <c r="T159" s="401">
        <f>SUMIFS('個別表（B表）'!$BB$14:$BB$213,'個別表（B表）'!$C$14:$C$213,'総括表 (A表)'!$E159)</f>
        <v>0</v>
      </c>
      <c r="U159" s="401">
        <f>SUMIFS('個別表（B表）'!$BD$14:$BD$213,'個別表（B表）'!$C$14:$C$213,'総括表 (A表)'!$E159)</f>
        <v>0</v>
      </c>
      <c r="V159" s="557">
        <f>SUMIFS('個別表（B表）'!$H$14:$H$213,'個別表（B表）'!$C$14:$C$213,'総括表 (A表)'!$E159,'個別表（B表）'!$T$14:$T$213,"&gt;=1")</f>
        <v>0</v>
      </c>
      <c r="W159" s="402">
        <f>SUMIFS('個別表（B表）'!$BZ$14:$BZ$213,'個別表（B表）'!$C$14:$C$213,'総括表 (A表)'!$E159)</f>
        <v>0</v>
      </c>
      <c r="X159" s="402">
        <f>SUMIFS('個別表（B表）'!$CC$14:$CC$213,'個別表（B表）'!$C$14:$C$213,'総括表 (A表)'!$E159)</f>
        <v>0</v>
      </c>
      <c r="Y159" s="546"/>
      <c r="Z159" s="546"/>
      <c r="AA159" s="557">
        <f t="shared" si="48"/>
        <v>0</v>
      </c>
      <c r="AB159" s="403">
        <f t="shared" si="49"/>
        <v>0</v>
      </c>
      <c r="AC159" s="403">
        <f t="shared" si="50"/>
        <v>0</v>
      </c>
      <c r="AD159" s="548">
        <f t="shared" si="68"/>
        <v>0</v>
      </c>
      <c r="AE159" s="549"/>
      <c r="AF159" s="550">
        <f t="shared" si="51"/>
        <v>0</v>
      </c>
      <c r="AG159" s="551">
        <f t="shared" si="52"/>
        <v>0</v>
      </c>
      <c r="AH159" s="549"/>
      <c r="AI159" s="549"/>
      <c r="AJ159" s="550">
        <f t="shared" si="53"/>
        <v>0</v>
      </c>
      <c r="AK159" s="850">
        <f t="shared" si="69"/>
        <v>0</v>
      </c>
      <c r="AL159" s="549"/>
      <c r="AM159" s="550">
        <f t="shared" si="54"/>
        <v>0</v>
      </c>
      <c r="AN159" s="551">
        <f t="shared" si="55"/>
        <v>0</v>
      </c>
      <c r="AO159" s="549"/>
      <c r="AP159" s="552">
        <f t="shared" si="56"/>
        <v>0</v>
      </c>
      <c r="AQ159" s="553"/>
      <c r="AR159" s="551">
        <f t="shared" si="57"/>
        <v>0</v>
      </c>
      <c r="AS159" s="554"/>
      <c r="AT159" s="345">
        <f t="shared" si="58"/>
        <v>0</v>
      </c>
      <c r="AU159" s="868"/>
      <c r="AV159" s="555"/>
      <c r="AW159" s="371">
        <f t="shared" si="61"/>
        <v>0</v>
      </c>
      <c r="AX159" s="268"/>
      <c r="AY159" s="346">
        <f>'総括表 (A表)'!I159</f>
        <v>0</v>
      </c>
      <c r="AZ159" s="346">
        <f t="shared" si="62"/>
        <v>2</v>
      </c>
      <c r="BA159" s="346" t="str">
        <f t="shared" si="63"/>
        <v/>
      </c>
      <c r="BB159" s="346" t="str">
        <f t="shared" si="66"/>
        <v/>
      </c>
      <c r="BC159" s="346" t="str">
        <f t="shared" si="67"/>
        <v/>
      </c>
    </row>
    <row r="160" spans="1:55">
      <c r="A160" s="353">
        <f>VLOOKUP($E160,'個別表（B表）'!$C$14:$AR$213,2,FALSE)</f>
        <v>0</v>
      </c>
      <c r="B160" s="353">
        <f>IF(D160&gt;0,SUM($D$12:D160),0)</f>
        <v>0</v>
      </c>
      <c r="C160" s="353">
        <f t="shared" si="47"/>
        <v>0</v>
      </c>
      <c r="D160" s="353">
        <f t="shared" si="59"/>
        <v>0</v>
      </c>
      <c r="E160" s="408">
        <f t="shared" si="64"/>
        <v>0</v>
      </c>
      <c r="F160" s="371">
        <f>VLOOKUP($E160,'個別表（B表）'!$C$14:$AR$213,8,FALSE)</f>
        <v>0</v>
      </c>
      <c r="G160" s="346">
        <f>VLOOKUP($E160,'個別表（B表）'!$C$14:$AR$213,9,FALSE)</f>
        <v>0</v>
      </c>
      <c r="H160" s="346">
        <f>VLOOKUP($E160,'個別表（B表）'!$C$14:$AR$213,10,FALSE)</f>
        <v>0</v>
      </c>
      <c r="I160" s="542"/>
      <c r="J160" s="971" t="e">
        <f>IF($O160&gt;=0.6,1,
IF(AND($O160&gt;=0.5,#REF!=2,OR($L160="中間",$L160="山間")),1,"")
)</f>
        <v>#REF!</v>
      </c>
      <c r="K160" s="974" t="str">
        <f t="shared" si="60"/>
        <v/>
      </c>
      <c r="L160" s="652" t="str">
        <f>IF($H160&gt;0,LEFT(VLOOKUP($E160,'個別表（B表）'!$C$14:$AR$213,15,FALSE),2),"")</f>
        <v/>
      </c>
      <c r="M160" s="796"/>
      <c r="N160" s="544"/>
      <c r="O160" s="544"/>
      <c r="P160" s="543"/>
      <c r="Q160" s="556" t="str">
        <f t="shared" si="65"/>
        <v/>
      </c>
      <c r="R160" s="545"/>
      <c r="S160" s="557">
        <f>SUMIFS('個別表（B表）'!$H$14:$H$213,'個別表（B表）'!$C$14:$C$213,'総括表 (A表)'!$E160,'個別表（B表）'!$S$14:$S$213,"&gt;=1")</f>
        <v>0</v>
      </c>
      <c r="T160" s="401">
        <f>SUMIFS('個別表（B表）'!$BB$14:$BB$213,'個別表（B表）'!$C$14:$C$213,'総括表 (A表)'!$E160)</f>
        <v>0</v>
      </c>
      <c r="U160" s="401">
        <f>SUMIFS('個別表（B表）'!$BD$14:$BD$213,'個別表（B表）'!$C$14:$C$213,'総括表 (A表)'!$E160)</f>
        <v>0</v>
      </c>
      <c r="V160" s="557">
        <f>SUMIFS('個別表（B表）'!$H$14:$H$213,'個別表（B表）'!$C$14:$C$213,'総括表 (A表)'!$E160,'個別表（B表）'!$T$14:$T$213,"&gt;=1")</f>
        <v>0</v>
      </c>
      <c r="W160" s="402">
        <f>SUMIFS('個別表（B表）'!$BZ$14:$BZ$213,'個別表（B表）'!$C$14:$C$213,'総括表 (A表)'!$E160)</f>
        <v>0</v>
      </c>
      <c r="X160" s="402">
        <f>SUMIFS('個別表（B表）'!$CC$14:$CC$213,'個別表（B表）'!$C$14:$C$213,'総括表 (A表)'!$E160)</f>
        <v>0</v>
      </c>
      <c r="Y160" s="546"/>
      <c r="Z160" s="546"/>
      <c r="AA160" s="557">
        <f t="shared" si="48"/>
        <v>0</v>
      </c>
      <c r="AB160" s="403">
        <f t="shared" si="49"/>
        <v>0</v>
      </c>
      <c r="AC160" s="403">
        <f t="shared" si="50"/>
        <v>0</v>
      </c>
      <c r="AD160" s="548">
        <f t="shared" si="68"/>
        <v>0</v>
      </c>
      <c r="AE160" s="549"/>
      <c r="AF160" s="550">
        <f t="shared" si="51"/>
        <v>0</v>
      </c>
      <c r="AG160" s="551">
        <f t="shared" si="52"/>
        <v>0</v>
      </c>
      <c r="AH160" s="549"/>
      <c r="AI160" s="549"/>
      <c r="AJ160" s="550">
        <f t="shared" si="53"/>
        <v>0</v>
      </c>
      <c r="AK160" s="850">
        <f t="shared" si="69"/>
        <v>0</v>
      </c>
      <c r="AL160" s="549"/>
      <c r="AM160" s="550">
        <f t="shared" si="54"/>
        <v>0</v>
      </c>
      <c r="AN160" s="551">
        <f t="shared" si="55"/>
        <v>0</v>
      </c>
      <c r="AO160" s="549"/>
      <c r="AP160" s="552">
        <f t="shared" si="56"/>
        <v>0</v>
      </c>
      <c r="AQ160" s="553"/>
      <c r="AR160" s="551">
        <f t="shared" si="57"/>
        <v>0</v>
      </c>
      <c r="AS160" s="554"/>
      <c r="AT160" s="345">
        <f t="shared" si="58"/>
        <v>0</v>
      </c>
      <c r="AU160" s="868"/>
      <c r="AV160" s="555"/>
      <c r="AW160" s="371">
        <f t="shared" si="61"/>
        <v>0</v>
      </c>
      <c r="AX160" s="268"/>
      <c r="AY160" s="346">
        <f>'総括表 (A表)'!I160</f>
        <v>0</v>
      </c>
      <c r="AZ160" s="346">
        <f t="shared" si="62"/>
        <v>2</v>
      </c>
      <c r="BA160" s="346" t="str">
        <f t="shared" si="63"/>
        <v/>
      </c>
      <c r="BB160" s="346" t="str">
        <f t="shared" si="66"/>
        <v/>
      </c>
      <c r="BC160" s="346" t="str">
        <f t="shared" si="67"/>
        <v/>
      </c>
    </row>
    <row r="161" spans="1:55">
      <c r="A161" s="353">
        <f>VLOOKUP($E161,'個別表（B表）'!$C$14:$AR$213,2,FALSE)</f>
        <v>0</v>
      </c>
      <c r="B161" s="353">
        <f>IF(D161&gt;0,SUM($D$12:D161),0)</f>
        <v>0</v>
      </c>
      <c r="C161" s="353">
        <f t="shared" si="47"/>
        <v>0</v>
      </c>
      <c r="D161" s="353">
        <f t="shared" si="59"/>
        <v>0</v>
      </c>
      <c r="E161" s="408">
        <f t="shared" si="64"/>
        <v>0</v>
      </c>
      <c r="F161" s="371">
        <f>VLOOKUP($E161,'個別表（B表）'!$C$14:$AR$213,8,FALSE)</f>
        <v>0</v>
      </c>
      <c r="G161" s="346">
        <f>VLOOKUP($E161,'個別表（B表）'!$C$14:$AR$213,9,FALSE)</f>
        <v>0</v>
      </c>
      <c r="H161" s="346">
        <f>VLOOKUP($E161,'個別表（B表）'!$C$14:$AR$213,10,FALSE)</f>
        <v>0</v>
      </c>
      <c r="I161" s="542"/>
      <c r="J161" s="971" t="e">
        <f>IF($O161&gt;=0.6,1,
IF(AND($O161&gt;=0.5,#REF!=2,OR($L161="中間",$L161="山間")),1,"")
)</f>
        <v>#REF!</v>
      </c>
      <c r="K161" s="974" t="str">
        <f t="shared" si="60"/>
        <v/>
      </c>
      <c r="L161" s="652" t="str">
        <f>IF($H161&gt;0,LEFT(VLOOKUP($E161,'個別表（B表）'!$C$14:$AR$213,15,FALSE),2),"")</f>
        <v/>
      </c>
      <c r="M161" s="796"/>
      <c r="N161" s="544"/>
      <c r="O161" s="544"/>
      <c r="P161" s="543"/>
      <c r="Q161" s="556" t="str">
        <f t="shared" si="65"/>
        <v/>
      </c>
      <c r="R161" s="545"/>
      <c r="S161" s="557">
        <f>SUMIFS('個別表（B表）'!$H$14:$H$213,'個別表（B表）'!$C$14:$C$213,'総括表 (A表)'!$E161,'個別表（B表）'!$S$14:$S$213,"&gt;=1")</f>
        <v>0</v>
      </c>
      <c r="T161" s="401">
        <f>SUMIFS('個別表（B表）'!$BB$14:$BB$213,'個別表（B表）'!$C$14:$C$213,'総括表 (A表)'!$E161)</f>
        <v>0</v>
      </c>
      <c r="U161" s="401">
        <f>SUMIFS('個別表（B表）'!$BD$14:$BD$213,'個別表（B表）'!$C$14:$C$213,'総括表 (A表)'!$E161)</f>
        <v>0</v>
      </c>
      <c r="V161" s="557">
        <f>SUMIFS('個別表（B表）'!$H$14:$H$213,'個別表（B表）'!$C$14:$C$213,'総括表 (A表)'!$E161,'個別表（B表）'!$T$14:$T$213,"&gt;=1")</f>
        <v>0</v>
      </c>
      <c r="W161" s="402">
        <f>SUMIFS('個別表（B表）'!$BZ$14:$BZ$213,'個別表（B表）'!$C$14:$C$213,'総括表 (A表)'!$E161)</f>
        <v>0</v>
      </c>
      <c r="X161" s="402">
        <f>SUMIFS('個別表（B表）'!$CC$14:$CC$213,'個別表（B表）'!$C$14:$C$213,'総括表 (A表)'!$E161)</f>
        <v>0</v>
      </c>
      <c r="Y161" s="546"/>
      <c r="Z161" s="546"/>
      <c r="AA161" s="557">
        <f t="shared" si="48"/>
        <v>0</v>
      </c>
      <c r="AB161" s="403">
        <f t="shared" si="49"/>
        <v>0</v>
      </c>
      <c r="AC161" s="403">
        <f t="shared" si="50"/>
        <v>0</v>
      </c>
      <c r="AD161" s="548">
        <f t="shared" si="68"/>
        <v>0</v>
      </c>
      <c r="AE161" s="549"/>
      <c r="AF161" s="550">
        <f t="shared" si="51"/>
        <v>0</v>
      </c>
      <c r="AG161" s="551">
        <f t="shared" si="52"/>
        <v>0</v>
      </c>
      <c r="AH161" s="549"/>
      <c r="AI161" s="549"/>
      <c r="AJ161" s="550">
        <f t="shared" si="53"/>
        <v>0</v>
      </c>
      <c r="AK161" s="850">
        <f t="shared" si="69"/>
        <v>0</v>
      </c>
      <c r="AL161" s="549"/>
      <c r="AM161" s="550">
        <f t="shared" si="54"/>
        <v>0</v>
      </c>
      <c r="AN161" s="551">
        <f t="shared" si="55"/>
        <v>0</v>
      </c>
      <c r="AO161" s="549"/>
      <c r="AP161" s="552">
        <f t="shared" si="56"/>
        <v>0</v>
      </c>
      <c r="AQ161" s="553"/>
      <c r="AR161" s="551">
        <f t="shared" si="57"/>
        <v>0</v>
      </c>
      <c r="AS161" s="554"/>
      <c r="AT161" s="345">
        <f t="shared" si="58"/>
        <v>0</v>
      </c>
      <c r="AU161" s="868"/>
      <c r="AV161" s="555"/>
      <c r="AW161" s="371">
        <f t="shared" si="61"/>
        <v>0</v>
      </c>
      <c r="AX161" s="268"/>
      <c r="AY161" s="346">
        <f>'総括表 (A表)'!I161</f>
        <v>0</v>
      </c>
      <c r="AZ161" s="346">
        <f t="shared" si="62"/>
        <v>2</v>
      </c>
      <c r="BA161" s="346" t="str">
        <f t="shared" si="63"/>
        <v/>
      </c>
      <c r="BB161" s="346" t="str">
        <f t="shared" si="66"/>
        <v/>
      </c>
      <c r="BC161" s="346" t="str">
        <f t="shared" si="67"/>
        <v/>
      </c>
    </row>
    <row r="162" spans="1:55">
      <c r="A162" s="353">
        <f>VLOOKUP($E162,'個別表（B表）'!$C$14:$AR$213,2,FALSE)</f>
        <v>0</v>
      </c>
      <c r="B162" s="353">
        <f>IF(D162&gt;0,SUM($D$12:D162),0)</f>
        <v>0</v>
      </c>
      <c r="C162" s="353">
        <f t="shared" si="47"/>
        <v>0</v>
      </c>
      <c r="D162" s="353">
        <f t="shared" si="59"/>
        <v>0</v>
      </c>
      <c r="E162" s="408">
        <f t="shared" si="64"/>
        <v>0</v>
      </c>
      <c r="F162" s="371">
        <f>VLOOKUP($E162,'個別表（B表）'!$C$14:$AR$213,8,FALSE)</f>
        <v>0</v>
      </c>
      <c r="G162" s="346">
        <f>VLOOKUP($E162,'個別表（B表）'!$C$14:$AR$213,9,FALSE)</f>
        <v>0</v>
      </c>
      <c r="H162" s="346">
        <f>VLOOKUP($E162,'個別表（B表）'!$C$14:$AR$213,10,FALSE)</f>
        <v>0</v>
      </c>
      <c r="I162" s="542"/>
      <c r="J162" s="971" t="e">
        <f>IF($O162&gt;=0.6,1,
IF(AND($O162&gt;=0.5,#REF!=2,OR($L162="中間",$L162="山間")),1,"")
)</f>
        <v>#REF!</v>
      </c>
      <c r="K162" s="974" t="str">
        <f t="shared" si="60"/>
        <v/>
      </c>
      <c r="L162" s="652" t="str">
        <f>IF($H162&gt;0,LEFT(VLOOKUP($E162,'個別表（B表）'!$C$14:$AR$213,15,FALSE),2),"")</f>
        <v/>
      </c>
      <c r="M162" s="796"/>
      <c r="N162" s="544"/>
      <c r="O162" s="544"/>
      <c r="P162" s="543"/>
      <c r="Q162" s="556" t="str">
        <f t="shared" si="65"/>
        <v/>
      </c>
      <c r="R162" s="545"/>
      <c r="S162" s="557">
        <f>SUMIFS('個別表（B表）'!$H$14:$H$213,'個別表（B表）'!$C$14:$C$213,'総括表 (A表)'!$E162,'個別表（B表）'!$S$14:$S$213,"&gt;=1")</f>
        <v>0</v>
      </c>
      <c r="T162" s="401">
        <f>SUMIFS('個別表（B表）'!$BB$14:$BB$213,'個別表（B表）'!$C$14:$C$213,'総括表 (A表)'!$E162)</f>
        <v>0</v>
      </c>
      <c r="U162" s="401">
        <f>SUMIFS('個別表（B表）'!$BD$14:$BD$213,'個別表（B表）'!$C$14:$C$213,'総括表 (A表)'!$E162)</f>
        <v>0</v>
      </c>
      <c r="V162" s="557">
        <f>SUMIFS('個別表（B表）'!$H$14:$H$213,'個別表（B表）'!$C$14:$C$213,'総括表 (A表)'!$E162,'個別表（B表）'!$T$14:$T$213,"&gt;=1")</f>
        <v>0</v>
      </c>
      <c r="W162" s="402">
        <f>SUMIFS('個別表（B表）'!$BZ$14:$BZ$213,'個別表（B表）'!$C$14:$C$213,'総括表 (A表)'!$E162)</f>
        <v>0</v>
      </c>
      <c r="X162" s="402">
        <f>SUMIFS('個別表（B表）'!$CC$14:$CC$213,'個別表（B表）'!$C$14:$C$213,'総括表 (A表)'!$E162)</f>
        <v>0</v>
      </c>
      <c r="Y162" s="546"/>
      <c r="Z162" s="546"/>
      <c r="AA162" s="557">
        <f t="shared" si="48"/>
        <v>0</v>
      </c>
      <c r="AB162" s="403">
        <f t="shared" si="49"/>
        <v>0</v>
      </c>
      <c r="AC162" s="403">
        <f t="shared" si="50"/>
        <v>0</v>
      </c>
      <c r="AD162" s="548">
        <f t="shared" si="68"/>
        <v>0</v>
      </c>
      <c r="AE162" s="549"/>
      <c r="AF162" s="550">
        <f t="shared" si="51"/>
        <v>0</v>
      </c>
      <c r="AG162" s="551">
        <f t="shared" si="52"/>
        <v>0</v>
      </c>
      <c r="AH162" s="549"/>
      <c r="AI162" s="549"/>
      <c r="AJ162" s="550">
        <f t="shared" si="53"/>
        <v>0</v>
      </c>
      <c r="AK162" s="850">
        <f t="shared" si="69"/>
        <v>0</v>
      </c>
      <c r="AL162" s="549"/>
      <c r="AM162" s="550">
        <f t="shared" si="54"/>
        <v>0</v>
      </c>
      <c r="AN162" s="551">
        <f t="shared" si="55"/>
        <v>0</v>
      </c>
      <c r="AO162" s="549"/>
      <c r="AP162" s="552">
        <f t="shared" si="56"/>
        <v>0</v>
      </c>
      <c r="AQ162" s="553"/>
      <c r="AR162" s="551">
        <f t="shared" si="57"/>
        <v>0</v>
      </c>
      <c r="AS162" s="554"/>
      <c r="AT162" s="345">
        <f t="shared" si="58"/>
        <v>0</v>
      </c>
      <c r="AU162" s="868"/>
      <c r="AV162" s="555"/>
      <c r="AW162" s="371">
        <f t="shared" si="61"/>
        <v>0</v>
      </c>
      <c r="AX162" s="268"/>
      <c r="AY162" s="346">
        <f>'総括表 (A表)'!I162</f>
        <v>0</v>
      </c>
      <c r="AZ162" s="346">
        <f t="shared" si="62"/>
        <v>2</v>
      </c>
      <c r="BA162" s="346" t="str">
        <f t="shared" si="63"/>
        <v/>
      </c>
      <c r="BB162" s="346" t="str">
        <f t="shared" si="66"/>
        <v/>
      </c>
      <c r="BC162" s="346" t="str">
        <f t="shared" si="67"/>
        <v/>
      </c>
    </row>
    <row r="163" spans="1:55">
      <c r="A163" s="353">
        <f>VLOOKUP($E163,'個別表（B表）'!$C$14:$AR$213,2,FALSE)</f>
        <v>0</v>
      </c>
      <c r="B163" s="353">
        <f>IF(D163&gt;0,SUM($D$12:D163),0)</f>
        <v>0</v>
      </c>
      <c r="C163" s="353">
        <f t="shared" si="47"/>
        <v>0</v>
      </c>
      <c r="D163" s="353">
        <f t="shared" si="59"/>
        <v>0</v>
      </c>
      <c r="E163" s="408">
        <f t="shared" si="64"/>
        <v>0</v>
      </c>
      <c r="F163" s="371">
        <f>VLOOKUP($E163,'個別表（B表）'!$C$14:$AR$213,8,FALSE)</f>
        <v>0</v>
      </c>
      <c r="G163" s="346">
        <f>VLOOKUP($E163,'個別表（B表）'!$C$14:$AR$213,9,FALSE)</f>
        <v>0</v>
      </c>
      <c r="H163" s="346">
        <f>VLOOKUP($E163,'個別表（B表）'!$C$14:$AR$213,10,FALSE)</f>
        <v>0</v>
      </c>
      <c r="I163" s="542"/>
      <c r="J163" s="971" t="e">
        <f>IF($O163&gt;=0.6,1,
IF(AND($O163&gt;=0.5,#REF!=2,OR($L163="中間",$L163="山間")),1,"")
)</f>
        <v>#REF!</v>
      </c>
      <c r="K163" s="974" t="str">
        <f t="shared" si="60"/>
        <v/>
      </c>
      <c r="L163" s="652" t="str">
        <f>IF($H163&gt;0,LEFT(VLOOKUP($E163,'個別表（B表）'!$C$14:$AR$213,15,FALSE),2),"")</f>
        <v/>
      </c>
      <c r="M163" s="796"/>
      <c r="N163" s="544"/>
      <c r="O163" s="544"/>
      <c r="P163" s="543"/>
      <c r="Q163" s="556" t="str">
        <f t="shared" si="65"/>
        <v/>
      </c>
      <c r="R163" s="545"/>
      <c r="S163" s="557">
        <f>SUMIFS('個別表（B表）'!$H$14:$H$213,'個別表（B表）'!$C$14:$C$213,'総括表 (A表)'!$E163,'個別表（B表）'!$S$14:$S$213,"&gt;=1")</f>
        <v>0</v>
      </c>
      <c r="T163" s="401">
        <f>SUMIFS('個別表（B表）'!$BB$14:$BB$213,'個別表（B表）'!$C$14:$C$213,'総括表 (A表)'!$E163)</f>
        <v>0</v>
      </c>
      <c r="U163" s="401">
        <f>SUMIFS('個別表（B表）'!$BD$14:$BD$213,'個別表（B表）'!$C$14:$C$213,'総括表 (A表)'!$E163)</f>
        <v>0</v>
      </c>
      <c r="V163" s="557">
        <f>SUMIFS('個別表（B表）'!$H$14:$H$213,'個別表（B表）'!$C$14:$C$213,'総括表 (A表)'!$E163,'個別表（B表）'!$T$14:$T$213,"&gt;=1")</f>
        <v>0</v>
      </c>
      <c r="W163" s="402">
        <f>SUMIFS('個別表（B表）'!$BZ$14:$BZ$213,'個別表（B表）'!$C$14:$C$213,'総括表 (A表)'!$E163)</f>
        <v>0</v>
      </c>
      <c r="X163" s="402">
        <f>SUMIFS('個別表（B表）'!$CC$14:$CC$213,'個別表（B表）'!$C$14:$C$213,'総括表 (A表)'!$E163)</f>
        <v>0</v>
      </c>
      <c r="Y163" s="546"/>
      <c r="Z163" s="546"/>
      <c r="AA163" s="557">
        <f t="shared" si="48"/>
        <v>0</v>
      </c>
      <c r="AB163" s="403">
        <f t="shared" si="49"/>
        <v>0</v>
      </c>
      <c r="AC163" s="403">
        <f t="shared" si="50"/>
        <v>0</v>
      </c>
      <c r="AD163" s="548">
        <f t="shared" si="68"/>
        <v>0</v>
      </c>
      <c r="AE163" s="549"/>
      <c r="AF163" s="550">
        <f t="shared" si="51"/>
        <v>0</v>
      </c>
      <c r="AG163" s="551">
        <f t="shared" si="52"/>
        <v>0</v>
      </c>
      <c r="AH163" s="549"/>
      <c r="AI163" s="549"/>
      <c r="AJ163" s="550">
        <f t="shared" si="53"/>
        <v>0</v>
      </c>
      <c r="AK163" s="850">
        <f t="shared" si="69"/>
        <v>0</v>
      </c>
      <c r="AL163" s="549"/>
      <c r="AM163" s="550">
        <f t="shared" si="54"/>
        <v>0</v>
      </c>
      <c r="AN163" s="551">
        <f t="shared" si="55"/>
        <v>0</v>
      </c>
      <c r="AO163" s="549"/>
      <c r="AP163" s="552">
        <f t="shared" si="56"/>
        <v>0</v>
      </c>
      <c r="AQ163" s="553"/>
      <c r="AR163" s="551">
        <f t="shared" si="57"/>
        <v>0</v>
      </c>
      <c r="AS163" s="554"/>
      <c r="AT163" s="345">
        <f t="shared" si="58"/>
        <v>0</v>
      </c>
      <c r="AU163" s="868"/>
      <c r="AV163" s="555"/>
      <c r="AW163" s="371">
        <f t="shared" si="61"/>
        <v>0</v>
      </c>
      <c r="AX163" s="268"/>
      <c r="AY163" s="346">
        <f>'総括表 (A表)'!I163</f>
        <v>0</v>
      </c>
      <c r="AZ163" s="346">
        <f t="shared" si="62"/>
        <v>2</v>
      </c>
      <c r="BA163" s="346" t="str">
        <f t="shared" si="63"/>
        <v/>
      </c>
      <c r="BB163" s="346" t="str">
        <f t="shared" si="66"/>
        <v/>
      </c>
      <c r="BC163" s="346" t="str">
        <f t="shared" si="67"/>
        <v/>
      </c>
    </row>
    <row r="164" spans="1:55">
      <c r="A164" s="353">
        <f>VLOOKUP($E164,'個別表（B表）'!$C$14:$AR$213,2,FALSE)</f>
        <v>0</v>
      </c>
      <c r="B164" s="353">
        <f>IF(D164&gt;0,SUM($D$12:D164),0)</f>
        <v>0</v>
      </c>
      <c r="C164" s="353">
        <f t="shared" si="47"/>
        <v>0</v>
      </c>
      <c r="D164" s="353">
        <f t="shared" si="59"/>
        <v>0</v>
      </c>
      <c r="E164" s="408">
        <f t="shared" si="64"/>
        <v>0</v>
      </c>
      <c r="F164" s="371">
        <f>VLOOKUP($E164,'個別表（B表）'!$C$14:$AR$213,8,FALSE)</f>
        <v>0</v>
      </c>
      <c r="G164" s="346">
        <f>VLOOKUP($E164,'個別表（B表）'!$C$14:$AR$213,9,FALSE)</f>
        <v>0</v>
      </c>
      <c r="H164" s="346">
        <f>VLOOKUP($E164,'個別表（B表）'!$C$14:$AR$213,10,FALSE)</f>
        <v>0</v>
      </c>
      <c r="I164" s="542"/>
      <c r="J164" s="971" t="e">
        <f>IF($O164&gt;=0.6,1,
IF(AND($O164&gt;=0.5,#REF!=2,OR($L164="中間",$L164="山間")),1,"")
)</f>
        <v>#REF!</v>
      </c>
      <c r="K164" s="974" t="str">
        <f t="shared" si="60"/>
        <v/>
      </c>
      <c r="L164" s="652" t="str">
        <f>IF($H164&gt;0,LEFT(VLOOKUP($E164,'個別表（B表）'!$C$14:$AR$213,15,FALSE),2),"")</f>
        <v/>
      </c>
      <c r="M164" s="796"/>
      <c r="N164" s="544"/>
      <c r="O164" s="544"/>
      <c r="P164" s="543"/>
      <c r="Q164" s="556" t="str">
        <f t="shared" si="65"/>
        <v/>
      </c>
      <c r="R164" s="545"/>
      <c r="S164" s="557">
        <f>SUMIFS('個別表（B表）'!$H$14:$H$213,'個別表（B表）'!$C$14:$C$213,'総括表 (A表)'!$E164,'個別表（B表）'!$S$14:$S$213,"&gt;=1")</f>
        <v>0</v>
      </c>
      <c r="T164" s="401">
        <f>SUMIFS('個別表（B表）'!$BB$14:$BB$213,'個別表（B表）'!$C$14:$C$213,'総括表 (A表)'!$E164)</f>
        <v>0</v>
      </c>
      <c r="U164" s="401">
        <f>SUMIFS('個別表（B表）'!$BD$14:$BD$213,'個別表（B表）'!$C$14:$C$213,'総括表 (A表)'!$E164)</f>
        <v>0</v>
      </c>
      <c r="V164" s="557">
        <f>SUMIFS('個別表（B表）'!$H$14:$H$213,'個別表（B表）'!$C$14:$C$213,'総括表 (A表)'!$E164,'個別表（B表）'!$T$14:$T$213,"&gt;=1")</f>
        <v>0</v>
      </c>
      <c r="W164" s="402">
        <f>SUMIFS('個別表（B表）'!$BZ$14:$BZ$213,'個別表（B表）'!$C$14:$C$213,'総括表 (A表)'!$E164)</f>
        <v>0</v>
      </c>
      <c r="X164" s="402">
        <f>SUMIFS('個別表（B表）'!$CC$14:$CC$213,'個別表（B表）'!$C$14:$C$213,'総括表 (A表)'!$E164)</f>
        <v>0</v>
      </c>
      <c r="Y164" s="546"/>
      <c r="Z164" s="546"/>
      <c r="AA164" s="557">
        <f t="shared" si="48"/>
        <v>0</v>
      </c>
      <c r="AB164" s="403">
        <f t="shared" si="49"/>
        <v>0</v>
      </c>
      <c r="AC164" s="403">
        <f t="shared" si="50"/>
        <v>0</v>
      </c>
      <c r="AD164" s="548">
        <f t="shared" si="68"/>
        <v>0</v>
      </c>
      <c r="AE164" s="549"/>
      <c r="AF164" s="550">
        <f t="shared" si="51"/>
        <v>0</v>
      </c>
      <c r="AG164" s="551">
        <f t="shared" si="52"/>
        <v>0</v>
      </c>
      <c r="AH164" s="549"/>
      <c r="AI164" s="549"/>
      <c r="AJ164" s="550">
        <f t="shared" si="53"/>
        <v>0</v>
      </c>
      <c r="AK164" s="850">
        <f t="shared" si="69"/>
        <v>0</v>
      </c>
      <c r="AL164" s="549"/>
      <c r="AM164" s="550">
        <f t="shared" si="54"/>
        <v>0</v>
      </c>
      <c r="AN164" s="551">
        <f t="shared" si="55"/>
        <v>0</v>
      </c>
      <c r="AO164" s="549"/>
      <c r="AP164" s="552">
        <f t="shared" si="56"/>
        <v>0</v>
      </c>
      <c r="AQ164" s="553"/>
      <c r="AR164" s="551">
        <f t="shared" si="57"/>
        <v>0</v>
      </c>
      <c r="AS164" s="554"/>
      <c r="AT164" s="345">
        <f t="shared" si="58"/>
        <v>0</v>
      </c>
      <c r="AU164" s="868"/>
      <c r="AV164" s="555"/>
      <c r="AW164" s="371">
        <f t="shared" si="61"/>
        <v>0</v>
      </c>
      <c r="AX164" s="268"/>
      <c r="AY164" s="346">
        <f>'総括表 (A表)'!I164</f>
        <v>0</v>
      </c>
      <c r="AZ164" s="346">
        <f t="shared" si="62"/>
        <v>2</v>
      </c>
      <c r="BA164" s="346" t="str">
        <f t="shared" si="63"/>
        <v/>
      </c>
      <c r="BB164" s="346" t="str">
        <f t="shared" si="66"/>
        <v/>
      </c>
      <c r="BC164" s="346" t="str">
        <f t="shared" si="67"/>
        <v/>
      </c>
    </row>
    <row r="165" spans="1:55">
      <c r="A165" s="353">
        <f>VLOOKUP($E165,'個別表（B表）'!$C$14:$AR$213,2,FALSE)</f>
        <v>0</v>
      </c>
      <c r="B165" s="353">
        <f>IF(D165&gt;0,SUM($D$12:D165),0)</f>
        <v>0</v>
      </c>
      <c r="C165" s="353">
        <f t="shared" si="47"/>
        <v>0</v>
      </c>
      <c r="D165" s="353">
        <f t="shared" si="59"/>
        <v>0</v>
      </c>
      <c r="E165" s="408">
        <f t="shared" si="64"/>
        <v>0</v>
      </c>
      <c r="F165" s="371">
        <f>VLOOKUP($E165,'個別表（B表）'!$C$14:$AR$213,8,FALSE)</f>
        <v>0</v>
      </c>
      <c r="G165" s="346">
        <f>VLOOKUP($E165,'個別表（B表）'!$C$14:$AR$213,9,FALSE)</f>
        <v>0</v>
      </c>
      <c r="H165" s="346">
        <f>VLOOKUP($E165,'個別表（B表）'!$C$14:$AR$213,10,FALSE)</f>
        <v>0</v>
      </c>
      <c r="I165" s="542"/>
      <c r="J165" s="971" t="e">
        <f>IF($O165&gt;=0.6,1,
IF(AND($O165&gt;=0.5,#REF!=2,OR($L165="中間",$L165="山間")),1,"")
)</f>
        <v>#REF!</v>
      </c>
      <c r="K165" s="974" t="str">
        <f t="shared" si="60"/>
        <v/>
      </c>
      <c r="L165" s="652" t="str">
        <f>IF($H165&gt;0,LEFT(VLOOKUP($E165,'個別表（B表）'!$C$14:$AR$213,15,FALSE),2),"")</f>
        <v/>
      </c>
      <c r="M165" s="796"/>
      <c r="N165" s="544"/>
      <c r="O165" s="544"/>
      <c r="P165" s="543"/>
      <c r="Q165" s="556" t="str">
        <f t="shared" si="65"/>
        <v/>
      </c>
      <c r="R165" s="545"/>
      <c r="S165" s="557">
        <f>SUMIFS('個別表（B表）'!$H$14:$H$213,'個別表（B表）'!$C$14:$C$213,'総括表 (A表)'!$E165,'個別表（B表）'!$S$14:$S$213,"&gt;=1")</f>
        <v>0</v>
      </c>
      <c r="T165" s="401">
        <f>SUMIFS('個別表（B表）'!$BB$14:$BB$213,'個別表（B表）'!$C$14:$C$213,'総括表 (A表)'!$E165)</f>
        <v>0</v>
      </c>
      <c r="U165" s="401">
        <f>SUMIFS('個別表（B表）'!$BD$14:$BD$213,'個別表（B表）'!$C$14:$C$213,'総括表 (A表)'!$E165)</f>
        <v>0</v>
      </c>
      <c r="V165" s="557">
        <f>SUMIFS('個別表（B表）'!$H$14:$H$213,'個別表（B表）'!$C$14:$C$213,'総括表 (A表)'!$E165,'個別表（B表）'!$T$14:$T$213,"&gt;=1")</f>
        <v>0</v>
      </c>
      <c r="W165" s="402">
        <f>SUMIFS('個別表（B表）'!$BZ$14:$BZ$213,'個別表（B表）'!$C$14:$C$213,'総括表 (A表)'!$E165)</f>
        <v>0</v>
      </c>
      <c r="X165" s="402">
        <f>SUMIFS('個別表（B表）'!$CC$14:$CC$213,'個別表（B表）'!$C$14:$C$213,'総括表 (A表)'!$E165)</f>
        <v>0</v>
      </c>
      <c r="Y165" s="546"/>
      <c r="Z165" s="546"/>
      <c r="AA165" s="557">
        <f t="shared" si="48"/>
        <v>0</v>
      </c>
      <c r="AB165" s="403">
        <f t="shared" si="49"/>
        <v>0</v>
      </c>
      <c r="AC165" s="403">
        <f t="shared" si="50"/>
        <v>0</v>
      </c>
      <c r="AD165" s="548">
        <f t="shared" si="68"/>
        <v>0</v>
      </c>
      <c r="AE165" s="549"/>
      <c r="AF165" s="550">
        <f t="shared" si="51"/>
        <v>0</v>
      </c>
      <c r="AG165" s="551">
        <f t="shared" si="52"/>
        <v>0</v>
      </c>
      <c r="AH165" s="549"/>
      <c r="AI165" s="549"/>
      <c r="AJ165" s="550">
        <f t="shared" si="53"/>
        <v>0</v>
      </c>
      <c r="AK165" s="850">
        <f t="shared" si="69"/>
        <v>0</v>
      </c>
      <c r="AL165" s="549"/>
      <c r="AM165" s="550">
        <f t="shared" si="54"/>
        <v>0</v>
      </c>
      <c r="AN165" s="551">
        <f t="shared" si="55"/>
        <v>0</v>
      </c>
      <c r="AO165" s="549"/>
      <c r="AP165" s="552">
        <f t="shared" si="56"/>
        <v>0</v>
      </c>
      <c r="AQ165" s="553"/>
      <c r="AR165" s="551">
        <f t="shared" si="57"/>
        <v>0</v>
      </c>
      <c r="AS165" s="554"/>
      <c r="AT165" s="345">
        <f t="shared" si="58"/>
        <v>0</v>
      </c>
      <c r="AU165" s="868"/>
      <c r="AV165" s="555"/>
      <c r="AW165" s="371">
        <f t="shared" si="61"/>
        <v>0</v>
      </c>
      <c r="AX165" s="268"/>
      <c r="AY165" s="346">
        <f>'総括表 (A表)'!I165</f>
        <v>0</v>
      </c>
      <c r="AZ165" s="346">
        <f t="shared" si="62"/>
        <v>2</v>
      </c>
      <c r="BA165" s="346" t="str">
        <f t="shared" si="63"/>
        <v/>
      </c>
      <c r="BB165" s="346" t="str">
        <f t="shared" si="66"/>
        <v/>
      </c>
      <c r="BC165" s="346" t="str">
        <f t="shared" si="67"/>
        <v/>
      </c>
    </row>
    <row r="166" spans="1:55">
      <c r="A166" s="353">
        <f>VLOOKUP($E166,'個別表（B表）'!$C$14:$AR$213,2,FALSE)</f>
        <v>0</v>
      </c>
      <c r="B166" s="353">
        <f>IF(D166&gt;0,SUM($D$12:D166),0)</f>
        <v>0</v>
      </c>
      <c r="C166" s="353">
        <f t="shared" si="47"/>
        <v>0</v>
      </c>
      <c r="D166" s="353">
        <f t="shared" si="59"/>
        <v>0</v>
      </c>
      <c r="E166" s="408">
        <f t="shared" si="64"/>
        <v>0</v>
      </c>
      <c r="F166" s="371">
        <f>VLOOKUP($E166,'個別表（B表）'!$C$14:$AR$213,8,FALSE)</f>
        <v>0</v>
      </c>
      <c r="G166" s="346">
        <f>VLOOKUP($E166,'個別表（B表）'!$C$14:$AR$213,9,FALSE)</f>
        <v>0</v>
      </c>
      <c r="H166" s="346">
        <f>VLOOKUP($E166,'個別表（B表）'!$C$14:$AR$213,10,FALSE)</f>
        <v>0</v>
      </c>
      <c r="I166" s="542"/>
      <c r="J166" s="971" t="e">
        <f>IF($O166&gt;=0.6,1,
IF(AND($O166&gt;=0.5,#REF!=2,OR($L166="中間",$L166="山間")),1,"")
)</f>
        <v>#REF!</v>
      </c>
      <c r="K166" s="974" t="str">
        <f t="shared" si="60"/>
        <v/>
      </c>
      <c r="L166" s="652" t="str">
        <f>IF($H166&gt;0,LEFT(VLOOKUP($E166,'個別表（B表）'!$C$14:$AR$213,15,FALSE),2),"")</f>
        <v/>
      </c>
      <c r="M166" s="796"/>
      <c r="N166" s="544"/>
      <c r="O166" s="544"/>
      <c r="P166" s="543"/>
      <c r="Q166" s="556" t="str">
        <f t="shared" si="65"/>
        <v/>
      </c>
      <c r="R166" s="545"/>
      <c r="S166" s="557">
        <f>SUMIFS('個別表（B表）'!$H$14:$H$213,'個別表（B表）'!$C$14:$C$213,'総括表 (A表)'!$E166,'個別表（B表）'!$S$14:$S$213,"&gt;=1")</f>
        <v>0</v>
      </c>
      <c r="T166" s="401">
        <f>SUMIFS('個別表（B表）'!$BB$14:$BB$213,'個別表（B表）'!$C$14:$C$213,'総括表 (A表)'!$E166)</f>
        <v>0</v>
      </c>
      <c r="U166" s="401">
        <f>SUMIFS('個別表（B表）'!$BD$14:$BD$213,'個別表（B表）'!$C$14:$C$213,'総括表 (A表)'!$E166)</f>
        <v>0</v>
      </c>
      <c r="V166" s="557">
        <f>SUMIFS('個別表（B表）'!$H$14:$H$213,'個別表（B表）'!$C$14:$C$213,'総括表 (A表)'!$E166,'個別表（B表）'!$T$14:$T$213,"&gt;=1")</f>
        <v>0</v>
      </c>
      <c r="W166" s="402">
        <f>SUMIFS('個別表（B表）'!$BZ$14:$BZ$213,'個別表（B表）'!$C$14:$C$213,'総括表 (A表)'!$E166)</f>
        <v>0</v>
      </c>
      <c r="X166" s="402">
        <f>SUMIFS('個別表（B表）'!$CC$14:$CC$213,'個別表（B表）'!$C$14:$C$213,'総括表 (A表)'!$E166)</f>
        <v>0</v>
      </c>
      <c r="Y166" s="546"/>
      <c r="Z166" s="546"/>
      <c r="AA166" s="557">
        <f t="shared" si="48"/>
        <v>0</v>
      </c>
      <c r="AB166" s="403">
        <f t="shared" si="49"/>
        <v>0</v>
      </c>
      <c r="AC166" s="403">
        <f t="shared" si="50"/>
        <v>0</v>
      </c>
      <c r="AD166" s="548">
        <f t="shared" si="68"/>
        <v>0</v>
      </c>
      <c r="AE166" s="549"/>
      <c r="AF166" s="550">
        <f t="shared" si="51"/>
        <v>0</v>
      </c>
      <c r="AG166" s="551">
        <f t="shared" si="52"/>
        <v>0</v>
      </c>
      <c r="AH166" s="549"/>
      <c r="AI166" s="549"/>
      <c r="AJ166" s="550">
        <f t="shared" si="53"/>
        <v>0</v>
      </c>
      <c r="AK166" s="850">
        <f t="shared" si="69"/>
        <v>0</v>
      </c>
      <c r="AL166" s="549"/>
      <c r="AM166" s="550">
        <f t="shared" si="54"/>
        <v>0</v>
      </c>
      <c r="AN166" s="551">
        <f t="shared" si="55"/>
        <v>0</v>
      </c>
      <c r="AO166" s="549"/>
      <c r="AP166" s="552">
        <f t="shared" si="56"/>
        <v>0</v>
      </c>
      <c r="AQ166" s="553"/>
      <c r="AR166" s="551">
        <f t="shared" si="57"/>
        <v>0</v>
      </c>
      <c r="AS166" s="554"/>
      <c r="AT166" s="345">
        <f t="shared" si="58"/>
        <v>0</v>
      </c>
      <c r="AU166" s="868"/>
      <c r="AV166" s="555"/>
      <c r="AW166" s="371">
        <f t="shared" si="61"/>
        <v>0</v>
      </c>
      <c r="AX166" s="268"/>
      <c r="AY166" s="346">
        <f>'総括表 (A表)'!I166</f>
        <v>0</v>
      </c>
      <c r="AZ166" s="346">
        <f t="shared" si="62"/>
        <v>2</v>
      </c>
      <c r="BA166" s="346" t="str">
        <f t="shared" si="63"/>
        <v/>
      </c>
      <c r="BB166" s="346" t="str">
        <f t="shared" si="66"/>
        <v/>
      </c>
      <c r="BC166" s="346" t="str">
        <f t="shared" si="67"/>
        <v/>
      </c>
    </row>
    <row r="167" spans="1:55">
      <c r="A167" s="353">
        <f>VLOOKUP($E167,'個別表（B表）'!$C$14:$AR$213,2,FALSE)</f>
        <v>0</v>
      </c>
      <c r="B167" s="353">
        <f>IF(D167&gt;0,SUM($D$12:D167),0)</f>
        <v>0</v>
      </c>
      <c r="C167" s="353">
        <f t="shared" si="47"/>
        <v>0</v>
      </c>
      <c r="D167" s="353">
        <f t="shared" si="59"/>
        <v>0</v>
      </c>
      <c r="E167" s="408">
        <f t="shared" si="64"/>
        <v>0</v>
      </c>
      <c r="F167" s="371">
        <f>VLOOKUP($E167,'個別表（B表）'!$C$14:$AR$213,8,FALSE)</f>
        <v>0</v>
      </c>
      <c r="G167" s="346">
        <f>VLOOKUP($E167,'個別表（B表）'!$C$14:$AR$213,9,FALSE)</f>
        <v>0</v>
      </c>
      <c r="H167" s="346">
        <f>VLOOKUP($E167,'個別表（B表）'!$C$14:$AR$213,10,FALSE)</f>
        <v>0</v>
      </c>
      <c r="I167" s="542"/>
      <c r="J167" s="971" t="e">
        <f>IF($O167&gt;=0.6,1,
IF(AND($O167&gt;=0.5,#REF!=2,OR($L167="中間",$L167="山間")),1,"")
)</f>
        <v>#REF!</v>
      </c>
      <c r="K167" s="974" t="str">
        <f t="shared" si="60"/>
        <v/>
      </c>
      <c r="L167" s="652" t="str">
        <f>IF($H167&gt;0,LEFT(VLOOKUP($E167,'個別表（B表）'!$C$14:$AR$213,15,FALSE),2),"")</f>
        <v/>
      </c>
      <c r="M167" s="796"/>
      <c r="N167" s="544"/>
      <c r="O167" s="544"/>
      <c r="P167" s="543"/>
      <c r="Q167" s="556" t="str">
        <f t="shared" si="65"/>
        <v/>
      </c>
      <c r="R167" s="545"/>
      <c r="S167" s="557">
        <f>SUMIFS('個別表（B表）'!$H$14:$H$213,'個別表（B表）'!$C$14:$C$213,'総括表 (A表)'!$E167,'個別表（B表）'!$S$14:$S$213,"&gt;=1")</f>
        <v>0</v>
      </c>
      <c r="T167" s="401">
        <f>SUMIFS('個別表（B表）'!$BB$14:$BB$213,'個別表（B表）'!$C$14:$C$213,'総括表 (A表)'!$E167)</f>
        <v>0</v>
      </c>
      <c r="U167" s="401">
        <f>SUMIFS('個別表（B表）'!$BD$14:$BD$213,'個別表（B表）'!$C$14:$C$213,'総括表 (A表)'!$E167)</f>
        <v>0</v>
      </c>
      <c r="V167" s="557">
        <f>SUMIFS('個別表（B表）'!$H$14:$H$213,'個別表（B表）'!$C$14:$C$213,'総括表 (A表)'!$E167,'個別表（B表）'!$T$14:$T$213,"&gt;=1")</f>
        <v>0</v>
      </c>
      <c r="W167" s="402">
        <f>SUMIFS('個別表（B表）'!$BZ$14:$BZ$213,'個別表（B表）'!$C$14:$C$213,'総括表 (A表)'!$E167)</f>
        <v>0</v>
      </c>
      <c r="X167" s="402">
        <f>SUMIFS('個別表（B表）'!$CC$14:$CC$213,'個別表（B表）'!$C$14:$C$213,'総括表 (A表)'!$E167)</f>
        <v>0</v>
      </c>
      <c r="Y167" s="546"/>
      <c r="Z167" s="546"/>
      <c r="AA167" s="557">
        <f t="shared" si="48"/>
        <v>0</v>
      </c>
      <c r="AB167" s="403">
        <f t="shared" si="49"/>
        <v>0</v>
      </c>
      <c r="AC167" s="403">
        <f t="shared" si="50"/>
        <v>0</v>
      </c>
      <c r="AD167" s="548">
        <f t="shared" si="68"/>
        <v>0</v>
      </c>
      <c r="AE167" s="549"/>
      <c r="AF167" s="550">
        <f t="shared" si="51"/>
        <v>0</v>
      </c>
      <c r="AG167" s="551">
        <f t="shared" si="52"/>
        <v>0</v>
      </c>
      <c r="AH167" s="549"/>
      <c r="AI167" s="549"/>
      <c r="AJ167" s="550">
        <f t="shared" si="53"/>
        <v>0</v>
      </c>
      <c r="AK167" s="850">
        <f t="shared" si="69"/>
        <v>0</v>
      </c>
      <c r="AL167" s="549"/>
      <c r="AM167" s="550">
        <f t="shared" si="54"/>
        <v>0</v>
      </c>
      <c r="AN167" s="551">
        <f t="shared" si="55"/>
        <v>0</v>
      </c>
      <c r="AO167" s="549"/>
      <c r="AP167" s="552">
        <f t="shared" si="56"/>
        <v>0</v>
      </c>
      <c r="AQ167" s="553"/>
      <c r="AR167" s="551">
        <f t="shared" si="57"/>
        <v>0</v>
      </c>
      <c r="AS167" s="554"/>
      <c r="AT167" s="345">
        <f t="shared" si="58"/>
        <v>0</v>
      </c>
      <c r="AU167" s="868"/>
      <c r="AV167" s="555"/>
      <c r="AW167" s="371">
        <f t="shared" si="61"/>
        <v>0</v>
      </c>
      <c r="AX167" s="268"/>
      <c r="AY167" s="346">
        <f>'総括表 (A表)'!I167</f>
        <v>0</v>
      </c>
      <c r="AZ167" s="346">
        <f t="shared" si="62"/>
        <v>2</v>
      </c>
      <c r="BA167" s="346" t="str">
        <f t="shared" si="63"/>
        <v/>
      </c>
      <c r="BB167" s="346" t="str">
        <f t="shared" si="66"/>
        <v/>
      </c>
      <c r="BC167" s="346" t="str">
        <f t="shared" si="67"/>
        <v/>
      </c>
    </row>
    <row r="168" spans="1:55">
      <c r="A168" s="353">
        <f>VLOOKUP($E168,'個別表（B表）'!$C$14:$AR$213,2,FALSE)</f>
        <v>0</v>
      </c>
      <c r="B168" s="353">
        <f>IF(D168&gt;0,SUM($D$12:D168),0)</f>
        <v>0</v>
      </c>
      <c r="C168" s="353">
        <f t="shared" ref="C168:C231" si="70">IF(G168&gt;0,IF(G168&lt;&gt;G167,1,0),0)</f>
        <v>0</v>
      </c>
      <c r="D168" s="353">
        <f t="shared" si="59"/>
        <v>0</v>
      </c>
      <c r="E168" s="408">
        <f t="shared" si="64"/>
        <v>0</v>
      </c>
      <c r="F168" s="371">
        <f>VLOOKUP($E168,'個別表（B表）'!$C$14:$AR$213,8,FALSE)</f>
        <v>0</v>
      </c>
      <c r="G168" s="346">
        <f>VLOOKUP($E168,'個別表（B表）'!$C$14:$AR$213,9,FALSE)</f>
        <v>0</v>
      </c>
      <c r="H168" s="346">
        <f>VLOOKUP($E168,'個別表（B表）'!$C$14:$AR$213,10,FALSE)</f>
        <v>0</v>
      </c>
      <c r="I168" s="542"/>
      <c r="J168" s="971" t="e">
        <f>IF($O168&gt;=0.6,1,
IF(AND($O168&gt;=0.5,#REF!=2,OR($L168="中間",$L168="山間")),1,"")
)</f>
        <v>#REF!</v>
      </c>
      <c r="K168" s="974" t="str">
        <f t="shared" si="60"/>
        <v/>
      </c>
      <c r="L168" s="652" t="str">
        <f>IF($H168&gt;0,LEFT(VLOOKUP($E168,'個別表（B表）'!$C$14:$AR$213,15,FALSE),2),"")</f>
        <v/>
      </c>
      <c r="M168" s="796"/>
      <c r="N168" s="544"/>
      <c r="O168" s="544"/>
      <c r="P168" s="543"/>
      <c r="Q168" s="556" t="str">
        <f t="shared" si="65"/>
        <v/>
      </c>
      <c r="R168" s="545"/>
      <c r="S168" s="557">
        <f>SUMIFS('個別表（B表）'!$H$14:$H$213,'個別表（B表）'!$C$14:$C$213,'総括表 (A表)'!$E168,'個別表（B表）'!$S$14:$S$213,"&gt;=1")</f>
        <v>0</v>
      </c>
      <c r="T168" s="401">
        <f>SUMIFS('個別表（B表）'!$BB$14:$BB$213,'個別表（B表）'!$C$14:$C$213,'総括表 (A表)'!$E168)</f>
        <v>0</v>
      </c>
      <c r="U168" s="401">
        <f>SUMIFS('個別表（B表）'!$BD$14:$BD$213,'個別表（B表）'!$C$14:$C$213,'総括表 (A表)'!$E168)</f>
        <v>0</v>
      </c>
      <c r="V168" s="557">
        <f>SUMIFS('個別表（B表）'!$H$14:$H$213,'個別表（B表）'!$C$14:$C$213,'総括表 (A表)'!$E168,'個別表（B表）'!$T$14:$T$213,"&gt;=1")</f>
        <v>0</v>
      </c>
      <c r="W168" s="402">
        <f>SUMIFS('個別表（B表）'!$BZ$14:$BZ$213,'個別表（B表）'!$C$14:$C$213,'総括表 (A表)'!$E168)</f>
        <v>0</v>
      </c>
      <c r="X168" s="402">
        <f>SUMIFS('個別表（B表）'!$CC$14:$CC$213,'個別表（B表）'!$C$14:$C$213,'総括表 (A表)'!$E168)</f>
        <v>0</v>
      </c>
      <c r="Y168" s="546"/>
      <c r="Z168" s="546"/>
      <c r="AA168" s="557">
        <f t="shared" ref="AA168:AA231" si="71">S168+V168</f>
        <v>0</v>
      </c>
      <c r="AB168" s="403">
        <f t="shared" ref="AB168:AB231" si="72">T168+W168</f>
        <v>0</v>
      </c>
      <c r="AC168" s="403">
        <f t="shared" ref="AC168:AC231" si="73">U168+X168</f>
        <v>0</v>
      </c>
      <c r="AD168" s="548">
        <f t="shared" si="68"/>
        <v>0</v>
      </c>
      <c r="AE168" s="549"/>
      <c r="AF168" s="550">
        <f t="shared" ref="AF168:AF231" si="74">IF(AE168&gt;0,AE168/AD168,0)</f>
        <v>0</v>
      </c>
      <c r="AG168" s="551">
        <f t="shared" ref="AG168:AG231" si="75">IF(AF168&gt;=0.8,1,0)</f>
        <v>0</v>
      </c>
      <c r="AH168" s="549"/>
      <c r="AI168" s="549"/>
      <c r="AJ168" s="550">
        <f t="shared" ref="AJ168:AJ231" si="76">IF(AI168&gt;0,AI168/AH168,0)</f>
        <v>0</v>
      </c>
      <c r="AK168" s="850">
        <f t="shared" si="69"/>
        <v>0</v>
      </c>
      <c r="AL168" s="549"/>
      <c r="AM168" s="550">
        <f t="shared" ref="AM168:AM231" si="77">IF(AL168&gt;0,AL168/AK168,0)</f>
        <v>0</v>
      </c>
      <c r="AN168" s="551">
        <f t="shared" ref="AN168:AN231" si="78">IF(AND(AH168&gt;0,AM168&gt;0),IF(ROUND(AM168-AJ168,99)&gt;=0.1,1,),)</f>
        <v>0</v>
      </c>
      <c r="AO168" s="549"/>
      <c r="AP168" s="552">
        <f t="shared" ref="AP168:AP231" si="79">ROUND(AL168-AO168,99)</f>
        <v>0</v>
      </c>
      <c r="AQ168" s="553"/>
      <c r="AR168" s="551">
        <f t="shared" ref="AR168:AR231" si="80">IF(AN168=1,IF(AP168&gt;0,IF(AQ168/AP168&gt;=0.3,1,),),)</f>
        <v>0</v>
      </c>
      <c r="AS168" s="554"/>
      <c r="AT168" s="345">
        <f t="shared" ref="AT168:AT231" si="81">SUM(AG168,AN168,AR168:AS168)</f>
        <v>0</v>
      </c>
      <c r="AU168" s="868"/>
      <c r="AV168" s="555"/>
      <c r="AW168" s="371">
        <f t="shared" si="61"/>
        <v>0</v>
      </c>
      <c r="AX168" s="268"/>
      <c r="AY168" s="346">
        <f>'総括表 (A表)'!I168</f>
        <v>0</v>
      </c>
      <c r="AZ168" s="346">
        <f t="shared" si="62"/>
        <v>2</v>
      </c>
      <c r="BA168" s="346" t="str">
        <f t="shared" si="63"/>
        <v/>
      </c>
      <c r="BB168" s="346" t="str">
        <f t="shared" si="66"/>
        <v/>
      </c>
      <c r="BC168" s="346" t="str">
        <f t="shared" si="67"/>
        <v/>
      </c>
    </row>
    <row r="169" spans="1:55">
      <c r="A169" s="353">
        <f>VLOOKUP($E169,'個別表（B表）'!$C$14:$AR$213,2,FALSE)</f>
        <v>0</v>
      </c>
      <c r="B169" s="353">
        <f>IF(D169&gt;0,SUM($D$12:D169),0)</f>
        <v>0</v>
      </c>
      <c r="C169" s="353">
        <f t="shared" si="70"/>
        <v>0</v>
      </c>
      <c r="D169" s="353">
        <f t="shared" si="59"/>
        <v>0</v>
      </c>
      <c r="E169" s="408">
        <f t="shared" si="64"/>
        <v>0</v>
      </c>
      <c r="F169" s="371">
        <f>VLOOKUP($E169,'個別表（B表）'!$C$14:$AR$213,8,FALSE)</f>
        <v>0</v>
      </c>
      <c r="G169" s="346">
        <f>VLOOKUP($E169,'個別表（B表）'!$C$14:$AR$213,9,FALSE)</f>
        <v>0</v>
      </c>
      <c r="H169" s="346">
        <f>VLOOKUP($E169,'個別表（B表）'!$C$14:$AR$213,10,FALSE)</f>
        <v>0</v>
      </c>
      <c r="I169" s="542"/>
      <c r="J169" s="971" t="e">
        <f>IF($O169&gt;=0.6,1,
IF(AND($O169&gt;=0.5,#REF!=2,OR($L169="中間",$L169="山間")),1,"")
)</f>
        <v>#REF!</v>
      </c>
      <c r="K169" s="974" t="str">
        <f t="shared" si="60"/>
        <v/>
      </c>
      <c r="L169" s="652" t="str">
        <f>IF($H169&gt;0,LEFT(VLOOKUP($E169,'個別表（B表）'!$C$14:$AR$213,15,FALSE),2),"")</f>
        <v/>
      </c>
      <c r="M169" s="796"/>
      <c r="N169" s="544"/>
      <c r="O169" s="544"/>
      <c r="P169" s="543"/>
      <c r="Q169" s="556" t="str">
        <f t="shared" si="65"/>
        <v/>
      </c>
      <c r="R169" s="545"/>
      <c r="S169" s="557">
        <f>SUMIFS('個別表（B表）'!$H$14:$H$213,'個別表（B表）'!$C$14:$C$213,'総括表 (A表)'!$E169,'個別表（B表）'!$S$14:$S$213,"&gt;=1")</f>
        <v>0</v>
      </c>
      <c r="T169" s="401">
        <f>SUMIFS('個別表（B表）'!$BB$14:$BB$213,'個別表（B表）'!$C$14:$C$213,'総括表 (A表)'!$E169)</f>
        <v>0</v>
      </c>
      <c r="U169" s="401">
        <f>SUMIFS('個別表（B表）'!$BD$14:$BD$213,'個別表（B表）'!$C$14:$C$213,'総括表 (A表)'!$E169)</f>
        <v>0</v>
      </c>
      <c r="V169" s="557">
        <f>SUMIFS('個別表（B表）'!$H$14:$H$213,'個別表（B表）'!$C$14:$C$213,'総括表 (A表)'!$E169,'個別表（B表）'!$T$14:$T$213,"&gt;=1")</f>
        <v>0</v>
      </c>
      <c r="W169" s="402">
        <f>SUMIFS('個別表（B表）'!$BZ$14:$BZ$213,'個別表（B表）'!$C$14:$C$213,'総括表 (A表)'!$E169)</f>
        <v>0</v>
      </c>
      <c r="X169" s="402">
        <f>SUMIFS('個別表（B表）'!$CC$14:$CC$213,'個別表（B表）'!$C$14:$C$213,'総括表 (A表)'!$E169)</f>
        <v>0</v>
      </c>
      <c r="Y169" s="546"/>
      <c r="Z169" s="546"/>
      <c r="AA169" s="557">
        <f t="shared" si="71"/>
        <v>0</v>
      </c>
      <c r="AB169" s="403">
        <f t="shared" si="72"/>
        <v>0</v>
      </c>
      <c r="AC169" s="403">
        <f t="shared" si="73"/>
        <v>0</v>
      </c>
      <c r="AD169" s="548">
        <f t="shared" si="68"/>
        <v>0</v>
      </c>
      <c r="AE169" s="549"/>
      <c r="AF169" s="550">
        <f t="shared" si="74"/>
        <v>0</v>
      </c>
      <c r="AG169" s="551">
        <f t="shared" si="75"/>
        <v>0</v>
      </c>
      <c r="AH169" s="549"/>
      <c r="AI169" s="549"/>
      <c r="AJ169" s="550">
        <f t="shared" si="76"/>
        <v>0</v>
      </c>
      <c r="AK169" s="850">
        <f t="shared" si="69"/>
        <v>0</v>
      </c>
      <c r="AL169" s="549"/>
      <c r="AM169" s="550">
        <f t="shared" si="77"/>
        <v>0</v>
      </c>
      <c r="AN169" s="551">
        <f t="shared" si="78"/>
        <v>0</v>
      </c>
      <c r="AO169" s="549"/>
      <c r="AP169" s="552">
        <f t="shared" si="79"/>
        <v>0</v>
      </c>
      <c r="AQ169" s="553"/>
      <c r="AR169" s="551">
        <f t="shared" si="80"/>
        <v>0</v>
      </c>
      <c r="AS169" s="554"/>
      <c r="AT169" s="345">
        <f t="shared" si="81"/>
        <v>0</v>
      </c>
      <c r="AU169" s="868"/>
      <c r="AV169" s="555"/>
      <c r="AW169" s="371">
        <f t="shared" si="61"/>
        <v>0</v>
      </c>
      <c r="AX169" s="268"/>
      <c r="AY169" s="346">
        <f>'総括表 (A表)'!I169</f>
        <v>0</v>
      </c>
      <c r="AZ169" s="346">
        <f t="shared" si="62"/>
        <v>2</v>
      </c>
      <c r="BA169" s="346" t="str">
        <f t="shared" si="63"/>
        <v/>
      </c>
      <c r="BB169" s="346" t="str">
        <f t="shared" si="66"/>
        <v/>
      </c>
      <c r="BC169" s="346" t="str">
        <f t="shared" si="67"/>
        <v/>
      </c>
    </row>
    <row r="170" spans="1:55">
      <c r="A170" s="353">
        <f>VLOOKUP($E170,'個別表（B表）'!$C$14:$AR$213,2,FALSE)</f>
        <v>0</v>
      </c>
      <c r="B170" s="353">
        <f>IF(D170&gt;0,SUM($D$12:D170),0)</f>
        <v>0</v>
      </c>
      <c r="C170" s="353">
        <f t="shared" si="70"/>
        <v>0</v>
      </c>
      <c r="D170" s="353">
        <f t="shared" si="59"/>
        <v>0</v>
      </c>
      <c r="E170" s="408">
        <f t="shared" si="64"/>
        <v>0</v>
      </c>
      <c r="F170" s="371">
        <f>VLOOKUP($E170,'個別表（B表）'!$C$14:$AR$213,8,FALSE)</f>
        <v>0</v>
      </c>
      <c r="G170" s="346">
        <f>VLOOKUP($E170,'個別表（B表）'!$C$14:$AR$213,9,FALSE)</f>
        <v>0</v>
      </c>
      <c r="H170" s="346">
        <f>VLOOKUP($E170,'個別表（B表）'!$C$14:$AR$213,10,FALSE)</f>
        <v>0</v>
      </c>
      <c r="I170" s="542"/>
      <c r="J170" s="971" t="e">
        <f>IF($O170&gt;=0.6,1,
IF(AND($O170&gt;=0.5,#REF!=2,OR($L170="中間",$L170="山間")),1,"")
)</f>
        <v>#REF!</v>
      </c>
      <c r="K170" s="974" t="str">
        <f t="shared" si="60"/>
        <v/>
      </c>
      <c r="L170" s="652" t="str">
        <f>IF($H170&gt;0,LEFT(VLOOKUP($E170,'個別表（B表）'!$C$14:$AR$213,15,FALSE),2),"")</f>
        <v/>
      </c>
      <c r="M170" s="796"/>
      <c r="N170" s="544"/>
      <c r="O170" s="544"/>
      <c r="P170" s="543"/>
      <c r="Q170" s="556" t="str">
        <f t="shared" si="65"/>
        <v/>
      </c>
      <c r="R170" s="545"/>
      <c r="S170" s="557">
        <f>SUMIFS('個別表（B表）'!$H$14:$H$213,'個別表（B表）'!$C$14:$C$213,'総括表 (A表)'!$E170,'個別表（B表）'!$S$14:$S$213,"&gt;=1")</f>
        <v>0</v>
      </c>
      <c r="T170" s="401">
        <f>SUMIFS('個別表（B表）'!$BB$14:$BB$213,'個別表（B表）'!$C$14:$C$213,'総括表 (A表)'!$E170)</f>
        <v>0</v>
      </c>
      <c r="U170" s="401">
        <f>SUMIFS('個別表（B表）'!$BD$14:$BD$213,'個別表（B表）'!$C$14:$C$213,'総括表 (A表)'!$E170)</f>
        <v>0</v>
      </c>
      <c r="V170" s="557">
        <f>SUMIFS('個別表（B表）'!$H$14:$H$213,'個別表（B表）'!$C$14:$C$213,'総括表 (A表)'!$E170,'個別表（B表）'!$T$14:$T$213,"&gt;=1")</f>
        <v>0</v>
      </c>
      <c r="W170" s="402">
        <f>SUMIFS('個別表（B表）'!$BZ$14:$BZ$213,'個別表（B表）'!$C$14:$C$213,'総括表 (A表)'!$E170)</f>
        <v>0</v>
      </c>
      <c r="X170" s="402">
        <f>SUMIFS('個別表（B表）'!$CC$14:$CC$213,'個別表（B表）'!$C$14:$C$213,'総括表 (A表)'!$E170)</f>
        <v>0</v>
      </c>
      <c r="Y170" s="546"/>
      <c r="Z170" s="546"/>
      <c r="AA170" s="557">
        <f t="shared" si="71"/>
        <v>0</v>
      </c>
      <c r="AB170" s="403">
        <f t="shared" si="72"/>
        <v>0</v>
      </c>
      <c r="AC170" s="403">
        <f t="shared" si="73"/>
        <v>0</v>
      </c>
      <c r="AD170" s="548">
        <f t="shared" si="68"/>
        <v>0</v>
      </c>
      <c r="AE170" s="549"/>
      <c r="AF170" s="550">
        <f t="shared" si="74"/>
        <v>0</v>
      </c>
      <c r="AG170" s="551">
        <f t="shared" si="75"/>
        <v>0</v>
      </c>
      <c r="AH170" s="549"/>
      <c r="AI170" s="549"/>
      <c r="AJ170" s="550">
        <f t="shared" si="76"/>
        <v>0</v>
      </c>
      <c r="AK170" s="850">
        <f t="shared" si="69"/>
        <v>0</v>
      </c>
      <c r="AL170" s="549"/>
      <c r="AM170" s="550">
        <f t="shared" si="77"/>
        <v>0</v>
      </c>
      <c r="AN170" s="551">
        <f t="shared" si="78"/>
        <v>0</v>
      </c>
      <c r="AO170" s="549"/>
      <c r="AP170" s="552">
        <f t="shared" si="79"/>
        <v>0</v>
      </c>
      <c r="AQ170" s="553"/>
      <c r="AR170" s="551">
        <f t="shared" si="80"/>
        <v>0</v>
      </c>
      <c r="AS170" s="554"/>
      <c r="AT170" s="345">
        <f t="shared" si="81"/>
        <v>0</v>
      </c>
      <c r="AU170" s="868"/>
      <c r="AV170" s="555"/>
      <c r="AW170" s="371">
        <f t="shared" si="61"/>
        <v>0</v>
      </c>
      <c r="AX170" s="268"/>
      <c r="AY170" s="346">
        <f>'総括表 (A表)'!I170</f>
        <v>0</v>
      </c>
      <c r="AZ170" s="346">
        <f t="shared" si="62"/>
        <v>2</v>
      </c>
      <c r="BA170" s="346" t="str">
        <f t="shared" si="63"/>
        <v/>
      </c>
      <c r="BB170" s="346" t="str">
        <f t="shared" si="66"/>
        <v/>
      </c>
      <c r="BC170" s="346" t="str">
        <f t="shared" si="67"/>
        <v/>
      </c>
    </row>
    <row r="171" spans="1:55">
      <c r="A171" s="353">
        <f>VLOOKUP($E171,'個別表（B表）'!$C$14:$AR$213,2,FALSE)</f>
        <v>0</v>
      </c>
      <c r="B171" s="353">
        <f>IF(D171&gt;0,SUM($D$12:D171),0)</f>
        <v>0</v>
      </c>
      <c r="C171" s="353">
        <f t="shared" si="70"/>
        <v>0</v>
      </c>
      <c r="D171" s="353">
        <f t="shared" si="59"/>
        <v>0</v>
      </c>
      <c r="E171" s="408">
        <f t="shared" si="64"/>
        <v>0</v>
      </c>
      <c r="F171" s="371">
        <f>VLOOKUP($E171,'個別表（B表）'!$C$14:$AR$213,8,FALSE)</f>
        <v>0</v>
      </c>
      <c r="G171" s="346">
        <f>VLOOKUP($E171,'個別表（B表）'!$C$14:$AR$213,9,FALSE)</f>
        <v>0</v>
      </c>
      <c r="H171" s="346">
        <f>VLOOKUP($E171,'個別表（B表）'!$C$14:$AR$213,10,FALSE)</f>
        <v>0</v>
      </c>
      <c r="I171" s="542"/>
      <c r="J171" s="971" t="e">
        <f>IF($O171&gt;=0.6,1,
IF(AND($O171&gt;=0.5,#REF!=2,OR($L171="中間",$L171="山間")),1,"")
)</f>
        <v>#REF!</v>
      </c>
      <c r="K171" s="974" t="str">
        <f t="shared" si="60"/>
        <v/>
      </c>
      <c r="L171" s="652" t="str">
        <f>IF($H171&gt;0,LEFT(VLOOKUP($E171,'個別表（B表）'!$C$14:$AR$213,15,FALSE),2),"")</f>
        <v/>
      </c>
      <c r="M171" s="796"/>
      <c r="N171" s="544"/>
      <c r="O171" s="544"/>
      <c r="P171" s="543"/>
      <c r="Q171" s="556" t="str">
        <f t="shared" si="65"/>
        <v/>
      </c>
      <c r="R171" s="545"/>
      <c r="S171" s="557">
        <f>SUMIFS('個別表（B表）'!$H$14:$H$213,'個別表（B表）'!$C$14:$C$213,'総括表 (A表)'!$E171,'個別表（B表）'!$S$14:$S$213,"&gt;=1")</f>
        <v>0</v>
      </c>
      <c r="T171" s="401">
        <f>SUMIFS('個別表（B表）'!$BB$14:$BB$213,'個別表（B表）'!$C$14:$C$213,'総括表 (A表)'!$E171)</f>
        <v>0</v>
      </c>
      <c r="U171" s="401">
        <f>SUMIFS('個別表（B表）'!$BD$14:$BD$213,'個別表（B表）'!$C$14:$C$213,'総括表 (A表)'!$E171)</f>
        <v>0</v>
      </c>
      <c r="V171" s="557">
        <f>SUMIFS('個別表（B表）'!$H$14:$H$213,'個別表（B表）'!$C$14:$C$213,'総括表 (A表)'!$E171,'個別表（B表）'!$T$14:$T$213,"&gt;=1")</f>
        <v>0</v>
      </c>
      <c r="W171" s="402">
        <f>SUMIFS('個別表（B表）'!$BZ$14:$BZ$213,'個別表（B表）'!$C$14:$C$213,'総括表 (A表)'!$E171)</f>
        <v>0</v>
      </c>
      <c r="X171" s="402">
        <f>SUMIFS('個別表（B表）'!$CC$14:$CC$213,'個別表（B表）'!$C$14:$C$213,'総括表 (A表)'!$E171)</f>
        <v>0</v>
      </c>
      <c r="Y171" s="546"/>
      <c r="Z171" s="546"/>
      <c r="AA171" s="557">
        <f t="shared" si="71"/>
        <v>0</v>
      </c>
      <c r="AB171" s="403">
        <f t="shared" si="72"/>
        <v>0</v>
      </c>
      <c r="AC171" s="403">
        <f t="shared" si="73"/>
        <v>0</v>
      </c>
      <c r="AD171" s="548">
        <f t="shared" si="68"/>
        <v>0</v>
      </c>
      <c r="AE171" s="549"/>
      <c r="AF171" s="550">
        <f t="shared" si="74"/>
        <v>0</v>
      </c>
      <c r="AG171" s="551">
        <f t="shared" si="75"/>
        <v>0</v>
      </c>
      <c r="AH171" s="549"/>
      <c r="AI171" s="549"/>
      <c r="AJ171" s="550">
        <f t="shared" si="76"/>
        <v>0</v>
      </c>
      <c r="AK171" s="850">
        <f t="shared" si="69"/>
        <v>0</v>
      </c>
      <c r="AL171" s="549"/>
      <c r="AM171" s="550">
        <f t="shared" si="77"/>
        <v>0</v>
      </c>
      <c r="AN171" s="551">
        <f t="shared" si="78"/>
        <v>0</v>
      </c>
      <c r="AO171" s="549"/>
      <c r="AP171" s="552">
        <f t="shared" si="79"/>
        <v>0</v>
      </c>
      <c r="AQ171" s="553"/>
      <c r="AR171" s="551">
        <f t="shared" si="80"/>
        <v>0</v>
      </c>
      <c r="AS171" s="554"/>
      <c r="AT171" s="345">
        <f t="shared" si="81"/>
        <v>0</v>
      </c>
      <c r="AU171" s="868"/>
      <c r="AV171" s="555"/>
      <c r="AW171" s="371">
        <f t="shared" si="61"/>
        <v>0</v>
      </c>
      <c r="AX171" s="268"/>
      <c r="AY171" s="346">
        <f>'総括表 (A表)'!I171</f>
        <v>0</v>
      </c>
      <c r="AZ171" s="346">
        <f t="shared" si="62"/>
        <v>2</v>
      </c>
      <c r="BA171" s="346" t="str">
        <f t="shared" si="63"/>
        <v/>
      </c>
      <c r="BB171" s="346" t="str">
        <f t="shared" si="66"/>
        <v/>
      </c>
      <c r="BC171" s="346" t="str">
        <f t="shared" si="67"/>
        <v/>
      </c>
    </row>
    <row r="172" spans="1:55">
      <c r="A172" s="353">
        <f>VLOOKUP($E172,'個別表（B表）'!$C$14:$AR$213,2,FALSE)</f>
        <v>0</v>
      </c>
      <c r="B172" s="353">
        <f>IF(D172&gt;0,SUM($D$12:D172),0)</f>
        <v>0</v>
      </c>
      <c r="C172" s="353">
        <f t="shared" si="70"/>
        <v>0</v>
      </c>
      <c r="D172" s="353">
        <f t="shared" si="59"/>
        <v>0</v>
      </c>
      <c r="E172" s="408">
        <f t="shared" si="64"/>
        <v>0</v>
      </c>
      <c r="F172" s="371">
        <f>VLOOKUP($E172,'個別表（B表）'!$C$14:$AR$213,8,FALSE)</f>
        <v>0</v>
      </c>
      <c r="G172" s="346">
        <f>VLOOKUP($E172,'個別表（B表）'!$C$14:$AR$213,9,FALSE)</f>
        <v>0</v>
      </c>
      <c r="H172" s="346">
        <f>VLOOKUP($E172,'個別表（B表）'!$C$14:$AR$213,10,FALSE)</f>
        <v>0</v>
      </c>
      <c r="I172" s="542"/>
      <c r="J172" s="971" t="e">
        <f>IF($O172&gt;=0.6,1,
IF(AND($O172&gt;=0.5,#REF!=2,OR($L172="中間",$L172="山間")),1,"")
)</f>
        <v>#REF!</v>
      </c>
      <c r="K172" s="974" t="str">
        <f t="shared" si="60"/>
        <v/>
      </c>
      <c r="L172" s="652" t="str">
        <f>IF($H172&gt;0,LEFT(VLOOKUP($E172,'個別表（B表）'!$C$14:$AR$213,15,FALSE),2),"")</f>
        <v/>
      </c>
      <c r="M172" s="796"/>
      <c r="N172" s="544"/>
      <c r="O172" s="544"/>
      <c r="P172" s="543"/>
      <c r="Q172" s="556" t="str">
        <f t="shared" si="65"/>
        <v/>
      </c>
      <c r="R172" s="545"/>
      <c r="S172" s="557">
        <f>SUMIFS('個別表（B表）'!$H$14:$H$213,'個別表（B表）'!$C$14:$C$213,'総括表 (A表)'!$E172,'個別表（B表）'!$S$14:$S$213,"&gt;=1")</f>
        <v>0</v>
      </c>
      <c r="T172" s="401">
        <f>SUMIFS('個別表（B表）'!$BB$14:$BB$213,'個別表（B表）'!$C$14:$C$213,'総括表 (A表)'!$E172)</f>
        <v>0</v>
      </c>
      <c r="U172" s="401">
        <f>SUMIFS('個別表（B表）'!$BD$14:$BD$213,'個別表（B表）'!$C$14:$C$213,'総括表 (A表)'!$E172)</f>
        <v>0</v>
      </c>
      <c r="V172" s="557">
        <f>SUMIFS('個別表（B表）'!$H$14:$H$213,'個別表（B表）'!$C$14:$C$213,'総括表 (A表)'!$E172,'個別表（B表）'!$T$14:$T$213,"&gt;=1")</f>
        <v>0</v>
      </c>
      <c r="W172" s="402">
        <f>SUMIFS('個別表（B表）'!$BZ$14:$BZ$213,'個別表（B表）'!$C$14:$C$213,'総括表 (A表)'!$E172)</f>
        <v>0</v>
      </c>
      <c r="X172" s="402">
        <f>SUMIFS('個別表（B表）'!$CC$14:$CC$213,'個別表（B表）'!$C$14:$C$213,'総括表 (A表)'!$E172)</f>
        <v>0</v>
      </c>
      <c r="Y172" s="546"/>
      <c r="Z172" s="546"/>
      <c r="AA172" s="557">
        <f t="shared" si="71"/>
        <v>0</v>
      </c>
      <c r="AB172" s="403">
        <f t="shared" si="72"/>
        <v>0</v>
      </c>
      <c r="AC172" s="403">
        <f t="shared" si="73"/>
        <v>0</v>
      </c>
      <c r="AD172" s="548">
        <f t="shared" si="68"/>
        <v>0</v>
      </c>
      <c r="AE172" s="549"/>
      <c r="AF172" s="550">
        <f t="shared" si="74"/>
        <v>0</v>
      </c>
      <c r="AG172" s="551">
        <f t="shared" si="75"/>
        <v>0</v>
      </c>
      <c r="AH172" s="549"/>
      <c r="AI172" s="549"/>
      <c r="AJ172" s="550">
        <f t="shared" si="76"/>
        <v>0</v>
      </c>
      <c r="AK172" s="850">
        <f t="shared" si="69"/>
        <v>0</v>
      </c>
      <c r="AL172" s="549"/>
      <c r="AM172" s="550">
        <f t="shared" si="77"/>
        <v>0</v>
      </c>
      <c r="AN172" s="551">
        <f t="shared" si="78"/>
        <v>0</v>
      </c>
      <c r="AO172" s="549"/>
      <c r="AP172" s="552">
        <f t="shared" si="79"/>
        <v>0</v>
      </c>
      <c r="AQ172" s="553"/>
      <c r="AR172" s="551">
        <f t="shared" si="80"/>
        <v>0</v>
      </c>
      <c r="AS172" s="554"/>
      <c r="AT172" s="345">
        <f t="shared" si="81"/>
        <v>0</v>
      </c>
      <c r="AU172" s="868"/>
      <c r="AV172" s="555"/>
      <c r="AW172" s="371">
        <f t="shared" si="61"/>
        <v>0</v>
      </c>
      <c r="AX172" s="268"/>
      <c r="AY172" s="346">
        <f>'総括表 (A表)'!I172</f>
        <v>0</v>
      </c>
      <c r="AZ172" s="346">
        <f t="shared" si="62"/>
        <v>2</v>
      </c>
      <c r="BA172" s="346" t="str">
        <f t="shared" si="63"/>
        <v/>
      </c>
      <c r="BB172" s="346" t="str">
        <f t="shared" si="66"/>
        <v/>
      </c>
      <c r="BC172" s="346" t="str">
        <f t="shared" si="67"/>
        <v/>
      </c>
    </row>
    <row r="173" spans="1:55">
      <c r="A173" s="353">
        <f>VLOOKUP($E173,'個別表（B表）'!$C$14:$AR$213,2,FALSE)</f>
        <v>0</v>
      </c>
      <c r="B173" s="353">
        <f>IF(D173&gt;0,SUM($D$12:D173),0)</f>
        <v>0</v>
      </c>
      <c r="C173" s="353">
        <f t="shared" si="70"/>
        <v>0</v>
      </c>
      <c r="D173" s="353">
        <f t="shared" si="59"/>
        <v>0</v>
      </c>
      <c r="E173" s="408">
        <f t="shared" si="64"/>
        <v>0</v>
      </c>
      <c r="F173" s="371">
        <f>VLOOKUP($E173,'個別表（B表）'!$C$14:$AR$213,8,FALSE)</f>
        <v>0</v>
      </c>
      <c r="G173" s="346">
        <f>VLOOKUP($E173,'個別表（B表）'!$C$14:$AR$213,9,FALSE)</f>
        <v>0</v>
      </c>
      <c r="H173" s="346">
        <f>VLOOKUP($E173,'個別表（B表）'!$C$14:$AR$213,10,FALSE)</f>
        <v>0</v>
      </c>
      <c r="I173" s="542"/>
      <c r="J173" s="971" t="e">
        <f>IF($O173&gt;=0.6,1,
IF(AND($O173&gt;=0.5,#REF!=2,OR($L173="中間",$L173="山間")),1,"")
)</f>
        <v>#REF!</v>
      </c>
      <c r="K173" s="974" t="str">
        <f t="shared" si="60"/>
        <v/>
      </c>
      <c r="L173" s="652" t="str">
        <f>IF($H173&gt;0,LEFT(VLOOKUP($E173,'個別表（B表）'!$C$14:$AR$213,15,FALSE),2),"")</f>
        <v/>
      </c>
      <c r="M173" s="796"/>
      <c r="N173" s="544"/>
      <c r="O173" s="544"/>
      <c r="P173" s="543"/>
      <c r="Q173" s="556" t="str">
        <f t="shared" si="65"/>
        <v/>
      </c>
      <c r="R173" s="545"/>
      <c r="S173" s="557">
        <f>SUMIFS('個別表（B表）'!$H$14:$H$213,'個別表（B表）'!$C$14:$C$213,'総括表 (A表)'!$E173,'個別表（B表）'!$S$14:$S$213,"&gt;=1")</f>
        <v>0</v>
      </c>
      <c r="T173" s="401">
        <f>SUMIFS('個別表（B表）'!$BB$14:$BB$213,'個別表（B表）'!$C$14:$C$213,'総括表 (A表)'!$E173)</f>
        <v>0</v>
      </c>
      <c r="U173" s="401">
        <f>SUMIFS('個別表（B表）'!$BD$14:$BD$213,'個別表（B表）'!$C$14:$C$213,'総括表 (A表)'!$E173)</f>
        <v>0</v>
      </c>
      <c r="V173" s="557">
        <f>SUMIFS('個別表（B表）'!$H$14:$H$213,'個別表（B表）'!$C$14:$C$213,'総括表 (A表)'!$E173,'個別表（B表）'!$T$14:$T$213,"&gt;=1")</f>
        <v>0</v>
      </c>
      <c r="W173" s="402">
        <f>SUMIFS('個別表（B表）'!$BZ$14:$BZ$213,'個別表（B表）'!$C$14:$C$213,'総括表 (A表)'!$E173)</f>
        <v>0</v>
      </c>
      <c r="X173" s="402">
        <f>SUMIFS('個別表（B表）'!$CC$14:$CC$213,'個別表（B表）'!$C$14:$C$213,'総括表 (A表)'!$E173)</f>
        <v>0</v>
      </c>
      <c r="Y173" s="546"/>
      <c r="Z173" s="546"/>
      <c r="AA173" s="557">
        <f t="shared" si="71"/>
        <v>0</v>
      </c>
      <c r="AB173" s="403">
        <f t="shared" si="72"/>
        <v>0</v>
      </c>
      <c r="AC173" s="403">
        <f t="shared" si="73"/>
        <v>0</v>
      </c>
      <c r="AD173" s="548">
        <f t="shared" si="68"/>
        <v>0</v>
      </c>
      <c r="AE173" s="549"/>
      <c r="AF173" s="550">
        <f t="shared" si="74"/>
        <v>0</v>
      </c>
      <c r="AG173" s="551">
        <f t="shared" si="75"/>
        <v>0</v>
      </c>
      <c r="AH173" s="549"/>
      <c r="AI173" s="549"/>
      <c r="AJ173" s="550">
        <f t="shared" si="76"/>
        <v>0</v>
      </c>
      <c r="AK173" s="850">
        <f t="shared" si="69"/>
        <v>0</v>
      </c>
      <c r="AL173" s="549"/>
      <c r="AM173" s="550">
        <f t="shared" si="77"/>
        <v>0</v>
      </c>
      <c r="AN173" s="551">
        <f t="shared" si="78"/>
        <v>0</v>
      </c>
      <c r="AO173" s="549"/>
      <c r="AP173" s="552">
        <f t="shared" si="79"/>
        <v>0</v>
      </c>
      <c r="AQ173" s="553"/>
      <c r="AR173" s="551">
        <f t="shared" si="80"/>
        <v>0</v>
      </c>
      <c r="AS173" s="554"/>
      <c r="AT173" s="345">
        <f t="shared" si="81"/>
        <v>0</v>
      </c>
      <c r="AU173" s="868"/>
      <c r="AV173" s="555"/>
      <c r="AW173" s="371">
        <f t="shared" si="61"/>
        <v>0</v>
      </c>
      <c r="AX173" s="268"/>
      <c r="AY173" s="346">
        <f>'総括表 (A表)'!I173</f>
        <v>0</v>
      </c>
      <c r="AZ173" s="346">
        <f t="shared" si="62"/>
        <v>2</v>
      </c>
      <c r="BA173" s="346" t="str">
        <f t="shared" si="63"/>
        <v/>
      </c>
      <c r="BB173" s="346" t="str">
        <f t="shared" si="66"/>
        <v/>
      </c>
      <c r="BC173" s="346" t="str">
        <f t="shared" si="67"/>
        <v/>
      </c>
    </row>
    <row r="174" spans="1:55">
      <c r="A174" s="353">
        <f>VLOOKUP($E174,'個別表（B表）'!$C$14:$AR$213,2,FALSE)</f>
        <v>0</v>
      </c>
      <c r="B174" s="353">
        <f>IF(D174&gt;0,SUM($D$12:D174),0)</f>
        <v>0</v>
      </c>
      <c r="C174" s="353">
        <f t="shared" si="70"/>
        <v>0</v>
      </c>
      <c r="D174" s="353">
        <f t="shared" si="59"/>
        <v>0</v>
      </c>
      <c r="E174" s="408">
        <f t="shared" si="64"/>
        <v>0</v>
      </c>
      <c r="F174" s="371">
        <f>VLOOKUP($E174,'個別表（B表）'!$C$14:$AR$213,8,FALSE)</f>
        <v>0</v>
      </c>
      <c r="G174" s="346">
        <f>VLOOKUP($E174,'個別表（B表）'!$C$14:$AR$213,9,FALSE)</f>
        <v>0</v>
      </c>
      <c r="H174" s="346">
        <f>VLOOKUP($E174,'個別表（B表）'!$C$14:$AR$213,10,FALSE)</f>
        <v>0</v>
      </c>
      <c r="I174" s="542"/>
      <c r="J174" s="971" t="e">
        <f>IF($O174&gt;=0.6,1,
IF(AND($O174&gt;=0.5,#REF!=2,OR($L174="中間",$L174="山間")),1,"")
)</f>
        <v>#REF!</v>
      </c>
      <c r="K174" s="974" t="str">
        <f t="shared" si="60"/>
        <v/>
      </c>
      <c r="L174" s="652" t="str">
        <f>IF($H174&gt;0,LEFT(VLOOKUP($E174,'個別表（B表）'!$C$14:$AR$213,15,FALSE),2),"")</f>
        <v/>
      </c>
      <c r="M174" s="796"/>
      <c r="N174" s="544"/>
      <c r="O174" s="544"/>
      <c r="P174" s="543"/>
      <c r="Q174" s="556" t="str">
        <f t="shared" si="65"/>
        <v/>
      </c>
      <c r="R174" s="545"/>
      <c r="S174" s="557">
        <f>SUMIFS('個別表（B表）'!$H$14:$H$213,'個別表（B表）'!$C$14:$C$213,'総括表 (A表)'!$E174,'個別表（B表）'!$S$14:$S$213,"&gt;=1")</f>
        <v>0</v>
      </c>
      <c r="T174" s="401">
        <f>SUMIFS('個別表（B表）'!$BB$14:$BB$213,'個別表（B表）'!$C$14:$C$213,'総括表 (A表)'!$E174)</f>
        <v>0</v>
      </c>
      <c r="U174" s="401">
        <f>SUMIFS('個別表（B表）'!$BD$14:$BD$213,'個別表（B表）'!$C$14:$C$213,'総括表 (A表)'!$E174)</f>
        <v>0</v>
      </c>
      <c r="V174" s="557">
        <f>SUMIFS('個別表（B表）'!$H$14:$H$213,'個別表（B表）'!$C$14:$C$213,'総括表 (A表)'!$E174,'個別表（B表）'!$T$14:$T$213,"&gt;=1")</f>
        <v>0</v>
      </c>
      <c r="W174" s="402">
        <f>SUMIFS('個別表（B表）'!$BZ$14:$BZ$213,'個別表（B表）'!$C$14:$C$213,'総括表 (A表)'!$E174)</f>
        <v>0</v>
      </c>
      <c r="X174" s="402">
        <f>SUMIFS('個別表（B表）'!$CC$14:$CC$213,'個別表（B表）'!$C$14:$C$213,'総括表 (A表)'!$E174)</f>
        <v>0</v>
      </c>
      <c r="Y174" s="546"/>
      <c r="Z174" s="546"/>
      <c r="AA174" s="557">
        <f t="shared" si="71"/>
        <v>0</v>
      </c>
      <c r="AB174" s="403">
        <f t="shared" si="72"/>
        <v>0</v>
      </c>
      <c r="AC174" s="403">
        <f t="shared" si="73"/>
        <v>0</v>
      </c>
      <c r="AD174" s="548">
        <f t="shared" si="68"/>
        <v>0</v>
      </c>
      <c r="AE174" s="549"/>
      <c r="AF174" s="550">
        <f t="shared" si="74"/>
        <v>0</v>
      </c>
      <c r="AG174" s="551">
        <f t="shared" si="75"/>
        <v>0</v>
      </c>
      <c r="AH174" s="549"/>
      <c r="AI174" s="549"/>
      <c r="AJ174" s="550">
        <f t="shared" si="76"/>
        <v>0</v>
      </c>
      <c r="AK174" s="850">
        <f t="shared" si="69"/>
        <v>0</v>
      </c>
      <c r="AL174" s="549"/>
      <c r="AM174" s="550">
        <f t="shared" si="77"/>
        <v>0</v>
      </c>
      <c r="AN174" s="551">
        <f t="shared" si="78"/>
        <v>0</v>
      </c>
      <c r="AO174" s="549"/>
      <c r="AP174" s="552">
        <f t="shared" si="79"/>
        <v>0</v>
      </c>
      <c r="AQ174" s="553"/>
      <c r="AR174" s="551">
        <f t="shared" si="80"/>
        <v>0</v>
      </c>
      <c r="AS174" s="554"/>
      <c r="AT174" s="345">
        <f t="shared" si="81"/>
        <v>0</v>
      </c>
      <c r="AU174" s="868"/>
      <c r="AV174" s="555"/>
      <c r="AW174" s="371">
        <f t="shared" si="61"/>
        <v>0</v>
      </c>
      <c r="AX174" s="268"/>
      <c r="AY174" s="346">
        <f>'総括表 (A表)'!I174</f>
        <v>0</v>
      </c>
      <c r="AZ174" s="346">
        <f t="shared" si="62"/>
        <v>2</v>
      </c>
      <c r="BA174" s="346" t="str">
        <f t="shared" si="63"/>
        <v/>
      </c>
      <c r="BB174" s="346" t="str">
        <f t="shared" si="66"/>
        <v/>
      </c>
      <c r="BC174" s="346" t="str">
        <f t="shared" si="67"/>
        <v/>
      </c>
    </row>
    <row r="175" spans="1:55">
      <c r="A175" s="353">
        <f>VLOOKUP($E175,'個別表（B表）'!$C$14:$AR$213,2,FALSE)</f>
        <v>0</v>
      </c>
      <c r="B175" s="353">
        <f>IF(D175&gt;0,SUM($D$12:D175),0)</f>
        <v>0</v>
      </c>
      <c r="C175" s="353">
        <f t="shared" si="70"/>
        <v>0</v>
      </c>
      <c r="D175" s="353">
        <f t="shared" si="59"/>
        <v>0</v>
      </c>
      <c r="E175" s="408">
        <f t="shared" si="64"/>
        <v>0</v>
      </c>
      <c r="F175" s="371">
        <f>VLOOKUP($E175,'個別表（B表）'!$C$14:$AR$213,8,FALSE)</f>
        <v>0</v>
      </c>
      <c r="G175" s="346">
        <f>VLOOKUP($E175,'個別表（B表）'!$C$14:$AR$213,9,FALSE)</f>
        <v>0</v>
      </c>
      <c r="H175" s="346">
        <f>VLOOKUP($E175,'個別表（B表）'!$C$14:$AR$213,10,FALSE)</f>
        <v>0</v>
      </c>
      <c r="I175" s="542"/>
      <c r="J175" s="971" t="e">
        <f>IF($O175&gt;=0.6,1,
IF(AND($O175&gt;=0.5,#REF!=2,OR($L175="中間",$L175="山間")),1,"")
)</f>
        <v>#REF!</v>
      </c>
      <c r="K175" s="974" t="str">
        <f t="shared" si="60"/>
        <v/>
      </c>
      <c r="L175" s="652" t="str">
        <f>IF($H175&gt;0,LEFT(VLOOKUP($E175,'個別表（B表）'!$C$14:$AR$213,15,FALSE),2),"")</f>
        <v/>
      </c>
      <c r="M175" s="796"/>
      <c r="N175" s="544"/>
      <c r="O175" s="544"/>
      <c r="P175" s="543"/>
      <c r="Q175" s="556" t="str">
        <f t="shared" si="65"/>
        <v/>
      </c>
      <c r="R175" s="545"/>
      <c r="S175" s="557">
        <f>SUMIFS('個別表（B表）'!$H$14:$H$213,'個別表（B表）'!$C$14:$C$213,'総括表 (A表)'!$E175,'個別表（B表）'!$S$14:$S$213,"&gt;=1")</f>
        <v>0</v>
      </c>
      <c r="T175" s="401">
        <f>SUMIFS('個別表（B表）'!$BB$14:$BB$213,'個別表（B表）'!$C$14:$C$213,'総括表 (A表)'!$E175)</f>
        <v>0</v>
      </c>
      <c r="U175" s="401">
        <f>SUMIFS('個別表（B表）'!$BD$14:$BD$213,'個別表（B表）'!$C$14:$C$213,'総括表 (A表)'!$E175)</f>
        <v>0</v>
      </c>
      <c r="V175" s="557">
        <f>SUMIFS('個別表（B表）'!$H$14:$H$213,'個別表（B表）'!$C$14:$C$213,'総括表 (A表)'!$E175,'個別表（B表）'!$T$14:$T$213,"&gt;=1")</f>
        <v>0</v>
      </c>
      <c r="W175" s="402">
        <f>SUMIFS('個別表（B表）'!$BZ$14:$BZ$213,'個別表（B表）'!$C$14:$C$213,'総括表 (A表)'!$E175)</f>
        <v>0</v>
      </c>
      <c r="X175" s="402">
        <f>SUMIFS('個別表（B表）'!$CC$14:$CC$213,'個別表（B表）'!$C$14:$C$213,'総括表 (A表)'!$E175)</f>
        <v>0</v>
      </c>
      <c r="Y175" s="546"/>
      <c r="Z175" s="546"/>
      <c r="AA175" s="557">
        <f t="shared" si="71"/>
        <v>0</v>
      </c>
      <c r="AB175" s="403">
        <f t="shared" si="72"/>
        <v>0</v>
      </c>
      <c r="AC175" s="403">
        <f t="shared" si="73"/>
        <v>0</v>
      </c>
      <c r="AD175" s="548">
        <f t="shared" si="68"/>
        <v>0</v>
      </c>
      <c r="AE175" s="549"/>
      <c r="AF175" s="550">
        <f t="shared" si="74"/>
        <v>0</v>
      </c>
      <c r="AG175" s="551">
        <f t="shared" si="75"/>
        <v>0</v>
      </c>
      <c r="AH175" s="549"/>
      <c r="AI175" s="549"/>
      <c r="AJ175" s="550">
        <f t="shared" si="76"/>
        <v>0</v>
      </c>
      <c r="AK175" s="850">
        <f t="shared" si="69"/>
        <v>0</v>
      </c>
      <c r="AL175" s="549"/>
      <c r="AM175" s="550">
        <f t="shared" si="77"/>
        <v>0</v>
      </c>
      <c r="AN175" s="551">
        <f t="shared" si="78"/>
        <v>0</v>
      </c>
      <c r="AO175" s="549"/>
      <c r="AP175" s="552">
        <f t="shared" si="79"/>
        <v>0</v>
      </c>
      <c r="AQ175" s="553"/>
      <c r="AR175" s="551">
        <f t="shared" si="80"/>
        <v>0</v>
      </c>
      <c r="AS175" s="554"/>
      <c r="AT175" s="345">
        <f t="shared" si="81"/>
        <v>0</v>
      </c>
      <c r="AU175" s="868"/>
      <c r="AV175" s="555"/>
      <c r="AW175" s="371">
        <f t="shared" si="61"/>
        <v>0</v>
      </c>
      <c r="AX175" s="268"/>
      <c r="AY175" s="346">
        <f>'総括表 (A表)'!I175</f>
        <v>0</v>
      </c>
      <c r="AZ175" s="346">
        <f t="shared" si="62"/>
        <v>2</v>
      </c>
      <c r="BA175" s="346" t="str">
        <f t="shared" si="63"/>
        <v/>
      </c>
      <c r="BB175" s="346" t="str">
        <f t="shared" si="66"/>
        <v/>
      </c>
      <c r="BC175" s="346" t="str">
        <f t="shared" si="67"/>
        <v/>
      </c>
    </row>
    <row r="176" spans="1:55">
      <c r="A176" s="353">
        <f>VLOOKUP($E176,'個別表（B表）'!$C$14:$AR$213,2,FALSE)</f>
        <v>0</v>
      </c>
      <c r="B176" s="353">
        <f>IF(D176&gt;0,SUM($D$12:D176),0)</f>
        <v>0</v>
      </c>
      <c r="C176" s="353">
        <f t="shared" si="70"/>
        <v>0</v>
      </c>
      <c r="D176" s="353">
        <f t="shared" si="59"/>
        <v>0</v>
      </c>
      <c r="E176" s="408">
        <f t="shared" si="64"/>
        <v>0</v>
      </c>
      <c r="F176" s="371">
        <f>VLOOKUP($E176,'個別表（B表）'!$C$14:$AR$213,8,FALSE)</f>
        <v>0</v>
      </c>
      <c r="G176" s="346">
        <f>VLOOKUP($E176,'個別表（B表）'!$C$14:$AR$213,9,FALSE)</f>
        <v>0</v>
      </c>
      <c r="H176" s="346">
        <f>VLOOKUP($E176,'個別表（B表）'!$C$14:$AR$213,10,FALSE)</f>
        <v>0</v>
      </c>
      <c r="I176" s="542"/>
      <c r="J176" s="971" t="e">
        <f>IF($O176&gt;=0.6,1,
IF(AND($O176&gt;=0.5,#REF!=2,OR($L176="中間",$L176="山間")),1,"")
)</f>
        <v>#REF!</v>
      </c>
      <c r="K176" s="974" t="str">
        <f t="shared" si="60"/>
        <v/>
      </c>
      <c r="L176" s="652" t="str">
        <f>IF($H176&gt;0,LEFT(VLOOKUP($E176,'個別表（B表）'!$C$14:$AR$213,15,FALSE),2),"")</f>
        <v/>
      </c>
      <c r="M176" s="796"/>
      <c r="N176" s="544"/>
      <c r="O176" s="544"/>
      <c r="P176" s="543"/>
      <c r="Q176" s="556" t="str">
        <f t="shared" si="65"/>
        <v/>
      </c>
      <c r="R176" s="545"/>
      <c r="S176" s="557">
        <f>SUMIFS('個別表（B表）'!$H$14:$H$213,'個別表（B表）'!$C$14:$C$213,'総括表 (A表)'!$E176,'個別表（B表）'!$S$14:$S$213,"&gt;=1")</f>
        <v>0</v>
      </c>
      <c r="T176" s="401">
        <f>SUMIFS('個別表（B表）'!$BB$14:$BB$213,'個別表（B表）'!$C$14:$C$213,'総括表 (A表)'!$E176)</f>
        <v>0</v>
      </c>
      <c r="U176" s="401">
        <f>SUMIFS('個別表（B表）'!$BD$14:$BD$213,'個別表（B表）'!$C$14:$C$213,'総括表 (A表)'!$E176)</f>
        <v>0</v>
      </c>
      <c r="V176" s="557">
        <f>SUMIFS('個別表（B表）'!$H$14:$H$213,'個別表（B表）'!$C$14:$C$213,'総括表 (A表)'!$E176,'個別表（B表）'!$T$14:$T$213,"&gt;=1")</f>
        <v>0</v>
      </c>
      <c r="W176" s="402">
        <f>SUMIFS('個別表（B表）'!$BZ$14:$BZ$213,'個別表（B表）'!$C$14:$C$213,'総括表 (A表)'!$E176)</f>
        <v>0</v>
      </c>
      <c r="X176" s="402">
        <f>SUMIFS('個別表（B表）'!$CC$14:$CC$213,'個別表（B表）'!$C$14:$C$213,'総括表 (A表)'!$E176)</f>
        <v>0</v>
      </c>
      <c r="Y176" s="546"/>
      <c r="Z176" s="546"/>
      <c r="AA176" s="557">
        <f t="shared" si="71"/>
        <v>0</v>
      </c>
      <c r="AB176" s="403">
        <f t="shared" si="72"/>
        <v>0</v>
      </c>
      <c r="AC176" s="403">
        <f t="shared" si="73"/>
        <v>0</v>
      </c>
      <c r="AD176" s="548">
        <f t="shared" si="68"/>
        <v>0</v>
      </c>
      <c r="AE176" s="549"/>
      <c r="AF176" s="550">
        <f t="shared" si="74"/>
        <v>0</v>
      </c>
      <c r="AG176" s="551">
        <f t="shared" si="75"/>
        <v>0</v>
      </c>
      <c r="AH176" s="549"/>
      <c r="AI176" s="549"/>
      <c r="AJ176" s="550">
        <f t="shared" si="76"/>
        <v>0</v>
      </c>
      <c r="AK176" s="850">
        <f t="shared" si="69"/>
        <v>0</v>
      </c>
      <c r="AL176" s="549"/>
      <c r="AM176" s="550">
        <f t="shared" si="77"/>
        <v>0</v>
      </c>
      <c r="AN176" s="551">
        <f t="shared" si="78"/>
        <v>0</v>
      </c>
      <c r="AO176" s="549"/>
      <c r="AP176" s="552">
        <f t="shared" si="79"/>
        <v>0</v>
      </c>
      <c r="AQ176" s="553"/>
      <c r="AR176" s="551">
        <f t="shared" si="80"/>
        <v>0</v>
      </c>
      <c r="AS176" s="554"/>
      <c r="AT176" s="345">
        <f t="shared" si="81"/>
        <v>0</v>
      </c>
      <c r="AU176" s="868"/>
      <c r="AV176" s="555"/>
      <c r="AW176" s="371">
        <f t="shared" si="61"/>
        <v>0</v>
      </c>
      <c r="AX176" s="268"/>
      <c r="AY176" s="346">
        <f>'総括表 (A表)'!I176</f>
        <v>0</v>
      </c>
      <c r="AZ176" s="346">
        <f t="shared" si="62"/>
        <v>2</v>
      </c>
      <c r="BA176" s="346" t="str">
        <f t="shared" si="63"/>
        <v/>
      </c>
      <c r="BB176" s="346" t="str">
        <f t="shared" si="66"/>
        <v/>
      </c>
      <c r="BC176" s="346" t="str">
        <f t="shared" si="67"/>
        <v/>
      </c>
    </row>
    <row r="177" spans="1:55">
      <c r="A177" s="353">
        <f>VLOOKUP($E177,'個別表（B表）'!$C$14:$AR$213,2,FALSE)</f>
        <v>0</v>
      </c>
      <c r="B177" s="353">
        <f>IF(D177&gt;0,SUM($D$12:D177),0)</f>
        <v>0</v>
      </c>
      <c r="C177" s="353">
        <f t="shared" si="70"/>
        <v>0</v>
      </c>
      <c r="D177" s="353">
        <f t="shared" si="59"/>
        <v>0</v>
      </c>
      <c r="E177" s="408">
        <f t="shared" si="64"/>
        <v>0</v>
      </c>
      <c r="F177" s="371">
        <f>VLOOKUP($E177,'個別表（B表）'!$C$14:$AR$213,8,FALSE)</f>
        <v>0</v>
      </c>
      <c r="G177" s="346">
        <f>VLOOKUP($E177,'個別表（B表）'!$C$14:$AR$213,9,FALSE)</f>
        <v>0</v>
      </c>
      <c r="H177" s="346">
        <f>VLOOKUP($E177,'個別表（B表）'!$C$14:$AR$213,10,FALSE)</f>
        <v>0</v>
      </c>
      <c r="I177" s="542"/>
      <c r="J177" s="971" t="e">
        <f>IF($O177&gt;=0.6,1,
IF(AND($O177&gt;=0.5,#REF!=2,OR($L177="中間",$L177="山間")),1,"")
)</f>
        <v>#REF!</v>
      </c>
      <c r="K177" s="974" t="str">
        <f t="shared" si="60"/>
        <v/>
      </c>
      <c r="L177" s="652" t="str">
        <f>IF($H177&gt;0,LEFT(VLOOKUP($E177,'個別表（B表）'!$C$14:$AR$213,15,FALSE),2),"")</f>
        <v/>
      </c>
      <c r="M177" s="796"/>
      <c r="N177" s="544"/>
      <c r="O177" s="544"/>
      <c r="P177" s="543"/>
      <c r="Q177" s="556" t="str">
        <f t="shared" si="65"/>
        <v/>
      </c>
      <c r="R177" s="545"/>
      <c r="S177" s="557">
        <f>SUMIFS('個別表（B表）'!$H$14:$H$213,'個別表（B表）'!$C$14:$C$213,'総括表 (A表)'!$E177,'個別表（B表）'!$S$14:$S$213,"&gt;=1")</f>
        <v>0</v>
      </c>
      <c r="T177" s="401">
        <f>SUMIFS('個別表（B表）'!$BB$14:$BB$213,'個別表（B表）'!$C$14:$C$213,'総括表 (A表)'!$E177)</f>
        <v>0</v>
      </c>
      <c r="U177" s="401">
        <f>SUMIFS('個別表（B表）'!$BD$14:$BD$213,'個別表（B表）'!$C$14:$C$213,'総括表 (A表)'!$E177)</f>
        <v>0</v>
      </c>
      <c r="V177" s="557">
        <f>SUMIFS('個別表（B表）'!$H$14:$H$213,'個別表（B表）'!$C$14:$C$213,'総括表 (A表)'!$E177,'個別表（B表）'!$T$14:$T$213,"&gt;=1")</f>
        <v>0</v>
      </c>
      <c r="W177" s="402">
        <f>SUMIFS('個別表（B表）'!$BZ$14:$BZ$213,'個別表（B表）'!$C$14:$C$213,'総括表 (A表)'!$E177)</f>
        <v>0</v>
      </c>
      <c r="X177" s="402">
        <f>SUMIFS('個別表（B表）'!$CC$14:$CC$213,'個別表（B表）'!$C$14:$C$213,'総括表 (A表)'!$E177)</f>
        <v>0</v>
      </c>
      <c r="Y177" s="546"/>
      <c r="Z177" s="546"/>
      <c r="AA177" s="557">
        <f t="shared" si="71"/>
        <v>0</v>
      </c>
      <c r="AB177" s="403">
        <f t="shared" si="72"/>
        <v>0</v>
      </c>
      <c r="AC177" s="403">
        <f t="shared" si="73"/>
        <v>0</v>
      </c>
      <c r="AD177" s="548">
        <f t="shared" si="68"/>
        <v>0</v>
      </c>
      <c r="AE177" s="549"/>
      <c r="AF177" s="550">
        <f t="shared" si="74"/>
        <v>0</v>
      </c>
      <c r="AG177" s="551">
        <f t="shared" si="75"/>
        <v>0</v>
      </c>
      <c r="AH177" s="549"/>
      <c r="AI177" s="549"/>
      <c r="AJ177" s="550">
        <f t="shared" si="76"/>
        <v>0</v>
      </c>
      <c r="AK177" s="850">
        <f t="shared" si="69"/>
        <v>0</v>
      </c>
      <c r="AL177" s="549"/>
      <c r="AM177" s="550">
        <f t="shared" si="77"/>
        <v>0</v>
      </c>
      <c r="AN177" s="551">
        <f t="shared" si="78"/>
        <v>0</v>
      </c>
      <c r="AO177" s="549"/>
      <c r="AP177" s="552">
        <f t="shared" si="79"/>
        <v>0</v>
      </c>
      <c r="AQ177" s="553"/>
      <c r="AR177" s="551">
        <f t="shared" si="80"/>
        <v>0</v>
      </c>
      <c r="AS177" s="554"/>
      <c r="AT177" s="345">
        <f t="shared" si="81"/>
        <v>0</v>
      </c>
      <c r="AU177" s="868"/>
      <c r="AV177" s="555"/>
      <c r="AW177" s="371">
        <f t="shared" si="61"/>
        <v>0</v>
      </c>
      <c r="AX177" s="268"/>
      <c r="AY177" s="346">
        <f>'総括表 (A表)'!I177</f>
        <v>0</v>
      </c>
      <c r="AZ177" s="346">
        <f t="shared" si="62"/>
        <v>2</v>
      </c>
      <c r="BA177" s="346" t="str">
        <f t="shared" si="63"/>
        <v/>
      </c>
      <c r="BB177" s="346" t="str">
        <f t="shared" si="66"/>
        <v/>
      </c>
      <c r="BC177" s="346" t="str">
        <f t="shared" si="67"/>
        <v/>
      </c>
    </row>
    <row r="178" spans="1:55">
      <c r="A178" s="353">
        <f>VLOOKUP($E178,'個別表（B表）'!$C$14:$AR$213,2,FALSE)</f>
        <v>0</v>
      </c>
      <c r="B178" s="353">
        <f>IF(D178&gt;0,SUM($D$12:D178),0)</f>
        <v>0</v>
      </c>
      <c r="C178" s="353">
        <f t="shared" si="70"/>
        <v>0</v>
      </c>
      <c r="D178" s="353">
        <f t="shared" si="59"/>
        <v>0</v>
      </c>
      <c r="E178" s="408">
        <f t="shared" si="64"/>
        <v>0</v>
      </c>
      <c r="F178" s="371">
        <f>VLOOKUP($E178,'個別表（B表）'!$C$14:$AR$213,8,FALSE)</f>
        <v>0</v>
      </c>
      <c r="G178" s="346">
        <f>VLOOKUP($E178,'個別表（B表）'!$C$14:$AR$213,9,FALSE)</f>
        <v>0</v>
      </c>
      <c r="H178" s="346">
        <f>VLOOKUP($E178,'個別表（B表）'!$C$14:$AR$213,10,FALSE)</f>
        <v>0</v>
      </c>
      <c r="I178" s="542"/>
      <c r="J178" s="971" t="e">
        <f>IF($O178&gt;=0.6,1,
IF(AND($O178&gt;=0.5,#REF!=2,OR($L178="中間",$L178="山間")),1,"")
)</f>
        <v>#REF!</v>
      </c>
      <c r="K178" s="974" t="str">
        <f t="shared" si="60"/>
        <v/>
      </c>
      <c r="L178" s="652" t="str">
        <f>IF($H178&gt;0,LEFT(VLOOKUP($E178,'個別表（B表）'!$C$14:$AR$213,15,FALSE),2),"")</f>
        <v/>
      </c>
      <c r="M178" s="796"/>
      <c r="N178" s="544"/>
      <c r="O178" s="544"/>
      <c r="P178" s="543"/>
      <c r="Q178" s="556" t="str">
        <f t="shared" si="65"/>
        <v/>
      </c>
      <c r="R178" s="545"/>
      <c r="S178" s="557">
        <f>SUMIFS('個別表（B表）'!$H$14:$H$213,'個別表（B表）'!$C$14:$C$213,'総括表 (A表)'!$E178,'個別表（B表）'!$S$14:$S$213,"&gt;=1")</f>
        <v>0</v>
      </c>
      <c r="T178" s="401">
        <f>SUMIFS('個別表（B表）'!$BB$14:$BB$213,'個別表（B表）'!$C$14:$C$213,'総括表 (A表)'!$E178)</f>
        <v>0</v>
      </c>
      <c r="U178" s="401">
        <f>SUMIFS('個別表（B表）'!$BD$14:$BD$213,'個別表（B表）'!$C$14:$C$213,'総括表 (A表)'!$E178)</f>
        <v>0</v>
      </c>
      <c r="V178" s="557">
        <f>SUMIFS('個別表（B表）'!$H$14:$H$213,'個別表（B表）'!$C$14:$C$213,'総括表 (A表)'!$E178,'個別表（B表）'!$T$14:$T$213,"&gt;=1")</f>
        <v>0</v>
      </c>
      <c r="W178" s="402">
        <f>SUMIFS('個別表（B表）'!$BZ$14:$BZ$213,'個別表（B表）'!$C$14:$C$213,'総括表 (A表)'!$E178)</f>
        <v>0</v>
      </c>
      <c r="X178" s="402">
        <f>SUMIFS('個別表（B表）'!$CC$14:$CC$213,'個別表（B表）'!$C$14:$C$213,'総括表 (A表)'!$E178)</f>
        <v>0</v>
      </c>
      <c r="Y178" s="546"/>
      <c r="Z178" s="546"/>
      <c r="AA178" s="557">
        <f t="shared" si="71"/>
        <v>0</v>
      </c>
      <c r="AB178" s="403">
        <f t="shared" si="72"/>
        <v>0</v>
      </c>
      <c r="AC178" s="403">
        <f t="shared" si="73"/>
        <v>0</v>
      </c>
      <c r="AD178" s="548">
        <f t="shared" si="68"/>
        <v>0</v>
      </c>
      <c r="AE178" s="549"/>
      <c r="AF178" s="550">
        <f t="shared" si="74"/>
        <v>0</v>
      </c>
      <c r="AG178" s="551">
        <f t="shared" si="75"/>
        <v>0</v>
      </c>
      <c r="AH178" s="549"/>
      <c r="AI178" s="549"/>
      <c r="AJ178" s="550">
        <f t="shared" si="76"/>
        <v>0</v>
      </c>
      <c r="AK178" s="850">
        <f t="shared" si="69"/>
        <v>0</v>
      </c>
      <c r="AL178" s="549"/>
      <c r="AM178" s="550">
        <f t="shared" si="77"/>
        <v>0</v>
      </c>
      <c r="AN178" s="551">
        <f t="shared" si="78"/>
        <v>0</v>
      </c>
      <c r="AO178" s="549"/>
      <c r="AP178" s="552">
        <f t="shared" si="79"/>
        <v>0</v>
      </c>
      <c r="AQ178" s="553"/>
      <c r="AR178" s="551">
        <f t="shared" si="80"/>
        <v>0</v>
      </c>
      <c r="AS178" s="554"/>
      <c r="AT178" s="345">
        <f t="shared" si="81"/>
        <v>0</v>
      </c>
      <c r="AU178" s="868"/>
      <c r="AV178" s="555"/>
      <c r="AW178" s="371">
        <f t="shared" si="61"/>
        <v>0</v>
      </c>
      <c r="AX178" s="268"/>
      <c r="AY178" s="346">
        <f>'総括表 (A表)'!I178</f>
        <v>0</v>
      </c>
      <c r="AZ178" s="346">
        <f t="shared" si="62"/>
        <v>2</v>
      </c>
      <c r="BA178" s="346" t="str">
        <f t="shared" si="63"/>
        <v/>
      </c>
      <c r="BB178" s="346" t="str">
        <f t="shared" si="66"/>
        <v/>
      </c>
      <c r="BC178" s="346" t="str">
        <f t="shared" si="67"/>
        <v/>
      </c>
    </row>
    <row r="179" spans="1:55">
      <c r="A179" s="353">
        <f>VLOOKUP($E179,'個別表（B表）'!$C$14:$AR$213,2,FALSE)</f>
        <v>0</v>
      </c>
      <c r="B179" s="353">
        <f>IF(D179&gt;0,SUM($D$12:D179),0)</f>
        <v>0</v>
      </c>
      <c r="C179" s="353">
        <f t="shared" si="70"/>
        <v>0</v>
      </c>
      <c r="D179" s="353">
        <f t="shared" si="59"/>
        <v>0</v>
      </c>
      <c r="E179" s="408">
        <f t="shared" si="64"/>
        <v>0</v>
      </c>
      <c r="F179" s="371">
        <f>VLOOKUP($E179,'個別表（B表）'!$C$14:$AR$213,8,FALSE)</f>
        <v>0</v>
      </c>
      <c r="G179" s="346">
        <f>VLOOKUP($E179,'個別表（B表）'!$C$14:$AR$213,9,FALSE)</f>
        <v>0</v>
      </c>
      <c r="H179" s="346">
        <f>VLOOKUP($E179,'個別表（B表）'!$C$14:$AR$213,10,FALSE)</f>
        <v>0</v>
      </c>
      <c r="I179" s="542"/>
      <c r="J179" s="971" t="e">
        <f>IF($O179&gt;=0.6,1,
IF(AND($O179&gt;=0.5,#REF!=2,OR($L179="中間",$L179="山間")),1,"")
)</f>
        <v>#REF!</v>
      </c>
      <c r="K179" s="974" t="str">
        <f t="shared" si="60"/>
        <v/>
      </c>
      <c r="L179" s="652" t="str">
        <f>IF($H179&gt;0,LEFT(VLOOKUP($E179,'個別表（B表）'!$C$14:$AR$213,15,FALSE),2),"")</f>
        <v/>
      </c>
      <c r="M179" s="796"/>
      <c r="N179" s="544"/>
      <c r="O179" s="544"/>
      <c r="P179" s="543"/>
      <c r="Q179" s="556" t="str">
        <f t="shared" si="65"/>
        <v/>
      </c>
      <c r="R179" s="545"/>
      <c r="S179" s="557">
        <f>SUMIFS('個別表（B表）'!$H$14:$H$213,'個別表（B表）'!$C$14:$C$213,'総括表 (A表)'!$E179,'個別表（B表）'!$S$14:$S$213,"&gt;=1")</f>
        <v>0</v>
      </c>
      <c r="T179" s="401">
        <f>SUMIFS('個別表（B表）'!$BB$14:$BB$213,'個別表（B表）'!$C$14:$C$213,'総括表 (A表)'!$E179)</f>
        <v>0</v>
      </c>
      <c r="U179" s="401">
        <f>SUMIFS('個別表（B表）'!$BD$14:$BD$213,'個別表（B表）'!$C$14:$C$213,'総括表 (A表)'!$E179)</f>
        <v>0</v>
      </c>
      <c r="V179" s="557">
        <f>SUMIFS('個別表（B表）'!$H$14:$H$213,'個別表（B表）'!$C$14:$C$213,'総括表 (A表)'!$E179,'個別表（B表）'!$T$14:$T$213,"&gt;=1")</f>
        <v>0</v>
      </c>
      <c r="W179" s="402">
        <f>SUMIFS('個別表（B表）'!$BZ$14:$BZ$213,'個別表（B表）'!$C$14:$C$213,'総括表 (A表)'!$E179)</f>
        <v>0</v>
      </c>
      <c r="X179" s="402">
        <f>SUMIFS('個別表（B表）'!$CC$14:$CC$213,'個別表（B表）'!$C$14:$C$213,'総括表 (A表)'!$E179)</f>
        <v>0</v>
      </c>
      <c r="Y179" s="546"/>
      <c r="Z179" s="546"/>
      <c r="AA179" s="557">
        <f t="shared" si="71"/>
        <v>0</v>
      </c>
      <c r="AB179" s="403">
        <f t="shared" si="72"/>
        <v>0</v>
      </c>
      <c r="AC179" s="403">
        <f t="shared" si="73"/>
        <v>0</v>
      </c>
      <c r="AD179" s="548">
        <f t="shared" si="68"/>
        <v>0</v>
      </c>
      <c r="AE179" s="549"/>
      <c r="AF179" s="550">
        <f t="shared" si="74"/>
        <v>0</v>
      </c>
      <c r="AG179" s="551">
        <f t="shared" si="75"/>
        <v>0</v>
      </c>
      <c r="AH179" s="549"/>
      <c r="AI179" s="549"/>
      <c r="AJ179" s="550">
        <f t="shared" si="76"/>
        <v>0</v>
      </c>
      <c r="AK179" s="850">
        <f t="shared" si="69"/>
        <v>0</v>
      </c>
      <c r="AL179" s="549"/>
      <c r="AM179" s="550">
        <f t="shared" si="77"/>
        <v>0</v>
      </c>
      <c r="AN179" s="551">
        <f t="shared" si="78"/>
        <v>0</v>
      </c>
      <c r="AO179" s="549"/>
      <c r="AP179" s="552">
        <f t="shared" si="79"/>
        <v>0</v>
      </c>
      <c r="AQ179" s="553"/>
      <c r="AR179" s="551">
        <f t="shared" si="80"/>
        <v>0</v>
      </c>
      <c r="AS179" s="554"/>
      <c r="AT179" s="345">
        <f t="shared" si="81"/>
        <v>0</v>
      </c>
      <c r="AU179" s="868"/>
      <c r="AV179" s="555"/>
      <c r="AW179" s="371">
        <f t="shared" si="61"/>
        <v>0</v>
      </c>
      <c r="AX179" s="268"/>
      <c r="AY179" s="346">
        <f>'総括表 (A表)'!I179</f>
        <v>0</v>
      </c>
      <c r="AZ179" s="346">
        <f t="shared" si="62"/>
        <v>2</v>
      </c>
      <c r="BA179" s="346" t="str">
        <f t="shared" si="63"/>
        <v/>
      </c>
      <c r="BB179" s="346" t="str">
        <f t="shared" si="66"/>
        <v/>
      </c>
      <c r="BC179" s="346" t="str">
        <f t="shared" si="67"/>
        <v/>
      </c>
    </row>
    <row r="180" spans="1:55">
      <c r="A180" s="353">
        <f>VLOOKUP($E180,'個別表（B表）'!$C$14:$AR$213,2,FALSE)</f>
        <v>0</v>
      </c>
      <c r="B180" s="353">
        <f>IF(D180&gt;0,SUM($D$12:D180),0)</f>
        <v>0</v>
      </c>
      <c r="C180" s="353">
        <f t="shared" si="70"/>
        <v>0</v>
      </c>
      <c r="D180" s="353">
        <f t="shared" si="59"/>
        <v>0</v>
      </c>
      <c r="E180" s="408">
        <f t="shared" si="64"/>
        <v>0</v>
      </c>
      <c r="F180" s="371">
        <f>VLOOKUP($E180,'個別表（B表）'!$C$14:$AR$213,8,FALSE)</f>
        <v>0</v>
      </c>
      <c r="G180" s="346">
        <f>VLOOKUP($E180,'個別表（B表）'!$C$14:$AR$213,9,FALSE)</f>
        <v>0</v>
      </c>
      <c r="H180" s="346">
        <f>VLOOKUP($E180,'個別表（B表）'!$C$14:$AR$213,10,FALSE)</f>
        <v>0</v>
      </c>
      <c r="I180" s="542"/>
      <c r="J180" s="971" t="e">
        <f>IF($O180&gt;=0.6,1,
IF(AND($O180&gt;=0.5,#REF!=2,OR($L180="中間",$L180="山間")),1,"")
)</f>
        <v>#REF!</v>
      </c>
      <c r="K180" s="974" t="str">
        <f t="shared" si="60"/>
        <v/>
      </c>
      <c r="L180" s="652" t="str">
        <f>IF($H180&gt;0,LEFT(VLOOKUP($E180,'個別表（B表）'!$C$14:$AR$213,15,FALSE),2),"")</f>
        <v/>
      </c>
      <c r="M180" s="796"/>
      <c r="N180" s="544"/>
      <c r="O180" s="544"/>
      <c r="P180" s="543"/>
      <c r="Q180" s="556" t="str">
        <f t="shared" si="65"/>
        <v/>
      </c>
      <c r="R180" s="545"/>
      <c r="S180" s="557">
        <f>SUMIFS('個別表（B表）'!$H$14:$H$213,'個別表（B表）'!$C$14:$C$213,'総括表 (A表)'!$E180,'個別表（B表）'!$S$14:$S$213,"&gt;=1")</f>
        <v>0</v>
      </c>
      <c r="T180" s="401">
        <f>SUMIFS('個別表（B表）'!$BB$14:$BB$213,'個別表（B表）'!$C$14:$C$213,'総括表 (A表)'!$E180)</f>
        <v>0</v>
      </c>
      <c r="U180" s="401">
        <f>SUMIFS('個別表（B表）'!$BD$14:$BD$213,'個別表（B表）'!$C$14:$C$213,'総括表 (A表)'!$E180)</f>
        <v>0</v>
      </c>
      <c r="V180" s="557">
        <f>SUMIFS('個別表（B表）'!$H$14:$H$213,'個別表（B表）'!$C$14:$C$213,'総括表 (A表)'!$E180,'個別表（B表）'!$T$14:$T$213,"&gt;=1")</f>
        <v>0</v>
      </c>
      <c r="W180" s="402">
        <f>SUMIFS('個別表（B表）'!$BZ$14:$BZ$213,'個別表（B表）'!$C$14:$C$213,'総括表 (A表)'!$E180)</f>
        <v>0</v>
      </c>
      <c r="X180" s="402">
        <f>SUMIFS('個別表（B表）'!$CC$14:$CC$213,'個別表（B表）'!$C$14:$C$213,'総括表 (A表)'!$E180)</f>
        <v>0</v>
      </c>
      <c r="Y180" s="546"/>
      <c r="Z180" s="546"/>
      <c r="AA180" s="557">
        <f t="shared" si="71"/>
        <v>0</v>
      </c>
      <c r="AB180" s="403">
        <f t="shared" si="72"/>
        <v>0</v>
      </c>
      <c r="AC180" s="403">
        <f t="shared" si="73"/>
        <v>0</v>
      </c>
      <c r="AD180" s="548">
        <f t="shared" si="68"/>
        <v>0</v>
      </c>
      <c r="AE180" s="549"/>
      <c r="AF180" s="550">
        <f t="shared" si="74"/>
        <v>0</v>
      </c>
      <c r="AG180" s="551">
        <f t="shared" si="75"/>
        <v>0</v>
      </c>
      <c r="AH180" s="549"/>
      <c r="AI180" s="549"/>
      <c r="AJ180" s="550">
        <f t="shared" si="76"/>
        <v>0</v>
      </c>
      <c r="AK180" s="850">
        <f t="shared" si="69"/>
        <v>0</v>
      </c>
      <c r="AL180" s="549"/>
      <c r="AM180" s="550">
        <f t="shared" si="77"/>
        <v>0</v>
      </c>
      <c r="AN180" s="551">
        <f t="shared" si="78"/>
        <v>0</v>
      </c>
      <c r="AO180" s="549"/>
      <c r="AP180" s="552">
        <f t="shared" si="79"/>
        <v>0</v>
      </c>
      <c r="AQ180" s="553"/>
      <c r="AR180" s="551">
        <f t="shared" si="80"/>
        <v>0</v>
      </c>
      <c r="AS180" s="554"/>
      <c r="AT180" s="345">
        <f t="shared" si="81"/>
        <v>0</v>
      </c>
      <c r="AU180" s="868"/>
      <c r="AV180" s="555"/>
      <c r="AW180" s="371">
        <f t="shared" si="61"/>
        <v>0</v>
      </c>
      <c r="AX180" s="268"/>
      <c r="AY180" s="346">
        <f>'総括表 (A表)'!I180</f>
        <v>0</v>
      </c>
      <c r="AZ180" s="346">
        <f t="shared" si="62"/>
        <v>2</v>
      </c>
      <c r="BA180" s="346" t="str">
        <f t="shared" si="63"/>
        <v/>
      </c>
      <c r="BB180" s="346" t="str">
        <f t="shared" si="66"/>
        <v/>
      </c>
      <c r="BC180" s="346" t="str">
        <f t="shared" si="67"/>
        <v/>
      </c>
    </row>
    <row r="181" spans="1:55">
      <c r="A181" s="353">
        <f>VLOOKUP($E181,'個別表（B表）'!$C$14:$AR$213,2,FALSE)</f>
        <v>0</v>
      </c>
      <c r="B181" s="353">
        <f>IF(D181&gt;0,SUM($D$12:D181),0)</f>
        <v>0</v>
      </c>
      <c r="C181" s="353">
        <f t="shared" si="70"/>
        <v>0</v>
      </c>
      <c r="D181" s="353">
        <f t="shared" si="59"/>
        <v>0</v>
      </c>
      <c r="E181" s="408">
        <f t="shared" si="64"/>
        <v>0</v>
      </c>
      <c r="F181" s="371">
        <f>VLOOKUP($E181,'個別表（B表）'!$C$14:$AR$213,8,FALSE)</f>
        <v>0</v>
      </c>
      <c r="G181" s="346">
        <f>VLOOKUP($E181,'個別表（B表）'!$C$14:$AR$213,9,FALSE)</f>
        <v>0</v>
      </c>
      <c r="H181" s="346">
        <f>VLOOKUP($E181,'個別表（B表）'!$C$14:$AR$213,10,FALSE)</f>
        <v>0</v>
      </c>
      <c r="I181" s="542"/>
      <c r="J181" s="971" t="e">
        <f>IF($O181&gt;=0.6,1,
IF(AND($O181&gt;=0.5,#REF!=2,OR($L181="中間",$L181="山間")),1,"")
)</f>
        <v>#REF!</v>
      </c>
      <c r="K181" s="974" t="str">
        <f t="shared" si="60"/>
        <v/>
      </c>
      <c r="L181" s="652" t="str">
        <f>IF($H181&gt;0,LEFT(VLOOKUP($E181,'個別表（B表）'!$C$14:$AR$213,15,FALSE),2),"")</f>
        <v/>
      </c>
      <c r="M181" s="796"/>
      <c r="N181" s="544"/>
      <c r="O181" s="544"/>
      <c r="P181" s="543"/>
      <c r="Q181" s="556" t="str">
        <f t="shared" si="65"/>
        <v/>
      </c>
      <c r="R181" s="545"/>
      <c r="S181" s="557">
        <f>SUMIFS('個別表（B表）'!$H$14:$H$213,'個別表（B表）'!$C$14:$C$213,'総括表 (A表)'!$E181,'個別表（B表）'!$S$14:$S$213,"&gt;=1")</f>
        <v>0</v>
      </c>
      <c r="T181" s="401">
        <f>SUMIFS('個別表（B表）'!$BB$14:$BB$213,'個別表（B表）'!$C$14:$C$213,'総括表 (A表)'!$E181)</f>
        <v>0</v>
      </c>
      <c r="U181" s="401">
        <f>SUMIFS('個別表（B表）'!$BD$14:$BD$213,'個別表（B表）'!$C$14:$C$213,'総括表 (A表)'!$E181)</f>
        <v>0</v>
      </c>
      <c r="V181" s="557">
        <f>SUMIFS('個別表（B表）'!$H$14:$H$213,'個別表（B表）'!$C$14:$C$213,'総括表 (A表)'!$E181,'個別表（B表）'!$T$14:$T$213,"&gt;=1")</f>
        <v>0</v>
      </c>
      <c r="W181" s="402">
        <f>SUMIFS('個別表（B表）'!$BZ$14:$BZ$213,'個別表（B表）'!$C$14:$C$213,'総括表 (A表)'!$E181)</f>
        <v>0</v>
      </c>
      <c r="X181" s="402">
        <f>SUMIFS('個別表（B表）'!$CC$14:$CC$213,'個別表（B表）'!$C$14:$C$213,'総括表 (A表)'!$E181)</f>
        <v>0</v>
      </c>
      <c r="Y181" s="546"/>
      <c r="Z181" s="546"/>
      <c r="AA181" s="557">
        <f t="shared" si="71"/>
        <v>0</v>
      </c>
      <c r="AB181" s="403">
        <f t="shared" si="72"/>
        <v>0</v>
      </c>
      <c r="AC181" s="403">
        <f t="shared" si="73"/>
        <v>0</v>
      </c>
      <c r="AD181" s="548">
        <f t="shared" si="68"/>
        <v>0</v>
      </c>
      <c r="AE181" s="549"/>
      <c r="AF181" s="550">
        <f t="shared" si="74"/>
        <v>0</v>
      </c>
      <c r="AG181" s="551">
        <f t="shared" si="75"/>
        <v>0</v>
      </c>
      <c r="AH181" s="549"/>
      <c r="AI181" s="549"/>
      <c r="AJ181" s="550">
        <f t="shared" si="76"/>
        <v>0</v>
      </c>
      <c r="AK181" s="850">
        <f t="shared" si="69"/>
        <v>0</v>
      </c>
      <c r="AL181" s="549"/>
      <c r="AM181" s="550">
        <f t="shared" si="77"/>
        <v>0</v>
      </c>
      <c r="AN181" s="551">
        <f t="shared" si="78"/>
        <v>0</v>
      </c>
      <c r="AO181" s="549"/>
      <c r="AP181" s="552">
        <f t="shared" si="79"/>
        <v>0</v>
      </c>
      <c r="AQ181" s="553"/>
      <c r="AR181" s="551">
        <f t="shared" si="80"/>
        <v>0</v>
      </c>
      <c r="AS181" s="554"/>
      <c r="AT181" s="345">
        <f t="shared" si="81"/>
        <v>0</v>
      </c>
      <c r="AU181" s="868"/>
      <c r="AV181" s="555"/>
      <c r="AW181" s="371">
        <f t="shared" si="61"/>
        <v>0</v>
      </c>
      <c r="AX181" s="268"/>
      <c r="AY181" s="346">
        <f>'総括表 (A表)'!I181</f>
        <v>0</v>
      </c>
      <c r="AZ181" s="346">
        <f t="shared" si="62"/>
        <v>2</v>
      </c>
      <c r="BA181" s="346" t="str">
        <f t="shared" si="63"/>
        <v/>
      </c>
      <c r="BB181" s="346" t="str">
        <f t="shared" si="66"/>
        <v/>
      </c>
      <c r="BC181" s="346" t="str">
        <f t="shared" si="67"/>
        <v/>
      </c>
    </row>
    <row r="182" spans="1:55">
      <c r="A182" s="353">
        <f>VLOOKUP($E182,'個別表（B表）'!$C$14:$AR$213,2,FALSE)</f>
        <v>0</v>
      </c>
      <c r="B182" s="353">
        <f>IF(D182&gt;0,SUM($D$12:D182),0)</f>
        <v>0</v>
      </c>
      <c r="C182" s="353">
        <f t="shared" si="70"/>
        <v>0</v>
      </c>
      <c r="D182" s="353">
        <f t="shared" si="59"/>
        <v>0</v>
      </c>
      <c r="E182" s="408">
        <f t="shared" si="64"/>
        <v>0</v>
      </c>
      <c r="F182" s="371">
        <f>VLOOKUP($E182,'個別表（B表）'!$C$14:$AR$213,8,FALSE)</f>
        <v>0</v>
      </c>
      <c r="G182" s="346">
        <f>VLOOKUP($E182,'個別表（B表）'!$C$14:$AR$213,9,FALSE)</f>
        <v>0</v>
      </c>
      <c r="H182" s="346">
        <f>VLOOKUP($E182,'個別表（B表）'!$C$14:$AR$213,10,FALSE)</f>
        <v>0</v>
      </c>
      <c r="I182" s="542"/>
      <c r="J182" s="971" t="e">
        <f>IF($O182&gt;=0.6,1,
IF(AND($O182&gt;=0.5,#REF!=2,OR($L182="中間",$L182="山間")),1,"")
)</f>
        <v>#REF!</v>
      </c>
      <c r="K182" s="974" t="str">
        <f t="shared" si="60"/>
        <v/>
      </c>
      <c r="L182" s="652" t="str">
        <f>IF($H182&gt;0,LEFT(VLOOKUP($E182,'個別表（B表）'!$C$14:$AR$213,15,FALSE),2),"")</f>
        <v/>
      </c>
      <c r="M182" s="796"/>
      <c r="N182" s="544"/>
      <c r="O182" s="544"/>
      <c r="P182" s="543"/>
      <c r="Q182" s="556" t="str">
        <f t="shared" si="65"/>
        <v/>
      </c>
      <c r="R182" s="545"/>
      <c r="S182" s="557">
        <f>SUMIFS('個別表（B表）'!$H$14:$H$213,'個別表（B表）'!$C$14:$C$213,'総括表 (A表)'!$E182,'個別表（B表）'!$S$14:$S$213,"&gt;=1")</f>
        <v>0</v>
      </c>
      <c r="T182" s="401">
        <f>SUMIFS('個別表（B表）'!$BB$14:$BB$213,'個別表（B表）'!$C$14:$C$213,'総括表 (A表)'!$E182)</f>
        <v>0</v>
      </c>
      <c r="U182" s="401">
        <f>SUMIFS('個別表（B表）'!$BD$14:$BD$213,'個別表（B表）'!$C$14:$C$213,'総括表 (A表)'!$E182)</f>
        <v>0</v>
      </c>
      <c r="V182" s="557">
        <f>SUMIFS('個別表（B表）'!$H$14:$H$213,'個別表（B表）'!$C$14:$C$213,'総括表 (A表)'!$E182,'個別表（B表）'!$T$14:$T$213,"&gt;=1")</f>
        <v>0</v>
      </c>
      <c r="W182" s="402">
        <f>SUMIFS('個別表（B表）'!$BZ$14:$BZ$213,'個別表（B表）'!$C$14:$C$213,'総括表 (A表)'!$E182)</f>
        <v>0</v>
      </c>
      <c r="X182" s="402">
        <f>SUMIFS('個別表（B表）'!$CC$14:$CC$213,'個別表（B表）'!$C$14:$C$213,'総括表 (A表)'!$E182)</f>
        <v>0</v>
      </c>
      <c r="Y182" s="546"/>
      <c r="Z182" s="546"/>
      <c r="AA182" s="557">
        <f t="shared" si="71"/>
        <v>0</v>
      </c>
      <c r="AB182" s="403">
        <f t="shared" si="72"/>
        <v>0</v>
      </c>
      <c r="AC182" s="403">
        <f t="shared" si="73"/>
        <v>0</v>
      </c>
      <c r="AD182" s="548">
        <f t="shared" si="68"/>
        <v>0</v>
      </c>
      <c r="AE182" s="549"/>
      <c r="AF182" s="550">
        <f t="shared" si="74"/>
        <v>0</v>
      </c>
      <c r="AG182" s="551">
        <f t="shared" si="75"/>
        <v>0</v>
      </c>
      <c r="AH182" s="549"/>
      <c r="AI182" s="549"/>
      <c r="AJ182" s="550">
        <f t="shared" si="76"/>
        <v>0</v>
      </c>
      <c r="AK182" s="850">
        <f t="shared" si="69"/>
        <v>0</v>
      </c>
      <c r="AL182" s="549"/>
      <c r="AM182" s="550">
        <f t="shared" si="77"/>
        <v>0</v>
      </c>
      <c r="AN182" s="551">
        <f t="shared" si="78"/>
        <v>0</v>
      </c>
      <c r="AO182" s="549"/>
      <c r="AP182" s="552">
        <f t="shared" si="79"/>
        <v>0</v>
      </c>
      <c r="AQ182" s="553"/>
      <c r="AR182" s="551">
        <f t="shared" si="80"/>
        <v>0</v>
      </c>
      <c r="AS182" s="554"/>
      <c r="AT182" s="345">
        <f t="shared" si="81"/>
        <v>0</v>
      </c>
      <c r="AU182" s="868"/>
      <c r="AV182" s="555"/>
      <c r="AW182" s="371">
        <f t="shared" si="61"/>
        <v>0</v>
      </c>
      <c r="AX182" s="268"/>
      <c r="AY182" s="346">
        <f>'総括表 (A表)'!I182</f>
        <v>0</v>
      </c>
      <c r="AZ182" s="346">
        <f t="shared" si="62"/>
        <v>2</v>
      </c>
      <c r="BA182" s="346" t="str">
        <f t="shared" si="63"/>
        <v/>
      </c>
      <c r="BB182" s="346" t="str">
        <f t="shared" si="66"/>
        <v/>
      </c>
      <c r="BC182" s="346" t="str">
        <f t="shared" si="67"/>
        <v/>
      </c>
    </row>
    <row r="183" spans="1:55">
      <c r="A183" s="353">
        <f>VLOOKUP($E183,'個別表（B表）'!$C$14:$AR$213,2,FALSE)</f>
        <v>0</v>
      </c>
      <c r="B183" s="353">
        <f>IF(D183&gt;0,SUM($D$12:D183),0)</f>
        <v>0</v>
      </c>
      <c r="C183" s="353">
        <f t="shared" si="70"/>
        <v>0</v>
      </c>
      <c r="D183" s="353">
        <f t="shared" si="59"/>
        <v>0</v>
      </c>
      <c r="E183" s="408">
        <f t="shared" si="64"/>
        <v>0</v>
      </c>
      <c r="F183" s="371">
        <f>VLOOKUP($E183,'個別表（B表）'!$C$14:$AR$213,8,FALSE)</f>
        <v>0</v>
      </c>
      <c r="G183" s="346">
        <f>VLOOKUP($E183,'個別表（B表）'!$C$14:$AR$213,9,FALSE)</f>
        <v>0</v>
      </c>
      <c r="H183" s="346">
        <f>VLOOKUP($E183,'個別表（B表）'!$C$14:$AR$213,10,FALSE)</f>
        <v>0</v>
      </c>
      <c r="I183" s="542"/>
      <c r="J183" s="971" t="e">
        <f>IF($O183&gt;=0.6,1,
IF(AND($O183&gt;=0.5,#REF!=2,OR($L183="中間",$L183="山間")),1,"")
)</f>
        <v>#REF!</v>
      </c>
      <c r="K183" s="974" t="str">
        <f t="shared" si="60"/>
        <v/>
      </c>
      <c r="L183" s="652" t="str">
        <f>IF($H183&gt;0,LEFT(VLOOKUP($E183,'個別表（B表）'!$C$14:$AR$213,15,FALSE),2),"")</f>
        <v/>
      </c>
      <c r="M183" s="796"/>
      <c r="N183" s="544"/>
      <c r="O183" s="544"/>
      <c r="P183" s="543"/>
      <c r="Q183" s="556" t="str">
        <f t="shared" si="65"/>
        <v/>
      </c>
      <c r="R183" s="545"/>
      <c r="S183" s="557">
        <f>SUMIFS('個別表（B表）'!$H$14:$H$213,'個別表（B表）'!$C$14:$C$213,'総括表 (A表)'!$E183,'個別表（B表）'!$S$14:$S$213,"&gt;=1")</f>
        <v>0</v>
      </c>
      <c r="T183" s="401">
        <f>SUMIFS('個別表（B表）'!$BB$14:$BB$213,'個別表（B表）'!$C$14:$C$213,'総括表 (A表)'!$E183)</f>
        <v>0</v>
      </c>
      <c r="U183" s="401">
        <f>SUMIFS('個別表（B表）'!$BD$14:$BD$213,'個別表（B表）'!$C$14:$C$213,'総括表 (A表)'!$E183)</f>
        <v>0</v>
      </c>
      <c r="V183" s="557">
        <f>SUMIFS('個別表（B表）'!$H$14:$H$213,'個別表（B表）'!$C$14:$C$213,'総括表 (A表)'!$E183,'個別表（B表）'!$T$14:$T$213,"&gt;=1")</f>
        <v>0</v>
      </c>
      <c r="W183" s="402">
        <f>SUMIFS('個別表（B表）'!$BZ$14:$BZ$213,'個別表（B表）'!$C$14:$C$213,'総括表 (A表)'!$E183)</f>
        <v>0</v>
      </c>
      <c r="X183" s="402">
        <f>SUMIFS('個別表（B表）'!$CC$14:$CC$213,'個別表（B表）'!$C$14:$C$213,'総括表 (A表)'!$E183)</f>
        <v>0</v>
      </c>
      <c r="Y183" s="546"/>
      <c r="Z183" s="546"/>
      <c r="AA183" s="557">
        <f t="shared" si="71"/>
        <v>0</v>
      </c>
      <c r="AB183" s="403">
        <f t="shared" si="72"/>
        <v>0</v>
      </c>
      <c r="AC183" s="403">
        <f t="shared" si="73"/>
        <v>0</v>
      </c>
      <c r="AD183" s="548">
        <f t="shared" si="68"/>
        <v>0</v>
      </c>
      <c r="AE183" s="549"/>
      <c r="AF183" s="550">
        <f t="shared" si="74"/>
        <v>0</v>
      </c>
      <c r="AG183" s="551">
        <f t="shared" si="75"/>
        <v>0</v>
      </c>
      <c r="AH183" s="549"/>
      <c r="AI183" s="549"/>
      <c r="AJ183" s="550">
        <f t="shared" si="76"/>
        <v>0</v>
      </c>
      <c r="AK183" s="850">
        <f t="shared" si="69"/>
        <v>0</v>
      </c>
      <c r="AL183" s="549"/>
      <c r="AM183" s="550">
        <f t="shared" si="77"/>
        <v>0</v>
      </c>
      <c r="AN183" s="551">
        <f t="shared" si="78"/>
        <v>0</v>
      </c>
      <c r="AO183" s="549"/>
      <c r="AP183" s="552">
        <f t="shared" si="79"/>
        <v>0</v>
      </c>
      <c r="AQ183" s="553"/>
      <c r="AR183" s="551">
        <f t="shared" si="80"/>
        <v>0</v>
      </c>
      <c r="AS183" s="554"/>
      <c r="AT183" s="345">
        <f t="shared" si="81"/>
        <v>0</v>
      </c>
      <c r="AU183" s="868"/>
      <c r="AV183" s="555"/>
      <c r="AW183" s="371">
        <f t="shared" si="61"/>
        <v>0</v>
      </c>
      <c r="AX183" s="268"/>
      <c r="AY183" s="346">
        <f>'総括表 (A表)'!I183</f>
        <v>0</v>
      </c>
      <c r="AZ183" s="346">
        <f t="shared" si="62"/>
        <v>2</v>
      </c>
      <c r="BA183" s="346" t="str">
        <f t="shared" si="63"/>
        <v/>
      </c>
      <c r="BB183" s="346" t="str">
        <f t="shared" si="66"/>
        <v/>
      </c>
      <c r="BC183" s="346" t="str">
        <f t="shared" si="67"/>
        <v/>
      </c>
    </row>
    <row r="184" spans="1:55">
      <c r="A184" s="353">
        <f>VLOOKUP($E184,'個別表（B表）'!$C$14:$AR$213,2,FALSE)</f>
        <v>0</v>
      </c>
      <c r="B184" s="353">
        <f>IF(D184&gt;0,SUM($D$12:D184),0)</f>
        <v>0</v>
      </c>
      <c r="C184" s="353">
        <f t="shared" si="70"/>
        <v>0</v>
      </c>
      <c r="D184" s="353">
        <f t="shared" si="59"/>
        <v>0</v>
      </c>
      <c r="E184" s="408">
        <f t="shared" si="64"/>
        <v>0</v>
      </c>
      <c r="F184" s="371">
        <f>VLOOKUP($E184,'個別表（B表）'!$C$14:$AR$213,8,FALSE)</f>
        <v>0</v>
      </c>
      <c r="G184" s="346">
        <f>VLOOKUP($E184,'個別表（B表）'!$C$14:$AR$213,9,FALSE)</f>
        <v>0</v>
      </c>
      <c r="H184" s="346">
        <f>VLOOKUP($E184,'個別表（B表）'!$C$14:$AR$213,10,FALSE)</f>
        <v>0</v>
      </c>
      <c r="I184" s="542"/>
      <c r="J184" s="971" t="e">
        <f>IF($O184&gt;=0.6,1,
IF(AND($O184&gt;=0.5,#REF!=2,OR($L184="中間",$L184="山間")),1,"")
)</f>
        <v>#REF!</v>
      </c>
      <c r="K184" s="974" t="str">
        <f t="shared" si="60"/>
        <v/>
      </c>
      <c r="L184" s="652" t="str">
        <f>IF($H184&gt;0,LEFT(VLOOKUP($E184,'個別表（B表）'!$C$14:$AR$213,15,FALSE),2),"")</f>
        <v/>
      </c>
      <c r="M184" s="796"/>
      <c r="N184" s="544"/>
      <c r="O184" s="544"/>
      <c r="P184" s="543"/>
      <c r="Q184" s="556" t="str">
        <f t="shared" si="65"/>
        <v/>
      </c>
      <c r="R184" s="545"/>
      <c r="S184" s="557">
        <f>SUMIFS('個別表（B表）'!$H$14:$H$213,'個別表（B表）'!$C$14:$C$213,'総括表 (A表)'!$E184,'個別表（B表）'!$S$14:$S$213,"&gt;=1")</f>
        <v>0</v>
      </c>
      <c r="T184" s="401">
        <f>SUMIFS('個別表（B表）'!$BB$14:$BB$213,'個別表（B表）'!$C$14:$C$213,'総括表 (A表)'!$E184)</f>
        <v>0</v>
      </c>
      <c r="U184" s="401">
        <f>SUMIFS('個別表（B表）'!$BD$14:$BD$213,'個別表（B表）'!$C$14:$C$213,'総括表 (A表)'!$E184)</f>
        <v>0</v>
      </c>
      <c r="V184" s="557">
        <f>SUMIFS('個別表（B表）'!$H$14:$H$213,'個別表（B表）'!$C$14:$C$213,'総括表 (A表)'!$E184,'個別表（B表）'!$T$14:$T$213,"&gt;=1")</f>
        <v>0</v>
      </c>
      <c r="W184" s="402">
        <f>SUMIFS('個別表（B表）'!$BZ$14:$BZ$213,'個別表（B表）'!$C$14:$C$213,'総括表 (A表)'!$E184)</f>
        <v>0</v>
      </c>
      <c r="X184" s="402">
        <f>SUMIFS('個別表（B表）'!$CC$14:$CC$213,'個別表（B表）'!$C$14:$C$213,'総括表 (A表)'!$E184)</f>
        <v>0</v>
      </c>
      <c r="Y184" s="546"/>
      <c r="Z184" s="546"/>
      <c r="AA184" s="557">
        <f t="shared" si="71"/>
        <v>0</v>
      </c>
      <c r="AB184" s="403">
        <f t="shared" si="72"/>
        <v>0</v>
      </c>
      <c r="AC184" s="403">
        <f t="shared" si="73"/>
        <v>0</v>
      </c>
      <c r="AD184" s="548">
        <f t="shared" si="68"/>
        <v>0</v>
      </c>
      <c r="AE184" s="549"/>
      <c r="AF184" s="550">
        <f t="shared" si="74"/>
        <v>0</v>
      </c>
      <c r="AG184" s="551">
        <f t="shared" si="75"/>
        <v>0</v>
      </c>
      <c r="AH184" s="549"/>
      <c r="AI184" s="549"/>
      <c r="AJ184" s="550">
        <f t="shared" si="76"/>
        <v>0</v>
      </c>
      <c r="AK184" s="850">
        <f t="shared" si="69"/>
        <v>0</v>
      </c>
      <c r="AL184" s="549"/>
      <c r="AM184" s="550">
        <f t="shared" si="77"/>
        <v>0</v>
      </c>
      <c r="AN184" s="551">
        <f t="shared" si="78"/>
        <v>0</v>
      </c>
      <c r="AO184" s="549"/>
      <c r="AP184" s="552">
        <f t="shared" si="79"/>
        <v>0</v>
      </c>
      <c r="AQ184" s="553"/>
      <c r="AR184" s="551">
        <f t="shared" si="80"/>
        <v>0</v>
      </c>
      <c r="AS184" s="554"/>
      <c r="AT184" s="345">
        <f t="shared" si="81"/>
        <v>0</v>
      </c>
      <c r="AU184" s="868"/>
      <c r="AV184" s="555"/>
      <c r="AW184" s="371">
        <f t="shared" si="61"/>
        <v>0</v>
      </c>
      <c r="AX184" s="268"/>
      <c r="AY184" s="346">
        <f>'総括表 (A表)'!I184</f>
        <v>0</v>
      </c>
      <c r="AZ184" s="346">
        <f t="shared" si="62"/>
        <v>2</v>
      </c>
      <c r="BA184" s="346" t="str">
        <f t="shared" si="63"/>
        <v/>
      </c>
      <c r="BB184" s="346" t="str">
        <f t="shared" si="66"/>
        <v/>
      </c>
      <c r="BC184" s="346" t="str">
        <f t="shared" si="67"/>
        <v/>
      </c>
    </row>
    <row r="185" spans="1:55">
      <c r="A185" s="353">
        <f>VLOOKUP($E185,'個別表（B表）'!$C$14:$AR$213,2,FALSE)</f>
        <v>0</v>
      </c>
      <c r="B185" s="353">
        <f>IF(D185&gt;0,SUM($D$12:D185),0)</f>
        <v>0</v>
      </c>
      <c r="C185" s="353">
        <f t="shared" si="70"/>
        <v>0</v>
      </c>
      <c r="D185" s="353">
        <f t="shared" si="59"/>
        <v>0</v>
      </c>
      <c r="E185" s="408">
        <f t="shared" si="64"/>
        <v>0</v>
      </c>
      <c r="F185" s="371">
        <f>VLOOKUP($E185,'個別表（B表）'!$C$14:$AR$213,8,FALSE)</f>
        <v>0</v>
      </c>
      <c r="G185" s="346">
        <f>VLOOKUP($E185,'個別表（B表）'!$C$14:$AR$213,9,FALSE)</f>
        <v>0</v>
      </c>
      <c r="H185" s="346">
        <f>VLOOKUP($E185,'個別表（B表）'!$C$14:$AR$213,10,FALSE)</f>
        <v>0</v>
      </c>
      <c r="I185" s="542"/>
      <c r="J185" s="971" t="e">
        <f>IF($O185&gt;=0.6,1,
IF(AND($O185&gt;=0.5,#REF!=2,OR($L185="中間",$L185="山間")),1,"")
)</f>
        <v>#REF!</v>
      </c>
      <c r="K185" s="974" t="str">
        <f t="shared" si="60"/>
        <v/>
      </c>
      <c r="L185" s="652" t="str">
        <f>IF($H185&gt;0,LEFT(VLOOKUP($E185,'個別表（B表）'!$C$14:$AR$213,15,FALSE),2),"")</f>
        <v/>
      </c>
      <c r="M185" s="796"/>
      <c r="N185" s="544"/>
      <c r="O185" s="544"/>
      <c r="P185" s="543"/>
      <c r="Q185" s="556" t="str">
        <f t="shared" si="65"/>
        <v/>
      </c>
      <c r="R185" s="545"/>
      <c r="S185" s="557">
        <f>SUMIFS('個別表（B表）'!$H$14:$H$213,'個別表（B表）'!$C$14:$C$213,'総括表 (A表)'!$E185,'個別表（B表）'!$S$14:$S$213,"&gt;=1")</f>
        <v>0</v>
      </c>
      <c r="T185" s="401">
        <f>SUMIFS('個別表（B表）'!$BB$14:$BB$213,'個別表（B表）'!$C$14:$C$213,'総括表 (A表)'!$E185)</f>
        <v>0</v>
      </c>
      <c r="U185" s="401">
        <f>SUMIFS('個別表（B表）'!$BD$14:$BD$213,'個別表（B表）'!$C$14:$C$213,'総括表 (A表)'!$E185)</f>
        <v>0</v>
      </c>
      <c r="V185" s="557">
        <f>SUMIFS('個別表（B表）'!$H$14:$H$213,'個別表（B表）'!$C$14:$C$213,'総括表 (A表)'!$E185,'個別表（B表）'!$T$14:$T$213,"&gt;=1")</f>
        <v>0</v>
      </c>
      <c r="W185" s="402">
        <f>SUMIFS('個別表（B表）'!$BZ$14:$BZ$213,'個別表（B表）'!$C$14:$C$213,'総括表 (A表)'!$E185)</f>
        <v>0</v>
      </c>
      <c r="X185" s="402">
        <f>SUMIFS('個別表（B表）'!$CC$14:$CC$213,'個別表（B表）'!$C$14:$C$213,'総括表 (A表)'!$E185)</f>
        <v>0</v>
      </c>
      <c r="Y185" s="546"/>
      <c r="Z185" s="546"/>
      <c r="AA185" s="557">
        <f t="shared" si="71"/>
        <v>0</v>
      </c>
      <c r="AB185" s="403">
        <f t="shared" si="72"/>
        <v>0</v>
      </c>
      <c r="AC185" s="403">
        <f t="shared" si="73"/>
        <v>0</v>
      </c>
      <c r="AD185" s="548">
        <f t="shared" si="68"/>
        <v>0</v>
      </c>
      <c r="AE185" s="549"/>
      <c r="AF185" s="550">
        <f t="shared" si="74"/>
        <v>0</v>
      </c>
      <c r="AG185" s="551">
        <f t="shared" si="75"/>
        <v>0</v>
      </c>
      <c r="AH185" s="549"/>
      <c r="AI185" s="549"/>
      <c r="AJ185" s="550">
        <f t="shared" si="76"/>
        <v>0</v>
      </c>
      <c r="AK185" s="850">
        <f t="shared" si="69"/>
        <v>0</v>
      </c>
      <c r="AL185" s="549"/>
      <c r="AM185" s="550">
        <f t="shared" si="77"/>
        <v>0</v>
      </c>
      <c r="AN185" s="551">
        <f t="shared" si="78"/>
        <v>0</v>
      </c>
      <c r="AO185" s="549"/>
      <c r="AP185" s="552">
        <f t="shared" si="79"/>
        <v>0</v>
      </c>
      <c r="AQ185" s="553"/>
      <c r="AR185" s="551">
        <f t="shared" si="80"/>
        <v>0</v>
      </c>
      <c r="AS185" s="554"/>
      <c r="AT185" s="345">
        <f t="shared" si="81"/>
        <v>0</v>
      </c>
      <c r="AU185" s="868"/>
      <c r="AV185" s="555"/>
      <c r="AW185" s="371">
        <f t="shared" si="61"/>
        <v>0</v>
      </c>
      <c r="AX185" s="268"/>
      <c r="AY185" s="346">
        <f>'総括表 (A表)'!I185</f>
        <v>0</v>
      </c>
      <c r="AZ185" s="346">
        <f t="shared" si="62"/>
        <v>2</v>
      </c>
      <c r="BA185" s="346" t="str">
        <f t="shared" si="63"/>
        <v/>
      </c>
      <c r="BB185" s="346" t="str">
        <f t="shared" si="66"/>
        <v/>
      </c>
      <c r="BC185" s="346" t="str">
        <f t="shared" si="67"/>
        <v/>
      </c>
    </row>
    <row r="186" spans="1:55">
      <c r="A186" s="353">
        <f>VLOOKUP($E186,'個別表（B表）'!$C$14:$AR$213,2,FALSE)</f>
        <v>0</v>
      </c>
      <c r="B186" s="353">
        <f>IF(D186&gt;0,SUM($D$12:D186),0)</f>
        <v>0</v>
      </c>
      <c r="C186" s="353">
        <f t="shared" si="70"/>
        <v>0</v>
      </c>
      <c r="D186" s="353">
        <f t="shared" si="59"/>
        <v>0</v>
      </c>
      <c r="E186" s="408">
        <f t="shared" si="64"/>
        <v>0</v>
      </c>
      <c r="F186" s="371">
        <f>VLOOKUP($E186,'個別表（B表）'!$C$14:$AR$213,8,FALSE)</f>
        <v>0</v>
      </c>
      <c r="G186" s="346">
        <f>VLOOKUP($E186,'個別表（B表）'!$C$14:$AR$213,9,FALSE)</f>
        <v>0</v>
      </c>
      <c r="H186" s="346">
        <f>VLOOKUP($E186,'個別表（B表）'!$C$14:$AR$213,10,FALSE)</f>
        <v>0</v>
      </c>
      <c r="I186" s="542"/>
      <c r="J186" s="971" t="e">
        <f>IF($O186&gt;=0.6,1,
IF(AND($O186&gt;=0.5,#REF!=2,OR($L186="中間",$L186="山間")),1,"")
)</f>
        <v>#REF!</v>
      </c>
      <c r="K186" s="974" t="str">
        <f t="shared" si="60"/>
        <v/>
      </c>
      <c r="L186" s="652" t="str">
        <f>IF($H186&gt;0,LEFT(VLOOKUP($E186,'個別表（B表）'!$C$14:$AR$213,15,FALSE),2),"")</f>
        <v/>
      </c>
      <c r="M186" s="796"/>
      <c r="N186" s="544"/>
      <c r="O186" s="544"/>
      <c r="P186" s="543"/>
      <c r="Q186" s="556" t="str">
        <f t="shared" si="65"/>
        <v/>
      </c>
      <c r="R186" s="545"/>
      <c r="S186" s="557">
        <f>SUMIFS('個別表（B表）'!$H$14:$H$213,'個別表（B表）'!$C$14:$C$213,'総括表 (A表)'!$E186,'個別表（B表）'!$S$14:$S$213,"&gt;=1")</f>
        <v>0</v>
      </c>
      <c r="T186" s="401">
        <f>SUMIFS('個別表（B表）'!$BB$14:$BB$213,'個別表（B表）'!$C$14:$C$213,'総括表 (A表)'!$E186)</f>
        <v>0</v>
      </c>
      <c r="U186" s="401">
        <f>SUMIFS('個別表（B表）'!$BD$14:$BD$213,'個別表（B表）'!$C$14:$C$213,'総括表 (A表)'!$E186)</f>
        <v>0</v>
      </c>
      <c r="V186" s="557">
        <f>SUMIFS('個別表（B表）'!$H$14:$H$213,'個別表（B表）'!$C$14:$C$213,'総括表 (A表)'!$E186,'個別表（B表）'!$T$14:$T$213,"&gt;=1")</f>
        <v>0</v>
      </c>
      <c r="W186" s="402">
        <f>SUMIFS('個別表（B表）'!$BZ$14:$BZ$213,'個別表（B表）'!$C$14:$C$213,'総括表 (A表)'!$E186)</f>
        <v>0</v>
      </c>
      <c r="X186" s="402">
        <f>SUMIFS('個別表（B表）'!$CC$14:$CC$213,'個別表（B表）'!$C$14:$C$213,'総括表 (A表)'!$E186)</f>
        <v>0</v>
      </c>
      <c r="Y186" s="546"/>
      <c r="Z186" s="546"/>
      <c r="AA186" s="557">
        <f t="shared" si="71"/>
        <v>0</v>
      </c>
      <c r="AB186" s="403">
        <f t="shared" si="72"/>
        <v>0</v>
      </c>
      <c r="AC186" s="403">
        <f t="shared" si="73"/>
        <v>0</v>
      </c>
      <c r="AD186" s="548">
        <f t="shared" si="68"/>
        <v>0</v>
      </c>
      <c r="AE186" s="549"/>
      <c r="AF186" s="550">
        <f t="shared" si="74"/>
        <v>0</v>
      </c>
      <c r="AG186" s="551">
        <f t="shared" si="75"/>
        <v>0</v>
      </c>
      <c r="AH186" s="549"/>
      <c r="AI186" s="549"/>
      <c r="AJ186" s="550">
        <f t="shared" si="76"/>
        <v>0</v>
      </c>
      <c r="AK186" s="850">
        <f t="shared" si="69"/>
        <v>0</v>
      </c>
      <c r="AL186" s="549"/>
      <c r="AM186" s="550">
        <f t="shared" si="77"/>
        <v>0</v>
      </c>
      <c r="AN186" s="551">
        <f t="shared" si="78"/>
        <v>0</v>
      </c>
      <c r="AO186" s="549"/>
      <c r="AP186" s="552">
        <f t="shared" si="79"/>
        <v>0</v>
      </c>
      <c r="AQ186" s="553"/>
      <c r="AR186" s="551">
        <f t="shared" si="80"/>
        <v>0</v>
      </c>
      <c r="AS186" s="554"/>
      <c r="AT186" s="345">
        <f t="shared" si="81"/>
        <v>0</v>
      </c>
      <c r="AU186" s="868"/>
      <c r="AV186" s="555"/>
      <c r="AW186" s="371">
        <f t="shared" si="61"/>
        <v>0</v>
      </c>
      <c r="AX186" s="268"/>
      <c r="AY186" s="346">
        <f>'総括表 (A表)'!I186</f>
        <v>0</v>
      </c>
      <c r="AZ186" s="346">
        <f t="shared" si="62"/>
        <v>2</v>
      </c>
      <c r="BA186" s="346" t="str">
        <f t="shared" si="63"/>
        <v/>
      </c>
      <c r="BB186" s="346" t="str">
        <f t="shared" si="66"/>
        <v/>
      </c>
      <c r="BC186" s="346" t="str">
        <f t="shared" si="67"/>
        <v/>
      </c>
    </row>
    <row r="187" spans="1:55">
      <c r="A187" s="353">
        <f>VLOOKUP($E187,'個別表（B表）'!$C$14:$AR$213,2,FALSE)</f>
        <v>0</v>
      </c>
      <c r="B187" s="353">
        <f>IF(D187&gt;0,SUM($D$12:D187),0)</f>
        <v>0</v>
      </c>
      <c r="C187" s="353">
        <f t="shared" si="70"/>
        <v>0</v>
      </c>
      <c r="D187" s="353">
        <f t="shared" si="59"/>
        <v>0</v>
      </c>
      <c r="E187" s="408">
        <f t="shared" si="64"/>
        <v>0</v>
      </c>
      <c r="F187" s="371">
        <f>VLOOKUP($E187,'個別表（B表）'!$C$14:$AR$213,8,FALSE)</f>
        <v>0</v>
      </c>
      <c r="G187" s="346">
        <f>VLOOKUP($E187,'個別表（B表）'!$C$14:$AR$213,9,FALSE)</f>
        <v>0</v>
      </c>
      <c r="H187" s="346">
        <f>VLOOKUP($E187,'個別表（B表）'!$C$14:$AR$213,10,FALSE)</f>
        <v>0</v>
      </c>
      <c r="I187" s="542"/>
      <c r="J187" s="971" t="e">
        <f>IF($O187&gt;=0.6,1,
IF(AND($O187&gt;=0.5,#REF!=2,OR($L187="中間",$L187="山間")),1,"")
)</f>
        <v>#REF!</v>
      </c>
      <c r="K187" s="974" t="str">
        <f t="shared" si="60"/>
        <v/>
      </c>
      <c r="L187" s="652" t="str">
        <f>IF($H187&gt;0,LEFT(VLOOKUP($E187,'個別表（B表）'!$C$14:$AR$213,15,FALSE),2),"")</f>
        <v/>
      </c>
      <c r="M187" s="796"/>
      <c r="N187" s="544"/>
      <c r="O187" s="544"/>
      <c r="P187" s="543"/>
      <c r="Q187" s="556" t="str">
        <f t="shared" si="65"/>
        <v/>
      </c>
      <c r="R187" s="545"/>
      <c r="S187" s="557">
        <f>SUMIFS('個別表（B表）'!$H$14:$H$213,'個別表（B表）'!$C$14:$C$213,'総括表 (A表)'!$E187,'個別表（B表）'!$S$14:$S$213,"&gt;=1")</f>
        <v>0</v>
      </c>
      <c r="T187" s="401">
        <f>SUMIFS('個別表（B表）'!$BB$14:$BB$213,'個別表（B表）'!$C$14:$C$213,'総括表 (A表)'!$E187)</f>
        <v>0</v>
      </c>
      <c r="U187" s="401">
        <f>SUMIFS('個別表（B表）'!$BD$14:$BD$213,'個別表（B表）'!$C$14:$C$213,'総括表 (A表)'!$E187)</f>
        <v>0</v>
      </c>
      <c r="V187" s="557">
        <f>SUMIFS('個別表（B表）'!$H$14:$H$213,'個別表（B表）'!$C$14:$C$213,'総括表 (A表)'!$E187,'個別表（B表）'!$T$14:$T$213,"&gt;=1")</f>
        <v>0</v>
      </c>
      <c r="W187" s="402">
        <f>SUMIFS('個別表（B表）'!$BZ$14:$BZ$213,'個別表（B表）'!$C$14:$C$213,'総括表 (A表)'!$E187)</f>
        <v>0</v>
      </c>
      <c r="X187" s="402">
        <f>SUMIFS('個別表（B表）'!$CC$14:$CC$213,'個別表（B表）'!$C$14:$C$213,'総括表 (A表)'!$E187)</f>
        <v>0</v>
      </c>
      <c r="Y187" s="546"/>
      <c r="Z187" s="546"/>
      <c r="AA187" s="557">
        <f t="shared" si="71"/>
        <v>0</v>
      </c>
      <c r="AB187" s="403">
        <f t="shared" si="72"/>
        <v>0</v>
      </c>
      <c r="AC187" s="403">
        <f t="shared" si="73"/>
        <v>0</v>
      </c>
      <c r="AD187" s="548">
        <f t="shared" si="68"/>
        <v>0</v>
      </c>
      <c r="AE187" s="549"/>
      <c r="AF187" s="550">
        <f t="shared" si="74"/>
        <v>0</v>
      </c>
      <c r="AG187" s="551">
        <f t="shared" si="75"/>
        <v>0</v>
      </c>
      <c r="AH187" s="549"/>
      <c r="AI187" s="549"/>
      <c r="AJ187" s="550">
        <f t="shared" si="76"/>
        <v>0</v>
      </c>
      <c r="AK187" s="850">
        <f t="shared" si="69"/>
        <v>0</v>
      </c>
      <c r="AL187" s="549"/>
      <c r="AM187" s="550">
        <f t="shared" si="77"/>
        <v>0</v>
      </c>
      <c r="AN187" s="551">
        <f t="shared" si="78"/>
        <v>0</v>
      </c>
      <c r="AO187" s="549"/>
      <c r="AP187" s="552">
        <f t="shared" si="79"/>
        <v>0</v>
      </c>
      <c r="AQ187" s="553"/>
      <c r="AR187" s="551">
        <f t="shared" si="80"/>
        <v>0</v>
      </c>
      <c r="AS187" s="554"/>
      <c r="AT187" s="345">
        <f t="shared" si="81"/>
        <v>0</v>
      </c>
      <c r="AU187" s="868"/>
      <c r="AV187" s="555"/>
      <c r="AW187" s="371">
        <f t="shared" si="61"/>
        <v>0</v>
      </c>
      <c r="AX187" s="268"/>
      <c r="AY187" s="346">
        <f>'総括表 (A表)'!I187</f>
        <v>0</v>
      </c>
      <c r="AZ187" s="346">
        <f t="shared" si="62"/>
        <v>2</v>
      </c>
      <c r="BA187" s="346" t="str">
        <f t="shared" si="63"/>
        <v/>
      </c>
      <c r="BB187" s="346" t="str">
        <f t="shared" si="66"/>
        <v/>
      </c>
      <c r="BC187" s="346" t="str">
        <f t="shared" si="67"/>
        <v/>
      </c>
    </row>
    <row r="188" spans="1:55">
      <c r="A188" s="353">
        <f>VLOOKUP($E188,'個別表（B表）'!$C$14:$AR$213,2,FALSE)</f>
        <v>0</v>
      </c>
      <c r="B188" s="353">
        <f>IF(D188&gt;0,SUM($D$12:D188),0)</f>
        <v>0</v>
      </c>
      <c r="C188" s="353">
        <f t="shared" si="70"/>
        <v>0</v>
      </c>
      <c r="D188" s="353">
        <f t="shared" si="59"/>
        <v>0</v>
      </c>
      <c r="E188" s="408">
        <f t="shared" si="64"/>
        <v>0</v>
      </c>
      <c r="F188" s="371">
        <f>VLOOKUP($E188,'個別表（B表）'!$C$14:$AR$213,8,FALSE)</f>
        <v>0</v>
      </c>
      <c r="G188" s="346">
        <f>VLOOKUP($E188,'個別表（B表）'!$C$14:$AR$213,9,FALSE)</f>
        <v>0</v>
      </c>
      <c r="H188" s="346">
        <f>VLOOKUP($E188,'個別表（B表）'!$C$14:$AR$213,10,FALSE)</f>
        <v>0</v>
      </c>
      <c r="I188" s="542"/>
      <c r="J188" s="971" t="e">
        <f>IF($O188&gt;=0.6,1,
IF(AND($O188&gt;=0.5,#REF!=2,OR($L188="中間",$L188="山間")),1,"")
)</f>
        <v>#REF!</v>
      </c>
      <c r="K188" s="974" t="str">
        <f t="shared" si="60"/>
        <v/>
      </c>
      <c r="L188" s="652" t="str">
        <f>IF($H188&gt;0,LEFT(VLOOKUP($E188,'個別表（B表）'!$C$14:$AR$213,15,FALSE),2),"")</f>
        <v/>
      </c>
      <c r="M188" s="796"/>
      <c r="N188" s="544"/>
      <c r="O188" s="544"/>
      <c r="P188" s="543"/>
      <c r="Q188" s="556" t="str">
        <f t="shared" si="65"/>
        <v/>
      </c>
      <c r="R188" s="545"/>
      <c r="S188" s="557">
        <f>SUMIFS('個別表（B表）'!$H$14:$H$213,'個別表（B表）'!$C$14:$C$213,'総括表 (A表)'!$E188,'個別表（B表）'!$S$14:$S$213,"&gt;=1")</f>
        <v>0</v>
      </c>
      <c r="T188" s="401">
        <f>SUMIFS('個別表（B表）'!$BB$14:$BB$213,'個別表（B表）'!$C$14:$C$213,'総括表 (A表)'!$E188)</f>
        <v>0</v>
      </c>
      <c r="U188" s="401">
        <f>SUMIFS('個別表（B表）'!$BD$14:$BD$213,'個別表（B表）'!$C$14:$C$213,'総括表 (A表)'!$E188)</f>
        <v>0</v>
      </c>
      <c r="V188" s="557">
        <f>SUMIFS('個別表（B表）'!$H$14:$H$213,'個別表（B表）'!$C$14:$C$213,'総括表 (A表)'!$E188,'個別表（B表）'!$T$14:$T$213,"&gt;=1")</f>
        <v>0</v>
      </c>
      <c r="W188" s="402">
        <f>SUMIFS('個別表（B表）'!$BZ$14:$BZ$213,'個別表（B表）'!$C$14:$C$213,'総括表 (A表)'!$E188)</f>
        <v>0</v>
      </c>
      <c r="X188" s="402">
        <f>SUMIFS('個別表（B表）'!$CC$14:$CC$213,'個別表（B表）'!$C$14:$C$213,'総括表 (A表)'!$E188)</f>
        <v>0</v>
      </c>
      <c r="Y188" s="546"/>
      <c r="Z188" s="546"/>
      <c r="AA188" s="557">
        <f t="shared" si="71"/>
        <v>0</v>
      </c>
      <c r="AB188" s="403">
        <f t="shared" si="72"/>
        <v>0</v>
      </c>
      <c r="AC188" s="403">
        <f t="shared" si="73"/>
        <v>0</v>
      </c>
      <c r="AD188" s="548">
        <f t="shared" si="68"/>
        <v>0</v>
      </c>
      <c r="AE188" s="549"/>
      <c r="AF188" s="550">
        <f t="shared" si="74"/>
        <v>0</v>
      </c>
      <c r="AG188" s="551">
        <f t="shared" si="75"/>
        <v>0</v>
      </c>
      <c r="AH188" s="549"/>
      <c r="AI188" s="549"/>
      <c r="AJ188" s="550">
        <f t="shared" si="76"/>
        <v>0</v>
      </c>
      <c r="AK188" s="850">
        <f t="shared" si="69"/>
        <v>0</v>
      </c>
      <c r="AL188" s="549"/>
      <c r="AM188" s="550">
        <f t="shared" si="77"/>
        <v>0</v>
      </c>
      <c r="AN188" s="551">
        <f t="shared" si="78"/>
        <v>0</v>
      </c>
      <c r="AO188" s="549"/>
      <c r="AP188" s="552">
        <f t="shared" si="79"/>
        <v>0</v>
      </c>
      <c r="AQ188" s="553"/>
      <c r="AR188" s="551">
        <f t="shared" si="80"/>
        <v>0</v>
      </c>
      <c r="AS188" s="554"/>
      <c r="AT188" s="345">
        <f t="shared" si="81"/>
        <v>0</v>
      </c>
      <c r="AU188" s="868"/>
      <c r="AV188" s="555"/>
      <c r="AW188" s="371">
        <f t="shared" si="61"/>
        <v>0</v>
      </c>
      <c r="AX188" s="268"/>
      <c r="AY188" s="346">
        <f>'総括表 (A表)'!I188</f>
        <v>0</v>
      </c>
      <c r="AZ188" s="346">
        <f t="shared" si="62"/>
        <v>2</v>
      </c>
      <c r="BA188" s="346" t="str">
        <f t="shared" si="63"/>
        <v/>
      </c>
      <c r="BB188" s="346" t="str">
        <f t="shared" si="66"/>
        <v/>
      </c>
      <c r="BC188" s="346" t="str">
        <f t="shared" si="67"/>
        <v/>
      </c>
    </row>
    <row r="189" spans="1:55">
      <c r="A189" s="353">
        <f>VLOOKUP($E189,'個別表（B表）'!$C$14:$AR$213,2,FALSE)</f>
        <v>0</v>
      </c>
      <c r="B189" s="353">
        <f>IF(D189&gt;0,SUM($D$12:D189),0)</f>
        <v>0</v>
      </c>
      <c r="C189" s="353">
        <f t="shared" si="70"/>
        <v>0</v>
      </c>
      <c r="D189" s="353">
        <f t="shared" si="59"/>
        <v>0</v>
      </c>
      <c r="E189" s="408">
        <f t="shared" si="64"/>
        <v>0</v>
      </c>
      <c r="F189" s="371">
        <f>VLOOKUP($E189,'個別表（B表）'!$C$14:$AR$213,8,FALSE)</f>
        <v>0</v>
      </c>
      <c r="G189" s="346">
        <f>VLOOKUP($E189,'個別表（B表）'!$C$14:$AR$213,9,FALSE)</f>
        <v>0</v>
      </c>
      <c r="H189" s="346">
        <f>VLOOKUP($E189,'個別表（B表）'!$C$14:$AR$213,10,FALSE)</f>
        <v>0</v>
      </c>
      <c r="I189" s="542"/>
      <c r="J189" s="971" t="e">
        <f>IF($O189&gt;=0.6,1,
IF(AND($O189&gt;=0.5,#REF!=2,OR($L189="中間",$L189="山間")),1,"")
)</f>
        <v>#REF!</v>
      </c>
      <c r="K189" s="974" t="str">
        <f t="shared" si="60"/>
        <v/>
      </c>
      <c r="L189" s="652" t="str">
        <f>IF($H189&gt;0,LEFT(VLOOKUP($E189,'個別表（B表）'!$C$14:$AR$213,15,FALSE),2),"")</f>
        <v/>
      </c>
      <c r="M189" s="796"/>
      <c r="N189" s="544"/>
      <c r="O189" s="544"/>
      <c r="P189" s="543"/>
      <c r="Q189" s="556" t="str">
        <f t="shared" si="65"/>
        <v/>
      </c>
      <c r="R189" s="545"/>
      <c r="S189" s="557">
        <f>SUMIFS('個別表（B表）'!$H$14:$H$213,'個別表（B表）'!$C$14:$C$213,'総括表 (A表)'!$E189,'個別表（B表）'!$S$14:$S$213,"&gt;=1")</f>
        <v>0</v>
      </c>
      <c r="T189" s="401">
        <f>SUMIFS('個別表（B表）'!$BB$14:$BB$213,'個別表（B表）'!$C$14:$C$213,'総括表 (A表)'!$E189)</f>
        <v>0</v>
      </c>
      <c r="U189" s="401">
        <f>SUMIFS('個別表（B表）'!$BD$14:$BD$213,'個別表（B表）'!$C$14:$C$213,'総括表 (A表)'!$E189)</f>
        <v>0</v>
      </c>
      <c r="V189" s="557">
        <f>SUMIFS('個別表（B表）'!$H$14:$H$213,'個別表（B表）'!$C$14:$C$213,'総括表 (A表)'!$E189,'個別表（B表）'!$T$14:$T$213,"&gt;=1")</f>
        <v>0</v>
      </c>
      <c r="W189" s="402">
        <f>SUMIFS('個別表（B表）'!$BZ$14:$BZ$213,'個別表（B表）'!$C$14:$C$213,'総括表 (A表)'!$E189)</f>
        <v>0</v>
      </c>
      <c r="X189" s="402">
        <f>SUMIFS('個別表（B表）'!$CC$14:$CC$213,'個別表（B表）'!$C$14:$C$213,'総括表 (A表)'!$E189)</f>
        <v>0</v>
      </c>
      <c r="Y189" s="546"/>
      <c r="Z189" s="546"/>
      <c r="AA189" s="557">
        <f t="shared" si="71"/>
        <v>0</v>
      </c>
      <c r="AB189" s="403">
        <f t="shared" si="72"/>
        <v>0</v>
      </c>
      <c r="AC189" s="403">
        <f t="shared" si="73"/>
        <v>0</v>
      </c>
      <c r="AD189" s="548">
        <f t="shared" si="68"/>
        <v>0</v>
      </c>
      <c r="AE189" s="549"/>
      <c r="AF189" s="550">
        <f t="shared" si="74"/>
        <v>0</v>
      </c>
      <c r="AG189" s="551">
        <f t="shared" si="75"/>
        <v>0</v>
      </c>
      <c r="AH189" s="549"/>
      <c r="AI189" s="549"/>
      <c r="AJ189" s="550">
        <f t="shared" si="76"/>
        <v>0</v>
      </c>
      <c r="AK189" s="850">
        <f t="shared" si="69"/>
        <v>0</v>
      </c>
      <c r="AL189" s="549"/>
      <c r="AM189" s="550">
        <f t="shared" si="77"/>
        <v>0</v>
      </c>
      <c r="AN189" s="551">
        <f t="shared" si="78"/>
        <v>0</v>
      </c>
      <c r="AO189" s="549"/>
      <c r="AP189" s="552">
        <f t="shared" si="79"/>
        <v>0</v>
      </c>
      <c r="AQ189" s="553"/>
      <c r="AR189" s="551">
        <f t="shared" si="80"/>
        <v>0</v>
      </c>
      <c r="AS189" s="554"/>
      <c r="AT189" s="345">
        <f t="shared" si="81"/>
        <v>0</v>
      </c>
      <c r="AU189" s="868"/>
      <c r="AV189" s="555"/>
      <c r="AW189" s="371">
        <f t="shared" si="61"/>
        <v>0</v>
      </c>
      <c r="AX189" s="268"/>
      <c r="AY189" s="346">
        <f>'総括表 (A表)'!I189</f>
        <v>0</v>
      </c>
      <c r="AZ189" s="346">
        <f t="shared" si="62"/>
        <v>2</v>
      </c>
      <c r="BA189" s="346" t="str">
        <f t="shared" si="63"/>
        <v/>
      </c>
      <c r="BB189" s="346" t="str">
        <f t="shared" si="66"/>
        <v/>
      </c>
      <c r="BC189" s="346" t="str">
        <f t="shared" si="67"/>
        <v/>
      </c>
    </row>
    <row r="190" spans="1:55">
      <c r="A190" s="353">
        <f>VLOOKUP($E190,'個別表（B表）'!$C$14:$AR$213,2,FALSE)</f>
        <v>0</v>
      </c>
      <c r="B190" s="353">
        <f>IF(D190&gt;0,SUM($D$12:D190),0)</f>
        <v>0</v>
      </c>
      <c r="C190" s="353">
        <f t="shared" si="70"/>
        <v>0</v>
      </c>
      <c r="D190" s="353">
        <f t="shared" si="59"/>
        <v>0</v>
      </c>
      <c r="E190" s="408">
        <f t="shared" si="64"/>
        <v>0</v>
      </c>
      <c r="F190" s="371">
        <f>VLOOKUP($E190,'個別表（B表）'!$C$14:$AR$213,8,FALSE)</f>
        <v>0</v>
      </c>
      <c r="G190" s="346">
        <f>VLOOKUP($E190,'個別表（B表）'!$C$14:$AR$213,9,FALSE)</f>
        <v>0</v>
      </c>
      <c r="H190" s="346">
        <f>VLOOKUP($E190,'個別表（B表）'!$C$14:$AR$213,10,FALSE)</f>
        <v>0</v>
      </c>
      <c r="I190" s="542"/>
      <c r="J190" s="971" t="e">
        <f>IF($O190&gt;=0.6,1,
IF(AND($O190&gt;=0.5,#REF!=2,OR($L190="中間",$L190="山間")),1,"")
)</f>
        <v>#REF!</v>
      </c>
      <c r="K190" s="974" t="str">
        <f t="shared" si="60"/>
        <v/>
      </c>
      <c r="L190" s="652" t="str">
        <f>IF($H190&gt;0,LEFT(VLOOKUP($E190,'個別表（B表）'!$C$14:$AR$213,15,FALSE),2),"")</f>
        <v/>
      </c>
      <c r="M190" s="796"/>
      <c r="N190" s="544"/>
      <c r="O190" s="544"/>
      <c r="P190" s="543"/>
      <c r="Q190" s="556" t="str">
        <f t="shared" si="65"/>
        <v/>
      </c>
      <c r="R190" s="545"/>
      <c r="S190" s="557">
        <f>SUMIFS('個別表（B表）'!$H$14:$H$213,'個別表（B表）'!$C$14:$C$213,'総括表 (A表)'!$E190,'個別表（B表）'!$S$14:$S$213,"&gt;=1")</f>
        <v>0</v>
      </c>
      <c r="T190" s="401">
        <f>SUMIFS('個別表（B表）'!$BB$14:$BB$213,'個別表（B表）'!$C$14:$C$213,'総括表 (A表)'!$E190)</f>
        <v>0</v>
      </c>
      <c r="U190" s="401">
        <f>SUMIFS('個別表（B表）'!$BD$14:$BD$213,'個別表（B表）'!$C$14:$C$213,'総括表 (A表)'!$E190)</f>
        <v>0</v>
      </c>
      <c r="V190" s="557">
        <f>SUMIFS('個別表（B表）'!$H$14:$H$213,'個別表（B表）'!$C$14:$C$213,'総括表 (A表)'!$E190,'個別表（B表）'!$T$14:$T$213,"&gt;=1")</f>
        <v>0</v>
      </c>
      <c r="W190" s="402">
        <f>SUMIFS('個別表（B表）'!$BZ$14:$BZ$213,'個別表（B表）'!$C$14:$C$213,'総括表 (A表)'!$E190)</f>
        <v>0</v>
      </c>
      <c r="X190" s="402">
        <f>SUMIFS('個別表（B表）'!$CC$14:$CC$213,'個別表（B表）'!$C$14:$C$213,'総括表 (A表)'!$E190)</f>
        <v>0</v>
      </c>
      <c r="Y190" s="546"/>
      <c r="Z190" s="546"/>
      <c r="AA190" s="557">
        <f t="shared" si="71"/>
        <v>0</v>
      </c>
      <c r="AB190" s="403">
        <f t="shared" si="72"/>
        <v>0</v>
      </c>
      <c r="AC190" s="403">
        <f t="shared" si="73"/>
        <v>0</v>
      </c>
      <c r="AD190" s="548">
        <f t="shared" si="68"/>
        <v>0</v>
      </c>
      <c r="AE190" s="549"/>
      <c r="AF190" s="550">
        <f t="shared" si="74"/>
        <v>0</v>
      </c>
      <c r="AG190" s="551">
        <f t="shared" si="75"/>
        <v>0</v>
      </c>
      <c r="AH190" s="549"/>
      <c r="AI190" s="549"/>
      <c r="AJ190" s="550">
        <f t="shared" si="76"/>
        <v>0</v>
      </c>
      <c r="AK190" s="850">
        <f t="shared" si="69"/>
        <v>0</v>
      </c>
      <c r="AL190" s="549"/>
      <c r="AM190" s="550">
        <f t="shared" si="77"/>
        <v>0</v>
      </c>
      <c r="AN190" s="551">
        <f t="shared" si="78"/>
        <v>0</v>
      </c>
      <c r="AO190" s="549"/>
      <c r="AP190" s="552">
        <f t="shared" si="79"/>
        <v>0</v>
      </c>
      <c r="AQ190" s="553"/>
      <c r="AR190" s="551">
        <f t="shared" si="80"/>
        <v>0</v>
      </c>
      <c r="AS190" s="554"/>
      <c r="AT190" s="345">
        <f t="shared" si="81"/>
        <v>0</v>
      </c>
      <c r="AU190" s="868"/>
      <c r="AV190" s="555"/>
      <c r="AW190" s="371">
        <f t="shared" si="61"/>
        <v>0</v>
      </c>
      <c r="AX190" s="268"/>
      <c r="AY190" s="346">
        <f>'総括表 (A表)'!I190</f>
        <v>0</v>
      </c>
      <c r="AZ190" s="346">
        <f t="shared" si="62"/>
        <v>2</v>
      </c>
      <c r="BA190" s="346" t="str">
        <f t="shared" si="63"/>
        <v/>
      </c>
      <c r="BB190" s="346" t="str">
        <f t="shared" si="66"/>
        <v/>
      </c>
      <c r="BC190" s="346" t="str">
        <f t="shared" si="67"/>
        <v/>
      </c>
    </row>
    <row r="191" spans="1:55">
      <c r="A191" s="353">
        <f>VLOOKUP($E191,'個別表（B表）'!$C$14:$AR$213,2,FALSE)</f>
        <v>0</v>
      </c>
      <c r="B191" s="353">
        <f>IF(D191&gt;0,SUM($D$12:D191),0)</f>
        <v>0</v>
      </c>
      <c r="C191" s="353">
        <f t="shared" si="70"/>
        <v>0</v>
      </c>
      <c r="D191" s="353">
        <f t="shared" si="59"/>
        <v>0</v>
      </c>
      <c r="E191" s="408">
        <f t="shared" si="64"/>
        <v>0</v>
      </c>
      <c r="F191" s="371">
        <f>VLOOKUP($E191,'個別表（B表）'!$C$14:$AR$213,8,FALSE)</f>
        <v>0</v>
      </c>
      <c r="G191" s="346">
        <f>VLOOKUP($E191,'個別表（B表）'!$C$14:$AR$213,9,FALSE)</f>
        <v>0</v>
      </c>
      <c r="H191" s="346">
        <f>VLOOKUP($E191,'個別表（B表）'!$C$14:$AR$213,10,FALSE)</f>
        <v>0</v>
      </c>
      <c r="I191" s="542"/>
      <c r="J191" s="971" t="e">
        <f>IF($O191&gt;=0.6,1,
IF(AND($O191&gt;=0.5,#REF!=2,OR($L191="中間",$L191="山間")),1,"")
)</f>
        <v>#REF!</v>
      </c>
      <c r="K191" s="974" t="str">
        <f t="shared" si="60"/>
        <v/>
      </c>
      <c r="L191" s="652" t="str">
        <f>IF($H191&gt;0,LEFT(VLOOKUP($E191,'個別表（B表）'!$C$14:$AR$213,15,FALSE),2),"")</f>
        <v/>
      </c>
      <c r="M191" s="796"/>
      <c r="N191" s="544"/>
      <c r="O191" s="544"/>
      <c r="P191" s="543"/>
      <c r="Q191" s="556" t="str">
        <f t="shared" si="65"/>
        <v/>
      </c>
      <c r="R191" s="545"/>
      <c r="S191" s="557">
        <f>SUMIFS('個別表（B表）'!$H$14:$H$213,'個別表（B表）'!$C$14:$C$213,'総括表 (A表)'!$E191,'個別表（B表）'!$S$14:$S$213,"&gt;=1")</f>
        <v>0</v>
      </c>
      <c r="T191" s="401">
        <f>SUMIFS('個別表（B表）'!$BB$14:$BB$213,'個別表（B表）'!$C$14:$C$213,'総括表 (A表)'!$E191)</f>
        <v>0</v>
      </c>
      <c r="U191" s="401">
        <f>SUMIFS('個別表（B表）'!$BD$14:$BD$213,'個別表（B表）'!$C$14:$C$213,'総括表 (A表)'!$E191)</f>
        <v>0</v>
      </c>
      <c r="V191" s="557">
        <f>SUMIFS('個別表（B表）'!$H$14:$H$213,'個別表（B表）'!$C$14:$C$213,'総括表 (A表)'!$E191,'個別表（B表）'!$T$14:$T$213,"&gt;=1")</f>
        <v>0</v>
      </c>
      <c r="W191" s="402">
        <f>SUMIFS('個別表（B表）'!$BZ$14:$BZ$213,'個別表（B表）'!$C$14:$C$213,'総括表 (A表)'!$E191)</f>
        <v>0</v>
      </c>
      <c r="X191" s="402">
        <f>SUMIFS('個別表（B表）'!$CC$14:$CC$213,'個別表（B表）'!$C$14:$C$213,'総括表 (A表)'!$E191)</f>
        <v>0</v>
      </c>
      <c r="Y191" s="546"/>
      <c r="Z191" s="546"/>
      <c r="AA191" s="557">
        <f t="shared" si="71"/>
        <v>0</v>
      </c>
      <c r="AB191" s="403">
        <f t="shared" si="72"/>
        <v>0</v>
      </c>
      <c r="AC191" s="403">
        <f t="shared" si="73"/>
        <v>0</v>
      </c>
      <c r="AD191" s="548">
        <f t="shared" si="68"/>
        <v>0</v>
      </c>
      <c r="AE191" s="549"/>
      <c r="AF191" s="550">
        <f t="shared" si="74"/>
        <v>0</v>
      </c>
      <c r="AG191" s="551">
        <f t="shared" si="75"/>
        <v>0</v>
      </c>
      <c r="AH191" s="549"/>
      <c r="AI191" s="549"/>
      <c r="AJ191" s="550">
        <f t="shared" si="76"/>
        <v>0</v>
      </c>
      <c r="AK191" s="850">
        <f t="shared" si="69"/>
        <v>0</v>
      </c>
      <c r="AL191" s="549"/>
      <c r="AM191" s="550">
        <f t="shared" si="77"/>
        <v>0</v>
      </c>
      <c r="AN191" s="551">
        <f t="shared" si="78"/>
        <v>0</v>
      </c>
      <c r="AO191" s="549"/>
      <c r="AP191" s="552">
        <f t="shared" si="79"/>
        <v>0</v>
      </c>
      <c r="AQ191" s="553"/>
      <c r="AR191" s="551">
        <f t="shared" si="80"/>
        <v>0</v>
      </c>
      <c r="AS191" s="554"/>
      <c r="AT191" s="345">
        <f t="shared" si="81"/>
        <v>0</v>
      </c>
      <c r="AU191" s="868"/>
      <c r="AV191" s="555"/>
      <c r="AW191" s="371">
        <f t="shared" si="61"/>
        <v>0</v>
      </c>
      <c r="AX191" s="268"/>
      <c r="AY191" s="346">
        <f>'総括表 (A表)'!I191</f>
        <v>0</v>
      </c>
      <c r="AZ191" s="346">
        <f t="shared" si="62"/>
        <v>2</v>
      </c>
      <c r="BA191" s="346" t="str">
        <f t="shared" si="63"/>
        <v/>
      </c>
      <c r="BB191" s="346" t="str">
        <f t="shared" si="66"/>
        <v/>
      </c>
      <c r="BC191" s="346" t="str">
        <f t="shared" si="67"/>
        <v/>
      </c>
    </row>
    <row r="192" spans="1:55">
      <c r="A192" s="353">
        <f>VLOOKUP($E192,'個別表（B表）'!$C$14:$AR$213,2,FALSE)</f>
        <v>0</v>
      </c>
      <c r="B192" s="353">
        <f>IF(D192&gt;0,SUM($D$12:D192),0)</f>
        <v>0</v>
      </c>
      <c r="C192" s="353">
        <f t="shared" si="70"/>
        <v>0</v>
      </c>
      <c r="D192" s="353">
        <f t="shared" si="59"/>
        <v>0</v>
      </c>
      <c r="E192" s="408">
        <f t="shared" si="64"/>
        <v>0</v>
      </c>
      <c r="F192" s="371">
        <f>VLOOKUP($E192,'個別表（B表）'!$C$14:$AR$213,8,FALSE)</f>
        <v>0</v>
      </c>
      <c r="G192" s="346">
        <f>VLOOKUP($E192,'個別表（B表）'!$C$14:$AR$213,9,FALSE)</f>
        <v>0</v>
      </c>
      <c r="H192" s="346">
        <f>VLOOKUP($E192,'個別表（B表）'!$C$14:$AR$213,10,FALSE)</f>
        <v>0</v>
      </c>
      <c r="I192" s="542"/>
      <c r="J192" s="971" t="e">
        <f>IF($O192&gt;=0.6,1,
IF(AND($O192&gt;=0.5,#REF!=2,OR($L192="中間",$L192="山間")),1,"")
)</f>
        <v>#REF!</v>
      </c>
      <c r="K192" s="974" t="str">
        <f t="shared" si="60"/>
        <v/>
      </c>
      <c r="L192" s="652" t="str">
        <f>IF($H192&gt;0,LEFT(VLOOKUP($E192,'個別表（B表）'!$C$14:$AR$213,15,FALSE),2),"")</f>
        <v/>
      </c>
      <c r="M192" s="796"/>
      <c r="N192" s="544"/>
      <c r="O192" s="544"/>
      <c r="P192" s="543"/>
      <c r="Q192" s="556" t="str">
        <f t="shared" si="65"/>
        <v/>
      </c>
      <c r="R192" s="545"/>
      <c r="S192" s="557">
        <f>SUMIFS('個別表（B表）'!$H$14:$H$213,'個別表（B表）'!$C$14:$C$213,'総括表 (A表)'!$E192,'個別表（B表）'!$S$14:$S$213,"&gt;=1")</f>
        <v>0</v>
      </c>
      <c r="T192" s="401">
        <f>SUMIFS('個別表（B表）'!$BB$14:$BB$213,'個別表（B表）'!$C$14:$C$213,'総括表 (A表)'!$E192)</f>
        <v>0</v>
      </c>
      <c r="U192" s="401">
        <f>SUMIFS('個別表（B表）'!$BD$14:$BD$213,'個別表（B表）'!$C$14:$C$213,'総括表 (A表)'!$E192)</f>
        <v>0</v>
      </c>
      <c r="V192" s="557">
        <f>SUMIFS('個別表（B表）'!$H$14:$H$213,'個別表（B表）'!$C$14:$C$213,'総括表 (A表)'!$E192,'個別表（B表）'!$T$14:$T$213,"&gt;=1")</f>
        <v>0</v>
      </c>
      <c r="W192" s="402">
        <f>SUMIFS('個別表（B表）'!$BZ$14:$BZ$213,'個別表（B表）'!$C$14:$C$213,'総括表 (A表)'!$E192)</f>
        <v>0</v>
      </c>
      <c r="X192" s="402">
        <f>SUMIFS('個別表（B表）'!$CC$14:$CC$213,'個別表（B表）'!$C$14:$C$213,'総括表 (A表)'!$E192)</f>
        <v>0</v>
      </c>
      <c r="Y192" s="546"/>
      <c r="Z192" s="546"/>
      <c r="AA192" s="557">
        <f t="shared" si="71"/>
        <v>0</v>
      </c>
      <c r="AB192" s="403">
        <f t="shared" si="72"/>
        <v>0</v>
      </c>
      <c r="AC192" s="403">
        <f t="shared" si="73"/>
        <v>0</v>
      </c>
      <c r="AD192" s="548">
        <f t="shared" si="68"/>
        <v>0</v>
      </c>
      <c r="AE192" s="549"/>
      <c r="AF192" s="550">
        <f t="shared" si="74"/>
        <v>0</v>
      </c>
      <c r="AG192" s="551">
        <f t="shared" si="75"/>
        <v>0</v>
      </c>
      <c r="AH192" s="549"/>
      <c r="AI192" s="549"/>
      <c r="AJ192" s="550">
        <f t="shared" si="76"/>
        <v>0</v>
      </c>
      <c r="AK192" s="850">
        <f t="shared" si="69"/>
        <v>0</v>
      </c>
      <c r="AL192" s="549"/>
      <c r="AM192" s="550">
        <f t="shared" si="77"/>
        <v>0</v>
      </c>
      <c r="AN192" s="551">
        <f t="shared" si="78"/>
        <v>0</v>
      </c>
      <c r="AO192" s="549"/>
      <c r="AP192" s="552">
        <f t="shared" si="79"/>
        <v>0</v>
      </c>
      <c r="AQ192" s="553"/>
      <c r="AR192" s="551">
        <f t="shared" si="80"/>
        <v>0</v>
      </c>
      <c r="AS192" s="554"/>
      <c r="AT192" s="345">
        <f t="shared" si="81"/>
        <v>0</v>
      </c>
      <c r="AU192" s="868"/>
      <c r="AV192" s="555"/>
      <c r="AW192" s="371">
        <f t="shared" si="61"/>
        <v>0</v>
      </c>
      <c r="AX192" s="268"/>
      <c r="AY192" s="346">
        <f>'総括表 (A表)'!I192</f>
        <v>0</v>
      </c>
      <c r="AZ192" s="346">
        <f t="shared" si="62"/>
        <v>2</v>
      </c>
      <c r="BA192" s="346" t="str">
        <f t="shared" si="63"/>
        <v/>
      </c>
      <c r="BB192" s="346" t="str">
        <f t="shared" si="66"/>
        <v/>
      </c>
      <c r="BC192" s="346" t="str">
        <f t="shared" si="67"/>
        <v/>
      </c>
    </row>
    <row r="193" spans="1:55">
      <c r="A193" s="353">
        <f>VLOOKUP($E193,'個別表（B表）'!$C$14:$AR$213,2,FALSE)</f>
        <v>0</v>
      </c>
      <c r="B193" s="353">
        <f>IF(D193&gt;0,SUM($D$12:D193),0)</f>
        <v>0</v>
      </c>
      <c r="C193" s="353">
        <f t="shared" si="70"/>
        <v>0</v>
      </c>
      <c r="D193" s="353">
        <f t="shared" si="59"/>
        <v>0</v>
      </c>
      <c r="E193" s="408">
        <f t="shared" si="64"/>
        <v>0</v>
      </c>
      <c r="F193" s="371">
        <f>VLOOKUP($E193,'個別表（B表）'!$C$14:$AR$213,8,FALSE)</f>
        <v>0</v>
      </c>
      <c r="G193" s="346">
        <f>VLOOKUP($E193,'個別表（B表）'!$C$14:$AR$213,9,FALSE)</f>
        <v>0</v>
      </c>
      <c r="H193" s="346">
        <f>VLOOKUP($E193,'個別表（B表）'!$C$14:$AR$213,10,FALSE)</f>
        <v>0</v>
      </c>
      <c r="I193" s="542"/>
      <c r="J193" s="971" t="e">
        <f>IF($O193&gt;=0.6,1,
IF(AND($O193&gt;=0.5,#REF!=2,OR($L193="中間",$L193="山間")),1,"")
)</f>
        <v>#REF!</v>
      </c>
      <c r="K193" s="974" t="str">
        <f t="shared" si="60"/>
        <v/>
      </c>
      <c r="L193" s="652" t="str">
        <f>IF($H193&gt;0,LEFT(VLOOKUP($E193,'個別表（B表）'!$C$14:$AR$213,15,FALSE),2),"")</f>
        <v/>
      </c>
      <c r="M193" s="796"/>
      <c r="N193" s="544"/>
      <c r="O193" s="544"/>
      <c r="P193" s="543"/>
      <c r="Q193" s="556" t="str">
        <f t="shared" si="65"/>
        <v/>
      </c>
      <c r="R193" s="545"/>
      <c r="S193" s="557">
        <f>SUMIFS('個別表（B表）'!$H$14:$H$213,'個別表（B表）'!$C$14:$C$213,'総括表 (A表)'!$E193,'個別表（B表）'!$S$14:$S$213,"&gt;=1")</f>
        <v>0</v>
      </c>
      <c r="T193" s="401">
        <f>SUMIFS('個別表（B表）'!$BB$14:$BB$213,'個別表（B表）'!$C$14:$C$213,'総括表 (A表)'!$E193)</f>
        <v>0</v>
      </c>
      <c r="U193" s="401">
        <f>SUMIFS('個別表（B表）'!$BD$14:$BD$213,'個別表（B表）'!$C$14:$C$213,'総括表 (A表)'!$E193)</f>
        <v>0</v>
      </c>
      <c r="V193" s="557">
        <f>SUMIFS('個別表（B表）'!$H$14:$H$213,'個別表（B表）'!$C$14:$C$213,'総括表 (A表)'!$E193,'個別表（B表）'!$T$14:$T$213,"&gt;=1")</f>
        <v>0</v>
      </c>
      <c r="W193" s="402">
        <f>SUMIFS('個別表（B表）'!$BZ$14:$BZ$213,'個別表（B表）'!$C$14:$C$213,'総括表 (A表)'!$E193)</f>
        <v>0</v>
      </c>
      <c r="X193" s="402">
        <f>SUMIFS('個別表（B表）'!$CC$14:$CC$213,'個別表（B表）'!$C$14:$C$213,'総括表 (A表)'!$E193)</f>
        <v>0</v>
      </c>
      <c r="Y193" s="546"/>
      <c r="Z193" s="546"/>
      <c r="AA193" s="557">
        <f t="shared" si="71"/>
        <v>0</v>
      </c>
      <c r="AB193" s="403">
        <f t="shared" si="72"/>
        <v>0</v>
      </c>
      <c r="AC193" s="403">
        <f t="shared" si="73"/>
        <v>0</v>
      </c>
      <c r="AD193" s="548">
        <f t="shared" si="68"/>
        <v>0</v>
      </c>
      <c r="AE193" s="549"/>
      <c r="AF193" s="550">
        <f t="shared" si="74"/>
        <v>0</v>
      </c>
      <c r="AG193" s="551">
        <f t="shared" si="75"/>
        <v>0</v>
      </c>
      <c r="AH193" s="549"/>
      <c r="AI193" s="549"/>
      <c r="AJ193" s="550">
        <f t="shared" si="76"/>
        <v>0</v>
      </c>
      <c r="AK193" s="850">
        <f t="shared" si="69"/>
        <v>0</v>
      </c>
      <c r="AL193" s="549"/>
      <c r="AM193" s="550">
        <f t="shared" si="77"/>
        <v>0</v>
      </c>
      <c r="AN193" s="551">
        <f t="shared" si="78"/>
        <v>0</v>
      </c>
      <c r="AO193" s="549"/>
      <c r="AP193" s="552">
        <f t="shared" si="79"/>
        <v>0</v>
      </c>
      <c r="AQ193" s="553"/>
      <c r="AR193" s="551">
        <f t="shared" si="80"/>
        <v>0</v>
      </c>
      <c r="AS193" s="554"/>
      <c r="AT193" s="345">
        <f t="shared" si="81"/>
        <v>0</v>
      </c>
      <c r="AU193" s="868"/>
      <c r="AV193" s="555"/>
      <c r="AW193" s="371">
        <f t="shared" si="61"/>
        <v>0</v>
      </c>
      <c r="AX193" s="268"/>
      <c r="AY193" s="346">
        <f>'総括表 (A表)'!I193</f>
        <v>0</v>
      </c>
      <c r="AZ193" s="346">
        <f t="shared" si="62"/>
        <v>2</v>
      </c>
      <c r="BA193" s="346" t="str">
        <f t="shared" si="63"/>
        <v/>
      </c>
      <c r="BB193" s="346" t="str">
        <f t="shared" si="66"/>
        <v/>
      </c>
      <c r="BC193" s="346" t="str">
        <f t="shared" si="67"/>
        <v/>
      </c>
    </row>
    <row r="194" spans="1:55">
      <c r="A194" s="353">
        <f>VLOOKUP($E194,'個別表（B表）'!$C$14:$AR$213,2,FALSE)</f>
        <v>0</v>
      </c>
      <c r="B194" s="353">
        <f>IF(D194&gt;0,SUM($D$12:D194),0)</f>
        <v>0</v>
      </c>
      <c r="C194" s="353">
        <f t="shared" si="70"/>
        <v>0</v>
      </c>
      <c r="D194" s="353">
        <f t="shared" si="59"/>
        <v>0</v>
      </c>
      <c r="E194" s="408">
        <f t="shared" si="64"/>
        <v>0</v>
      </c>
      <c r="F194" s="371">
        <f>VLOOKUP($E194,'個別表（B表）'!$C$14:$AR$213,8,FALSE)</f>
        <v>0</v>
      </c>
      <c r="G194" s="346">
        <f>VLOOKUP($E194,'個別表（B表）'!$C$14:$AR$213,9,FALSE)</f>
        <v>0</v>
      </c>
      <c r="H194" s="346">
        <f>VLOOKUP($E194,'個別表（B表）'!$C$14:$AR$213,10,FALSE)</f>
        <v>0</v>
      </c>
      <c r="I194" s="542"/>
      <c r="J194" s="971" t="e">
        <f>IF($O194&gt;=0.6,1,
IF(AND($O194&gt;=0.5,#REF!=2,OR($L194="中間",$L194="山間")),1,"")
)</f>
        <v>#REF!</v>
      </c>
      <c r="K194" s="974" t="str">
        <f t="shared" si="60"/>
        <v/>
      </c>
      <c r="L194" s="652" t="str">
        <f>IF($H194&gt;0,LEFT(VLOOKUP($E194,'個別表（B表）'!$C$14:$AR$213,15,FALSE),2),"")</f>
        <v/>
      </c>
      <c r="M194" s="796"/>
      <c r="N194" s="544"/>
      <c r="O194" s="544"/>
      <c r="P194" s="543"/>
      <c r="Q194" s="556" t="str">
        <f t="shared" si="65"/>
        <v/>
      </c>
      <c r="R194" s="545"/>
      <c r="S194" s="557">
        <f>SUMIFS('個別表（B表）'!$H$14:$H$213,'個別表（B表）'!$C$14:$C$213,'総括表 (A表)'!$E194,'個別表（B表）'!$S$14:$S$213,"&gt;=1")</f>
        <v>0</v>
      </c>
      <c r="T194" s="401">
        <f>SUMIFS('個別表（B表）'!$BB$14:$BB$213,'個別表（B表）'!$C$14:$C$213,'総括表 (A表)'!$E194)</f>
        <v>0</v>
      </c>
      <c r="U194" s="401">
        <f>SUMIFS('個別表（B表）'!$BD$14:$BD$213,'個別表（B表）'!$C$14:$C$213,'総括表 (A表)'!$E194)</f>
        <v>0</v>
      </c>
      <c r="V194" s="557">
        <f>SUMIFS('個別表（B表）'!$H$14:$H$213,'個別表（B表）'!$C$14:$C$213,'総括表 (A表)'!$E194,'個別表（B表）'!$T$14:$T$213,"&gt;=1")</f>
        <v>0</v>
      </c>
      <c r="W194" s="402">
        <f>SUMIFS('個別表（B表）'!$BZ$14:$BZ$213,'個別表（B表）'!$C$14:$C$213,'総括表 (A表)'!$E194)</f>
        <v>0</v>
      </c>
      <c r="X194" s="402">
        <f>SUMIFS('個別表（B表）'!$CC$14:$CC$213,'個別表（B表）'!$C$14:$C$213,'総括表 (A表)'!$E194)</f>
        <v>0</v>
      </c>
      <c r="Y194" s="546"/>
      <c r="Z194" s="546"/>
      <c r="AA194" s="557">
        <f t="shared" si="71"/>
        <v>0</v>
      </c>
      <c r="AB194" s="403">
        <f t="shared" si="72"/>
        <v>0</v>
      </c>
      <c r="AC194" s="403">
        <f t="shared" si="73"/>
        <v>0</v>
      </c>
      <c r="AD194" s="548">
        <f t="shared" si="68"/>
        <v>0</v>
      </c>
      <c r="AE194" s="549"/>
      <c r="AF194" s="550">
        <f t="shared" si="74"/>
        <v>0</v>
      </c>
      <c r="AG194" s="551">
        <f t="shared" si="75"/>
        <v>0</v>
      </c>
      <c r="AH194" s="549"/>
      <c r="AI194" s="549"/>
      <c r="AJ194" s="550">
        <f t="shared" si="76"/>
        <v>0</v>
      </c>
      <c r="AK194" s="850">
        <f t="shared" si="69"/>
        <v>0</v>
      </c>
      <c r="AL194" s="549"/>
      <c r="AM194" s="550">
        <f t="shared" si="77"/>
        <v>0</v>
      </c>
      <c r="AN194" s="551">
        <f t="shared" si="78"/>
        <v>0</v>
      </c>
      <c r="AO194" s="549"/>
      <c r="AP194" s="552">
        <f t="shared" si="79"/>
        <v>0</v>
      </c>
      <c r="AQ194" s="553"/>
      <c r="AR194" s="551">
        <f t="shared" si="80"/>
        <v>0</v>
      </c>
      <c r="AS194" s="554"/>
      <c r="AT194" s="345">
        <f t="shared" si="81"/>
        <v>0</v>
      </c>
      <c r="AU194" s="868"/>
      <c r="AV194" s="555"/>
      <c r="AW194" s="371">
        <f t="shared" si="61"/>
        <v>0</v>
      </c>
      <c r="AX194" s="268"/>
      <c r="AY194" s="346">
        <f>'総括表 (A表)'!I194</f>
        <v>0</v>
      </c>
      <c r="AZ194" s="346">
        <f t="shared" si="62"/>
        <v>2</v>
      </c>
      <c r="BA194" s="346" t="str">
        <f t="shared" si="63"/>
        <v/>
      </c>
      <c r="BB194" s="346" t="str">
        <f t="shared" si="66"/>
        <v/>
      </c>
      <c r="BC194" s="346" t="str">
        <f t="shared" si="67"/>
        <v/>
      </c>
    </row>
    <row r="195" spans="1:55">
      <c r="A195" s="353">
        <f>VLOOKUP($E195,'個別表（B表）'!$C$14:$AR$213,2,FALSE)</f>
        <v>0</v>
      </c>
      <c r="B195" s="353">
        <f>IF(D195&gt;0,SUM($D$12:D195),0)</f>
        <v>0</v>
      </c>
      <c r="C195" s="353">
        <f t="shared" si="70"/>
        <v>0</v>
      </c>
      <c r="D195" s="353">
        <f t="shared" si="59"/>
        <v>0</v>
      </c>
      <c r="E195" s="408">
        <f t="shared" si="64"/>
        <v>0</v>
      </c>
      <c r="F195" s="371">
        <f>VLOOKUP($E195,'個別表（B表）'!$C$14:$AR$213,8,FALSE)</f>
        <v>0</v>
      </c>
      <c r="G195" s="346">
        <f>VLOOKUP($E195,'個別表（B表）'!$C$14:$AR$213,9,FALSE)</f>
        <v>0</v>
      </c>
      <c r="H195" s="346">
        <f>VLOOKUP($E195,'個別表（B表）'!$C$14:$AR$213,10,FALSE)</f>
        <v>0</v>
      </c>
      <c r="I195" s="542"/>
      <c r="J195" s="971" t="e">
        <f>IF($O195&gt;=0.6,1,
IF(AND($O195&gt;=0.5,#REF!=2,OR($L195="中間",$L195="山間")),1,"")
)</f>
        <v>#REF!</v>
      </c>
      <c r="K195" s="974" t="str">
        <f t="shared" si="60"/>
        <v/>
      </c>
      <c r="L195" s="652" t="str">
        <f>IF($H195&gt;0,LEFT(VLOOKUP($E195,'個別表（B表）'!$C$14:$AR$213,15,FALSE),2),"")</f>
        <v/>
      </c>
      <c r="M195" s="796"/>
      <c r="N195" s="544"/>
      <c r="O195" s="544"/>
      <c r="P195" s="543"/>
      <c r="Q195" s="556" t="str">
        <f t="shared" si="65"/>
        <v/>
      </c>
      <c r="R195" s="545"/>
      <c r="S195" s="557">
        <f>SUMIFS('個別表（B表）'!$H$14:$H$213,'個別表（B表）'!$C$14:$C$213,'総括表 (A表)'!$E195,'個別表（B表）'!$S$14:$S$213,"&gt;=1")</f>
        <v>0</v>
      </c>
      <c r="T195" s="401">
        <f>SUMIFS('個別表（B表）'!$BB$14:$BB$213,'個別表（B表）'!$C$14:$C$213,'総括表 (A表)'!$E195)</f>
        <v>0</v>
      </c>
      <c r="U195" s="401">
        <f>SUMIFS('個別表（B表）'!$BD$14:$BD$213,'個別表（B表）'!$C$14:$C$213,'総括表 (A表)'!$E195)</f>
        <v>0</v>
      </c>
      <c r="V195" s="557">
        <f>SUMIFS('個別表（B表）'!$H$14:$H$213,'個別表（B表）'!$C$14:$C$213,'総括表 (A表)'!$E195,'個別表（B表）'!$T$14:$T$213,"&gt;=1")</f>
        <v>0</v>
      </c>
      <c r="W195" s="402">
        <f>SUMIFS('個別表（B表）'!$BZ$14:$BZ$213,'個別表（B表）'!$C$14:$C$213,'総括表 (A表)'!$E195)</f>
        <v>0</v>
      </c>
      <c r="X195" s="402">
        <f>SUMIFS('個別表（B表）'!$CC$14:$CC$213,'個別表（B表）'!$C$14:$C$213,'総括表 (A表)'!$E195)</f>
        <v>0</v>
      </c>
      <c r="Y195" s="546"/>
      <c r="Z195" s="546"/>
      <c r="AA195" s="557">
        <f t="shared" si="71"/>
        <v>0</v>
      </c>
      <c r="AB195" s="403">
        <f t="shared" si="72"/>
        <v>0</v>
      </c>
      <c r="AC195" s="403">
        <f t="shared" si="73"/>
        <v>0</v>
      </c>
      <c r="AD195" s="548">
        <f t="shared" si="68"/>
        <v>0</v>
      </c>
      <c r="AE195" s="549"/>
      <c r="AF195" s="550">
        <f t="shared" si="74"/>
        <v>0</v>
      </c>
      <c r="AG195" s="551">
        <f t="shared" si="75"/>
        <v>0</v>
      </c>
      <c r="AH195" s="549"/>
      <c r="AI195" s="549"/>
      <c r="AJ195" s="550">
        <f t="shared" si="76"/>
        <v>0</v>
      </c>
      <c r="AK195" s="850">
        <f t="shared" si="69"/>
        <v>0</v>
      </c>
      <c r="AL195" s="549"/>
      <c r="AM195" s="550">
        <f t="shared" si="77"/>
        <v>0</v>
      </c>
      <c r="AN195" s="551">
        <f t="shared" si="78"/>
        <v>0</v>
      </c>
      <c r="AO195" s="549"/>
      <c r="AP195" s="552">
        <f t="shared" si="79"/>
        <v>0</v>
      </c>
      <c r="AQ195" s="553"/>
      <c r="AR195" s="551">
        <f t="shared" si="80"/>
        <v>0</v>
      </c>
      <c r="AS195" s="554"/>
      <c r="AT195" s="345">
        <f t="shared" si="81"/>
        <v>0</v>
      </c>
      <c r="AU195" s="868"/>
      <c r="AV195" s="555"/>
      <c r="AW195" s="371">
        <f t="shared" si="61"/>
        <v>0</v>
      </c>
      <c r="AX195" s="268"/>
      <c r="AY195" s="346">
        <f>'総括表 (A表)'!I195</f>
        <v>0</v>
      </c>
      <c r="AZ195" s="346">
        <f t="shared" si="62"/>
        <v>2</v>
      </c>
      <c r="BA195" s="346" t="str">
        <f t="shared" si="63"/>
        <v/>
      </c>
      <c r="BB195" s="346" t="str">
        <f t="shared" si="66"/>
        <v/>
      </c>
      <c r="BC195" s="346" t="str">
        <f t="shared" si="67"/>
        <v/>
      </c>
    </row>
    <row r="196" spans="1:55">
      <c r="A196" s="353">
        <f>VLOOKUP($E196,'個別表（B表）'!$C$14:$AR$213,2,FALSE)</f>
        <v>0</v>
      </c>
      <c r="B196" s="353">
        <f>IF(D196&gt;0,SUM($D$12:D196),0)</f>
        <v>0</v>
      </c>
      <c r="C196" s="353">
        <f t="shared" si="70"/>
        <v>0</v>
      </c>
      <c r="D196" s="353">
        <f t="shared" si="59"/>
        <v>0</v>
      </c>
      <c r="E196" s="408">
        <f t="shared" si="64"/>
        <v>0</v>
      </c>
      <c r="F196" s="371">
        <f>VLOOKUP($E196,'個別表（B表）'!$C$14:$AR$213,8,FALSE)</f>
        <v>0</v>
      </c>
      <c r="G196" s="346">
        <f>VLOOKUP($E196,'個別表（B表）'!$C$14:$AR$213,9,FALSE)</f>
        <v>0</v>
      </c>
      <c r="H196" s="346">
        <f>VLOOKUP($E196,'個別表（B表）'!$C$14:$AR$213,10,FALSE)</f>
        <v>0</v>
      </c>
      <c r="I196" s="542"/>
      <c r="J196" s="971" t="e">
        <f>IF($O196&gt;=0.6,1,
IF(AND($O196&gt;=0.5,#REF!=2,OR($L196="中間",$L196="山間")),1,"")
)</f>
        <v>#REF!</v>
      </c>
      <c r="K196" s="974" t="str">
        <f t="shared" si="60"/>
        <v/>
      </c>
      <c r="L196" s="652" t="str">
        <f>IF($H196&gt;0,LEFT(VLOOKUP($E196,'個別表（B表）'!$C$14:$AR$213,15,FALSE),2),"")</f>
        <v/>
      </c>
      <c r="M196" s="796"/>
      <c r="N196" s="544"/>
      <c r="O196" s="544"/>
      <c r="P196" s="543"/>
      <c r="Q196" s="556" t="str">
        <f t="shared" si="65"/>
        <v/>
      </c>
      <c r="R196" s="545"/>
      <c r="S196" s="557">
        <f>SUMIFS('個別表（B表）'!$H$14:$H$213,'個別表（B表）'!$C$14:$C$213,'総括表 (A表)'!$E196,'個別表（B表）'!$S$14:$S$213,"&gt;=1")</f>
        <v>0</v>
      </c>
      <c r="T196" s="401">
        <f>SUMIFS('個別表（B表）'!$BB$14:$BB$213,'個別表（B表）'!$C$14:$C$213,'総括表 (A表)'!$E196)</f>
        <v>0</v>
      </c>
      <c r="U196" s="401">
        <f>SUMIFS('個別表（B表）'!$BD$14:$BD$213,'個別表（B表）'!$C$14:$C$213,'総括表 (A表)'!$E196)</f>
        <v>0</v>
      </c>
      <c r="V196" s="557">
        <f>SUMIFS('個別表（B表）'!$H$14:$H$213,'個別表（B表）'!$C$14:$C$213,'総括表 (A表)'!$E196,'個別表（B表）'!$T$14:$T$213,"&gt;=1")</f>
        <v>0</v>
      </c>
      <c r="W196" s="402">
        <f>SUMIFS('個別表（B表）'!$BZ$14:$BZ$213,'個別表（B表）'!$C$14:$C$213,'総括表 (A表)'!$E196)</f>
        <v>0</v>
      </c>
      <c r="X196" s="402">
        <f>SUMIFS('個別表（B表）'!$CC$14:$CC$213,'個別表（B表）'!$C$14:$C$213,'総括表 (A表)'!$E196)</f>
        <v>0</v>
      </c>
      <c r="Y196" s="546"/>
      <c r="Z196" s="546"/>
      <c r="AA196" s="557">
        <f t="shared" si="71"/>
        <v>0</v>
      </c>
      <c r="AB196" s="403">
        <f t="shared" si="72"/>
        <v>0</v>
      </c>
      <c r="AC196" s="403">
        <f t="shared" si="73"/>
        <v>0</v>
      </c>
      <c r="AD196" s="548">
        <f t="shared" si="68"/>
        <v>0</v>
      </c>
      <c r="AE196" s="549"/>
      <c r="AF196" s="550">
        <f t="shared" si="74"/>
        <v>0</v>
      </c>
      <c r="AG196" s="551">
        <f t="shared" si="75"/>
        <v>0</v>
      </c>
      <c r="AH196" s="549"/>
      <c r="AI196" s="549"/>
      <c r="AJ196" s="550">
        <f t="shared" si="76"/>
        <v>0</v>
      </c>
      <c r="AK196" s="850">
        <f t="shared" si="69"/>
        <v>0</v>
      </c>
      <c r="AL196" s="549"/>
      <c r="AM196" s="550">
        <f t="shared" si="77"/>
        <v>0</v>
      </c>
      <c r="AN196" s="551">
        <f t="shared" si="78"/>
        <v>0</v>
      </c>
      <c r="AO196" s="549"/>
      <c r="AP196" s="552">
        <f t="shared" si="79"/>
        <v>0</v>
      </c>
      <c r="AQ196" s="553"/>
      <c r="AR196" s="551">
        <f t="shared" si="80"/>
        <v>0</v>
      </c>
      <c r="AS196" s="554"/>
      <c r="AT196" s="345">
        <f t="shared" si="81"/>
        <v>0</v>
      </c>
      <c r="AU196" s="868"/>
      <c r="AV196" s="555"/>
      <c r="AW196" s="371">
        <f t="shared" si="61"/>
        <v>0</v>
      </c>
      <c r="AX196" s="268"/>
      <c r="AY196" s="346">
        <f>'総括表 (A表)'!I196</f>
        <v>0</v>
      </c>
      <c r="AZ196" s="346">
        <f t="shared" si="62"/>
        <v>2</v>
      </c>
      <c r="BA196" s="346" t="str">
        <f t="shared" si="63"/>
        <v/>
      </c>
      <c r="BB196" s="346" t="str">
        <f t="shared" si="66"/>
        <v/>
      </c>
      <c r="BC196" s="346" t="str">
        <f t="shared" si="67"/>
        <v/>
      </c>
    </row>
    <row r="197" spans="1:55">
      <c r="A197" s="353">
        <f>VLOOKUP($E197,'個別表（B表）'!$C$14:$AR$213,2,FALSE)</f>
        <v>0</v>
      </c>
      <c r="B197" s="353">
        <f>IF(D197&gt;0,SUM($D$12:D197),0)</f>
        <v>0</v>
      </c>
      <c r="C197" s="353">
        <f t="shared" si="70"/>
        <v>0</v>
      </c>
      <c r="D197" s="353">
        <f t="shared" si="59"/>
        <v>0</v>
      </c>
      <c r="E197" s="408">
        <f t="shared" si="64"/>
        <v>0</v>
      </c>
      <c r="F197" s="371">
        <f>VLOOKUP($E197,'個別表（B表）'!$C$14:$AR$213,8,FALSE)</f>
        <v>0</v>
      </c>
      <c r="G197" s="346">
        <f>VLOOKUP($E197,'個別表（B表）'!$C$14:$AR$213,9,FALSE)</f>
        <v>0</v>
      </c>
      <c r="H197" s="346">
        <f>VLOOKUP($E197,'個別表（B表）'!$C$14:$AR$213,10,FALSE)</f>
        <v>0</v>
      </c>
      <c r="I197" s="542"/>
      <c r="J197" s="971" t="e">
        <f>IF($O197&gt;=0.6,1,
IF(AND($O197&gt;=0.5,#REF!=2,OR($L197="中間",$L197="山間")),1,"")
)</f>
        <v>#REF!</v>
      </c>
      <c r="K197" s="974" t="str">
        <f t="shared" si="60"/>
        <v/>
      </c>
      <c r="L197" s="652" t="str">
        <f>IF($H197&gt;0,LEFT(VLOOKUP($E197,'個別表（B表）'!$C$14:$AR$213,15,FALSE),2),"")</f>
        <v/>
      </c>
      <c r="M197" s="796"/>
      <c r="N197" s="544"/>
      <c r="O197" s="544"/>
      <c r="P197" s="543"/>
      <c r="Q197" s="556" t="str">
        <f t="shared" si="65"/>
        <v/>
      </c>
      <c r="R197" s="545"/>
      <c r="S197" s="557">
        <f>SUMIFS('個別表（B表）'!$H$14:$H$213,'個別表（B表）'!$C$14:$C$213,'総括表 (A表)'!$E197,'個別表（B表）'!$S$14:$S$213,"&gt;=1")</f>
        <v>0</v>
      </c>
      <c r="T197" s="401">
        <f>SUMIFS('個別表（B表）'!$BB$14:$BB$213,'個別表（B表）'!$C$14:$C$213,'総括表 (A表)'!$E197)</f>
        <v>0</v>
      </c>
      <c r="U197" s="401">
        <f>SUMIFS('個別表（B表）'!$BD$14:$BD$213,'個別表（B表）'!$C$14:$C$213,'総括表 (A表)'!$E197)</f>
        <v>0</v>
      </c>
      <c r="V197" s="557">
        <f>SUMIFS('個別表（B表）'!$H$14:$H$213,'個別表（B表）'!$C$14:$C$213,'総括表 (A表)'!$E197,'個別表（B表）'!$T$14:$T$213,"&gt;=1")</f>
        <v>0</v>
      </c>
      <c r="W197" s="402">
        <f>SUMIFS('個別表（B表）'!$BZ$14:$BZ$213,'個別表（B表）'!$C$14:$C$213,'総括表 (A表)'!$E197)</f>
        <v>0</v>
      </c>
      <c r="X197" s="402">
        <f>SUMIFS('個別表（B表）'!$CC$14:$CC$213,'個別表（B表）'!$C$14:$C$213,'総括表 (A表)'!$E197)</f>
        <v>0</v>
      </c>
      <c r="Y197" s="546"/>
      <c r="Z197" s="546"/>
      <c r="AA197" s="557">
        <f t="shared" si="71"/>
        <v>0</v>
      </c>
      <c r="AB197" s="403">
        <f t="shared" si="72"/>
        <v>0</v>
      </c>
      <c r="AC197" s="403">
        <f t="shared" si="73"/>
        <v>0</v>
      </c>
      <c r="AD197" s="548">
        <f t="shared" si="68"/>
        <v>0</v>
      </c>
      <c r="AE197" s="549"/>
      <c r="AF197" s="550">
        <f t="shared" si="74"/>
        <v>0</v>
      </c>
      <c r="AG197" s="551">
        <f t="shared" si="75"/>
        <v>0</v>
      </c>
      <c r="AH197" s="549"/>
      <c r="AI197" s="549"/>
      <c r="AJ197" s="550">
        <f t="shared" si="76"/>
        <v>0</v>
      </c>
      <c r="AK197" s="850">
        <f t="shared" si="69"/>
        <v>0</v>
      </c>
      <c r="AL197" s="549"/>
      <c r="AM197" s="550">
        <f t="shared" si="77"/>
        <v>0</v>
      </c>
      <c r="AN197" s="551">
        <f t="shared" si="78"/>
        <v>0</v>
      </c>
      <c r="AO197" s="549"/>
      <c r="AP197" s="552">
        <f t="shared" si="79"/>
        <v>0</v>
      </c>
      <c r="AQ197" s="553"/>
      <c r="AR197" s="551">
        <f t="shared" si="80"/>
        <v>0</v>
      </c>
      <c r="AS197" s="554"/>
      <c r="AT197" s="345">
        <f t="shared" si="81"/>
        <v>0</v>
      </c>
      <c r="AU197" s="868"/>
      <c r="AV197" s="555"/>
      <c r="AW197" s="371">
        <f t="shared" si="61"/>
        <v>0</v>
      </c>
      <c r="AX197" s="268"/>
      <c r="AY197" s="346">
        <f>'総括表 (A表)'!I197</f>
        <v>0</v>
      </c>
      <c r="AZ197" s="346">
        <f t="shared" si="62"/>
        <v>2</v>
      </c>
      <c r="BA197" s="346" t="str">
        <f t="shared" si="63"/>
        <v/>
      </c>
      <c r="BB197" s="346" t="str">
        <f t="shared" si="66"/>
        <v/>
      </c>
      <c r="BC197" s="346" t="str">
        <f t="shared" si="67"/>
        <v/>
      </c>
    </row>
    <row r="198" spans="1:55">
      <c r="A198" s="353">
        <f>VLOOKUP($E198,'個別表（B表）'!$C$14:$AR$213,2,FALSE)</f>
        <v>0</v>
      </c>
      <c r="B198" s="353">
        <f>IF(D198&gt;0,SUM($D$12:D198),0)</f>
        <v>0</v>
      </c>
      <c r="C198" s="353">
        <f t="shared" si="70"/>
        <v>0</v>
      </c>
      <c r="D198" s="353">
        <f t="shared" si="59"/>
        <v>0</v>
      </c>
      <c r="E198" s="408">
        <f t="shared" si="64"/>
        <v>0</v>
      </c>
      <c r="F198" s="371">
        <f>VLOOKUP($E198,'個別表（B表）'!$C$14:$AR$213,8,FALSE)</f>
        <v>0</v>
      </c>
      <c r="G198" s="346">
        <f>VLOOKUP($E198,'個別表（B表）'!$C$14:$AR$213,9,FALSE)</f>
        <v>0</v>
      </c>
      <c r="H198" s="346">
        <f>VLOOKUP($E198,'個別表（B表）'!$C$14:$AR$213,10,FALSE)</f>
        <v>0</v>
      </c>
      <c r="I198" s="542"/>
      <c r="J198" s="971" t="e">
        <f>IF($O198&gt;=0.6,1,
IF(AND($O198&gt;=0.5,#REF!=2,OR($L198="中間",$L198="山間")),1,"")
)</f>
        <v>#REF!</v>
      </c>
      <c r="K198" s="974" t="str">
        <f t="shared" si="60"/>
        <v/>
      </c>
      <c r="L198" s="652" t="str">
        <f>IF($H198&gt;0,LEFT(VLOOKUP($E198,'個別表（B表）'!$C$14:$AR$213,15,FALSE),2),"")</f>
        <v/>
      </c>
      <c r="M198" s="796"/>
      <c r="N198" s="544"/>
      <c r="O198" s="544"/>
      <c r="P198" s="543"/>
      <c r="Q198" s="556" t="str">
        <f t="shared" si="65"/>
        <v/>
      </c>
      <c r="R198" s="545"/>
      <c r="S198" s="557">
        <f>SUMIFS('個別表（B表）'!$H$14:$H$213,'個別表（B表）'!$C$14:$C$213,'総括表 (A表)'!$E198,'個別表（B表）'!$S$14:$S$213,"&gt;=1")</f>
        <v>0</v>
      </c>
      <c r="T198" s="401">
        <f>SUMIFS('個別表（B表）'!$BB$14:$BB$213,'個別表（B表）'!$C$14:$C$213,'総括表 (A表)'!$E198)</f>
        <v>0</v>
      </c>
      <c r="U198" s="401">
        <f>SUMIFS('個別表（B表）'!$BD$14:$BD$213,'個別表（B表）'!$C$14:$C$213,'総括表 (A表)'!$E198)</f>
        <v>0</v>
      </c>
      <c r="V198" s="557">
        <f>SUMIFS('個別表（B表）'!$H$14:$H$213,'個別表（B表）'!$C$14:$C$213,'総括表 (A表)'!$E198,'個別表（B表）'!$T$14:$T$213,"&gt;=1")</f>
        <v>0</v>
      </c>
      <c r="W198" s="402">
        <f>SUMIFS('個別表（B表）'!$BZ$14:$BZ$213,'個別表（B表）'!$C$14:$C$213,'総括表 (A表)'!$E198)</f>
        <v>0</v>
      </c>
      <c r="X198" s="402">
        <f>SUMIFS('個別表（B表）'!$CC$14:$CC$213,'個別表（B表）'!$C$14:$C$213,'総括表 (A表)'!$E198)</f>
        <v>0</v>
      </c>
      <c r="Y198" s="546"/>
      <c r="Z198" s="546"/>
      <c r="AA198" s="557">
        <f t="shared" si="71"/>
        <v>0</v>
      </c>
      <c r="AB198" s="403">
        <f t="shared" si="72"/>
        <v>0</v>
      </c>
      <c r="AC198" s="403">
        <f t="shared" si="73"/>
        <v>0</v>
      </c>
      <c r="AD198" s="548">
        <f t="shared" si="68"/>
        <v>0</v>
      </c>
      <c r="AE198" s="549"/>
      <c r="AF198" s="550">
        <f t="shared" si="74"/>
        <v>0</v>
      </c>
      <c r="AG198" s="551">
        <f t="shared" si="75"/>
        <v>0</v>
      </c>
      <c r="AH198" s="549"/>
      <c r="AI198" s="549"/>
      <c r="AJ198" s="550">
        <f t="shared" si="76"/>
        <v>0</v>
      </c>
      <c r="AK198" s="850">
        <f t="shared" si="69"/>
        <v>0</v>
      </c>
      <c r="AL198" s="549"/>
      <c r="AM198" s="550">
        <f t="shared" si="77"/>
        <v>0</v>
      </c>
      <c r="AN198" s="551">
        <f t="shared" si="78"/>
        <v>0</v>
      </c>
      <c r="AO198" s="549"/>
      <c r="AP198" s="552">
        <f t="shared" si="79"/>
        <v>0</v>
      </c>
      <c r="AQ198" s="553"/>
      <c r="AR198" s="551">
        <f t="shared" si="80"/>
        <v>0</v>
      </c>
      <c r="AS198" s="554"/>
      <c r="AT198" s="345">
        <f t="shared" si="81"/>
        <v>0</v>
      </c>
      <c r="AU198" s="868"/>
      <c r="AV198" s="555"/>
      <c r="AW198" s="371">
        <f t="shared" si="61"/>
        <v>0</v>
      </c>
      <c r="AX198" s="268"/>
      <c r="AY198" s="346">
        <f>'総括表 (A表)'!I198</f>
        <v>0</v>
      </c>
      <c r="AZ198" s="346">
        <f t="shared" si="62"/>
        <v>2</v>
      </c>
      <c r="BA198" s="346" t="str">
        <f t="shared" si="63"/>
        <v/>
      </c>
      <c r="BB198" s="346" t="str">
        <f t="shared" si="66"/>
        <v/>
      </c>
      <c r="BC198" s="346" t="str">
        <f t="shared" si="67"/>
        <v/>
      </c>
    </row>
    <row r="199" spans="1:55">
      <c r="A199" s="353">
        <f>VLOOKUP($E199,'個別表（B表）'!$C$14:$AR$213,2,FALSE)</f>
        <v>0</v>
      </c>
      <c r="B199" s="353">
        <f>IF(D199&gt;0,SUM($D$12:D199),0)</f>
        <v>0</v>
      </c>
      <c r="C199" s="353">
        <f t="shared" si="70"/>
        <v>0</v>
      </c>
      <c r="D199" s="353">
        <f t="shared" si="59"/>
        <v>0</v>
      </c>
      <c r="E199" s="408">
        <f t="shared" si="64"/>
        <v>0</v>
      </c>
      <c r="F199" s="371">
        <f>VLOOKUP($E199,'個別表（B表）'!$C$14:$AR$213,8,FALSE)</f>
        <v>0</v>
      </c>
      <c r="G199" s="346">
        <f>VLOOKUP($E199,'個別表（B表）'!$C$14:$AR$213,9,FALSE)</f>
        <v>0</v>
      </c>
      <c r="H199" s="346">
        <f>VLOOKUP($E199,'個別表（B表）'!$C$14:$AR$213,10,FALSE)</f>
        <v>0</v>
      </c>
      <c r="I199" s="542"/>
      <c r="J199" s="971" t="e">
        <f>IF($O199&gt;=0.6,1,
IF(AND($O199&gt;=0.5,#REF!=2,OR($L199="中間",$L199="山間")),1,"")
)</f>
        <v>#REF!</v>
      </c>
      <c r="K199" s="974" t="str">
        <f t="shared" si="60"/>
        <v/>
      </c>
      <c r="L199" s="652" t="str">
        <f>IF($H199&gt;0,LEFT(VLOOKUP($E199,'個別表（B表）'!$C$14:$AR$213,15,FALSE),2),"")</f>
        <v/>
      </c>
      <c r="M199" s="796"/>
      <c r="N199" s="544"/>
      <c r="O199" s="544"/>
      <c r="P199" s="543"/>
      <c r="Q199" s="556" t="str">
        <f t="shared" si="65"/>
        <v/>
      </c>
      <c r="R199" s="545"/>
      <c r="S199" s="557">
        <f>SUMIFS('個別表（B表）'!$H$14:$H$213,'個別表（B表）'!$C$14:$C$213,'総括表 (A表)'!$E199,'個別表（B表）'!$S$14:$S$213,"&gt;=1")</f>
        <v>0</v>
      </c>
      <c r="T199" s="401">
        <f>SUMIFS('個別表（B表）'!$BB$14:$BB$213,'個別表（B表）'!$C$14:$C$213,'総括表 (A表)'!$E199)</f>
        <v>0</v>
      </c>
      <c r="U199" s="401">
        <f>SUMIFS('個別表（B表）'!$BD$14:$BD$213,'個別表（B表）'!$C$14:$C$213,'総括表 (A表)'!$E199)</f>
        <v>0</v>
      </c>
      <c r="V199" s="557">
        <f>SUMIFS('個別表（B表）'!$H$14:$H$213,'個別表（B表）'!$C$14:$C$213,'総括表 (A表)'!$E199,'個別表（B表）'!$T$14:$T$213,"&gt;=1")</f>
        <v>0</v>
      </c>
      <c r="W199" s="402">
        <f>SUMIFS('個別表（B表）'!$BZ$14:$BZ$213,'個別表（B表）'!$C$14:$C$213,'総括表 (A表)'!$E199)</f>
        <v>0</v>
      </c>
      <c r="X199" s="402">
        <f>SUMIFS('個別表（B表）'!$CC$14:$CC$213,'個別表（B表）'!$C$14:$C$213,'総括表 (A表)'!$E199)</f>
        <v>0</v>
      </c>
      <c r="Y199" s="546"/>
      <c r="Z199" s="546"/>
      <c r="AA199" s="557">
        <f t="shared" si="71"/>
        <v>0</v>
      </c>
      <c r="AB199" s="403">
        <f t="shared" si="72"/>
        <v>0</v>
      </c>
      <c r="AC199" s="403">
        <f t="shared" si="73"/>
        <v>0</v>
      </c>
      <c r="AD199" s="548">
        <f t="shared" si="68"/>
        <v>0</v>
      </c>
      <c r="AE199" s="549"/>
      <c r="AF199" s="550">
        <f t="shared" si="74"/>
        <v>0</v>
      </c>
      <c r="AG199" s="551">
        <f t="shared" si="75"/>
        <v>0</v>
      </c>
      <c r="AH199" s="549"/>
      <c r="AI199" s="549"/>
      <c r="AJ199" s="550">
        <f t="shared" si="76"/>
        <v>0</v>
      </c>
      <c r="AK199" s="850">
        <f t="shared" si="69"/>
        <v>0</v>
      </c>
      <c r="AL199" s="549"/>
      <c r="AM199" s="550">
        <f t="shared" si="77"/>
        <v>0</v>
      </c>
      <c r="AN199" s="551">
        <f t="shared" si="78"/>
        <v>0</v>
      </c>
      <c r="AO199" s="549"/>
      <c r="AP199" s="552">
        <f t="shared" si="79"/>
        <v>0</v>
      </c>
      <c r="AQ199" s="553"/>
      <c r="AR199" s="551">
        <f t="shared" si="80"/>
        <v>0</v>
      </c>
      <c r="AS199" s="554"/>
      <c r="AT199" s="345">
        <f t="shared" si="81"/>
        <v>0</v>
      </c>
      <c r="AU199" s="868"/>
      <c r="AV199" s="555"/>
      <c r="AW199" s="371">
        <f t="shared" si="61"/>
        <v>0</v>
      </c>
      <c r="AX199" s="268"/>
      <c r="AY199" s="346">
        <f>'総括表 (A表)'!I199</f>
        <v>0</v>
      </c>
      <c r="AZ199" s="346">
        <f t="shared" si="62"/>
        <v>2</v>
      </c>
      <c r="BA199" s="346" t="str">
        <f t="shared" si="63"/>
        <v/>
      </c>
      <c r="BB199" s="346" t="str">
        <f t="shared" si="66"/>
        <v/>
      </c>
      <c r="BC199" s="346" t="str">
        <f t="shared" si="67"/>
        <v/>
      </c>
    </row>
    <row r="200" spans="1:55">
      <c r="A200" s="353">
        <f>VLOOKUP($E200,'個別表（B表）'!$C$14:$AR$213,2,FALSE)</f>
        <v>0</v>
      </c>
      <c r="B200" s="353">
        <f>IF(D200&gt;0,SUM($D$12:D200),0)</f>
        <v>0</v>
      </c>
      <c r="C200" s="353">
        <f t="shared" si="70"/>
        <v>0</v>
      </c>
      <c r="D200" s="353">
        <f t="shared" si="59"/>
        <v>0</v>
      </c>
      <c r="E200" s="408">
        <f t="shared" si="64"/>
        <v>0</v>
      </c>
      <c r="F200" s="371">
        <f>VLOOKUP($E200,'個別表（B表）'!$C$14:$AR$213,8,FALSE)</f>
        <v>0</v>
      </c>
      <c r="G200" s="346">
        <f>VLOOKUP($E200,'個別表（B表）'!$C$14:$AR$213,9,FALSE)</f>
        <v>0</v>
      </c>
      <c r="H200" s="346">
        <f>VLOOKUP($E200,'個別表（B表）'!$C$14:$AR$213,10,FALSE)</f>
        <v>0</v>
      </c>
      <c r="I200" s="542"/>
      <c r="J200" s="971" t="e">
        <f>IF($O200&gt;=0.6,1,
IF(AND($O200&gt;=0.5,#REF!=2,OR($L200="中間",$L200="山間")),1,"")
)</f>
        <v>#REF!</v>
      </c>
      <c r="K200" s="974" t="str">
        <f t="shared" si="60"/>
        <v/>
      </c>
      <c r="L200" s="652" t="str">
        <f>IF($H200&gt;0,LEFT(VLOOKUP($E200,'個別表（B表）'!$C$14:$AR$213,15,FALSE),2),"")</f>
        <v/>
      </c>
      <c r="M200" s="796"/>
      <c r="N200" s="544"/>
      <c r="O200" s="544"/>
      <c r="P200" s="543"/>
      <c r="Q200" s="556" t="str">
        <f t="shared" si="65"/>
        <v/>
      </c>
      <c r="R200" s="545"/>
      <c r="S200" s="557">
        <f>SUMIFS('個別表（B表）'!$H$14:$H$213,'個別表（B表）'!$C$14:$C$213,'総括表 (A表)'!$E200,'個別表（B表）'!$S$14:$S$213,"&gt;=1")</f>
        <v>0</v>
      </c>
      <c r="T200" s="401">
        <f>SUMIFS('個別表（B表）'!$BB$14:$BB$213,'個別表（B表）'!$C$14:$C$213,'総括表 (A表)'!$E200)</f>
        <v>0</v>
      </c>
      <c r="U200" s="401">
        <f>SUMIFS('個別表（B表）'!$BD$14:$BD$213,'個別表（B表）'!$C$14:$C$213,'総括表 (A表)'!$E200)</f>
        <v>0</v>
      </c>
      <c r="V200" s="557">
        <f>SUMIFS('個別表（B表）'!$H$14:$H$213,'個別表（B表）'!$C$14:$C$213,'総括表 (A表)'!$E200,'個別表（B表）'!$T$14:$T$213,"&gt;=1")</f>
        <v>0</v>
      </c>
      <c r="W200" s="402">
        <f>SUMIFS('個別表（B表）'!$BZ$14:$BZ$213,'個別表（B表）'!$C$14:$C$213,'総括表 (A表)'!$E200)</f>
        <v>0</v>
      </c>
      <c r="X200" s="402">
        <f>SUMIFS('個別表（B表）'!$CC$14:$CC$213,'個別表（B表）'!$C$14:$C$213,'総括表 (A表)'!$E200)</f>
        <v>0</v>
      </c>
      <c r="Y200" s="546"/>
      <c r="Z200" s="546"/>
      <c r="AA200" s="557">
        <f t="shared" si="71"/>
        <v>0</v>
      </c>
      <c r="AB200" s="403">
        <f t="shared" si="72"/>
        <v>0</v>
      </c>
      <c r="AC200" s="403">
        <f t="shared" si="73"/>
        <v>0</v>
      </c>
      <c r="AD200" s="548">
        <f t="shared" si="68"/>
        <v>0</v>
      </c>
      <c r="AE200" s="549"/>
      <c r="AF200" s="550">
        <f t="shared" si="74"/>
        <v>0</v>
      </c>
      <c r="AG200" s="551">
        <f t="shared" si="75"/>
        <v>0</v>
      </c>
      <c r="AH200" s="549"/>
      <c r="AI200" s="549"/>
      <c r="AJ200" s="550">
        <f t="shared" si="76"/>
        <v>0</v>
      </c>
      <c r="AK200" s="850">
        <f t="shared" si="69"/>
        <v>0</v>
      </c>
      <c r="AL200" s="549"/>
      <c r="AM200" s="550">
        <f t="shared" si="77"/>
        <v>0</v>
      </c>
      <c r="AN200" s="551">
        <f t="shared" si="78"/>
        <v>0</v>
      </c>
      <c r="AO200" s="549"/>
      <c r="AP200" s="552">
        <f t="shared" si="79"/>
        <v>0</v>
      </c>
      <c r="AQ200" s="553"/>
      <c r="AR200" s="551">
        <f t="shared" si="80"/>
        <v>0</v>
      </c>
      <c r="AS200" s="554"/>
      <c r="AT200" s="345">
        <f t="shared" si="81"/>
        <v>0</v>
      </c>
      <c r="AU200" s="868"/>
      <c r="AV200" s="555"/>
      <c r="AW200" s="371">
        <f t="shared" si="61"/>
        <v>0</v>
      </c>
      <c r="AX200" s="268"/>
      <c r="AY200" s="346">
        <f>'総括表 (A表)'!I200</f>
        <v>0</v>
      </c>
      <c r="AZ200" s="346">
        <f t="shared" si="62"/>
        <v>2</v>
      </c>
      <c r="BA200" s="346" t="str">
        <f t="shared" si="63"/>
        <v/>
      </c>
      <c r="BB200" s="346" t="str">
        <f t="shared" si="66"/>
        <v/>
      </c>
      <c r="BC200" s="346" t="str">
        <f t="shared" si="67"/>
        <v/>
      </c>
    </row>
    <row r="201" spans="1:55">
      <c r="A201" s="353">
        <f>VLOOKUP($E201,'個別表（B表）'!$C$14:$AR$213,2,FALSE)</f>
        <v>0</v>
      </c>
      <c r="B201" s="353">
        <f>IF(D201&gt;0,SUM($D$12:D201),0)</f>
        <v>0</v>
      </c>
      <c r="C201" s="353">
        <f t="shared" si="70"/>
        <v>0</v>
      </c>
      <c r="D201" s="353">
        <f t="shared" si="59"/>
        <v>0</v>
      </c>
      <c r="E201" s="408">
        <f t="shared" si="64"/>
        <v>0</v>
      </c>
      <c r="F201" s="371">
        <f>VLOOKUP($E201,'個別表（B表）'!$C$14:$AR$213,8,FALSE)</f>
        <v>0</v>
      </c>
      <c r="G201" s="346">
        <f>VLOOKUP($E201,'個別表（B表）'!$C$14:$AR$213,9,FALSE)</f>
        <v>0</v>
      </c>
      <c r="H201" s="346">
        <f>VLOOKUP($E201,'個別表（B表）'!$C$14:$AR$213,10,FALSE)</f>
        <v>0</v>
      </c>
      <c r="I201" s="542"/>
      <c r="J201" s="971" t="e">
        <f>IF($O201&gt;=0.6,1,
IF(AND($O201&gt;=0.5,#REF!=2,OR($L201="中間",$L201="山間")),1,"")
)</f>
        <v>#REF!</v>
      </c>
      <c r="K201" s="974" t="str">
        <f t="shared" si="60"/>
        <v/>
      </c>
      <c r="L201" s="652" t="str">
        <f>IF($H201&gt;0,LEFT(VLOOKUP($E201,'個別表（B表）'!$C$14:$AR$213,15,FALSE),2),"")</f>
        <v/>
      </c>
      <c r="M201" s="796"/>
      <c r="N201" s="544"/>
      <c r="O201" s="544"/>
      <c r="P201" s="543"/>
      <c r="Q201" s="556" t="str">
        <f t="shared" si="65"/>
        <v/>
      </c>
      <c r="R201" s="545"/>
      <c r="S201" s="557">
        <f>SUMIFS('個別表（B表）'!$H$14:$H$213,'個別表（B表）'!$C$14:$C$213,'総括表 (A表)'!$E201,'個別表（B表）'!$S$14:$S$213,"&gt;=1")</f>
        <v>0</v>
      </c>
      <c r="T201" s="401">
        <f>SUMIFS('個別表（B表）'!$BB$14:$BB$213,'個別表（B表）'!$C$14:$C$213,'総括表 (A表)'!$E201)</f>
        <v>0</v>
      </c>
      <c r="U201" s="401">
        <f>SUMIFS('個別表（B表）'!$BD$14:$BD$213,'個別表（B表）'!$C$14:$C$213,'総括表 (A表)'!$E201)</f>
        <v>0</v>
      </c>
      <c r="V201" s="557">
        <f>SUMIFS('個別表（B表）'!$H$14:$H$213,'個別表（B表）'!$C$14:$C$213,'総括表 (A表)'!$E201,'個別表（B表）'!$T$14:$T$213,"&gt;=1")</f>
        <v>0</v>
      </c>
      <c r="W201" s="402">
        <f>SUMIFS('個別表（B表）'!$BZ$14:$BZ$213,'個別表（B表）'!$C$14:$C$213,'総括表 (A表)'!$E201)</f>
        <v>0</v>
      </c>
      <c r="X201" s="402">
        <f>SUMIFS('個別表（B表）'!$CC$14:$CC$213,'個別表（B表）'!$C$14:$C$213,'総括表 (A表)'!$E201)</f>
        <v>0</v>
      </c>
      <c r="Y201" s="546"/>
      <c r="Z201" s="546"/>
      <c r="AA201" s="557">
        <f t="shared" si="71"/>
        <v>0</v>
      </c>
      <c r="AB201" s="403">
        <f t="shared" si="72"/>
        <v>0</v>
      </c>
      <c r="AC201" s="403">
        <f t="shared" si="73"/>
        <v>0</v>
      </c>
      <c r="AD201" s="548">
        <f t="shared" si="68"/>
        <v>0</v>
      </c>
      <c r="AE201" s="549"/>
      <c r="AF201" s="550">
        <f t="shared" si="74"/>
        <v>0</v>
      </c>
      <c r="AG201" s="551">
        <f t="shared" si="75"/>
        <v>0</v>
      </c>
      <c r="AH201" s="549"/>
      <c r="AI201" s="549"/>
      <c r="AJ201" s="550">
        <f t="shared" si="76"/>
        <v>0</v>
      </c>
      <c r="AK201" s="850">
        <f t="shared" si="69"/>
        <v>0</v>
      </c>
      <c r="AL201" s="549"/>
      <c r="AM201" s="550">
        <f t="shared" si="77"/>
        <v>0</v>
      </c>
      <c r="AN201" s="551">
        <f t="shared" si="78"/>
        <v>0</v>
      </c>
      <c r="AO201" s="549"/>
      <c r="AP201" s="552">
        <f t="shared" si="79"/>
        <v>0</v>
      </c>
      <c r="AQ201" s="553"/>
      <c r="AR201" s="551">
        <f t="shared" si="80"/>
        <v>0</v>
      </c>
      <c r="AS201" s="554"/>
      <c r="AT201" s="345">
        <f t="shared" si="81"/>
        <v>0</v>
      </c>
      <c r="AU201" s="868"/>
      <c r="AV201" s="555"/>
      <c r="AW201" s="371">
        <f t="shared" si="61"/>
        <v>0</v>
      </c>
      <c r="AX201" s="268"/>
      <c r="AY201" s="346">
        <f>'総括表 (A表)'!I201</f>
        <v>0</v>
      </c>
      <c r="AZ201" s="346">
        <f t="shared" si="62"/>
        <v>2</v>
      </c>
      <c r="BA201" s="346" t="str">
        <f t="shared" si="63"/>
        <v/>
      </c>
      <c r="BB201" s="346" t="str">
        <f t="shared" si="66"/>
        <v/>
      </c>
      <c r="BC201" s="346" t="str">
        <f t="shared" si="67"/>
        <v/>
      </c>
    </row>
    <row r="202" spans="1:55">
      <c r="A202" s="353">
        <f>VLOOKUP($E202,'個別表（B表）'!$C$14:$AR$213,2,FALSE)</f>
        <v>0</v>
      </c>
      <c r="B202" s="353">
        <f>IF(D202&gt;0,SUM($D$12:D202),0)</f>
        <v>0</v>
      </c>
      <c r="C202" s="353">
        <f t="shared" si="70"/>
        <v>0</v>
      </c>
      <c r="D202" s="353">
        <f t="shared" si="59"/>
        <v>0</v>
      </c>
      <c r="E202" s="408">
        <f t="shared" si="64"/>
        <v>0</v>
      </c>
      <c r="F202" s="371">
        <f>VLOOKUP($E202,'個別表（B表）'!$C$14:$AR$213,8,FALSE)</f>
        <v>0</v>
      </c>
      <c r="G202" s="346">
        <f>VLOOKUP($E202,'個別表（B表）'!$C$14:$AR$213,9,FALSE)</f>
        <v>0</v>
      </c>
      <c r="H202" s="346">
        <f>VLOOKUP($E202,'個別表（B表）'!$C$14:$AR$213,10,FALSE)</f>
        <v>0</v>
      </c>
      <c r="I202" s="542"/>
      <c r="J202" s="971" t="e">
        <f>IF($O202&gt;=0.6,1,
IF(AND($O202&gt;=0.5,#REF!=2,OR($L202="中間",$L202="山間")),1,"")
)</f>
        <v>#REF!</v>
      </c>
      <c r="K202" s="974" t="str">
        <f t="shared" si="60"/>
        <v/>
      </c>
      <c r="L202" s="652" t="str">
        <f>IF($H202&gt;0,LEFT(VLOOKUP($E202,'個別表（B表）'!$C$14:$AR$213,15,FALSE),2),"")</f>
        <v/>
      </c>
      <c r="M202" s="796"/>
      <c r="N202" s="544"/>
      <c r="O202" s="544"/>
      <c r="P202" s="543"/>
      <c r="Q202" s="556" t="str">
        <f t="shared" si="65"/>
        <v/>
      </c>
      <c r="R202" s="545"/>
      <c r="S202" s="557">
        <f>SUMIFS('個別表（B表）'!$H$14:$H$213,'個別表（B表）'!$C$14:$C$213,'総括表 (A表)'!$E202,'個別表（B表）'!$S$14:$S$213,"&gt;=1")</f>
        <v>0</v>
      </c>
      <c r="T202" s="401">
        <f>SUMIFS('個別表（B表）'!$BB$14:$BB$213,'個別表（B表）'!$C$14:$C$213,'総括表 (A表)'!$E202)</f>
        <v>0</v>
      </c>
      <c r="U202" s="401">
        <f>SUMIFS('個別表（B表）'!$BD$14:$BD$213,'個別表（B表）'!$C$14:$C$213,'総括表 (A表)'!$E202)</f>
        <v>0</v>
      </c>
      <c r="V202" s="557">
        <f>SUMIFS('個別表（B表）'!$H$14:$H$213,'個別表（B表）'!$C$14:$C$213,'総括表 (A表)'!$E202,'個別表（B表）'!$T$14:$T$213,"&gt;=1")</f>
        <v>0</v>
      </c>
      <c r="W202" s="402">
        <f>SUMIFS('個別表（B表）'!$BZ$14:$BZ$213,'個別表（B表）'!$C$14:$C$213,'総括表 (A表)'!$E202)</f>
        <v>0</v>
      </c>
      <c r="X202" s="402">
        <f>SUMIFS('個別表（B表）'!$CC$14:$CC$213,'個別表（B表）'!$C$14:$C$213,'総括表 (A表)'!$E202)</f>
        <v>0</v>
      </c>
      <c r="Y202" s="546"/>
      <c r="Z202" s="546"/>
      <c r="AA202" s="557">
        <f t="shared" si="71"/>
        <v>0</v>
      </c>
      <c r="AB202" s="403">
        <f t="shared" si="72"/>
        <v>0</v>
      </c>
      <c r="AC202" s="403">
        <f t="shared" si="73"/>
        <v>0</v>
      </c>
      <c r="AD202" s="548">
        <f t="shared" si="68"/>
        <v>0</v>
      </c>
      <c r="AE202" s="549"/>
      <c r="AF202" s="550">
        <f t="shared" si="74"/>
        <v>0</v>
      </c>
      <c r="AG202" s="551">
        <f t="shared" si="75"/>
        <v>0</v>
      </c>
      <c r="AH202" s="549"/>
      <c r="AI202" s="549"/>
      <c r="AJ202" s="550">
        <f t="shared" si="76"/>
        <v>0</v>
      </c>
      <c r="AK202" s="850">
        <f t="shared" si="69"/>
        <v>0</v>
      </c>
      <c r="AL202" s="549"/>
      <c r="AM202" s="550">
        <f t="shared" si="77"/>
        <v>0</v>
      </c>
      <c r="AN202" s="551">
        <f t="shared" si="78"/>
        <v>0</v>
      </c>
      <c r="AO202" s="549"/>
      <c r="AP202" s="552">
        <f t="shared" si="79"/>
        <v>0</v>
      </c>
      <c r="AQ202" s="553"/>
      <c r="AR202" s="551">
        <f t="shared" si="80"/>
        <v>0</v>
      </c>
      <c r="AS202" s="554"/>
      <c r="AT202" s="345">
        <f t="shared" si="81"/>
        <v>0</v>
      </c>
      <c r="AU202" s="868"/>
      <c r="AV202" s="555"/>
      <c r="AW202" s="371">
        <f t="shared" si="61"/>
        <v>0</v>
      </c>
      <c r="AX202" s="268"/>
      <c r="AY202" s="346">
        <f>'総括表 (A表)'!I202</f>
        <v>0</v>
      </c>
      <c r="AZ202" s="346">
        <f t="shared" si="62"/>
        <v>2</v>
      </c>
      <c r="BA202" s="346" t="str">
        <f t="shared" si="63"/>
        <v/>
      </c>
      <c r="BB202" s="346" t="str">
        <f t="shared" si="66"/>
        <v/>
      </c>
      <c r="BC202" s="346" t="str">
        <f t="shared" si="67"/>
        <v/>
      </c>
    </row>
    <row r="203" spans="1:55">
      <c r="A203" s="353">
        <f>VLOOKUP($E203,'個別表（B表）'!$C$14:$AR$213,2,FALSE)</f>
        <v>0</v>
      </c>
      <c r="B203" s="353">
        <f>IF(D203&gt;0,SUM($D$12:D203),0)</f>
        <v>0</v>
      </c>
      <c r="C203" s="353">
        <f t="shared" si="70"/>
        <v>0</v>
      </c>
      <c r="D203" s="353">
        <f t="shared" si="59"/>
        <v>0</v>
      </c>
      <c r="E203" s="408">
        <f t="shared" si="64"/>
        <v>0</v>
      </c>
      <c r="F203" s="371">
        <f>VLOOKUP($E203,'個別表（B表）'!$C$14:$AR$213,8,FALSE)</f>
        <v>0</v>
      </c>
      <c r="G203" s="346">
        <f>VLOOKUP($E203,'個別表（B表）'!$C$14:$AR$213,9,FALSE)</f>
        <v>0</v>
      </c>
      <c r="H203" s="346">
        <f>VLOOKUP($E203,'個別表（B表）'!$C$14:$AR$213,10,FALSE)</f>
        <v>0</v>
      </c>
      <c r="I203" s="542"/>
      <c r="J203" s="971" t="e">
        <f>IF($O203&gt;=0.6,1,
IF(AND($O203&gt;=0.5,#REF!=2,OR($L203="中間",$L203="山間")),1,"")
)</f>
        <v>#REF!</v>
      </c>
      <c r="K203" s="974" t="str">
        <f t="shared" si="60"/>
        <v/>
      </c>
      <c r="L203" s="652" t="str">
        <f>IF($H203&gt;0,LEFT(VLOOKUP($E203,'個別表（B表）'!$C$14:$AR$213,15,FALSE),2),"")</f>
        <v/>
      </c>
      <c r="M203" s="796"/>
      <c r="N203" s="544"/>
      <c r="O203" s="544"/>
      <c r="P203" s="543"/>
      <c r="Q203" s="556" t="str">
        <f t="shared" si="65"/>
        <v/>
      </c>
      <c r="R203" s="545"/>
      <c r="S203" s="557">
        <f>SUMIFS('個別表（B表）'!$H$14:$H$213,'個別表（B表）'!$C$14:$C$213,'総括表 (A表)'!$E203,'個別表（B表）'!$S$14:$S$213,"&gt;=1")</f>
        <v>0</v>
      </c>
      <c r="T203" s="401">
        <f>SUMIFS('個別表（B表）'!$BB$14:$BB$213,'個別表（B表）'!$C$14:$C$213,'総括表 (A表)'!$E203)</f>
        <v>0</v>
      </c>
      <c r="U203" s="401">
        <f>SUMIFS('個別表（B表）'!$BD$14:$BD$213,'個別表（B表）'!$C$14:$C$213,'総括表 (A表)'!$E203)</f>
        <v>0</v>
      </c>
      <c r="V203" s="557">
        <f>SUMIFS('個別表（B表）'!$H$14:$H$213,'個別表（B表）'!$C$14:$C$213,'総括表 (A表)'!$E203,'個別表（B表）'!$T$14:$T$213,"&gt;=1")</f>
        <v>0</v>
      </c>
      <c r="W203" s="402">
        <f>SUMIFS('個別表（B表）'!$BZ$14:$BZ$213,'個別表（B表）'!$C$14:$C$213,'総括表 (A表)'!$E203)</f>
        <v>0</v>
      </c>
      <c r="X203" s="402">
        <f>SUMIFS('個別表（B表）'!$CC$14:$CC$213,'個別表（B表）'!$C$14:$C$213,'総括表 (A表)'!$E203)</f>
        <v>0</v>
      </c>
      <c r="Y203" s="546"/>
      <c r="Z203" s="546"/>
      <c r="AA203" s="557">
        <f t="shared" si="71"/>
        <v>0</v>
      </c>
      <c r="AB203" s="403">
        <f t="shared" si="72"/>
        <v>0</v>
      </c>
      <c r="AC203" s="403">
        <f t="shared" si="73"/>
        <v>0</v>
      </c>
      <c r="AD203" s="548">
        <f t="shared" si="68"/>
        <v>0</v>
      </c>
      <c r="AE203" s="549"/>
      <c r="AF203" s="550">
        <f t="shared" si="74"/>
        <v>0</v>
      </c>
      <c r="AG203" s="551">
        <f t="shared" si="75"/>
        <v>0</v>
      </c>
      <c r="AH203" s="549"/>
      <c r="AI203" s="549"/>
      <c r="AJ203" s="550">
        <f t="shared" si="76"/>
        <v>0</v>
      </c>
      <c r="AK203" s="850">
        <f t="shared" si="69"/>
        <v>0</v>
      </c>
      <c r="AL203" s="549"/>
      <c r="AM203" s="550">
        <f t="shared" si="77"/>
        <v>0</v>
      </c>
      <c r="AN203" s="551">
        <f t="shared" si="78"/>
        <v>0</v>
      </c>
      <c r="AO203" s="549"/>
      <c r="AP203" s="552">
        <f t="shared" si="79"/>
        <v>0</v>
      </c>
      <c r="AQ203" s="553"/>
      <c r="AR203" s="551">
        <f t="shared" si="80"/>
        <v>0</v>
      </c>
      <c r="AS203" s="554"/>
      <c r="AT203" s="345">
        <f t="shared" si="81"/>
        <v>0</v>
      </c>
      <c r="AU203" s="868"/>
      <c r="AV203" s="555"/>
      <c r="AW203" s="371">
        <f t="shared" si="61"/>
        <v>0</v>
      </c>
      <c r="AX203" s="268"/>
      <c r="AY203" s="346">
        <f>'総括表 (A表)'!I203</f>
        <v>0</v>
      </c>
      <c r="AZ203" s="346">
        <f t="shared" si="62"/>
        <v>2</v>
      </c>
      <c r="BA203" s="346" t="str">
        <f t="shared" si="63"/>
        <v/>
      </c>
      <c r="BB203" s="346" t="str">
        <f t="shared" si="66"/>
        <v/>
      </c>
      <c r="BC203" s="346" t="str">
        <f t="shared" si="67"/>
        <v/>
      </c>
    </row>
    <row r="204" spans="1:55">
      <c r="A204" s="353">
        <f>VLOOKUP($E204,'個別表（B表）'!$C$14:$AR$213,2,FALSE)</f>
        <v>0</v>
      </c>
      <c r="B204" s="353">
        <f>IF(D204&gt;0,SUM($D$12:D204),0)</f>
        <v>0</v>
      </c>
      <c r="C204" s="353">
        <f t="shared" si="70"/>
        <v>0</v>
      </c>
      <c r="D204" s="353">
        <f t="shared" ref="D204:D267" si="82">IF(AND(C204=1,SUMIF($A$12:$A$541,A204,$Z$12:$Z$541)&gt;0),1,0)</f>
        <v>0</v>
      </c>
      <c r="E204" s="408">
        <f t="shared" si="64"/>
        <v>0</v>
      </c>
      <c r="F204" s="371">
        <f>VLOOKUP($E204,'個別表（B表）'!$C$14:$AR$213,8,FALSE)</f>
        <v>0</v>
      </c>
      <c r="G204" s="346">
        <f>VLOOKUP($E204,'個別表（B表）'!$C$14:$AR$213,9,FALSE)</f>
        <v>0</v>
      </c>
      <c r="H204" s="346">
        <f>VLOOKUP($E204,'個別表（B表）'!$C$14:$AR$213,10,FALSE)</f>
        <v>0</v>
      </c>
      <c r="I204" s="542"/>
      <c r="J204" s="971" t="e">
        <f>IF($O204&gt;=0.6,1,
IF(AND($O204&gt;=0.5,#REF!=2,OR($L204="中間",$L204="山間")),1,"")
)</f>
        <v>#REF!</v>
      </c>
      <c r="K204" s="974" t="str">
        <f t="shared" ref="K204:K267" si="83">$BC204</f>
        <v/>
      </c>
      <c r="L204" s="652" t="str">
        <f>IF($H204&gt;0,LEFT(VLOOKUP($E204,'個別表（B表）'!$C$14:$AR$213,15,FALSE),2),"")</f>
        <v/>
      </c>
      <c r="M204" s="796"/>
      <c r="N204" s="544"/>
      <c r="O204" s="544"/>
      <c r="P204" s="543"/>
      <c r="Q204" s="556" t="str">
        <f t="shared" si="65"/>
        <v/>
      </c>
      <c r="R204" s="545"/>
      <c r="S204" s="557">
        <f>SUMIFS('個別表（B表）'!$H$14:$H$213,'個別表（B表）'!$C$14:$C$213,'総括表 (A表)'!$E204,'個別表（B表）'!$S$14:$S$213,"&gt;=1")</f>
        <v>0</v>
      </c>
      <c r="T204" s="401">
        <f>SUMIFS('個別表（B表）'!$BB$14:$BB$213,'個別表（B表）'!$C$14:$C$213,'総括表 (A表)'!$E204)</f>
        <v>0</v>
      </c>
      <c r="U204" s="401">
        <f>SUMIFS('個別表（B表）'!$BD$14:$BD$213,'個別表（B表）'!$C$14:$C$213,'総括表 (A表)'!$E204)</f>
        <v>0</v>
      </c>
      <c r="V204" s="557">
        <f>SUMIFS('個別表（B表）'!$H$14:$H$213,'個別表（B表）'!$C$14:$C$213,'総括表 (A表)'!$E204,'個別表（B表）'!$T$14:$T$213,"&gt;=1")</f>
        <v>0</v>
      </c>
      <c r="W204" s="402">
        <f>SUMIFS('個別表（B表）'!$BZ$14:$BZ$213,'個別表（B表）'!$C$14:$C$213,'総括表 (A表)'!$E204)</f>
        <v>0</v>
      </c>
      <c r="X204" s="402">
        <f>SUMIFS('個別表（B表）'!$CC$14:$CC$213,'個別表（B表）'!$C$14:$C$213,'総括表 (A表)'!$E204)</f>
        <v>0</v>
      </c>
      <c r="Y204" s="546"/>
      <c r="Z204" s="546"/>
      <c r="AA204" s="557">
        <f t="shared" si="71"/>
        <v>0</v>
      </c>
      <c r="AB204" s="403">
        <f t="shared" si="72"/>
        <v>0</v>
      </c>
      <c r="AC204" s="403">
        <f t="shared" si="73"/>
        <v>0</v>
      </c>
      <c r="AD204" s="548">
        <f t="shared" si="68"/>
        <v>0</v>
      </c>
      <c r="AE204" s="549"/>
      <c r="AF204" s="550">
        <f t="shared" si="74"/>
        <v>0</v>
      </c>
      <c r="AG204" s="551">
        <f t="shared" si="75"/>
        <v>0</v>
      </c>
      <c r="AH204" s="549"/>
      <c r="AI204" s="549"/>
      <c r="AJ204" s="550">
        <f t="shared" si="76"/>
        <v>0</v>
      </c>
      <c r="AK204" s="850">
        <f t="shared" si="69"/>
        <v>0</v>
      </c>
      <c r="AL204" s="549"/>
      <c r="AM204" s="550">
        <f t="shared" si="77"/>
        <v>0</v>
      </c>
      <c r="AN204" s="551">
        <f t="shared" si="78"/>
        <v>0</v>
      </c>
      <c r="AO204" s="549"/>
      <c r="AP204" s="552">
        <f t="shared" si="79"/>
        <v>0</v>
      </c>
      <c r="AQ204" s="553"/>
      <c r="AR204" s="551">
        <f t="shared" si="80"/>
        <v>0</v>
      </c>
      <c r="AS204" s="554"/>
      <c r="AT204" s="345">
        <f t="shared" si="81"/>
        <v>0</v>
      </c>
      <c r="AU204" s="868"/>
      <c r="AV204" s="555"/>
      <c r="AW204" s="371">
        <f t="shared" ref="AW204:AW267" si="84">IF(E204&gt;0,IF(R204&gt;=21,"○","×"),)</f>
        <v>0</v>
      </c>
      <c r="AX204" s="268"/>
      <c r="AY204" s="346">
        <f>'総括表 (A表)'!I204</f>
        <v>0</v>
      </c>
      <c r="AZ204" s="346">
        <f t="shared" ref="AZ204:AZ267" si="85">IF(F204="北海道",1,2)</f>
        <v>2</v>
      </c>
      <c r="BA204" s="346" t="str">
        <f t="shared" ref="BA204:BA267" si="86">IF($O204&gt;=0.8,1,IF(AND($AZ204=2,OR($L204="中間",$L204="山間"),OR($N204&lt;0.5,$N204&gt;=0.6),$O204&gt;=0.6),1,IF(AND($AZ204=2,OR($L204="中間",$L204="山間"),AND($N204&gt;=0.5,$N204&lt;0.6),$O204&gt;=$N204+0.1),1,"")))</f>
        <v/>
      </c>
      <c r="BB204" s="346" t="str">
        <f t="shared" si="66"/>
        <v/>
      </c>
      <c r="BC204" s="346" t="str">
        <f t="shared" si="67"/>
        <v/>
      </c>
    </row>
    <row r="205" spans="1:55">
      <c r="A205" s="353">
        <f>VLOOKUP($E205,'個別表（B表）'!$C$14:$AR$213,2,FALSE)</f>
        <v>0</v>
      </c>
      <c r="B205" s="353">
        <f>IF(D205&gt;0,SUM($D$12:D205),0)</f>
        <v>0</v>
      </c>
      <c r="C205" s="353">
        <f t="shared" si="70"/>
        <v>0</v>
      </c>
      <c r="D205" s="353">
        <f t="shared" si="82"/>
        <v>0</v>
      </c>
      <c r="E205" s="408">
        <f t="shared" ref="E205:E268" si="87">IF(ROW()-ROW($E$11)&lt;=$A$8,ROW()-ROW($E$11),0)</f>
        <v>0</v>
      </c>
      <c r="F205" s="371">
        <f>VLOOKUP($E205,'個別表（B表）'!$C$14:$AR$213,8,FALSE)</f>
        <v>0</v>
      </c>
      <c r="G205" s="346">
        <f>VLOOKUP($E205,'個別表（B表）'!$C$14:$AR$213,9,FALSE)</f>
        <v>0</v>
      </c>
      <c r="H205" s="346">
        <f>VLOOKUP($E205,'個別表（B表）'!$C$14:$AR$213,10,FALSE)</f>
        <v>0</v>
      </c>
      <c r="I205" s="542"/>
      <c r="J205" s="971" t="e">
        <f>IF($O205&gt;=0.6,1,
IF(AND($O205&gt;=0.5,#REF!=2,OR($L205="中間",$L205="山間")),1,"")
)</f>
        <v>#REF!</v>
      </c>
      <c r="K205" s="974" t="str">
        <f t="shared" si="83"/>
        <v/>
      </c>
      <c r="L205" s="652" t="str">
        <f>IF($H205&gt;0,LEFT(VLOOKUP($E205,'個別表（B表）'!$C$14:$AR$213,15,FALSE),2),"")</f>
        <v/>
      </c>
      <c r="M205" s="796"/>
      <c r="N205" s="544"/>
      <c r="O205" s="544"/>
      <c r="P205" s="543"/>
      <c r="Q205" s="556" t="str">
        <f t="shared" ref="Q205:Q268" si="88">IF(AND(M205&gt;0,P205), MAX((M205-P205)/M205, 0), "")</f>
        <v/>
      </c>
      <c r="R205" s="545"/>
      <c r="S205" s="557">
        <f>SUMIFS('個別表（B表）'!$H$14:$H$213,'個別表（B表）'!$C$14:$C$213,'総括表 (A表)'!$E205,'個別表（B表）'!$S$14:$S$213,"&gt;=1")</f>
        <v>0</v>
      </c>
      <c r="T205" s="401">
        <f>SUMIFS('個別表（B表）'!$BB$14:$BB$213,'個別表（B表）'!$C$14:$C$213,'総括表 (A表)'!$E205)</f>
        <v>0</v>
      </c>
      <c r="U205" s="401">
        <f>SUMIFS('個別表（B表）'!$BD$14:$BD$213,'個別表（B表）'!$C$14:$C$213,'総括表 (A表)'!$E205)</f>
        <v>0</v>
      </c>
      <c r="V205" s="557">
        <f>SUMIFS('個別表（B表）'!$H$14:$H$213,'個別表（B表）'!$C$14:$C$213,'総括表 (A表)'!$E205,'個別表（B表）'!$T$14:$T$213,"&gt;=1")</f>
        <v>0</v>
      </c>
      <c r="W205" s="402">
        <f>SUMIFS('個別表（B表）'!$BZ$14:$BZ$213,'個別表（B表）'!$C$14:$C$213,'総括表 (A表)'!$E205)</f>
        <v>0</v>
      </c>
      <c r="X205" s="402">
        <f>SUMIFS('個別表（B表）'!$CC$14:$CC$213,'個別表（B表）'!$C$14:$C$213,'総括表 (A表)'!$E205)</f>
        <v>0</v>
      </c>
      <c r="Y205" s="546"/>
      <c r="Z205" s="546"/>
      <c r="AA205" s="557">
        <f t="shared" si="71"/>
        <v>0</v>
      </c>
      <c r="AB205" s="403">
        <f t="shared" si="72"/>
        <v>0</v>
      </c>
      <c r="AC205" s="403">
        <f t="shared" si="73"/>
        <v>0</v>
      </c>
      <c r="AD205" s="548">
        <f t="shared" si="68"/>
        <v>0</v>
      </c>
      <c r="AE205" s="549"/>
      <c r="AF205" s="550">
        <f t="shared" si="74"/>
        <v>0</v>
      </c>
      <c r="AG205" s="551">
        <f t="shared" si="75"/>
        <v>0</v>
      </c>
      <c r="AH205" s="549"/>
      <c r="AI205" s="549"/>
      <c r="AJ205" s="550">
        <f t="shared" si="76"/>
        <v>0</v>
      </c>
      <c r="AK205" s="850">
        <f t="shared" si="69"/>
        <v>0</v>
      </c>
      <c r="AL205" s="549"/>
      <c r="AM205" s="550">
        <f t="shared" si="77"/>
        <v>0</v>
      </c>
      <c r="AN205" s="551">
        <f t="shared" si="78"/>
        <v>0</v>
      </c>
      <c r="AO205" s="549"/>
      <c r="AP205" s="552">
        <f t="shared" si="79"/>
        <v>0</v>
      </c>
      <c r="AQ205" s="553"/>
      <c r="AR205" s="551">
        <f t="shared" si="80"/>
        <v>0</v>
      </c>
      <c r="AS205" s="554"/>
      <c r="AT205" s="345">
        <f t="shared" si="81"/>
        <v>0</v>
      </c>
      <c r="AU205" s="868"/>
      <c r="AV205" s="555"/>
      <c r="AW205" s="371">
        <f t="shared" si="84"/>
        <v>0</v>
      </c>
      <c r="AX205" s="268"/>
      <c r="AY205" s="346">
        <f>'総括表 (A表)'!I205</f>
        <v>0</v>
      </c>
      <c r="AZ205" s="346">
        <f t="shared" si="85"/>
        <v>2</v>
      </c>
      <c r="BA205" s="346" t="str">
        <f t="shared" si="86"/>
        <v/>
      </c>
      <c r="BB205" s="346" t="str">
        <f t="shared" ref="BB205:BB268" si="89">IF(AND($Q205&lt;0.1,OR($L205="都市",$L205="平地")),1,IF(AND($Q205&lt;0.2,OR($L205="中間",$L205="山間")),1,""))</f>
        <v/>
      </c>
      <c r="BC205" s="346" t="str">
        <f t="shared" ref="BC205:BC268" si="90">IF(AND($BA205=1,$BB205=1),1,"")</f>
        <v/>
      </c>
    </row>
    <row r="206" spans="1:55">
      <c r="A206" s="353">
        <f>VLOOKUP($E206,'個別表（B表）'!$C$14:$AR$213,2,FALSE)</f>
        <v>0</v>
      </c>
      <c r="B206" s="353">
        <f>IF(D206&gt;0,SUM($D$12:D206),0)</f>
        <v>0</v>
      </c>
      <c r="C206" s="353">
        <f t="shared" si="70"/>
        <v>0</v>
      </c>
      <c r="D206" s="353">
        <f t="shared" si="82"/>
        <v>0</v>
      </c>
      <c r="E206" s="408">
        <f t="shared" si="87"/>
        <v>0</v>
      </c>
      <c r="F206" s="371">
        <f>VLOOKUP($E206,'個別表（B表）'!$C$14:$AR$213,8,FALSE)</f>
        <v>0</v>
      </c>
      <c r="G206" s="346">
        <f>VLOOKUP($E206,'個別表（B表）'!$C$14:$AR$213,9,FALSE)</f>
        <v>0</v>
      </c>
      <c r="H206" s="346">
        <f>VLOOKUP($E206,'個別表（B表）'!$C$14:$AR$213,10,FALSE)</f>
        <v>0</v>
      </c>
      <c r="I206" s="542"/>
      <c r="J206" s="971" t="e">
        <f>IF($O206&gt;=0.6,1,
IF(AND($O206&gt;=0.5,#REF!=2,OR($L206="中間",$L206="山間")),1,"")
)</f>
        <v>#REF!</v>
      </c>
      <c r="K206" s="974" t="str">
        <f t="shared" si="83"/>
        <v/>
      </c>
      <c r="L206" s="652" t="str">
        <f>IF($H206&gt;0,LEFT(VLOOKUP($E206,'個別表（B表）'!$C$14:$AR$213,15,FALSE),2),"")</f>
        <v/>
      </c>
      <c r="M206" s="796"/>
      <c r="N206" s="544"/>
      <c r="O206" s="544"/>
      <c r="P206" s="543"/>
      <c r="Q206" s="556" t="str">
        <f t="shared" si="88"/>
        <v/>
      </c>
      <c r="R206" s="545"/>
      <c r="S206" s="557">
        <f>SUMIFS('個別表（B表）'!$H$14:$H$213,'個別表（B表）'!$C$14:$C$213,'総括表 (A表)'!$E206,'個別表（B表）'!$S$14:$S$213,"&gt;=1")</f>
        <v>0</v>
      </c>
      <c r="T206" s="401">
        <f>SUMIFS('個別表（B表）'!$BB$14:$BB$213,'個別表（B表）'!$C$14:$C$213,'総括表 (A表)'!$E206)</f>
        <v>0</v>
      </c>
      <c r="U206" s="401">
        <f>SUMIFS('個別表（B表）'!$BD$14:$BD$213,'個別表（B表）'!$C$14:$C$213,'総括表 (A表)'!$E206)</f>
        <v>0</v>
      </c>
      <c r="V206" s="557">
        <f>SUMIFS('個別表（B表）'!$H$14:$H$213,'個別表（B表）'!$C$14:$C$213,'総括表 (A表)'!$E206,'個別表（B表）'!$T$14:$T$213,"&gt;=1")</f>
        <v>0</v>
      </c>
      <c r="W206" s="402">
        <f>SUMIFS('個別表（B表）'!$BZ$14:$BZ$213,'個別表（B表）'!$C$14:$C$213,'総括表 (A表)'!$E206)</f>
        <v>0</v>
      </c>
      <c r="X206" s="402">
        <f>SUMIFS('個別表（B表）'!$CC$14:$CC$213,'個別表（B表）'!$C$14:$C$213,'総括表 (A表)'!$E206)</f>
        <v>0</v>
      </c>
      <c r="Y206" s="546"/>
      <c r="Z206" s="546"/>
      <c r="AA206" s="557">
        <f t="shared" si="71"/>
        <v>0</v>
      </c>
      <c r="AB206" s="403">
        <f t="shared" si="72"/>
        <v>0</v>
      </c>
      <c r="AC206" s="403">
        <f t="shared" si="73"/>
        <v>0</v>
      </c>
      <c r="AD206" s="548">
        <f t="shared" ref="AD206:AD269" si="91">$M206</f>
        <v>0</v>
      </c>
      <c r="AE206" s="549"/>
      <c r="AF206" s="550">
        <f t="shared" si="74"/>
        <v>0</v>
      </c>
      <c r="AG206" s="551">
        <f t="shared" si="75"/>
        <v>0</v>
      </c>
      <c r="AH206" s="549"/>
      <c r="AI206" s="549"/>
      <c r="AJ206" s="550">
        <f t="shared" si="76"/>
        <v>0</v>
      </c>
      <c r="AK206" s="850">
        <f t="shared" ref="AK206:AK269" si="92">$M206</f>
        <v>0</v>
      </c>
      <c r="AL206" s="549"/>
      <c r="AM206" s="550">
        <f t="shared" si="77"/>
        <v>0</v>
      </c>
      <c r="AN206" s="551">
        <f t="shared" si="78"/>
        <v>0</v>
      </c>
      <c r="AO206" s="549"/>
      <c r="AP206" s="552">
        <f t="shared" si="79"/>
        <v>0</v>
      </c>
      <c r="AQ206" s="553"/>
      <c r="AR206" s="551">
        <f t="shared" si="80"/>
        <v>0</v>
      </c>
      <c r="AS206" s="554"/>
      <c r="AT206" s="345">
        <f t="shared" si="81"/>
        <v>0</v>
      </c>
      <c r="AU206" s="868"/>
      <c r="AV206" s="555"/>
      <c r="AW206" s="371">
        <f t="shared" si="84"/>
        <v>0</v>
      </c>
      <c r="AX206" s="268"/>
      <c r="AY206" s="346">
        <f>'総括表 (A表)'!I206</f>
        <v>0</v>
      </c>
      <c r="AZ206" s="346">
        <f t="shared" si="85"/>
        <v>2</v>
      </c>
      <c r="BA206" s="346" t="str">
        <f t="shared" si="86"/>
        <v/>
      </c>
      <c r="BB206" s="346" t="str">
        <f t="shared" si="89"/>
        <v/>
      </c>
      <c r="BC206" s="346" t="str">
        <f t="shared" si="90"/>
        <v/>
      </c>
    </row>
    <row r="207" spans="1:55">
      <c r="A207" s="353">
        <f>VLOOKUP($E207,'個別表（B表）'!$C$14:$AR$213,2,FALSE)</f>
        <v>0</v>
      </c>
      <c r="B207" s="353">
        <f>IF(D207&gt;0,SUM($D$12:D207),0)</f>
        <v>0</v>
      </c>
      <c r="C207" s="353">
        <f t="shared" si="70"/>
        <v>0</v>
      </c>
      <c r="D207" s="353">
        <f t="shared" si="82"/>
        <v>0</v>
      </c>
      <c r="E207" s="408">
        <f t="shared" si="87"/>
        <v>0</v>
      </c>
      <c r="F207" s="371">
        <f>VLOOKUP($E207,'個別表（B表）'!$C$14:$AR$213,8,FALSE)</f>
        <v>0</v>
      </c>
      <c r="G207" s="346">
        <f>VLOOKUP($E207,'個別表（B表）'!$C$14:$AR$213,9,FALSE)</f>
        <v>0</v>
      </c>
      <c r="H207" s="346">
        <f>VLOOKUP($E207,'個別表（B表）'!$C$14:$AR$213,10,FALSE)</f>
        <v>0</v>
      </c>
      <c r="I207" s="542"/>
      <c r="J207" s="971" t="e">
        <f>IF($O207&gt;=0.6,1,
IF(AND($O207&gt;=0.5,#REF!=2,OR($L207="中間",$L207="山間")),1,"")
)</f>
        <v>#REF!</v>
      </c>
      <c r="K207" s="974" t="str">
        <f t="shared" si="83"/>
        <v/>
      </c>
      <c r="L207" s="652" t="str">
        <f>IF($H207&gt;0,LEFT(VLOOKUP($E207,'個別表（B表）'!$C$14:$AR$213,15,FALSE),2),"")</f>
        <v/>
      </c>
      <c r="M207" s="796"/>
      <c r="N207" s="544"/>
      <c r="O207" s="544"/>
      <c r="P207" s="543"/>
      <c r="Q207" s="556" t="str">
        <f t="shared" si="88"/>
        <v/>
      </c>
      <c r="R207" s="545"/>
      <c r="S207" s="557">
        <f>SUMIFS('個別表（B表）'!$H$14:$H$213,'個別表（B表）'!$C$14:$C$213,'総括表 (A表)'!$E207,'個別表（B表）'!$S$14:$S$213,"&gt;=1")</f>
        <v>0</v>
      </c>
      <c r="T207" s="401">
        <f>SUMIFS('個別表（B表）'!$BB$14:$BB$213,'個別表（B表）'!$C$14:$C$213,'総括表 (A表)'!$E207)</f>
        <v>0</v>
      </c>
      <c r="U207" s="401">
        <f>SUMIFS('個別表（B表）'!$BD$14:$BD$213,'個別表（B表）'!$C$14:$C$213,'総括表 (A表)'!$E207)</f>
        <v>0</v>
      </c>
      <c r="V207" s="557">
        <f>SUMIFS('個別表（B表）'!$H$14:$H$213,'個別表（B表）'!$C$14:$C$213,'総括表 (A表)'!$E207,'個別表（B表）'!$T$14:$T$213,"&gt;=1")</f>
        <v>0</v>
      </c>
      <c r="W207" s="402">
        <f>SUMIFS('個別表（B表）'!$BZ$14:$BZ$213,'個別表（B表）'!$C$14:$C$213,'総括表 (A表)'!$E207)</f>
        <v>0</v>
      </c>
      <c r="X207" s="402">
        <f>SUMIFS('個別表（B表）'!$CC$14:$CC$213,'個別表（B表）'!$C$14:$C$213,'総括表 (A表)'!$E207)</f>
        <v>0</v>
      </c>
      <c r="Y207" s="546"/>
      <c r="Z207" s="546"/>
      <c r="AA207" s="557">
        <f t="shared" si="71"/>
        <v>0</v>
      </c>
      <c r="AB207" s="403">
        <f t="shared" si="72"/>
        <v>0</v>
      </c>
      <c r="AC207" s="403">
        <f t="shared" si="73"/>
        <v>0</v>
      </c>
      <c r="AD207" s="548">
        <f t="shared" si="91"/>
        <v>0</v>
      </c>
      <c r="AE207" s="549"/>
      <c r="AF207" s="550">
        <f t="shared" si="74"/>
        <v>0</v>
      </c>
      <c r="AG207" s="551">
        <f t="shared" si="75"/>
        <v>0</v>
      </c>
      <c r="AH207" s="549"/>
      <c r="AI207" s="549"/>
      <c r="AJ207" s="550">
        <f t="shared" si="76"/>
        <v>0</v>
      </c>
      <c r="AK207" s="850">
        <f t="shared" si="92"/>
        <v>0</v>
      </c>
      <c r="AL207" s="549"/>
      <c r="AM207" s="550">
        <f t="shared" si="77"/>
        <v>0</v>
      </c>
      <c r="AN207" s="551">
        <f t="shared" si="78"/>
        <v>0</v>
      </c>
      <c r="AO207" s="549"/>
      <c r="AP207" s="552">
        <f t="shared" si="79"/>
        <v>0</v>
      </c>
      <c r="AQ207" s="553"/>
      <c r="AR207" s="551">
        <f t="shared" si="80"/>
        <v>0</v>
      </c>
      <c r="AS207" s="554"/>
      <c r="AT207" s="345">
        <f t="shared" si="81"/>
        <v>0</v>
      </c>
      <c r="AU207" s="868"/>
      <c r="AV207" s="555"/>
      <c r="AW207" s="371">
        <f t="shared" si="84"/>
        <v>0</v>
      </c>
      <c r="AX207" s="268"/>
      <c r="AY207" s="346">
        <f>'総括表 (A表)'!I207</f>
        <v>0</v>
      </c>
      <c r="AZ207" s="346">
        <f t="shared" si="85"/>
        <v>2</v>
      </c>
      <c r="BA207" s="346" t="str">
        <f t="shared" si="86"/>
        <v/>
      </c>
      <c r="BB207" s="346" t="str">
        <f t="shared" si="89"/>
        <v/>
      </c>
      <c r="BC207" s="346" t="str">
        <f t="shared" si="90"/>
        <v/>
      </c>
    </row>
    <row r="208" spans="1:55">
      <c r="A208" s="353">
        <f>VLOOKUP($E208,'個別表（B表）'!$C$14:$AR$213,2,FALSE)</f>
        <v>0</v>
      </c>
      <c r="B208" s="353">
        <f>IF(D208&gt;0,SUM($D$12:D208),0)</f>
        <v>0</v>
      </c>
      <c r="C208" s="353">
        <f t="shared" si="70"/>
        <v>0</v>
      </c>
      <c r="D208" s="353">
        <f t="shared" si="82"/>
        <v>0</v>
      </c>
      <c r="E208" s="408">
        <f t="shared" si="87"/>
        <v>0</v>
      </c>
      <c r="F208" s="371">
        <f>VLOOKUP($E208,'個別表（B表）'!$C$14:$AR$213,8,FALSE)</f>
        <v>0</v>
      </c>
      <c r="G208" s="346">
        <f>VLOOKUP($E208,'個別表（B表）'!$C$14:$AR$213,9,FALSE)</f>
        <v>0</v>
      </c>
      <c r="H208" s="346">
        <f>VLOOKUP($E208,'個別表（B表）'!$C$14:$AR$213,10,FALSE)</f>
        <v>0</v>
      </c>
      <c r="I208" s="542"/>
      <c r="J208" s="971" t="e">
        <f>IF($O208&gt;=0.6,1,
IF(AND($O208&gt;=0.5,#REF!=2,OR($L208="中間",$L208="山間")),1,"")
)</f>
        <v>#REF!</v>
      </c>
      <c r="K208" s="974" t="str">
        <f t="shared" si="83"/>
        <v/>
      </c>
      <c r="L208" s="652" t="str">
        <f>IF($H208&gt;0,LEFT(VLOOKUP($E208,'個別表（B表）'!$C$14:$AR$213,15,FALSE),2),"")</f>
        <v/>
      </c>
      <c r="M208" s="796"/>
      <c r="N208" s="544"/>
      <c r="O208" s="544"/>
      <c r="P208" s="543"/>
      <c r="Q208" s="556" t="str">
        <f t="shared" si="88"/>
        <v/>
      </c>
      <c r="R208" s="545"/>
      <c r="S208" s="557">
        <f>SUMIFS('個別表（B表）'!$H$14:$H$213,'個別表（B表）'!$C$14:$C$213,'総括表 (A表)'!$E208,'個別表（B表）'!$S$14:$S$213,"&gt;=1")</f>
        <v>0</v>
      </c>
      <c r="T208" s="401">
        <f>SUMIFS('個別表（B表）'!$BB$14:$BB$213,'個別表（B表）'!$C$14:$C$213,'総括表 (A表)'!$E208)</f>
        <v>0</v>
      </c>
      <c r="U208" s="401">
        <f>SUMIFS('個別表（B表）'!$BD$14:$BD$213,'個別表（B表）'!$C$14:$C$213,'総括表 (A表)'!$E208)</f>
        <v>0</v>
      </c>
      <c r="V208" s="557">
        <f>SUMIFS('個別表（B表）'!$H$14:$H$213,'個別表（B表）'!$C$14:$C$213,'総括表 (A表)'!$E208,'個別表（B表）'!$T$14:$T$213,"&gt;=1")</f>
        <v>0</v>
      </c>
      <c r="W208" s="402">
        <f>SUMIFS('個別表（B表）'!$BZ$14:$BZ$213,'個別表（B表）'!$C$14:$C$213,'総括表 (A表)'!$E208)</f>
        <v>0</v>
      </c>
      <c r="X208" s="402">
        <f>SUMIFS('個別表（B表）'!$CC$14:$CC$213,'個別表（B表）'!$C$14:$C$213,'総括表 (A表)'!$E208)</f>
        <v>0</v>
      </c>
      <c r="Y208" s="546"/>
      <c r="Z208" s="546"/>
      <c r="AA208" s="557">
        <f t="shared" si="71"/>
        <v>0</v>
      </c>
      <c r="AB208" s="403">
        <f t="shared" si="72"/>
        <v>0</v>
      </c>
      <c r="AC208" s="403">
        <f t="shared" si="73"/>
        <v>0</v>
      </c>
      <c r="AD208" s="548">
        <f t="shared" si="91"/>
        <v>0</v>
      </c>
      <c r="AE208" s="549"/>
      <c r="AF208" s="550">
        <f t="shared" si="74"/>
        <v>0</v>
      </c>
      <c r="AG208" s="551">
        <f t="shared" si="75"/>
        <v>0</v>
      </c>
      <c r="AH208" s="549"/>
      <c r="AI208" s="549"/>
      <c r="AJ208" s="550">
        <f t="shared" si="76"/>
        <v>0</v>
      </c>
      <c r="AK208" s="850">
        <f t="shared" si="92"/>
        <v>0</v>
      </c>
      <c r="AL208" s="549"/>
      <c r="AM208" s="550">
        <f t="shared" si="77"/>
        <v>0</v>
      </c>
      <c r="AN208" s="551">
        <f t="shared" si="78"/>
        <v>0</v>
      </c>
      <c r="AO208" s="549"/>
      <c r="AP208" s="552">
        <f t="shared" si="79"/>
        <v>0</v>
      </c>
      <c r="AQ208" s="553"/>
      <c r="AR208" s="551">
        <f t="shared" si="80"/>
        <v>0</v>
      </c>
      <c r="AS208" s="554"/>
      <c r="AT208" s="345">
        <f t="shared" si="81"/>
        <v>0</v>
      </c>
      <c r="AU208" s="868"/>
      <c r="AV208" s="555"/>
      <c r="AW208" s="371">
        <f t="shared" si="84"/>
        <v>0</v>
      </c>
      <c r="AX208" s="268"/>
      <c r="AY208" s="346">
        <f>'総括表 (A表)'!I208</f>
        <v>0</v>
      </c>
      <c r="AZ208" s="346">
        <f t="shared" si="85"/>
        <v>2</v>
      </c>
      <c r="BA208" s="346" t="str">
        <f t="shared" si="86"/>
        <v/>
      </c>
      <c r="BB208" s="346" t="str">
        <f t="shared" si="89"/>
        <v/>
      </c>
      <c r="BC208" s="346" t="str">
        <f t="shared" si="90"/>
        <v/>
      </c>
    </row>
    <row r="209" spans="1:55">
      <c r="A209" s="353">
        <f>VLOOKUP($E209,'個別表（B表）'!$C$14:$AR$213,2,FALSE)</f>
        <v>0</v>
      </c>
      <c r="B209" s="353">
        <f>IF(D209&gt;0,SUM($D$12:D209),0)</f>
        <v>0</v>
      </c>
      <c r="C209" s="353">
        <f t="shared" si="70"/>
        <v>0</v>
      </c>
      <c r="D209" s="353">
        <f t="shared" si="82"/>
        <v>0</v>
      </c>
      <c r="E209" s="408">
        <f t="shared" si="87"/>
        <v>0</v>
      </c>
      <c r="F209" s="371">
        <f>VLOOKUP($E209,'個別表（B表）'!$C$14:$AR$213,8,FALSE)</f>
        <v>0</v>
      </c>
      <c r="G209" s="346">
        <f>VLOOKUP($E209,'個別表（B表）'!$C$14:$AR$213,9,FALSE)</f>
        <v>0</v>
      </c>
      <c r="H209" s="346">
        <f>VLOOKUP($E209,'個別表（B表）'!$C$14:$AR$213,10,FALSE)</f>
        <v>0</v>
      </c>
      <c r="I209" s="542"/>
      <c r="J209" s="971" t="e">
        <f>IF($O209&gt;=0.6,1,
IF(AND($O209&gt;=0.5,#REF!=2,OR($L209="中間",$L209="山間")),1,"")
)</f>
        <v>#REF!</v>
      </c>
      <c r="K209" s="974" t="str">
        <f t="shared" si="83"/>
        <v/>
      </c>
      <c r="L209" s="652" t="str">
        <f>IF($H209&gt;0,LEFT(VLOOKUP($E209,'個別表（B表）'!$C$14:$AR$213,15,FALSE),2),"")</f>
        <v/>
      </c>
      <c r="M209" s="796"/>
      <c r="N209" s="544"/>
      <c r="O209" s="544"/>
      <c r="P209" s="543"/>
      <c r="Q209" s="556" t="str">
        <f t="shared" si="88"/>
        <v/>
      </c>
      <c r="R209" s="545"/>
      <c r="S209" s="557">
        <f>SUMIFS('個別表（B表）'!$H$14:$H$213,'個別表（B表）'!$C$14:$C$213,'総括表 (A表)'!$E209,'個別表（B表）'!$S$14:$S$213,"&gt;=1")</f>
        <v>0</v>
      </c>
      <c r="T209" s="401">
        <f>SUMIFS('個別表（B表）'!$BB$14:$BB$213,'個別表（B表）'!$C$14:$C$213,'総括表 (A表)'!$E209)</f>
        <v>0</v>
      </c>
      <c r="U209" s="401">
        <f>SUMIFS('個別表（B表）'!$BD$14:$BD$213,'個別表（B表）'!$C$14:$C$213,'総括表 (A表)'!$E209)</f>
        <v>0</v>
      </c>
      <c r="V209" s="557">
        <f>SUMIFS('個別表（B表）'!$H$14:$H$213,'個別表（B表）'!$C$14:$C$213,'総括表 (A表)'!$E209,'個別表（B表）'!$T$14:$T$213,"&gt;=1")</f>
        <v>0</v>
      </c>
      <c r="W209" s="402">
        <f>SUMIFS('個別表（B表）'!$BZ$14:$BZ$213,'個別表（B表）'!$C$14:$C$213,'総括表 (A表)'!$E209)</f>
        <v>0</v>
      </c>
      <c r="X209" s="402">
        <f>SUMIFS('個別表（B表）'!$CC$14:$CC$213,'個別表（B表）'!$C$14:$C$213,'総括表 (A表)'!$E209)</f>
        <v>0</v>
      </c>
      <c r="Y209" s="546"/>
      <c r="Z209" s="546"/>
      <c r="AA209" s="557">
        <f t="shared" si="71"/>
        <v>0</v>
      </c>
      <c r="AB209" s="403">
        <f t="shared" si="72"/>
        <v>0</v>
      </c>
      <c r="AC209" s="403">
        <f t="shared" si="73"/>
        <v>0</v>
      </c>
      <c r="AD209" s="548">
        <f t="shared" si="91"/>
        <v>0</v>
      </c>
      <c r="AE209" s="549"/>
      <c r="AF209" s="550">
        <f t="shared" si="74"/>
        <v>0</v>
      </c>
      <c r="AG209" s="551">
        <f t="shared" si="75"/>
        <v>0</v>
      </c>
      <c r="AH209" s="549"/>
      <c r="AI209" s="549"/>
      <c r="AJ209" s="550">
        <f t="shared" si="76"/>
        <v>0</v>
      </c>
      <c r="AK209" s="850">
        <f t="shared" si="92"/>
        <v>0</v>
      </c>
      <c r="AL209" s="549"/>
      <c r="AM209" s="550">
        <f t="shared" si="77"/>
        <v>0</v>
      </c>
      <c r="AN209" s="551">
        <f t="shared" si="78"/>
        <v>0</v>
      </c>
      <c r="AO209" s="549"/>
      <c r="AP209" s="552">
        <f t="shared" si="79"/>
        <v>0</v>
      </c>
      <c r="AQ209" s="553"/>
      <c r="AR209" s="551">
        <f t="shared" si="80"/>
        <v>0</v>
      </c>
      <c r="AS209" s="554"/>
      <c r="AT209" s="345">
        <f t="shared" si="81"/>
        <v>0</v>
      </c>
      <c r="AU209" s="868"/>
      <c r="AV209" s="555"/>
      <c r="AW209" s="371">
        <f t="shared" si="84"/>
        <v>0</v>
      </c>
      <c r="AX209" s="268"/>
      <c r="AY209" s="346">
        <f>'総括表 (A表)'!I209</f>
        <v>0</v>
      </c>
      <c r="AZ209" s="346">
        <f t="shared" si="85"/>
        <v>2</v>
      </c>
      <c r="BA209" s="346" t="str">
        <f t="shared" si="86"/>
        <v/>
      </c>
      <c r="BB209" s="346" t="str">
        <f t="shared" si="89"/>
        <v/>
      </c>
      <c r="BC209" s="346" t="str">
        <f t="shared" si="90"/>
        <v/>
      </c>
    </row>
    <row r="210" spans="1:55">
      <c r="A210" s="353">
        <f>VLOOKUP($E210,'個別表（B表）'!$C$14:$AR$213,2,FALSE)</f>
        <v>0</v>
      </c>
      <c r="B210" s="353">
        <f>IF(D210&gt;0,SUM($D$12:D210),0)</f>
        <v>0</v>
      </c>
      <c r="C210" s="353">
        <f t="shared" si="70"/>
        <v>0</v>
      </c>
      <c r="D210" s="353">
        <f t="shared" si="82"/>
        <v>0</v>
      </c>
      <c r="E210" s="408">
        <f t="shared" si="87"/>
        <v>0</v>
      </c>
      <c r="F210" s="371">
        <f>VLOOKUP($E210,'個別表（B表）'!$C$14:$AR$213,8,FALSE)</f>
        <v>0</v>
      </c>
      <c r="G210" s="346">
        <f>VLOOKUP($E210,'個別表（B表）'!$C$14:$AR$213,9,FALSE)</f>
        <v>0</v>
      </c>
      <c r="H210" s="346">
        <f>VLOOKUP($E210,'個別表（B表）'!$C$14:$AR$213,10,FALSE)</f>
        <v>0</v>
      </c>
      <c r="I210" s="542"/>
      <c r="J210" s="971" t="e">
        <f>IF($O210&gt;=0.6,1,
IF(AND($O210&gt;=0.5,#REF!=2,OR($L210="中間",$L210="山間")),1,"")
)</f>
        <v>#REF!</v>
      </c>
      <c r="K210" s="974" t="str">
        <f t="shared" si="83"/>
        <v/>
      </c>
      <c r="L210" s="652" t="str">
        <f>IF($H210&gt;0,LEFT(VLOOKUP($E210,'個別表（B表）'!$C$14:$AR$213,15,FALSE),2),"")</f>
        <v/>
      </c>
      <c r="M210" s="796"/>
      <c r="N210" s="544"/>
      <c r="O210" s="544"/>
      <c r="P210" s="543"/>
      <c r="Q210" s="556" t="str">
        <f t="shared" si="88"/>
        <v/>
      </c>
      <c r="R210" s="545"/>
      <c r="S210" s="557">
        <f>SUMIFS('個別表（B表）'!$H$14:$H$213,'個別表（B表）'!$C$14:$C$213,'総括表 (A表)'!$E210,'個別表（B表）'!$S$14:$S$213,"&gt;=1")</f>
        <v>0</v>
      </c>
      <c r="T210" s="401">
        <f>SUMIFS('個別表（B表）'!$BB$14:$BB$213,'個別表（B表）'!$C$14:$C$213,'総括表 (A表)'!$E210)</f>
        <v>0</v>
      </c>
      <c r="U210" s="401">
        <f>SUMIFS('個別表（B表）'!$BD$14:$BD$213,'個別表（B表）'!$C$14:$C$213,'総括表 (A表)'!$E210)</f>
        <v>0</v>
      </c>
      <c r="V210" s="557">
        <f>SUMIFS('個別表（B表）'!$H$14:$H$213,'個別表（B表）'!$C$14:$C$213,'総括表 (A表)'!$E210,'個別表（B表）'!$T$14:$T$213,"&gt;=1")</f>
        <v>0</v>
      </c>
      <c r="W210" s="402">
        <f>SUMIFS('個別表（B表）'!$BZ$14:$BZ$213,'個別表（B表）'!$C$14:$C$213,'総括表 (A表)'!$E210)</f>
        <v>0</v>
      </c>
      <c r="X210" s="402">
        <f>SUMIFS('個別表（B表）'!$CC$14:$CC$213,'個別表（B表）'!$C$14:$C$213,'総括表 (A表)'!$E210)</f>
        <v>0</v>
      </c>
      <c r="Y210" s="546"/>
      <c r="Z210" s="546"/>
      <c r="AA210" s="557">
        <f t="shared" si="71"/>
        <v>0</v>
      </c>
      <c r="AB210" s="403">
        <f t="shared" si="72"/>
        <v>0</v>
      </c>
      <c r="AC210" s="403">
        <f t="shared" si="73"/>
        <v>0</v>
      </c>
      <c r="AD210" s="548">
        <f t="shared" si="91"/>
        <v>0</v>
      </c>
      <c r="AE210" s="549"/>
      <c r="AF210" s="550">
        <f t="shared" si="74"/>
        <v>0</v>
      </c>
      <c r="AG210" s="551">
        <f t="shared" si="75"/>
        <v>0</v>
      </c>
      <c r="AH210" s="549"/>
      <c r="AI210" s="549"/>
      <c r="AJ210" s="550">
        <f t="shared" si="76"/>
        <v>0</v>
      </c>
      <c r="AK210" s="850">
        <f t="shared" si="92"/>
        <v>0</v>
      </c>
      <c r="AL210" s="549"/>
      <c r="AM210" s="550">
        <f t="shared" si="77"/>
        <v>0</v>
      </c>
      <c r="AN210" s="551">
        <f t="shared" si="78"/>
        <v>0</v>
      </c>
      <c r="AO210" s="549"/>
      <c r="AP210" s="552">
        <f t="shared" si="79"/>
        <v>0</v>
      </c>
      <c r="AQ210" s="553"/>
      <c r="AR210" s="551">
        <f t="shared" si="80"/>
        <v>0</v>
      </c>
      <c r="AS210" s="554"/>
      <c r="AT210" s="345">
        <f t="shared" si="81"/>
        <v>0</v>
      </c>
      <c r="AU210" s="868"/>
      <c r="AV210" s="555"/>
      <c r="AW210" s="371">
        <f t="shared" si="84"/>
        <v>0</v>
      </c>
      <c r="AX210" s="268"/>
      <c r="AY210" s="346">
        <f>'総括表 (A表)'!I210</f>
        <v>0</v>
      </c>
      <c r="AZ210" s="346">
        <f t="shared" si="85"/>
        <v>2</v>
      </c>
      <c r="BA210" s="346" t="str">
        <f t="shared" si="86"/>
        <v/>
      </c>
      <c r="BB210" s="346" t="str">
        <f t="shared" si="89"/>
        <v/>
      </c>
      <c r="BC210" s="346" t="str">
        <f t="shared" si="90"/>
        <v/>
      </c>
    </row>
    <row r="211" spans="1:55">
      <c r="A211" s="353">
        <f>VLOOKUP($E211,'個別表（B表）'!$C$14:$AR$213,2,FALSE)</f>
        <v>0</v>
      </c>
      <c r="B211" s="353">
        <f>IF(D211&gt;0,SUM($D$12:D211),0)</f>
        <v>0</v>
      </c>
      <c r="C211" s="353">
        <f t="shared" si="70"/>
        <v>0</v>
      </c>
      <c r="D211" s="353">
        <f t="shared" si="82"/>
        <v>0</v>
      </c>
      <c r="E211" s="408">
        <f t="shared" si="87"/>
        <v>0</v>
      </c>
      <c r="F211" s="371">
        <f>VLOOKUP($E211,'個別表（B表）'!$C$14:$AR$213,8,FALSE)</f>
        <v>0</v>
      </c>
      <c r="G211" s="346">
        <f>VLOOKUP($E211,'個別表（B表）'!$C$14:$AR$213,9,FALSE)</f>
        <v>0</v>
      </c>
      <c r="H211" s="346">
        <f>VLOOKUP($E211,'個別表（B表）'!$C$14:$AR$213,10,FALSE)</f>
        <v>0</v>
      </c>
      <c r="I211" s="542"/>
      <c r="J211" s="971" t="e">
        <f>IF($O211&gt;=0.6,1,
IF(AND($O211&gt;=0.5,#REF!=2,OR($L211="中間",$L211="山間")),1,"")
)</f>
        <v>#REF!</v>
      </c>
      <c r="K211" s="974" t="str">
        <f t="shared" si="83"/>
        <v/>
      </c>
      <c r="L211" s="652" t="str">
        <f>IF($H211&gt;0,LEFT(VLOOKUP($E211,'個別表（B表）'!$C$14:$AR$213,15,FALSE),2),"")</f>
        <v/>
      </c>
      <c r="M211" s="796"/>
      <c r="N211" s="544"/>
      <c r="O211" s="544"/>
      <c r="P211" s="543"/>
      <c r="Q211" s="556" t="str">
        <f t="shared" si="88"/>
        <v/>
      </c>
      <c r="R211" s="545"/>
      <c r="S211" s="557">
        <f>SUMIFS('個別表（B表）'!$H$14:$H$213,'個別表（B表）'!$C$14:$C$213,'総括表 (A表)'!$E211,'個別表（B表）'!$S$14:$S$213,"&gt;=1")</f>
        <v>0</v>
      </c>
      <c r="T211" s="401">
        <f>SUMIFS('個別表（B表）'!$BB$14:$BB$213,'個別表（B表）'!$C$14:$C$213,'総括表 (A表)'!$E211)</f>
        <v>0</v>
      </c>
      <c r="U211" s="401">
        <f>SUMIFS('個別表（B表）'!$BD$14:$BD$213,'個別表（B表）'!$C$14:$C$213,'総括表 (A表)'!$E211)</f>
        <v>0</v>
      </c>
      <c r="V211" s="557">
        <f>SUMIFS('個別表（B表）'!$H$14:$H$213,'個別表（B表）'!$C$14:$C$213,'総括表 (A表)'!$E211,'個別表（B表）'!$T$14:$T$213,"&gt;=1")</f>
        <v>0</v>
      </c>
      <c r="W211" s="402">
        <f>SUMIFS('個別表（B表）'!$BZ$14:$BZ$213,'個別表（B表）'!$C$14:$C$213,'総括表 (A表)'!$E211)</f>
        <v>0</v>
      </c>
      <c r="X211" s="402">
        <f>SUMIFS('個別表（B表）'!$CC$14:$CC$213,'個別表（B表）'!$C$14:$C$213,'総括表 (A表)'!$E211)</f>
        <v>0</v>
      </c>
      <c r="Y211" s="546"/>
      <c r="Z211" s="546"/>
      <c r="AA211" s="557">
        <f t="shared" si="71"/>
        <v>0</v>
      </c>
      <c r="AB211" s="403">
        <f t="shared" si="72"/>
        <v>0</v>
      </c>
      <c r="AC211" s="403">
        <f t="shared" si="73"/>
        <v>0</v>
      </c>
      <c r="AD211" s="548">
        <f t="shared" si="91"/>
        <v>0</v>
      </c>
      <c r="AE211" s="549"/>
      <c r="AF211" s="550">
        <f t="shared" si="74"/>
        <v>0</v>
      </c>
      <c r="AG211" s="551">
        <f t="shared" si="75"/>
        <v>0</v>
      </c>
      <c r="AH211" s="549"/>
      <c r="AI211" s="549"/>
      <c r="AJ211" s="550">
        <f t="shared" si="76"/>
        <v>0</v>
      </c>
      <c r="AK211" s="850">
        <f t="shared" si="92"/>
        <v>0</v>
      </c>
      <c r="AL211" s="549"/>
      <c r="AM211" s="550">
        <f t="shared" si="77"/>
        <v>0</v>
      </c>
      <c r="AN211" s="551">
        <f t="shared" si="78"/>
        <v>0</v>
      </c>
      <c r="AO211" s="549"/>
      <c r="AP211" s="552">
        <f t="shared" si="79"/>
        <v>0</v>
      </c>
      <c r="AQ211" s="553"/>
      <c r="AR211" s="551">
        <f t="shared" si="80"/>
        <v>0</v>
      </c>
      <c r="AS211" s="554"/>
      <c r="AT211" s="345">
        <f t="shared" si="81"/>
        <v>0</v>
      </c>
      <c r="AU211" s="868"/>
      <c r="AV211" s="555"/>
      <c r="AW211" s="371">
        <f t="shared" si="84"/>
        <v>0</v>
      </c>
      <c r="AX211" s="268"/>
      <c r="AY211" s="346">
        <f>'総括表 (A表)'!I211</f>
        <v>0</v>
      </c>
      <c r="AZ211" s="346">
        <f t="shared" si="85"/>
        <v>2</v>
      </c>
      <c r="BA211" s="346" t="str">
        <f t="shared" si="86"/>
        <v/>
      </c>
      <c r="BB211" s="346" t="str">
        <f t="shared" si="89"/>
        <v/>
      </c>
      <c r="BC211" s="346" t="str">
        <f t="shared" si="90"/>
        <v/>
      </c>
    </row>
    <row r="212" spans="1:55">
      <c r="A212" s="353">
        <f>VLOOKUP($E212,'個別表（B表）'!$C$14:$AR$213,2,FALSE)</f>
        <v>0</v>
      </c>
      <c r="B212" s="353">
        <f>IF(D212&gt;0,SUM($D$12:D212),0)</f>
        <v>0</v>
      </c>
      <c r="C212" s="353">
        <f t="shared" si="70"/>
        <v>0</v>
      </c>
      <c r="D212" s="353">
        <f t="shared" si="82"/>
        <v>0</v>
      </c>
      <c r="E212" s="408">
        <f t="shared" si="87"/>
        <v>0</v>
      </c>
      <c r="F212" s="371">
        <f>VLOOKUP($E212,'個別表（B表）'!$C$14:$AR$213,8,FALSE)</f>
        <v>0</v>
      </c>
      <c r="G212" s="346">
        <f>VLOOKUP($E212,'個別表（B表）'!$C$14:$AR$213,9,FALSE)</f>
        <v>0</v>
      </c>
      <c r="H212" s="346">
        <f>VLOOKUP($E212,'個別表（B表）'!$C$14:$AR$213,10,FALSE)</f>
        <v>0</v>
      </c>
      <c r="I212" s="542"/>
      <c r="J212" s="971" t="e">
        <f>IF($O212&gt;=0.6,1,
IF(AND($O212&gt;=0.5,#REF!=2,OR($L212="中間",$L212="山間")),1,"")
)</f>
        <v>#REF!</v>
      </c>
      <c r="K212" s="974" t="str">
        <f t="shared" si="83"/>
        <v/>
      </c>
      <c r="L212" s="652" t="str">
        <f>IF($H212&gt;0,LEFT(VLOOKUP($E212,'個別表（B表）'!$C$14:$AR$213,15,FALSE),2),"")</f>
        <v/>
      </c>
      <c r="M212" s="796"/>
      <c r="N212" s="544"/>
      <c r="O212" s="544"/>
      <c r="P212" s="543"/>
      <c r="Q212" s="556" t="str">
        <f t="shared" si="88"/>
        <v/>
      </c>
      <c r="R212" s="545"/>
      <c r="S212" s="557">
        <f>SUMIFS('個別表（B表）'!$H$14:$H$213,'個別表（B表）'!$C$14:$C$213,'総括表 (A表)'!$E212,'個別表（B表）'!$S$14:$S$213,"&gt;=1")</f>
        <v>0</v>
      </c>
      <c r="T212" s="401">
        <f>SUMIFS('個別表（B表）'!$BB$14:$BB$213,'個別表（B表）'!$C$14:$C$213,'総括表 (A表)'!$E212)</f>
        <v>0</v>
      </c>
      <c r="U212" s="401">
        <f>SUMIFS('個別表（B表）'!$BD$14:$BD$213,'個別表（B表）'!$C$14:$C$213,'総括表 (A表)'!$E212)</f>
        <v>0</v>
      </c>
      <c r="V212" s="557">
        <f>SUMIFS('個別表（B表）'!$H$14:$H$213,'個別表（B表）'!$C$14:$C$213,'総括表 (A表)'!$E212,'個別表（B表）'!$T$14:$T$213,"&gt;=1")</f>
        <v>0</v>
      </c>
      <c r="W212" s="402">
        <f>SUMIFS('個別表（B表）'!$BZ$14:$BZ$213,'個別表（B表）'!$C$14:$C$213,'総括表 (A表)'!$E212)</f>
        <v>0</v>
      </c>
      <c r="X212" s="402">
        <f>SUMIFS('個別表（B表）'!$CC$14:$CC$213,'個別表（B表）'!$C$14:$C$213,'総括表 (A表)'!$E212)</f>
        <v>0</v>
      </c>
      <c r="Y212" s="546"/>
      <c r="Z212" s="546"/>
      <c r="AA212" s="557">
        <f t="shared" si="71"/>
        <v>0</v>
      </c>
      <c r="AB212" s="403">
        <f t="shared" si="72"/>
        <v>0</v>
      </c>
      <c r="AC212" s="403">
        <f t="shared" si="73"/>
        <v>0</v>
      </c>
      <c r="AD212" s="548">
        <f t="shared" si="91"/>
        <v>0</v>
      </c>
      <c r="AE212" s="549"/>
      <c r="AF212" s="550">
        <f t="shared" si="74"/>
        <v>0</v>
      </c>
      <c r="AG212" s="551">
        <f t="shared" si="75"/>
        <v>0</v>
      </c>
      <c r="AH212" s="549"/>
      <c r="AI212" s="549"/>
      <c r="AJ212" s="550">
        <f t="shared" si="76"/>
        <v>0</v>
      </c>
      <c r="AK212" s="850">
        <f t="shared" si="92"/>
        <v>0</v>
      </c>
      <c r="AL212" s="549"/>
      <c r="AM212" s="550">
        <f t="shared" si="77"/>
        <v>0</v>
      </c>
      <c r="AN212" s="551">
        <f t="shared" si="78"/>
        <v>0</v>
      </c>
      <c r="AO212" s="549"/>
      <c r="AP212" s="552">
        <f t="shared" si="79"/>
        <v>0</v>
      </c>
      <c r="AQ212" s="553"/>
      <c r="AR212" s="551">
        <f t="shared" si="80"/>
        <v>0</v>
      </c>
      <c r="AS212" s="554"/>
      <c r="AT212" s="345">
        <f t="shared" si="81"/>
        <v>0</v>
      </c>
      <c r="AU212" s="868"/>
      <c r="AV212" s="555"/>
      <c r="AW212" s="371">
        <f t="shared" si="84"/>
        <v>0</v>
      </c>
      <c r="AX212" s="268"/>
      <c r="AY212" s="346">
        <f>'総括表 (A表)'!I212</f>
        <v>0</v>
      </c>
      <c r="AZ212" s="346">
        <f t="shared" si="85"/>
        <v>2</v>
      </c>
      <c r="BA212" s="346" t="str">
        <f t="shared" si="86"/>
        <v/>
      </c>
      <c r="BB212" s="346" t="str">
        <f t="shared" si="89"/>
        <v/>
      </c>
      <c r="BC212" s="346" t="str">
        <f t="shared" si="90"/>
        <v/>
      </c>
    </row>
    <row r="213" spans="1:55">
      <c r="A213" s="353">
        <f>VLOOKUP($E213,'個別表（B表）'!$C$14:$AR$213,2,FALSE)</f>
        <v>0</v>
      </c>
      <c r="B213" s="353">
        <f>IF(D213&gt;0,SUM($D$12:D213),0)</f>
        <v>0</v>
      </c>
      <c r="C213" s="353">
        <f t="shared" si="70"/>
        <v>0</v>
      </c>
      <c r="D213" s="353">
        <f t="shared" si="82"/>
        <v>0</v>
      </c>
      <c r="E213" s="408">
        <f t="shared" si="87"/>
        <v>0</v>
      </c>
      <c r="F213" s="371">
        <f>VLOOKUP($E213,'個別表（B表）'!$C$14:$AR$213,8,FALSE)</f>
        <v>0</v>
      </c>
      <c r="G213" s="346">
        <f>VLOOKUP($E213,'個別表（B表）'!$C$14:$AR$213,9,FALSE)</f>
        <v>0</v>
      </c>
      <c r="H213" s="346">
        <f>VLOOKUP($E213,'個別表（B表）'!$C$14:$AR$213,10,FALSE)</f>
        <v>0</v>
      </c>
      <c r="I213" s="542"/>
      <c r="J213" s="971" t="e">
        <f>IF($O213&gt;=0.6,1,
IF(AND($O213&gt;=0.5,#REF!=2,OR($L213="中間",$L213="山間")),1,"")
)</f>
        <v>#REF!</v>
      </c>
      <c r="K213" s="974" t="str">
        <f t="shared" si="83"/>
        <v/>
      </c>
      <c r="L213" s="652" t="str">
        <f>IF($H213&gt;0,LEFT(VLOOKUP($E213,'個別表（B表）'!$C$14:$AR$213,15,FALSE),2),"")</f>
        <v/>
      </c>
      <c r="M213" s="796"/>
      <c r="N213" s="544"/>
      <c r="O213" s="544"/>
      <c r="P213" s="543"/>
      <c r="Q213" s="556" t="str">
        <f t="shared" si="88"/>
        <v/>
      </c>
      <c r="R213" s="545"/>
      <c r="S213" s="557">
        <f>SUMIFS('個別表（B表）'!$H$14:$H$213,'個別表（B表）'!$C$14:$C$213,'総括表 (A表)'!$E213,'個別表（B表）'!$S$14:$S$213,"&gt;=1")</f>
        <v>0</v>
      </c>
      <c r="T213" s="401">
        <f>SUMIFS('個別表（B表）'!$BB$14:$BB$213,'個別表（B表）'!$C$14:$C$213,'総括表 (A表)'!$E213)</f>
        <v>0</v>
      </c>
      <c r="U213" s="401">
        <f>SUMIFS('個別表（B表）'!$BD$14:$BD$213,'個別表（B表）'!$C$14:$C$213,'総括表 (A表)'!$E213)</f>
        <v>0</v>
      </c>
      <c r="V213" s="557">
        <f>SUMIFS('個別表（B表）'!$H$14:$H$213,'個別表（B表）'!$C$14:$C$213,'総括表 (A表)'!$E213,'個別表（B表）'!$T$14:$T$213,"&gt;=1")</f>
        <v>0</v>
      </c>
      <c r="W213" s="402">
        <f>SUMIFS('個別表（B表）'!$BZ$14:$BZ$213,'個別表（B表）'!$C$14:$C$213,'総括表 (A表)'!$E213)</f>
        <v>0</v>
      </c>
      <c r="X213" s="402">
        <f>SUMIFS('個別表（B表）'!$CC$14:$CC$213,'個別表（B表）'!$C$14:$C$213,'総括表 (A表)'!$E213)</f>
        <v>0</v>
      </c>
      <c r="Y213" s="546"/>
      <c r="Z213" s="546"/>
      <c r="AA213" s="557">
        <f t="shared" si="71"/>
        <v>0</v>
      </c>
      <c r="AB213" s="403">
        <f t="shared" si="72"/>
        <v>0</v>
      </c>
      <c r="AC213" s="403">
        <f t="shared" si="73"/>
        <v>0</v>
      </c>
      <c r="AD213" s="548">
        <f t="shared" si="91"/>
        <v>0</v>
      </c>
      <c r="AE213" s="549"/>
      <c r="AF213" s="550">
        <f t="shared" si="74"/>
        <v>0</v>
      </c>
      <c r="AG213" s="551">
        <f t="shared" si="75"/>
        <v>0</v>
      </c>
      <c r="AH213" s="549"/>
      <c r="AI213" s="549"/>
      <c r="AJ213" s="550">
        <f t="shared" si="76"/>
        <v>0</v>
      </c>
      <c r="AK213" s="850">
        <f t="shared" si="92"/>
        <v>0</v>
      </c>
      <c r="AL213" s="549"/>
      <c r="AM213" s="550">
        <f t="shared" si="77"/>
        <v>0</v>
      </c>
      <c r="AN213" s="551">
        <f t="shared" si="78"/>
        <v>0</v>
      </c>
      <c r="AO213" s="549"/>
      <c r="AP213" s="552">
        <f t="shared" si="79"/>
        <v>0</v>
      </c>
      <c r="AQ213" s="553"/>
      <c r="AR213" s="551">
        <f t="shared" si="80"/>
        <v>0</v>
      </c>
      <c r="AS213" s="554"/>
      <c r="AT213" s="345">
        <f t="shared" si="81"/>
        <v>0</v>
      </c>
      <c r="AU213" s="868"/>
      <c r="AV213" s="555"/>
      <c r="AW213" s="371">
        <f t="shared" si="84"/>
        <v>0</v>
      </c>
      <c r="AX213" s="268"/>
      <c r="AY213" s="346">
        <f>'総括表 (A表)'!I213</f>
        <v>0</v>
      </c>
      <c r="AZ213" s="346">
        <f t="shared" si="85"/>
        <v>2</v>
      </c>
      <c r="BA213" s="346" t="str">
        <f t="shared" si="86"/>
        <v/>
      </c>
      <c r="BB213" s="346" t="str">
        <f t="shared" si="89"/>
        <v/>
      </c>
      <c r="BC213" s="346" t="str">
        <f t="shared" si="90"/>
        <v/>
      </c>
    </row>
    <row r="214" spans="1:55">
      <c r="A214" s="353">
        <f>VLOOKUP($E214,'個別表（B表）'!$C$14:$AR$213,2,FALSE)</f>
        <v>0</v>
      </c>
      <c r="B214" s="353">
        <f>IF(D214&gt;0,SUM($D$12:D214),0)</f>
        <v>0</v>
      </c>
      <c r="C214" s="353">
        <f t="shared" si="70"/>
        <v>0</v>
      </c>
      <c r="D214" s="353">
        <f t="shared" si="82"/>
        <v>0</v>
      </c>
      <c r="E214" s="408">
        <f t="shared" si="87"/>
        <v>0</v>
      </c>
      <c r="F214" s="371">
        <f>VLOOKUP($E214,'個別表（B表）'!$C$14:$AR$213,8,FALSE)</f>
        <v>0</v>
      </c>
      <c r="G214" s="346">
        <f>VLOOKUP($E214,'個別表（B表）'!$C$14:$AR$213,9,FALSE)</f>
        <v>0</v>
      </c>
      <c r="H214" s="346">
        <f>VLOOKUP($E214,'個別表（B表）'!$C$14:$AR$213,10,FALSE)</f>
        <v>0</v>
      </c>
      <c r="I214" s="542"/>
      <c r="J214" s="971" t="e">
        <f>IF($O214&gt;=0.6,1,
IF(AND($O214&gt;=0.5,#REF!=2,OR($L214="中間",$L214="山間")),1,"")
)</f>
        <v>#REF!</v>
      </c>
      <c r="K214" s="974" t="str">
        <f t="shared" si="83"/>
        <v/>
      </c>
      <c r="L214" s="652" t="str">
        <f>IF($H214&gt;0,LEFT(VLOOKUP($E214,'個別表（B表）'!$C$14:$AR$213,15,FALSE),2),"")</f>
        <v/>
      </c>
      <c r="M214" s="796"/>
      <c r="N214" s="544"/>
      <c r="O214" s="544"/>
      <c r="P214" s="543"/>
      <c r="Q214" s="556" t="str">
        <f t="shared" si="88"/>
        <v/>
      </c>
      <c r="R214" s="545"/>
      <c r="S214" s="557">
        <f>SUMIFS('個別表（B表）'!$H$14:$H$213,'個別表（B表）'!$C$14:$C$213,'総括表 (A表)'!$E214,'個別表（B表）'!$S$14:$S$213,"&gt;=1")</f>
        <v>0</v>
      </c>
      <c r="T214" s="401">
        <f>SUMIFS('個別表（B表）'!$BB$14:$BB$213,'個別表（B表）'!$C$14:$C$213,'総括表 (A表)'!$E214)</f>
        <v>0</v>
      </c>
      <c r="U214" s="401">
        <f>SUMIFS('個別表（B表）'!$BD$14:$BD$213,'個別表（B表）'!$C$14:$C$213,'総括表 (A表)'!$E214)</f>
        <v>0</v>
      </c>
      <c r="V214" s="557">
        <f>SUMIFS('個別表（B表）'!$H$14:$H$213,'個別表（B表）'!$C$14:$C$213,'総括表 (A表)'!$E214,'個別表（B表）'!$T$14:$T$213,"&gt;=1")</f>
        <v>0</v>
      </c>
      <c r="W214" s="402">
        <f>SUMIFS('個別表（B表）'!$BZ$14:$BZ$213,'個別表（B表）'!$C$14:$C$213,'総括表 (A表)'!$E214)</f>
        <v>0</v>
      </c>
      <c r="X214" s="402">
        <f>SUMIFS('個別表（B表）'!$CC$14:$CC$213,'個別表（B表）'!$C$14:$C$213,'総括表 (A表)'!$E214)</f>
        <v>0</v>
      </c>
      <c r="Y214" s="546"/>
      <c r="Z214" s="546"/>
      <c r="AA214" s="557">
        <f t="shared" si="71"/>
        <v>0</v>
      </c>
      <c r="AB214" s="403">
        <f t="shared" si="72"/>
        <v>0</v>
      </c>
      <c r="AC214" s="403">
        <f t="shared" si="73"/>
        <v>0</v>
      </c>
      <c r="AD214" s="548">
        <f t="shared" si="91"/>
        <v>0</v>
      </c>
      <c r="AE214" s="549"/>
      <c r="AF214" s="550">
        <f t="shared" si="74"/>
        <v>0</v>
      </c>
      <c r="AG214" s="551">
        <f t="shared" si="75"/>
        <v>0</v>
      </c>
      <c r="AH214" s="549"/>
      <c r="AI214" s="549"/>
      <c r="AJ214" s="550">
        <f t="shared" si="76"/>
        <v>0</v>
      </c>
      <c r="AK214" s="850">
        <f t="shared" si="92"/>
        <v>0</v>
      </c>
      <c r="AL214" s="549"/>
      <c r="AM214" s="550">
        <f t="shared" si="77"/>
        <v>0</v>
      </c>
      <c r="AN214" s="551">
        <f t="shared" si="78"/>
        <v>0</v>
      </c>
      <c r="AO214" s="549"/>
      <c r="AP214" s="552">
        <f t="shared" si="79"/>
        <v>0</v>
      </c>
      <c r="AQ214" s="553"/>
      <c r="AR214" s="551">
        <f t="shared" si="80"/>
        <v>0</v>
      </c>
      <c r="AS214" s="554"/>
      <c r="AT214" s="345">
        <f t="shared" si="81"/>
        <v>0</v>
      </c>
      <c r="AU214" s="868"/>
      <c r="AV214" s="555"/>
      <c r="AW214" s="371">
        <f t="shared" si="84"/>
        <v>0</v>
      </c>
      <c r="AX214" s="268"/>
      <c r="AY214" s="346">
        <f>'総括表 (A表)'!I214</f>
        <v>0</v>
      </c>
      <c r="AZ214" s="346">
        <f t="shared" si="85"/>
        <v>2</v>
      </c>
      <c r="BA214" s="346" t="str">
        <f t="shared" si="86"/>
        <v/>
      </c>
      <c r="BB214" s="346" t="str">
        <f t="shared" si="89"/>
        <v/>
      </c>
      <c r="BC214" s="346" t="str">
        <f t="shared" si="90"/>
        <v/>
      </c>
    </row>
    <row r="215" spans="1:55">
      <c r="A215" s="353">
        <f>VLOOKUP($E215,'個別表（B表）'!$C$14:$AR$213,2,FALSE)</f>
        <v>0</v>
      </c>
      <c r="B215" s="353">
        <f>IF(D215&gt;0,SUM($D$12:D215),0)</f>
        <v>0</v>
      </c>
      <c r="C215" s="353">
        <f t="shared" si="70"/>
        <v>0</v>
      </c>
      <c r="D215" s="353">
        <f t="shared" si="82"/>
        <v>0</v>
      </c>
      <c r="E215" s="408">
        <f t="shared" si="87"/>
        <v>0</v>
      </c>
      <c r="F215" s="371">
        <f>VLOOKUP($E215,'個別表（B表）'!$C$14:$AR$213,8,FALSE)</f>
        <v>0</v>
      </c>
      <c r="G215" s="346">
        <f>VLOOKUP($E215,'個別表（B表）'!$C$14:$AR$213,9,FALSE)</f>
        <v>0</v>
      </c>
      <c r="H215" s="346">
        <f>VLOOKUP($E215,'個別表（B表）'!$C$14:$AR$213,10,FALSE)</f>
        <v>0</v>
      </c>
      <c r="I215" s="542"/>
      <c r="J215" s="971" t="e">
        <f>IF($O215&gt;=0.6,1,
IF(AND($O215&gt;=0.5,#REF!=2,OR($L215="中間",$L215="山間")),1,"")
)</f>
        <v>#REF!</v>
      </c>
      <c r="K215" s="974" t="str">
        <f t="shared" si="83"/>
        <v/>
      </c>
      <c r="L215" s="652" t="str">
        <f>IF($H215&gt;0,LEFT(VLOOKUP($E215,'個別表（B表）'!$C$14:$AR$213,15,FALSE),2),"")</f>
        <v/>
      </c>
      <c r="M215" s="796"/>
      <c r="N215" s="544"/>
      <c r="O215" s="544"/>
      <c r="P215" s="543"/>
      <c r="Q215" s="556" t="str">
        <f t="shared" si="88"/>
        <v/>
      </c>
      <c r="R215" s="545"/>
      <c r="S215" s="557">
        <f>SUMIFS('個別表（B表）'!$H$14:$H$213,'個別表（B表）'!$C$14:$C$213,'総括表 (A表)'!$E215,'個別表（B表）'!$S$14:$S$213,"&gt;=1")</f>
        <v>0</v>
      </c>
      <c r="T215" s="401">
        <f>SUMIFS('個別表（B表）'!$BB$14:$BB$213,'個別表（B表）'!$C$14:$C$213,'総括表 (A表)'!$E215)</f>
        <v>0</v>
      </c>
      <c r="U215" s="401">
        <f>SUMIFS('個別表（B表）'!$BD$14:$BD$213,'個別表（B表）'!$C$14:$C$213,'総括表 (A表)'!$E215)</f>
        <v>0</v>
      </c>
      <c r="V215" s="557">
        <f>SUMIFS('個別表（B表）'!$H$14:$H$213,'個別表（B表）'!$C$14:$C$213,'総括表 (A表)'!$E215,'個別表（B表）'!$T$14:$T$213,"&gt;=1")</f>
        <v>0</v>
      </c>
      <c r="W215" s="402">
        <f>SUMIFS('個別表（B表）'!$BZ$14:$BZ$213,'個別表（B表）'!$C$14:$C$213,'総括表 (A表)'!$E215)</f>
        <v>0</v>
      </c>
      <c r="X215" s="402">
        <f>SUMIFS('個別表（B表）'!$CC$14:$CC$213,'個別表（B表）'!$C$14:$C$213,'総括表 (A表)'!$E215)</f>
        <v>0</v>
      </c>
      <c r="Y215" s="546"/>
      <c r="Z215" s="546"/>
      <c r="AA215" s="557">
        <f t="shared" si="71"/>
        <v>0</v>
      </c>
      <c r="AB215" s="403">
        <f t="shared" si="72"/>
        <v>0</v>
      </c>
      <c r="AC215" s="403">
        <f t="shared" si="73"/>
        <v>0</v>
      </c>
      <c r="AD215" s="548">
        <f t="shared" si="91"/>
        <v>0</v>
      </c>
      <c r="AE215" s="549"/>
      <c r="AF215" s="550">
        <f t="shared" si="74"/>
        <v>0</v>
      </c>
      <c r="AG215" s="551">
        <f t="shared" si="75"/>
        <v>0</v>
      </c>
      <c r="AH215" s="549"/>
      <c r="AI215" s="549"/>
      <c r="AJ215" s="550">
        <f t="shared" si="76"/>
        <v>0</v>
      </c>
      <c r="AK215" s="850">
        <f t="shared" si="92"/>
        <v>0</v>
      </c>
      <c r="AL215" s="549"/>
      <c r="AM215" s="550">
        <f t="shared" si="77"/>
        <v>0</v>
      </c>
      <c r="AN215" s="551">
        <f t="shared" si="78"/>
        <v>0</v>
      </c>
      <c r="AO215" s="549"/>
      <c r="AP215" s="552">
        <f t="shared" si="79"/>
        <v>0</v>
      </c>
      <c r="AQ215" s="553"/>
      <c r="AR215" s="551">
        <f t="shared" si="80"/>
        <v>0</v>
      </c>
      <c r="AS215" s="554"/>
      <c r="AT215" s="345">
        <f t="shared" si="81"/>
        <v>0</v>
      </c>
      <c r="AU215" s="868"/>
      <c r="AV215" s="555"/>
      <c r="AW215" s="371">
        <f t="shared" si="84"/>
        <v>0</v>
      </c>
      <c r="AX215" s="268"/>
      <c r="AY215" s="346">
        <f>'総括表 (A表)'!I215</f>
        <v>0</v>
      </c>
      <c r="AZ215" s="346">
        <f t="shared" si="85"/>
        <v>2</v>
      </c>
      <c r="BA215" s="346" t="str">
        <f t="shared" si="86"/>
        <v/>
      </c>
      <c r="BB215" s="346" t="str">
        <f t="shared" si="89"/>
        <v/>
      </c>
      <c r="BC215" s="346" t="str">
        <f t="shared" si="90"/>
        <v/>
      </c>
    </row>
    <row r="216" spans="1:55">
      <c r="A216" s="353">
        <f>VLOOKUP($E216,'個別表（B表）'!$C$14:$AR$213,2,FALSE)</f>
        <v>0</v>
      </c>
      <c r="B216" s="353">
        <f>IF(D216&gt;0,SUM($D$12:D216),0)</f>
        <v>0</v>
      </c>
      <c r="C216" s="353">
        <f t="shared" si="70"/>
        <v>0</v>
      </c>
      <c r="D216" s="353">
        <f t="shared" si="82"/>
        <v>0</v>
      </c>
      <c r="E216" s="408">
        <f t="shared" si="87"/>
        <v>0</v>
      </c>
      <c r="F216" s="371">
        <f>VLOOKUP($E216,'個別表（B表）'!$C$14:$AR$213,8,FALSE)</f>
        <v>0</v>
      </c>
      <c r="G216" s="346">
        <f>VLOOKUP($E216,'個別表（B表）'!$C$14:$AR$213,9,FALSE)</f>
        <v>0</v>
      </c>
      <c r="H216" s="346">
        <f>VLOOKUP($E216,'個別表（B表）'!$C$14:$AR$213,10,FALSE)</f>
        <v>0</v>
      </c>
      <c r="I216" s="542"/>
      <c r="J216" s="971" t="e">
        <f>IF($O216&gt;=0.6,1,
IF(AND($O216&gt;=0.5,#REF!=2,OR($L216="中間",$L216="山間")),1,"")
)</f>
        <v>#REF!</v>
      </c>
      <c r="K216" s="974" t="str">
        <f t="shared" si="83"/>
        <v/>
      </c>
      <c r="L216" s="652" t="str">
        <f>IF($H216&gt;0,LEFT(VLOOKUP($E216,'個別表（B表）'!$C$14:$AR$213,15,FALSE),2),"")</f>
        <v/>
      </c>
      <c r="M216" s="796"/>
      <c r="N216" s="544"/>
      <c r="O216" s="544"/>
      <c r="P216" s="543"/>
      <c r="Q216" s="556" t="str">
        <f t="shared" si="88"/>
        <v/>
      </c>
      <c r="R216" s="545"/>
      <c r="S216" s="557">
        <f>SUMIFS('個別表（B表）'!$H$14:$H$213,'個別表（B表）'!$C$14:$C$213,'総括表 (A表)'!$E216,'個別表（B表）'!$S$14:$S$213,"&gt;=1")</f>
        <v>0</v>
      </c>
      <c r="T216" s="401">
        <f>SUMIFS('個別表（B表）'!$BB$14:$BB$213,'個別表（B表）'!$C$14:$C$213,'総括表 (A表)'!$E216)</f>
        <v>0</v>
      </c>
      <c r="U216" s="401">
        <f>SUMIFS('個別表（B表）'!$BD$14:$BD$213,'個別表（B表）'!$C$14:$C$213,'総括表 (A表)'!$E216)</f>
        <v>0</v>
      </c>
      <c r="V216" s="557">
        <f>SUMIFS('個別表（B表）'!$H$14:$H$213,'個別表（B表）'!$C$14:$C$213,'総括表 (A表)'!$E216,'個別表（B表）'!$T$14:$T$213,"&gt;=1")</f>
        <v>0</v>
      </c>
      <c r="W216" s="402">
        <f>SUMIFS('個別表（B表）'!$BZ$14:$BZ$213,'個別表（B表）'!$C$14:$C$213,'総括表 (A表)'!$E216)</f>
        <v>0</v>
      </c>
      <c r="X216" s="402">
        <f>SUMIFS('個別表（B表）'!$CC$14:$CC$213,'個別表（B表）'!$C$14:$C$213,'総括表 (A表)'!$E216)</f>
        <v>0</v>
      </c>
      <c r="Y216" s="546"/>
      <c r="Z216" s="546"/>
      <c r="AA216" s="557">
        <f t="shared" si="71"/>
        <v>0</v>
      </c>
      <c r="AB216" s="403">
        <f t="shared" si="72"/>
        <v>0</v>
      </c>
      <c r="AC216" s="403">
        <f t="shared" si="73"/>
        <v>0</v>
      </c>
      <c r="AD216" s="548">
        <f t="shared" si="91"/>
        <v>0</v>
      </c>
      <c r="AE216" s="549"/>
      <c r="AF216" s="550">
        <f t="shared" si="74"/>
        <v>0</v>
      </c>
      <c r="AG216" s="551">
        <f t="shared" si="75"/>
        <v>0</v>
      </c>
      <c r="AH216" s="549"/>
      <c r="AI216" s="549"/>
      <c r="AJ216" s="550">
        <f t="shared" si="76"/>
        <v>0</v>
      </c>
      <c r="AK216" s="850">
        <f t="shared" si="92"/>
        <v>0</v>
      </c>
      <c r="AL216" s="549"/>
      <c r="AM216" s="550">
        <f t="shared" si="77"/>
        <v>0</v>
      </c>
      <c r="AN216" s="551">
        <f t="shared" si="78"/>
        <v>0</v>
      </c>
      <c r="AO216" s="549"/>
      <c r="AP216" s="552">
        <f t="shared" si="79"/>
        <v>0</v>
      </c>
      <c r="AQ216" s="553"/>
      <c r="AR216" s="551">
        <f t="shared" si="80"/>
        <v>0</v>
      </c>
      <c r="AS216" s="554"/>
      <c r="AT216" s="345">
        <f t="shared" si="81"/>
        <v>0</v>
      </c>
      <c r="AU216" s="868"/>
      <c r="AV216" s="555"/>
      <c r="AW216" s="371">
        <f t="shared" si="84"/>
        <v>0</v>
      </c>
      <c r="AX216" s="268"/>
      <c r="AY216" s="346">
        <f>'総括表 (A表)'!I216</f>
        <v>0</v>
      </c>
      <c r="AZ216" s="346">
        <f t="shared" si="85"/>
        <v>2</v>
      </c>
      <c r="BA216" s="346" t="str">
        <f t="shared" si="86"/>
        <v/>
      </c>
      <c r="BB216" s="346" t="str">
        <f t="shared" si="89"/>
        <v/>
      </c>
      <c r="BC216" s="346" t="str">
        <f t="shared" si="90"/>
        <v/>
      </c>
    </row>
    <row r="217" spans="1:55">
      <c r="A217" s="353">
        <f>VLOOKUP($E217,'個別表（B表）'!$C$14:$AR$213,2,FALSE)</f>
        <v>0</v>
      </c>
      <c r="B217" s="353">
        <f>IF(D217&gt;0,SUM($D$12:D217),0)</f>
        <v>0</v>
      </c>
      <c r="C217" s="353">
        <f t="shared" si="70"/>
        <v>0</v>
      </c>
      <c r="D217" s="353">
        <f t="shared" si="82"/>
        <v>0</v>
      </c>
      <c r="E217" s="408">
        <f t="shared" si="87"/>
        <v>0</v>
      </c>
      <c r="F217" s="371">
        <f>VLOOKUP($E217,'個別表（B表）'!$C$14:$AR$213,8,FALSE)</f>
        <v>0</v>
      </c>
      <c r="G217" s="346">
        <f>VLOOKUP($E217,'個別表（B表）'!$C$14:$AR$213,9,FALSE)</f>
        <v>0</v>
      </c>
      <c r="H217" s="346">
        <f>VLOOKUP($E217,'個別表（B表）'!$C$14:$AR$213,10,FALSE)</f>
        <v>0</v>
      </c>
      <c r="I217" s="542"/>
      <c r="J217" s="971" t="e">
        <f>IF($O217&gt;=0.6,1,
IF(AND($O217&gt;=0.5,#REF!=2,OR($L217="中間",$L217="山間")),1,"")
)</f>
        <v>#REF!</v>
      </c>
      <c r="K217" s="974" t="str">
        <f t="shared" si="83"/>
        <v/>
      </c>
      <c r="L217" s="652" t="str">
        <f>IF($H217&gt;0,LEFT(VLOOKUP($E217,'個別表（B表）'!$C$14:$AR$213,15,FALSE),2),"")</f>
        <v/>
      </c>
      <c r="M217" s="796"/>
      <c r="N217" s="544"/>
      <c r="O217" s="544"/>
      <c r="P217" s="543"/>
      <c r="Q217" s="556" t="str">
        <f t="shared" si="88"/>
        <v/>
      </c>
      <c r="R217" s="545"/>
      <c r="S217" s="557">
        <f>SUMIFS('個別表（B表）'!$H$14:$H$213,'個別表（B表）'!$C$14:$C$213,'総括表 (A表)'!$E217,'個別表（B表）'!$S$14:$S$213,"&gt;=1")</f>
        <v>0</v>
      </c>
      <c r="T217" s="401">
        <f>SUMIFS('個別表（B表）'!$BB$14:$BB$213,'個別表（B表）'!$C$14:$C$213,'総括表 (A表)'!$E217)</f>
        <v>0</v>
      </c>
      <c r="U217" s="401">
        <f>SUMIFS('個別表（B表）'!$BD$14:$BD$213,'個別表（B表）'!$C$14:$C$213,'総括表 (A表)'!$E217)</f>
        <v>0</v>
      </c>
      <c r="V217" s="557">
        <f>SUMIFS('個別表（B表）'!$H$14:$H$213,'個別表（B表）'!$C$14:$C$213,'総括表 (A表)'!$E217,'個別表（B表）'!$T$14:$T$213,"&gt;=1")</f>
        <v>0</v>
      </c>
      <c r="W217" s="402">
        <f>SUMIFS('個別表（B表）'!$BZ$14:$BZ$213,'個別表（B表）'!$C$14:$C$213,'総括表 (A表)'!$E217)</f>
        <v>0</v>
      </c>
      <c r="X217" s="402">
        <f>SUMIFS('個別表（B表）'!$CC$14:$CC$213,'個別表（B表）'!$C$14:$C$213,'総括表 (A表)'!$E217)</f>
        <v>0</v>
      </c>
      <c r="Y217" s="546"/>
      <c r="Z217" s="546"/>
      <c r="AA217" s="557">
        <f t="shared" si="71"/>
        <v>0</v>
      </c>
      <c r="AB217" s="403">
        <f t="shared" si="72"/>
        <v>0</v>
      </c>
      <c r="AC217" s="403">
        <f t="shared" si="73"/>
        <v>0</v>
      </c>
      <c r="AD217" s="548">
        <f t="shared" si="91"/>
        <v>0</v>
      </c>
      <c r="AE217" s="549"/>
      <c r="AF217" s="550">
        <f t="shared" si="74"/>
        <v>0</v>
      </c>
      <c r="AG217" s="551">
        <f t="shared" si="75"/>
        <v>0</v>
      </c>
      <c r="AH217" s="549"/>
      <c r="AI217" s="549"/>
      <c r="AJ217" s="550">
        <f t="shared" si="76"/>
        <v>0</v>
      </c>
      <c r="AK217" s="850">
        <f t="shared" si="92"/>
        <v>0</v>
      </c>
      <c r="AL217" s="549"/>
      <c r="AM217" s="550">
        <f t="shared" si="77"/>
        <v>0</v>
      </c>
      <c r="AN217" s="551">
        <f t="shared" si="78"/>
        <v>0</v>
      </c>
      <c r="AO217" s="549"/>
      <c r="AP217" s="552">
        <f t="shared" si="79"/>
        <v>0</v>
      </c>
      <c r="AQ217" s="553"/>
      <c r="AR217" s="551">
        <f t="shared" si="80"/>
        <v>0</v>
      </c>
      <c r="AS217" s="554"/>
      <c r="AT217" s="345">
        <f t="shared" si="81"/>
        <v>0</v>
      </c>
      <c r="AU217" s="868"/>
      <c r="AV217" s="555"/>
      <c r="AW217" s="371">
        <f t="shared" si="84"/>
        <v>0</v>
      </c>
      <c r="AX217" s="268"/>
      <c r="AY217" s="346">
        <f>'総括表 (A表)'!I217</f>
        <v>0</v>
      </c>
      <c r="AZ217" s="346">
        <f t="shared" si="85"/>
        <v>2</v>
      </c>
      <c r="BA217" s="346" t="str">
        <f t="shared" si="86"/>
        <v/>
      </c>
      <c r="BB217" s="346" t="str">
        <f t="shared" si="89"/>
        <v/>
      </c>
      <c r="BC217" s="346" t="str">
        <f t="shared" si="90"/>
        <v/>
      </c>
    </row>
    <row r="218" spans="1:55">
      <c r="A218" s="353">
        <f>VLOOKUP($E218,'個別表（B表）'!$C$14:$AR$213,2,FALSE)</f>
        <v>0</v>
      </c>
      <c r="B218" s="353">
        <f>IF(D218&gt;0,SUM($D$12:D218),0)</f>
        <v>0</v>
      </c>
      <c r="C218" s="353">
        <f t="shared" si="70"/>
        <v>0</v>
      </c>
      <c r="D218" s="353">
        <f t="shared" si="82"/>
        <v>0</v>
      </c>
      <c r="E218" s="408">
        <f t="shared" si="87"/>
        <v>0</v>
      </c>
      <c r="F218" s="371">
        <f>VLOOKUP($E218,'個別表（B表）'!$C$14:$AR$213,8,FALSE)</f>
        <v>0</v>
      </c>
      <c r="G218" s="346">
        <f>VLOOKUP($E218,'個別表（B表）'!$C$14:$AR$213,9,FALSE)</f>
        <v>0</v>
      </c>
      <c r="H218" s="346">
        <f>VLOOKUP($E218,'個別表（B表）'!$C$14:$AR$213,10,FALSE)</f>
        <v>0</v>
      </c>
      <c r="I218" s="542"/>
      <c r="J218" s="971" t="e">
        <f>IF($O218&gt;=0.6,1,
IF(AND($O218&gt;=0.5,#REF!=2,OR($L218="中間",$L218="山間")),1,"")
)</f>
        <v>#REF!</v>
      </c>
      <c r="K218" s="974" t="str">
        <f t="shared" si="83"/>
        <v/>
      </c>
      <c r="L218" s="652" t="str">
        <f>IF($H218&gt;0,LEFT(VLOOKUP($E218,'個別表（B表）'!$C$14:$AR$213,15,FALSE),2),"")</f>
        <v/>
      </c>
      <c r="M218" s="796"/>
      <c r="N218" s="544"/>
      <c r="O218" s="544"/>
      <c r="P218" s="543"/>
      <c r="Q218" s="556" t="str">
        <f t="shared" si="88"/>
        <v/>
      </c>
      <c r="R218" s="545"/>
      <c r="S218" s="557">
        <f>SUMIFS('個別表（B表）'!$H$14:$H$213,'個別表（B表）'!$C$14:$C$213,'総括表 (A表)'!$E218,'個別表（B表）'!$S$14:$S$213,"&gt;=1")</f>
        <v>0</v>
      </c>
      <c r="T218" s="401">
        <f>SUMIFS('個別表（B表）'!$BB$14:$BB$213,'個別表（B表）'!$C$14:$C$213,'総括表 (A表)'!$E218)</f>
        <v>0</v>
      </c>
      <c r="U218" s="401">
        <f>SUMIFS('個別表（B表）'!$BD$14:$BD$213,'個別表（B表）'!$C$14:$C$213,'総括表 (A表)'!$E218)</f>
        <v>0</v>
      </c>
      <c r="V218" s="557">
        <f>SUMIFS('個別表（B表）'!$H$14:$H$213,'個別表（B表）'!$C$14:$C$213,'総括表 (A表)'!$E218,'個別表（B表）'!$T$14:$T$213,"&gt;=1")</f>
        <v>0</v>
      </c>
      <c r="W218" s="402">
        <f>SUMIFS('個別表（B表）'!$BZ$14:$BZ$213,'個別表（B表）'!$C$14:$C$213,'総括表 (A表)'!$E218)</f>
        <v>0</v>
      </c>
      <c r="X218" s="402">
        <f>SUMIFS('個別表（B表）'!$CC$14:$CC$213,'個別表（B表）'!$C$14:$C$213,'総括表 (A表)'!$E218)</f>
        <v>0</v>
      </c>
      <c r="Y218" s="546"/>
      <c r="Z218" s="546"/>
      <c r="AA218" s="557">
        <f t="shared" si="71"/>
        <v>0</v>
      </c>
      <c r="AB218" s="403">
        <f t="shared" si="72"/>
        <v>0</v>
      </c>
      <c r="AC218" s="403">
        <f t="shared" si="73"/>
        <v>0</v>
      </c>
      <c r="AD218" s="548">
        <f t="shared" si="91"/>
        <v>0</v>
      </c>
      <c r="AE218" s="549"/>
      <c r="AF218" s="550">
        <f t="shared" si="74"/>
        <v>0</v>
      </c>
      <c r="AG218" s="551">
        <f t="shared" si="75"/>
        <v>0</v>
      </c>
      <c r="AH218" s="549"/>
      <c r="AI218" s="549"/>
      <c r="AJ218" s="550">
        <f t="shared" si="76"/>
        <v>0</v>
      </c>
      <c r="AK218" s="850">
        <f t="shared" si="92"/>
        <v>0</v>
      </c>
      <c r="AL218" s="549"/>
      <c r="AM218" s="550">
        <f t="shared" si="77"/>
        <v>0</v>
      </c>
      <c r="AN218" s="551">
        <f t="shared" si="78"/>
        <v>0</v>
      </c>
      <c r="AO218" s="549"/>
      <c r="AP218" s="552">
        <f t="shared" si="79"/>
        <v>0</v>
      </c>
      <c r="AQ218" s="553"/>
      <c r="AR218" s="551">
        <f t="shared" si="80"/>
        <v>0</v>
      </c>
      <c r="AS218" s="554"/>
      <c r="AT218" s="345">
        <f t="shared" si="81"/>
        <v>0</v>
      </c>
      <c r="AU218" s="868"/>
      <c r="AV218" s="555"/>
      <c r="AW218" s="371">
        <f t="shared" si="84"/>
        <v>0</v>
      </c>
      <c r="AX218" s="268"/>
      <c r="AY218" s="346">
        <f>'総括表 (A表)'!I218</f>
        <v>0</v>
      </c>
      <c r="AZ218" s="346">
        <f t="shared" si="85"/>
        <v>2</v>
      </c>
      <c r="BA218" s="346" t="str">
        <f t="shared" si="86"/>
        <v/>
      </c>
      <c r="BB218" s="346" t="str">
        <f t="shared" si="89"/>
        <v/>
      </c>
      <c r="BC218" s="346" t="str">
        <f t="shared" si="90"/>
        <v/>
      </c>
    </row>
    <row r="219" spans="1:55">
      <c r="A219" s="353">
        <f>VLOOKUP($E219,'個別表（B表）'!$C$14:$AR$213,2,FALSE)</f>
        <v>0</v>
      </c>
      <c r="B219" s="353">
        <f>IF(D219&gt;0,SUM($D$12:D219),0)</f>
        <v>0</v>
      </c>
      <c r="C219" s="353">
        <f t="shared" si="70"/>
        <v>0</v>
      </c>
      <c r="D219" s="353">
        <f t="shared" si="82"/>
        <v>0</v>
      </c>
      <c r="E219" s="408">
        <f t="shared" si="87"/>
        <v>0</v>
      </c>
      <c r="F219" s="371">
        <f>VLOOKUP($E219,'個別表（B表）'!$C$14:$AR$213,8,FALSE)</f>
        <v>0</v>
      </c>
      <c r="G219" s="346">
        <f>VLOOKUP($E219,'個別表（B表）'!$C$14:$AR$213,9,FALSE)</f>
        <v>0</v>
      </c>
      <c r="H219" s="346">
        <f>VLOOKUP($E219,'個別表（B表）'!$C$14:$AR$213,10,FALSE)</f>
        <v>0</v>
      </c>
      <c r="I219" s="542"/>
      <c r="J219" s="971" t="e">
        <f>IF($O219&gt;=0.6,1,
IF(AND($O219&gt;=0.5,#REF!=2,OR($L219="中間",$L219="山間")),1,"")
)</f>
        <v>#REF!</v>
      </c>
      <c r="K219" s="974" t="str">
        <f t="shared" si="83"/>
        <v/>
      </c>
      <c r="L219" s="652" t="str">
        <f>IF($H219&gt;0,LEFT(VLOOKUP($E219,'個別表（B表）'!$C$14:$AR$213,15,FALSE),2),"")</f>
        <v/>
      </c>
      <c r="M219" s="796"/>
      <c r="N219" s="544"/>
      <c r="O219" s="544"/>
      <c r="P219" s="543"/>
      <c r="Q219" s="556" t="str">
        <f t="shared" si="88"/>
        <v/>
      </c>
      <c r="R219" s="545"/>
      <c r="S219" s="557">
        <f>SUMIFS('個別表（B表）'!$H$14:$H$213,'個別表（B表）'!$C$14:$C$213,'総括表 (A表)'!$E219,'個別表（B表）'!$S$14:$S$213,"&gt;=1")</f>
        <v>0</v>
      </c>
      <c r="T219" s="401">
        <f>SUMIFS('個別表（B表）'!$BB$14:$BB$213,'個別表（B表）'!$C$14:$C$213,'総括表 (A表)'!$E219)</f>
        <v>0</v>
      </c>
      <c r="U219" s="401">
        <f>SUMIFS('個別表（B表）'!$BD$14:$BD$213,'個別表（B表）'!$C$14:$C$213,'総括表 (A表)'!$E219)</f>
        <v>0</v>
      </c>
      <c r="V219" s="557">
        <f>SUMIFS('個別表（B表）'!$H$14:$H$213,'個別表（B表）'!$C$14:$C$213,'総括表 (A表)'!$E219,'個別表（B表）'!$T$14:$T$213,"&gt;=1")</f>
        <v>0</v>
      </c>
      <c r="W219" s="402">
        <f>SUMIFS('個別表（B表）'!$BZ$14:$BZ$213,'個別表（B表）'!$C$14:$C$213,'総括表 (A表)'!$E219)</f>
        <v>0</v>
      </c>
      <c r="X219" s="402">
        <f>SUMIFS('個別表（B表）'!$CC$14:$CC$213,'個別表（B表）'!$C$14:$C$213,'総括表 (A表)'!$E219)</f>
        <v>0</v>
      </c>
      <c r="Y219" s="546"/>
      <c r="Z219" s="546"/>
      <c r="AA219" s="557">
        <f t="shared" si="71"/>
        <v>0</v>
      </c>
      <c r="AB219" s="403">
        <f t="shared" si="72"/>
        <v>0</v>
      </c>
      <c r="AC219" s="403">
        <f t="shared" si="73"/>
        <v>0</v>
      </c>
      <c r="AD219" s="548">
        <f t="shared" si="91"/>
        <v>0</v>
      </c>
      <c r="AE219" s="549"/>
      <c r="AF219" s="550">
        <f t="shared" si="74"/>
        <v>0</v>
      </c>
      <c r="AG219" s="551">
        <f t="shared" si="75"/>
        <v>0</v>
      </c>
      <c r="AH219" s="549"/>
      <c r="AI219" s="549"/>
      <c r="AJ219" s="550">
        <f t="shared" si="76"/>
        <v>0</v>
      </c>
      <c r="AK219" s="850">
        <f t="shared" si="92"/>
        <v>0</v>
      </c>
      <c r="AL219" s="549"/>
      <c r="AM219" s="550">
        <f t="shared" si="77"/>
        <v>0</v>
      </c>
      <c r="AN219" s="551">
        <f t="shared" si="78"/>
        <v>0</v>
      </c>
      <c r="AO219" s="549"/>
      <c r="AP219" s="552">
        <f t="shared" si="79"/>
        <v>0</v>
      </c>
      <c r="AQ219" s="553"/>
      <c r="AR219" s="551">
        <f t="shared" si="80"/>
        <v>0</v>
      </c>
      <c r="AS219" s="554"/>
      <c r="AT219" s="345">
        <f t="shared" si="81"/>
        <v>0</v>
      </c>
      <c r="AU219" s="868"/>
      <c r="AV219" s="555"/>
      <c r="AW219" s="371">
        <f t="shared" si="84"/>
        <v>0</v>
      </c>
      <c r="AX219" s="268"/>
      <c r="AY219" s="346">
        <f>'総括表 (A表)'!I219</f>
        <v>0</v>
      </c>
      <c r="AZ219" s="346">
        <f t="shared" si="85"/>
        <v>2</v>
      </c>
      <c r="BA219" s="346" t="str">
        <f t="shared" si="86"/>
        <v/>
      </c>
      <c r="BB219" s="346" t="str">
        <f t="shared" si="89"/>
        <v/>
      </c>
      <c r="BC219" s="346" t="str">
        <f t="shared" si="90"/>
        <v/>
      </c>
    </row>
    <row r="220" spans="1:55">
      <c r="A220" s="353">
        <f>VLOOKUP($E220,'個別表（B表）'!$C$14:$AR$213,2,FALSE)</f>
        <v>0</v>
      </c>
      <c r="B220" s="353">
        <f>IF(D220&gt;0,SUM($D$12:D220),0)</f>
        <v>0</v>
      </c>
      <c r="C220" s="353">
        <f t="shared" si="70"/>
        <v>0</v>
      </c>
      <c r="D220" s="353">
        <f t="shared" si="82"/>
        <v>0</v>
      </c>
      <c r="E220" s="408">
        <f t="shared" si="87"/>
        <v>0</v>
      </c>
      <c r="F220" s="371">
        <f>VLOOKUP($E220,'個別表（B表）'!$C$14:$AR$213,8,FALSE)</f>
        <v>0</v>
      </c>
      <c r="G220" s="346">
        <f>VLOOKUP($E220,'個別表（B表）'!$C$14:$AR$213,9,FALSE)</f>
        <v>0</v>
      </c>
      <c r="H220" s="346">
        <f>VLOOKUP($E220,'個別表（B表）'!$C$14:$AR$213,10,FALSE)</f>
        <v>0</v>
      </c>
      <c r="I220" s="542"/>
      <c r="J220" s="971" t="e">
        <f>IF($O220&gt;=0.6,1,
IF(AND($O220&gt;=0.5,#REF!=2,OR($L220="中間",$L220="山間")),1,"")
)</f>
        <v>#REF!</v>
      </c>
      <c r="K220" s="974" t="str">
        <f t="shared" si="83"/>
        <v/>
      </c>
      <c r="L220" s="652" t="str">
        <f>IF($H220&gt;0,LEFT(VLOOKUP($E220,'個別表（B表）'!$C$14:$AR$213,15,FALSE),2),"")</f>
        <v/>
      </c>
      <c r="M220" s="796"/>
      <c r="N220" s="544"/>
      <c r="O220" s="544"/>
      <c r="P220" s="543"/>
      <c r="Q220" s="556" t="str">
        <f t="shared" si="88"/>
        <v/>
      </c>
      <c r="R220" s="545"/>
      <c r="S220" s="557">
        <f>SUMIFS('個別表（B表）'!$H$14:$H$213,'個別表（B表）'!$C$14:$C$213,'総括表 (A表)'!$E220,'個別表（B表）'!$S$14:$S$213,"&gt;=1")</f>
        <v>0</v>
      </c>
      <c r="T220" s="401">
        <f>SUMIFS('個別表（B表）'!$BB$14:$BB$213,'個別表（B表）'!$C$14:$C$213,'総括表 (A表)'!$E220)</f>
        <v>0</v>
      </c>
      <c r="U220" s="401">
        <f>SUMIFS('個別表（B表）'!$BD$14:$BD$213,'個別表（B表）'!$C$14:$C$213,'総括表 (A表)'!$E220)</f>
        <v>0</v>
      </c>
      <c r="V220" s="557">
        <f>SUMIFS('個別表（B表）'!$H$14:$H$213,'個別表（B表）'!$C$14:$C$213,'総括表 (A表)'!$E220,'個別表（B表）'!$T$14:$T$213,"&gt;=1")</f>
        <v>0</v>
      </c>
      <c r="W220" s="402">
        <f>SUMIFS('個別表（B表）'!$BZ$14:$BZ$213,'個別表（B表）'!$C$14:$C$213,'総括表 (A表)'!$E220)</f>
        <v>0</v>
      </c>
      <c r="X220" s="402">
        <f>SUMIFS('個別表（B表）'!$CC$14:$CC$213,'個別表（B表）'!$C$14:$C$213,'総括表 (A表)'!$E220)</f>
        <v>0</v>
      </c>
      <c r="Y220" s="546"/>
      <c r="Z220" s="546"/>
      <c r="AA220" s="557">
        <f t="shared" si="71"/>
        <v>0</v>
      </c>
      <c r="AB220" s="403">
        <f t="shared" si="72"/>
        <v>0</v>
      </c>
      <c r="AC220" s="403">
        <f t="shared" si="73"/>
        <v>0</v>
      </c>
      <c r="AD220" s="548">
        <f t="shared" si="91"/>
        <v>0</v>
      </c>
      <c r="AE220" s="549"/>
      <c r="AF220" s="550">
        <f t="shared" si="74"/>
        <v>0</v>
      </c>
      <c r="AG220" s="551">
        <f t="shared" si="75"/>
        <v>0</v>
      </c>
      <c r="AH220" s="549"/>
      <c r="AI220" s="549"/>
      <c r="AJ220" s="550">
        <f t="shared" si="76"/>
        <v>0</v>
      </c>
      <c r="AK220" s="850">
        <f t="shared" si="92"/>
        <v>0</v>
      </c>
      <c r="AL220" s="549"/>
      <c r="AM220" s="550">
        <f t="shared" si="77"/>
        <v>0</v>
      </c>
      <c r="AN220" s="551">
        <f t="shared" si="78"/>
        <v>0</v>
      </c>
      <c r="AO220" s="549"/>
      <c r="AP220" s="552">
        <f t="shared" si="79"/>
        <v>0</v>
      </c>
      <c r="AQ220" s="553"/>
      <c r="AR220" s="551">
        <f t="shared" si="80"/>
        <v>0</v>
      </c>
      <c r="AS220" s="554"/>
      <c r="AT220" s="345">
        <f t="shared" si="81"/>
        <v>0</v>
      </c>
      <c r="AU220" s="868"/>
      <c r="AV220" s="555"/>
      <c r="AW220" s="371">
        <f t="shared" si="84"/>
        <v>0</v>
      </c>
      <c r="AX220" s="268"/>
      <c r="AY220" s="346">
        <f>'総括表 (A表)'!I220</f>
        <v>0</v>
      </c>
      <c r="AZ220" s="346">
        <f t="shared" si="85"/>
        <v>2</v>
      </c>
      <c r="BA220" s="346" t="str">
        <f t="shared" si="86"/>
        <v/>
      </c>
      <c r="BB220" s="346" t="str">
        <f t="shared" si="89"/>
        <v/>
      </c>
      <c r="BC220" s="346" t="str">
        <f t="shared" si="90"/>
        <v/>
      </c>
    </row>
    <row r="221" spans="1:55">
      <c r="A221" s="353">
        <f>VLOOKUP($E221,'個別表（B表）'!$C$14:$AR$213,2,FALSE)</f>
        <v>0</v>
      </c>
      <c r="B221" s="353">
        <f>IF(D221&gt;0,SUM($D$12:D221),0)</f>
        <v>0</v>
      </c>
      <c r="C221" s="353">
        <f t="shared" si="70"/>
        <v>0</v>
      </c>
      <c r="D221" s="353">
        <f t="shared" si="82"/>
        <v>0</v>
      </c>
      <c r="E221" s="408">
        <f t="shared" si="87"/>
        <v>0</v>
      </c>
      <c r="F221" s="371">
        <f>VLOOKUP($E221,'個別表（B表）'!$C$14:$AR$213,8,FALSE)</f>
        <v>0</v>
      </c>
      <c r="G221" s="346">
        <f>VLOOKUP($E221,'個別表（B表）'!$C$14:$AR$213,9,FALSE)</f>
        <v>0</v>
      </c>
      <c r="H221" s="346">
        <f>VLOOKUP($E221,'個別表（B表）'!$C$14:$AR$213,10,FALSE)</f>
        <v>0</v>
      </c>
      <c r="I221" s="542"/>
      <c r="J221" s="971" t="e">
        <f>IF($O221&gt;=0.6,1,
IF(AND($O221&gt;=0.5,#REF!=2,OR($L221="中間",$L221="山間")),1,"")
)</f>
        <v>#REF!</v>
      </c>
      <c r="K221" s="974" t="str">
        <f t="shared" si="83"/>
        <v/>
      </c>
      <c r="L221" s="652" t="str">
        <f>IF($H221&gt;0,LEFT(VLOOKUP($E221,'個別表（B表）'!$C$14:$AR$213,15,FALSE),2),"")</f>
        <v/>
      </c>
      <c r="M221" s="796"/>
      <c r="N221" s="544"/>
      <c r="O221" s="544"/>
      <c r="P221" s="543"/>
      <c r="Q221" s="556" t="str">
        <f t="shared" si="88"/>
        <v/>
      </c>
      <c r="R221" s="545"/>
      <c r="S221" s="557">
        <f>SUMIFS('個別表（B表）'!$H$14:$H$213,'個別表（B表）'!$C$14:$C$213,'総括表 (A表)'!$E221,'個別表（B表）'!$S$14:$S$213,"&gt;=1")</f>
        <v>0</v>
      </c>
      <c r="T221" s="401">
        <f>SUMIFS('個別表（B表）'!$BB$14:$BB$213,'個別表（B表）'!$C$14:$C$213,'総括表 (A表)'!$E221)</f>
        <v>0</v>
      </c>
      <c r="U221" s="401">
        <f>SUMIFS('個別表（B表）'!$BD$14:$BD$213,'個別表（B表）'!$C$14:$C$213,'総括表 (A表)'!$E221)</f>
        <v>0</v>
      </c>
      <c r="V221" s="557">
        <f>SUMIFS('個別表（B表）'!$H$14:$H$213,'個別表（B表）'!$C$14:$C$213,'総括表 (A表)'!$E221,'個別表（B表）'!$T$14:$T$213,"&gt;=1")</f>
        <v>0</v>
      </c>
      <c r="W221" s="402">
        <f>SUMIFS('個別表（B表）'!$BZ$14:$BZ$213,'個別表（B表）'!$C$14:$C$213,'総括表 (A表)'!$E221)</f>
        <v>0</v>
      </c>
      <c r="X221" s="402">
        <f>SUMIFS('個別表（B表）'!$CC$14:$CC$213,'個別表（B表）'!$C$14:$C$213,'総括表 (A表)'!$E221)</f>
        <v>0</v>
      </c>
      <c r="Y221" s="546"/>
      <c r="Z221" s="546"/>
      <c r="AA221" s="557">
        <f t="shared" si="71"/>
        <v>0</v>
      </c>
      <c r="AB221" s="403">
        <f t="shared" si="72"/>
        <v>0</v>
      </c>
      <c r="AC221" s="403">
        <f t="shared" si="73"/>
        <v>0</v>
      </c>
      <c r="AD221" s="548">
        <f t="shared" si="91"/>
        <v>0</v>
      </c>
      <c r="AE221" s="549"/>
      <c r="AF221" s="550">
        <f t="shared" si="74"/>
        <v>0</v>
      </c>
      <c r="AG221" s="551">
        <f t="shared" si="75"/>
        <v>0</v>
      </c>
      <c r="AH221" s="549"/>
      <c r="AI221" s="549"/>
      <c r="AJ221" s="550">
        <f t="shared" si="76"/>
        <v>0</v>
      </c>
      <c r="AK221" s="850">
        <f t="shared" si="92"/>
        <v>0</v>
      </c>
      <c r="AL221" s="549"/>
      <c r="AM221" s="550">
        <f t="shared" si="77"/>
        <v>0</v>
      </c>
      <c r="AN221" s="551">
        <f t="shared" si="78"/>
        <v>0</v>
      </c>
      <c r="AO221" s="549"/>
      <c r="AP221" s="552">
        <f t="shared" si="79"/>
        <v>0</v>
      </c>
      <c r="AQ221" s="553"/>
      <c r="AR221" s="551">
        <f t="shared" si="80"/>
        <v>0</v>
      </c>
      <c r="AS221" s="554"/>
      <c r="AT221" s="345">
        <f t="shared" si="81"/>
        <v>0</v>
      </c>
      <c r="AU221" s="868"/>
      <c r="AV221" s="555"/>
      <c r="AW221" s="371">
        <f t="shared" si="84"/>
        <v>0</v>
      </c>
      <c r="AX221" s="268"/>
      <c r="AY221" s="346">
        <f>'総括表 (A表)'!I221</f>
        <v>0</v>
      </c>
      <c r="AZ221" s="346">
        <f t="shared" si="85"/>
        <v>2</v>
      </c>
      <c r="BA221" s="346" t="str">
        <f t="shared" si="86"/>
        <v/>
      </c>
      <c r="BB221" s="346" t="str">
        <f t="shared" si="89"/>
        <v/>
      </c>
      <c r="BC221" s="346" t="str">
        <f t="shared" si="90"/>
        <v/>
      </c>
    </row>
    <row r="222" spans="1:55">
      <c r="A222" s="353">
        <f>VLOOKUP($E222,'個別表（B表）'!$C$14:$AR$213,2,FALSE)</f>
        <v>0</v>
      </c>
      <c r="B222" s="353">
        <f>IF(D222&gt;0,SUM($D$12:D222),0)</f>
        <v>0</v>
      </c>
      <c r="C222" s="353">
        <f t="shared" si="70"/>
        <v>0</v>
      </c>
      <c r="D222" s="353">
        <f t="shared" si="82"/>
        <v>0</v>
      </c>
      <c r="E222" s="408">
        <f t="shared" si="87"/>
        <v>0</v>
      </c>
      <c r="F222" s="371">
        <f>VLOOKUP($E222,'個別表（B表）'!$C$14:$AR$213,8,FALSE)</f>
        <v>0</v>
      </c>
      <c r="G222" s="346">
        <f>VLOOKUP($E222,'個別表（B表）'!$C$14:$AR$213,9,FALSE)</f>
        <v>0</v>
      </c>
      <c r="H222" s="346">
        <f>VLOOKUP($E222,'個別表（B表）'!$C$14:$AR$213,10,FALSE)</f>
        <v>0</v>
      </c>
      <c r="I222" s="542"/>
      <c r="J222" s="971" t="e">
        <f>IF($O222&gt;=0.6,1,
IF(AND($O222&gt;=0.5,#REF!=2,OR($L222="中間",$L222="山間")),1,"")
)</f>
        <v>#REF!</v>
      </c>
      <c r="K222" s="974" t="str">
        <f t="shared" si="83"/>
        <v/>
      </c>
      <c r="L222" s="652" t="str">
        <f>IF($H222&gt;0,LEFT(VLOOKUP($E222,'個別表（B表）'!$C$14:$AR$213,15,FALSE),2),"")</f>
        <v/>
      </c>
      <c r="M222" s="796"/>
      <c r="N222" s="544"/>
      <c r="O222" s="544"/>
      <c r="P222" s="543"/>
      <c r="Q222" s="556" t="str">
        <f t="shared" si="88"/>
        <v/>
      </c>
      <c r="R222" s="545"/>
      <c r="S222" s="557">
        <f>SUMIFS('個別表（B表）'!$H$14:$H$213,'個別表（B表）'!$C$14:$C$213,'総括表 (A表)'!$E222,'個別表（B表）'!$S$14:$S$213,"&gt;=1")</f>
        <v>0</v>
      </c>
      <c r="T222" s="401">
        <f>SUMIFS('個別表（B表）'!$BB$14:$BB$213,'個別表（B表）'!$C$14:$C$213,'総括表 (A表)'!$E222)</f>
        <v>0</v>
      </c>
      <c r="U222" s="401">
        <f>SUMIFS('個別表（B表）'!$BD$14:$BD$213,'個別表（B表）'!$C$14:$C$213,'総括表 (A表)'!$E222)</f>
        <v>0</v>
      </c>
      <c r="V222" s="557">
        <f>SUMIFS('個別表（B表）'!$H$14:$H$213,'個別表（B表）'!$C$14:$C$213,'総括表 (A表)'!$E222,'個別表（B表）'!$T$14:$T$213,"&gt;=1")</f>
        <v>0</v>
      </c>
      <c r="W222" s="402">
        <f>SUMIFS('個別表（B表）'!$BZ$14:$BZ$213,'個別表（B表）'!$C$14:$C$213,'総括表 (A表)'!$E222)</f>
        <v>0</v>
      </c>
      <c r="X222" s="402">
        <f>SUMIFS('個別表（B表）'!$CC$14:$CC$213,'個別表（B表）'!$C$14:$C$213,'総括表 (A表)'!$E222)</f>
        <v>0</v>
      </c>
      <c r="Y222" s="546"/>
      <c r="Z222" s="546"/>
      <c r="AA222" s="557">
        <f t="shared" si="71"/>
        <v>0</v>
      </c>
      <c r="AB222" s="403">
        <f t="shared" si="72"/>
        <v>0</v>
      </c>
      <c r="AC222" s="403">
        <f t="shared" si="73"/>
        <v>0</v>
      </c>
      <c r="AD222" s="548">
        <f t="shared" si="91"/>
        <v>0</v>
      </c>
      <c r="AE222" s="549"/>
      <c r="AF222" s="550">
        <f t="shared" si="74"/>
        <v>0</v>
      </c>
      <c r="AG222" s="551">
        <f t="shared" si="75"/>
        <v>0</v>
      </c>
      <c r="AH222" s="549"/>
      <c r="AI222" s="549"/>
      <c r="AJ222" s="550">
        <f t="shared" si="76"/>
        <v>0</v>
      </c>
      <c r="AK222" s="850">
        <f t="shared" si="92"/>
        <v>0</v>
      </c>
      <c r="AL222" s="549"/>
      <c r="AM222" s="550">
        <f t="shared" si="77"/>
        <v>0</v>
      </c>
      <c r="AN222" s="551">
        <f t="shared" si="78"/>
        <v>0</v>
      </c>
      <c r="AO222" s="549"/>
      <c r="AP222" s="552">
        <f t="shared" si="79"/>
        <v>0</v>
      </c>
      <c r="AQ222" s="553"/>
      <c r="AR222" s="551">
        <f t="shared" si="80"/>
        <v>0</v>
      </c>
      <c r="AS222" s="554"/>
      <c r="AT222" s="345">
        <f t="shared" si="81"/>
        <v>0</v>
      </c>
      <c r="AU222" s="868"/>
      <c r="AV222" s="555"/>
      <c r="AW222" s="371">
        <f t="shared" si="84"/>
        <v>0</v>
      </c>
      <c r="AX222" s="268"/>
      <c r="AY222" s="346">
        <f>'総括表 (A表)'!I222</f>
        <v>0</v>
      </c>
      <c r="AZ222" s="346">
        <f t="shared" si="85"/>
        <v>2</v>
      </c>
      <c r="BA222" s="346" t="str">
        <f t="shared" si="86"/>
        <v/>
      </c>
      <c r="BB222" s="346" t="str">
        <f t="shared" si="89"/>
        <v/>
      </c>
      <c r="BC222" s="346" t="str">
        <f t="shared" si="90"/>
        <v/>
      </c>
    </row>
    <row r="223" spans="1:55">
      <c r="A223" s="353">
        <f>VLOOKUP($E223,'個別表（B表）'!$C$14:$AR$213,2,FALSE)</f>
        <v>0</v>
      </c>
      <c r="B223" s="353">
        <f>IF(D223&gt;0,SUM($D$12:D223),0)</f>
        <v>0</v>
      </c>
      <c r="C223" s="353">
        <f t="shared" si="70"/>
        <v>0</v>
      </c>
      <c r="D223" s="353">
        <f t="shared" si="82"/>
        <v>0</v>
      </c>
      <c r="E223" s="408">
        <f t="shared" si="87"/>
        <v>0</v>
      </c>
      <c r="F223" s="371">
        <f>VLOOKUP($E223,'個別表（B表）'!$C$14:$AR$213,8,FALSE)</f>
        <v>0</v>
      </c>
      <c r="G223" s="346">
        <f>VLOOKUP($E223,'個別表（B表）'!$C$14:$AR$213,9,FALSE)</f>
        <v>0</v>
      </c>
      <c r="H223" s="346">
        <f>VLOOKUP($E223,'個別表（B表）'!$C$14:$AR$213,10,FALSE)</f>
        <v>0</v>
      </c>
      <c r="I223" s="542"/>
      <c r="J223" s="971" t="e">
        <f>IF($O223&gt;=0.6,1,
IF(AND($O223&gt;=0.5,#REF!=2,OR($L223="中間",$L223="山間")),1,"")
)</f>
        <v>#REF!</v>
      </c>
      <c r="K223" s="974" t="str">
        <f t="shared" si="83"/>
        <v/>
      </c>
      <c r="L223" s="652" t="str">
        <f>IF($H223&gt;0,LEFT(VLOOKUP($E223,'個別表（B表）'!$C$14:$AR$213,15,FALSE),2),"")</f>
        <v/>
      </c>
      <c r="M223" s="796"/>
      <c r="N223" s="544"/>
      <c r="O223" s="544"/>
      <c r="P223" s="543"/>
      <c r="Q223" s="556" t="str">
        <f t="shared" si="88"/>
        <v/>
      </c>
      <c r="R223" s="545"/>
      <c r="S223" s="557">
        <f>SUMIFS('個別表（B表）'!$H$14:$H$213,'個別表（B表）'!$C$14:$C$213,'総括表 (A表)'!$E223,'個別表（B表）'!$S$14:$S$213,"&gt;=1")</f>
        <v>0</v>
      </c>
      <c r="T223" s="401">
        <f>SUMIFS('個別表（B表）'!$BB$14:$BB$213,'個別表（B表）'!$C$14:$C$213,'総括表 (A表)'!$E223)</f>
        <v>0</v>
      </c>
      <c r="U223" s="401">
        <f>SUMIFS('個別表（B表）'!$BD$14:$BD$213,'個別表（B表）'!$C$14:$C$213,'総括表 (A表)'!$E223)</f>
        <v>0</v>
      </c>
      <c r="V223" s="557">
        <f>SUMIFS('個別表（B表）'!$H$14:$H$213,'個別表（B表）'!$C$14:$C$213,'総括表 (A表)'!$E223,'個別表（B表）'!$T$14:$T$213,"&gt;=1")</f>
        <v>0</v>
      </c>
      <c r="W223" s="402">
        <f>SUMIFS('個別表（B表）'!$BZ$14:$BZ$213,'個別表（B表）'!$C$14:$C$213,'総括表 (A表)'!$E223)</f>
        <v>0</v>
      </c>
      <c r="X223" s="402">
        <f>SUMIFS('個別表（B表）'!$CC$14:$CC$213,'個別表（B表）'!$C$14:$C$213,'総括表 (A表)'!$E223)</f>
        <v>0</v>
      </c>
      <c r="Y223" s="546"/>
      <c r="Z223" s="546"/>
      <c r="AA223" s="557">
        <f t="shared" si="71"/>
        <v>0</v>
      </c>
      <c r="AB223" s="403">
        <f t="shared" si="72"/>
        <v>0</v>
      </c>
      <c r="AC223" s="403">
        <f t="shared" si="73"/>
        <v>0</v>
      </c>
      <c r="AD223" s="548">
        <f t="shared" si="91"/>
        <v>0</v>
      </c>
      <c r="AE223" s="549"/>
      <c r="AF223" s="550">
        <f t="shared" si="74"/>
        <v>0</v>
      </c>
      <c r="AG223" s="551">
        <f t="shared" si="75"/>
        <v>0</v>
      </c>
      <c r="AH223" s="549"/>
      <c r="AI223" s="549"/>
      <c r="AJ223" s="550">
        <f t="shared" si="76"/>
        <v>0</v>
      </c>
      <c r="AK223" s="850">
        <f t="shared" si="92"/>
        <v>0</v>
      </c>
      <c r="AL223" s="549"/>
      <c r="AM223" s="550">
        <f t="shared" si="77"/>
        <v>0</v>
      </c>
      <c r="AN223" s="551">
        <f t="shared" si="78"/>
        <v>0</v>
      </c>
      <c r="AO223" s="549"/>
      <c r="AP223" s="552">
        <f t="shared" si="79"/>
        <v>0</v>
      </c>
      <c r="AQ223" s="553"/>
      <c r="AR223" s="551">
        <f t="shared" si="80"/>
        <v>0</v>
      </c>
      <c r="AS223" s="554"/>
      <c r="AT223" s="345">
        <f t="shared" si="81"/>
        <v>0</v>
      </c>
      <c r="AU223" s="868"/>
      <c r="AV223" s="555"/>
      <c r="AW223" s="371">
        <f t="shared" si="84"/>
        <v>0</v>
      </c>
      <c r="AX223" s="268"/>
      <c r="AY223" s="346">
        <f>'総括表 (A表)'!I223</f>
        <v>0</v>
      </c>
      <c r="AZ223" s="346">
        <f t="shared" si="85"/>
        <v>2</v>
      </c>
      <c r="BA223" s="346" t="str">
        <f t="shared" si="86"/>
        <v/>
      </c>
      <c r="BB223" s="346" t="str">
        <f t="shared" si="89"/>
        <v/>
      </c>
      <c r="BC223" s="346" t="str">
        <f t="shared" si="90"/>
        <v/>
      </c>
    </row>
    <row r="224" spans="1:55">
      <c r="A224" s="353">
        <f>VLOOKUP($E224,'個別表（B表）'!$C$14:$AR$213,2,FALSE)</f>
        <v>0</v>
      </c>
      <c r="B224" s="353">
        <f>IF(D224&gt;0,SUM($D$12:D224),0)</f>
        <v>0</v>
      </c>
      <c r="C224" s="353">
        <f t="shared" si="70"/>
        <v>0</v>
      </c>
      <c r="D224" s="353">
        <f t="shared" si="82"/>
        <v>0</v>
      </c>
      <c r="E224" s="408">
        <f t="shared" si="87"/>
        <v>0</v>
      </c>
      <c r="F224" s="371">
        <f>VLOOKUP($E224,'個別表（B表）'!$C$14:$AR$213,8,FALSE)</f>
        <v>0</v>
      </c>
      <c r="G224" s="346">
        <f>VLOOKUP($E224,'個別表（B表）'!$C$14:$AR$213,9,FALSE)</f>
        <v>0</v>
      </c>
      <c r="H224" s="346">
        <f>VLOOKUP($E224,'個別表（B表）'!$C$14:$AR$213,10,FALSE)</f>
        <v>0</v>
      </c>
      <c r="I224" s="542"/>
      <c r="J224" s="971" t="e">
        <f>IF($O224&gt;=0.6,1,
IF(AND($O224&gt;=0.5,#REF!=2,OR($L224="中間",$L224="山間")),1,"")
)</f>
        <v>#REF!</v>
      </c>
      <c r="K224" s="974" t="str">
        <f t="shared" si="83"/>
        <v/>
      </c>
      <c r="L224" s="652" t="str">
        <f>IF($H224&gt;0,LEFT(VLOOKUP($E224,'個別表（B表）'!$C$14:$AR$213,15,FALSE),2),"")</f>
        <v/>
      </c>
      <c r="M224" s="796"/>
      <c r="N224" s="544"/>
      <c r="O224" s="544"/>
      <c r="P224" s="543"/>
      <c r="Q224" s="556" t="str">
        <f t="shared" si="88"/>
        <v/>
      </c>
      <c r="R224" s="545"/>
      <c r="S224" s="557">
        <f>SUMIFS('個別表（B表）'!$H$14:$H$213,'個別表（B表）'!$C$14:$C$213,'総括表 (A表)'!$E224,'個別表（B表）'!$S$14:$S$213,"&gt;=1")</f>
        <v>0</v>
      </c>
      <c r="T224" s="401">
        <f>SUMIFS('個別表（B表）'!$BB$14:$BB$213,'個別表（B表）'!$C$14:$C$213,'総括表 (A表)'!$E224)</f>
        <v>0</v>
      </c>
      <c r="U224" s="401">
        <f>SUMIFS('個別表（B表）'!$BD$14:$BD$213,'個別表（B表）'!$C$14:$C$213,'総括表 (A表)'!$E224)</f>
        <v>0</v>
      </c>
      <c r="V224" s="557">
        <f>SUMIFS('個別表（B表）'!$H$14:$H$213,'個別表（B表）'!$C$14:$C$213,'総括表 (A表)'!$E224,'個別表（B表）'!$T$14:$T$213,"&gt;=1")</f>
        <v>0</v>
      </c>
      <c r="W224" s="402">
        <f>SUMIFS('個別表（B表）'!$BZ$14:$BZ$213,'個別表（B表）'!$C$14:$C$213,'総括表 (A表)'!$E224)</f>
        <v>0</v>
      </c>
      <c r="X224" s="402">
        <f>SUMIFS('個別表（B表）'!$CC$14:$CC$213,'個別表（B表）'!$C$14:$C$213,'総括表 (A表)'!$E224)</f>
        <v>0</v>
      </c>
      <c r="Y224" s="546"/>
      <c r="Z224" s="546"/>
      <c r="AA224" s="557">
        <f t="shared" si="71"/>
        <v>0</v>
      </c>
      <c r="AB224" s="403">
        <f t="shared" si="72"/>
        <v>0</v>
      </c>
      <c r="AC224" s="403">
        <f t="shared" si="73"/>
        <v>0</v>
      </c>
      <c r="AD224" s="548">
        <f t="shared" si="91"/>
        <v>0</v>
      </c>
      <c r="AE224" s="549"/>
      <c r="AF224" s="550">
        <f t="shared" si="74"/>
        <v>0</v>
      </c>
      <c r="AG224" s="551">
        <f t="shared" si="75"/>
        <v>0</v>
      </c>
      <c r="AH224" s="549"/>
      <c r="AI224" s="549"/>
      <c r="AJ224" s="550">
        <f t="shared" si="76"/>
        <v>0</v>
      </c>
      <c r="AK224" s="850">
        <f t="shared" si="92"/>
        <v>0</v>
      </c>
      <c r="AL224" s="549"/>
      <c r="AM224" s="550">
        <f t="shared" si="77"/>
        <v>0</v>
      </c>
      <c r="AN224" s="551">
        <f t="shared" si="78"/>
        <v>0</v>
      </c>
      <c r="AO224" s="549"/>
      <c r="AP224" s="552">
        <f t="shared" si="79"/>
        <v>0</v>
      </c>
      <c r="AQ224" s="553"/>
      <c r="AR224" s="551">
        <f t="shared" si="80"/>
        <v>0</v>
      </c>
      <c r="AS224" s="554"/>
      <c r="AT224" s="345">
        <f t="shared" si="81"/>
        <v>0</v>
      </c>
      <c r="AU224" s="868"/>
      <c r="AV224" s="555"/>
      <c r="AW224" s="371">
        <f t="shared" si="84"/>
        <v>0</v>
      </c>
      <c r="AX224" s="268"/>
      <c r="AY224" s="346">
        <f>'総括表 (A表)'!I224</f>
        <v>0</v>
      </c>
      <c r="AZ224" s="346">
        <f t="shared" si="85"/>
        <v>2</v>
      </c>
      <c r="BA224" s="346" t="str">
        <f t="shared" si="86"/>
        <v/>
      </c>
      <c r="BB224" s="346" t="str">
        <f t="shared" si="89"/>
        <v/>
      </c>
      <c r="BC224" s="346" t="str">
        <f t="shared" si="90"/>
        <v/>
      </c>
    </row>
    <row r="225" spans="1:55">
      <c r="A225" s="353">
        <f>VLOOKUP($E225,'個別表（B表）'!$C$14:$AR$213,2,FALSE)</f>
        <v>0</v>
      </c>
      <c r="B225" s="353">
        <f>IF(D225&gt;0,SUM($D$12:D225),0)</f>
        <v>0</v>
      </c>
      <c r="C225" s="353">
        <f t="shared" si="70"/>
        <v>0</v>
      </c>
      <c r="D225" s="353">
        <f t="shared" si="82"/>
        <v>0</v>
      </c>
      <c r="E225" s="408">
        <f t="shared" si="87"/>
        <v>0</v>
      </c>
      <c r="F225" s="371">
        <f>VLOOKUP($E225,'個別表（B表）'!$C$14:$AR$213,8,FALSE)</f>
        <v>0</v>
      </c>
      <c r="G225" s="346">
        <f>VLOOKUP($E225,'個別表（B表）'!$C$14:$AR$213,9,FALSE)</f>
        <v>0</v>
      </c>
      <c r="H225" s="346">
        <f>VLOOKUP($E225,'個別表（B表）'!$C$14:$AR$213,10,FALSE)</f>
        <v>0</v>
      </c>
      <c r="I225" s="542"/>
      <c r="J225" s="971" t="e">
        <f>IF($O225&gt;=0.6,1,
IF(AND($O225&gt;=0.5,#REF!=2,OR($L225="中間",$L225="山間")),1,"")
)</f>
        <v>#REF!</v>
      </c>
      <c r="K225" s="974" t="str">
        <f t="shared" si="83"/>
        <v/>
      </c>
      <c r="L225" s="652" t="str">
        <f>IF($H225&gt;0,LEFT(VLOOKUP($E225,'個別表（B表）'!$C$14:$AR$213,15,FALSE),2),"")</f>
        <v/>
      </c>
      <c r="M225" s="796"/>
      <c r="N225" s="544"/>
      <c r="O225" s="544"/>
      <c r="P225" s="543"/>
      <c r="Q225" s="556" t="str">
        <f t="shared" si="88"/>
        <v/>
      </c>
      <c r="R225" s="545"/>
      <c r="S225" s="557">
        <f>SUMIFS('個別表（B表）'!$H$14:$H$213,'個別表（B表）'!$C$14:$C$213,'総括表 (A表)'!$E225,'個別表（B表）'!$S$14:$S$213,"&gt;=1")</f>
        <v>0</v>
      </c>
      <c r="T225" s="401">
        <f>SUMIFS('個別表（B表）'!$BB$14:$BB$213,'個別表（B表）'!$C$14:$C$213,'総括表 (A表)'!$E225)</f>
        <v>0</v>
      </c>
      <c r="U225" s="401">
        <f>SUMIFS('個別表（B表）'!$BD$14:$BD$213,'個別表（B表）'!$C$14:$C$213,'総括表 (A表)'!$E225)</f>
        <v>0</v>
      </c>
      <c r="V225" s="557">
        <f>SUMIFS('個別表（B表）'!$H$14:$H$213,'個別表（B表）'!$C$14:$C$213,'総括表 (A表)'!$E225,'個別表（B表）'!$T$14:$T$213,"&gt;=1")</f>
        <v>0</v>
      </c>
      <c r="W225" s="402">
        <f>SUMIFS('個別表（B表）'!$BZ$14:$BZ$213,'個別表（B表）'!$C$14:$C$213,'総括表 (A表)'!$E225)</f>
        <v>0</v>
      </c>
      <c r="X225" s="402">
        <f>SUMIFS('個別表（B表）'!$CC$14:$CC$213,'個別表（B表）'!$C$14:$C$213,'総括表 (A表)'!$E225)</f>
        <v>0</v>
      </c>
      <c r="Y225" s="546"/>
      <c r="Z225" s="546"/>
      <c r="AA225" s="557">
        <f t="shared" si="71"/>
        <v>0</v>
      </c>
      <c r="AB225" s="403">
        <f t="shared" si="72"/>
        <v>0</v>
      </c>
      <c r="AC225" s="403">
        <f t="shared" si="73"/>
        <v>0</v>
      </c>
      <c r="AD225" s="548">
        <f t="shared" si="91"/>
        <v>0</v>
      </c>
      <c r="AE225" s="549"/>
      <c r="AF225" s="550">
        <f t="shared" si="74"/>
        <v>0</v>
      </c>
      <c r="AG225" s="551">
        <f t="shared" si="75"/>
        <v>0</v>
      </c>
      <c r="AH225" s="549"/>
      <c r="AI225" s="549"/>
      <c r="AJ225" s="550">
        <f t="shared" si="76"/>
        <v>0</v>
      </c>
      <c r="AK225" s="850">
        <f t="shared" si="92"/>
        <v>0</v>
      </c>
      <c r="AL225" s="549"/>
      <c r="AM225" s="550">
        <f t="shared" si="77"/>
        <v>0</v>
      </c>
      <c r="AN225" s="551">
        <f t="shared" si="78"/>
        <v>0</v>
      </c>
      <c r="AO225" s="549"/>
      <c r="AP225" s="552">
        <f t="shared" si="79"/>
        <v>0</v>
      </c>
      <c r="AQ225" s="553"/>
      <c r="AR225" s="551">
        <f t="shared" si="80"/>
        <v>0</v>
      </c>
      <c r="AS225" s="554"/>
      <c r="AT225" s="345">
        <f t="shared" si="81"/>
        <v>0</v>
      </c>
      <c r="AU225" s="868"/>
      <c r="AV225" s="555"/>
      <c r="AW225" s="371">
        <f t="shared" si="84"/>
        <v>0</v>
      </c>
      <c r="AX225" s="268"/>
      <c r="AY225" s="346">
        <f>'総括表 (A表)'!I225</f>
        <v>0</v>
      </c>
      <c r="AZ225" s="346">
        <f t="shared" si="85"/>
        <v>2</v>
      </c>
      <c r="BA225" s="346" t="str">
        <f t="shared" si="86"/>
        <v/>
      </c>
      <c r="BB225" s="346" t="str">
        <f t="shared" si="89"/>
        <v/>
      </c>
      <c r="BC225" s="346" t="str">
        <f t="shared" si="90"/>
        <v/>
      </c>
    </row>
    <row r="226" spans="1:55">
      <c r="A226" s="353">
        <f>VLOOKUP($E226,'個別表（B表）'!$C$14:$AR$213,2,FALSE)</f>
        <v>0</v>
      </c>
      <c r="B226" s="353">
        <f>IF(D226&gt;0,SUM($D$12:D226),0)</f>
        <v>0</v>
      </c>
      <c r="C226" s="353">
        <f t="shared" si="70"/>
        <v>0</v>
      </c>
      <c r="D226" s="353">
        <f t="shared" si="82"/>
        <v>0</v>
      </c>
      <c r="E226" s="408">
        <f t="shared" si="87"/>
        <v>0</v>
      </c>
      <c r="F226" s="371">
        <f>VLOOKUP($E226,'個別表（B表）'!$C$14:$AR$213,8,FALSE)</f>
        <v>0</v>
      </c>
      <c r="G226" s="346">
        <f>VLOOKUP($E226,'個別表（B表）'!$C$14:$AR$213,9,FALSE)</f>
        <v>0</v>
      </c>
      <c r="H226" s="346">
        <f>VLOOKUP($E226,'個別表（B表）'!$C$14:$AR$213,10,FALSE)</f>
        <v>0</v>
      </c>
      <c r="I226" s="542"/>
      <c r="J226" s="971" t="e">
        <f>IF($O226&gt;=0.6,1,
IF(AND($O226&gt;=0.5,#REF!=2,OR($L226="中間",$L226="山間")),1,"")
)</f>
        <v>#REF!</v>
      </c>
      <c r="K226" s="974" t="str">
        <f t="shared" si="83"/>
        <v/>
      </c>
      <c r="L226" s="652" t="str">
        <f>IF($H226&gt;0,LEFT(VLOOKUP($E226,'個別表（B表）'!$C$14:$AR$213,15,FALSE),2),"")</f>
        <v/>
      </c>
      <c r="M226" s="796"/>
      <c r="N226" s="544"/>
      <c r="O226" s="544"/>
      <c r="P226" s="543"/>
      <c r="Q226" s="556" t="str">
        <f t="shared" si="88"/>
        <v/>
      </c>
      <c r="R226" s="545"/>
      <c r="S226" s="557">
        <f>SUMIFS('個別表（B表）'!$H$14:$H$213,'個別表（B表）'!$C$14:$C$213,'総括表 (A表)'!$E226,'個別表（B表）'!$S$14:$S$213,"&gt;=1")</f>
        <v>0</v>
      </c>
      <c r="T226" s="401">
        <f>SUMIFS('個別表（B表）'!$BB$14:$BB$213,'個別表（B表）'!$C$14:$C$213,'総括表 (A表)'!$E226)</f>
        <v>0</v>
      </c>
      <c r="U226" s="401">
        <f>SUMIFS('個別表（B表）'!$BD$14:$BD$213,'個別表（B表）'!$C$14:$C$213,'総括表 (A表)'!$E226)</f>
        <v>0</v>
      </c>
      <c r="V226" s="557">
        <f>SUMIFS('個別表（B表）'!$H$14:$H$213,'個別表（B表）'!$C$14:$C$213,'総括表 (A表)'!$E226,'個別表（B表）'!$T$14:$T$213,"&gt;=1")</f>
        <v>0</v>
      </c>
      <c r="W226" s="402">
        <f>SUMIFS('個別表（B表）'!$BZ$14:$BZ$213,'個別表（B表）'!$C$14:$C$213,'総括表 (A表)'!$E226)</f>
        <v>0</v>
      </c>
      <c r="X226" s="402">
        <f>SUMIFS('個別表（B表）'!$CC$14:$CC$213,'個別表（B表）'!$C$14:$C$213,'総括表 (A表)'!$E226)</f>
        <v>0</v>
      </c>
      <c r="Y226" s="546"/>
      <c r="Z226" s="546"/>
      <c r="AA226" s="557">
        <f t="shared" si="71"/>
        <v>0</v>
      </c>
      <c r="AB226" s="403">
        <f t="shared" si="72"/>
        <v>0</v>
      </c>
      <c r="AC226" s="403">
        <f t="shared" si="73"/>
        <v>0</v>
      </c>
      <c r="AD226" s="548">
        <f t="shared" si="91"/>
        <v>0</v>
      </c>
      <c r="AE226" s="549"/>
      <c r="AF226" s="550">
        <f t="shared" si="74"/>
        <v>0</v>
      </c>
      <c r="AG226" s="551">
        <f t="shared" si="75"/>
        <v>0</v>
      </c>
      <c r="AH226" s="549"/>
      <c r="AI226" s="549"/>
      <c r="AJ226" s="550">
        <f t="shared" si="76"/>
        <v>0</v>
      </c>
      <c r="AK226" s="850">
        <f t="shared" si="92"/>
        <v>0</v>
      </c>
      <c r="AL226" s="549"/>
      <c r="AM226" s="550">
        <f t="shared" si="77"/>
        <v>0</v>
      </c>
      <c r="AN226" s="551">
        <f t="shared" si="78"/>
        <v>0</v>
      </c>
      <c r="AO226" s="549"/>
      <c r="AP226" s="552">
        <f t="shared" si="79"/>
        <v>0</v>
      </c>
      <c r="AQ226" s="553"/>
      <c r="AR226" s="551">
        <f t="shared" si="80"/>
        <v>0</v>
      </c>
      <c r="AS226" s="554"/>
      <c r="AT226" s="345">
        <f t="shared" si="81"/>
        <v>0</v>
      </c>
      <c r="AU226" s="868"/>
      <c r="AV226" s="555"/>
      <c r="AW226" s="371">
        <f t="shared" si="84"/>
        <v>0</v>
      </c>
      <c r="AX226" s="268"/>
      <c r="AY226" s="346">
        <f>'総括表 (A表)'!I226</f>
        <v>0</v>
      </c>
      <c r="AZ226" s="346">
        <f t="shared" si="85"/>
        <v>2</v>
      </c>
      <c r="BA226" s="346" t="str">
        <f t="shared" si="86"/>
        <v/>
      </c>
      <c r="BB226" s="346" t="str">
        <f t="shared" si="89"/>
        <v/>
      </c>
      <c r="BC226" s="346" t="str">
        <f t="shared" si="90"/>
        <v/>
      </c>
    </row>
    <row r="227" spans="1:55">
      <c r="A227" s="353">
        <f>VLOOKUP($E227,'個別表（B表）'!$C$14:$AR$213,2,FALSE)</f>
        <v>0</v>
      </c>
      <c r="B227" s="353">
        <f>IF(D227&gt;0,SUM($D$12:D227),0)</f>
        <v>0</v>
      </c>
      <c r="C227" s="353">
        <f t="shared" si="70"/>
        <v>0</v>
      </c>
      <c r="D227" s="353">
        <f t="shared" si="82"/>
        <v>0</v>
      </c>
      <c r="E227" s="408">
        <f t="shared" si="87"/>
        <v>0</v>
      </c>
      <c r="F227" s="371">
        <f>VLOOKUP($E227,'個別表（B表）'!$C$14:$AR$213,8,FALSE)</f>
        <v>0</v>
      </c>
      <c r="G227" s="346">
        <f>VLOOKUP($E227,'個別表（B表）'!$C$14:$AR$213,9,FALSE)</f>
        <v>0</v>
      </c>
      <c r="H227" s="346">
        <f>VLOOKUP($E227,'個別表（B表）'!$C$14:$AR$213,10,FALSE)</f>
        <v>0</v>
      </c>
      <c r="I227" s="542"/>
      <c r="J227" s="971" t="e">
        <f>IF($O227&gt;=0.6,1,
IF(AND($O227&gt;=0.5,#REF!=2,OR($L227="中間",$L227="山間")),1,"")
)</f>
        <v>#REF!</v>
      </c>
      <c r="K227" s="974" t="str">
        <f t="shared" si="83"/>
        <v/>
      </c>
      <c r="L227" s="652" t="str">
        <f>IF($H227&gt;0,LEFT(VLOOKUP($E227,'個別表（B表）'!$C$14:$AR$213,15,FALSE),2),"")</f>
        <v/>
      </c>
      <c r="M227" s="796"/>
      <c r="N227" s="544"/>
      <c r="O227" s="544"/>
      <c r="P227" s="543"/>
      <c r="Q227" s="556" t="str">
        <f t="shared" si="88"/>
        <v/>
      </c>
      <c r="R227" s="545"/>
      <c r="S227" s="557">
        <f>SUMIFS('個別表（B表）'!$H$14:$H$213,'個別表（B表）'!$C$14:$C$213,'総括表 (A表)'!$E227,'個別表（B表）'!$S$14:$S$213,"&gt;=1")</f>
        <v>0</v>
      </c>
      <c r="T227" s="401">
        <f>SUMIFS('個別表（B表）'!$BB$14:$BB$213,'個別表（B表）'!$C$14:$C$213,'総括表 (A表)'!$E227)</f>
        <v>0</v>
      </c>
      <c r="U227" s="401">
        <f>SUMIFS('個別表（B表）'!$BD$14:$BD$213,'個別表（B表）'!$C$14:$C$213,'総括表 (A表)'!$E227)</f>
        <v>0</v>
      </c>
      <c r="V227" s="557">
        <f>SUMIFS('個別表（B表）'!$H$14:$H$213,'個別表（B表）'!$C$14:$C$213,'総括表 (A表)'!$E227,'個別表（B表）'!$T$14:$T$213,"&gt;=1")</f>
        <v>0</v>
      </c>
      <c r="W227" s="402">
        <f>SUMIFS('個別表（B表）'!$BZ$14:$BZ$213,'個別表（B表）'!$C$14:$C$213,'総括表 (A表)'!$E227)</f>
        <v>0</v>
      </c>
      <c r="X227" s="402">
        <f>SUMIFS('個別表（B表）'!$CC$14:$CC$213,'個別表（B表）'!$C$14:$C$213,'総括表 (A表)'!$E227)</f>
        <v>0</v>
      </c>
      <c r="Y227" s="546"/>
      <c r="Z227" s="546"/>
      <c r="AA227" s="557">
        <f t="shared" si="71"/>
        <v>0</v>
      </c>
      <c r="AB227" s="403">
        <f t="shared" si="72"/>
        <v>0</v>
      </c>
      <c r="AC227" s="403">
        <f t="shared" si="73"/>
        <v>0</v>
      </c>
      <c r="AD227" s="548">
        <f t="shared" si="91"/>
        <v>0</v>
      </c>
      <c r="AE227" s="549"/>
      <c r="AF227" s="550">
        <f t="shared" si="74"/>
        <v>0</v>
      </c>
      <c r="AG227" s="551">
        <f t="shared" si="75"/>
        <v>0</v>
      </c>
      <c r="AH227" s="549"/>
      <c r="AI227" s="549"/>
      <c r="AJ227" s="550">
        <f t="shared" si="76"/>
        <v>0</v>
      </c>
      <c r="AK227" s="850">
        <f t="shared" si="92"/>
        <v>0</v>
      </c>
      <c r="AL227" s="549"/>
      <c r="AM227" s="550">
        <f t="shared" si="77"/>
        <v>0</v>
      </c>
      <c r="AN227" s="551">
        <f t="shared" si="78"/>
        <v>0</v>
      </c>
      <c r="AO227" s="549"/>
      <c r="AP227" s="552">
        <f t="shared" si="79"/>
        <v>0</v>
      </c>
      <c r="AQ227" s="553"/>
      <c r="AR227" s="551">
        <f t="shared" si="80"/>
        <v>0</v>
      </c>
      <c r="AS227" s="554"/>
      <c r="AT227" s="345">
        <f t="shared" si="81"/>
        <v>0</v>
      </c>
      <c r="AU227" s="868"/>
      <c r="AV227" s="555"/>
      <c r="AW227" s="371">
        <f t="shared" si="84"/>
        <v>0</v>
      </c>
      <c r="AX227" s="268"/>
      <c r="AY227" s="346">
        <f>'総括表 (A表)'!I227</f>
        <v>0</v>
      </c>
      <c r="AZ227" s="346">
        <f t="shared" si="85"/>
        <v>2</v>
      </c>
      <c r="BA227" s="346" t="str">
        <f t="shared" si="86"/>
        <v/>
      </c>
      <c r="BB227" s="346" t="str">
        <f t="shared" si="89"/>
        <v/>
      </c>
      <c r="BC227" s="346" t="str">
        <f t="shared" si="90"/>
        <v/>
      </c>
    </row>
    <row r="228" spans="1:55">
      <c r="A228" s="353">
        <f>VLOOKUP($E228,'個別表（B表）'!$C$14:$AR$213,2,FALSE)</f>
        <v>0</v>
      </c>
      <c r="B228" s="353">
        <f>IF(D228&gt;0,SUM($D$12:D228),0)</f>
        <v>0</v>
      </c>
      <c r="C228" s="353">
        <f t="shared" si="70"/>
        <v>0</v>
      </c>
      <c r="D228" s="353">
        <f t="shared" si="82"/>
        <v>0</v>
      </c>
      <c r="E228" s="408">
        <f t="shared" si="87"/>
        <v>0</v>
      </c>
      <c r="F228" s="371">
        <f>VLOOKUP($E228,'個別表（B表）'!$C$14:$AR$213,8,FALSE)</f>
        <v>0</v>
      </c>
      <c r="G228" s="346">
        <f>VLOOKUP($E228,'個別表（B表）'!$C$14:$AR$213,9,FALSE)</f>
        <v>0</v>
      </c>
      <c r="H228" s="346">
        <f>VLOOKUP($E228,'個別表（B表）'!$C$14:$AR$213,10,FALSE)</f>
        <v>0</v>
      </c>
      <c r="I228" s="542"/>
      <c r="J228" s="971" t="e">
        <f>IF($O228&gt;=0.6,1,
IF(AND($O228&gt;=0.5,#REF!=2,OR($L228="中間",$L228="山間")),1,"")
)</f>
        <v>#REF!</v>
      </c>
      <c r="K228" s="974" t="str">
        <f t="shared" si="83"/>
        <v/>
      </c>
      <c r="L228" s="652" t="str">
        <f>IF($H228&gt;0,LEFT(VLOOKUP($E228,'個別表（B表）'!$C$14:$AR$213,15,FALSE),2),"")</f>
        <v/>
      </c>
      <c r="M228" s="796"/>
      <c r="N228" s="544"/>
      <c r="O228" s="544"/>
      <c r="P228" s="543"/>
      <c r="Q228" s="556" t="str">
        <f t="shared" si="88"/>
        <v/>
      </c>
      <c r="R228" s="545"/>
      <c r="S228" s="557">
        <f>SUMIFS('個別表（B表）'!$H$14:$H$213,'個別表（B表）'!$C$14:$C$213,'総括表 (A表)'!$E228,'個別表（B表）'!$S$14:$S$213,"&gt;=1")</f>
        <v>0</v>
      </c>
      <c r="T228" s="401">
        <f>SUMIFS('個別表（B表）'!$BB$14:$BB$213,'個別表（B表）'!$C$14:$C$213,'総括表 (A表)'!$E228)</f>
        <v>0</v>
      </c>
      <c r="U228" s="401">
        <f>SUMIFS('個別表（B表）'!$BD$14:$BD$213,'個別表（B表）'!$C$14:$C$213,'総括表 (A表)'!$E228)</f>
        <v>0</v>
      </c>
      <c r="V228" s="557">
        <f>SUMIFS('個別表（B表）'!$H$14:$H$213,'個別表（B表）'!$C$14:$C$213,'総括表 (A表)'!$E228,'個別表（B表）'!$T$14:$T$213,"&gt;=1")</f>
        <v>0</v>
      </c>
      <c r="W228" s="402">
        <f>SUMIFS('個別表（B表）'!$BZ$14:$BZ$213,'個別表（B表）'!$C$14:$C$213,'総括表 (A表)'!$E228)</f>
        <v>0</v>
      </c>
      <c r="X228" s="402">
        <f>SUMIFS('個別表（B表）'!$CC$14:$CC$213,'個別表（B表）'!$C$14:$C$213,'総括表 (A表)'!$E228)</f>
        <v>0</v>
      </c>
      <c r="Y228" s="546"/>
      <c r="Z228" s="546"/>
      <c r="AA228" s="557">
        <f t="shared" si="71"/>
        <v>0</v>
      </c>
      <c r="AB228" s="403">
        <f t="shared" si="72"/>
        <v>0</v>
      </c>
      <c r="AC228" s="403">
        <f t="shared" si="73"/>
        <v>0</v>
      </c>
      <c r="AD228" s="548">
        <f t="shared" si="91"/>
        <v>0</v>
      </c>
      <c r="AE228" s="549"/>
      <c r="AF228" s="550">
        <f t="shared" si="74"/>
        <v>0</v>
      </c>
      <c r="AG228" s="551">
        <f t="shared" si="75"/>
        <v>0</v>
      </c>
      <c r="AH228" s="549"/>
      <c r="AI228" s="549"/>
      <c r="AJ228" s="550">
        <f t="shared" si="76"/>
        <v>0</v>
      </c>
      <c r="AK228" s="850">
        <f t="shared" si="92"/>
        <v>0</v>
      </c>
      <c r="AL228" s="549"/>
      <c r="AM228" s="550">
        <f t="shared" si="77"/>
        <v>0</v>
      </c>
      <c r="AN228" s="551">
        <f t="shared" si="78"/>
        <v>0</v>
      </c>
      <c r="AO228" s="549"/>
      <c r="AP228" s="552">
        <f t="shared" si="79"/>
        <v>0</v>
      </c>
      <c r="AQ228" s="553"/>
      <c r="AR228" s="551">
        <f t="shared" si="80"/>
        <v>0</v>
      </c>
      <c r="AS228" s="554"/>
      <c r="AT228" s="345">
        <f t="shared" si="81"/>
        <v>0</v>
      </c>
      <c r="AU228" s="868"/>
      <c r="AV228" s="555"/>
      <c r="AW228" s="371">
        <f t="shared" si="84"/>
        <v>0</v>
      </c>
      <c r="AX228" s="268"/>
      <c r="AY228" s="346">
        <f>'総括表 (A表)'!I228</f>
        <v>0</v>
      </c>
      <c r="AZ228" s="346">
        <f t="shared" si="85"/>
        <v>2</v>
      </c>
      <c r="BA228" s="346" t="str">
        <f t="shared" si="86"/>
        <v/>
      </c>
      <c r="BB228" s="346" t="str">
        <f t="shared" si="89"/>
        <v/>
      </c>
      <c r="BC228" s="346" t="str">
        <f t="shared" si="90"/>
        <v/>
      </c>
    </row>
    <row r="229" spans="1:55">
      <c r="A229" s="353">
        <f>VLOOKUP($E229,'個別表（B表）'!$C$14:$AR$213,2,FALSE)</f>
        <v>0</v>
      </c>
      <c r="B229" s="353">
        <f>IF(D229&gt;0,SUM($D$12:D229),0)</f>
        <v>0</v>
      </c>
      <c r="C229" s="353">
        <f t="shared" si="70"/>
        <v>0</v>
      </c>
      <c r="D229" s="353">
        <f t="shared" si="82"/>
        <v>0</v>
      </c>
      <c r="E229" s="408">
        <f t="shared" si="87"/>
        <v>0</v>
      </c>
      <c r="F229" s="371">
        <f>VLOOKUP($E229,'個別表（B表）'!$C$14:$AR$213,8,FALSE)</f>
        <v>0</v>
      </c>
      <c r="G229" s="346">
        <f>VLOOKUP($E229,'個別表（B表）'!$C$14:$AR$213,9,FALSE)</f>
        <v>0</v>
      </c>
      <c r="H229" s="346">
        <f>VLOOKUP($E229,'個別表（B表）'!$C$14:$AR$213,10,FALSE)</f>
        <v>0</v>
      </c>
      <c r="I229" s="542"/>
      <c r="J229" s="971" t="e">
        <f>IF($O229&gt;=0.6,1,
IF(AND($O229&gt;=0.5,#REF!=2,OR($L229="中間",$L229="山間")),1,"")
)</f>
        <v>#REF!</v>
      </c>
      <c r="K229" s="974" t="str">
        <f t="shared" si="83"/>
        <v/>
      </c>
      <c r="L229" s="652" t="str">
        <f>IF($H229&gt;0,LEFT(VLOOKUP($E229,'個別表（B表）'!$C$14:$AR$213,15,FALSE),2),"")</f>
        <v/>
      </c>
      <c r="M229" s="796"/>
      <c r="N229" s="544"/>
      <c r="O229" s="544"/>
      <c r="P229" s="543"/>
      <c r="Q229" s="556" t="str">
        <f t="shared" si="88"/>
        <v/>
      </c>
      <c r="R229" s="545"/>
      <c r="S229" s="557">
        <f>SUMIFS('個別表（B表）'!$H$14:$H$213,'個別表（B表）'!$C$14:$C$213,'総括表 (A表)'!$E229,'個別表（B表）'!$S$14:$S$213,"&gt;=1")</f>
        <v>0</v>
      </c>
      <c r="T229" s="401">
        <f>SUMIFS('個別表（B表）'!$BB$14:$BB$213,'個別表（B表）'!$C$14:$C$213,'総括表 (A表)'!$E229)</f>
        <v>0</v>
      </c>
      <c r="U229" s="401">
        <f>SUMIFS('個別表（B表）'!$BD$14:$BD$213,'個別表（B表）'!$C$14:$C$213,'総括表 (A表)'!$E229)</f>
        <v>0</v>
      </c>
      <c r="V229" s="557">
        <f>SUMIFS('個別表（B表）'!$H$14:$H$213,'個別表（B表）'!$C$14:$C$213,'総括表 (A表)'!$E229,'個別表（B表）'!$T$14:$T$213,"&gt;=1")</f>
        <v>0</v>
      </c>
      <c r="W229" s="402">
        <f>SUMIFS('個別表（B表）'!$BZ$14:$BZ$213,'個別表（B表）'!$C$14:$C$213,'総括表 (A表)'!$E229)</f>
        <v>0</v>
      </c>
      <c r="X229" s="402">
        <f>SUMIFS('個別表（B表）'!$CC$14:$CC$213,'個別表（B表）'!$C$14:$C$213,'総括表 (A表)'!$E229)</f>
        <v>0</v>
      </c>
      <c r="Y229" s="546"/>
      <c r="Z229" s="546"/>
      <c r="AA229" s="557">
        <f t="shared" si="71"/>
        <v>0</v>
      </c>
      <c r="AB229" s="403">
        <f t="shared" si="72"/>
        <v>0</v>
      </c>
      <c r="AC229" s="403">
        <f t="shared" si="73"/>
        <v>0</v>
      </c>
      <c r="AD229" s="548">
        <f t="shared" si="91"/>
        <v>0</v>
      </c>
      <c r="AE229" s="549"/>
      <c r="AF229" s="550">
        <f t="shared" si="74"/>
        <v>0</v>
      </c>
      <c r="AG229" s="551">
        <f t="shared" si="75"/>
        <v>0</v>
      </c>
      <c r="AH229" s="549"/>
      <c r="AI229" s="549"/>
      <c r="AJ229" s="550">
        <f t="shared" si="76"/>
        <v>0</v>
      </c>
      <c r="AK229" s="850">
        <f t="shared" si="92"/>
        <v>0</v>
      </c>
      <c r="AL229" s="549"/>
      <c r="AM229" s="550">
        <f t="shared" si="77"/>
        <v>0</v>
      </c>
      <c r="AN229" s="551">
        <f t="shared" si="78"/>
        <v>0</v>
      </c>
      <c r="AO229" s="549"/>
      <c r="AP229" s="552">
        <f t="shared" si="79"/>
        <v>0</v>
      </c>
      <c r="AQ229" s="553"/>
      <c r="AR229" s="551">
        <f t="shared" si="80"/>
        <v>0</v>
      </c>
      <c r="AS229" s="554"/>
      <c r="AT229" s="345">
        <f t="shared" si="81"/>
        <v>0</v>
      </c>
      <c r="AU229" s="868"/>
      <c r="AV229" s="555"/>
      <c r="AW229" s="371">
        <f t="shared" si="84"/>
        <v>0</v>
      </c>
      <c r="AX229" s="268"/>
      <c r="AY229" s="346">
        <f>'総括表 (A表)'!I229</f>
        <v>0</v>
      </c>
      <c r="AZ229" s="346">
        <f t="shared" si="85"/>
        <v>2</v>
      </c>
      <c r="BA229" s="346" t="str">
        <f t="shared" si="86"/>
        <v/>
      </c>
      <c r="BB229" s="346" t="str">
        <f t="shared" si="89"/>
        <v/>
      </c>
      <c r="BC229" s="346" t="str">
        <f t="shared" si="90"/>
        <v/>
      </c>
    </row>
    <row r="230" spans="1:55">
      <c r="A230" s="353">
        <f>VLOOKUP($E230,'個別表（B表）'!$C$14:$AR$213,2,FALSE)</f>
        <v>0</v>
      </c>
      <c r="B230" s="353">
        <f>IF(D230&gt;0,SUM($D$12:D230),0)</f>
        <v>0</v>
      </c>
      <c r="C230" s="353">
        <f t="shared" si="70"/>
        <v>0</v>
      </c>
      <c r="D230" s="353">
        <f t="shared" si="82"/>
        <v>0</v>
      </c>
      <c r="E230" s="408">
        <f t="shared" si="87"/>
        <v>0</v>
      </c>
      <c r="F230" s="371">
        <f>VLOOKUP($E230,'個別表（B表）'!$C$14:$AR$213,8,FALSE)</f>
        <v>0</v>
      </c>
      <c r="G230" s="346">
        <f>VLOOKUP($E230,'個別表（B表）'!$C$14:$AR$213,9,FALSE)</f>
        <v>0</v>
      </c>
      <c r="H230" s="346">
        <f>VLOOKUP($E230,'個別表（B表）'!$C$14:$AR$213,10,FALSE)</f>
        <v>0</v>
      </c>
      <c r="I230" s="542"/>
      <c r="J230" s="971" t="e">
        <f>IF($O230&gt;=0.6,1,
IF(AND($O230&gt;=0.5,#REF!=2,OR($L230="中間",$L230="山間")),1,"")
)</f>
        <v>#REF!</v>
      </c>
      <c r="K230" s="974" t="str">
        <f t="shared" si="83"/>
        <v/>
      </c>
      <c r="L230" s="652" t="str">
        <f>IF($H230&gt;0,LEFT(VLOOKUP($E230,'個別表（B表）'!$C$14:$AR$213,15,FALSE),2),"")</f>
        <v/>
      </c>
      <c r="M230" s="796"/>
      <c r="N230" s="544"/>
      <c r="O230" s="544"/>
      <c r="P230" s="543"/>
      <c r="Q230" s="556" t="str">
        <f t="shared" si="88"/>
        <v/>
      </c>
      <c r="R230" s="545"/>
      <c r="S230" s="557">
        <f>SUMIFS('個別表（B表）'!$H$14:$H$213,'個別表（B表）'!$C$14:$C$213,'総括表 (A表)'!$E230,'個別表（B表）'!$S$14:$S$213,"&gt;=1")</f>
        <v>0</v>
      </c>
      <c r="T230" s="401">
        <f>SUMIFS('個別表（B表）'!$BB$14:$BB$213,'個別表（B表）'!$C$14:$C$213,'総括表 (A表)'!$E230)</f>
        <v>0</v>
      </c>
      <c r="U230" s="401">
        <f>SUMIFS('個別表（B表）'!$BD$14:$BD$213,'個別表（B表）'!$C$14:$C$213,'総括表 (A表)'!$E230)</f>
        <v>0</v>
      </c>
      <c r="V230" s="557">
        <f>SUMIFS('個別表（B表）'!$H$14:$H$213,'個別表（B表）'!$C$14:$C$213,'総括表 (A表)'!$E230,'個別表（B表）'!$T$14:$T$213,"&gt;=1")</f>
        <v>0</v>
      </c>
      <c r="W230" s="402">
        <f>SUMIFS('個別表（B表）'!$BZ$14:$BZ$213,'個別表（B表）'!$C$14:$C$213,'総括表 (A表)'!$E230)</f>
        <v>0</v>
      </c>
      <c r="X230" s="402">
        <f>SUMIFS('個別表（B表）'!$CC$14:$CC$213,'個別表（B表）'!$C$14:$C$213,'総括表 (A表)'!$E230)</f>
        <v>0</v>
      </c>
      <c r="Y230" s="546"/>
      <c r="Z230" s="546"/>
      <c r="AA230" s="557">
        <f t="shared" si="71"/>
        <v>0</v>
      </c>
      <c r="AB230" s="403">
        <f t="shared" si="72"/>
        <v>0</v>
      </c>
      <c r="AC230" s="403">
        <f t="shared" si="73"/>
        <v>0</v>
      </c>
      <c r="AD230" s="548">
        <f t="shared" si="91"/>
        <v>0</v>
      </c>
      <c r="AE230" s="549"/>
      <c r="AF230" s="550">
        <f t="shared" si="74"/>
        <v>0</v>
      </c>
      <c r="AG230" s="551">
        <f t="shared" si="75"/>
        <v>0</v>
      </c>
      <c r="AH230" s="549"/>
      <c r="AI230" s="549"/>
      <c r="AJ230" s="550">
        <f t="shared" si="76"/>
        <v>0</v>
      </c>
      <c r="AK230" s="850">
        <f t="shared" si="92"/>
        <v>0</v>
      </c>
      <c r="AL230" s="549"/>
      <c r="AM230" s="550">
        <f t="shared" si="77"/>
        <v>0</v>
      </c>
      <c r="AN230" s="551">
        <f t="shared" si="78"/>
        <v>0</v>
      </c>
      <c r="AO230" s="549"/>
      <c r="AP230" s="552">
        <f t="shared" si="79"/>
        <v>0</v>
      </c>
      <c r="AQ230" s="553"/>
      <c r="AR230" s="551">
        <f t="shared" si="80"/>
        <v>0</v>
      </c>
      <c r="AS230" s="554"/>
      <c r="AT230" s="345">
        <f t="shared" si="81"/>
        <v>0</v>
      </c>
      <c r="AU230" s="868"/>
      <c r="AV230" s="555"/>
      <c r="AW230" s="371">
        <f t="shared" si="84"/>
        <v>0</v>
      </c>
      <c r="AX230" s="268"/>
      <c r="AY230" s="346">
        <f>'総括表 (A表)'!I230</f>
        <v>0</v>
      </c>
      <c r="AZ230" s="346">
        <f t="shared" si="85"/>
        <v>2</v>
      </c>
      <c r="BA230" s="346" t="str">
        <f t="shared" si="86"/>
        <v/>
      </c>
      <c r="BB230" s="346" t="str">
        <f t="shared" si="89"/>
        <v/>
      </c>
      <c r="BC230" s="346" t="str">
        <f t="shared" si="90"/>
        <v/>
      </c>
    </row>
    <row r="231" spans="1:55">
      <c r="A231" s="353">
        <f>VLOOKUP($E231,'個別表（B表）'!$C$14:$AR$213,2,FALSE)</f>
        <v>0</v>
      </c>
      <c r="B231" s="353">
        <f>IF(D231&gt;0,SUM($D$12:D231),0)</f>
        <v>0</v>
      </c>
      <c r="C231" s="353">
        <f t="shared" si="70"/>
        <v>0</v>
      </c>
      <c r="D231" s="353">
        <f t="shared" si="82"/>
        <v>0</v>
      </c>
      <c r="E231" s="408">
        <f t="shared" si="87"/>
        <v>0</v>
      </c>
      <c r="F231" s="371">
        <f>VLOOKUP($E231,'個別表（B表）'!$C$14:$AR$213,8,FALSE)</f>
        <v>0</v>
      </c>
      <c r="G231" s="346">
        <f>VLOOKUP($E231,'個別表（B表）'!$C$14:$AR$213,9,FALSE)</f>
        <v>0</v>
      </c>
      <c r="H231" s="346">
        <f>VLOOKUP($E231,'個別表（B表）'!$C$14:$AR$213,10,FALSE)</f>
        <v>0</v>
      </c>
      <c r="I231" s="542"/>
      <c r="J231" s="971" t="e">
        <f>IF($O231&gt;=0.6,1,
IF(AND($O231&gt;=0.5,#REF!=2,OR($L231="中間",$L231="山間")),1,"")
)</f>
        <v>#REF!</v>
      </c>
      <c r="K231" s="974" t="str">
        <f t="shared" si="83"/>
        <v/>
      </c>
      <c r="L231" s="652" t="str">
        <f>IF($H231&gt;0,LEFT(VLOOKUP($E231,'個別表（B表）'!$C$14:$AR$213,15,FALSE),2),"")</f>
        <v/>
      </c>
      <c r="M231" s="796"/>
      <c r="N231" s="544"/>
      <c r="O231" s="544"/>
      <c r="P231" s="543"/>
      <c r="Q231" s="556" t="str">
        <f t="shared" si="88"/>
        <v/>
      </c>
      <c r="R231" s="545"/>
      <c r="S231" s="557">
        <f>SUMIFS('個別表（B表）'!$H$14:$H$213,'個別表（B表）'!$C$14:$C$213,'総括表 (A表)'!$E231,'個別表（B表）'!$S$14:$S$213,"&gt;=1")</f>
        <v>0</v>
      </c>
      <c r="T231" s="401">
        <f>SUMIFS('個別表（B表）'!$BB$14:$BB$213,'個別表（B表）'!$C$14:$C$213,'総括表 (A表)'!$E231)</f>
        <v>0</v>
      </c>
      <c r="U231" s="401">
        <f>SUMIFS('個別表（B表）'!$BD$14:$BD$213,'個別表（B表）'!$C$14:$C$213,'総括表 (A表)'!$E231)</f>
        <v>0</v>
      </c>
      <c r="V231" s="557">
        <f>SUMIFS('個別表（B表）'!$H$14:$H$213,'個別表（B表）'!$C$14:$C$213,'総括表 (A表)'!$E231,'個別表（B表）'!$T$14:$T$213,"&gt;=1")</f>
        <v>0</v>
      </c>
      <c r="W231" s="402">
        <f>SUMIFS('個別表（B表）'!$BZ$14:$BZ$213,'個別表（B表）'!$C$14:$C$213,'総括表 (A表)'!$E231)</f>
        <v>0</v>
      </c>
      <c r="X231" s="402">
        <f>SUMIFS('個別表（B表）'!$CC$14:$CC$213,'個別表（B表）'!$C$14:$C$213,'総括表 (A表)'!$E231)</f>
        <v>0</v>
      </c>
      <c r="Y231" s="546"/>
      <c r="Z231" s="546"/>
      <c r="AA231" s="557">
        <f t="shared" si="71"/>
        <v>0</v>
      </c>
      <c r="AB231" s="403">
        <f t="shared" si="72"/>
        <v>0</v>
      </c>
      <c r="AC231" s="403">
        <f t="shared" si="73"/>
        <v>0</v>
      </c>
      <c r="AD231" s="548">
        <f t="shared" si="91"/>
        <v>0</v>
      </c>
      <c r="AE231" s="549"/>
      <c r="AF231" s="550">
        <f t="shared" si="74"/>
        <v>0</v>
      </c>
      <c r="AG231" s="551">
        <f t="shared" si="75"/>
        <v>0</v>
      </c>
      <c r="AH231" s="549"/>
      <c r="AI231" s="549"/>
      <c r="AJ231" s="550">
        <f t="shared" si="76"/>
        <v>0</v>
      </c>
      <c r="AK231" s="850">
        <f t="shared" si="92"/>
        <v>0</v>
      </c>
      <c r="AL231" s="549"/>
      <c r="AM231" s="550">
        <f t="shared" si="77"/>
        <v>0</v>
      </c>
      <c r="AN231" s="551">
        <f t="shared" si="78"/>
        <v>0</v>
      </c>
      <c r="AO231" s="549"/>
      <c r="AP231" s="552">
        <f t="shared" si="79"/>
        <v>0</v>
      </c>
      <c r="AQ231" s="553"/>
      <c r="AR231" s="551">
        <f t="shared" si="80"/>
        <v>0</v>
      </c>
      <c r="AS231" s="554"/>
      <c r="AT231" s="345">
        <f t="shared" si="81"/>
        <v>0</v>
      </c>
      <c r="AU231" s="868"/>
      <c r="AV231" s="555"/>
      <c r="AW231" s="371">
        <f t="shared" si="84"/>
        <v>0</v>
      </c>
      <c r="AX231" s="268"/>
      <c r="AY231" s="346">
        <f>'総括表 (A表)'!I231</f>
        <v>0</v>
      </c>
      <c r="AZ231" s="346">
        <f t="shared" si="85"/>
        <v>2</v>
      </c>
      <c r="BA231" s="346" t="str">
        <f t="shared" si="86"/>
        <v/>
      </c>
      <c r="BB231" s="346" t="str">
        <f t="shared" si="89"/>
        <v/>
      </c>
      <c r="BC231" s="346" t="str">
        <f t="shared" si="90"/>
        <v/>
      </c>
    </row>
    <row r="232" spans="1:55">
      <c r="A232" s="353">
        <f>VLOOKUP($E232,'個別表（B表）'!$C$14:$AR$213,2,FALSE)</f>
        <v>0</v>
      </c>
      <c r="B232" s="353">
        <f>IF(D232&gt;0,SUM($D$12:D232),0)</f>
        <v>0</v>
      </c>
      <c r="C232" s="353">
        <f t="shared" ref="C232:C295" si="93">IF(G232&gt;0,IF(G232&lt;&gt;G231,1,0),0)</f>
        <v>0</v>
      </c>
      <c r="D232" s="353">
        <f t="shared" si="82"/>
        <v>0</v>
      </c>
      <c r="E232" s="408">
        <f t="shared" si="87"/>
        <v>0</v>
      </c>
      <c r="F232" s="371">
        <f>VLOOKUP($E232,'個別表（B表）'!$C$14:$AR$213,8,FALSE)</f>
        <v>0</v>
      </c>
      <c r="G232" s="346">
        <f>VLOOKUP($E232,'個別表（B表）'!$C$14:$AR$213,9,FALSE)</f>
        <v>0</v>
      </c>
      <c r="H232" s="346">
        <f>VLOOKUP($E232,'個別表（B表）'!$C$14:$AR$213,10,FALSE)</f>
        <v>0</v>
      </c>
      <c r="I232" s="542"/>
      <c r="J232" s="971" t="e">
        <f>IF($O232&gt;=0.6,1,
IF(AND($O232&gt;=0.5,#REF!=2,OR($L232="中間",$L232="山間")),1,"")
)</f>
        <v>#REF!</v>
      </c>
      <c r="K232" s="974" t="str">
        <f t="shared" si="83"/>
        <v/>
      </c>
      <c r="L232" s="652" t="str">
        <f>IF($H232&gt;0,LEFT(VLOOKUP($E232,'個別表（B表）'!$C$14:$AR$213,15,FALSE),2),"")</f>
        <v/>
      </c>
      <c r="M232" s="796"/>
      <c r="N232" s="544"/>
      <c r="O232" s="544"/>
      <c r="P232" s="543"/>
      <c r="Q232" s="556" t="str">
        <f t="shared" si="88"/>
        <v/>
      </c>
      <c r="R232" s="545"/>
      <c r="S232" s="557">
        <f>SUMIFS('個別表（B表）'!$H$14:$H$213,'個別表（B表）'!$C$14:$C$213,'総括表 (A表)'!$E232,'個別表（B表）'!$S$14:$S$213,"&gt;=1")</f>
        <v>0</v>
      </c>
      <c r="T232" s="401">
        <f>SUMIFS('個別表（B表）'!$BB$14:$BB$213,'個別表（B表）'!$C$14:$C$213,'総括表 (A表)'!$E232)</f>
        <v>0</v>
      </c>
      <c r="U232" s="401">
        <f>SUMIFS('個別表（B表）'!$BD$14:$BD$213,'個別表（B表）'!$C$14:$C$213,'総括表 (A表)'!$E232)</f>
        <v>0</v>
      </c>
      <c r="V232" s="557">
        <f>SUMIFS('個別表（B表）'!$H$14:$H$213,'個別表（B表）'!$C$14:$C$213,'総括表 (A表)'!$E232,'個別表（B表）'!$T$14:$T$213,"&gt;=1")</f>
        <v>0</v>
      </c>
      <c r="W232" s="402">
        <f>SUMIFS('個別表（B表）'!$BZ$14:$BZ$213,'個別表（B表）'!$C$14:$C$213,'総括表 (A表)'!$E232)</f>
        <v>0</v>
      </c>
      <c r="X232" s="402">
        <f>SUMIFS('個別表（B表）'!$CC$14:$CC$213,'個別表（B表）'!$C$14:$C$213,'総括表 (A表)'!$E232)</f>
        <v>0</v>
      </c>
      <c r="Y232" s="546"/>
      <c r="Z232" s="546"/>
      <c r="AA232" s="557">
        <f t="shared" ref="AA232:AA295" si="94">S232+V232</f>
        <v>0</v>
      </c>
      <c r="AB232" s="403">
        <f t="shared" ref="AB232:AB295" si="95">T232+W232</f>
        <v>0</v>
      </c>
      <c r="AC232" s="403">
        <f t="shared" ref="AC232:AC295" si="96">U232+X232</f>
        <v>0</v>
      </c>
      <c r="AD232" s="548">
        <f t="shared" si="91"/>
        <v>0</v>
      </c>
      <c r="AE232" s="549"/>
      <c r="AF232" s="550">
        <f t="shared" ref="AF232:AF295" si="97">IF(AE232&gt;0,AE232/AD232,0)</f>
        <v>0</v>
      </c>
      <c r="AG232" s="551">
        <f t="shared" ref="AG232:AG295" si="98">IF(AF232&gt;=0.8,1,0)</f>
        <v>0</v>
      </c>
      <c r="AH232" s="549"/>
      <c r="AI232" s="549"/>
      <c r="AJ232" s="550">
        <f t="shared" ref="AJ232:AJ295" si="99">IF(AI232&gt;0,AI232/AH232,0)</f>
        <v>0</v>
      </c>
      <c r="AK232" s="850">
        <f t="shared" si="92"/>
        <v>0</v>
      </c>
      <c r="AL232" s="549"/>
      <c r="AM232" s="550">
        <f t="shared" ref="AM232:AM295" si="100">IF(AL232&gt;0,AL232/AK232,0)</f>
        <v>0</v>
      </c>
      <c r="AN232" s="551">
        <f t="shared" ref="AN232:AN295" si="101">IF(AND(AH232&gt;0,AM232&gt;0),IF(ROUND(AM232-AJ232,99)&gt;=0.1,1,),)</f>
        <v>0</v>
      </c>
      <c r="AO232" s="549"/>
      <c r="AP232" s="552">
        <f t="shared" ref="AP232:AP295" si="102">ROUND(AL232-AO232,99)</f>
        <v>0</v>
      </c>
      <c r="AQ232" s="553"/>
      <c r="AR232" s="551">
        <f t="shared" ref="AR232:AR295" si="103">IF(AN232=1,IF(AP232&gt;0,IF(AQ232/AP232&gt;=0.3,1,),),)</f>
        <v>0</v>
      </c>
      <c r="AS232" s="554"/>
      <c r="AT232" s="345">
        <f t="shared" ref="AT232:AT295" si="104">SUM(AG232,AN232,AR232:AS232)</f>
        <v>0</v>
      </c>
      <c r="AU232" s="868"/>
      <c r="AV232" s="555"/>
      <c r="AW232" s="371">
        <f t="shared" si="84"/>
        <v>0</v>
      </c>
      <c r="AX232" s="268"/>
      <c r="AY232" s="346">
        <f>'総括表 (A表)'!I232</f>
        <v>0</v>
      </c>
      <c r="AZ232" s="346">
        <f t="shared" si="85"/>
        <v>2</v>
      </c>
      <c r="BA232" s="346" t="str">
        <f t="shared" si="86"/>
        <v/>
      </c>
      <c r="BB232" s="346" t="str">
        <f t="shared" si="89"/>
        <v/>
      </c>
      <c r="BC232" s="346" t="str">
        <f t="shared" si="90"/>
        <v/>
      </c>
    </row>
    <row r="233" spans="1:55">
      <c r="A233" s="353">
        <f>VLOOKUP($E233,'個別表（B表）'!$C$14:$AR$213,2,FALSE)</f>
        <v>0</v>
      </c>
      <c r="B233" s="353">
        <f>IF(D233&gt;0,SUM($D$12:D233),0)</f>
        <v>0</v>
      </c>
      <c r="C233" s="353">
        <f t="shared" si="93"/>
        <v>0</v>
      </c>
      <c r="D233" s="353">
        <f t="shared" si="82"/>
        <v>0</v>
      </c>
      <c r="E233" s="408">
        <f t="shared" si="87"/>
        <v>0</v>
      </c>
      <c r="F233" s="371">
        <f>VLOOKUP($E233,'個別表（B表）'!$C$14:$AR$213,8,FALSE)</f>
        <v>0</v>
      </c>
      <c r="G233" s="346">
        <f>VLOOKUP($E233,'個別表（B表）'!$C$14:$AR$213,9,FALSE)</f>
        <v>0</v>
      </c>
      <c r="H233" s="346">
        <f>VLOOKUP($E233,'個別表（B表）'!$C$14:$AR$213,10,FALSE)</f>
        <v>0</v>
      </c>
      <c r="I233" s="542"/>
      <c r="J233" s="971" t="e">
        <f>IF($O233&gt;=0.6,1,
IF(AND($O233&gt;=0.5,#REF!=2,OR($L233="中間",$L233="山間")),1,"")
)</f>
        <v>#REF!</v>
      </c>
      <c r="K233" s="974" t="str">
        <f t="shared" si="83"/>
        <v/>
      </c>
      <c r="L233" s="652" t="str">
        <f>IF($H233&gt;0,LEFT(VLOOKUP($E233,'個別表（B表）'!$C$14:$AR$213,15,FALSE),2),"")</f>
        <v/>
      </c>
      <c r="M233" s="796"/>
      <c r="N233" s="544"/>
      <c r="O233" s="544"/>
      <c r="P233" s="543"/>
      <c r="Q233" s="556" t="str">
        <f t="shared" si="88"/>
        <v/>
      </c>
      <c r="R233" s="545"/>
      <c r="S233" s="557">
        <f>SUMIFS('個別表（B表）'!$H$14:$H$213,'個別表（B表）'!$C$14:$C$213,'総括表 (A表)'!$E233,'個別表（B表）'!$S$14:$S$213,"&gt;=1")</f>
        <v>0</v>
      </c>
      <c r="T233" s="401">
        <f>SUMIFS('個別表（B表）'!$BB$14:$BB$213,'個別表（B表）'!$C$14:$C$213,'総括表 (A表)'!$E233)</f>
        <v>0</v>
      </c>
      <c r="U233" s="401">
        <f>SUMIFS('個別表（B表）'!$BD$14:$BD$213,'個別表（B表）'!$C$14:$C$213,'総括表 (A表)'!$E233)</f>
        <v>0</v>
      </c>
      <c r="V233" s="557">
        <f>SUMIFS('個別表（B表）'!$H$14:$H$213,'個別表（B表）'!$C$14:$C$213,'総括表 (A表)'!$E233,'個別表（B表）'!$T$14:$T$213,"&gt;=1")</f>
        <v>0</v>
      </c>
      <c r="W233" s="402">
        <f>SUMIFS('個別表（B表）'!$BZ$14:$BZ$213,'個別表（B表）'!$C$14:$C$213,'総括表 (A表)'!$E233)</f>
        <v>0</v>
      </c>
      <c r="X233" s="402">
        <f>SUMIFS('個別表（B表）'!$CC$14:$CC$213,'個別表（B表）'!$C$14:$C$213,'総括表 (A表)'!$E233)</f>
        <v>0</v>
      </c>
      <c r="Y233" s="546"/>
      <c r="Z233" s="546"/>
      <c r="AA233" s="557">
        <f t="shared" si="94"/>
        <v>0</v>
      </c>
      <c r="AB233" s="403">
        <f t="shared" si="95"/>
        <v>0</v>
      </c>
      <c r="AC233" s="403">
        <f t="shared" si="96"/>
        <v>0</v>
      </c>
      <c r="AD233" s="548">
        <f t="shared" si="91"/>
        <v>0</v>
      </c>
      <c r="AE233" s="549"/>
      <c r="AF233" s="550">
        <f t="shared" si="97"/>
        <v>0</v>
      </c>
      <c r="AG233" s="551">
        <f t="shared" si="98"/>
        <v>0</v>
      </c>
      <c r="AH233" s="549"/>
      <c r="AI233" s="549"/>
      <c r="AJ233" s="550">
        <f t="shared" si="99"/>
        <v>0</v>
      </c>
      <c r="AK233" s="850">
        <f t="shared" si="92"/>
        <v>0</v>
      </c>
      <c r="AL233" s="549"/>
      <c r="AM233" s="550">
        <f t="shared" si="100"/>
        <v>0</v>
      </c>
      <c r="AN233" s="551">
        <f t="shared" si="101"/>
        <v>0</v>
      </c>
      <c r="AO233" s="549"/>
      <c r="AP233" s="552">
        <f t="shared" si="102"/>
        <v>0</v>
      </c>
      <c r="AQ233" s="553"/>
      <c r="AR233" s="551">
        <f t="shared" si="103"/>
        <v>0</v>
      </c>
      <c r="AS233" s="554"/>
      <c r="AT233" s="345">
        <f t="shared" si="104"/>
        <v>0</v>
      </c>
      <c r="AU233" s="868"/>
      <c r="AV233" s="555"/>
      <c r="AW233" s="371">
        <f t="shared" si="84"/>
        <v>0</v>
      </c>
      <c r="AX233" s="268"/>
      <c r="AY233" s="346">
        <f>'総括表 (A表)'!I233</f>
        <v>0</v>
      </c>
      <c r="AZ233" s="346">
        <f t="shared" si="85"/>
        <v>2</v>
      </c>
      <c r="BA233" s="346" t="str">
        <f t="shared" si="86"/>
        <v/>
      </c>
      <c r="BB233" s="346" t="str">
        <f t="shared" si="89"/>
        <v/>
      </c>
      <c r="BC233" s="346" t="str">
        <f t="shared" si="90"/>
        <v/>
      </c>
    </row>
    <row r="234" spans="1:55">
      <c r="A234" s="353">
        <f>VLOOKUP($E234,'個別表（B表）'!$C$14:$AR$213,2,FALSE)</f>
        <v>0</v>
      </c>
      <c r="B234" s="353">
        <f>IF(D234&gt;0,SUM($D$12:D234),0)</f>
        <v>0</v>
      </c>
      <c r="C234" s="353">
        <f t="shared" si="93"/>
        <v>0</v>
      </c>
      <c r="D234" s="353">
        <f t="shared" si="82"/>
        <v>0</v>
      </c>
      <c r="E234" s="408">
        <f t="shared" si="87"/>
        <v>0</v>
      </c>
      <c r="F234" s="371">
        <f>VLOOKUP($E234,'個別表（B表）'!$C$14:$AR$213,8,FALSE)</f>
        <v>0</v>
      </c>
      <c r="G234" s="346">
        <f>VLOOKUP($E234,'個別表（B表）'!$C$14:$AR$213,9,FALSE)</f>
        <v>0</v>
      </c>
      <c r="H234" s="346">
        <f>VLOOKUP($E234,'個別表（B表）'!$C$14:$AR$213,10,FALSE)</f>
        <v>0</v>
      </c>
      <c r="I234" s="542"/>
      <c r="J234" s="971" t="e">
        <f>IF($O234&gt;=0.6,1,
IF(AND($O234&gt;=0.5,#REF!=2,OR($L234="中間",$L234="山間")),1,"")
)</f>
        <v>#REF!</v>
      </c>
      <c r="K234" s="974" t="str">
        <f t="shared" si="83"/>
        <v/>
      </c>
      <c r="L234" s="652" t="str">
        <f>IF($H234&gt;0,LEFT(VLOOKUP($E234,'個別表（B表）'!$C$14:$AR$213,15,FALSE),2),"")</f>
        <v/>
      </c>
      <c r="M234" s="796"/>
      <c r="N234" s="544"/>
      <c r="O234" s="544"/>
      <c r="P234" s="543"/>
      <c r="Q234" s="556" t="str">
        <f t="shared" si="88"/>
        <v/>
      </c>
      <c r="R234" s="545"/>
      <c r="S234" s="557">
        <f>SUMIFS('個別表（B表）'!$H$14:$H$213,'個別表（B表）'!$C$14:$C$213,'総括表 (A表)'!$E234,'個別表（B表）'!$S$14:$S$213,"&gt;=1")</f>
        <v>0</v>
      </c>
      <c r="T234" s="401">
        <f>SUMIFS('個別表（B表）'!$BB$14:$BB$213,'個別表（B表）'!$C$14:$C$213,'総括表 (A表)'!$E234)</f>
        <v>0</v>
      </c>
      <c r="U234" s="401">
        <f>SUMIFS('個別表（B表）'!$BD$14:$BD$213,'個別表（B表）'!$C$14:$C$213,'総括表 (A表)'!$E234)</f>
        <v>0</v>
      </c>
      <c r="V234" s="557">
        <f>SUMIFS('個別表（B表）'!$H$14:$H$213,'個別表（B表）'!$C$14:$C$213,'総括表 (A表)'!$E234,'個別表（B表）'!$T$14:$T$213,"&gt;=1")</f>
        <v>0</v>
      </c>
      <c r="W234" s="402">
        <f>SUMIFS('個別表（B表）'!$BZ$14:$BZ$213,'個別表（B表）'!$C$14:$C$213,'総括表 (A表)'!$E234)</f>
        <v>0</v>
      </c>
      <c r="X234" s="402">
        <f>SUMIFS('個別表（B表）'!$CC$14:$CC$213,'個別表（B表）'!$C$14:$C$213,'総括表 (A表)'!$E234)</f>
        <v>0</v>
      </c>
      <c r="Y234" s="546"/>
      <c r="Z234" s="546"/>
      <c r="AA234" s="557">
        <f t="shared" si="94"/>
        <v>0</v>
      </c>
      <c r="AB234" s="403">
        <f t="shared" si="95"/>
        <v>0</v>
      </c>
      <c r="AC234" s="403">
        <f t="shared" si="96"/>
        <v>0</v>
      </c>
      <c r="AD234" s="548">
        <f t="shared" si="91"/>
        <v>0</v>
      </c>
      <c r="AE234" s="549"/>
      <c r="AF234" s="550">
        <f t="shared" si="97"/>
        <v>0</v>
      </c>
      <c r="AG234" s="551">
        <f t="shared" si="98"/>
        <v>0</v>
      </c>
      <c r="AH234" s="549"/>
      <c r="AI234" s="549"/>
      <c r="AJ234" s="550">
        <f t="shared" si="99"/>
        <v>0</v>
      </c>
      <c r="AK234" s="850">
        <f t="shared" si="92"/>
        <v>0</v>
      </c>
      <c r="AL234" s="549"/>
      <c r="AM234" s="550">
        <f t="shared" si="100"/>
        <v>0</v>
      </c>
      <c r="AN234" s="551">
        <f t="shared" si="101"/>
        <v>0</v>
      </c>
      <c r="AO234" s="549"/>
      <c r="AP234" s="552">
        <f t="shared" si="102"/>
        <v>0</v>
      </c>
      <c r="AQ234" s="553"/>
      <c r="AR234" s="551">
        <f t="shared" si="103"/>
        <v>0</v>
      </c>
      <c r="AS234" s="554"/>
      <c r="AT234" s="345">
        <f t="shared" si="104"/>
        <v>0</v>
      </c>
      <c r="AU234" s="868"/>
      <c r="AV234" s="555"/>
      <c r="AW234" s="371">
        <f t="shared" si="84"/>
        <v>0</v>
      </c>
      <c r="AX234" s="268"/>
      <c r="AY234" s="346">
        <f>'総括表 (A表)'!I234</f>
        <v>0</v>
      </c>
      <c r="AZ234" s="346">
        <f t="shared" si="85"/>
        <v>2</v>
      </c>
      <c r="BA234" s="346" t="str">
        <f t="shared" si="86"/>
        <v/>
      </c>
      <c r="BB234" s="346" t="str">
        <f t="shared" si="89"/>
        <v/>
      </c>
      <c r="BC234" s="346" t="str">
        <f t="shared" si="90"/>
        <v/>
      </c>
    </row>
    <row r="235" spans="1:55">
      <c r="A235" s="353">
        <f>VLOOKUP($E235,'個別表（B表）'!$C$14:$AR$213,2,FALSE)</f>
        <v>0</v>
      </c>
      <c r="B235" s="353">
        <f>IF(D235&gt;0,SUM($D$12:D235),0)</f>
        <v>0</v>
      </c>
      <c r="C235" s="353">
        <f t="shared" si="93"/>
        <v>0</v>
      </c>
      <c r="D235" s="353">
        <f t="shared" si="82"/>
        <v>0</v>
      </c>
      <c r="E235" s="408">
        <f t="shared" si="87"/>
        <v>0</v>
      </c>
      <c r="F235" s="371">
        <f>VLOOKUP($E235,'個別表（B表）'!$C$14:$AR$213,8,FALSE)</f>
        <v>0</v>
      </c>
      <c r="G235" s="346">
        <f>VLOOKUP($E235,'個別表（B表）'!$C$14:$AR$213,9,FALSE)</f>
        <v>0</v>
      </c>
      <c r="H235" s="346">
        <f>VLOOKUP($E235,'個別表（B表）'!$C$14:$AR$213,10,FALSE)</f>
        <v>0</v>
      </c>
      <c r="I235" s="542"/>
      <c r="J235" s="971" t="e">
        <f>IF($O235&gt;=0.6,1,
IF(AND($O235&gt;=0.5,#REF!=2,OR($L235="中間",$L235="山間")),1,"")
)</f>
        <v>#REF!</v>
      </c>
      <c r="K235" s="974" t="str">
        <f t="shared" si="83"/>
        <v/>
      </c>
      <c r="L235" s="652" t="str">
        <f>IF($H235&gt;0,LEFT(VLOOKUP($E235,'個別表（B表）'!$C$14:$AR$213,15,FALSE),2),"")</f>
        <v/>
      </c>
      <c r="M235" s="796"/>
      <c r="N235" s="544"/>
      <c r="O235" s="544"/>
      <c r="P235" s="543"/>
      <c r="Q235" s="556" t="str">
        <f t="shared" si="88"/>
        <v/>
      </c>
      <c r="R235" s="545"/>
      <c r="S235" s="557">
        <f>SUMIFS('個別表（B表）'!$H$14:$H$213,'個別表（B表）'!$C$14:$C$213,'総括表 (A表)'!$E235,'個別表（B表）'!$S$14:$S$213,"&gt;=1")</f>
        <v>0</v>
      </c>
      <c r="T235" s="401">
        <f>SUMIFS('個別表（B表）'!$BB$14:$BB$213,'個別表（B表）'!$C$14:$C$213,'総括表 (A表)'!$E235)</f>
        <v>0</v>
      </c>
      <c r="U235" s="401">
        <f>SUMIFS('個別表（B表）'!$BD$14:$BD$213,'個別表（B表）'!$C$14:$C$213,'総括表 (A表)'!$E235)</f>
        <v>0</v>
      </c>
      <c r="V235" s="557">
        <f>SUMIFS('個別表（B表）'!$H$14:$H$213,'個別表（B表）'!$C$14:$C$213,'総括表 (A表)'!$E235,'個別表（B表）'!$T$14:$T$213,"&gt;=1")</f>
        <v>0</v>
      </c>
      <c r="W235" s="402">
        <f>SUMIFS('個別表（B表）'!$BZ$14:$BZ$213,'個別表（B表）'!$C$14:$C$213,'総括表 (A表)'!$E235)</f>
        <v>0</v>
      </c>
      <c r="X235" s="402">
        <f>SUMIFS('個別表（B表）'!$CC$14:$CC$213,'個別表（B表）'!$C$14:$C$213,'総括表 (A表)'!$E235)</f>
        <v>0</v>
      </c>
      <c r="Y235" s="546"/>
      <c r="Z235" s="546"/>
      <c r="AA235" s="557">
        <f t="shared" si="94"/>
        <v>0</v>
      </c>
      <c r="AB235" s="403">
        <f t="shared" si="95"/>
        <v>0</v>
      </c>
      <c r="AC235" s="403">
        <f t="shared" si="96"/>
        <v>0</v>
      </c>
      <c r="AD235" s="548">
        <f t="shared" si="91"/>
        <v>0</v>
      </c>
      <c r="AE235" s="549"/>
      <c r="AF235" s="550">
        <f t="shared" si="97"/>
        <v>0</v>
      </c>
      <c r="AG235" s="551">
        <f t="shared" si="98"/>
        <v>0</v>
      </c>
      <c r="AH235" s="549"/>
      <c r="AI235" s="549"/>
      <c r="AJ235" s="550">
        <f t="shared" si="99"/>
        <v>0</v>
      </c>
      <c r="AK235" s="850">
        <f t="shared" si="92"/>
        <v>0</v>
      </c>
      <c r="AL235" s="549"/>
      <c r="AM235" s="550">
        <f t="shared" si="100"/>
        <v>0</v>
      </c>
      <c r="AN235" s="551">
        <f t="shared" si="101"/>
        <v>0</v>
      </c>
      <c r="AO235" s="549"/>
      <c r="AP235" s="552">
        <f t="shared" si="102"/>
        <v>0</v>
      </c>
      <c r="AQ235" s="553"/>
      <c r="AR235" s="551">
        <f t="shared" si="103"/>
        <v>0</v>
      </c>
      <c r="AS235" s="554"/>
      <c r="AT235" s="345">
        <f t="shared" si="104"/>
        <v>0</v>
      </c>
      <c r="AU235" s="868"/>
      <c r="AV235" s="555"/>
      <c r="AW235" s="371">
        <f t="shared" si="84"/>
        <v>0</v>
      </c>
      <c r="AX235" s="268"/>
      <c r="AY235" s="346">
        <f>'総括表 (A表)'!I235</f>
        <v>0</v>
      </c>
      <c r="AZ235" s="346">
        <f t="shared" si="85"/>
        <v>2</v>
      </c>
      <c r="BA235" s="346" t="str">
        <f t="shared" si="86"/>
        <v/>
      </c>
      <c r="BB235" s="346" t="str">
        <f t="shared" si="89"/>
        <v/>
      </c>
      <c r="BC235" s="346" t="str">
        <f t="shared" si="90"/>
        <v/>
      </c>
    </row>
    <row r="236" spans="1:55">
      <c r="A236" s="353">
        <f>VLOOKUP($E236,'個別表（B表）'!$C$14:$AR$213,2,FALSE)</f>
        <v>0</v>
      </c>
      <c r="B236" s="353">
        <f>IF(D236&gt;0,SUM($D$12:D236),0)</f>
        <v>0</v>
      </c>
      <c r="C236" s="353">
        <f t="shared" si="93"/>
        <v>0</v>
      </c>
      <c r="D236" s="353">
        <f t="shared" si="82"/>
        <v>0</v>
      </c>
      <c r="E236" s="408">
        <f t="shared" si="87"/>
        <v>0</v>
      </c>
      <c r="F236" s="371">
        <f>VLOOKUP($E236,'個別表（B表）'!$C$14:$AR$213,8,FALSE)</f>
        <v>0</v>
      </c>
      <c r="G236" s="346">
        <f>VLOOKUP($E236,'個別表（B表）'!$C$14:$AR$213,9,FALSE)</f>
        <v>0</v>
      </c>
      <c r="H236" s="346">
        <f>VLOOKUP($E236,'個別表（B表）'!$C$14:$AR$213,10,FALSE)</f>
        <v>0</v>
      </c>
      <c r="I236" s="542"/>
      <c r="J236" s="971" t="e">
        <f>IF($O236&gt;=0.6,1,
IF(AND($O236&gt;=0.5,#REF!=2,OR($L236="中間",$L236="山間")),1,"")
)</f>
        <v>#REF!</v>
      </c>
      <c r="K236" s="974" t="str">
        <f t="shared" si="83"/>
        <v/>
      </c>
      <c r="L236" s="652" t="str">
        <f>IF($H236&gt;0,LEFT(VLOOKUP($E236,'個別表（B表）'!$C$14:$AR$213,15,FALSE),2),"")</f>
        <v/>
      </c>
      <c r="M236" s="796"/>
      <c r="N236" s="544"/>
      <c r="O236" s="544"/>
      <c r="P236" s="543"/>
      <c r="Q236" s="556" t="str">
        <f t="shared" si="88"/>
        <v/>
      </c>
      <c r="R236" s="545"/>
      <c r="S236" s="557">
        <f>SUMIFS('個別表（B表）'!$H$14:$H$213,'個別表（B表）'!$C$14:$C$213,'総括表 (A表)'!$E236,'個別表（B表）'!$S$14:$S$213,"&gt;=1")</f>
        <v>0</v>
      </c>
      <c r="T236" s="401">
        <f>SUMIFS('個別表（B表）'!$BB$14:$BB$213,'個別表（B表）'!$C$14:$C$213,'総括表 (A表)'!$E236)</f>
        <v>0</v>
      </c>
      <c r="U236" s="401">
        <f>SUMIFS('個別表（B表）'!$BD$14:$BD$213,'個別表（B表）'!$C$14:$C$213,'総括表 (A表)'!$E236)</f>
        <v>0</v>
      </c>
      <c r="V236" s="557">
        <f>SUMIFS('個別表（B表）'!$H$14:$H$213,'個別表（B表）'!$C$14:$C$213,'総括表 (A表)'!$E236,'個別表（B表）'!$T$14:$T$213,"&gt;=1")</f>
        <v>0</v>
      </c>
      <c r="W236" s="402">
        <f>SUMIFS('個別表（B表）'!$BZ$14:$BZ$213,'個別表（B表）'!$C$14:$C$213,'総括表 (A表)'!$E236)</f>
        <v>0</v>
      </c>
      <c r="X236" s="402">
        <f>SUMIFS('個別表（B表）'!$CC$14:$CC$213,'個別表（B表）'!$C$14:$C$213,'総括表 (A表)'!$E236)</f>
        <v>0</v>
      </c>
      <c r="Y236" s="546"/>
      <c r="Z236" s="546"/>
      <c r="AA236" s="557">
        <f t="shared" si="94"/>
        <v>0</v>
      </c>
      <c r="AB236" s="403">
        <f t="shared" si="95"/>
        <v>0</v>
      </c>
      <c r="AC236" s="403">
        <f t="shared" si="96"/>
        <v>0</v>
      </c>
      <c r="AD236" s="548">
        <f t="shared" si="91"/>
        <v>0</v>
      </c>
      <c r="AE236" s="549"/>
      <c r="AF236" s="550">
        <f t="shared" si="97"/>
        <v>0</v>
      </c>
      <c r="AG236" s="551">
        <f t="shared" si="98"/>
        <v>0</v>
      </c>
      <c r="AH236" s="549"/>
      <c r="AI236" s="549"/>
      <c r="AJ236" s="550">
        <f t="shared" si="99"/>
        <v>0</v>
      </c>
      <c r="AK236" s="850">
        <f t="shared" si="92"/>
        <v>0</v>
      </c>
      <c r="AL236" s="549"/>
      <c r="AM236" s="550">
        <f t="shared" si="100"/>
        <v>0</v>
      </c>
      <c r="AN236" s="551">
        <f t="shared" si="101"/>
        <v>0</v>
      </c>
      <c r="AO236" s="549"/>
      <c r="AP236" s="552">
        <f t="shared" si="102"/>
        <v>0</v>
      </c>
      <c r="AQ236" s="553"/>
      <c r="AR236" s="551">
        <f t="shared" si="103"/>
        <v>0</v>
      </c>
      <c r="AS236" s="554"/>
      <c r="AT236" s="345">
        <f t="shared" si="104"/>
        <v>0</v>
      </c>
      <c r="AU236" s="868"/>
      <c r="AV236" s="555"/>
      <c r="AW236" s="371">
        <f t="shared" si="84"/>
        <v>0</v>
      </c>
      <c r="AX236" s="268"/>
      <c r="AY236" s="346">
        <f>'総括表 (A表)'!I236</f>
        <v>0</v>
      </c>
      <c r="AZ236" s="346">
        <f t="shared" si="85"/>
        <v>2</v>
      </c>
      <c r="BA236" s="346" t="str">
        <f t="shared" si="86"/>
        <v/>
      </c>
      <c r="BB236" s="346" t="str">
        <f t="shared" si="89"/>
        <v/>
      </c>
      <c r="BC236" s="346" t="str">
        <f t="shared" si="90"/>
        <v/>
      </c>
    </row>
    <row r="237" spans="1:55">
      <c r="A237" s="353">
        <f>VLOOKUP($E237,'個別表（B表）'!$C$14:$AR$213,2,FALSE)</f>
        <v>0</v>
      </c>
      <c r="B237" s="353">
        <f>IF(D237&gt;0,SUM($D$12:D237),0)</f>
        <v>0</v>
      </c>
      <c r="C237" s="353">
        <f t="shared" si="93"/>
        <v>0</v>
      </c>
      <c r="D237" s="353">
        <f t="shared" si="82"/>
        <v>0</v>
      </c>
      <c r="E237" s="408">
        <f t="shared" si="87"/>
        <v>0</v>
      </c>
      <c r="F237" s="371">
        <f>VLOOKUP($E237,'個別表（B表）'!$C$14:$AR$213,8,FALSE)</f>
        <v>0</v>
      </c>
      <c r="G237" s="346">
        <f>VLOOKUP($E237,'個別表（B表）'!$C$14:$AR$213,9,FALSE)</f>
        <v>0</v>
      </c>
      <c r="H237" s="346">
        <f>VLOOKUP($E237,'個別表（B表）'!$C$14:$AR$213,10,FALSE)</f>
        <v>0</v>
      </c>
      <c r="I237" s="542"/>
      <c r="J237" s="971" t="e">
        <f>IF($O237&gt;=0.6,1,
IF(AND($O237&gt;=0.5,#REF!=2,OR($L237="中間",$L237="山間")),1,"")
)</f>
        <v>#REF!</v>
      </c>
      <c r="K237" s="974" t="str">
        <f t="shared" si="83"/>
        <v/>
      </c>
      <c r="L237" s="652" t="str">
        <f>IF($H237&gt;0,LEFT(VLOOKUP($E237,'個別表（B表）'!$C$14:$AR$213,15,FALSE),2),"")</f>
        <v/>
      </c>
      <c r="M237" s="796"/>
      <c r="N237" s="544"/>
      <c r="O237" s="544"/>
      <c r="P237" s="543"/>
      <c r="Q237" s="556" t="str">
        <f t="shared" si="88"/>
        <v/>
      </c>
      <c r="R237" s="545"/>
      <c r="S237" s="557">
        <f>SUMIFS('個別表（B表）'!$H$14:$H$213,'個別表（B表）'!$C$14:$C$213,'総括表 (A表)'!$E237,'個別表（B表）'!$S$14:$S$213,"&gt;=1")</f>
        <v>0</v>
      </c>
      <c r="T237" s="401">
        <f>SUMIFS('個別表（B表）'!$BB$14:$BB$213,'個別表（B表）'!$C$14:$C$213,'総括表 (A表)'!$E237)</f>
        <v>0</v>
      </c>
      <c r="U237" s="401">
        <f>SUMIFS('個別表（B表）'!$BD$14:$BD$213,'個別表（B表）'!$C$14:$C$213,'総括表 (A表)'!$E237)</f>
        <v>0</v>
      </c>
      <c r="V237" s="557">
        <f>SUMIFS('個別表（B表）'!$H$14:$H$213,'個別表（B表）'!$C$14:$C$213,'総括表 (A表)'!$E237,'個別表（B表）'!$T$14:$T$213,"&gt;=1")</f>
        <v>0</v>
      </c>
      <c r="W237" s="402">
        <f>SUMIFS('個別表（B表）'!$BZ$14:$BZ$213,'個別表（B表）'!$C$14:$C$213,'総括表 (A表)'!$E237)</f>
        <v>0</v>
      </c>
      <c r="X237" s="402">
        <f>SUMIFS('個別表（B表）'!$CC$14:$CC$213,'個別表（B表）'!$C$14:$C$213,'総括表 (A表)'!$E237)</f>
        <v>0</v>
      </c>
      <c r="Y237" s="546"/>
      <c r="Z237" s="546"/>
      <c r="AA237" s="557">
        <f t="shared" si="94"/>
        <v>0</v>
      </c>
      <c r="AB237" s="403">
        <f t="shared" si="95"/>
        <v>0</v>
      </c>
      <c r="AC237" s="403">
        <f t="shared" si="96"/>
        <v>0</v>
      </c>
      <c r="AD237" s="548">
        <f t="shared" si="91"/>
        <v>0</v>
      </c>
      <c r="AE237" s="549"/>
      <c r="AF237" s="550">
        <f t="shared" si="97"/>
        <v>0</v>
      </c>
      <c r="AG237" s="551">
        <f t="shared" si="98"/>
        <v>0</v>
      </c>
      <c r="AH237" s="549"/>
      <c r="AI237" s="549"/>
      <c r="AJ237" s="550">
        <f t="shared" si="99"/>
        <v>0</v>
      </c>
      <c r="AK237" s="850">
        <f t="shared" si="92"/>
        <v>0</v>
      </c>
      <c r="AL237" s="549"/>
      <c r="AM237" s="550">
        <f t="shared" si="100"/>
        <v>0</v>
      </c>
      <c r="AN237" s="551">
        <f t="shared" si="101"/>
        <v>0</v>
      </c>
      <c r="AO237" s="549"/>
      <c r="AP237" s="552">
        <f t="shared" si="102"/>
        <v>0</v>
      </c>
      <c r="AQ237" s="553"/>
      <c r="AR237" s="551">
        <f t="shared" si="103"/>
        <v>0</v>
      </c>
      <c r="AS237" s="554"/>
      <c r="AT237" s="345">
        <f t="shared" si="104"/>
        <v>0</v>
      </c>
      <c r="AU237" s="868"/>
      <c r="AV237" s="555"/>
      <c r="AW237" s="371">
        <f t="shared" si="84"/>
        <v>0</v>
      </c>
      <c r="AX237" s="268"/>
      <c r="AY237" s="346">
        <f>'総括表 (A表)'!I237</f>
        <v>0</v>
      </c>
      <c r="AZ237" s="346">
        <f t="shared" si="85"/>
        <v>2</v>
      </c>
      <c r="BA237" s="346" t="str">
        <f t="shared" si="86"/>
        <v/>
      </c>
      <c r="BB237" s="346" t="str">
        <f t="shared" si="89"/>
        <v/>
      </c>
      <c r="BC237" s="346" t="str">
        <f t="shared" si="90"/>
        <v/>
      </c>
    </row>
    <row r="238" spans="1:55">
      <c r="A238" s="353">
        <f>VLOOKUP($E238,'個別表（B表）'!$C$14:$AR$213,2,FALSE)</f>
        <v>0</v>
      </c>
      <c r="B238" s="353">
        <f>IF(D238&gt;0,SUM($D$12:D238),0)</f>
        <v>0</v>
      </c>
      <c r="C238" s="353">
        <f t="shared" si="93"/>
        <v>0</v>
      </c>
      <c r="D238" s="353">
        <f t="shared" si="82"/>
        <v>0</v>
      </c>
      <c r="E238" s="408">
        <f t="shared" si="87"/>
        <v>0</v>
      </c>
      <c r="F238" s="371">
        <f>VLOOKUP($E238,'個別表（B表）'!$C$14:$AR$213,8,FALSE)</f>
        <v>0</v>
      </c>
      <c r="G238" s="346">
        <f>VLOOKUP($E238,'個別表（B表）'!$C$14:$AR$213,9,FALSE)</f>
        <v>0</v>
      </c>
      <c r="H238" s="346">
        <f>VLOOKUP($E238,'個別表（B表）'!$C$14:$AR$213,10,FALSE)</f>
        <v>0</v>
      </c>
      <c r="I238" s="542"/>
      <c r="J238" s="971" t="e">
        <f>IF($O238&gt;=0.6,1,
IF(AND($O238&gt;=0.5,#REF!=2,OR($L238="中間",$L238="山間")),1,"")
)</f>
        <v>#REF!</v>
      </c>
      <c r="K238" s="974" t="str">
        <f t="shared" si="83"/>
        <v/>
      </c>
      <c r="L238" s="652" t="str">
        <f>IF($H238&gt;0,LEFT(VLOOKUP($E238,'個別表（B表）'!$C$14:$AR$213,15,FALSE),2),"")</f>
        <v/>
      </c>
      <c r="M238" s="796"/>
      <c r="N238" s="544"/>
      <c r="O238" s="544"/>
      <c r="P238" s="543"/>
      <c r="Q238" s="556" t="str">
        <f t="shared" si="88"/>
        <v/>
      </c>
      <c r="R238" s="545"/>
      <c r="S238" s="557">
        <f>SUMIFS('個別表（B表）'!$H$14:$H$213,'個別表（B表）'!$C$14:$C$213,'総括表 (A表)'!$E238,'個別表（B表）'!$S$14:$S$213,"&gt;=1")</f>
        <v>0</v>
      </c>
      <c r="T238" s="401">
        <f>SUMIFS('個別表（B表）'!$BB$14:$BB$213,'個別表（B表）'!$C$14:$C$213,'総括表 (A表)'!$E238)</f>
        <v>0</v>
      </c>
      <c r="U238" s="401">
        <f>SUMIFS('個別表（B表）'!$BD$14:$BD$213,'個別表（B表）'!$C$14:$C$213,'総括表 (A表)'!$E238)</f>
        <v>0</v>
      </c>
      <c r="V238" s="557">
        <f>SUMIFS('個別表（B表）'!$H$14:$H$213,'個別表（B表）'!$C$14:$C$213,'総括表 (A表)'!$E238,'個別表（B表）'!$T$14:$T$213,"&gt;=1")</f>
        <v>0</v>
      </c>
      <c r="W238" s="402">
        <f>SUMIFS('個別表（B表）'!$BZ$14:$BZ$213,'個別表（B表）'!$C$14:$C$213,'総括表 (A表)'!$E238)</f>
        <v>0</v>
      </c>
      <c r="X238" s="402">
        <f>SUMIFS('個別表（B表）'!$CC$14:$CC$213,'個別表（B表）'!$C$14:$C$213,'総括表 (A表)'!$E238)</f>
        <v>0</v>
      </c>
      <c r="Y238" s="546"/>
      <c r="Z238" s="546"/>
      <c r="AA238" s="557">
        <f t="shared" si="94"/>
        <v>0</v>
      </c>
      <c r="AB238" s="403">
        <f t="shared" si="95"/>
        <v>0</v>
      </c>
      <c r="AC238" s="403">
        <f t="shared" si="96"/>
        <v>0</v>
      </c>
      <c r="AD238" s="548">
        <f t="shared" si="91"/>
        <v>0</v>
      </c>
      <c r="AE238" s="549"/>
      <c r="AF238" s="550">
        <f t="shared" si="97"/>
        <v>0</v>
      </c>
      <c r="AG238" s="551">
        <f t="shared" si="98"/>
        <v>0</v>
      </c>
      <c r="AH238" s="549"/>
      <c r="AI238" s="549"/>
      <c r="AJ238" s="550">
        <f t="shared" si="99"/>
        <v>0</v>
      </c>
      <c r="AK238" s="850">
        <f t="shared" si="92"/>
        <v>0</v>
      </c>
      <c r="AL238" s="549"/>
      <c r="AM238" s="550">
        <f t="shared" si="100"/>
        <v>0</v>
      </c>
      <c r="AN238" s="551">
        <f t="shared" si="101"/>
        <v>0</v>
      </c>
      <c r="AO238" s="549"/>
      <c r="AP238" s="552">
        <f t="shared" si="102"/>
        <v>0</v>
      </c>
      <c r="AQ238" s="553"/>
      <c r="AR238" s="551">
        <f t="shared" si="103"/>
        <v>0</v>
      </c>
      <c r="AS238" s="554"/>
      <c r="AT238" s="345">
        <f t="shared" si="104"/>
        <v>0</v>
      </c>
      <c r="AU238" s="868"/>
      <c r="AV238" s="555"/>
      <c r="AW238" s="371">
        <f t="shared" si="84"/>
        <v>0</v>
      </c>
      <c r="AX238" s="268"/>
      <c r="AY238" s="346">
        <f>'総括表 (A表)'!I238</f>
        <v>0</v>
      </c>
      <c r="AZ238" s="346">
        <f t="shared" si="85"/>
        <v>2</v>
      </c>
      <c r="BA238" s="346" t="str">
        <f t="shared" si="86"/>
        <v/>
      </c>
      <c r="BB238" s="346" t="str">
        <f t="shared" si="89"/>
        <v/>
      </c>
      <c r="BC238" s="346" t="str">
        <f t="shared" si="90"/>
        <v/>
      </c>
    </row>
    <row r="239" spans="1:55">
      <c r="A239" s="353">
        <f>VLOOKUP($E239,'個別表（B表）'!$C$14:$AR$213,2,FALSE)</f>
        <v>0</v>
      </c>
      <c r="B239" s="353">
        <f>IF(D239&gt;0,SUM($D$12:D239),0)</f>
        <v>0</v>
      </c>
      <c r="C239" s="353">
        <f t="shared" si="93"/>
        <v>0</v>
      </c>
      <c r="D239" s="353">
        <f t="shared" si="82"/>
        <v>0</v>
      </c>
      <c r="E239" s="408">
        <f t="shared" si="87"/>
        <v>0</v>
      </c>
      <c r="F239" s="371">
        <f>VLOOKUP($E239,'個別表（B表）'!$C$14:$AR$213,8,FALSE)</f>
        <v>0</v>
      </c>
      <c r="G239" s="346">
        <f>VLOOKUP($E239,'個別表（B表）'!$C$14:$AR$213,9,FALSE)</f>
        <v>0</v>
      </c>
      <c r="H239" s="346">
        <f>VLOOKUP($E239,'個別表（B表）'!$C$14:$AR$213,10,FALSE)</f>
        <v>0</v>
      </c>
      <c r="I239" s="542"/>
      <c r="J239" s="971" t="e">
        <f>IF($O239&gt;=0.6,1,
IF(AND($O239&gt;=0.5,#REF!=2,OR($L239="中間",$L239="山間")),1,"")
)</f>
        <v>#REF!</v>
      </c>
      <c r="K239" s="974" t="str">
        <f t="shared" si="83"/>
        <v/>
      </c>
      <c r="L239" s="652" t="str">
        <f>IF($H239&gt;0,LEFT(VLOOKUP($E239,'個別表（B表）'!$C$14:$AR$213,15,FALSE),2),"")</f>
        <v/>
      </c>
      <c r="M239" s="796"/>
      <c r="N239" s="544"/>
      <c r="O239" s="544"/>
      <c r="P239" s="543"/>
      <c r="Q239" s="556" t="str">
        <f t="shared" si="88"/>
        <v/>
      </c>
      <c r="R239" s="545"/>
      <c r="S239" s="557">
        <f>SUMIFS('個別表（B表）'!$H$14:$H$213,'個別表（B表）'!$C$14:$C$213,'総括表 (A表)'!$E239,'個別表（B表）'!$S$14:$S$213,"&gt;=1")</f>
        <v>0</v>
      </c>
      <c r="T239" s="401">
        <f>SUMIFS('個別表（B表）'!$BB$14:$BB$213,'個別表（B表）'!$C$14:$C$213,'総括表 (A表)'!$E239)</f>
        <v>0</v>
      </c>
      <c r="U239" s="401">
        <f>SUMIFS('個別表（B表）'!$BD$14:$BD$213,'個別表（B表）'!$C$14:$C$213,'総括表 (A表)'!$E239)</f>
        <v>0</v>
      </c>
      <c r="V239" s="557">
        <f>SUMIFS('個別表（B表）'!$H$14:$H$213,'個別表（B表）'!$C$14:$C$213,'総括表 (A表)'!$E239,'個別表（B表）'!$T$14:$T$213,"&gt;=1")</f>
        <v>0</v>
      </c>
      <c r="W239" s="402">
        <f>SUMIFS('個別表（B表）'!$BZ$14:$BZ$213,'個別表（B表）'!$C$14:$C$213,'総括表 (A表)'!$E239)</f>
        <v>0</v>
      </c>
      <c r="X239" s="402">
        <f>SUMIFS('個別表（B表）'!$CC$14:$CC$213,'個別表（B表）'!$C$14:$C$213,'総括表 (A表)'!$E239)</f>
        <v>0</v>
      </c>
      <c r="Y239" s="546"/>
      <c r="Z239" s="546"/>
      <c r="AA239" s="557">
        <f t="shared" si="94"/>
        <v>0</v>
      </c>
      <c r="AB239" s="403">
        <f t="shared" si="95"/>
        <v>0</v>
      </c>
      <c r="AC239" s="403">
        <f t="shared" si="96"/>
        <v>0</v>
      </c>
      <c r="AD239" s="548">
        <f t="shared" si="91"/>
        <v>0</v>
      </c>
      <c r="AE239" s="549"/>
      <c r="AF239" s="550">
        <f t="shared" si="97"/>
        <v>0</v>
      </c>
      <c r="AG239" s="551">
        <f t="shared" si="98"/>
        <v>0</v>
      </c>
      <c r="AH239" s="549"/>
      <c r="AI239" s="549"/>
      <c r="AJ239" s="550">
        <f t="shared" si="99"/>
        <v>0</v>
      </c>
      <c r="AK239" s="850">
        <f t="shared" si="92"/>
        <v>0</v>
      </c>
      <c r="AL239" s="549"/>
      <c r="AM239" s="550">
        <f t="shared" si="100"/>
        <v>0</v>
      </c>
      <c r="AN239" s="551">
        <f t="shared" si="101"/>
        <v>0</v>
      </c>
      <c r="AO239" s="549"/>
      <c r="AP239" s="552">
        <f t="shared" si="102"/>
        <v>0</v>
      </c>
      <c r="AQ239" s="553"/>
      <c r="AR239" s="551">
        <f t="shared" si="103"/>
        <v>0</v>
      </c>
      <c r="AS239" s="554"/>
      <c r="AT239" s="345">
        <f t="shared" si="104"/>
        <v>0</v>
      </c>
      <c r="AU239" s="868"/>
      <c r="AV239" s="555"/>
      <c r="AW239" s="371">
        <f t="shared" si="84"/>
        <v>0</v>
      </c>
      <c r="AX239" s="268"/>
      <c r="AY239" s="346">
        <f>'総括表 (A表)'!I239</f>
        <v>0</v>
      </c>
      <c r="AZ239" s="346">
        <f t="shared" si="85"/>
        <v>2</v>
      </c>
      <c r="BA239" s="346" t="str">
        <f t="shared" si="86"/>
        <v/>
      </c>
      <c r="BB239" s="346" t="str">
        <f t="shared" si="89"/>
        <v/>
      </c>
      <c r="BC239" s="346" t="str">
        <f t="shared" si="90"/>
        <v/>
      </c>
    </row>
    <row r="240" spans="1:55">
      <c r="A240" s="353">
        <f>VLOOKUP($E240,'個別表（B表）'!$C$14:$AR$213,2,FALSE)</f>
        <v>0</v>
      </c>
      <c r="B240" s="353">
        <f>IF(D240&gt;0,SUM($D$12:D240),0)</f>
        <v>0</v>
      </c>
      <c r="C240" s="353">
        <f t="shared" si="93"/>
        <v>0</v>
      </c>
      <c r="D240" s="353">
        <f t="shared" si="82"/>
        <v>0</v>
      </c>
      <c r="E240" s="408">
        <f t="shared" si="87"/>
        <v>0</v>
      </c>
      <c r="F240" s="371">
        <f>VLOOKUP($E240,'個別表（B表）'!$C$14:$AR$213,8,FALSE)</f>
        <v>0</v>
      </c>
      <c r="G240" s="346">
        <f>VLOOKUP($E240,'個別表（B表）'!$C$14:$AR$213,9,FALSE)</f>
        <v>0</v>
      </c>
      <c r="H240" s="346">
        <f>VLOOKUP($E240,'個別表（B表）'!$C$14:$AR$213,10,FALSE)</f>
        <v>0</v>
      </c>
      <c r="I240" s="542"/>
      <c r="J240" s="971" t="e">
        <f>IF($O240&gt;=0.6,1,
IF(AND($O240&gt;=0.5,#REF!=2,OR($L240="中間",$L240="山間")),1,"")
)</f>
        <v>#REF!</v>
      </c>
      <c r="K240" s="974" t="str">
        <f t="shared" si="83"/>
        <v/>
      </c>
      <c r="L240" s="652" t="str">
        <f>IF($H240&gt;0,LEFT(VLOOKUP($E240,'個別表（B表）'!$C$14:$AR$213,15,FALSE),2),"")</f>
        <v/>
      </c>
      <c r="M240" s="796"/>
      <c r="N240" s="544"/>
      <c r="O240" s="544"/>
      <c r="P240" s="543"/>
      <c r="Q240" s="556" t="str">
        <f t="shared" si="88"/>
        <v/>
      </c>
      <c r="R240" s="545"/>
      <c r="S240" s="557">
        <f>SUMIFS('個別表（B表）'!$H$14:$H$213,'個別表（B表）'!$C$14:$C$213,'総括表 (A表)'!$E240,'個別表（B表）'!$S$14:$S$213,"&gt;=1")</f>
        <v>0</v>
      </c>
      <c r="T240" s="401">
        <f>SUMIFS('個別表（B表）'!$BB$14:$BB$213,'個別表（B表）'!$C$14:$C$213,'総括表 (A表)'!$E240)</f>
        <v>0</v>
      </c>
      <c r="U240" s="401">
        <f>SUMIFS('個別表（B表）'!$BD$14:$BD$213,'個別表（B表）'!$C$14:$C$213,'総括表 (A表)'!$E240)</f>
        <v>0</v>
      </c>
      <c r="V240" s="557">
        <f>SUMIFS('個別表（B表）'!$H$14:$H$213,'個別表（B表）'!$C$14:$C$213,'総括表 (A表)'!$E240,'個別表（B表）'!$T$14:$T$213,"&gt;=1")</f>
        <v>0</v>
      </c>
      <c r="W240" s="402">
        <f>SUMIFS('個別表（B表）'!$BZ$14:$BZ$213,'個別表（B表）'!$C$14:$C$213,'総括表 (A表)'!$E240)</f>
        <v>0</v>
      </c>
      <c r="X240" s="402">
        <f>SUMIFS('個別表（B表）'!$CC$14:$CC$213,'個別表（B表）'!$C$14:$C$213,'総括表 (A表)'!$E240)</f>
        <v>0</v>
      </c>
      <c r="Y240" s="546"/>
      <c r="Z240" s="546"/>
      <c r="AA240" s="557">
        <f t="shared" si="94"/>
        <v>0</v>
      </c>
      <c r="AB240" s="403">
        <f t="shared" si="95"/>
        <v>0</v>
      </c>
      <c r="AC240" s="403">
        <f t="shared" si="96"/>
        <v>0</v>
      </c>
      <c r="AD240" s="548">
        <f t="shared" si="91"/>
        <v>0</v>
      </c>
      <c r="AE240" s="549"/>
      <c r="AF240" s="550">
        <f t="shared" si="97"/>
        <v>0</v>
      </c>
      <c r="AG240" s="551">
        <f t="shared" si="98"/>
        <v>0</v>
      </c>
      <c r="AH240" s="549"/>
      <c r="AI240" s="549"/>
      <c r="AJ240" s="550">
        <f t="shared" si="99"/>
        <v>0</v>
      </c>
      <c r="AK240" s="850">
        <f t="shared" si="92"/>
        <v>0</v>
      </c>
      <c r="AL240" s="549"/>
      <c r="AM240" s="550">
        <f t="shared" si="100"/>
        <v>0</v>
      </c>
      <c r="AN240" s="551">
        <f t="shared" si="101"/>
        <v>0</v>
      </c>
      <c r="AO240" s="549"/>
      <c r="AP240" s="552">
        <f t="shared" si="102"/>
        <v>0</v>
      </c>
      <c r="AQ240" s="553"/>
      <c r="AR240" s="551">
        <f t="shared" si="103"/>
        <v>0</v>
      </c>
      <c r="AS240" s="554"/>
      <c r="AT240" s="345">
        <f t="shared" si="104"/>
        <v>0</v>
      </c>
      <c r="AU240" s="868"/>
      <c r="AV240" s="555"/>
      <c r="AW240" s="371">
        <f t="shared" si="84"/>
        <v>0</v>
      </c>
      <c r="AX240" s="268"/>
      <c r="AY240" s="346">
        <f>'総括表 (A表)'!I240</f>
        <v>0</v>
      </c>
      <c r="AZ240" s="346">
        <f t="shared" si="85"/>
        <v>2</v>
      </c>
      <c r="BA240" s="346" t="str">
        <f t="shared" si="86"/>
        <v/>
      </c>
      <c r="BB240" s="346" t="str">
        <f t="shared" si="89"/>
        <v/>
      </c>
      <c r="BC240" s="346" t="str">
        <f t="shared" si="90"/>
        <v/>
      </c>
    </row>
    <row r="241" spans="1:55">
      <c r="A241" s="353">
        <f>VLOOKUP($E241,'個別表（B表）'!$C$14:$AR$213,2,FALSE)</f>
        <v>0</v>
      </c>
      <c r="B241" s="353">
        <f>IF(D241&gt;0,SUM($D$12:D241),0)</f>
        <v>0</v>
      </c>
      <c r="C241" s="353">
        <f t="shared" si="93"/>
        <v>0</v>
      </c>
      <c r="D241" s="353">
        <f t="shared" si="82"/>
        <v>0</v>
      </c>
      <c r="E241" s="408">
        <f t="shared" si="87"/>
        <v>0</v>
      </c>
      <c r="F241" s="371">
        <f>VLOOKUP($E241,'個別表（B表）'!$C$14:$AR$213,8,FALSE)</f>
        <v>0</v>
      </c>
      <c r="G241" s="346">
        <f>VLOOKUP($E241,'個別表（B表）'!$C$14:$AR$213,9,FALSE)</f>
        <v>0</v>
      </c>
      <c r="H241" s="346">
        <f>VLOOKUP($E241,'個別表（B表）'!$C$14:$AR$213,10,FALSE)</f>
        <v>0</v>
      </c>
      <c r="I241" s="542"/>
      <c r="J241" s="971" t="e">
        <f>IF($O241&gt;=0.6,1,
IF(AND($O241&gt;=0.5,#REF!=2,OR($L241="中間",$L241="山間")),1,"")
)</f>
        <v>#REF!</v>
      </c>
      <c r="K241" s="974" t="str">
        <f t="shared" si="83"/>
        <v/>
      </c>
      <c r="L241" s="652" t="str">
        <f>IF($H241&gt;0,LEFT(VLOOKUP($E241,'個別表（B表）'!$C$14:$AR$213,15,FALSE),2),"")</f>
        <v/>
      </c>
      <c r="M241" s="796"/>
      <c r="N241" s="544"/>
      <c r="O241" s="544"/>
      <c r="P241" s="543"/>
      <c r="Q241" s="556" t="str">
        <f t="shared" si="88"/>
        <v/>
      </c>
      <c r="R241" s="545"/>
      <c r="S241" s="557">
        <f>SUMIFS('個別表（B表）'!$H$14:$H$213,'個別表（B表）'!$C$14:$C$213,'総括表 (A表)'!$E241,'個別表（B表）'!$S$14:$S$213,"&gt;=1")</f>
        <v>0</v>
      </c>
      <c r="T241" s="401">
        <f>SUMIFS('個別表（B表）'!$BB$14:$BB$213,'個別表（B表）'!$C$14:$C$213,'総括表 (A表)'!$E241)</f>
        <v>0</v>
      </c>
      <c r="U241" s="401">
        <f>SUMIFS('個別表（B表）'!$BD$14:$BD$213,'個別表（B表）'!$C$14:$C$213,'総括表 (A表)'!$E241)</f>
        <v>0</v>
      </c>
      <c r="V241" s="557">
        <f>SUMIFS('個別表（B表）'!$H$14:$H$213,'個別表（B表）'!$C$14:$C$213,'総括表 (A表)'!$E241,'個別表（B表）'!$T$14:$T$213,"&gt;=1")</f>
        <v>0</v>
      </c>
      <c r="W241" s="402">
        <f>SUMIFS('個別表（B表）'!$BZ$14:$BZ$213,'個別表（B表）'!$C$14:$C$213,'総括表 (A表)'!$E241)</f>
        <v>0</v>
      </c>
      <c r="X241" s="402">
        <f>SUMIFS('個別表（B表）'!$CC$14:$CC$213,'個別表（B表）'!$C$14:$C$213,'総括表 (A表)'!$E241)</f>
        <v>0</v>
      </c>
      <c r="Y241" s="546"/>
      <c r="Z241" s="546"/>
      <c r="AA241" s="557">
        <f t="shared" si="94"/>
        <v>0</v>
      </c>
      <c r="AB241" s="403">
        <f t="shared" si="95"/>
        <v>0</v>
      </c>
      <c r="AC241" s="403">
        <f t="shared" si="96"/>
        <v>0</v>
      </c>
      <c r="AD241" s="548">
        <f t="shared" si="91"/>
        <v>0</v>
      </c>
      <c r="AE241" s="549"/>
      <c r="AF241" s="550">
        <f t="shared" si="97"/>
        <v>0</v>
      </c>
      <c r="AG241" s="551">
        <f t="shared" si="98"/>
        <v>0</v>
      </c>
      <c r="AH241" s="549"/>
      <c r="AI241" s="549"/>
      <c r="AJ241" s="550">
        <f t="shared" si="99"/>
        <v>0</v>
      </c>
      <c r="AK241" s="850">
        <f t="shared" si="92"/>
        <v>0</v>
      </c>
      <c r="AL241" s="549"/>
      <c r="AM241" s="550">
        <f t="shared" si="100"/>
        <v>0</v>
      </c>
      <c r="AN241" s="551">
        <f t="shared" si="101"/>
        <v>0</v>
      </c>
      <c r="AO241" s="549"/>
      <c r="AP241" s="552">
        <f t="shared" si="102"/>
        <v>0</v>
      </c>
      <c r="AQ241" s="553"/>
      <c r="AR241" s="551">
        <f t="shared" si="103"/>
        <v>0</v>
      </c>
      <c r="AS241" s="554"/>
      <c r="AT241" s="345">
        <f t="shared" si="104"/>
        <v>0</v>
      </c>
      <c r="AU241" s="868"/>
      <c r="AV241" s="555"/>
      <c r="AW241" s="371">
        <f t="shared" si="84"/>
        <v>0</v>
      </c>
      <c r="AX241" s="268"/>
      <c r="AY241" s="346">
        <f>'総括表 (A表)'!I241</f>
        <v>0</v>
      </c>
      <c r="AZ241" s="346">
        <f t="shared" si="85"/>
        <v>2</v>
      </c>
      <c r="BA241" s="346" t="str">
        <f t="shared" si="86"/>
        <v/>
      </c>
      <c r="BB241" s="346" t="str">
        <f t="shared" si="89"/>
        <v/>
      </c>
      <c r="BC241" s="346" t="str">
        <f t="shared" si="90"/>
        <v/>
      </c>
    </row>
    <row r="242" spans="1:55">
      <c r="A242" s="353">
        <f>VLOOKUP($E242,'個別表（B表）'!$C$14:$AR$213,2,FALSE)</f>
        <v>0</v>
      </c>
      <c r="B242" s="353">
        <f>IF(D242&gt;0,SUM($D$12:D242),0)</f>
        <v>0</v>
      </c>
      <c r="C242" s="353">
        <f t="shared" si="93"/>
        <v>0</v>
      </c>
      <c r="D242" s="353">
        <f t="shared" si="82"/>
        <v>0</v>
      </c>
      <c r="E242" s="408">
        <f t="shared" si="87"/>
        <v>0</v>
      </c>
      <c r="F242" s="371">
        <f>VLOOKUP($E242,'個別表（B表）'!$C$14:$AR$213,8,FALSE)</f>
        <v>0</v>
      </c>
      <c r="G242" s="346">
        <f>VLOOKUP($E242,'個別表（B表）'!$C$14:$AR$213,9,FALSE)</f>
        <v>0</v>
      </c>
      <c r="H242" s="346">
        <f>VLOOKUP($E242,'個別表（B表）'!$C$14:$AR$213,10,FALSE)</f>
        <v>0</v>
      </c>
      <c r="I242" s="542"/>
      <c r="J242" s="971" t="e">
        <f>IF($O242&gt;=0.6,1,
IF(AND($O242&gt;=0.5,#REF!=2,OR($L242="中間",$L242="山間")),1,"")
)</f>
        <v>#REF!</v>
      </c>
      <c r="K242" s="974" t="str">
        <f t="shared" si="83"/>
        <v/>
      </c>
      <c r="L242" s="652" t="str">
        <f>IF($H242&gt;0,LEFT(VLOOKUP($E242,'個別表（B表）'!$C$14:$AR$213,15,FALSE),2),"")</f>
        <v/>
      </c>
      <c r="M242" s="796"/>
      <c r="N242" s="544"/>
      <c r="O242" s="544"/>
      <c r="P242" s="543"/>
      <c r="Q242" s="556" t="str">
        <f t="shared" si="88"/>
        <v/>
      </c>
      <c r="R242" s="545"/>
      <c r="S242" s="557">
        <f>SUMIFS('個別表（B表）'!$H$14:$H$213,'個別表（B表）'!$C$14:$C$213,'総括表 (A表)'!$E242,'個別表（B表）'!$S$14:$S$213,"&gt;=1")</f>
        <v>0</v>
      </c>
      <c r="T242" s="401">
        <f>SUMIFS('個別表（B表）'!$BB$14:$BB$213,'個別表（B表）'!$C$14:$C$213,'総括表 (A表)'!$E242)</f>
        <v>0</v>
      </c>
      <c r="U242" s="401">
        <f>SUMIFS('個別表（B表）'!$BD$14:$BD$213,'個別表（B表）'!$C$14:$C$213,'総括表 (A表)'!$E242)</f>
        <v>0</v>
      </c>
      <c r="V242" s="557">
        <f>SUMIFS('個別表（B表）'!$H$14:$H$213,'個別表（B表）'!$C$14:$C$213,'総括表 (A表)'!$E242,'個別表（B表）'!$T$14:$T$213,"&gt;=1")</f>
        <v>0</v>
      </c>
      <c r="W242" s="402">
        <f>SUMIFS('個別表（B表）'!$BZ$14:$BZ$213,'個別表（B表）'!$C$14:$C$213,'総括表 (A表)'!$E242)</f>
        <v>0</v>
      </c>
      <c r="X242" s="402">
        <f>SUMIFS('個別表（B表）'!$CC$14:$CC$213,'個別表（B表）'!$C$14:$C$213,'総括表 (A表)'!$E242)</f>
        <v>0</v>
      </c>
      <c r="Y242" s="546"/>
      <c r="Z242" s="546"/>
      <c r="AA242" s="557">
        <f t="shared" si="94"/>
        <v>0</v>
      </c>
      <c r="AB242" s="403">
        <f t="shared" si="95"/>
        <v>0</v>
      </c>
      <c r="AC242" s="403">
        <f t="shared" si="96"/>
        <v>0</v>
      </c>
      <c r="AD242" s="548">
        <f t="shared" si="91"/>
        <v>0</v>
      </c>
      <c r="AE242" s="549"/>
      <c r="AF242" s="550">
        <f t="shared" si="97"/>
        <v>0</v>
      </c>
      <c r="AG242" s="551">
        <f t="shared" si="98"/>
        <v>0</v>
      </c>
      <c r="AH242" s="549"/>
      <c r="AI242" s="549"/>
      <c r="AJ242" s="550">
        <f t="shared" si="99"/>
        <v>0</v>
      </c>
      <c r="AK242" s="850">
        <f t="shared" si="92"/>
        <v>0</v>
      </c>
      <c r="AL242" s="549"/>
      <c r="AM242" s="550">
        <f t="shared" si="100"/>
        <v>0</v>
      </c>
      <c r="AN242" s="551">
        <f t="shared" si="101"/>
        <v>0</v>
      </c>
      <c r="AO242" s="549"/>
      <c r="AP242" s="552">
        <f t="shared" si="102"/>
        <v>0</v>
      </c>
      <c r="AQ242" s="553"/>
      <c r="AR242" s="551">
        <f t="shared" si="103"/>
        <v>0</v>
      </c>
      <c r="AS242" s="554"/>
      <c r="AT242" s="345">
        <f t="shared" si="104"/>
        <v>0</v>
      </c>
      <c r="AU242" s="868"/>
      <c r="AV242" s="555"/>
      <c r="AW242" s="371">
        <f t="shared" si="84"/>
        <v>0</v>
      </c>
      <c r="AX242" s="268"/>
      <c r="AY242" s="346">
        <f>'総括表 (A表)'!I242</f>
        <v>0</v>
      </c>
      <c r="AZ242" s="346">
        <f t="shared" si="85"/>
        <v>2</v>
      </c>
      <c r="BA242" s="346" t="str">
        <f t="shared" si="86"/>
        <v/>
      </c>
      <c r="BB242" s="346" t="str">
        <f t="shared" si="89"/>
        <v/>
      </c>
      <c r="BC242" s="346" t="str">
        <f t="shared" si="90"/>
        <v/>
      </c>
    </row>
    <row r="243" spans="1:55">
      <c r="A243" s="353">
        <f>VLOOKUP($E243,'個別表（B表）'!$C$14:$AR$213,2,FALSE)</f>
        <v>0</v>
      </c>
      <c r="B243" s="353">
        <f>IF(D243&gt;0,SUM($D$12:D243),0)</f>
        <v>0</v>
      </c>
      <c r="C243" s="353">
        <f t="shared" si="93"/>
        <v>0</v>
      </c>
      <c r="D243" s="353">
        <f t="shared" si="82"/>
        <v>0</v>
      </c>
      <c r="E243" s="408">
        <f t="shared" si="87"/>
        <v>0</v>
      </c>
      <c r="F243" s="371">
        <f>VLOOKUP($E243,'個別表（B表）'!$C$14:$AR$213,8,FALSE)</f>
        <v>0</v>
      </c>
      <c r="G243" s="346">
        <f>VLOOKUP($E243,'個別表（B表）'!$C$14:$AR$213,9,FALSE)</f>
        <v>0</v>
      </c>
      <c r="H243" s="346">
        <f>VLOOKUP($E243,'個別表（B表）'!$C$14:$AR$213,10,FALSE)</f>
        <v>0</v>
      </c>
      <c r="I243" s="542"/>
      <c r="J243" s="971" t="e">
        <f>IF($O243&gt;=0.6,1,
IF(AND($O243&gt;=0.5,#REF!=2,OR($L243="中間",$L243="山間")),1,"")
)</f>
        <v>#REF!</v>
      </c>
      <c r="K243" s="974" t="str">
        <f t="shared" si="83"/>
        <v/>
      </c>
      <c r="L243" s="652" t="str">
        <f>IF($H243&gt;0,LEFT(VLOOKUP($E243,'個別表（B表）'!$C$14:$AR$213,15,FALSE),2),"")</f>
        <v/>
      </c>
      <c r="M243" s="796"/>
      <c r="N243" s="544"/>
      <c r="O243" s="544"/>
      <c r="P243" s="543"/>
      <c r="Q243" s="556" t="str">
        <f t="shared" si="88"/>
        <v/>
      </c>
      <c r="R243" s="545"/>
      <c r="S243" s="557">
        <f>SUMIFS('個別表（B表）'!$H$14:$H$213,'個別表（B表）'!$C$14:$C$213,'総括表 (A表)'!$E243,'個別表（B表）'!$S$14:$S$213,"&gt;=1")</f>
        <v>0</v>
      </c>
      <c r="T243" s="401">
        <f>SUMIFS('個別表（B表）'!$BB$14:$BB$213,'個別表（B表）'!$C$14:$C$213,'総括表 (A表)'!$E243)</f>
        <v>0</v>
      </c>
      <c r="U243" s="401">
        <f>SUMIFS('個別表（B表）'!$BD$14:$BD$213,'個別表（B表）'!$C$14:$C$213,'総括表 (A表)'!$E243)</f>
        <v>0</v>
      </c>
      <c r="V243" s="557">
        <f>SUMIFS('個別表（B表）'!$H$14:$H$213,'個別表（B表）'!$C$14:$C$213,'総括表 (A表)'!$E243,'個別表（B表）'!$T$14:$T$213,"&gt;=1")</f>
        <v>0</v>
      </c>
      <c r="W243" s="402">
        <f>SUMIFS('個別表（B表）'!$BZ$14:$BZ$213,'個別表（B表）'!$C$14:$C$213,'総括表 (A表)'!$E243)</f>
        <v>0</v>
      </c>
      <c r="X243" s="402">
        <f>SUMIFS('個別表（B表）'!$CC$14:$CC$213,'個別表（B表）'!$C$14:$C$213,'総括表 (A表)'!$E243)</f>
        <v>0</v>
      </c>
      <c r="Y243" s="546"/>
      <c r="Z243" s="546"/>
      <c r="AA243" s="557">
        <f t="shared" si="94"/>
        <v>0</v>
      </c>
      <c r="AB243" s="403">
        <f t="shared" si="95"/>
        <v>0</v>
      </c>
      <c r="AC243" s="403">
        <f t="shared" si="96"/>
        <v>0</v>
      </c>
      <c r="AD243" s="548">
        <f t="shared" si="91"/>
        <v>0</v>
      </c>
      <c r="AE243" s="549"/>
      <c r="AF243" s="550">
        <f t="shared" si="97"/>
        <v>0</v>
      </c>
      <c r="AG243" s="551">
        <f t="shared" si="98"/>
        <v>0</v>
      </c>
      <c r="AH243" s="549"/>
      <c r="AI243" s="549"/>
      <c r="AJ243" s="550">
        <f t="shared" si="99"/>
        <v>0</v>
      </c>
      <c r="AK243" s="850">
        <f t="shared" si="92"/>
        <v>0</v>
      </c>
      <c r="AL243" s="549"/>
      <c r="AM243" s="550">
        <f t="shared" si="100"/>
        <v>0</v>
      </c>
      <c r="AN243" s="551">
        <f t="shared" si="101"/>
        <v>0</v>
      </c>
      <c r="AO243" s="549"/>
      <c r="AP243" s="552">
        <f t="shared" si="102"/>
        <v>0</v>
      </c>
      <c r="AQ243" s="553"/>
      <c r="AR243" s="551">
        <f t="shared" si="103"/>
        <v>0</v>
      </c>
      <c r="AS243" s="554"/>
      <c r="AT243" s="345">
        <f t="shared" si="104"/>
        <v>0</v>
      </c>
      <c r="AU243" s="868"/>
      <c r="AV243" s="555"/>
      <c r="AW243" s="371">
        <f t="shared" si="84"/>
        <v>0</v>
      </c>
      <c r="AX243" s="268"/>
      <c r="AY243" s="346">
        <f>'総括表 (A表)'!I243</f>
        <v>0</v>
      </c>
      <c r="AZ243" s="346">
        <f t="shared" si="85"/>
        <v>2</v>
      </c>
      <c r="BA243" s="346" t="str">
        <f t="shared" si="86"/>
        <v/>
      </c>
      <c r="BB243" s="346" t="str">
        <f t="shared" si="89"/>
        <v/>
      </c>
      <c r="BC243" s="346" t="str">
        <f t="shared" si="90"/>
        <v/>
      </c>
    </row>
    <row r="244" spans="1:55">
      <c r="A244" s="353">
        <f>VLOOKUP($E244,'個別表（B表）'!$C$14:$AR$213,2,FALSE)</f>
        <v>0</v>
      </c>
      <c r="B244" s="353">
        <f>IF(D244&gt;0,SUM($D$12:D244),0)</f>
        <v>0</v>
      </c>
      <c r="C244" s="353">
        <f t="shared" si="93"/>
        <v>0</v>
      </c>
      <c r="D244" s="353">
        <f t="shared" si="82"/>
        <v>0</v>
      </c>
      <c r="E244" s="408">
        <f t="shared" si="87"/>
        <v>0</v>
      </c>
      <c r="F244" s="371">
        <f>VLOOKUP($E244,'個別表（B表）'!$C$14:$AR$213,8,FALSE)</f>
        <v>0</v>
      </c>
      <c r="G244" s="346">
        <f>VLOOKUP($E244,'個別表（B表）'!$C$14:$AR$213,9,FALSE)</f>
        <v>0</v>
      </c>
      <c r="H244" s="346">
        <f>VLOOKUP($E244,'個別表（B表）'!$C$14:$AR$213,10,FALSE)</f>
        <v>0</v>
      </c>
      <c r="I244" s="542"/>
      <c r="J244" s="971" t="e">
        <f>IF($O244&gt;=0.6,1,
IF(AND($O244&gt;=0.5,#REF!=2,OR($L244="中間",$L244="山間")),1,"")
)</f>
        <v>#REF!</v>
      </c>
      <c r="K244" s="974" t="str">
        <f t="shared" si="83"/>
        <v/>
      </c>
      <c r="L244" s="652" t="str">
        <f>IF($H244&gt;0,LEFT(VLOOKUP($E244,'個別表（B表）'!$C$14:$AR$213,15,FALSE),2),"")</f>
        <v/>
      </c>
      <c r="M244" s="796"/>
      <c r="N244" s="544"/>
      <c r="O244" s="544"/>
      <c r="P244" s="543"/>
      <c r="Q244" s="556" t="str">
        <f t="shared" si="88"/>
        <v/>
      </c>
      <c r="R244" s="545"/>
      <c r="S244" s="557">
        <f>SUMIFS('個別表（B表）'!$H$14:$H$213,'個別表（B表）'!$C$14:$C$213,'総括表 (A表)'!$E244,'個別表（B表）'!$S$14:$S$213,"&gt;=1")</f>
        <v>0</v>
      </c>
      <c r="T244" s="401">
        <f>SUMIFS('個別表（B表）'!$BB$14:$BB$213,'個別表（B表）'!$C$14:$C$213,'総括表 (A表)'!$E244)</f>
        <v>0</v>
      </c>
      <c r="U244" s="401">
        <f>SUMIFS('個別表（B表）'!$BD$14:$BD$213,'個別表（B表）'!$C$14:$C$213,'総括表 (A表)'!$E244)</f>
        <v>0</v>
      </c>
      <c r="V244" s="557">
        <f>SUMIFS('個別表（B表）'!$H$14:$H$213,'個別表（B表）'!$C$14:$C$213,'総括表 (A表)'!$E244,'個別表（B表）'!$T$14:$T$213,"&gt;=1")</f>
        <v>0</v>
      </c>
      <c r="W244" s="402">
        <f>SUMIFS('個別表（B表）'!$BZ$14:$BZ$213,'個別表（B表）'!$C$14:$C$213,'総括表 (A表)'!$E244)</f>
        <v>0</v>
      </c>
      <c r="X244" s="402">
        <f>SUMIFS('個別表（B表）'!$CC$14:$CC$213,'個別表（B表）'!$C$14:$C$213,'総括表 (A表)'!$E244)</f>
        <v>0</v>
      </c>
      <c r="Y244" s="546"/>
      <c r="Z244" s="546"/>
      <c r="AA244" s="557">
        <f t="shared" si="94"/>
        <v>0</v>
      </c>
      <c r="AB244" s="403">
        <f t="shared" si="95"/>
        <v>0</v>
      </c>
      <c r="AC244" s="403">
        <f t="shared" si="96"/>
        <v>0</v>
      </c>
      <c r="AD244" s="548">
        <f t="shared" si="91"/>
        <v>0</v>
      </c>
      <c r="AE244" s="549"/>
      <c r="AF244" s="550">
        <f t="shared" si="97"/>
        <v>0</v>
      </c>
      <c r="AG244" s="551">
        <f t="shared" si="98"/>
        <v>0</v>
      </c>
      <c r="AH244" s="549"/>
      <c r="AI244" s="549"/>
      <c r="AJ244" s="550">
        <f t="shared" si="99"/>
        <v>0</v>
      </c>
      <c r="AK244" s="850">
        <f t="shared" si="92"/>
        <v>0</v>
      </c>
      <c r="AL244" s="549"/>
      <c r="AM244" s="550">
        <f t="shared" si="100"/>
        <v>0</v>
      </c>
      <c r="AN244" s="551">
        <f t="shared" si="101"/>
        <v>0</v>
      </c>
      <c r="AO244" s="549"/>
      <c r="AP244" s="552">
        <f t="shared" si="102"/>
        <v>0</v>
      </c>
      <c r="AQ244" s="553"/>
      <c r="AR244" s="551">
        <f t="shared" si="103"/>
        <v>0</v>
      </c>
      <c r="AS244" s="554"/>
      <c r="AT244" s="345">
        <f t="shared" si="104"/>
        <v>0</v>
      </c>
      <c r="AU244" s="868"/>
      <c r="AV244" s="555"/>
      <c r="AW244" s="371">
        <f t="shared" si="84"/>
        <v>0</v>
      </c>
      <c r="AX244" s="268"/>
      <c r="AY244" s="346">
        <f>'総括表 (A表)'!I244</f>
        <v>0</v>
      </c>
      <c r="AZ244" s="346">
        <f t="shared" si="85"/>
        <v>2</v>
      </c>
      <c r="BA244" s="346" t="str">
        <f t="shared" si="86"/>
        <v/>
      </c>
      <c r="BB244" s="346" t="str">
        <f t="shared" si="89"/>
        <v/>
      </c>
      <c r="BC244" s="346" t="str">
        <f t="shared" si="90"/>
        <v/>
      </c>
    </row>
    <row r="245" spans="1:55">
      <c r="A245" s="353">
        <f>VLOOKUP($E245,'個別表（B表）'!$C$14:$AR$213,2,FALSE)</f>
        <v>0</v>
      </c>
      <c r="B245" s="353">
        <f>IF(D245&gt;0,SUM($D$12:D245),0)</f>
        <v>0</v>
      </c>
      <c r="C245" s="353">
        <f t="shared" si="93"/>
        <v>0</v>
      </c>
      <c r="D245" s="353">
        <f t="shared" si="82"/>
        <v>0</v>
      </c>
      <c r="E245" s="408">
        <f t="shared" si="87"/>
        <v>0</v>
      </c>
      <c r="F245" s="371">
        <f>VLOOKUP($E245,'個別表（B表）'!$C$14:$AR$213,8,FALSE)</f>
        <v>0</v>
      </c>
      <c r="G245" s="346">
        <f>VLOOKUP($E245,'個別表（B表）'!$C$14:$AR$213,9,FALSE)</f>
        <v>0</v>
      </c>
      <c r="H245" s="346">
        <f>VLOOKUP($E245,'個別表（B表）'!$C$14:$AR$213,10,FALSE)</f>
        <v>0</v>
      </c>
      <c r="I245" s="542"/>
      <c r="J245" s="971" t="e">
        <f>IF($O245&gt;=0.6,1,
IF(AND($O245&gt;=0.5,#REF!=2,OR($L245="中間",$L245="山間")),1,"")
)</f>
        <v>#REF!</v>
      </c>
      <c r="K245" s="974" t="str">
        <f t="shared" si="83"/>
        <v/>
      </c>
      <c r="L245" s="652" t="str">
        <f>IF($H245&gt;0,LEFT(VLOOKUP($E245,'個別表（B表）'!$C$14:$AR$213,15,FALSE),2),"")</f>
        <v/>
      </c>
      <c r="M245" s="796"/>
      <c r="N245" s="544"/>
      <c r="O245" s="544"/>
      <c r="P245" s="543"/>
      <c r="Q245" s="556" t="str">
        <f t="shared" si="88"/>
        <v/>
      </c>
      <c r="R245" s="545"/>
      <c r="S245" s="557">
        <f>SUMIFS('個別表（B表）'!$H$14:$H$213,'個別表（B表）'!$C$14:$C$213,'総括表 (A表)'!$E245,'個別表（B表）'!$S$14:$S$213,"&gt;=1")</f>
        <v>0</v>
      </c>
      <c r="T245" s="401">
        <f>SUMIFS('個別表（B表）'!$BB$14:$BB$213,'個別表（B表）'!$C$14:$C$213,'総括表 (A表)'!$E245)</f>
        <v>0</v>
      </c>
      <c r="U245" s="401">
        <f>SUMIFS('個別表（B表）'!$BD$14:$BD$213,'個別表（B表）'!$C$14:$C$213,'総括表 (A表)'!$E245)</f>
        <v>0</v>
      </c>
      <c r="V245" s="557">
        <f>SUMIFS('個別表（B表）'!$H$14:$H$213,'個別表（B表）'!$C$14:$C$213,'総括表 (A表)'!$E245,'個別表（B表）'!$T$14:$T$213,"&gt;=1")</f>
        <v>0</v>
      </c>
      <c r="W245" s="402">
        <f>SUMIFS('個別表（B表）'!$BZ$14:$BZ$213,'個別表（B表）'!$C$14:$C$213,'総括表 (A表)'!$E245)</f>
        <v>0</v>
      </c>
      <c r="X245" s="402">
        <f>SUMIFS('個別表（B表）'!$CC$14:$CC$213,'個別表（B表）'!$C$14:$C$213,'総括表 (A表)'!$E245)</f>
        <v>0</v>
      </c>
      <c r="Y245" s="546"/>
      <c r="Z245" s="546"/>
      <c r="AA245" s="557">
        <f t="shared" si="94"/>
        <v>0</v>
      </c>
      <c r="AB245" s="403">
        <f t="shared" si="95"/>
        <v>0</v>
      </c>
      <c r="AC245" s="403">
        <f t="shared" si="96"/>
        <v>0</v>
      </c>
      <c r="AD245" s="548">
        <f t="shared" si="91"/>
        <v>0</v>
      </c>
      <c r="AE245" s="549"/>
      <c r="AF245" s="550">
        <f t="shared" si="97"/>
        <v>0</v>
      </c>
      <c r="AG245" s="551">
        <f t="shared" si="98"/>
        <v>0</v>
      </c>
      <c r="AH245" s="549"/>
      <c r="AI245" s="549"/>
      <c r="AJ245" s="550">
        <f t="shared" si="99"/>
        <v>0</v>
      </c>
      <c r="AK245" s="850">
        <f t="shared" si="92"/>
        <v>0</v>
      </c>
      <c r="AL245" s="549"/>
      <c r="AM245" s="550">
        <f t="shared" si="100"/>
        <v>0</v>
      </c>
      <c r="AN245" s="551">
        <f t="shared" si="101"/>
        <v>0</v>
      </c>
      <c r="AO245" s="549"/>
      <c r="AP245" s="552">
        <f t="shared" si="102"/>
        <v>0</v>
      </c>
      <c r="AQ245" s="553"/>
      <c r="AR245" s="551">
        <f t="shared" si="103"/>
        <v>0</v>
      </c>
      <c r="AS245" s="554"/>
      <c r="AT245" s="345">
        <f t="shared" si="104"/>
        <v>0</v>
      </c>
      <c r="AU245" s="868"/>
      <c r="AV245" s="555"/>
      <c r="AW245" s="371">
        <f t="shared" si="84"/>
        <v>0</v>
      </c>
      <c r="AX245" s="268"/>
      <c r="AY245" s="346">
        <f>'総括表 (A表)'!I245</f>
        <v>0</v>
      </c>
      <c r="AZ245" s="346">
        <f t="shared" si="85"/>
        <v>2</v>
      </c>
      <c r="BA245" s="346" t="str">
        <f t="shared" si="86"/>
        <v/>
      </c>
      <c r="BB245" s="346" t="str">
        <f t="shared" si="89"/>
        <v/>
      </c>
      <c r="BC245" s="346" t="str">
        <f t="shared" si="90"/>
        <v/>
      </c>
    </row>
    <row r="246" spans="1:55">
      <c r="A246" s="353">
        <f>VLOOKUP($E246,'個別表（B表）'!$C$14:$AR$213,2,FALSE)</f>
        <v>0</v>
      </c>
      <c r="B246" s="353">
        <f>IF(D246&gt;0,SUM($D$12:D246),0)</f>
        <v>0</v>
      </c>
      <c r="C246" s="353">
        <f t="shared" si="93"/>
        <v>0</v>
      </c>
      <c r="D246" s="353">
        <f t="shared" si="82"/>
        <v>0</v>
      </c>
      <c r="E246" s="408">
        <f t="shared" si="87"/>
        <v>0</v>
      </c>
      <c r="F246" s="371">
        <f>VLOOKUP($E246,'個別表（B表）'!$C$14:$AR$213,8,FALSE)</f>
        <v>0</v>
      </c>
      <c r="G246" s="346">
        <f>VLOOKUP($E246,'個別表（B表）'!$C$14:$AR$213,9,FALSE)</f>
        <v>0</v>
      </c>
      <c r="H246" s="346">
        <f>VLOOKUP($E246,'個別表（B表）'!$C$14:$AR$213,10,FALSE)</f>
        <v>0</v>
      </c>
      <c r="I246" s="542"/>
      <c r="J246" s="971" t="e">
        <f>IF($O246&gt;=0.6,1,
IF(AND($O246&gt;=0.5,#REF!=2,OR($L246="中間",$L246="山間")),1,"")
)</f>
        <v>#REF!</v>
      </c>
      <c r="K246" s="974" t="str">
        <f t="shared" si="83"/>
        <v/>
      </c>
      <c r="L246" s="652" t="str">
        <f>IF($H246&gt;0,LEFT(VLOOKUP($E246,'個別表（B表）'!$C$14:$AR$213,15,FALSE),2),"")</f>
        <v/>
      </c>
      <c r="M246" s="796"/>
      <c r="N246" s="544"/>
      <c r="O246" s="544"/>
      <c r="P246" s="543"/>
      <c r="Q246" s="556" t="str">
        <f t="shared" si="88"/>
        <v/>
      </c>
      <c r="R246" s="545"/>
      <c r="S246" s="557">
        <f>SUMIFS('個別表（B表）'!$H$14:$H$213,'個別表（B表）'!$C$14:$C$213,'総括表 (A表)'!$E246,'個別表（B表）'!$S$14:$S$213,"&gt;=1")</f>
        <v>0</v>
      </c>
      <c r="T246" s="401">
        <f>SUMIFS('個別表（B表）'!$BB$14:$BB$213,'個別表（B表）'!$C$14:$C$213,'総括表 (A表)'!$E246)</f>
        <v>0</v>
      </c>
      <c r="U246" s="401">
        <f>SUMIFS('個別表（B表）'!$BD$14:$BD$213,'個別表（B表）'!$C$14:$C$213,'総括表 (A表)'!$E246)</f>
        <v>0</v>
      </c>
      <c r="V246" s="557">
        <f>SUMIFS('個別表（B表）'!$H$14:$H$213,'個別表（B表）'!$C$14:$C$213,'総括表 (A表)'!$E246,'個別表（B表）'!$T$14:$T$213,"&gt;=1")</f>
        <v>0</v>
      </c>
      <c r="W246" s="402">
        <f>SUMIFS('個別表（B表）'!$BZ$14:$BZ$213,'個別表（B表）'!$C$14:$C$213,'総括表 (A表)'!$E246)</f>
        <v>0</v>
      </c>
      <c r="X246" s="402">
        <f>SUMIFS('個別表（B表）'!$CC$14:$CC$213,'個別表（B表）'!$C$14:$C$213,'総括表 (A表)'!$E246)</f>
        <v>0</v>
      </c>
      <c r="Y246" s="546"/>
      <c r="Z246" s="546"/>
      <c r="AA246" s="557">
        <f t="shared" si="94"/>
        <v>0</v>
      </c>
      <c r="AB246" s="403">
        <f t="shared" si="95"/>
        <v>0</v>
      </c>
      <c r="AC246" s="403">
        <f t="shared" si="96"/>
        <v>0</v>
      </c>
      <c r="AD246" s="548">
        <f t="shared" si="91"/>
        <v>0</v>
      </c>
      <c r="AE246" s="549"/>
      <c r="AF246" s="550">
        <f t="shared" si="97"/>
        <v>0</v>
      </c>
      <c r="AG246" s="551">
        <f t="shared" si="98"/>
        <v>0</v>
      </c>
      <c r="AH246" s="549"/>
      <c r="AI246" s="549"/>
      <c r="AJ246" s="550">
        <f t="shared" si="99"/>
        <v>0</v>
      </c>
      <c r="AK246" s="850">
        <f t="shared" si="92"/>
        <v>0</v>
      </c>
      <c r="AL246" s="549"/>
      <c r="AM246" s="550">
        <f t="shared" si="100"/>
        <v>0</v>
      </c>
      <c r="AN246" s="551">
        <f t="shared" si="101"/>
        <v>0</v>
      </c>
      <c r="AO246" s="549"/>
      <c r="AP246" s="552">
        <f t="shared" si="102"/>
        <v>0</v>
      </c>
      <c r="AQ246" s="553"/>
      <c r="AR246" s="551">
        <f t="shared" si="103"/>
        <v>0</v>
      </c>
      <c r="AS246" s="554"/>
      <c r="AT246" s="345">
        <f t="shared" si="104"/>
        <v>0</v>
      </c>
      <c r="AU246" s="868"/>
      <c r="AV246" s="555"/>
      <c r="AW246" s="371">
        <f t="shared" si="84"/>
        <v>0</v>
      </c>
      <c r="AX246" s="268"/>
      <c r="AY246" s="346">
        <f>'総括表 (A表)'!I246</f>
        <v>0</v>
      </c>
      <c r="AZ246" s="346">
        <f t="shared" si="85"/>
        <v>2</v>
      </c>
      <c r="BA246" s="346" t="str">
        <f t="shared" si="86"/>
        <v/>
      </c>
      <c r="BB246" s="346" t="str">
        <f t="shared" si="89"/>
        <v/>
      </c>
      <c r="BC246" s="346" t="str">
        <f t="shared" si="90"/>
        <v/>
      </c>
    </row>
    <row r="247" spans="1:55">
      <c r="A247" s="353">
        <f>VLOOKUP($E247,'個別表（B表）'!$C$14:$AR$213,2,FALSE)</f>
        <v>0</v>
      </c>
      <c r="B247" s="353">
        <f>IF(D247&gt;0,SUM($D$12:D247),0)</f>
        <v>0</v>
      </c>
      <c r="C247" s="353">
        <f t="shared" si="93"/>
        <v>0</v>
      </c>
      <c r="D247" s="353">
        <f t="shared" si="82"/>
        <v>0</v>
      </c>
      <c r="E247" s="408">
        <f t="shared" si="87"/>
        <v>0</v>
      </c>
      <c r="F247" s="371">
        <f>VLOOKUP($E247,'個別表（B表）'!$C$14:$AR$213,8,FALSE)</f>
        <v>0</v>
      </c>
      <c r="G247" s="346">
        <f>VLOOKUP($E247,'個別表（B表）'!$C$14:$AR$213,9,FALSE)</f>
        <v>0</v>
      </c>
      <c r="H247" s="346">
        <f>VLOOKUP($E247,'個別表（B表）'!$C$14:$AR$213,10,FALSE)</f>
        <v>0</v>
      </c>
      <c r="I247" s="542"/>
      <c r="J247" s="971" t="e">
        <f>IF($O247&gt;=0.6,1,
IF(AND($O247&gt;=0.5,#REF!=2,OR($L247="中間",$L247="山間")),1,"")
)</f>
        <v>#REF!</v>
      </c>
      <c r="K247" s="974" t="str">
        <f t="shared" si="83"/>
        <v/>
      </c>
      <c r="L247" s="652" t="str">
        <f>IF($H247&gt;0,LEFT(VLOOKUP($E247,'個別表（B表）'!$C$14:$AR$213,15,FALSE),2),"")</f>
        <v/>
      </c>
      <c r="M247" s="796"/>
      <c r="N247" s="544"/>
      <c r="O247" s="544"/>
      <c r="P247" s="543"/>
      <c r="Q247" s="556" t="str">
        <f t="shared" si="88"/>
        <v/>
      </c>
      <c r="R247" s="545"/>
      <c r="S247" s="557">
        <f>SUMIFS('個別表（B表）'!$H$14:$H$213,'個別表（B表）'!$C$14:$C$213,'総括表 (A表)'!$E247,'個別表（B表）'!$S$14:$S$213,"&gt;=1")</f>
        <v>0</v>
      </c>
      <c r="T247" s="401">
        <f>SUMIFS('個別表（B表）'!$BB$14:$BB$213,'個別表（B表）'!$C$14:$C$213,'総括表 (A表)'!$E247)</f>
        <v>0</v>
      </c>
      <c r="U247" s="401">
        <f>SUMIFS('個別表（B表）'!$BD$14:$BD$213,'個別表（B表）'!$C$14:$C$213,'総括表 (A表)'!$E247)</f>
        <v>0</v>
      </c>
      <c r="V247" s="557">
        <f>SUMIFS('個別表（B表）'!$H$14:$H$213,'個別表（B表）'!$C$14:$C$213,'総括表 (A表)'!$E247,'個別表（B表）'!$T$14:$T$213,"&gt;=1")</f>
        <v>0</v>
      </c>
      <c r="W247" s="402">
        <f>SUMIFS('個別表（B表）'!$BZ$14:$BZ$213,'個別表（B表）'!$C$14:$C$213,'総括表 (A表)'!$E247)</f>
        <v>0</v>
      </c>
      <c r="X247" s="402">
        <f>SUMIFS('個別表（B表）'!$CC$14:$CC$213,'個別表（B表）'!$C$14:$C$213,'総括表 (A表)'!$E247)</f>
        <v>0</v>
      </c>
      <c r="Y247" s="546"/>
      <c r="Z247" s="546"/>
      <c r="AA247" s="557">
        <f t="shared" si="94"/>
        <v>0</v>
      </c>
      <c r="AB247" s="403">
        <f t="shared" si="95"/>
        <v>0</v>
      </c>
      <c r="AC247" s="403">
        <f t="shared" si="96"/>
        <v>0</v>
      </c>
      <c r="AD247" s="548">
        <f t="shared" si="91"/>
        <v>0</v>
      </c>
      <c r="AE247" s="549"/>
      <c r="AF247" s="550">
        <f t="shared" si="97"/>
        <v>0</v>
      </c>
      <c r="AG247" s="551">
        <f t="shared" si="98"/>
        <v>0</v>
      </c>
      <c r="AH247" s="549"/>
      <c r="AI247" s="549"/>
      <c r="AJ247" s="550">
        <f t="shared" si="99"/>
        <v>0</v>
      </c>
      <c r="AK247" s="850">
        <f t="shared" si="92"/>
        <v>0</v>
      </c>
      <c r="AL247" s="549"/>
      <c r="AM247" s="550">
        <f t="shared" si="100"/>
        <v>0</v>
      </c>
      <c r="AN247" s="551">
        <f t="shared" si="101"/>
        <v>0</v>
      </c>
      <c r="AO247" s="549"/>
      <c r="AP247" s="552">
        <f t="shared" si="102"/>
        <v>0</v>
      </c>
      <c r="AQ247" s="553"/>
      <c r="AR247" s="551">
        <f t="shared" si="103"/>
        <v>0</v>
      </c>
      <c r="AS247" s="554"/>
      <c r="AT247" s="345">
        <f t="shared" si="104"/>
        <v>0</v>
      </c>
      <c r="AU247" s="868"/>
      <c r="AV247" s="555"/>
      <c r="AW247" s="371">
        <f t="shared" si="84"/>
        <v>0</v>
      </c>
      <c r="AX247" s="268"/>
      <c r="AY247" s="346">
        <f>'総括表 (A表)'!I247</f>
        <v>0</v>
      </c>
      <c r="AZ247" s="346">
        <f t="shared" si="85"/>
        <v>2</v>
      </c>
      <c r="BA247" s="346" t="str">
        <f t="shared" si="86"/>
        <v/>
      </c>
      <c r="BB247" s="346" t="str">
        <f t="shared" si="89"/>
        <v/>
      </c>
      <c r="BC247" s="346" t="str">
        <f t="shared" si="90"/>
        <v/>
      </c>
    </row>
    <row r="248" spans="1:55">
      <c r="A248" s="353">
        <f>VLOOKUP($E248,'個別表（B表）'!$C$14:$AR$213,2,FALSE)</f>
        <v>0</v>
      </c>
      <c r="B248" s="353">
        <f>IF(D248&gt;0,SUM($D$12:D248),0)</f>
        <v>0</v>
      </c>
      <c r="C248" s="353">
        <f t="shared" si="93"/>
        <v>0</v>
      </c>
      <c r="D248" s="353">
        <f t="shared" si="82"/>
        <v>0</v>
      </c>
      <c r="E248" s="408">
        <f t="shared" si="87"/>
        <v>0</v>
      </c>
      <c r="F248" s="371">
        <f>VLOOKUP($E248,'個別表（B表）'!$C$14:$AR$213,8,FALSE)</f>
        <v>0</v>
      </c>
      <c r="G248" s="346">
        <f>VLOOKUP($E248,'個別表（B表）'!$C$14:$AR$213,9,FALSE)</f>
        <v>0</v>
      </c>
      <c r="H248" s="346">
        <f>VLOOKUP($E248,'個別表（B表）'!$C$14:$AR$213,10,FALSE)</f>
        <v>0</v>
      </c>
      <c r="I248" s="542"/>
      <c r="J248" s="971" t="e">
        <f>IF($O248&gt;=0.6,1,
IF(AND($O248&gt;=0.5,#REF!=2,OR($L248="中間",$L248="山間")),1,"")
)</f>
        <v>#REF!</v>
      </c>
      <c r="K248" s="974" t="str">
        <f t="shared" si="83"/>
        <v/>
      </c>
      <c r="L248" s="652" t="str">
        <f>IF($H248&gt;0,LEFT(VLOOKUP($E248,'個別表（B表）'!$C$14:$AR$213,15,FALSE),2),"")</f>
        <v/>
      </c>
      <c r="M248" s="796"/>
      <c r="N248" s="544"/>
      <c r="O248" s="544"/>
      <c r="P248" s="543"/>
      <c r="Q248" s="556" t="str">
        <f t="shared" si="88"/>
        <v/>
      </c>
      <c r="R248" s="545"/>
      <c r="S248" s="557">
        <f>SUMIFS('個別表（B表）'!$H$14:$H$213,'個別表（B表）'!$C$14:$C$213,'総括表 (A表)'!$E248,'個別表（B表）'!$S$14:$S$213,"&gt;=1")</f>
        <v>0</v>
      </c>
      <c r="T248" s="401">
        <f>SUMIFS('個別表（B表）'!$BB$14:$BB$213,'個別表（B表）'!$C$14:$C$213,'総括表 (A表)'!$E248)</f>
        <v>0</v>
      </c>
      <c r="U248" s="401">
        <f>SUMIFS('個別表（B表）'!$BD$14:$BD$213,'個別表（B表）'!$C$14:$C$213,'総括表 (A表)'!$E248)</f>
        <v>0</v>
      </c>
      <c r="V248" s="557">
        <f>SUMIFS('個別表（B表）'!$H$14:$H$213,'個別表（B表）'!$C$14:$C$213,'総括表 (A表)'!$E248,'個別表（B表）'!$T$14:$T$213,"&gt;=1")</f>
        <v>0</v>
      </c>
      <c r="W248" s="402">
        <f>SUMIFS('個別表（B表）'!$BZ$14:$BZ$213,'個別表（B表）'!$C$14:$C$213,'総括表 (A表)'!$E248)</f>
        <v>0</v>
      </c>
      <c r="X248" s="402">
        <f>SUMIFS('個別表（B表）'!$CC$14:$CC$213,'個別表（B表）'!$C$14:$C$213,'総括表 (A表)'!$E248)</f>
        <v>0</v>
      </c>
      <c r="Y248" s="546"/>
      <c r="Z248" s="546"/>
      <c r="AA248" s="557">
        <f t="shared" si="94"/>
        <v>0</v>
      </c>
      <c r="AB248" s="403">
        <f t="shared" si="95"/>
        <v>0</v>
      </c>
      <c r="AC248" s="403">
        <f t="shared" si="96"/>
        <v>0</v>
      </c>
      <c r="AD248" s="548">
        <f t="shared" si="91"/>
        <v>0</v>
      </c>
      <c r="AE248" s="549"/>
      <c r="AF248" s="550">
        <f t="shared" si="97"/>
        <v>0</v>
      </c>
      <c r="AG248" s="551">
        <f t="shared" si="98"/>
        <v>0</v>
      </c>
      <c r="AH248" s="549"/>
      <c r="AI248" s="549"/>
      <c r="AJ248" s="550">
        <f t="shared" si="99"/>
        <v>0</v>
      </c>
      <c r="AK248" s="850">
        <f t="shared" si="92"/>
        <v>0</v>
      </c>
      <c r="AL248" s="549"/>
      <c r="AM248" s="550">
        <f t="shared" si="100"/>
        <v>0</v>
      </c>
      <c r="AN248" s="551">
        <f t="shared" si="101"/>
        <v>0</v>
      </c>
      <c r="AO248" s="549"/>
      <c r="AP248" s="552">
        <f t="shared" si="102"/>
        <v>0</v>
      </c>
      <c r="AQ248" s="553"/>
      <c r="AR248" s="551">
        <f t="shared" si="103"/>
        <v>0</v>
      </c>
      <c r="AS248" s="554"/>
      <c r="AT248" s="345">
        <f t="shared" si="104"/>
        <v>0</v>
      </c>
      <c r="AU248" s="868"/>
      <c r="AV248" s="555"/>
      <c r="AW248" s="371">
        <f t="shared" si="84"/>
        <v>0</v>
      </c>
      <c r="AX248" s="268"/>
      <c r="AY248" s="346">
        <f>'総括表 (A表)'!I248</f>
        <v>0</v>
      </c>
      <c r="AZ248" s="346">
        <f t="shared" si="85"/>
        <v>2</v>
      </c>
      <c r="BA248" s="346" t="str">
        <f t="shared" si="86"/>
        <v/>
      </c>
      <c r="BB248" s="346" t="str">
        <f t="shared" si="89"/>
        <v/>
      </c>
      <c r="BC248" s="346" t="str">
        <f t="shared" si="90"/>
        <v/>
      </c>
    </row>
    <row r="249" spans="1:55">
      <c r="A249" s="353">
        <f>VLOOKUP($E249,'個別表（B表）'!$C$14:$AR$213,2,FALSE)</f>
        <v>0</v>
      </c>
      <c r="B249" s="353">
        <f>IF(D249&gt;0,SUM($D$12:D249),0)</f>
        <v>0</v>
      </c>
      <c r="C249" s="353">
        <f t="shared" si="93"/>
        <v>0</v>
      </c>
      <c r="D249" s="353">
        <f t="shared" si="82"/>
        <v>0</v>
      </c>
      <c r="E249" s="408">
        <f t="shared" si="87"/>
        <v>0</v>
      </c>
      <c r="F249" s="371">
        <f>VLOOKUP($E249,'個別表（B表）'!$C$14:$AR$213,8,FALSE)</f>
        <v>0</v>
      </c>
      <c r="G249" s="346">
        <f>VLOOKUP($E249,'個別表（B表）'!$C$14:$AR$213,9,FALSE)</f>
        <v>0</v>
      </c>
      <c r="H249" s="346">
        <f>VLOOKUP($E249,'個別表（B表）'!$C$14:$AR$213,10,FALSE)</f>
        <v>0</v>
      </c>
      <c r="I249" s="542"/>
      <c r="J249" s="971" t="e">
        <f>IF($O249&gt;=0.6,1,
IF(AND($O249&gt;=0.5,#REF!=2,OR($L249="中間",$L249="山間")),1,"")
)</f>
        <v>#REF!</v>
      </c>
      <c r="K249" s="974" t="str">
        <f t="shared" si="83"/>
        <v/>
      </c>
      <c r="L249" s="652" t="str">
        <f>IF($H249&gt;0,LEFT(VLOOKUP($E249,'個別表（B表）'!$C$14:$AR$213,15,FALSE),2),"")</f>
        <v/>
      </c>
      <c r="M249" s="796"/>
      <c r="N249" s="544"/>
      <c r="O249" s="544"/>
      <c r="P249" s="543"/>
      <c r="Q249" s="556" t="str">
        <f t="shared" si="88"/>
        <v/>
      </c>
      <c r="R249" s="545"/>
      <c r="S249" s="557">
        <f>SUMIFS('個別表（B表）'!$H$14:$H$213,'個別表（B表）'!$C$14:$C$213,'総括表 (A表)'!$E249,'個別表（B表）'!$S$14:$S$213,"&gt;=1")</f>
        <v>0</v>
      </c>
      <c r="T249" s="401">
        <f>SUMIFS('個別表（B表）'!$BB$14:$BB$213,'個別表（B表）'!$C$14:$C$213,'総括表 (A表)'!$E249)</f>
        <v>0</v>
      </c>
      <c r="U249" s="401">
        <f>SUMIFS('個別表（B表）'!$BD$14:$BD$213,'個別表（B表）'!$C$14:$C$213,'総括表 (A表)'!$E249)</f>
        <v>0</v>
      </c>
      <c r="V249" s="557">
        <f>SUMIFS('個別表（B表）'!$H$14:$H$213,'個別表（B表）'!$C$14:$C$213,'総括表 (A表)'!$E249,'個別表（B表）'!$T$14:$T$213,"&gt;=1")</f>
        <v>0</v>
      </c>
      <c r="W249" s="402">
        <f>SUMIFS('個別表（B表）'!$BZ$14:$BZ$213,'個別表（B表）'!$C$14:$C$213,'総括表 (A表)'!$E249)</f>
        <v>0</v>
      </c>
      <c r="X249" s="402">
        <f>SUMIFS('個別表（B表）'!$CC$14:$CC$213,'個別表（B表）'!$C$14:$C$213,'総括表 (A表)'!$E249)</f>
        <v>0</v>
      </c>
      <c r="Y249" s="546"/>
      <c r="Z249" s="546"/>
      <c r="AA249" s="557">
        <f t="shared" si="94"/>
        <v>0</v>
      </c>
      <c r="AB249" s="403">
        <f t="shared" si="95"/>
        <v>0</v>
      </c>
      <c r="AC249" s="403">
        <f t="shared" si="96"/>
        <v>0</v>
      </c>
      <c r="AD249" s="548">
        <f t="shared" si="91"/>
        <v>0</v>
      </c>
      <c r="AE249" s="549"/>
      <c r="AF249" s="550">
        <f t="shared" si="97"/>
        <v>0</v>
      </c>
      <c r="AG249" s="551">
        <f t="shared" si="98"/>
        <v>0</v>
      </c>
      <c r="AH249" s="549"/>
      <c r="AI249" s="549"/>
      <c r="AJ249" s="550">
        <f t="shared" si="99"/>
        <v>0</v>
      </c>
      <c r="AK249" s="850">
        <f t="shared" si="92"/>
        <v>0</v>
      </c>
      <c r="AL249" s="549"/>
      <c r="AM249" s="550">
        <f t="shared" si="100"/>
        <v>0</v>
      </c>
      <c r="AN249" s="551">
        <f t="shared" si="101"/>
        <v>0</v>
      </c>
      <c r="AO249" s="549"/>
      <c r="AP249" s="552">
        <f t="shared" si="102"/>
        <v>0</v>
      </c>
      <c r="AQ249" s="553"/>
      <c r="AR249" s="551">
        <f t="shared" si="103"/>
        <v>0</v>
      </c>
      <c r="AS249" s="554"/>
      <c r="AT249" s="345">
        <f t="shared" si="104"/>
        <v>0</v>
      </c>
      <c r="AU249" s="868"/>
      <c r="AV249" s="555"/>
      <c r="AW249" s="371">
        <f t="shared" si="84"/>
        <v>0</v>
      </c>
      <c r="AX249" s="268"/>
      <c r="AY249" s="346">
        <f>'総括表 (A表)'!I249</f>
        <v>0</v>
      </c>
      <c r="AZ249" s="346">
        <f t="shared" si="85"/>
        <v>2</v>
      </c>
      <c r="BA249" s="346" t="str">
        <f t="shared" si="86"/>
        <v/>
      </c>
      <c r="BB249" s="346" t="str">
        <f t="shared" si="89"/>
        <v/>
      </c>
      <c r="BC249" s="346" t="str">
        <f t="shared" si="90"/>
        <v/>
      </c>
    </row>
    <row r="250" spans="1:55">
      <c r="A250" s="353">
        <f>VLOOKUP($E250,'個別表（B表）'!$C$14:$AR$213,2,FALSE)</f>
        <v>0</v>
      </c>
      <c r="B250" s="353">
        <f>IF(D250&gt;0,SUM($D$12:D250),0)</f>
        <v>0</v>
      </c>
      <c r="C250" s="353">
        <f t="shared" si="93"/>
        <v>0</v>
      </c>
      <c r="D250" s="353">
        <f t="shared" si="82"/>
        <v>0</v>
      </c>
      <c r="E250" s="408">
        <f t="shared" si="87"/>
        <v>0</v>
      </c>
      <c r="F250" s="371">
        <f>VLOOKUP($E250,'個別表（B表）'!$C$14:$AR$213,8,FALSE)</f>
        <v>0</v>
      </c>
      <c r="G250" s="346">
        <f>VLOOKUP($E250,'個別表（B表）'!$C$14:$AR$213,9,FALSE)</f>
        <v>0</v>
      </c>
      <c r="H250" s="346">
        <f>VLOOKUP($E250,'個別表（B表）'!$C$14:$AR$213,10,FALSE)</f>
        <v>0</v>
      </c>
      <c r="I250" s="542"/>
      <c r="J250" s="971" t="e">
        <f>IF($O250&gt;=0.6,1,
IF(AND($O250&gt;=0.5,#REF!=2,OR($L250="中間",$L250="山間")),1,"")
)</f>
        <v>#REF!</v>
      </c>
      <c r="K250" s="974" t="str">
        <f t="shared" si="83"/>
        <v/>
      </c>
      <c r="L250" s="652" t="str">
        <f>IF($H250&gt;0,LEFT(VLOOKUP($E250,'個別表（B表）'!$C$14:$AR$213,15,FALSE),2),"")</f>
        <v/>
      </c>
      <c r="M250" s="796"/>
      <c r="N250" s="544"/>
      <c r="O250" s="544"/>
      <c r="P250" s="543"/>
      <c r="Q250" s="556" t="str">
        <f t="shared" si="88"/>
        <v/>
      </c>
      <c r="R250" s="545"/>
      <c r="S250" s="557">
        <f>SUMIFS('個別表（B表）'!$H$14:$H$213,'個別表（B表）'!$C$14:$C$213,'総括表 (A表)'!$E250,'個別表（B表）'!$S$14:$S$213,"&gt;=1")</f>
        <v>0</v>
      </c>
      <c r="T250" s="401">
        <f>SUMIFS('個別表（B表）'!$BB$14:$BB$213,'個別表（B表）'!$C$14:$C$213,'総括表 (A表)'!$E250)</f>
        <v>0</v>
      </c>
      <c r="U250" s="401">
        <f>SUMIFS('個別表（B表）'!$BD$14:$BD$213,'個別表（B表）'!$C$14:$C$213,'総括表 (A表)'!$E250)</f>
        <v>0</v>
      </c>
      <c r="V250" s="557">
        <f>SUMIFS('個別表（B表）'!$H$14:$H$213,'個別表（B表）'!$C$14:$C$213,'総括表 (A表)'!$E250,'個別表（B表）'!$T$14:$T$213,"&gt;=1")</f>
        <v>0</v>
      </c>
      <c r="W250" s="402">
        <f>SUMIFS('個別表（B表）'!$BZ$14:$BZ$213,'個別表（B表）'!$C$14:$C$213,'総括表 (A表)'!$E250)</f>
        <v>0</v>
      </c>
      <c r="X250" s="402">
        <f>SUMIFS('個別表（B表）'!$CC$14:$CC$213,'個別表（B表）'!$C$14:$C$213,'総括表 (A表)'!$E250)</f>
        <v>0</v>
      </c>
      <c r="Y250" s="546"/>
      <c r="Z250" s="546"/>
      <c r="AA250" s="557">
        <f t="shared" si="94"/>
        <v>0</v>
      </c>
      <c r="AB250" s="403">
        <f t="shared" si="95"/>
        <v>0</v>
      </c>
      <c r="AC250" s="403">
        <f t="shared" si="96"/>
        <v>0</v>
      </c>
      <c r="AD250" s="548">
        <f t="shared" si="91"/>
        <v>0</v>
      </c>
      <c r="AE250" s="549"/>
      <c r="AF250" s="550">
        <f t="shared" si="97"/>
        <v>0</v>
      </c>
      <c r="AG250" s="551">
        <f t="shared" si="98"/>
        <v>0</v>
      </c>
      <c r="AH250" s="549"/>
      <c r="AI250" s="549"/>
      <c r="AJ250" s="550">
        <f t="shared" si="99"/>
        <v>0</v>
      </c>
      <c r="AK250" s="850">
        <f t="shared" si="92"/>
        <v>0</v>
      </c>
      <c r="AL250" s="549"/>
      <c r="AM250" s="550">
        <f t="shared" si="100"/>
        <v>0</v>
      </c>
      <c r="AN250" s="551">
        <f t="shared" si="101"/>
        <v>0</v>
      </c>
      <c r="AO250" s="549"/>
      <c r="AP250" s="552">
        <f t="shared" si="102"/>
        <v>0</v>
      </c>
      <c r="AQ250" s="553"/>
      <c r="AR250" s="551">
        <f t="shared" si="103"/>
        <v>0</v>
      </c>
      <c r="AS250" s="554"/>
      <c r="AT250" s="345">
        <f t="shared" si="104"/>
        <v>0</v>
      </c>
      <c r="AU250" s="868"/>
      <c r="AV250" s="555"/>
      <c r="AW250" s="371">
        <f t="shared" si="84"/>
        <v>0</v>
      </c>
      <c r="AX250" s="268"/>
      <c r="AY250" s="346">
        <f>'総括表 (A表)'!I250</f>
        <v>0</v>
      </c>
      <c r="AZ250" s="346">
        <f t="shared" si="85"/>
        <v>2</v>
      </c>
      <c r="BA250" s="346" t="str">
        <f t="shared" si="86"/>
        <v/>
      </c>
      <c r="BB250" s="346" t="str">
        <f t="shared" si="89"/>
        <v/>
      </c>
      <c r="BC250" s="346" t="str">
        <f t="shared" si="90"/>
        <v/>
      </c>
    </row>
    <row r="251" spans="1:55">
      <c r="A251" s="353">
        <f>VLOOKUP($E251,'個別表（B表）'!$C$14:$AR$213,2,FALSE)</f>
        <v>0</v>
      </c>
      <c r="B251" s="353">
        <f>IF(D251&gt;0,SUM($D$12:D251),0)</f>
        <v>0</v>
      </c>
      <c r="C251" s="353">
        <f t="shared" si="93"/>
        <v>0</v>
      </c>
      <c r="D251" s="353">
        <f t="shared" si="82"/>
        <v>0</v>
      </c>
      <c r="E251" s="408">
        <f t="shared" si="87"/>
        <v>0</v>
      </c>
      <c r="F251" s="371">
        <f>VLOOKUP($E251,'個別表（B表）'!$C$14:$AR$213,8,FALSE)</f>
        <v>0</v>
      </c>
      <c r="G251" s="346">
        <f>VLOOKUP($E251,'個別表（B表）'!$C$14:$AR$213,9,FALSE)</f>
        <v>0</v>
      </c>
      <c r="H251" s="346">
        <f>VLOOKUP($E251,'個別表（B表）'!$C$14:$AR$213,10,FALSE)</f>
        <v>0</v>
      </c>
      <c r="I251" s="542"/>
      <c r="J251" s="971" t="e">
        <f>IF($O251&gt;=0.6,1,
IF(AND($O251&gt;=0.5,#REF!=2,OR($L251="中間",$L251="山間")),1,"")
)</f>
        <v>#REF!</v>
      </c>
      <c r="K251" s="974" t="str">
        <f t="shared" si="83"/>
        <v/>
      </c>
      <c r="L251" s="652" t="str">
        <f>IF($H251&gt;0,LEFT(VLOOKUP($E251,'個別表（B表）'!$C$14:$AR$213,15,FALSE),2),"")</f>
        <v/>
      </c>
      <c r="M251" s="796"/>
      <c r="N251" s="544"/>
      <c r="O251" s="544"/>
      <c r="P251" s="543"/>
      <c r="Q251" s="556" t="str">
        <f t="shared" si="88"/>
        <v/>
      </c>
      <c r="R251" s="545"/>
      <c r="S251" s="557">
        <f>SUMIFS('個別表（B表）'!$H$14:$H$213,'個別表（B表）'!$C$14:$C$213,'総括表 (A表)'!$E251,'個別表（B表）'!$S$14:$S$213,"&gt;=1")</f>
        <v>0</v>
      </c>
      <c r="T251" s="401">
        <f>SUMIFS('個別表（B表）'!$BB$14:$BB$213,'個別表（B表）'!$C$14:$C$213,'総括表 (A表)'!$E251)</f>
        <v>0</v>
      </c>
      <c r="U251" s="401">
        <f>SUMIFS('個別表（B表）'!$BD$14:$BD$213,'個別表（B表）'!$C$14:$C$213,'総括表 (A表)'!$E251)</f>
        <v>0</v>
      </c>
      <c r="V251" s="557">
        <f>SUMIFS('個別表（B表）'!$H$14:$H$213,'個別表（B表）'!$C$14:$C$213,'総括表 (A表)'!$E251,'個別表（B表）'!$T$14:$T$213,"&gt;=1")</f>
        <v>0</v>
      </c>
      <c r="W251" s="402">
        <f>SUMIFS('個別表（B表）'!$BZ$14:$BZ$213,'個別表（B表）'!$C$14:$C$213,'総括表 (A表)'!$E251)</f>
        <v>0</v>
      </c>
      <c r="X251" s="402">
        <f>SUMIFS('個別表（B表）'!$CC$14:$CC$213,'個別表（B表）'!$C$14:$C$213,'総括表 (A表)'!$E251)</f>
        <v>0</v>
      </c>
      <c r="Y251" s="546"/>
      <c r="Z251" s="546"/>
      <c r="AA251" s="557">
        <f t="shared" si="94"/>
        <v>0</v>
      </c>
      <c r="AB251" s="403">
        <f t="shared" si="95"/>
        <v>0</v>
      </c>
      <c r="AC251" s="403">
        <f t="shared" si="96"/>
        <v>0</v>
      </c>
      <c r="AD251" s="548">
        <f t="shared" si="91"/>
        <v>0</v>
      </c>
      <c r="AE251" s="549"/>
      <c r="AF251" s="550">
        <f t="shared" si="97"/>
        <v>0</v>
      </c>
      <c r="AG251" s="551">
        <f t="shared" si="98"/>
        <v>0</v>
      </c>
      <c r="AH251" s="549"/>
      <c r="AI251" s="549"/>
      <c r="AJ251" s="550">
        <f t="shared" si="99"/>
        <v>0</v>
      </c>
      <c r="AK251" s="850">
        <f t="shared" si="92"/>
        <v>0</v>
      </c>
      <c r="AL251" s="549"/>
      <c r="AM251" s="550">
        <f t="shared" si="100"/>
        <v>0</v>
      </c>
      <c r="AN251" s="551">
        <f t="shared" si="101"/>
        <v>0</v>
      </c>
      <c r="AO251" s="549"/>
      <c r="AP251" s="552">
        <f t="shared" si="102"/>
        <v>0</v>
      </c>
      <c r="AQ251" s="553"/>
      <c r="AR251" s="551">
        <f t="shared" si="103"/>
        <v>0</v>
      </c>
      <c r="AS251" s="554"/>
      <c r="AT251" s="345">
        <f t="shared" si="104"/>
        <v>0</v>
      </c>
      <c r="AU251" s="868"/>
      <c r="AV251" s="555"/>
      <c r="AW251" s="371">
        <f t="shared" si="84"/>
        <v>0</v>
      </c>
      <c r="AX251" s="268"/>
      <c r="AY251" s="346">
        <f>'総括表 (A表)'!I251</f>
        <v>0</v>
      </c>
      <c r="AZ251" s="346">
        <f t="shared" si="85"/>
        <v>2</v>
      </c>
      <c r="BA251" s="346" t="str">
        <f t="shared" si="86"/>
        <v/>
      </c>
      <c r="BB251" s="346" t="str">
        <f t="shared" si="89"/>
        <v/>
      </c>
      <c r="BC251" s="346" t="str">
        <f t="shared" si="90"/>
        <v/>
      </c>
    </row>
    <row r="252" spans="1:55">
      <c r="A252" s="353">
        <f>VLOOKUP($E252,'個別表（B表）'!$C$14:$AR$213,2,FALSE)</f>
        <v>0</v>
      </c>
      <c r="B252" s="353">
        <f>IF(D252&gt;0,SUM($D$12:D252),0)</f>
        <v>0</v>
      </c>
      <c r="C252" s="353">
        <f t="shared" si="93"/>
        <v>0</v>
      </c>
      <c r="D252" s="353">
        <f t="shared" si="82"/>
        <v>0</v>
      </c>
      <c r="E252" s="408">
        <f t="shared" si="87"/>
        <v>0</v>
      </c>
      <c r="F252" s="371">
        <f>VLOOKUP($E252,'個別表（B表）'!$C$14:$AR$213,8,FALSE)</f>
        <v>0</v>
      </c>
      <c r="G252" s="346">
        <f>VLOOKUP($E252,'個別表（B表）'!$C$14:$AR$213,9,FALSE)</f>
        <v>0</v>
      </c>
      <c r="H252" s="346">
        <f>VLOOKUP($E252,'個別表（B表）'!$C$14:$AR$213,10,FALSE)</f>
        <v>0</v>
      </c>
      <c r="I252" s="542"/>
      <c r="J252" s="971" t="e">
        <f>IF($O252&gt;=0.6,1,
IF(AND($O252&gt;=0.5,#REF!=2,OR($L252="中間",$L252="山間")),1,"")
)</f>
        <v>#REF!</v>
      </c>
      <c r="K252" s="974" t="str">
        <f t="shared" si="83"/>
        <v/>
      </c>
      <c r="L252" s="652" t="str">
        <f>IF($H252&gt;0,LEFT(VLOOKUP($E252,'個別表（B表）'!$C$14:$AR$213,15,FALSE),2),"")</f>
        <v/>
      </c>
      <c r="M252" s="796"/>
      <c r="N252" s="544"/>
      <c r="O252" s="544"/>
      <c r="P252" s="543"/>
      <c r="Q252" s="556" t="str">
        <f t="shared" si="88"/>
        <v/>
      </c>
      <c r="R252" s="545"/>
      <c r="S252" s="557">
        <f>SUMIFS('個別表（B表）'!$H$14:$H$213,'個別表（B表）'!$C$14:$C$213,'総括表 (A表)'!$E252,'個別表（B表）'!$S$14:$S$213,"&gt;=1")</f>
        <v>0</v>
      </c>
      <c r="T252" s="401">
        <f>SUMIFS('個別表（B表）'!$BB$14:$BB$213,'個別表（B表）'!$C$14:$C$213,'総括表 (A表)'!$E252)</f>
        <v>0</v>
      </c>
      <c r="U252" s="401">
        <f>SUMIFS('個別表（B表）'!$BD$14:$BD$213,'個別表（B表）'!$C$14:$C$213,'総括表 (A表)'!$E252)</f>
        <v>0</v>
      </c>
      <c r="V252" s="557">
        <f>SUMIFS('個別表（B表）'!$H$14:$H$213,'個別表（B表）'!$C$14:$C$213,'総括表 (A表)'!$E252,'個別表（B表）'!$T$14:$T$213,"&gt;=1")</f>
        <v>0</v>
      </c>
      <c r="W252" s="402">
        <f>SUMIFS('個別表（B表）'!$BZ$14:$BZ$213,'個別表（B表）'!$C$14:$C$213,'総括表 (A表)'!$E252)</f>
        <v>0</v>
      </c>
      <c r="X252" s="402">
        <f>SUMIFS('個別表（B表）'!$CC$14:$CC$213,'個別表（B表）'!$C$14:$C$213,'総括表 (A表)'!$E252)</f>
        <v>0</v>
      </c>
      <c r="Y252" s="546"/>
      <c r="Z252" s="546"/>
      <c r="AA252" s="557">
        <f t="shared" si="94"/>
        <v>0</v>
      </c>
      <c r="AB252" s="403">
        <f t="shared" si="95"/>
        <v>0</v>
      </c>
      <c r="AC252" s="403">
        <f t="shared" si="96"/>
        <v>0</v>
      </c>
      <c r="AD252" s="548">
        <f t="shared" si="91"/>
        <v>0</v>
      </c>
      <c r="AE252" s="549"/>
      <c r="AF252" s="550">
        <f t="shared" si="97"/>
        <v>0</v>
      </c>
      <c r="AG252" s="551">
        <f t="shared" si="98"/>
        <v>0</v>
      </c>
      <c r="AH252" s="549"/>
      <c r="AI252" s="549"/>
      <c r="AJ252" s="550">
        <f t="shared" si="99"/>
        <v>0</v>
      </c>
      <c r="AK252" s="850">
        <f t="shared" si="92"/>
        <v>0</v>
      </c>
      <c r="AL252" s="549"/>
      <c r="AM252" s="550">
        <f t="shared" si="100"/>
        <v>0</v>
      </c>
      <c r="AN252" s="551">
        <f t="shared" si="101"/>
        <v>0</v>
      </c>
      <c r="AO252" s="549"/>
      <c r="AP252" s="552">
        <f t="shared" si="102"/>
        <v>0</v>
      </c>
      <c r="AQ252" s="553"/>
      <c r="AR252" s="551">
        <f t="shared" si="103"/>
        <v>0</v>
      </c>
      <c r="AS252" s="554"/>
      <c r="AT252" s="345">
        <f t="shared" si="104"/>
        <v>0</v>
      </c>
      <c r="AU252" s="868"/>
      <c r="AV252" s="555"/>
      <c r="AW252" s="371">
        <f t="shared" si="84"/>
        <v>0</v>
      </c>
      <c r="AX252" s="268"/>
      <c r="AY252" s="346">
        <f>'総括表 (A表)'!I252</f>
        <v>0</v>
      </c>
      <c r="AZ252" s="346">
        <f t="shared" si="85"/>
        <v>2</v>
      </c>
      <c r="BA252" s="346" t="str">
        <f t="shared" si="86"/>
        <v/>
      </c>
      <c r="BB252" s="346" t="str">
        <f t="shared" si="89"/>
        <v/>
      </c>
      <c r="BC252" s="346" t="str">
        <f t="shared" si="90"/>
        <v/>
      </c>
    </row>
    <row r="253" spans="1:55">
      <c r="A253" s="353">
        <f>VLOOKUP($E253,'個別表（B表）'!$C$14:$AR$213,2,FALSE)</f>
        <v>0</v>
      </c>
      <c r="B253" s="353">
        <f>IF(D253&gt;0,SUM($D$12:D253),0)</f>
        <v>0</v>
      </c>
      <c r="C253" s="353">
        <f t="shared" si="93"/>
        <v>0</v>
      </c>
      <c r="D253" s="353">
        <f t="shared" si="82"/>
        <v>0</v>
      </c>
      <c r="E253" s="408">
        <f t="shared" si="87"/>
        <v>0</v>
      </c>
      <c r="F253" s="371">
        <f>VLOOKUP($E253,'個別表（B表）'!$C$14:$AR$213,8,FALSE)</f>
        <v>0</v>
      </c>
      <c r="G253" s="346">
        <f>VLOOKUP($E253,'個別表（B表）'!$C$14:$AR$213,9,FALSE)</f>
        <v>0</v>
      </c>
      <c r="H253" s="346">
        <f>VLOOKUP($E253,'個別表（B表）'!$C$14:$AR$213,10,FALSE)</f>
        <v>0</v>
      </c>
      <c r="I253" s="542"/>
      <c r="J253" s="971" t="e">
        <f>IF($O253&gt;=0.6,1,
IF(AND($O253&gt;=0.5,#REF!=2,OR($L253="中間",$L253="山間")),1,"")
)</f>
        <v>#REF!</v>
      </c>
      <c r="K253" s="974" t="str">
        <f t="shared" si="83"/>
        <v/>
      </c>
      <c r="L253" s="652" t="str">
        <f>IF($H253&gt;0,LEFT(VLOOKUP($E253,'個別表（B表）'!$C$14:$AR$213,15,FALSE),2),"")</f>
        <v/>
      </c>
      <c r="M253" s="796"/>
      <c r="N253" s="544"/>
      <c r="O253" s="544"/>
      <c r="P253" s="543"/>
      <c r="Q253" s="556" t="str">
        <f t="shared" si="88"/>
        <v/>
      </c>
      <c r="R253" s="545"/>
      <c r="S253" s="557">
        <f>SUMIFS('個別表（B表）'!$H$14:$H$213,'個別表（B表）'!$C$14:$C$213,'総括表 (A表)'!$E253,'個別表（B表）'!$S$14:$S$213,"&gt;=1")</f>
        <v>0</v>
      </c>
      <c r="T253" s="401">
        <f>SUMIFS('個別表（B表）'!$BB$14:$BB$213,'個別表（B表）'!$C$14:$C$213,'総括表 (A表)'!$E253)</f>
        <v>0</v>
      </c>
      <c r="U253" s="401">
        <f>SUMIFS('個別表（B表）'!$BD$14:$BD$213,'個別表（B表）'!$C$14:$C$213,'総括表 (A表)'!$E253)</f>
        <v>0</v>
      </c>
      <c r="V253" s="557">
        <f>SUMIFS('個別表（B表）'!$H$14:$H$213,'個別表（B表）'!$C$14:$C$213,'総括表 (A表)'!$E253,'個別表（B表）'!$T$14:$T$213,"&gt;=1")</f>
        <v>0</v>
      </c>
      <c r="W253" s="402">
        <f>SUMIFS('個別表（B表）'!$BZ$14:$BZ$213,'個別表（B表）'!$C$14:$C$213,'総括表 (A表)'!$E253)</f>
        <v>0</v>
      </c>
      <c r="X253" s="402">
        <f>SUMIFS('個別表（B表）'!$CC$14:$CC$213,'個別表（B表）'!$C$14:$C$213,'総括表 (A表)'!$E253)</f>
        <v>0</v>
      </c>
      <c r="Y253" s="546"/>
      <c r="Z253" s="546"/>
      <c r="AA253" s="557">
        <f t="shared" si="94"/>
        <v>0</v>
      </c>
      <c r="AB253" s="403">
        <f t="shared" si="95"/>
        <v>0</v>
      </c>
      <c r="AC253" s="403">
        <f t="shared" si="96"/>
        <v>0</v>
      </c>
      <c r="AD253" s="548">
        <f t="shared" si="91"/>
        <v>0</v>
      </c>
      <c r="AE253" s="549"/>
      <c r="AF253" s="550">
        <f t="shared" si="97"/>
        <v>0</v>
      </c>
      <c r="AG253" s="551">
        <f t="shared" si="98"/>
        <v>0</v>
      </c>
      <c r="AH253" s="549"/>
      <c r="AI253" s="549"/>
      <c r="AJ253" s="550">
        <f t="shared" si="99"/>
        <v>0</v>
      </c>
      <c r="AK253" s="850">
        <f t="shared" si="92"/>
        <v>0</v>
      </c>
      <c r="AL253" s="549"/>
      <c r="AM253" s="550">
        <f t="shared" si="100"/>
        <v>0</v>
      </c>
      <c r="AN253" s="551">
        <f t="shared" si="101"/>
        <v>0</v>
      </c>
      <c r="AO253" s="549"/>
      <c r="AP253" s="552">
        <f t="shared" si="102"/>
        <v>0</v>
      </c>
      <c r="AQ253" s="553"/>
      <c r="AR253" s="551">
        <f t="shared" si="103"/>
        <v>0</v>
      </c>
      <c r="AS253" s="554"/>
      <c r="AT253" s="345">
        <f t="shared" si="104"/>
        <v>0</v>
      </c>
      <c r="AU253" s="868"/>
      <c r="AV253" s="555"/>
      <c r="AW253" s="371">
        <f t="shared" si="84"/>
        <v>0</v>
      </c>
      <c r="AX253" s="268"/>
      <c r="AY253" s="346">
        <f>'総括表 (A表)'!I253</f>
        <v>0</v>
      </c>
      <c r="AZ253" s="346">
        <f t="shared" si="85"/>
        <v>2</v>
      </c>
      <c r="BA253" s="346" t="str">
        <f t="shared" si="86"/>
        <v/>
      </c>
      <c r="BB253" s="346" t="str">
        <f t="shared" si="89"/>
        <v/>
      </c>
      <c r="BC253" s="346" t="str">
        <f t="shared" si="90"/>
        <v/>
      </c>
    </row>
    <row r="254" spans="1:55">
      <c r="A254" s="353">
        <f>VLOOKUP($E254,'個別表（B表）'!$C$14:$AR$213,2,FALSE)</f>
        <v>0</v>
      </c>
      <c r="B254" s="353">
        <f>IF(D254&gt;0,SUM($D$12:D254),0)</f>
        <v>0</v>
      </c>
      <c r="C254" s="353">
        <f t="shared" si="93"/>
        <v>0</v>
      </c>
      <c r="D254" s="353">
        <f t="shared" si="82"/>
        <v>0</v>
      </c>
      <c r="E254" s="408">
        <f t="shared" si="87"/>
        <v>0</v>
      </c>
      <c r="F254" s="371">
        <f>VLOOKUP($E254,'個別表（B表）'!$C$14:$AR$213,8,FALSE)</f>
        <v>0</v>
      </c>
      <c r="G254" s="346">
        <f>VLOOKUP($E254,'個別表（B表）'!$C$14:$AR$213,9,FALSE)</f>
        <v>0</v>
      </c>
      <c r="H254" s="346">
        <f>VLOOKUP($E254,'個別表（B表）'!$C$14:$AR$213,10,FALSE)</f>
        <v>0</v>
      </c>
      <c r="I254" s="542"/>
      <c r="J254" s="971" t="e">
        <f>IF($O254&gt;=0.6,1,
IF(AND($O254&gt;=0.5,#REF!=2,OR($L254="中間",$L254="山間")),1,"")
)</f>
        <v>#REF!</v>
      </c>
      <c r="K254" s="974" t="str">
        <f t="shared" si="83"/>
        <v/>
      </c>
      <c r="L254" s="652" t="str">
        <f>IF($H254&gt;0,LEFT(VLOOKUP($E254,'個別表（B表）'!$C$14:$AR$213,15,FALSE),2),"")</f>
        <v/>
      </c>
      <c r="M254" s="796"/>
      <c r="N254" s="544"/>
      <c r="O254" s="544"/>
      <c r="P254" s="543"/>
      <c r="Q254" s="556" t="str">
        <f t="shared" si="88"/>
        <v/>
      </c>
      <c r="R254" s="545"/>
      <c r="S254" s="557">
        <f>SUMIFS('個別表（B表）'!$H$14:$H$213,'個別表（B表）'!$C$14:$C$213,'総括表 (A表)'!$E254,'個別表（B表）'!$S$14:$S$213,"&gt;=1")</f>
        <v>0</v>
      </c>
      <c r="T254" s="401">
        <f>SUMIFS('個別表（B表）'!$BB$14:$BB$213,'個別表（B表）'!$C$14:$C$213,'総括表 (A表)'!$E254)</f>
        <v>0</v>
      </c>
      <c r="U254" s="401">
        <f>SUMIFS('個別表（B表）'!$BD$14:$BD$213,'個別表（B表）'!$C$14:$C$213,'総括表 (A表)'!$E254)</f>
        <v>0</v>
      </c>
      <c r="V254" s="557">
        <f>SUMIFS('個別表（B表）'!$H$14:$H$213,'個別表（B表）'!$C$14:$C$213,'総括表 (A表)'!$E254,'個別表（B表）'!$T$14:$T$213,"&gt;=1")</f>
        <v>0</v>
      </c>
      <c r="W254" s="402">
        <f>SUMIFS('個別表（B表）'!$BZ$14:$BZ$213,'個別表（B表）'!$C$14:$C$213,'総括表 (A表)'!$E254)</f>
        <v>0</v>
      </c>
      <c r="X254" s="402">
        <f>SUMIFS('個別表（B表）'!$CC$14:$CC$213,'個別表（B表）'!$C$14:$C$213,'総括表 (A表)'!$E254)</f>
        <v>0</v>
      </c>
      <c r="Y254" s="546"/>
      <c r="Z254" s="546"/>
      <c r="AA254" s="557">
        <f t="shared" si="94"/>
        <v>0</v>
      </c>
      <c r="AB254" s="403">
        <f t="shared" si="95"/>
        <v>0</v>
      </c>
      <c r="AC254" s="403">
        <f t="shared" si="96"/>
        <v>0</v>
      </c>
      <c r="AD254" s="548">
        <f t="shared" si="91"/>
        <v>0</v>
      </c>
      <c r="AE254" s="549"/>
      <c r="AF254" s="550">
        <f t="shared" si="97"/>
        <v>0</v>
      </c>
      <c r="AG254" s="551">
        <f t="shared" si="98"/>
        <v>0</v>
      </c>
      <c r="AH254" s="549"/>
      <c r="AI254" s="549"/>
      <c r="AJ254" s="550">
        <f t="shared" si="99"/>
        <v>0</v>
      </c>
      <c r="AK254" s="850">
        <f t="shared" si="92"/>
        <v>0</v>
      </c>
      <c r="AL254" s="549"/>
      <c r="AM254" s="550">
        <f t="shared" si="100"/>
        <v>0</v>
      </c>
      <c r="AN254" s="551">
        <f t="shared" si="101"/>
        <v>0</v>
      </c>
      <c r="AO254" s="549"/>
      <c r="AP254" s="552">
        <f t="shared" si="102"/>
        <v>0</v>
      </c>
      <c r="AQ254" s="553"/>
      <c r="AR254" s="551">
        <f t="shared" si="103"/>
        <v>0</v>
      </c>
      <c r="AS254" s="554"/>
      <c r="AT254" s="345">
        <f t="shared" si="104"/>
        <v>0</v>
      </c>
      <c r="AU254" s="868"/>
      <c r="AV254" s="555"/>
      <c r="AW254" s="371">
        <f t="shared" si="84"/>
        <v>0</v>
      </c>
      <c r="AX254" s="268"/>
      <c r="AY254" s="346">
        <f>'総括表 (A表)'!I254</f>
        <v>0</v>
      </c>
      <c r="AZ254" s="346">
        <f t="shared" si="85"/>
        <v>2</v>
      </c>
      <c r="BA254" s="346" t="str">
        <f t="shared" si="86"/>
        <v/>
      </c>
      <c r="BB254" s="346" t="str">
        <f t="shared" si="89"/>
        <v/>
      </c>
      <c r="BC254" s="346" t="str">
        <f t="shared" si="90"/>
        <v/>
      </c>
    </row>
    <row r="255" spans="1:55">
      <c r="A255" s="353">
        <f>VLOOKUP($E255,'個別表（B表）'!$C$14:$AR$213,2,FALSE)</f>
        <v>0</v>
      </c>
      <c r="B255" s="353">
        <f>IF(D255&gt;0,SUM($D$12:D255),0)</f>
        <v>0</v>
      </c>
      <c r="C255" s="353">
        <f t="shared" si="93"/>
        <v>0</v>
      </c>
      <c r="D255" s="353">
        <f t="shared" si="82"/>
        <v>0</v>
      </c>
      <c r="E255" s="408">
        <f t="shared" si="87"/>
        <v>0</v>
      </c>
      <c r="F255" s="371">
        <f>VLOOKUP($E255,'個別表（B表）'!$C$14:$AR$213,8,FALSE)</f>
        <v>0</v>
      </c>
      <c r="G255" s="346">
        <f>VLOOKUP($E255,'個別表（B表）'!$C$14:$AR$213,9,FALSE)</f>
        <v>0</v>
      </c>
      <c r="H255" s="346">
        <f>VLOOKUP($E255,'個別表（B表）'!$C$14:$AR$213,10,FALSE)</f>
        <v>0</v>
      </c>
      <c r="I255" s="542"/>
      <c r="J255" s="971" t="e">
        <f>IF($O255&gt;=0.6,1,
IF(AND($O255&gt;=0.5,#REF!=2,OR($L255="中間",$L255="山間")),1,"")
)</f>
        <v>#REF!</v>
      </c>
      <c r="K255" s="974" t="str">
        <f t="shared" si="83"/>
        <v/>
      </c>
      <c r="L255" s="652" t="str">
        <f>IF($H255&gt;0,LEFT(VLOOKUP($E255,'個別表（B表）'!$C$14:$AR$213,15,FALSE),2),"")</f>
        <v/>
      </c>
      <c r="M255" s="796"/>
      <c r="N255" s="544"/>
      <c r="O255" s="544"/>
      <c r="P255" s="543"/>
      <c r="Q255" s="556" t="str">
        <f t="shared" si="88"/>
        <v/>
      </c>
      <c r="R255" s="545"/>
      <c r="S255" s="557">
        <f>SUMIFS('個別表（B表）'!$H$14:$H$213,'個別表（B表）'!$C$14:$C$213,'総括表 (A表)'!$E255,'個別表（B表）'!$S$14:$S$213,"&gt;=1")</f>
        <v>0</v>
      </c>
      <c r="T255" s="401">
        <f>SUMIFS('個別表（B表）'!$BB$14:$BB$213,'個別表（B表）'!$C$14:$C$213,'総括表 (A表)'!$E255)</f>
        <v>0</v>
      </c>
      <c r="U255" s="401">
        <f>SUMIFS('個別表（B表）'!$BD$14:$BD$213,'個別表（B表）'!$C$14:$C$213,'総括表 (A表)'!$E255)</f>
        <v>0</v>
      </c>
      <c r="V255" s="557">
        <f>SUMIFS('個別表（B表）'!$H$14:$H$213,'個別表（B表）'!$C$14:$C$213,'総括表 (A表)'!$E255,'個別表（B表）'!$T$14:$T$213,"&gt;=1")</f>
        <v>0</v>
      </c>
      <c r="W255" s="402">
        <f>SUMIFS('個別表（B表）'!$BZ$14:$BZ$213,'個別表（B表）'!$C$14:$C$213,'総括表 (A表)'!$E255)</f>
        <v>0</v>
      </c>
      <c r="X255" s="402">
        <f>SUMIFS('個別表（B表）'!$CC$14:$CC$213,'個別表（B表）'!$C$14:$C$213,'総括表 (A表)'!$E255)</f>
        <v>0</v>
      </c>
      <c r="Y255" s="546"/>
      <c r="Z255" s="546"/>
      <c r="AA255" s="557">
        <f t="shared" si="94"/>
        <v>0</v>
      </c>
      <c r="AB255" s="403">
        <f t="shared" si="95"/>
        <v>0</v>
      </c>
      <c r="AC255" s="403">
        <f t="shared" si="96"/>
        <v>0</v>
      </c>
      <c r="AD255" s="548">
        <f t="shared" si="91"/>
        <v>0</v>
      </c>
      <c r="AE255" s="549"/>
      <c r="AF255" s="550">
        <f t="shared" si="97"/>
        <v>0</v>
      </c>
      <c r="AG255" s="551">
        <f t="shared" si="98"/>
        <v>0</v>
      </c>
      <c r="AH255" s="549"/>
      <c r="AI255" s="549"/>
      <c r="AJ255" s="550">
        <f t="shared" si="99"/>
        <v>0</v>
      </c>
      <c r="AK255" s="850">
        <f t="shared" si="92"/>
        <v>0</v>
      </c>
      <c r="AL255" s="549"/>
      <c r="AM255" s="550">
        <f t="shared" si="100"/>
        <v>0</v>
      </c>
      <c r="AN255" s="551">
        <f t="shared" si="101"/>
        <v>0</v>
      </c>
      <c r="AO255" s="549"/>
      <c r="AP255" s="552">
        <f t="shared" si="102"/>
        <v>0</v>
      </c>
      <c r="AQ255" s="553"/>
      <c r="AR255" s="551">
        <f t="shared" si="103"/>
        <v>0</v>
      </c>
      <c r="AS255" s="554"/>
      <c r="AT255" s="345">
        <f t="shared" si="104"/>
        <v>0</v>
      </c>
      <c r="AU255" s="868"/>
      <c r="AV255" s="555"/>
      <c r="AW255" s="371">
        <f t="shared" si="84"/>
        <v>0</v>
      </c>
      <c r="AX255" s="268"/>
      <c r="AY255" s="346">
        <f>'総括表 (A表)'!I255</f>
        <v>0</v>
      </c>
      <c r="AZ255" s="346">
        <f t="shared" si="85"/>
        <v>2</v>
      </c>
      <c r="BA255" s="346" t="str">
        <f t="shared" si="86"/>
        <v/>
      </c>
      <c r="BB255" s="346" t="str">
        <f t="shared" si="89"/>
        <v/>
      </c>
      <c r="BC255" s="346" t="str">
        <f t="shared" si="90"/>
        <v/>
      </c>
    </row>
    <row r="256" spans="1:55">
      <c r="A256" s="353">
        <f>VLOOKUP($E256,'個別表（B表）'!$C$14:$AR$213,2,FALSE)</f>
        <v>0</v>
      </c>
      <c r="B256" s="353">
        <f>IF(D256&gt;0,SUM($D$12:D256),0)</f>
        <v>0</v>
      </c>
      <c r="C256" s="353">
        <f t="shared" si="93"/>
        <v>0</v>
      </c>
      <c r="D256" s="353">
        <f t="shared" si="82"/>
        <v>0</v>
      </c>
      <c r="E256" s="408">
        <f t="shared" si="87"/>
        <v>0</v>
      </c>
      <c r="F256" s="371">
        <f>VLOOKUP($E256,'個別表（B表）'!$C$14:$AR$213,8,FALSE)</f>
        <v>0</v>
      </c>
      <c r="G256" s="346">
        <f>VLOOKUP($E256,'個別表（B表）'!$C$14:$AR$213,9,FALSE)</f>
        <v>0</v>
      </c>
      <c r="H256" s="346">
        <f>VLOOKUP($E256,'個別表（B表）'!$C$14:$AR$213,10,FALSE)</f>
        <v>0</v>
      </c>
      <c r="I256" s="542"/>
      <c r="J256" s="971" t="e">
        <f>IF($O256&gt;=0.6,1,
IF(AND($O256&gt;=0.5,#REF!=2,OR($L256="中間",$L256="山間")),1,"")
)</f>
        <v>#REF!</v>
      </c>
      <c r="K256" s="974" t="str">
        <f t="shared" si="83"/>
        <v/>
      </c>
      <c r="L256" s="652" t="str">
        <f>IF($H256&gt;0,LEFT(VLOOKUP($E256,'個別表（B表）'!$C$14:$AR$213,15,FALSE),2),"")</f>
        <v/>
      </c>
      <c r="M256" s="796"/>
      <c r="N256" s="544"/>
      <c r="O256" s="544"/>
      <c r="P256" s="543"/>
      <c r="Q256" s="556" t="str">
        <f t="shared" si="88"/>
        <v/>
      </c>
      <c r="R256" s="545"/>
      <c r="S256" s="557">
        <f>SUMIFS('個別表（B表）'!$H$14:$H$213,'個別表（B表）'!$C$14:$C$213,'総括表 (A表)'!$E256,'個別表（B表）'!$S$14:$S$213,"&gt;=1")</f>
        <v>0</v>
      </c>
      <c r="T256" s="401">
        <f>SUMIFS('個別表（B表）'!$BB$14:$BB$213,'個別表（B表）'!$C$14:$C$213,'総括表 (A表)'!$E256)</f>
        <v>0</v>
      </c>
      <c r="U256" s="401">
        <f>SUMIFS('個別表（B表）'!$BD$14:$BD$213,'個別表（B表）'!$C$14:$C$213,'総括表 (A表)'!$E256)</f>
        <v>0</v>
      </c>
      <c r="V256" s="557">
        <f>SUMIFS('個別表（B表）'!$H$14:$H$213,'個別表（B表）'!$C$14:$C$213,'総括表 (A表)'!$E256,'個別表（B表）'!$T$14:$T$213,"&gt;=1")</f>
        <v>0</v>
      </c>
      <c r="W256" s="402">
        <f>SUMIFS('個別表（B表）'!$BZ$14:$BZ$213,'個別表（B表）'!$C$14:$C$213,'総括表 (A表)'!$E256)</f>
        <v>0</v>
      </c>
      <c r="X256" s="402">
        <f>SUMIFS('個別表（B表）'!$CC$14:$CC$213,'個別表（B表）'!$C$14:$C$213,'総括表 (A表)'!$E256)</f>
        <v>0</v>
      </c>
      <c r="Y256" s="546"/>
      <c r="Z256" s="546"/>
      <c r="AA256" s="557">
        <f t="shared" si="94"/>
        <v>0</v>
      </c>
      <c r="AB256" s="403">
        <f t="shared" si="95"/>
        <v>0</v>
      </c>
      <c r="AC256" s="403">
        <f t="shared" si="96"/>
        <v>0</v>
      </c>
      <c r="AD256" s="548">
        <f t="shared" si="91"/>
        <v>0</v>
      </c>
      <c r="AE256" s="549"/>
      <c r="AF256" s="550">
        <f t="shared" si="97"/>
        <v>0</v>
      </c>
      <c r="AG256" s="551">
        <f t="shared" si="98"/>
        <v>0</v>
      </c>
      <c r="AH256" s="549"/>
      <c r="AI256" s="549"/>
      <c r="AJ256" s="550">
        <f t="shared" si="99"/>
        <v>0</v>
      </c>
      <c r="AK256" s="850">
        <f t="shared" si="92"/>
        <v>0</v>
      </c>
      <c r="AL256" s="549"/>
      <c r="AM256" s="550">
        <f t="shared" si="100"/>
        <v>0</v>
      </c>
      <c r="AN256" s="551">
        <f t="shared" si="101"/>
        <v>0</v>
      </c>
      <c r="AO256" s="549"/>
      <c r="AP256" s="552">
        <f t="shared" si="102"/>
        <v>0</v>
      </c>
      <c r="AQ256" s="553"/>
      <c r="AR256" s="551">
        <f t="shared" si="103"/>
        <v>0</v>
      </c>
      <c r="AS256" s="554"/>
      <c r="AT256" s="345">
        <f t="shared" si="104"/>
        <v>0</v>
      </c>
      <c r="AU256" s="868"/>
      <c r="AV256" s="555"/>
      <c r="AW256" s="371">
        <f t="shared" si="84"/>
        <v>0</v>
      </c>
      <c r="AX256" s="268"/>
      <c r="AY256" s="346">
        <f>'総括表 (A表)'!I256</f>
        <v>0</v>
      </c>
      <c r="AZ256" s="346">
        <f t="shared" si="85"/>
        <v>2</v>
      </c>
      <c r="BA256" s="346" t="str">
        <f t="shared" si="86"/>
        <v/>
      </c>
      <c r="BB256" s="346" t="str">
        <f t="shared" si="89"/>
        <v/>
      </c>
      <c r="BC256" s="346" t="str">
        <f t="shared" si="90"/>
        <v/>
      </c>
    </row>
    <row r="257" spans="1:55">
      <c r="A257" s="353">
        <f>VLOOKUP($E257,'個別表（B表）'!$C$14:$AR$213,2,FALSE)</f>
        <v>0</v>
      </c>
      <c r="B257" s="353">
        <f>IF(D257&gt;0,SUM($D$12:D257),0)</f>
        <v>0</v>
      </c>
      <c r="C257" s="353">
        <f t="shared" si="93"/>
        <v>0</v>
      </c>
      <c r="D257" s="353">
        <f t="shared" si="82"/>
        <v>0</v>
      </c>
      <c r="E257" s="408">
        <f t="shared" si="87"/>
        <v>0</v>
      </c>
      <c r="F257" s="371">
        <f>VLOOKUP($E257,'個別表（B表）'!$C$14:$AR$213,8,FALSE)</f>
        <v>0</v>
      </c>
      <c r="G257" s="346">
        <f>VLOOKUP($E257,'個別表（B表）'!$C$14:$AR$213,9,FALSE)</f>
        <v>0</v>
      </c>
      <c r="H257" s="346">
        <f>VLOOKUP($E257,'個別表（B表）'!$C$14:$AR$213,10,FALSE)</f>
        <v>0</v>
      </c>
      <c r="I257" s="542"/>
      <c r="J257" s="971" t="e">
        <f>IF($O257&gt;=0.6,1,
IF(AND($O257&gt;=0.5,#REF!=2,OR($L257="中間",$L257="山間")),1,"")
)</f>
        <v>#REF!</v>
      </c>
      <c r="K257" s="974" t="str">
        <f t="shared" si="83"/>
        <v/>
      </c>
      <c r="L257" s="652" t="str">
        <f>IF($H257&gt;0,LEFT(VLOOKUP($E257,'個別表（B表）'!$C$14:$AR$213,15,FALSE),2),"")</f>
        <v/>
      </c>
      <c r="M257" s="796"/>
      <c r="N257" s="544"/>
      <c r="O257" s="544"/>
      <c r="P257" s="543"/>
      <c r="Q257" s="556" t="str">
        <f t="shared" si="88"/>
        <v/>
      </c>
      <c r="R257" s="545"/>
      <c r="S257" s="557">
        <f>SUMIFS('個別表（B表）'!$H$14:$H$213,'個別表（B表）'!$C$14:$C$213,'総括表 (A表)'!$E257,'個別表（B表）'!$S$14:$S$213,"&gt;=1")</f>
        <v>0</v>
      </c>
      <c r="T257" s="401">
        <f>SUMIFS('個別表（B表）'!$BB$14:$BB$213,'個別表（B表）'!$C$14:$C$213,'総括表 (A表)'!$E257)</f>
        <v>0</v>
      </c>
      <c r="U257" s="401">
        <f>SUMIFS('個別表（B表）'!$BD$14:$BD$213,'個別表（B表）'!$C$14:$C$213,'総括表 (A表)'!$E257)</f>
        <v>0</v>
      </c>
      <c r="V257" s="557">
        <f>SUMIFS('個別表（B表）'!$H$14:$H$213,'個別表（B表）'!$C$14:$C$213,'総括表 (A表)'!$E257,'個別表（B表）'!$T$14:$T$213,"&gt;=1")</f>
        <v>0</v>
      </c>
      <c r="W257" s="402">
        <f>SUMIFS('個別表（B表）'!$BZ$14:$BZ$213,'個別表（B表）'!$C$14:$C$213,'総括表 (A表)'!$E257)</f>
        <v>0</v>
      </c>
      <c r="X257" s="402">
        <f>SUMIFS('個別表（B表）'!$CC$14:$CC$213,'個別表（B表）'!$C$14:$C$213,'総括表 (A表)'!$E257)</f>
        <v>0</v>
      </c>
      <c r="Y257" s="546"/>
      <c r="Z257" s="546"/>
      <c r="AA257" s="557">
        <f t="shared" si="94"/>
        <v>0</v>
      </c>
      <c r="AB257" s="403">
        <f t="shared" si="95"/>
        <v>0</v>
      </c>
      <c r="AC257" s="403">
        <f t="shared" si="96"/>
        <v>0</v>
      </c>
      <c r="AD257" s="548">
        <f t="shared" si="91"/>
        <v>0</v>
      </c>
      <c r="AE257" s="549"/>
      <c r="AF257" s="550">
        <f t="shared" si="97"/>
        <v>0</v>
      </c>
      <c r="AG257" s="551">
        <f t="shared" si="98"/>
        <v>0</v>
      </c>
      <c r="AH257" s="549"/>
      <c r="AI257" s="549"/>
      <c r="AJ257" s="550">
        <f t="shared" si="99"/>
        <v>0</v>
      </c>
      <c r="AK257" s="850">
        <f t="shared" si="92"/>
        <v>0</v>
      </c>
      <c r="AL257" s="549"/>
      <c r="AM257" s="550">
        <f t="shared" si="100"/>
        <v>0</v>
      </c>
      <c r="AN257" s="551">
        <f t="shared" si="101"/>
        <v>0</v>
      </c>
      <c r="AO257" s="549"/>
      <c r="AP257" s="552">
        <f t="shared" si="102"/>
        <v>0</v>
      </c>
      <c r="AQ257" s="553"/>
      <c r="AR257" s="551">
        <f t="shared" si="103"/>
        <v>0</v>
      </c>
      <c r="AS257" s="554"/>
      <c r="AT257" s="345">
        <f t="shared" si="104"/>
        <v>0</v>
      </c>
      <c r="AU257" s="868"/>
      <c r="AV257" s="555"/>
      <c r="AW257" s="371">
        <f t="shared" si="84"/>
        <v>0</v>
      </c>
      <c r="AX257" s="268"/>
      <c r="AY257" s="346">
        <f>'総括表 (A表)'!I257</f>
        <v>0</v>
      </c>
      <c r="AZ257" s="346">
        <f t="shared" si="85"/>
        <v>2</v>
      </c>
      <c r="BA257" s="346" t="str">
        <f t="shared" si="86"/>
        <v/>
      </c>
      <c r="BB257" s="346" t="str">
        <f t="shared" si="89"/>
        <v/>
      </c>
      <c r="BC257" s="346" t="str">
        <f t="shared" si="90"/>
        <v/>
      </c>
    </row>
    <row r="258" spans="1:55">
      <c r="A258" s="353">
        <f>VLOOKUP($E258,'個別表（B表）'!$C$14:$AR$213,2,FALSE)</f>
        <v>0</v>
      </c>
      <c r="B258" s="353">
        <f>IF(D258&gt;0,SUM($D$12:D258),0)</f>
        <v>0</v>
      </c>
      <c r="C258" s="353">
        <f t="shared" si="93"/>
        <v>0</v>
      </c>
      <c r="D258" s="353">
        <f t="shared" si="82"/>
        <v>0</v>
      </c>
      <c r="E258" s="408">
        <f t="shared" si="87"/>
        <v>0</v>
      </c>
      <c r="F258" s="371">
        <f>VLOOKUP($E258,'個別表（B表）'!$C$14:$AR$213,8,FALSE)</f>
        <v>0</v>
      </c>
      <c r="G258" s="346">
        <f>VLOOKUP($E258,'個別表（B表）'!$C$14:$AR$213,9,FALSE)</f>
        <v>0</v>
      </c>
      <c r="H258" s="346">
        <f>VLOOKUP($E258,'個別表（B表）'!$C$14:$AR$213,10,FALSE)</f>
        <v>0</v>
      </c>
      <c r="I258" s="542"/>
      <c r="J258" s="971" t="e">
        <f>IF($O258&gt;=0.6,1,
IF(AND($O258&gt;=0.5,#REF!=2,OR($L258="中間",$L258="山間")),1,"")
)</f>
        <v>#REF!</v>
      </c>
      <c r="K258" s="974" t="str">
        <f t="shared" si="83"/>
        <v/>
      </c>
      <c r="L258" s="652" t="str">
        <f>IF($H258&gt;0,LEFT(VLOOKUP($E258,'個別表（B表）'!$C$14:$AR$213,15,FALSE),2),"")</f>
        <v/>
      </c>
      <c r="M258" s="796"/>
      <c r="N258" s="544"/>
      <c r="O258" s="544"/>
      <c r="P258" s="543"/>
      <c r="Q258" s="556" t="str">
        <f t="shared" si="88"/>
        <v/>
      </c>
      <c r="R258" s="545"/>
      <c r="S258" s="557">
        <f>SUMIFS('個別表（B表）'!$H$14:$H$213,'個別表（B表）'!$C$14:$C$213,'総括表 (A表)'!$E258,'個別表（B表）'!$S$14:$S$213,"&gt;=1")</f>
        <v>0</v>
      </c>
      <c r="T258" s="401">
        <f>SUMIFS('個別表（B表）'!$BB$14:$BB$213,'個別表（B表）'!$C$14:$C$213,'総括表 (A表)'!$E258)</f>
        <v>0</v>
      </c>
      <c r="U258" s="401">
        <f>SUMIFS('個別表（B表）'!$BD$14:$BD$213,'個別表（B表）'!$C$14:$C$213,'総括表 (A表)'!$E258)</f>
        <v>0</v>
      </c>
      <c r="V258" s="557">
        <f>SUMIFS('個別表（B表）'!$H$14:$H$213,'個別表（B表）'!$C$14:$C$213,'総括表 (A表)'!$E258,'個別表（B表）'!$T$14:$T$213,"&gt;=1")</f>
        <v>0</v>
      </c>
      <c r="W258" s="402">
        <f>SUMIFS('個別表（B表）'!$BZ$14:$BZ$213,'個別表（B表）'!$C$14:$C$213,'総括表 (A表)'!$E258)</f>
        <v>0</v>
      </c>
      <c r="X258" s="402">
        <f>SUMIFS('個別表（B表）'!$CC$14:$CC$213,'個別表（B表）'!$C$14:$C$213,'総括表 (A表)'!$E258)</f>
        <v>0</v>
      </c>
      <c r="Y258" s="546"/>
      <c r="Z258" s="546"/>
      <c r="AA258" s="557">
        <f t="shared" si="94"/>
        <v>0</v>
      </c>
      <c r="AB258" s="403">
        <f t="shared" si="95"/>
        <v>0</v>
      </c>
      <c r="AC258" s="403">
        <f t="shared" si="96"/>
        <v>0</v>
      </c>
      <c r="AD258" s="548">
        <f t="shared" si="91"/>
        <v>0</v>
      </c>
      <c r="AE258" s="549"/>
      <c r="AF258" s="550">
        <f t="shared" si="97"/>
        <v>0</v>
      </c>
      <c r="AG258" s="551">
        <f t="shared" si="98"/>
        <v>0</v>
      </c>
      <c r="AH258" s="549"/>
      <c r="AI258" s="549"/>
      <c r="AJ258" s="550">
        <f t="shared" si="99"/>
        <v>0</v>
      </c>
      <c r="AK258" s="850">
        <f t="shared" si="92"/>
        <v>0</v>
      </c>
      <c r="AL258" s="549"/>
      <c r="AM258" s="550">
        <f t="shared" si="100"/>
        <v>0</v>
      </c>
      <c r="AN258" s="551">
        <f t="shared" si="101"/>
        <v>0</v>
      </c>
      <c r="AO258" s="549"/>
      <c r="AP258" s="552">
        <f t="shared" si="102"/>
        <v>0</v>
      </c>
      <c r="AQ258" s="553"/>
      <c r="AR258" s="551">
        <f t="shared" si="103"/>
        <v>0</v>
      </c>
      <c r="AS258" s="554"/>
      <c r="AT258" s="345">
        <f t="shared" si="104"/>
        <v>0</v>
      </c>
      <c r="AU258" s="868"/>
      <c r="AV258" s="555"/>
      <c r="AW258" s="371">
        <f t="shared" si="84"/>
        <v>0</v>
      </c>
      <c r="AX258" s="268"/>
      <c r="AY258" s="346">
        <f>'総括表 (A表)'!I258</f>
        <v>0</v>
      </c>
      <c r="AZ258" s="346">
        <f t="shared" si="85"/>
        <v>2</v>
      </c>
      <c r="BA258" s="346" t="str">
        <f t="shared" si="86"/>
        <v/>
      </c>
      <c r="BB258" s="346" t="str">
        <f t="shared" si="89"/>
        <v/>
      </c>
      <c r="BC258" s="346" t="str">
        <f t="shared" si="90"/>
        <v/>
      </c>
    </row>
    <row r="259" spans="1:55">
      <c r="A259" s="353">
        <f>VLOOKUP($E259,'個別表（B表）'!$C$14:$AR$213,2,FALSE)</f>
        <v>0</v>
      </c>
      <c r="B259" s="353">
        <f>IF(D259&gt;0,SUM($D$12:D259),0)</f>
        <v>0</v>
      </c>
      <c r="C259" s="353">
        <f t="shared" si="93"/>
        <v>0</v>
      </c>
      <c r="D259" s="353">
        <f t="shared" si="82"/>
        <v>0</v>
      </c>
      <c r="E259" s="408">
        <f t="shared" si="87"/>
        <v>0</v>
      </c>
      <c r="F259" s="371">
        <f>VLOOKUP($E259,'個別表（B表）'!$C$14:$AR$213,8,FALSE)</f>
        <v>0</v>
      </c>
      <c r="G259" s="346">
        <f>VLOOKUP($E259,'個別表（B表）'!$C$14:$AR$213,9,FALSE)</f>
        <v>0</v>
      </c>
      <c r="H259" s="346">
        <f>VLOOKUP($E259,'個別表（B表）'!$C$14:$AR$213,10,FALSE)</f>
        <v>0</v>
      </c>
      <c r="I259" s="542"/>
      <c r="J259" s="971" t="e">
        <f>IF($O259&gt;=0.6,1,
IF(AND($O259&gt;=0.5,#REF!=2,OR($L259="中間",$L259="山間")),1,"")
)</f>
        <v>#REF!</v>
      </c>
      <c r="K259" s="974" t="str">
        <f t="shared" si="83"/>
        <v/>
      </c>
      <c r="L259" s="652" t="str">
        <f>IF($H259&gt;0,LEFT(VLOOKUP($E259,'個別表（B表）'!$C$14:$AR$213,15,FALSE),2),"")</f>
        <v/>
      </c>
      <c r="M259" s="796"/>
      <c r="N259" s="544"/>
      <c r="O259" s="544"/>
      <c r="P259" s="543"/>
      <c r="Q259" s="556" t="str">
        <f t="shared" si="88"/>
        <v/>
      </c>
      <c r="R259" s="545"/>
      <c r="S259" s="557">
        <f>SUMIFS('個別表（B表）'!$H$14:$H$213,'個別表（B表）'!$C$14:$C$213,'総括表 (A表)'!$E259,'個別表（B表）'!$S$14:$S$213,"&gt;=1")</f>
        <v>0</v>
      </c>
      <c r="T259" s="401">
        <f>SUMIFS('個別表（B表）'!$BB$14:$BB$213,'個別表（B表）'!$C$14:$C$213,'総括表 (A表)'!$E259)</f>
        <v>0</v>
      </c>
      <c r="U259" s="401">
        <f>SUMIFS('個別表（B表）'!$BD$14:$BD$213,'個別表（B表）'!$C$14:$C$213,'総括表 (A表)'!$E259)</f>
        <v>0</v>
      </c>
      <c r="V259" s="557">
        <f>SUMIFS('個別表（B表）'!$H$14:$H$213,'個別表（B表）'!$C$14:$C$213,'総括表 (A表)'!$E259,'個別表（B表）'!$T$14:$T$213,"&gt;=1")</f>
        <v>0</v>
      </c>
      <c r="W259" s="402">
        <f>SUMIFS('個別表（B表）'!$BZ$14:$BZ$213,'個別表（B表）'!$C$14:$C$213,'総括表 (A表)'!$E259)</f>
        <v>0</v>
      </c>
      <c r="X259" s="402">
        <f>SUMIFS('個別表（B表）'!$CC$14:$CC$213,'個別表（B表）'!$C$14:$C$213,'総括表 (A表)'!$E259)</f>
        <v>0</v>
      </c>
      <c r="Y259" s="546"/>
      <c r="Z259" s="546"/>
      <c r="AA259" s="557">
        <f t="shared" si="94"/>
        <v>0</v>
      </c>
      <c r="AB259" s="403">
        <f t="shared" si="95"/>
        <v>0</v>
      </c>
      <c r="AC259" s="403">
        <f t="shared" si="96"/>
        <v>0</v>
      </c>
      <c r="AD259" s="548">
        <f t="shared" si="91"/>
        <v>0</v>
      </c>
      <c r="AE259" s="549"/>
      <c r="AF259" s="550">
        <f t="shared" si="97"/>
        <v>0</v>
      </c>
      <c r="AG259" s="551">
        <f t="shared" si="98"/>
        <v>0</v>
      </c>
      <c r="AH259" s="549"/>
      <c r="AI259" s="549"/>
      <c r="AJ259" s="550">
        <f t="shared" si="99"/>
        <v>0</v>
      </c>
      <c r="AK259" s="850">
        <f t="shared" si="92"/>
        <v>0</v>
      </c>
      <c r="AL259" s="549"/>
      <c r="AM259" s="550">
        <f t="shared" si="100"/>
        <v>0</v>
      </c>
      <c r="AN259" s="551">
        <f t="shared" si="101"/>
        <v>0</v>
      </c>
      <c r="AO259" s="549"/>
      <c r="AP259" s="552">
        <f t="shared" si="102"/>
        <v>0</v>
      </c>
      <c r="AQ259" s="553"/>
      <c r="AR259" s="551">
        <f t="shared" si="103"/>
        <v>0</v>
      </c>
      <c r="AS259" s="554"/>
      <c r="AT259" s="345">
        <f t="shared" si="104"/>
        <v>0</v>
      </c>
      <c r="AU259" s="868"/>
      <c r="AV259" s="555"/>
      <c r="AW259" s="371">
        <f t="shared" si="84"/>
        <v>0</v>
      </c>
      <c r="AX259" s="268"/>
      <c r="AY259" s="346">
        <f>'総括表 (A表)'!I259</f>
        <v>0</v>
      </c>
      <c r="AZ259" s="346">
        <f t="shared" si="85"/>
        <v>2</v>
      </c>
      <c r="BA259" s="346" t="str">
        <f t="shared" si="86"/>
        <v/>
      </c>
      <c r="BB259" s="346" t="str">
        <f t="shared" si="89"/>
        <v/>
      </c>
      <c r="BC259" s="346" t="str">
        <f t="shared" si="90"/>
        <v/>
      </c>
    </row>
    <row r="260" spans="1:55">
      <c r="A260" s="353">
        <f>VLOOKUP($E260,'個別表（B表）'!$C$14:$AR$213,2,FALSE)</f>
        <v>0</v>
      </c>
      <c r="B260" s="353">
        <f>IF(D260&gt;0,SUM($D$12:D260),0)</f>
        <v>0</v>
      </c>
      <c r="C260" s="353">
        <f t="shared" si="93"/>
        <v>0</v>
      </c>
      <c r="D260" s="353">
        <f t="shared" si="82"/>
        <v>0</v>
      </c>
      <c r="E260" s="408">
        <f t="shared" si="87"/>
        <v>0</v>
      </c>
      <c r="F260" s="371">
        <f>VLOOKUP($E260,'個別表（B表）'!$C$14:$AR$213,8,FALSE)</f>
        <v>0</v>
      </c>
      <c r="G260" s="346">
        <f>VLOOKUP($E260,'個別表（B表）'!$C$14:$AR$213,9,FALSE)</f>
        <v>0</v>
      </c>
      <c r="H260" s="346">
        <f>VLOOKUP($E260,'個別表（B表）'!$C$14:$AR$213,10,FALSE)</f>
        <v>0</v>
      </c>
      <c r="I260" s="542"/>
      <c r="J260" s="971" t="e">
        <f>IF($O260&gt;=0.6,1,
IF(AND($O260&gt;=0.5,#REF!=2,OR($L260="中間",$L260="山間")),1,"")
)</f>
        <v>#REF!</v>
      </c>
      <c r="K260" s="974" t="str">
        <f t="shared" si="83"/>
        <v/>
      </c>
      <c r="L260" s="652" t="str">
        <f>IF($H260&gt;0,LEFT(VLOOKUP($E260,'個別表（B表）'!$C$14:$AR$213,15,FALSE),2),"")</f>
        <v/>
      </c>
      <c r="M260" s="796"/>
      <c r="N260" s="544"/>
      <c r="O260" s="544"/>
      <c r="P260" s="543"/>
      <c r="Q260" s="556" t="str">
        <f t="shared" si="88"/>
        <v/>
      </c>
      <c r="R260" s="545"/>
      <c r="S260" s="557">
        <f>SUMIFS('個別表（B表）'!$H$14:$H$213,'個別表（B表）'!$C$14:$C$213,'総括表 (A表)'!$E260,'個別表（B表）'!$S$14:$S$213,"&gt;=1")</f>
        <v>0</v>
      </c>
      <c r="T260" s="401">
        <f>SUMIFS('個別表（B表）'!$BB$14:$BB$213,'個別表（B表）'!$C$14:$C$213,'総括表 (A表)'!$E260)</f>
        <v>0</v>
      </c>
      <c r="U260" s="401">
        <f>SUMIFS('個別表（B表）'!$BD$14:$BD$213,'個別表（B表）'!$C$14:$C$213,'総括表 (A表)'!$E260)</f>
        <v>0</v>
      </c>
      <c r="V260" s="557">
        <f>SUMIFS('個別表（B表）'!$H$14:$H$213,'個別表（B表）'!$C$14:$C$213,'総括表 (A表)'!$E260,'個別表（B表）'!$T$14:$T$213,"&gt;=1")</f>
        <v>0</v>
      </c>
      <c r="W260" s="402">
        <f>SUMIFS('個別表（B表）'!$BZ$14:$BZ$213,'個別表（B表）'!$C$14:$C$213,'総括表 (A表)'!$E260)</f>
        <v>0</v>
      </c>
      <c r="X260" s="402">
        <f>SUMIFS('個別表（B表）'!$CC$14:$CC$213,'個別表（B表）'!$C$14:$C$213,'総括表 (A表)'!$E260)</f>
        <v>0</v>
      </c>
      <c r="Y260" s="546"/>
      <c r="Z260" s="546"/>
      <c r="AA260" s="557">
        <f t="shared" si="94"/>
        <v>0</v>
      </c>
      <c r="AB260" s="403">
        <f t="shared" si="95"/>
        <v>0</v>
      </c>
      <c r="AC260" s="403">
        <f t="shared" si="96"/>
        <v>0</v>
      </c>
      <c r="AD260" s="548">
        <f t="shared" si="91"/>
        <v>0</v>
      </c>
      <c r="AE260" s="549"/>
      <c r="AF260" s="550">
        <f t="shared" si="97"/>
        <v>0</v>
      </c>
      <c r="AG260" s="551">
        <f t="shared" si="98"/>
        <v>0</v>
      </c>
      <c r="AH260" s="549"/>
      <c r="AI260" s="549"/>
      <c r="AJ260" s="550">
        <f t="shared" si="99"/>
        <v>0</v>
      </c>
      <c r="AK260" s="850">
        <f t="shared" si="92"/>
        <v>0</v>
      </c>
      <c r="AL260" s="549"/>
      <c r="AM260" s="550">
        <f t="shared" si="100"/>
        <v>0</v>
      </c>
      <c r="AN260" s="551">
        <f t="shared" si="101"/>
        <v>0</v>
      </c>
      <c r="AO260" s="549"/>
      <c r="AP260" s="552">
        <f t="shared" si="102"/>
        <v>0</v>
      </c>
      <c r="AQ260" s="553"/>
      <c r="AR260" s="551">
        <f t="shared" si="103"/>
        <v>0</v>
      </c>
      <c r="AS260" s="554"/>
      <c r="AT260" s="345">
        <f t="shared" si="104"/>
        <v>0</v>
      </c>
      <c r="AU260" s="868"/>
      <c r="AV260" s="555"/>
      <c r="AW260" s="371">
        <f t="shared" si="84"/>
        <v>0</v>
      </c>
      <c r="AX260" s="268"/>
      <c r="AY260" s="346">
        <f>'総括表 (A表)'!I260</f>
        <v>0</v>
      </c>
      <c r="AZ260" s="346">
        <f t="shared" si="85"/>
        <v>2</v>
      </c>
      <c r="BA260" s="346" t="str">
        <f t="shared" si="86"/>
        <v/>
      </c>
      <c r="BB260" s="346" t="str">
        <f t="shared" si="89"/>
        <v/>
      </c>
      <c r="BC260" s="346" t="str">
        <f t="shared" si="90"/>
        <v/>
      </c>
    </row>
    <row r="261" spans="1:55">
      <c r="A261" s="353">
        <f>VLOOKUP($E261,'個別表（B表）'!$C$14:$AR$213,2,FALSE)</f>
        <v>0</v>
      </c>
      <c r="B261" s="353">
        <f>IF(D261&gt;0,SUM($D$12:D261),0)</f>
        <v>0</v>
      </c>
      <c r="C261" s="353">
        <f t="shared" si="93"/>
        <v>0</v>
      </c>
      <c r="D261" s="353">
        <f t="shared" si="82"/>
        <v>0</v>
      </c>
      <c r="E261" s="408">
        <f t="shared" si="87"/>
        <v>0</v>
      </c>
      <c r="F261" s="371">
        <f>VLOOKUP($E261,'個別表（B表）'!$C$14:$AR$213,8,FALSE)</f>
        <v>0</v>
      </c>
      <c r="G261" s="346">
        <f>VLOOKUP($E261,'個別表（B表）'!$C$14:$AR$213,9,FALSE)</f>
        <v>0</v>
      </c>
      <c r="H261" s="346">
        <f>VLOOKUP($E261,'個別表（B表）'!$C$14:$AR$213,10,FALSE)</f>
        <v>0</v>
      </c>
      <c r="I261" s="542"/>
      <c r="J261" s="971" t="e">
        <f>IF($O261&gt;=0.6,1,
IF(AND($O261&gt;=0.5,#REF!=2,OR($L261="中間",$L261="山間")),1,"")
)</f>
        <v>#REF!</v>
      </c>
      <c r="K261" s="974" t="str">
        <f t="shared" si="83"/>
        <v/>
      </c>
      <c r="L261" s="652" t="str">
        <f>IF($H261&gt;0,LEFT(VLOOKUP($E261,'個別表（B表）'!$C$14:$AR$213,15,FALSE),2),"")</f>
        <v/>
      </c>
      <c r="M261" s="796"/>
      <c r="N261" s="544"/>
      <c r="O261" s="544"/>
      <c r="P261" s="543"/>
      <c r="Q261" s="556" t="str">
        <f t="shared" si="88"/>
        <v/>
      </c>
      <c r="R261" s="545"/>
      <c r="S261" s="557">
        <f>SUMIFS('個別表（B表）'!$H$14:$H$213,'個別表（B表）'!$C$14:$C$213,'総括表 (A表)'!$E261,'個別表（B表）'!$S$14:$S$213,"&gt;=1")</f>
        <v>0</v>
      </c>
      <c r="T261" s="401">
        <f>SUMIFS('個別表（B表）'!$BB$14:$BB$213,'個別表（B表）'!$C$14:$C$213,'総括表 (A表)'!$E261)</f>
        <v>0</v>
      </c>
      <c r="U261" s="401">
        <f>SUMIFS('個別表（B表）'!$BD$14:$BD$213,'個別表（B表）'!$C$14:$C$213,'総括表 (A表)'!$E261)</f>
        <v>0</v>
      </c>
      <c r="V261" s="557">
        <f>SUMIFS('個別表（B表）'!$H$14:$H$213,'個別表（B表）'!$C$14:$C$213,'総括表 (A表)'!$E261,'個別表（B表）'!$T$14:$T$213,"&gt;=1")</f>
        <v>0</v>
      </c>
      <c r="W261" s="402">
        <f>SUMIFS('個別表（B表）'!$BZ$14:$BZ$213,'個別表（B表）'!$C$14:$C$213,'総括表 (A表)'!$E261)</f>
        <v>0</v>
      </c>
      <c r="X261" s="402">
        <f>SUMIFS('個別表（B表）'!$CC$14:$CC$213,'個別表（B表）'!$C$14:$C$213,'総括表 (A表)'!$E261)</f>
        <v>0</v>
      </c>
      <c r="Y261" s="546"/>
      <c r="Z261" s="546"/>
      <c r="AA261" s="557">
        <f t="shared" si="94"/>
        <v>0</v>
      </c>
      <c r="AB261" s="403">
        <f t="shared" si="95"/>
        <v>0</v>
      </c>
      <c r="AC261" s="403">
        <f t="shared" si="96"/>
        <v>0</v>
      </c>
      <c r="AD261" s="548">
        <f t="shared" si="91"/>
        <v>0</v>
      </c>
      <c r="AE261" s="549"/>
      <c r="AF261" s="550">
        <f t="shared" si="97"/>
        <v>0</v>
      </c>
      <c r="AG261" s="551">
        <f t="shared" si="98"/>
        <v>0</v>
      </c>
      <c r="AH261" s="549"/>
      <c r="AI261" s="549"/>
      <c r="AJ261" s="550">
        <f t="shared" si="99"/>
        <v>0</v>
      </c>
      <c r="AK261" s="850">
        <f t="shared" si="92"/>
        <v>0</v>
      </c>
      <c r="AL261" s="549"/>
      <c r="AM261" s="550">
        <f t="shared" si="100"/>
        <v>0</v>
      </c>
      <c r="AN261" s="551">
        <f t="shared" si="101"/>
        <v>0</v>
      </c>
      <c r="AO261" s="549"/>
      <c r="AP261" s="552">
        <f t="shared" si="102"/>
        <v>0</v>
      </c>
      <c r="AQ261" s="553"/>
      <c r="AR261" s="551">
        <f t="shared" si="103"/>
        <v>0</v>
      </c>
      <c r="AS261" s="554"/>
      <c r="AT261" s="345">
        <f t="shared" si="104"/>
        <v>0</v>
      </c>
      <c r="AU261" s="868"/>
      <c r="AV261" s="555"/>
      <c r="AW261" s="371">
        <f t="shared" si="84"/>
        <v>0</v>
      </c>
      <c r="AX261" s="268"/>
      <c r="AY261" s="346">
        <f>'総括表 (A表)'!I261</f>
        <v>0</v>
      </c>
      <c r="AZ261" s="346">
        <f t="shared" si="85"/>
        <v>2</v>
      </c>
      <c r="BA261" s="346" t="str">
        <f t="shared" si="86"/>
        <v/>
      </c>
      <c r="BB261" s="346" t="str">
        <f t="shared" si="89"/>
        <v/>
      </c>
      <c r="BC261" s="346" t="str">
        <f t="shared" si="90"/>
        <v/>
      </c>
    </row>
    <row r="262" spans="1:55">
      <c r="A262" s="353">
        <f>VLOOKUP($E262,'個別表（B表）'!$C$14:$AR$213,2,FALSE)</f>
        <v>0</v>
      </c>
      <c r="B262" s="353">
        <f>IF(D262&gt;0,SUM($D$12:D262),0)</f>
        <v>0</v>
      </c>
      <c r="C262" s="353">
        <f t="shared" si="93"/>
        <v>0</v>
      </c>
      <c r="D262" s="353">
        <f t="shared" si="82"/>
        <v>0</v>
      </c>
      <c r="E262" s="408">
        <f t="shared" si="87"/>
        <v>0</v>
      </c>
      <c r="F262" s="371">
        <f>VLOOKUP($E262,'個別表（B表）'!$C$14:$AR$213,8,FALSE)</f>
        <v>0</v>
      </c>
      <c r="G262" s="346">
        <f>VLOOKUP($E262,'個別表（B表）'!$C$14:$AR$213,9,FALSE)</f>
        <v>0</v>
      </c>
      <c r="H262" s="346">
        <f>VLOOKUP($E262,'個別表（B表）'!$C$14:$AR$213,10,FALSE)</f>
        <v>0</v>
      </c>
      <c r="I262" s="542"/>
      <c r="J262" s="971" t="e">
        <f>IF($O262&gt;=0.6,1,
IF(AND($O262&gt;=0.5,#REF!=2,OR($L262="中間",$L262="山間")),1,"")
)</f>
        <v>#REF!</v>
      </c>
      <c r="K262" s="974" t="str">
        <f t="shared" si="83"/>
        <v/>
      </c>
      <c r="L262" s="652" t="str">
        <f>IF($H262&gt;0,LEFT(VLOOKUP($E262,'個別表（B表）'!$C$14:$AR$213,15,FALSE),2),"")</f>
        <v/>
      </c>
      <c r="M262" s="796"/>
      <c r="N262" s="544"/>
      <c r="O262" s="544"/>
      <c r="P262" s="543"/>
      <c r="Q262" s="556" t="str">
        <f t="shared" si="88"/>
        <v/>
      </c>
      <c r="R262" s="545"/>
      <c r="S262" s="557">
        <f>SUMIFS('個別表（B表）'!$H$14:$H$213,'個別表（B表）'!$C$14:$C$213,'総括表 (A表)'!$E262,'個別表（B表）'!$S$14:$S$213,"&gt;=1")</f>
        <v>0</v>
      </c>
      <c r="T262" s="401">
        <f>SUMIFS('個別表（B表）'!$BB$14:$BB$213,'個別表（B表）'!$C$14:$C$213,'総括表 (A表)'!$E262)</f>
        <v>0</v>
      </c>
      <c r="U262" s="401">
        <f>SUMIFS('個別表（B表）'!$BD$14:$BD$213,'個別表（B表）'!$C$14:$C$213,'総括表 (A表)'!$E262)</f>
        <v>0</v>
      </c>
      <c r="V262" s="557">
        <f>SUMIFS('個別表（B表）'!$H$14:$H$213,'個別表（B表）'!$C$14:$C$213,'総括表 (A表)'!$E262,'個別表（B表）'!$T$14:$T$213,"&gt;=1")</f>
        <v>0</v>
      </c>
      <c r="W262" s="402">
        <f>SUMIFS('個別表（B表）'!$BZ$14:$BZ$213,'個別表（B表）'!$C$14:$C$213,'総括表 (A表)'!$E262)</f>
        <v>0</v>
      </c>
      <c r="X262" s="402">
        <f>SUMIFS('個別表（B表）'!$CC$14:$CC$213,'個別表（B表）'!$C$14:$C$213,'総括表 (A表)'!$E262)</f>
        <v>0</v>
      </c>
      <c r="Y262" s="546"/>
      <c r="Z262" s="546"/>
      <c r="AA262" s="557">
        <f t="shared" si="94"/>
        <v>0</v>
      </c>
      <c r="AB262" s="403">
        <f t="shared" si="95"/>
        <v>0</v>
      </c>
      <c r="AC262" s="403">
        <f t="shared" si="96"/>
        <v>0</v>
      </c>
      <c r="AD262" s="548">
        <f t="shared" si="91"/>
        <v>0</v>
      </c>
      <c r="AE262" s="549"/>
      <c r="AF262" s="550">
        <f t="shared" si="97"/>
        <v>0</v>
      </c>
      <c r="AG262" s="551">
        <f t="shared" si="98"/>
        <v>0</v>
      </c>
      <c r="AH262" s="549"/>
      <c r="AI262" s="549"/>
      <c r="AJ262" s="550">
        <f t="shared" si="99"/>
        <v>0</v>
      </c>
      <c r="AK262" s="850">
        <f t="shared" si="92"/>
        <v>0</v>
      </c>
      <c r="AL262" s="549"/>
      <c r="AM262" s="550">
        <f t="shared" si="100"/>
        <v>0</v>
      </c>
      <c r="AN262" s="551">
        <f t="shared" si="101"/>
        <v>0</v>
      </c>
      <c r="AO262" s="549"/>
      <c r="AP262" s="552">
        <f t="shared" si="102"/>
        <v>0</v>
      </c>
      <c r="AQ262" s="553"/>
      <c r="AR262" s="551">
        <f t="shared" si="103"/>
        <v>0</v>
      </c>
      <c r="AS262" s="554"/>
      <c r="AT262" s="345">
        <f t="shared" si="104"/>
        <v>0</v>
      </c>
      <c r="AU262" s="868"/>
      <c r="AV262" s="555"/>
      <c r="AW262" s="371">
        <f t="shared" si="84"/>
        <v>0</v>
      </c>
      <c r="AX262" s="268"/>
      <c r="AY262" s="346">
        <f>'総括表 (A表)'!I262</f>
        <v>0</v>
      </c>
      <c r="AZ262" s="346">
        <f t="shared" si="85"/>
        <v>2</v>
      </c>
      <c r="BA262" s="346" t="str">
        <f t="shared" si="86"/>
        <v/>
      </c>
      <c r="BB262" s="346" t="str">
        <f t="shared" si="89"/>
        <v/>
      </c>
      <c r="BC262" s="346" t="str">
        <f t="shared" si="90"/>
        <v/>
      </c>
    </row>
    <row r="263" spans="1:55">
      <c r="A263" s="353">
        <f>VLOOKUP($E263,'個別表（B表）'!$C$14:$AR$213,2,FALSE)</f>
        <v>0</v>
      </c>
      <c r="B263" s="353">
        <f>IF(D263&gt;0,SUM($D$12:D263),0)</f>
        <v>0</v>
      </c>
      <c r="C263" s="353">
        <f t="shared" si="93"/>
        <v>0</v>
      </c>
      <c r="D263" s="353">
        <f t="shared" si="82"/>
        <v>0</v>
      </c>
      <c r="E263" s="408">
        <f t="shared" si="87"/>
        <v>0</v>
      </c>
      <c r="F263" s="371">
        <f>VLOOKUP($E263,'個別表（B表）'!$C$14:$AR$213,8,FALSE)</f>
        <v>0</v>
      </c>
      <c r="G263" s="346">
        <f>VLOOKUP($E263,'個別表（B表）'!$C$14:$AR$213,9,FALSE)</f>
        <v>0</v>
      </c>
      <c r="H263" s="346">
        <f>VLOOKUP($E263,'個別表（B表）'!$C$14:$AR$213,10,FALSE)</f>
        <v>0</v>
      </c>
      <c r="I263" s="542"/>
      <c r="J263" s="971" t="e">
        <f>IF($O263&gt;=0.6,1,
IF(AND($O263&gt;=0.5,#REF!=2,OR($L263="中間",$L263="山間")),1,"")
)</f>
        <v>#REF!</v>
      </c>
      <c r="K263" s="974" t="str">
        <f t="shared" si="83"/>
        <v/>
      </c>
      <c r="L263" s="652" t="str">
        <f>IF($H263&gt;0,LEFT(VLOOKUP($E263,'個別表（B表）'!$C$14:$AR$213,15,FALSE),2),"")</f>
        <v/>
      </c>
      <c r="M263" s="796"/>
      <c r="N263" s="544"/>
      <c r="O263" s="544"/>
      <c r="P263" s="543"/>
      <c r="Q263" s="556" t="str">
        <f t="shared" si="88"/>
        <v/>
      </c>
      <c r="R263" s="545"/>
      <c r="S263" s="557">
        <f>SUMIFS('個別表（B表）'!$H$14:$H$213,'個別表（B表）'!$C$14:$C$213,'総括表 (A表)'!$E263,'個別表（B表）'!$S$14:$S$213,"&gt;=1")</f>
        <v>0</v>
      </c>
      <c r="T263" s="401">
        <f>SUMIFS('個別表（B表）'!$BB$14:$BB$213,'個別表（B表）'!$C$14:$C$213,'総括表 (A表)'!$E263)</f>
        <v>0</v>
      </c>
      <c r="U263" s="401">
        <f>SUMIFS('個別表（B表）'!$BD$14:$BD$213,'個別表（B表）'!$C$14:$C$213,'総括表 (A表)'!$E263)</f>
        <v>0</v>
      </c>
      <c r="V263" s="557">
        <f>SUMIFS('個別表（B表）'!$H$14:$H$213,'個別表（B表）'!$C$14:$C$213,'総括表 (A表)'!$E263,'個別表（B表）'!$T$14:$T$213,"&gt;=1")</f>
        <v>0</v>
      </c>
      <c r="W263" s="402">
        <f>SUMIFS('個別表（B表）'!$BZ$14:$BZ$213,'個別表（B表）'!$C$14:$C$213,'総括表 (A表)'!$E263)</f>
        <v>0</v>
      </c>
      <c r="X263" s="402">
        <f>SUMIFS('個別表（B表）'!$CC$14:$CC$213,'個別表（B表）'!$C$14:$C$213,'総括表 (A表)'!$E263)</f>
        <v>0</v>
      </c>
      <c r="Y263" s="546"/>
      <c r="Z263" s="546"/>
      <c r="AA263" s="557">
        <f t="shared" si="94"/>
        <v>0</v>
      </c>
      <c r="AB263" s="403">
        <f t="shared" si="95"/>
        <v>0</v>
      </c>
      <c r="AC263" s="403">
        <f t="shared" si="96"/>
        <v>0</v>
      </c>
      <c r="AD263" s="548">
        <f t="shared" si="91"/>
        <v>0</v>
      </c>
      <c r="AE263" s="549"/>
      <c r="AF263" s="550">
        <f t="shared" si="97"/>
        <v>0</v>
      </c>
      <c r="AG263" s="551">
        <f t="shared" si="98"/>
        <v>0</v>
      </c>
      <c r="AH263" s="549"/>
      <c r="AI263" s="549"/>
      <c r="AJ263" s="550">
        <f t="shared" si="99"/>
        <v>0</v>
      </c>
      <c r="AK263" s="850">
        <f t="shared" si="92"/>
        <v>0</v>
      </c>
      <c r="AL263" s="549"/>
      <c r="AM263" s="550">
        <f t="shared" si="100"/>
        <v>0</v>
      </c>
      <c r="AN263" s="551">
        <f t="shared" si="101"/>
        <v>0</v>
      </c>
      <c r="AO263" s="549"/>
      <c r="AP263" s="552">
        <f t="shared" si="102"/>
        <v>0</v>
      </c>
      <c r="AQ263" s="553"/>
      <c r="AR263" s="551">
        <f t="shared" si="103"/>
        <v>0</v>
      </c>
      <c r="AS263" s="554"/>
      <c r="AT263" s="345">
        <f t="shared" si="104"/>
        <v>0</v>
      </c>
      <c r="AU263" s="868"/>
      <c r="AV263" s="555"/>
      <c r="AW263" s="371">
        <f t="shared" si="84"/>
        <v>0</v>
      </c>
      <c r="AX263" s="268"/>
      <c r="AY263" s="346">
        <f>'総括表 (A表)'!I263</f>
        <v>0</v>
      </c>
      <c r="AZ263" s="346">
        <f t="shared" si="85"/>
        <v>2</v>
      </c>
      <c r="BA263" s="346" t="str">
        <f t="shared" si="86"/>
        <v/>
      </c>
      <c r="BB263" s="346" t="str">
        <f t="shared" si="89"/>
        <v/>
      </c>
      <c r="BC263" s="346" t="str">
        <f t="shared" si="90"/>
        <v/>
      </c>
    </row>
    <row r="264" spans="1:55">
      <c r="A264" s="353">
        <f>VLOOKUP($E264,'個別表（B表）'!$C$14:$AR$213,2,FALSE)</f>
        <v>0</v>
      </c>
      <c r="B264" s="353">
        <f>IF(D264&gt;0,SUM($D$12:D264),0)</f>
        <v>0</v>
      </c>
      <c r="C264" s="353">
        <f t="shared" si="93"/>
        <v>0</v>
      </c>
      <c r="D264" s="353">
        <f t="shared" si="82"/>
        <v>0</v>
      </c>
      <c r="E264" s="408">
        <f t="shared" si="87"/>
        <v>0</v>
      </c>
      <c r="F264" s="371">
        <f>VLOOKUP($E264,'個別表（B表）'!$C$14:$AR$213,8,FALSE)</f>
        <v>0</v>
      </c>
      <c r="G264" s="346">
        <f>VLOOKUP($E264,'個別表（B表）'!$C$14:$AR$213,9,FALSE)</f>
        <v>0</v>
      </c>
      <c r="H264" s="346">
        <f>VLOOKUP($E264,'個別表（B表）'!$C$14:$AR$213,10,FALSE)</f>
        <v>0</v>
      </c>
      <c r="I264" s="542"/>
      <c r="J264" s="971" t="e">
        <f>IF($O264&gt;=0.6,1,
IF(AND($O264&gt;=0.5,#REF!=2,OR($L264="中間",$L264="山間")),1,"")
)</f>
        <v>#REF!</v>
      </c>
      <c r="K264" s="974" t="str">
        <f t="shared" si="83"/>
        <v/>
      </c>
      <c r="L264" s="652" t="str">
        <f>IF($H264&gt;0,LEFT(VLOOKUP($E264,'個別表（B表）'!$C$14:$AR$213,15,FALSE),2),"")</f>
        <v/>
      </c>
      <c r="M264" s="796"/>
      <c r="N264" s="544"/>
      <c r="O264" s="544"/>
      <c r="P264" s="543"/>
      <c r="Q264" s="556" t="str">
        <f t="shared" si="88"/>
        <v/>
      </c>
      <c r="R264" s="545"/>
      <c r="S264" s="557">
        <f>SUMIFS('個別表（B表）'!$H$14:$H$213,'個別表（B表）'!$C$14:$C$213,'総括表 (A表)'!$E264,'個別表（B表）'!$S$14:$S$213,"&gt;=1")</f>
        <v>0</v>
      </c>
      <c r="T264" s="401">
        <f>SUMIFS('個別表（B表）'!$BB$14:$BB$213,'個別表（B表）'!$C$14:$C$213,'総括表 (A表)'!$E264)</f>
        <v>0</v>
      </c>
      <c r="U264" s="401">
        <f>SUMIFS('個別表（B表）'!$BD$14:$BD$213,'個別表（B表）'!$C$14:$C$213,'総括表 (A表)'!$E264)</f>
        <v>0</v>
      </c>
      <c r="V264" s="557">
        <f>SUMIFS('個別表（B表）'!$H$14:$H$213,'個別表（B表）'!$C$14:$C$213,'総括表 (A表)'!$E264,'個別表（B表）'!$T$14:$T$213,"&gt;=1")</f>
        <v>0</v>
      </c>
      <c r="W264" s="402">
        <f>SUMIFS('個別表（B表）'!$BZ$14:$BZ$213,'個別表（B表）'!$C$14:$C$213,'総括表 (A表)'!$E264)</f>
        <v>0</v>
      </c>
      <c r="X264" s="402">
        <f>SUMIFS('個別表（B表）'!$CC$14:$CC$213,'個別表（B表）'!$C$14:$C$213,'総括表 (A表)'!$E264)</f>
        <v>0</v>
      </c>
      <c r="Y264" s="546"/>
      <c r="Z264" s="546"/>
      <c r="AA264" s="557">
        <f t="shared" si="94"/>
        <v>0</v>
      </c>
      <c r="AB264" s="403">
        <f t="shared" si="95"/>
        <v>0</v>
      </c>
      <c r="AC264" s="403">
        <f t="shared" si="96"/>
        <v>0</v>
      </c>
      <c r="AD264" s="548">
        <f t="shared" si="91"/>
        <v>0</v>
      </c>
      <c r="AE264" s="549"/>
      <c r="AF264" s="550">
        <f t="shared" si="97"/>
        <v>0</v>
      </c>
      <c r="AG264" s="551">
        <f t="shared" si="98"/>
        <v>0</v>
      </c>
      <c r="AH264" s="549"/>
      <c r="AI264" s="549"/>
      <c r="AJ264" s="550">
        <f t="shared" si="99"/>
        <v>0</v>
      </c>
      <c r="AK264" s="850">
        <f t="shared" si="92"/>
        <v>0</v>
      </c>
      <c r="AL264" s="549"/>
      <c r="AM264" s="550">
        <f t="shared" si="100"/>
        <v>0</v>
      </c>
      <c r="AN264" s="551">
        <f t="shared" si="101"/>
        <v>0</v>
      </c>
      <c r="AO264" s="549"/>
      <c r="AP264" s="552">
        <f t="shared" si="102"/>
        <v>0</v>
      </c>
      <c r="AQ264" s="553"/>
      <c r="AR264" s="551">
        <f t="shared" si="103"/>
        <v>0</v>
      </c>
      <c r="AS264" s="554"/>
      <c r="AT264" s="345">
        <f t="shared" si="104"/>
        <v>0</v>
      </c>
      <c r="AU264" s="868"/>
      <c r="AV264" s="555"/>
      <c r="AW264" s="371">
        <f t="shared" si="84"/>
        <v>0</v>
      </c>
      <c r="AX264" s="268"/>
      <c r="AY264" s="346">
        <f>'総括表 (A表)'!I264</f>
        <v>0</v>
      </c>
      <c r="AZ264" s="346">
        <f t="shared" si="85"/>
        <v>2</v>
      </c>
      <c r="BA264" s="346" t="str">
        <f t="shared" si="86"/>
        <v/>
      </c>
      <c r="BB264" s="346" t="str">
        <f t="shared" si="89"/>
        <v/>
      </c>
      <c r="BC264" s="346" t="str">
        <f t="shared" si="90"/>
        <v/>
      </c>
    </row>
    <row r="265" spans="1:55">
      <c r="A265" s="353">
        <f>VLOOKUP($E265,'個別表（B表）'!$C$14:$AR$213,2,FALSE)</f>
        <v>0</v>
      </c>
      <c r="B265" s="353">
        <f>IF(D265&gt;0,SUM($D$12:D265),0)</f>
        <v>0</v>
      </c>
      <c r="C265" s="353">
        <f t="shared" si="93"/>
        <v>0</v>
      </c>
      <c r="D265" s="353">
        <f t="shared" si="82"/>
        <v>0</v>
      </c>
      <c r="E265" s="408">
        <f t="shared" si="87"/>
        <v>0</v>
      </c>
      <c r="F265" s="371">
        <f>VLOOKUP($E265,'個別表（B表）'!$C$14:$AR$213,8,FALSE)</f>
        <v>0</v>
      </c>
      <c r="G265" s="346">
        <f>VLOOKUP($E265,'個別表（B表）'!$C$14:$AR$213,9,FALSE)</f>
        <v>0</v>
      </c>
      <c r="H265" s="346">
        <f>VLOOKUP($E265,'個別表（B表）'!$C$14:$AR$213,10,FALSE)</f>
        <v>0</v>
      </c>
      <c r="I265" s="542"/>
      <c r="J265" s="971" t="e">
        <f>IF($O265&gt;=0.6,1,
IF(AND($O265&gt;=0.5,#REF!=2,OR($L265="中間",$L265="山間")),1,"")
)</f>
        <v>#REF!</v>
      </c>
      <c r="K265" s="974" t="str">
        <f t="shared" si="83"/>
        <v/>
      </c>
      <c r="L265" s="652" t="str">
        <f>IF($H265&gt;0,LEFT(VLOOKUP($E265,'個別表（B表）'!$C$14:$AR$213,15,FALSE),2),"")</f>
        <v/>
      </c>
      <c r="M265" s="796"/>
      <c r="N265" s="544"/>
      <c r="O265" s="544"/>
      <c r="P265" s="543"/>
      <c r="Q265" s="556" t="str">
        <f t="shared" si="88"/>
        <v/>
      </c>
      <c r="R265" s="545"/>
      <c r="S265" s="557">
        <f>SUMIFS('個別表（B表）'!$H$14:$H$213,'個別表（B表）'!$C$14:$C$213,'総括表 (A表)'!$E265,'個別表（B表）'!$S$14:$S$213,"&gt;=1")</f>
        <v>0</v>
      </c>
      <c r="T265" s="401">
        <f>SUMIFS('個別表（B表）'!$BB$14:$BB$213,'個別表（B表）'!$C$14:$C$213,'総括表 (A表)'!$E265)</f>
        <v>0</v>
      </c>
      <c r="U265" s="401">
        <f>SUMIFS('個別表（B表）'!$BD$14:$BD$213,'個別表（B表）'!$C$14:$C$213,'総括表 (A表)'!$E265)</f>
        <v>0</v>
      </c>
      <c r="V265" s="557">
        <f>SUMIFS('個別表（B表）'!$H$14:$H$213,'個別表（B表）'!$C$14:$C$213,'総括表 (A表)'!$E265,'個別表（B表）'!$T$14:$T$213,"&gt;=1")</f>
        <v>0</v>
      </c>
      <c r="W265" s="402">
        <f>SUMIFS('個別表（B表）'!$BZ$14:$BZ$213,'個別表（B表）'!$C$14:$C$213,'総括表 (A表)'!$E265)</f>
        <v>0</v>
      </c>
      <c r="X265" s="402">
        <f>SUMIFS('個別表（B表）'!$CC$14:$CC$213,'個別表（B表）'!$C$14:$C$213,'総括表 (A表)'!$E265)</f>
        <v>0</v>
      </c>
      <c r="Y265" s="546"/>
      <c r="Z265" s="546"/>
      <c r="AA265" s="557">
        <f t="shared" si="94"/>
        <v>0</v>
      </c>
      <c r="AB265" s="403">
        <f t="shared" si="95"/>
        <v>0</v>
      </c>
      <c r="AC265" s="403">
        <f t="shared" si="96"/>
        <v>0</v>
      </c>
      <c r="AD265" s="548">
        <f t="shared" si="91"/>
        <v>0</v>
      </c>
      <c r="AE265" s="549"/>
      <c r="AF265" s="550">
        <f t="shared" si="97"/>
        <v>0</v>
      </c>
      <c r="AG265" s="551">
        <f t="shared" si="98"/>
        <v>0</v>
      </c>
      <c r="AH265" s="549"/>
      <c r="AI265" s="549"/>
      <c r="AJ265" s="550">
        <f t="shared" si="99"/>
        <v>0</v>
      </c>
      <c r="AK265" s="850">
        <f t="shared" si="92"/>
        <v>0</v>
      </c>
      <c r="AL265" s="549"/>
      <c r="AM265" s="550">
        <f t="shared" si="100"/>
        <v>0</v>
      </c>
      <c r="AN265" s="551">
        <f t="shared" si="101"/>
        <v>0</v>
      </c>
      <c r="AO265" s="549"/>
      <c r="AP265" s="552">
        <f t="shared" si="102"/>
        <v>0</v>
      </c>
      <c r="AQ265" s="553"/>
      <c r="AR265" s="551">
        <f t="shared" si="103"/>
        <v>0</v>
      </c>
      <c r="AS265" s="554"/>
      <c r="AT265" s="345">
        <f t="shared" si="104"/>
        <v>0</v>
      </c>
      <c r="AU265" s="868"/>
      <c r="AV265" s="555"/>
      <c r="AW265" s="371">
        <f t="shared" si="84"/>
        <v>0</v>
      </c>
      <c r="AX265" s="268"/>
      <c r="AY265" s="346">
        <f>'総括表 (A表)'!I265</f>
        <v>0</v>
      </c>
      <c r="AZ265" s="346">
        <f t="shared" si="85"/>
        <v>2</v>
      </c>
      <c r="BA265" s="346" t="str">
        <f t="shared" si="86"/>
        <v/>
      </c>
      <c r="BB265" s="346" t="str">
        <f t="shared" si="89"/>
        <v/>
      </c>
      <c r="BC265" s="346" t="str">
        <f t="shared" si="90"/>
        <v/>
      </c>
    </row>
    <row r="266" spans="1:55">
      <c r="A266" s="353">
        <f>VLOOKUP($E266,'個別表（B表）'!$C$14:$AR$213,2,FALSE)</f>
        <v>0</v>
      </c>
      <c r="B266" s="353">
        <f>IF(D266&gt;0,SUM($D$12:D266),0)</f>
        <v>0</v>
      </c>
      <c r="C266" s="353">
        <f t="shared" si="93"/>
        <v>0</v>
      </c>
      <c r="D266" s="353">
        <f t="shared" si="82"/>
        <v>0</v>
      </c>
      <c r="E266" s="408">
        <f t="shared" si="87"/>
        <v>0</v>
      </c>
      <c r="F266" s="371">
        <f>VLOOKUP($E266,'個別表（B表）'!$C$14:$AR$213,8,FALSE)</f>
        <v>0</v>
      </c>
      <c r="G266" s="346">
        <f>VLOOKUP($E266,'個別表（B表）'!$C$14:$AR$213,9,FALSE)</f>
        <v>0</v>
      </c>
      <c r="H266" s="346">
        <f>VLOOKUP($E266,'個別表（B表）'!$C$14:$AR$213,10,FALSE)</f>
        <v>0</v>
      </c>
      <c r="I266" s="542"/>
      <c r="J266" s="971" t="e">
        <f>IF($O266&gt;=0.6,1,
IF(AND($O266&gt;=0.5,#REF!=2,OR($L266="中間",$L266="山間")),1,"")
)</f>
        <v>#REF!</v>
      </c>
      <c r="K266" s="974" t="str">
        <f t="shared" si="83"/>
        <v/>
      </c>
      <c r="L266" s="652" t="str">
        <f>IF($H266&gt;0,LEFT(VLOOKUP($E266,'個別表（B表）'!$C$14:$AR$213,15,FALSE),2),"")</f>
        <v/>
      </c>
      <c r="M266" s="796"/>
      <c r="N266" s="544"/>
      <c r="O266" s="544"/>
      <c r="P266" s="543"/>
      <c r="Q266" s="556" t="str">
        <f t="shared" si="88"/>
        <v/>
      </c>
      <c r="R266" s="545"/>
      <c r="S266" s="557">
        <f>SUMIFS('個別表（B表）'!$H$14:$H$213,'個別表（B表）'!$C$14:$C$213,'総括表 (A表)'!$E266,'個別表（B表）'!$S$14:$S$213,"&gt;=1")</f>
        <v>0</v>
      </c>
      <c r="T266" s="401">
        <f>SUMIFS('個別表（B表）'!$BB$14:$BB$213,'個別表（B表）'!$C$14:$C$213,'総括表 (A表)'!$E266)</f>
        <v>0</v>
      </c>
      <c r="U266" s="401">
        <f>SUMIFS('個別表（B表）'!$BD$14:$BD$213,'個別表（B表）'!$C$14:$C$213,'総括表 (A表)'!$E266)</f>
        <v>0</v>
      </c>
      <c r="V266" s="557">
        <f>SUMIFS('個別表（B表）'!$H$14:$H$213,'個別表（B表）'!$C$14:$C$213,'総括表 (A表)'!$E266,'個別表（B表）'!$T$14:$T$213,"&gt;=1")</f>
        <v>0</v>
      </c>
      <c r="W266" s="402">
        <f>SUMIFS('個別表（B表）'!$BZ$14:$BZ$213,'個別表（B表）'!$C$14:$C$213,'総括表 (A表)'!$E266)</f>
        <v>0</v>
      </c>
      <c r="X266" s="402">
        <f>SUMIFS('個別表（B表）'!$CC$14:$CC$213,'個別表（B表）'!$C$14:$C$213,'総括表 (A表)'!$E266)</f>
        <v>0</v>
      </c>
      <c r="Y266" s="546"/>
      <c r="Z266" s="546"/>
      <c r="AA266" s="557">
        <f t="shared" si="94"/>
        <v>0</v>
      </c>
      <c r="AB266" s="403">
        <f t="shared" si="95"/>
        <v>0</v>
      </c>
      <c r="AC266" s="403">
        <f t="shared" si="96"/>
        <v>0</v>
      </c>
      <c r="AD266" s="548">
        <f t="shared" si="91"/>
        <v>0</v>
      </c>
      <c r="AE266" s="549"/>
      <c r="AF266" s="550">
        <f t="shared" si="97"/>
        <v>0</v>
      </c>
      <c r="AG266" s="551">
        <f t="shared" si="98"/>
        <v>0</v>
      </c>
      <c r="AH266" s="549"/>
      <c r="AI266" s="549"/>
      <c r="AJ266" s="550">
        <f t="shared" si="99"/>
        <v>0</v>
      </c>
      <c r="AK266" s="850">
        <f t="shared" si="92"/>
        <v>0</v>
      </c>
      <c r="AL266" s="549"/>
      <c r="AM266" s="550">
        <f t="shared" si="100"/>
        <v>0</v>
      </c>
      <c r="AN266" s="551">
        <f t="shared" si="101"/>
        <v>0</v>
      </c>
      <c r="AO266" s="549"/>
      <c r="AP266" s="552">
        <f t="shared" si="102"/>
        <v>0</v>
      </c>
      <c r="AQ266" s="553"/>
      <c r="AR266" s="551">
        <f t="shared" si="103"/>
        <v>0</v>
      </c>
      <c r="AS266" s="554"/>
      <c r="AT266" s="345">
        <f t="shared" si="104"/>
        <v>0</v>
      </c>
      <c r="AU266" s="868"/>
      <c r="AV266" s="555"/>
      <c r="AW266" s="371">
        <f t="shared" si="84"/>
        <v>0</v>
      </c>
      <c r="AX266" s="268"/>
      <c r="AY266" s="346">
        <f>'総括表 (A表)'!I266</f>
        <v>0</v>
      </c>
      <c r="AZ266" s="346">
        <f t="shared" si="85"/>
        <v>2</v>
      </c>
      <c r="BA266" s="346" t="str">
        <f t="shared" si="86"/>
        <v/>
      </c>
      <c r="BB266" s="346" t="str">
        <f t="shared" si="89"/>
        <v/>
      </c>
      <c r="BC266" s="346" t="str">
        <f t="shared" si="90"/>
        <v/>
      </c>
    </row>
    <row r="267" spans="1:55">
      <c r="A267" s="353">
        <f>VLOOKUP($E267,'個別表（B表）'!$C$14:$AR$213,2,FALSE)</f>
        <v>0</v>
      </c>
      <c r="B267" s="353">
        <f>IF(D267&gt;0,SUM($D$12:D267),0)</f>
        <v>0</v>
      </c>
      <c r="C267" s="353">
        <f t="shared" si="93"/>
        <v>0</v>
      </c>
      <c r="D267" s="353">
        <f t="shared" si="82"/>
        <v>0</v>
      </c>
      <c r="E267" s="408">
        <f t="shared" si="87"/>
        <v>0</v>
      </c>
      <c r="F267" s="371">
        <f>VLOOKUP($E267,'個別表（B表）'!$C$14:$AR$213,8,FALSE)</f>
        <v>0</v>
      </c>
      <c r="G267" s="346">
        <f>VLOOKUP($E267,'個別表（B表）'!$C$14:$AR$213,9,FALSE)</f>
        <v>0</v>
      </c>
      <c r="H267" s="346">
        <f>VLOOKUP($E267,'個別表（B表）'!$C$14:$AR$213,10,FALSE)</f>
        <v>0</v>
      </c>
      <c r="I267" s="542"/>
      <c r="J267" s="971" t="e">
        <f>IF($O267&gt;=0.6,1,
IF(AND($O267&gt;=0.5,#REF!=2,OR($L267="中間",$L267="山間")),1,"")
)</f>
        <v>#REF!</v>
      </c>
      <c r="K267" s="974" t="str">
        <f t="shared" si="83"/>
        <v/>
      </c>
      <c r="L267" s="652" t="str">
        <f>IF($H267&gt;0,LEFT(VLOOKUP($E267,'個別表（B表）'!$C$14:$AR$213,15,FALSE),2),"")</f>
        <v/>
      </c>
      <c r="M267" s="796"/>
      <c r="N267" s="544"/>
      <c r="O267" s="544"/>
      <c r="P267" s="543"/>
      <c r="Q267" s="556" t="str">
        <f t="shared" si="88"/>
        <v/>
      </c>
      <c r="R267" s="545"/>
      <c r="S267" s="557">
        <f>SUMIFS('個別表（B表）'!$H$14:$H$213,'個別表（B表）'!$C$14:$C$213,'総括表 (A表)'!$E267,'個別表（B表）'!$S$14:$S$213,"&gt;=1")</f>
        <v>0</v>
      </c>
      <c r="T267" s="401">
        <f>SUMIFS('個別表（B表）'!$BB$14:$BB$213,'個別表（B表）'!$C$14:$C$213,'総括表 (A表)'!$E267)</f>
        <v>0</v>
      </c>
      <c r="U267" s="401">
        <f>SUMIFS('個別表（B表）'!$BD$14:$BD$213,'個別表（B表）'!$C$14:$C$213,'総括表 (A表)'!$E267)</f>
        <v>0</v>
      </c>
      <c r="V267" s="557">
        <f>SUMIFS('個別表（B表）'!$H$14:$H$213,'個別表（B表）'!$C$14:$C$213,'総括表 (A表)'!$E267,'個別表（B表）'!$T$14:$T$213,"&gt;=1")</f>
        <v>0</v>
      </c>
      <c r="W267" s="402">
        <f>SUMIFS('個別表（B表）'!$BZ$14:$BZ$213,'個別表（B表）'!$C$14:$C$213,'総括表 (A表)'!$E267)</f>
        <v>0</v>
      </c>
      <c r="X267" s="402">
        <f>SUMIFS('個別表（B表）'!$CC$14:$CC$213,'個別表（B表）'!$C$14:$C$213,'総括表 (A表)'!$E267)</f>
        <v>0</v>
      </c>
      <c r="Y267" s="546"/>
      <c r="Z267" s="546"/>
      <c r="AA267" s="557">
        <f t="shared" si="94"/>
        <v>0</v>
      </c>
      <c r="AB267" s="403">
        <f t="shared" si="95"/>
        <v>0</v>
      </c>
      <c r="AC267" s="403">
        <f t="shared" si="96"/>
        <v>0</v>
      </c>
      <c r="AD267" s="548">
        <f t="shared" si="91"/>
        <v>0</v>
      </c>
      <c r="AE267" s="549"/>
      <c r="AF267" s="550">
        <f t="shared" si="97"/>
        <v>0</v>
      </c>
      <c r="AG267" s="551">
        <f t="shared" si="98"/>
        <v>0</v>
      </c>
      <c r="AH267" s="549"/>
      <c r="AI267" s="549"/>
      <c r="AJ267" s="550">
        <f t="shared" si="99"/>
        <v>0</v>
      </c>
      <c r="AK267" s="850">
        <f t="shared" si="92"/>
        <v>0</v>
      </c>
      <c r="AL267" s="549"/>
      <c r="AM267" s="550">
        <f t="shared" si="100"/>
        <v>0</v>
      </c>
      <c r="AN267" s="551">
        <f t="shared" si="101"/>
        <v>0</v>
      </c>
      <c r="AO267" s="549"/>
      <c r="AP267" s="552">
        <f t="shared" si="102"/>
        <v>0</v>
      </c>
      <c r="AQ267" s="553"/>
      <c r="AR267" s="551">
        <f t="shared" si="103"/>
        <v>0</v>
      </c>
      <c r="AS267" s="554"/>
      <c r="AT267" s="345">
        <f t="shared" si="104"/>
        <v>0</v>
      </c>
      <c r="AU267" s="868"/>
      <c r="AV267" s="555"/>
      <c r="AW267" s="371">
        <f t="shared" si="84"/>
        <v>0</v>
      </c>
      <c r="AX267" s="268"/>
      <c r="AY267" s="346">
        <f>'総括表 (A表)'!I267</f>
        <v>0</v>
      </c>
      <c r="AZ267" s="346">
        <f t="shared" si="85"/>
        <v>2</v>
      </c>
      <c r="BA267" s="346" t="str">
        <f t="shared" si="86"/>
        <v/>
      </c>
      <c r="BB267" s="346" t="str">
        <f t="shared" si="89"/>
        <v/>
      </c>
      <c r="BC267" s="346" t="str">
        <f t="shared" si="90"/>
        <v/>
      </c>
    </row>
    <row r="268" spans="1:55">
      <c r="A268" s="353">
        <f>VLOOKUP($E268,'個別表（B表）'!$C$14:$AR$213,2,FALSE)</f>
        <v>0</v>
      </c>
      <c r="B268" s="353">
        <f>IF(D268&gt;0,SUM($D$12:D268),0)</f>
        <v>0</v>
      </c>
      <c r="C268" s="353">
        <f t="shared" si="93"/>
        <v>0</v>
      </c>
      <c r="D268" s="353">
        <f t="shared" ref="D268:D331" si="105">IF(AND(C268=1,SUMIF($A$12:$A$541,A268,$Z$12:$Z$541)&gt;0),1,0)</f>
        <v>0</v>
      </c>
      <c r="E268" s="408">
        <f t="shared" si="87"/>
        <v>0</v>
      </c>
      <c r="F268" s="371">
        <f>VLOOKUP($E268,'個別表（B表）'!$C$14:$AR$213,8,FALSE)</f>
        <v>0</v>
      </c>
      <c r="G268" s="346">
        <f>VLOOKUP($E268,'個別表（B表）'!$C$14:$AR$213,9,FALSE)</f>
        <v>0</v>
      </c>
      <c r="H268" s="346">
        <f>VLOOKUP($E268,'個別表（B表）'!$C$14:$AR$213,10,FALSE)</f>
        <v>0</v>
      </c>
      <c r="I268" s="542"/>
      <c r="J268" s="971" t="e">
        <f>IF($O268&gt;=0.6,1,
IF(AND($O268&gt;=0.5,#REF!=2,OR($L268="中間",$L268="山間")),1,"")
)</f>
        <v>#REF!</v>
      </c>
      <c r="K268" s="974" t="str">
        <f t="shared" ref="K268:K331" si="106">$BC268</f>
        <v/>
      </c>
      <c r="L268" s="652" t="str">
        <f>IF($H268&gt;0,LEFT(VLOOKUP($E268,'個別表（B表）'!$C$14:$AR$213,15,FALSE),2),"")</f>
        <v/>
      </c>
      <c r="M268" s="796"/>
      <c r="N268" s="544"/>
      <c r="O268" s="544"/>
      <c r="P268" s="543"/>
      <c r="Q268" s="556" t="str">
        <f t="shared" si="88"/>
        <v/>
      </c>
      <c r="R268" s="545"/>
      <c r="S268" s="557">
        <f>SUMIFS('個別表（B表）'!$H$14:$H$213,'個別表（B表）'!$C$14:$C$213,'総括表 (A表)'!$E268,'個別表（B表）'!$S$14:$S$213,"&gt;=1")</f>
        <v>0</v>
      </c>
      <c r="T268" s="401">
        <f>SUMIFS('個別表（B表）'!$BB$14:$BB$213,'個別表（B表）'!$C$14:$C$213,'総括表 (A表)'!$E268)</f>
        <v>0</v>
      </c>
      <c r="U268" s="401">
        <f>SUMIFS('個別表（B表）'!$BD$14:$BD$213,'個別表（B表）'!$C$14:$C$213,'総括表 (A表)'!$E268)</f>
        <v>0</v>
      </c>
      <c r="V268" s="557">
        <f>SUMIFS('個別表（B表）'!$H$14:$H$213,'個別表（B表）'!$C$14:$C$213,'総括表 (A表)'!$E268,'個別表（B表）'!$T$14:$T$213,"&gt;=1")</f>
        <v>0</v>
      </c>
      <c r="W268" s="402">
        <f>SUMIFS('個別表（B表）'!$BZ$14:$BZ$213,'個別表（B表）'!$C$14:$C$213,'総括表 (A表)'!$E268)</f>
        <v>0</v>
      </c>
      <c r="X268" s="402">
        <f>SUMIFS('個別表（B表）'!$CC$14:$CC$213,'個別表（B表）'!$C$14:$C$213,'総括表 (A表)'!$E268)</f>
        <v>0</v>
      </c>
      <c r="Y268" s="546"/>
      <c r="Z268" s="546"/>
      <c r="AA268" s="557">
        <f t="shared" si="94"/>
        <v>0</v>
      </c>
      <c r="AB268" s="403">
        <f t="shared" si="95"/>
        <v>0</v>
      </c>
      <c r="AC268" s="403">
        <f t="shared" si="96"/>
        <v>0</v>
      </c>
      <c r="AD268" s="548">
        <f t="shared" si="91"/>
        <v>0</v>
      </c>
      <c r="AE268" s="549"/>
      <c r="AF268" s="550">
        <f t="shared" si="97"/>
        <v>0</v>
      </c>
      <c r="AG268" s="551">
        <f t="shared" si="98"/>
        <v>0</v>
      </c>
      <c r="AH268" s="549"/>
      <c r="AI268" s="549"/>
      <c r="AJ268" s="550">
        <f t="shared" si="99"/>
        <v>0</v>
      </c>
      <c r="AK268" s="850">
        <f t="shared" si="92"/>
        <v>0</v>
      </c>
      <c r="AL268" s="549"/>
      <c r="AM268" s="550">
        <f t="shared" si="100"/>
        <v>0</v>
      </c>
      <c r="AN268" s="551">
        <f t="shared" si="101"/>
        <v>0</v>
      </c>
      <c r="AO268" s="549"/>
      <c r="AP268" s="552">
        <f t="shared" si="102"/>
        <v>0</v>
      </c>
      <c r="AQ268" s="553"/>
      <c r="AR268" s="551">
        <f t="shared" si="103"/>
        <v>0</v>
      </c>
      <c r="AS268" s="554"/>
      <c r="AT268" s="345">
        <f t="shared" si="104"/>
        <v>0</v>
      </c>
      <c r="AU268" s="868"/>
      <c r="AV268" s="555"/>
      <c r="AW268" s="371">
        <f t="shared" ref="AW268:AW331" si="107">IF(E268&gt;0,IF(R268&gt;=21,"○","×"),)</f>
        <v>0</v>
      </c>
      <c r="AX268" s="268"/>
      <c r="AY268" s="346">
        <f>'総括表 (A表)'!I268</f>
        <v>0</v>
      </c>
      <c r="AZ268" s="346">
        <f t="shared" ref="AZ268:AZ331" si="108">IF(F268="北海道",1,2)</f>
        <v>2</v>
      </c>
      <c r="BA268" s="346" t="str">
        <f t="shared" ref="BA268:BA331" si="109">IF($O268&gt;=0.8,1,IF(AND($AZ268=2,OR($L268="中間",$L268="山間"),OR($N268&lt;0.5,$N268&gt;=0.6),$O268&gt;=0.6),1,IF(AND($AZ268=2,OR($L268="中間",$L268="山間"),AND($N268&gt;=0.5,$N268&lt;0.6),$O268&gt;=$N268+0.1),1,"")))</f>
        <v/>
      </c>
      <c r="BB268" s="346" t="str">
        <f t="shared" si="89"/>
        <v/>
      </c>
      <c r="BC268" s="346" t="str">
        <f t="shared" si="90"/>
        <v/>
      </c>
    </row>
    <row r="269" spans="1:55">
      <c r="A269" s="353">
        <f>VLOOKUP($E269,'個別表（B表）'!$C$14:$AR$213,2,FALSE)</f>
        <v>0</v>
      </c>
      <c r="B269" s="353">
        <f>IF(D269&gt;0,SUM($D$12:D269),0)</f>
        <v>0</v>
      </c>
      <c r="C269" s="353">
        <f t="shared" si="93"/>
        <v>0</v>
      </c>
      <c r="D269" s="353">
        <f t="shared" si="105"/>
        <v>0</v>
      </c>
      <c r="E269" s="408">
        <f t="shared" ref="E269:E332" si="110">IF(ROW()-ROW($E$11)&lt;=$A$8,ROW()-ROW($E$11),0)</f>
        <v>0</v>
      </c>
      <c r="F269" s="371">
        <f>VLOOKUP($E269,'個別表（B表）'!$C$14:$AR$213,8,FALSE)</f>
        <v>0</v>
      </c>
      <c r="G269" s="346">
        <f>VLOOKUP($E269,'個別表（B表）'!$C$14:$AR$213,9,FALSE)</f>
        <v>0</v>
      </c>
      <c r="H269" s="346">
        <f>VLOOKUP($E269,'個別表（B表）'!$C$14:$AR$213,10,FALSE)</f>
        <v>0</v>
      </c>
      <c r="I269" s="542"/>
      <c r="J269" s="971" t="e">
        <f>IF($O269&gt;=0.6,1,
IF(AND($O269&gt;=0.5,#REF!=2,OR($L269="中間",$L269="山間")),1,"")
)</f>
        <v>#REF!</v>
      </c>
      <c r="K269" s="974" t="str">
        <f t="shared" si="106"/>
        <v/>
      </c>
      <c r="L269" s="652" t="str">
        <f>IF($H269&gt;0,LEFT(VLOOKUP($E269,'個別表（B表）'!$C$14:$AR$213,15,FALSE),2),"")</f>
        <v/>
      </c>
      <c r="M269" s="796"/>
      <c r="N269" s="544"/>
      <c r="O269" s="544"/>
      <c r="P269" s="543"/>
      <c r="Q269" s="556" t="str">
        <f t="shared" ref="Q269:Q332" si="111">IF(AND(M269&gt;0,P269), MAX((M269-P269)/M269, 0), "")</f>
        <v/>
      </c>
      <c r="R269" s="545"/>
      <c r="S269" s="557">
        <f>SUMIFS('個別表（B表）'!$H$14:$H$213,'個別表（B表）'!$C$14:$C$213,'総括表 (A表)'!$E269,'個別表（B表）'!$S$14:$S$213,"&gt;=1")</f>
        <v>0</v>
      </c>
      <c r="T269" s="401">
        <f>SUMIFS('個別表（B表）'!$BB$14:$BB$213,'個別表（B表）'!$C$14:$C$213,'総括表 (A表)'!$E269)</f>
        <v>0</v>
      </c>
      <c r="U269" s="401">
        <f>SUMIFS('個別表（B表）'!$BD$14:$BD$213,'個別表（B表）'!$C$14:$C$213,'総括表 (A表)'!$E269)</f>
        <v>0</v>
      </c>
      <c r="V269" s="557">
        <f>SUMIFS('個別表（B表）'!$H$14:$H$213,'個別表（B表）'!$C$14:$C$213,'総括表 (A表)'!$E269,'個別表（B表）'!$T$14:$T$213,"&gt;=1")</f>
        <v>0</v>
      </c>
      <c r="W269" s="402">
        <f>SUMIFS('個別表（B表）'!$BZ$14:$BZ$213,'個別表（B表）'!$C$14:$C$213,'総括表 (A表)'!$E269)</f>
        <v>0</v>
      </c>
      <c r="X269" s="402">
        <f>SUMIFS('個別表（B表）'!$CC$14:$CC$213,'個別表（B表）'!$C$14:$C$213,'総括表 (A表)'!$E269)</f>
        <v>0</v>
      </c>
      <c r="Y269" s="546"/>
      <c r="Z269" s="546"/>
      <c r="AA269" s="557">
        <f t="shared" si="94"/>
        <v>0</v>
      </c>
      <c r="AB269" s="403">
        <f t="shared" si="95"/>
        <v>0</v>
      </c>
      <c r="AC269" s="403">
        <f t="shared" si="96"/>
        <v>0</v>
      </c>
      <c r="AD269" s="548">
        <f t="shared" si="91"/>
        <v>0</v>
      </c>
      <c r="AE269" s="549"/>
      <c r="AF269" s="550">
        <f t="shared" si="97"/>
        <v>0</v>
      </c>
      <c r="AG269" s="551">
        <f t="shared" si="98"/>
        <v>0</v>
      </c>
      <c r="AH269" s="549"/>
      <c r="AI269" s="549"/>
      <c r="AJ269" s="550">
        <f t="shared" si="99"/>
        <v>0</v>
      </c>
      <c r="AK269" s="850">
        <f t="shared" si="92"/>
        <v>0</v>
      </c>
      <c r="AL269" s="549"/>
      <c r="AM269" s="550">
        <f t="shared" si="100"/>
        <v>0</v>
      </c>
      <c r="AN269" s="551">
        <f t="shared" si="101"/>
        <v>0</v>
      </c>
      <c r="AO269" s="549"/>
      <c r="AP269" s="552">
        <f t="shared" si="102"/>
        <v>0</v>
      </c>
      <c r="AQ269" s="553"/>
      <c r="AR269" s="551">
        <f t="shared" si="103"/>
        <v>0</v>
      </c>
      <c r="AS269" s="554"/>
      <c r="AT269" s="345">
        <f t="shared" si="104"/>
        <v>0</v>
      </c>
      <c r="AU269" s="868"/>
      <c r="AV269" s="555"/>
      <c r="AW269" s="371">
        <f t="shared" si="107"/>
        <v>0</v>
      </c>
      <c r="AX269" s="268"/>
      <c r="AY269" s="346">
        <f>'総括表 (A表)'!I269</f>
        <v>0</v>
      </c>
      <c r="AZ269" s="346">
        <f t="shared" si="108"/>
        <v>2</v>
      </c>
      <c r="BA269" s="346" t="str">
        <f t="shared" si="109"/>
        <v/>
      </c>
      <c r="BB269" s="346" t="str">
        <f t="shared" ref="BB269:BB332" si="112">IF(AND($Q269&lt;0.1,OR($L269="都市",$L269="平地")),1,IF(AND($Q269&lt;0.2,OR($L269="中間",$L269="山間")),1,""))</f>
        <v/>
      </c>
      <c r="BC269" s="346" t="str">
        <f t="shared" ref="BC269:BC332" si="113">IF(AND($BA269=1,$BB269=1),1,"")</f>
        <v/>
      </c>
    </row>
    <row r="270" spans="1:55">
      <c r="A270" s="353">
        <f>VLOOKUP($E270,'個別表（B表）'!$C$14:$AR$213,2,FALSE)</f>
        <v>0</v>
      </c>
      <c r="B270" s="353">
        <f>IF(D270&gt;0,SUM($D$12:D270),0)</f>
        <v>0</v>
      </c>
      <c r="C270" s="353">
        <f t="shared" si="93"/>
        <v>0</v>
      </c>
      <c r="D270" s="353">
        <f t="shared" si="105"/>
        <v>0</v>
      </c>
      <c r="E270" s="408">
        <f t="shared" si="110"/>
        <v>0</v>
      </c>
      <c r="F270" s="371">
        <f>VLOOKUP($E270,'個別表（B表）'!$C$14:$AR$213,8,FALSE)</f>
        <v>0</v>
      </c>
      <c r="G270" s="346">
        <f>VLOOKUP($E270,'個別表（B表）'!$C$14:$AR$213,9,FALSE)</f>
        <v>0</v>
      </c>
      <c r="H270" s="346">
        <f>VLOOKUP($E270,'個別表（B表）'!$C$14:$AR$213,10,FALSE)</f>
        <v>0</v>
      </c>
      <c r="I270" s="542"/>
      <c r="J270" s="971" t="e">
        <f>IF($O270&gt;=0.6,1,
IF(AND($O270&gt;=0.5,#REF!=2,OR($L270="中間",$L270="山間")),1,"")
)</f>
        <v>#REF!</v>
      </c>
      <c r="K270" s="974" t="str">
        <f t="shared" si="106"/>
        <v/>
      </c>
      <c r="L270" s="652" t="str">
        <f>IF($H270&gt;0,LEFT(VLOOKUP($E270,'個別表（B表）'!$C$14:$AR$213,15,FALSE),2),"")</f>
        <v/>
      </c>
      <c r="M270" s="796"/>
      <c r="N270" s="544"/>
      <c r="O270" s="544"/>
      <c r="P270" s="543"/>
      <c r="Q270" s="556" t="str">
        <f t="shared" si="111"/>
        <v/>
      </c>
      <c r="R270" s="545"/>
      <c r="S270" s="557">
        <f>SUMIFS('個別表（B表）'!$H$14:$H$213,'個別表（B表）'!$C$14:$C$213,'総括表 (A表)'!$E270,'個別表（B表）'!$S$14:$S$213,"&gt;=1")</f>
        <v>0</v>
      </c>
      <c r="T270" s="401">
        <f>SUMIFS('個別表（B表）'!$BB$14:$BB$213,'個別表（B表）'!$C$14:$C$213,'総括表 (A表)'!$E270)</f>
        <v>0</v>
      </c>
      <c r="U270" s="401">
        <f>SUMIFS('個別表（B表）'!$BD$14:$BD$213,'個別表（B表）'!$C$14:$C$213,'総括表 (A表)'!$E270)</f>
        <v>0</v>
      </c>
      <c r="V270" s="557">
        <f>SUMIFS('個別表（B表）'!$H$14:$H$213,'個別表（B表）'!$C$14:$C$213,'総括表 (A表)'!$E270,'個別表（B表）'!$T$14:$T$213,"&gt;=1")</f>
        <v>0</v>
      </c>
      <c r="W270" s="402">
        <f>SUMIFS('個別表（B表）'!$BZ$14:$BZ$213,'個別表（B表）'!$C$14:$C$213,'総括表 (A表)'!$E270)</f>
        <v>0</v>
      </c>
      <c r="X270" s="402">
        <f>SUMIFS('個別表（B表）'!$CC$14:$CC$213,'個別表（B表）'!$C$14:$C$213,'総括表 (A表)'!$E270)</f>
        <v>0</v>
      </c>
      <c r="Y270" s="546"/>
      <c r="Z270" s="546"/>
      <c r="AA270" s="557">
        <f t="shared" si="94"/>
        <v>0</v>
      </c>
      <c r="AB270" s="403">
        <f t="shared" si="95"/>
        <v>0</v>
      </c>
      <c r="AC270" s="403">
        <f t="shared" si="96"/>
        <v>0</v>
      </c>
      <c r="AD270" s="548">
        <f t="shared" ref="AD270:AD333" si="114">$M270</f>
        <v>0</v>
      </c>
      <c r="AE270" s="549"/>
      <c r="AF270" s="550">
        <f t="shared" si="97"/>
        <v>0</v>
      </c>
      <c r="AG270" s="551">
        <f t="shared" si="98"/>
        <v>0</v>
      </c>
      <c r="AH270" s="549"/>
      <c r="AI270" s="549"/>
      <c r="AJ270" s="550">
        <f t="shared" si="99"/>
        <v>0</v>
      </c>
      <c r="AK270" s="850">
        <f t="shared" ref="AK270:AK333" si="115">$M270</f>
        <v>0</v>
      </c>
      <c r="AL270" s="549"/>
      <c r="AM270" s="550">
        <f t="shared" si="100"/>
        <v>0</v>
      </c>
      <c r="AN270" s="551">
        <f t="shared" si="101"/>
        <v>0</v>
      </c>
      <c r="AO270" s="549"/>
      <c r="AP270" s="552">
        <f t="shared" si="102"/>
        <v>0</v>
      </c>
      <c r="AQ270" s="553"/>
      <c r="AR270" s="551">
        <f t="shared" si="103"/>
        <v>0</v>
      </c>
      <c r="AS270" s="554"/>
      <c r="AT270" s="345">
        <f t="shared" si="104"/>
        <v>0</v>
      </c>
      <c r="AU270" s="868"/>
      <c r="AV270" s="555"/>
      <c r="AW270" s="371">
        <f t="shared" si="107"/>
        <v>0</v>
      </c>
      <c r="AX270" s="268"/>
      <c r="AY270" s="346">
        <f>'総括表 (A表)'!I270</f>
        <v>0</v>
      </c>
      <c r="AZ270" s="346">
        <f t="shared" si="108"/>
        <v>2</v>
      </c>
      <c r="BA270" s="346" t="str">
        <f t="shared" si="109"/>
        <v/>
      </c>
      <c r="BB270" s="346" t="str">
        <f t="shared" si="112"/>
        <v/>
      </c>
      <c r="BC270" s="346" t="str">
        <f t="shared" si="113"/>
        <v/>
      </c>
    </row>
    <row r="271" spans="1:55">
      <c r="A271" s="353">
        <f>VLOOKUP($E271,'個別表（B表）'!$C$14:$AR$213,2,FALSE)</f>
        <v>0</v>
      </c>
      <c r="B271" s="353">
        <f>IF(D271&gt;0,SUM($D$12:D271),0)</f>
        <v>0</v>
      </c>
      <c r="C271" s="353">
        <f t="shared" si="93"/>
        <v>0</v>
      </c>
      <c r="D271" s="353">
        <f t="shared" si="105"/>
        <v>0</v>
      </c>
      <c r="E271" s="408">
        <f t="shared" si="110"/>
        <v>0</v>
      </c>
      <c r="F271" s="371">
        <f>VLOOKUP($E271,'個別表（B表）'!$C$14:$AR$213,8,FALSE)</f>
        <v>0</v>
      </c>
      <c r="G271" s="346">
        <f>VLOOKUP($E271,'個別表（B表）'!$C$14:$AR$213,9,FALSE)</f>
        <v>0</v>
      </c>
      <c r="H271" s="346">
        <f>VLOOKUP($E271,'個別表（B表）'!$C$14:$AR$213,10,FALSE)</f>
        <v>0</v>
      </c>
      <c r="I271" s="542"/>
      <c r="J271" s="971" t="e">
        <f>IF($O271&gt;=0.6,1,
IF(AND($O271&gt;=0.5,#REF!=2,OR($L271="中間",$L271="山間")),1,"")
)</f>
        <v>#REF!</v>
      </c>
      <c r="K271" s="974" t="str">
        <f t="shared" si="106"/>
        <v/>
      </c>
      <c r="L271" s="652" t="str">
        <f>IF($H271&gt;0,LEFT(VLOOKUP($E271,'個別表（B表）'!$C$14:$AR$213,15,FALSE),2),"")</f>
        <v/>
      </c>
      <c r="M271" s="796"/>
      <c r="N271" s="544"/>
      <c r="O271" s="544"/>
      <c r="P271" s="543"/>
      <c r="Q271" s="556" t="str">
        <f t="shared" si="111"/>
        <v/>
      </c>
      <c r="R271" s="545"/>
      <c r="S271" s="557">
        <f>SUMIFS('個別表（B表）'!$H$14:$H$213,'個別表（B表）'!$C$14:$C$213,'総括表 (A表)'!$E271,'個別表（B表）'!$S$14:$S$213,"&gt;=1")</f>
        <v>0</v>
      </c>
      <c r="T271" s="401">
        <f>SUMIFS('個別表（B表）'!$BB$14:$BB$213,'個別表（B表）'!$C$14:$C$213,'総括表 (A表)'!$E271)</f>
        <v>0</v>
      </c>
      <c r="U271" s="401">
        <f>SUMIFS('個別表（B表）'!$BD$14:$BD$213,'個別表（B表）'!$C$14:$C$213,'総括表 (A表)'!$E271)</f>
        <v>0</v>
      </c>
      <c r="V271" s="557">
        <f>SUMIFS('個別表（B表）'!$H$14:$H$213,'個別表（B表）'!$C$14:$C$213,'総括表 (A表)'!$E271,'個別表（B表）'!$T$14:$T$213,"&gt;=1")</f>
        <v>0</v>
      </c>
      <c r="W271" s="402">
        <f>SUMIFS('個別表（B表）'!$BZ$14:$BZ$213,'個別表（B表）'!$C$14:$C$213,'総括表 (A表)'!$E271)</f>
        <v>0</v>
      </c>
      <c r="X271" s="402">
        <f>SUMIFS('個別表（B表）'!$CC$14:$CC$213,'個別表（B表）'!$C$14:$C$213,'総括表 (A表)'!$E271)</f>
        <v>0</v>
      </c>
      <c r="Y271" s="546"/>
      <c r="Z271" s="546"/>
      <c r="AA271" s="557">
        <f t="shared" si="94"/>
        <v>0</v>
      </c>
      <c r="AB271" s="403">
        <f t="shared" si="95"/>
        <v>0</v>
      </c>
      <c r="AC271" s="403">
        <f t="shared" si="96"/>
        <v>0</v>
      </c>
      <c r="AD271" s="548">
        <f t="shared" si="114"/>
        <v>0</v>
      </c>
      <c r="AE271" s="549"/>
      <c r="AF271" s="550">
        <f t="shared" si="97"/>
        <v>0</v>
      </c>
      <c r="AG271" s="551">
        <f t="shared" si="98"/>
        <v>0</v>
      </c>
      <c r="AH271" s="549"/>
      <c r="AI271" s="549"/>
      <c r="AJ271" s="550">
        <f t="shared" si="99"/>
        <v>0</v>
      </c>
      <c r="AK271" s="850">
        <f t="shared" si="115"/>
        <v>0</v>
      </c>
      <c r="AL271" s="549"/>
      <c r="AM271" s="550">
        <f t="shared" si="100"/>
        <v>0</v>
      </c>
      <c r="AN271" s="551">
        <f t="shared" si="101"/>
        <v>0</v>
      </c>
      <c r="AO271" s="549"/>
      <c r="AP271" s="552">
        <f t="shared" si="102"/>
        <v>0</v>
      </c>
      <c r="AQ271" s="553"/>
      <c r="AR271" s="551">
        <f t="shared" si="103"/>
        <v>0</v>
      </c>
      <c r="AS271" s="554"/>
      <c r="AT271" s="345">
        <f t="shared" si="104"/>
        <v>0</v>
      </c>
      <c r="AU271" s="868"/>
      <c r="AV271" s="555"/>
      <c r="AW271" s="371">
        <f t="shared" si="107"/>
        <v>0</v>
      </c>
      <c r="AX271" s="268"/>
      <c r="AY271" s="346">
        <f>'総括表 (A表)'!I271</f>
        <v>0</v>
      </c>
      <c r="AZ271" s="346">
        <f t="shared" si="108"/>
        <v>2</v>
      </c>
      <c r="BA271" s="346" t="str">
        <f t="shared" si="109"/>
        <v/>
      </c>
      <c r="BB271" s="346" t="str">
        <f t="shared" si="112"/>
        <v/>
      </c>
      <c r="BC271" s="346" t="str">
        <f t="shared" si="113"/>
        <v/>
      </c>
    </row>
    <row r="272" spans="1:55">
      <c r="A272" s="353">
        <f>VLOOKUP($E272,'個別表（B表）'!$C$14:$AR$213,2,FALSE)</f>
        <v>0</v>
      </c>
      <c r="B272" s="353">
        <f>IF(D272&gt;0,SUM($D$12:D272),0)</f>
        <v>0</v>
      </c>
      <c r="C272" s="353">
        <f t="shared" si="93"/>
        <v>0</v>
      </c>
      <c r="D272" s="353">
        <f t="shared" si="105"/>
        <v>0</v>
      </c>
      <c r="E272" s="408">
        <f t="shared" si="110"/>
        <v>0</v>
      </c>
      <c r="F272" s="371">
        <f>VLOOKUP($E272,'個別表（B表）'!$C$14:$AR$213,8,FALSE)</f>
        <v>0</v>
      </c>
      <c r="G272" s="346">
        <f>VLOOKUP($E272,'個別表（B表）'!$C$14:$AR$213,9,FALSE)</f>
        <v>0</v>
      </c>
      <c r="H272" s="346">
        <f>VLOOKUP($E272,'個別表（B表）'!$C$14:$AR$213,10,FALSE)</f>
        <v>0</v>
      </c>
      <c r="I272" s="542"/>
      <c r="J272" s="971" t="e">
        <f>IF($O272&gt;=0.6,1,
IF(AND($O272&gt;=0.5,#REF!=2,OR($L272="中間",$L272="山間")),1,"")
)</f>
        <v>#REF!</v>
      </c>
      <c r="K272" s="974" t="str">
        <f t="shared" si="106"/>
        <v/>
      </c>
      <c r="L272" s="652" t="str">
        <f>IF($H272&gt;0,LEFT(VLOOKUP($E272,'個別表（B表）'!$C$14:$AR$213,15,FALSE),2),"")</f>
        <v/>
      </c>
      <c r="M272" s="796"/>
      <c r="N272" s="544"/>
      <c r="O272" s="544"/>
      <c r="P272" s="543"/>
      <c r="Q272" s="556" t="str">
        <f t="shared" si="111"/>
        <v/>
      </c>
      <c r="R272" s="545"/>
      <c r="S272" s="557">
        <f>SUMIFS('個別表（B表）'!$H$14:$H$213,'個別表（B表）'!$C$14:$C$213,'総括表 (A表)'!$E272,'個別表（B表）'!$S$14:$S$213,"&gt;=1")</f>
        <v>0</v>
      </c>
      <c r="T272" s="401">
        <f>SUMIFS('個別表（B表）'!$BB$14:$BB$213,'個別表（B表）'!$C$14:$C$213,'総括表 (A表)'!$E272)</f>
        <v>0</v>
      </c>
      <c r="U272" s="401">
        <f>SUMIFS('個別表（B表）'!$BD$14:$BD$213,'個別表（B表）'!$C$14:$C$213,'総括表 (A表)'!$E272)</f>
        <v>0</v>
      </c>
      <c r="V272" s="557">
        <f>SUMIFS('個別表（B表）'!$H$14:$H$213,'個別表（B表）'!$C$14:$C$213,'総括表 (A表)'!$E272,'個別表（B表）'!$T$14:$T$213,"&gt;=1")</f>
        <v>0</v>
      </c>
      <c r="W272" s="402">
        <f>SUMIFS('個別表（B表）'!$BZ$14:$BZ$213,'個別表（B表）'!$C$14:$C$213,'総括表 (A表)'!$E272)</f>
        <v>0</v>
      </c>
      <c r="X272" s="402">
        <f>SUMIFS('個別表（B表）'!$CC$14:$CC$213,'個別表（B表）'!$C$14:$C$213,'総括表 (A表)'!$E272)</f>
        <v>0</v>
      </c>
      <c r="Y272" s="546"/>
      <c r="Z272" s="546"/>
      <c r="AA272" s="557">
        <f t="shared" si="94"/>
        <v>0</v>
      </c>
      <c r="AB272" s="403">
        <f t="shared" si="95"/>
        <v>0</v>
      </c>
      <c r="AC272" s="403">
        <f t="shared" si="96"/>
        <v>0</v>
      </c>
      <c r="AD272" s="548">
        <f t="shared" si="114"/>
        <v>0</v>
      </c>
      <c r="AE272" s="549"/>
      <c r="AF272" s="550">
        <f t="shared" si="97"/>
        <v>0</v>
      </c>
      <c r="AG272" s="551">
        <f t="shared" si="98"/>
        <v>0</v>
      </c>
      <c r="AH272" s="549"/>
      <c r="AI272" s="549"/>
      <c r="AJ272" s="550">
        <f t="shared" si="99"/>
        <v>0</v>
      </c>
      <c r="AK272" s="850">
        <f t="shared" si="115"/>
        <v>0</v>
      </c>
      <c r="AL272" s="549"/>
      <c r="AM272" s="550">
        <f t="shared" si="100"/>
        <v>0</v>
      </c>
      <c r="AN272" s="551">
        <f t="shared" si="101"/>
        <v>0</v>
      </c>
      <c r="AO272" s="549"/>
      <c r="AP272" s="552">
        <f t="shared" si="102"/>
        <v>0</v>
      </c>
      <c r="AQ272" s="553"/>
      <c r="AR272" s="551">
        <f t="shared" si="103"/>
        <v>0</v>
      </c>
      <c r="AS272" s="554"/>
      <c r="AT272" s="345">
        <f t="shared" si="104"/>
        <v>0</v>
      </c>
      <c r="AU272" s="868"/>
      <c r="AV272" s="555"/>
      <c r="AW272" s="371">
        <f t="shared" si="107"/>
        <v>0</v>
      </c>
      <c r="AX272" s="268"/>
      <c r="AY272" s="346">
        <f>'総括表 (A表)'!I272</f>
        <v>0</v>
      </c>
      <c r="AZ272" s="346">
        <f t="shared" si="108"/>
        <v>2</v>
      </c>
      <c r="BA272" s="346" t="str">
        <f t="shared" si="109"/>
        <v/>
      </c>
      <c r="BB272" s="346" t="str">
        <f t="shared" si="112"/>
        <v/>
      </c>
      <c r="BC272" s="346" t="str">
        <f t="shared" si="113"/>
        <v/>
      </c>
    </row>
    <row r="273" spans="1:55">
      <c r="A273" s="353">
        <f>VLOOKUP($E273,'個別表（B表）'!$C$14:$AR$213,2,FALSE)</f>
        <v>0</v>
      </c>
      <c r="B273" s="353">
        <f>IF(D273&gt;0,SUM($D$12:D273),0)</f>
        <v>0</v>
      </c>
      <c r="C273" s="353">
        <f t="shared" si="93"/>
        <v>0</v>
      </c>
      <c r="D273" s="353">
        <f t="shared" si="105"/>
        <v>0</v>
      </c>
      <c r="E273" s="408">
        <f t="shared" si="110"/>
        <v>0</v>
      </c>
      <c r="F273" s="371">
        <f>VLOOKUP($E273,'個別表（B表）'!$C$14:$AR$213,8,FALSE)</f>
        <v>0</v>
      </c>
      <c r="G273" s="346">
        <f>VLOOKUP($E273,'個別表（B表）'!$C$14:$AR$213,9,FALSE)</f>
        <v>0</v>
      </c>
      <c r="H273" s="346">
        <f>VLOOKUP($E273,'個別表（B表）'!$C$14:$AR$213,10,FALSE)</f>
        <v>0</v>
      </c>
      <c r="I273" s="542"/>
      <c r="J273" s="971" t="e">
        <f>IF($O273&gt;=0.6,1,
IF(AND($O273&gt;=0.5,#REF!=2,OR($L273="中間",$L273="山間")),1,"")
)</f>
        <v>#REF!</v>
      </c>
      <c r="K273" s="974" t="str">
        <f t="shared" si="106"/>
        <v/>
      </c>
      <c r="L273" s="652" t="str">
        <f>IF($H273&gt;0,LEFT(VLOOKUP($E273,'個別表（B表）'!$C$14:$AR$213,15,FALSE),2),"")</f>
        <v/>
      </c>
      <c r="M273" s="796"/>
      <c r="N273" s="544"/>
      <c r="O273" s="544"/>
      <c r="P273" s="543"/>
      <c r="Q273" s="556" t="str">
        <f t="shared" si="111"/>
        <v/>
      </c>
      <c r="R273" s="545"/>
      <c r="S273" s="557">
        <f>SUMIFS('個別表（B表）'!$H$14:$H$213,'個別表（B表）'!$C$14:$C$213,'総括表 (A表)'!$E273,'個別表（B表）'!$S$14:$S$213,"&gt;=1")</f>
        <v>0</v>
      </c>
      <c r="T273" s="401">
        <f>SUMIFS('個別表（B表）'!$BB$14:$BB$213,'個別表（B表）'!$C$14:$C$213,'総括表 (A表)'!$E273)</f>
        <v>0</v>
      </c>
      <c r="U273" s="401">
        <f>SUMIFS('個別表（B表）'!$BD$14:$BD$213,'個別表（B表）'!$C$14:$C$213,'総括表 (A表)'!$E273)</f>
        <v>0</v>
      </c>
      <c r="V273" s="557">
        <f>SUMIFS('個別表（B表）'!$H$14:$H$213,'個別表（B表）'!$C$14:$C$213,'総括表 (A表)'!$E273,'個別表（B表）'!$T$14:$T$213,"&gt;=1")</f>
        <v>0</v>
      </c>
      <c r="W273" s="402">
        <f>SUMIFS('個別表（B表）'!$BZ$14:$BZ$213,'個別表（B表）'!$C$14:$C$213,'総括表 (A表)'!$E273)</f>
        <v>0</v>
      </c>
      <c r="X273" s="402">
        <f>SUMIFS('個別表（B表）'!$CC$14:$CC$213,'個別表（B表）'!$C$14:$C$213,'総括表 (A表)'!$E273)</f>
        <v>0</v>
      </c>
      <c r="Y273" s="546"/>
      <c r="Z273" s="546"/>
      <c r="AA273" s="557">
        <f t="shared" si="94"/>
        <v>0</v>
      </c>
      <c r="AB273" s="403">
        <f t="shared" si="95"/>
        <v>0</v>
      </c>
      <c r="AC273" s="403">
        <f t="shared" si="96"/>
        <v>0</v>
      </c>
      <c r="AD273" s="548">
        <f t="shared" si="114"/>
        <v>0</v>
      </c>
      <c r="AE273" s="549"/>
      <c r="AF273" s="550">
        <f t="shared" si="97"/>
        <v>0</v>
      </c>
      <c r="AG273" s="551">
        <f t="shared" si="98"/>
        <v>0</v>
      </c>
      <c r="AH273" s="549"/>
      <c r="AI273" s="549"/>
      <c r="AJ273" s="550">
        <f t="shared" si="99"/>
        <v>0</v>
      </c>
      <c r="AK273" s="850">
        <f t="shared" si="115"/>
        <v>0</v>
      </c>
      <c r="AL273" s="549"/>
      <c r="AM273" s="550">
        <f t="shared" si="100"/>
        <v>0</v>
      </c>
      <c r="AN273" s="551">
        <f t="shared" si="101"/>
        <v>0</v>
      </c>
      <c r="AO273" s="549"/>
      <c r="AP273" s="552">
        <f t="shared" si="102"/>
        <v>0</v>
      </c>
      <c r="AQ273" s="553"/>
      <c r="AR273" s="551">
        <f t="shared" si="103"/>
        <v>0</v>
      </c>
      <c r="AS273" s="554"/>
      <c r="AT273" s="345">
        <f t="shared" si="104"/>
        <v>0</v>
      </c>
      <c r="AU273" s="868"/>
      <c r="AV273" s="555"/>
      <c r="AW273" s="371">
        <f t="shared" si="107"/>
        <v>0</v>
      </c>
      <c r="AX273" s="268"/>
      <c r="AY273" s="346">
        <f>'総括表 (A表)'!I273</f>
        <v>0</v>
      </c>
      <c r="AZ273" s="346">
        <f t="shared" si="108"/>
        <v>2</v>
      </c>
      <c r="BA273" s="346" t="str">
        <f t="shared" si="109"/>
        <v/>
      </c>
      <c r="BB273" s="346" t="str">
        <f t="shared" si="112"/>
        <v/>
      </c>
      <c r="BC273" s="346" t="str">
        <f t="shared" si="113"/>
        <v/>
      </c>
    </row>
    <row r="274" spans="1:55">
      <c r="A274" s="353">
        <f>VLOOKUP($E274,'個別表（B表）'!$C$14:$AR$213,2,FALSE)</f>
        <v>0</v>
      </c>
      <c r="B274" s="353">
        <f>IF(D274&gt;0,SUM($D$12:D274),0)</f>
        <v>0</v>
      </c>
      <c r="C274" s="353">
        <f t="shared" si="93"/>
        <v>0</v>
      </c>
      <c r="D274" s="353">
        <f t="shared" si="105"/>
        <v>0</v>
      </c>
      <c r="E274" s="408">
        <f t="shared" si="110"/>
        <v>0</v>
      </c>
      <c r="F274" s="371">
        <f>VLOOKUP($E274,'個別表（B表）'!$C$14:$AR$213,8,FALSE)</f>
        <v>0</v>
      </c>
      <c r="G274" s="346">
        <f>VLOOKUP($E274,'個別表（B表）'!$C$14:$AR$213,9,FALSE)</f>
        <v>0</v>
      </c>
      <c r="H274" s="346">
        <f>VLOOKUP($E274,'個別表（B表）'!$C$14:$AR$213,10,FALSE)</f>
        <v>0</v>
      </c>
      <c r="I274" s="542"/>
      <c r="J274" s="971" t="e">
        <f>IF($O274&gt;=0.6,1,
IF(AND($O274&gt;=0.5,#REF!=2,OR($L274="中間",$L274="山間")),1,"")
)</f>
        <v>#REF!</v>
      </c>
      <c r="K274" s="974" t="str">
        <f t="shared" si="106"/>
        <v/>
      </c>
      <c r="L274" s="652" t="str">
        <f>IF($H274&gt;0,LEFT(VLOOKUP($E274,'個別表（B表）'!$C$14:$AR$213,15,FALSE),2),"")</f>
        <v/>
      </c>
      <c r="M274" s="796"/>
      <c r="N274" s="544"/>
      <c r="O274" s="544"/>
      <c r="P274" s="543"/>
      <c r="Q274" s="556" t="str">
        <f t="shared" si="111"/>
        <v/>
      </c>
      <c r="R274" s="545"/>
      <c r="S274" s="557">
        <f>SUMIFS('個別表（B表）'!$H$14:$H$213,'個別表（B表）'!$C$14:$C$213,'総括表 (A表)'!$E274,'個別表（B表）'!$S$14:$S$213,"&gt;=1")</f>
        <v>0</v>
      </c>
      <c r="T274" s="401">
        <f>SUMIFS('個別表（B表）'!$BB$14:$BB$213,'個別表（B表）'!$C$14:$C$213,'総括表 (A表)'!$E274)</f>
        <v>0</v>
      </c>
      <c r="U274" s="401">
        <f>SUMIFS('個別表（B表）'!$BD$14:$BD$213,'個別表（B表）'!$C$14:$C$213,'総括表 (A表)'!$E274)</f>
        <v>0</v>
      </c>
      <c r="V274" s="557">
        <f>SUMIFS('個別表（B表）'!$H$14:$H$213,'個別表（B表）'!$C$14:$C$213,'総括表 (A表)'!$E274,'個別表（B表）'!$T$14:$T$213,"&gt;=1")</f>
        <v>0</v>
      </c>
      <c r="W274" s="402">
        <f>SUMIFS('個別表（B表）'!$BZ$14:$BZ$213,'個別表（B表）'!$C$14:$C$213,'総括表 (A表)'!$E274)</f>
        <v>0</v>
      </c>
      <c r="X274" s="402">
        <f>SUMIFS('個別表（B表）'!$CC$14:$CC$213,'個別表（B表）'!$C$14:$C$213,'総括表 (A表)'!$E274)</f>
        <v>0</v>
      </c>
      <c r="Y274" s="546"/>
      <c r="Z274" s="546"/>
      <c r="AA274" s="557">
        <f t="shared" si="94"/>
        <v>0</v>
      </c>
      <c r="AB274" s="403">
        <f t="shared" si="95"/>
        <v>0</v>
      </c>
      <c r="AC274" s="403">
        <f t="shared" si="96"/>
        <v>0</v>
      </c>
      <c r="AD274" s="548">
        <f t="shared" si="114"/>
        <v>0</v>
      </c>
      <c r="AE274" s="549"/>
      <c r="AF274" s="550">
        <f t="shared" si="97"/>
        <v>0</v>
      </c>
      <c r="AG274" s="551">
        <f t="shared" si="98"/>
        <v>0</v>
      </c>
      <c r="AH274" s="549"/>
      <c r="AI274" s="549"/>
      <c r="AJ274" s="550">
        <f t="shared" si="99"/>
        <v>0</v>
      </c>
      <c r="AK274" s="850">
        <f t="shared" si="115"/>
        <v>0</v>
      </c>
      <c r="AL274" s="549"/>
      <c r="AM274" s="550">
        <f t="shared" si="100"/>
        <v>0</v>
      </c>
      <c r="AN274" s="551">
        <f t="shared" si="101"/>
        <v>0</v>
      </c>
      <c r="AO274" s="549"/>
      <c r="AP274" s="552">
        <f t="shared" si="102"/>
        <v>0</v>
      </c>
      <c r="AQ274" s="553"/>
      <c r="AR274" s="551">
        <f t="shared" si="103"/>
        <v>0</v>
      </c>
      <c r="AS274" s="554"/>
      <c r="AT274" s="345">
        <f t="shared" si="104"/>
        <v>0</v>
      </c>
      <c r="AU274" s="868"/>
      <c r="AV274" s="555"/>
      <c r="AW274" s="371">
        <f t="shared" si="107"/>
        <v>0</v>
      </c>
      <c r="AX274" s="268"/>
      <c r="AY274" s="346">
        <f>'総括表 (A表)'!I274</f>
        <v>0</v>
      </c>
      <c r="AZ274" s="346">
        <f t="shared" si="108"/>
        <v>2</v>
      </c>
      <c r="BA274" s="346" t="str">
        <f t="shared" si="109"/>
        <v/>
      </c>
      <c r="BB274" s="346" t="str">
        <f t="shared" si="112"/>
        <v/>
      </c>
      <c r="BC274" s="346" t="str">
        <f t="shared" si="113"/>
        <v/>
      </c>
    </row>
    <row r="275" spans="1:55">
      <c r="A275" s="353">
        <f>VLOOKUP($E275,'個別表（B表）'!$C$14:$AR$213,2,FALSE)</f>
        <v>0</v>
      </c>
      <c r="B275" s="353">
        <f>IF(D275&gt;0,SUM($D$12:D275),0)</f>
        <v>0</v>
      </c>
      <c r="C275" s="353">
        <f t="shared" si="93"/>
        <v>0</v>
      </c>
      <c r="D275" s="353">
        <f t="shared" si="105"/>
        <v>0</v>
      </c>
      <c r="E275" s="408">
        <f t="shared" si="110"/>
        <v>0</v>
      </c>
      <c r="F275" s="371">
        <f>VLOOKUP($E275,'個別表（B表）'!$C$14:$AR$213,8,FALSE)</f>
        <v>0</v>
      </c>
      <c r="G275" s="346">
        <f>VLOOKUP($E275,'個別表（B表）'!$C$14:$AR$213,9,FALSE)</f>
        <v>0</v>
      </c>
      <c r="H275" s="346">
        <f>VLOOKUP($E275,'個別表（B表）'!$C$14:$AR$213,10,FALSE)</f>
        <v>0</v>
      </c>
      <c r="I275" s="542"/>
      <c r="J275" s="971" t="e">
        <f>IF($O275&gt;=0.6,1,
IF(AND($O275&gt;=0.5,#REF!=2,OR($L275="中間",$L275="山間")),1,"")
)</f>
        <v>#REF!</v>
      </c>
      <c r="K275" s="974" t="str">
        <f t="shared" si="106"/>
        <v/>
      </c>
      <c r="L275" s="652" t="str">
        <f>IF($H275&gt;0,LEFT(VLOOKUP($E275,'個別表（B表）'!$C$14:$AR$213,15,FALSE),2),"")</f>
        <v/>
      </c>
      <c r="M275" s="796"/>
      <c r="N275" s="544"/>
      <c r="O275" s="544"/>
      <c r="P275" s="543"/>
      <c r="Q275" s="556" t="str">
        <f t="shared" si="111"/>
        <v/>
      </c>
      <c r="R275" s="545"/>
      <c r="S275" s="557">
        <f>SUMIFS('個別表（B表）'!$H$14:$H$213,'個別表（B表）'!$C$14:$C$213,'総括表 (A表)'!$E275,'個別表（B表）'!$S$14:$S$213,"&gt;=1")</f>
        <v>0</v>
      </c>
      <c r="T275" s="401">
        <f>SUMIFS('個別表（B表）'!$BB$14:$BB$213,'個別表（B表）'!$C$14:$C$213,'総括表 (A表)'!$E275)</f>
        <v>0</v>
      </c>
      <c r="U275" s="401">
        <f>SUMIFS('個別表（B表）'!$BD$14:$BD$213,'個別表（B表）'!$C$14:$C$213,'総括表 (A表)'!$E275)</f>
        <v>0</v>
      </c>
      <c r="V275" s="557">
        <f>SUMIFS('個別表（B表）'!$H$14:$H$213,'個別表（B表）'!$C$14:$C$213,'総括表 (A表)'!$E275,'個別表（B表）'!$T$14:$T$213,"&gt;=1")</f>
        <v>0</v>
      </c>
      <c r="W275" s="402">
        <f>SUMIFS('個別表（B表）'!$BZ$14:$BZ$213,'個別表（B表）'!$C$14:$C$213,'総括表 (A表)'!$E275)</f>
        <v>0</v>
      </c>
      <c r="X275" s="402">
        <f>SUMIFS('個別表（B表）'!$CC$14:$CC$213,'個別表（B表）'!$C$14:$C$213,'総括表 (A表)'!$E275)</f>
        <v>0</v>
      </c>
      <c r="Y275" s="546"/>
      <c r="Z275" s="546"/>
      <c r="AA275" s="557">
        <f t="shared" si="94"/>
        <v>0</v>
      </c>
      <c r="AB275" s="403">
        <f t="shared" si="95"/>
        <v>0</v>
      </c>
      <c r="AC275" s="403">
        <f t="shared" si="96"/>
        <v>0</v>
      </c>
      <c r="AD275" s="548">
        <f t="shared" si="114"/>
        <v>0</v>
      </c>
      <c r="AE275" s="549"/>
      <c r="AF275" s="550">
        <f t="shared" si="97"/>
        <v>0</v>
      </c>
      <c r="AG275" s="551">
        <f t="shared" si="98"/>
        <v>0</v>
      </c>
      <c r="AH275" s="549"/>
      <c r="AI275" s="549"/>
      <c r="AJ275" s="550">
        <f t="shared" si="99"/>
        <v>0</v>
      </c>
      <c r="AK275" s="850">
        <f t="shared" si="115"/>
        <v>0</v>
      </c>
      <c r="AL275" s="549"/>
      <c r="AM275" s="550">
        <f t="shared" si="100"/>
        <v>0</v>
      </c>
      <c r="AN275" s="551">
        <f t="shared" si="101"/>
        <v>0</v>
      </c>
      <c r="AO275" s="549"/>
      <c r="AP275" s="552">
        <f t="shared" si="102"/>
        <v>0</v>
      </c>
      <c r="AQ275" s="553"/>
      <c r="AR275" s="551">
        <f t="shared" si="103"/>
        <v>0</v>
      </c>
      <c r="AS275" s="554"/>
      <c r="AT275" s="345">
        <f t="shared" si="104"/>
        <v>0</v>
      </c>
      <c r="AU275" s="868"/>
      <c r="AV275" s="555"/>
      <c r="AW275" s="371">
        <f t="shared" si="107"/>
        <v>0</v>
      </c>
      <c r="AX275" s="268"/>
      <c r="AY275" s="346">
        <f>'総括表 (A表)'!I275</f>
        <v>0</v>
      </c>
      <c r="AZ275" s="346">
        <f t="shared" si="108"/>
        <v>2</v>
      </c>
      <c r="BA275" s="346" t="str">
        <f t="shared" si="109"/>
        <v/>
      </c>
      <c r="BB275" s="346" t="str">
        <f t="shared" si="112"/>
        <v/>
      </c>
      <c r="BC275" s="346" t="str">
        <f t="shared" si="113"/>
        <v/>
      </c>
    </row>
    <row r="276" spans="1:55">
      <c r="A276" s="353">
        <f>VLOOKUP($E276,'個別表（B表）'!$C$14:$AR$213,2,FALSE)</f>
        <v>0</v>
      </c>
      <c r="B276" s="353">
        <f>IF(D276&gt;0,SUM($D$12:D276),0)</f>
        <v>0</v>
      </c>
      <c r="C276" s="353">
        <f t="shared" si="93"/>
        <v>0</v>
      </c>
      <c r="D276" s="353">
        <f t="shared" si="105"/>
        <v>0</v>
      </c>
      <c r="E276" s="408">
        <f t="shared" si="110"/>
        <v>0</v>
      </c>
      <c r="F276" s="371">
        <f>VLOOKUP($E276,'個別表（B表）'!$C$14:$AR$213,8,FALSE)</f>
        <v>0</v>
      </c>
      <c r="G276" s="346">
        <f>VLOOKUP($E276,'個別表（B表）'!$C$14:$AR$213,9,FALSE)</f>
        <v>0</v>
      </c>
      <c r="H276" s="346">
        <f>VLOOKUP($E276,'個別表（B表）'!$C$14:$AR$213,10,FALSE)</f>
        <v>0</v>
      </c>
      <c r="I276" s="542"/>
      <c r="J276" s="971" t="e">
        <f>IF($O276&gt;=0.6,1,
IF(AND($O276&gt;=0.5,#REF!=2,OR($L276="中間",$L276="山間")),1,"")
)</f>
        <v>#REF!</v>
      </c>
      <c r="K276" s="974" t="str">
        <f t="shared" si="106"/>
        <v/>
      </c>
      <c r="L276" s="652" t="str">
        <f>IF($H276&gt;0,LEFT(VLOOKUP($E276,'個別表（B表）'!$C$14:$AR$213,15,FALSE),2),"")</f>
        <v/>
      </c>
      <c r="M276" s="796"/>
      <c r="N276" s="544"/>
      <c r="O276" s="544"/>
      <c r="P276" s="543"/>
      <c r="Q276" s="556" t="str">
        <f t="shared" si="111"/>
        <v/>
      </c>
      <c r="R276" s="545"/>
      <c r="S276" s="557">
        <f>SUMIFS('個別表（B表）'!$H$14:$H$213,'個別表（B表）'!$C$14:$C$213,'総括表 (A表)'!$E276,'個別表（B表）'!$S$14:$S$213,"&gt;=1")</f>
        <v>0</v>
      </c>
      <c r="T276" s="401">
        <f>SUMIFS('個別表（B表）'!$BB$14:$BB$213,'個別表（B表）'!$C$14:$C$213,'総括表 (A表)'!$E276)</f>
        <v>0</v>
      </c>
      <c r="U276" s="401">
        <f>SUMIFS('個別表（B表）'!$BD$14:$BD$213,'個別表（B表）'!$C$14:$C$213,'総括表 (A表)'!$E276)</f>
        <v>0</v>
      </c>
      <c r="V276" s="557">
        <f>SUMIFS('個別表（B表）'!$H$14:$H$213,'個別表（B表）'!$C$14:$C$213,'総括表 (A表)'!$E276,'個別表（B表）'!$T$14:$T$213,"&gt;=1")</f>
        <v>0</v>
      </c>
      <c r="W276" s="402">
        <f>SUMIFS('個別表（B表）'!$BZ$14:$BZ$213,'個別表（B表）'!$C$14:$C$213,'総括表 (A表)'!$E276)</f>
        <v>0</v>
      </c>
      <c r="X276" s="402">
        <f>SUMIFS('個別表（B表）'!$CC$14:$CC$213,'個別表（B表）'!$C$14:$C$213,'総括表 (A表)'!$E276)</f>
        <v>0</v>
      </c>
      <c r="Y276" s="546"/>
      <c r="Z276" s="546"/>
      <c r="AA276" s="557">
        <f t="shared" si="94"/>
        <v>0</v>
      </c>
      <c r="AB276" s="403">
        <f t="shared" si="95"/>
        <v>0</v>
      </c>
      <c r="AC276" s="403">
        <f t="shared" si="96"/>
        <v>0</v>
      </c>
      <c r="AD276" s="548">
        <f t="shared" si="114"/>
        <v>0</v>
      </c>
      <c r="AE276" s="549"/>
      <c r="AF276" s="550">
        <f t="shared" si="97"/>
        <v>0</v>
      </c>
      <c r="AG276" s="551">
        <f t="shared" si="98"/>
        <v>0</v>
      </c>
      <c r="AH276" s="549"/>
      <c r="AI276" s="549"/>
      <c r="AJ276" s="550">
        <f t="shared" si="99"/>
        <v>0</v>
      </c>
      <c r="AK276" s="850">
        <f t="shared" si="115"/>
        <v>0</v>
      </c>
      <c r="AL276" s="549"/>
      <c r="AM276" s="550">
        <f t="shared" si="100"/>
        <v>0</v>
      </c>
      <c r="AN276" s="551">
        <f t="shared" si="101"/>
        <v>0</v>
      </c>
      <c r="AO276" s="549"/>
      <c r="AP276" s="552">
        <f t="shared" si="102"/>
        <v>0</v>
      </c>
      <c r="AQ276" s="553"/>
      <c r="AR276" s="551">
        <f t="shared" si="103"/>
        <v>0</v>
      </c>
      <c r="AS276" s="554"/>
      <c r="AT276" s="345">
        <f t="shared" si="104"/>
        <v>0</v>
      </c>
      <c r="AU276" s="868"/>
      <c r="AV276" s="555"/>
      <c r="AW276" s="371">
        <f t="shared" si="107"/>
        <v>0</v>
      </c>
      <c r="AX276" s="268"/>
      <c r="AY276" s="346">
        <f>'総括表 (A表)'!I276</f>
        <v>0</v>
      </c>
      <c r="AZ276" s="346">
        <f t="shared" si="108"/>
        <v>2</v>
      </c>
      <c r="BA276" s="346" t="str">
        <f t="shared" si="109"/>
        <v/>
      </c>
      <c r="BB276" s="346" t="str">
        <f t="shared" si="112"/>
        <v/>
      </c>
      <c r="BC276" s="346" t="str">
        <f t="shared" si="113"/>
        <v/>
      </c>
    </row>
    <row r="277" spans="1:55">
      <c r="A277" s="353">
        <f>VLOOKUP($E277,'個別表（B表）'!$C$14:$AR$213,2,FALSE)</f>
        <v>0</v>
      </c>
      <c r="B277" s="353">
        <f>IF(D277&gt;0,SUM($D$12:D277),0)</f>
        <v>0</v>
      </c>
      <c r="C277" s="353">
        <f t="shared" si="93"/>
        <v>0</v>
      </c>
      <c r="D277" s="353">
        <f t="shared" si="105"/>
        <v>0</v>
      </c>
      <c r="E277" s="408">
        <f t="shared" si="110"/>
        <v>0</v>
      </c>
      <c r="F277" s="371">
        <f>VLOOKUP($E277,'個別表（B表）'!$C$14:$AR$213,8,FALSE)</f>
        <v>0</v>
      </c>
      <c r="G277" s="346">
        <f>VLOOKUP($E277,'個別表（B表）'!$C$14:$AR$213,9,FALSE)</f>
        <v>0</v>
      </c>
      <c r="H277" s="346">
        <f>VLOOKUP($E277,'個別表（B表）'!$C$14:$AR$213,10,FALSE)</f>
        <v>0</v>
      </c>
      <c r="I277" s="542"/>
      <c r="J277" s="971" t="e">
        <f>IF($O277&gt;=0.6,1,
IF(AND($O277&gt;=0.5,#REF!=2,OR($L277="中間",$L277="山間")),1,"")
)</f>
        <v>#REF!</v>
      </c>
      <c r="K277" s="974" t="str">
        <f t="shared" si="106"/>
        <v/>
      </c>
      <c r="L277" s="652" t="str">
        <f>IF($H277&gt;0,LEFT(VLOOKUP($E277,'個別表（B表）'!$C$14:$AR$213,15,FALSE),2),"")</f>
        <v/>
      </c>
      <c r="M277" s="796"/>
      <c r="N277" s="544"/>
      <c r="O277" s="544"/>
      <c r="P277" s="543"/>
      <c r="Q277" s="556" t="str">
        <f t="shared" si="111"/>
        <v/>
      </c>
      <c r="R277" s="545"/>
      <c r="S277" s="557">
        <f>SUMIFS('個別表（B表）'!$H$14:$H$213,'個別表（B表）'!$C$14:$C$213,'総括表 (A表)'!$E277,'個別表（B表）'!$S$14:$S$213,"&gt;=1")</f>
        <v>0</v>
      </c>
      <c r="T277" s="401">
        <f>SUMIFS('個別表（B表）'!$BB$14:$BB$213,'個別表（B表）'!$C$14:$C$213,'総括表 (A表)'!$E277)</f>
        <v>0</v>
      </c>
      <c r="U277" s="401">
        <f>SUMIFS('個別表（B表）'!$BD$14:$BD$213,'個別表（B表）'!$C$14:$C$213,'総括表 (A表)'!$E277)</f>
        <v>0</v>
      </c>
      <c r="V277" s="557">
        <f>SUMIFS('個別表（B表）'!$H$14:$H$213,'個別表（B表）'!$C$14:$C$213,'総括表 (A表)'!$E277,'個別表（B表）'!$T$14:$T$213,"&gt;=1")</f>
        <v>0</v>
      </c>
      <c r="W277" s="402">
        <f>SUMIFS('個別表（B表）'!$BZ$14:$BZ$213,'個別表（B表）'!$C$14:$C$213,'総括表 (A表)'!$E277)</f>
        <v>0</v>
      </c>
      <c r="X277" s="402">
        <f>SUMIFS('個別表（B表）'!$CC$14:$CC$213,'個別表（B表）'!$C$14:$C$213,'総括表 (A表)'!$E277)</f>
        <v>0</v>
      </c>
      <c r="Y277" s="546"/>
      <c r="Z277" s="546"/>
      <c r="AA277" s="557">
        <f t="shared" si="94"/>
        <v>0</v>
      </c>
      <c r="AB277" s="403">
        <f t="shared" si="95"/>
        <v>0</v>
      </c>
      <c r="AC277" s="403">
        <f t="shared" si="96"/>
        <v>0</v>
      </c>
      <c r="AD277" s="548">
        <f t="shared" si="114"/>
        <v>0</v>
      </c>
      <c r="AE277" s="549"/>
      <c r="AF277" s="550">
        <f t="shared" si="97"/>
        <v>0</v>
      </c>
      <c r="AG277" s="551">
        <f t="shared" si="98"/>
        <v>0</v>
      </c>
      <c r="AH277" s="549"/>
      <c r="AI277" s="549"/>
      <c r="AJ277" s="550">
        <f t="shared" si="99"/>
        <v>0</v>
      </c>
      <c r="AK277" s="850">
        <f t="shared" si="115"/>
        <v>0</v>
      </c>
      <c r="AL277" s="549"/>
      <c r="AM277" s="550">
        <f t="shared" si="100"/>
        <v>0</v>
      </c>
      <c r="AN277" s="551">
        <f t="shared" si="101"/>
        <v>0</v>
      </c>
      <c r="AO277" s="549"/>
      <c r="AP277" s="552">
        <f t="shared" si="102"/>
        <v>0</v>
      </c>
      <c r="AQ277" s="553"/>
      <c r="AR277" s="551">
        <f t="shared" si="103"/>
        <v>0</v>
      </c>
      <c r="AS277" s="554"/>
      <c r="AT277" s="345">
        <f t="shared" si="104"/>
        <v>0</v>
      </c>
      <c r="AU277" s="868"/>
      <c r="AV277" s="555"/>
      <c r="AW277" s="371">
        <f t="shared" si="107"/>
        <v>0</v>
      </c>
      <c r="AX277" s="268"/>
      <c r="AY277" s="346">
        <f>'総括表 (A表)'!I277</f>
        <v>0</v>
      </c>
      <c r="AZ277" s="346">
        <f t="shared" si="108"/>
        <v>2</v>
      </c>
      <c r="BA277" s="346" t="str">
        <f t="shared" si="109"/>
        <v/>
      </c>
      <c r="BB277" s="346" t="str">
        <f t="shared" si="112"/>
        <v/>
      </c>
      <c r="BC277" s="346" t="str">
        <f t="shared" si="113"/>
        <v/>
      </c>
    </row>
    <row r="278" spans="1:55">
      <c r="A278" s="353">
        <f>VLOOKUP($E278,'個別表（B表）'!$C$14:$AR$213,2,FALSE)</f>
        <v>0</v>
      </c>
      <c r="B278" s="353">
        <f>IF(D278&gt;0,SUM($D$12:D278),0)</f>
        <v>0</v>
      </c>
      <c r="C278" s="353">
        <f t="shared" si="93"/>
        <v>0</v>
      </c>
      <c r="D278" s="353">
        <f t="shared" si="105"/>
        <v>0</v>
      </c>
      <c r="E278" s="408">
        <f t="shared" si="110"/>
        <v>0</v>
      </c>
      <c r="F278" s="371">
        <f>VLOOKUP($E278,'個別表（B表）'!$C$14:$AR$213,8,FALSE)</f>
        <v>0</v>
      </c>
      <c r="G278" s="346">
        <f>VLOOKUP($E278,'個別表（B表）'!$C$14:$AR$213,9,FALSE)</f>
        <v>0</v>
      </c>
      <c r="H278" s="346">
        <f>VLOOKUP($E278,'個別表（B表）'!$C$14:$AR$213,10,FALSE)</f>
        <v>0</v>
      </c>
      <c r="I278" s="542"/>
      <c r="J278" s="971" t="e">
        <f>IF($O278&gt;=0.6,1,
IF(AND($O278&gt;=0.5,#REF!=2,OR($L278="中間",$L278="山間")),1,"")
)</f>
        <v>#REF!</v>
      </c>
      <c r="K278" s="974" t="str">
        <f t="shared" si="106"/>
        <v/>
      </c>
      <c r="L278" s="652" t="str">
        <f>IF($H278&gt;0,LEFT(VLOOKUP($E278,'個別表（B表）'!$C$14:$AR$213,15,FALSE),2),"")</f>
        <v/>
      </c>
      <c r="M278" s="796"/>
      <c r="N278" s="544"/>
      <c r="O278" s="544"/>
      <c r="P278" s="543"/>
      <c r="Q278" s="556" t="str">
        <f t="shared" si="111"/>
        <v/>
      </c>
      <c r="R278" s="545"/>
      <c r="S278" s="557">
        <f>SUMIFS('個別表（B表）'!$H$14:$H$213,'個別表（B表）'!$C$14:$C$213,'総括表 (A表)'!$E278,'個別表（B表）'!$S$14:$S$213,"&gt;=1")</f>
        <v>0</v>
      </c>
      <c r="T278" s="401">
        <f>SUMIFS('個別表（B表）'!$BB$14:$BB$213,'個別表（B表）'!$C$14:$C$213,'総括表 (A表)'!$E278)</f>
        <v>0</v>
      </c>
      <c r="U278" s="401">
        <f>SUMIFS('個別表（B表）'!$BD$14:$BD$213,'個別表（B表）'!$C$14:$C$213,'総括表 (A表)'!$E278)</f>
        <v>0</v>
      </c>
      <c r="V278" s="557">
        <f>SUMIFS('個別表（B表）'!$H$14:$H$213,'個別表（B表）'!$C$14:$C$213,'総括表 (A表)'!$E278,'個別表（B表）'!$T$14:$T$213,"&gt;=1")</f>
        <v>0</v>
      </c>
      <c r="W278" s="402">
        <f>SUMIFS('個別表（B表）'!$BZ$14:$BZ$213,'個別表（B表）'!$C$14:$C$213,'総括表 (A表)'!$E278)</f>
        <v>0</v>
      </c>
      <c r="X278" s="402">
        <f>SUMIFS('個別表（B表）'!$CC$14:$CC$213,'個別表（B表）'!$C$14:$C$213,'総括表 (A表)'!$E278)</f>
        <v>0</v>
      </c>
      <c r="Y278" s="546"/>
      <c r="Z278" s="546"/>
      <c r="AA278" s="557">
        <f t="shared" si="94"/>
        <v>0</v>
      </c>
      <c r="AB278" s="403">
        <f t="shared" si="95"/>
        <v>0</v>
      </c>
      <c r="AC278" s="403">
        <f t="shared" si="96"/>
        <v>0</v>
      </c>
      <c r="AD278" s="548">
        <f t="shared" si="114"/>
        <v>0</v>
      </c>
      <c r="AE278" s="549"/>
      <c r="AF278" s="550">
        <f t="shared" si="97"/>
        <v>0</v>
      </c>
      <c r="AG278" s="551">
        <f t="shared" si="98"/>
        <v>0</v>
      </c>
      <c r="AH278" s="549"/>
      <c r="AI278" s="549"/>
      <c r="AJ278" s="550">
        <f t="shared" si="99"/>
        <v>0</v>
      </c>
      <c r="AK278" s="850">
        <f t="shared" si="115"/>
        <v>0</v>
      </c>
      <c r="AL278" s="549"/>
      <c r="AM278" s="550">
        <f t="shared" si="100"/>
        <v>0</v>
      </c>
      <c r="AN278" s="551">
        <f t="shared" si="101"/>
        <v>0</v>
      </c>
      <c r="AO278" s="549"/>
      <c r="AP278" s="552">
        <f t="shared" si="102"/>
        <v>0</v>
      </c>
      <c r="AQ278" s="553"/>
      <c r="AR278" s="551">
        <f t="shared" si="103"/>
        <v>0</v>
      </c>
      <c r="AS278" s="554"/>
      <c r="AT278" s="345">
        <f t="shared" si="104"/>
        <v>0</v>
      </c>
      <c r="AU278" s="868"/>
      <c r="AV278" s="555"/>
      <c r="AW278" s="371">
        <f t="shared" si="107"/>
        <v>0</v>
      </c>
      <c r="AX278" s="268"/>
      <c r="AY278" s="346">
        <f>'総括表 (A表)'!I278</f>
        <v>0</v>
      </c>
      <c r="AZ278" s="346">
        <f t="shared" si="108"/>
        <v>2</v>
      </c>
      <c r="BA278" s="346" t="str">
        <f t="shared" si="109"/>
        <v/>
      </c>
      <c r="BB278" s="346" t="str">
        <f t="shared" si="112"/>
        <v/>
      </c>
      <c r="BC278" s="346" t="str">
        <f t="shared" si="113"/>
        <v/>
      </c>
    </row>
    <row r="279" spans="1:55">
      <c r="A279" s="353">
        <f>VLOOKUP($E279,'個別表（B表）'!$C$14:$AR$213,2,FALSE)</f>
        <v>0</v>
      </c>
      <c r="B279" s="353">
        <f>IF(D279&gt;0,SUM($D$12:D279),0)</f>
        <v>0</v>
      </c>
      <c r="C279" s="353">
        <f t="shared" si="93"/>
        <v>0</v>
      </c>
      <c r="D279" s="353">
        <f t="shared" si="105"/>
        <v>0</v>
      </c>
      <c r="E279" s="408">
        <f t="shared" si="110"/>
        <v>0</v>
      </c>
      <c r="F279" s="371">
        <f>VLOOKUP($E279,'個別表（B表）'!$C$14:$AR$213,8,FALSE)</f>
        <v>0</v>
      </c>
      <c r="G279" s="346">
        <f>VLOOKUP($E279,'個別表（B表）'!$C$14:$AR$213,9,FALSE)</f>
        <v>0</v>
      </c>
      <c r="H279" s="346">
        <f>VLOOKUP($E279,'個別表（B表）'!$C$14:$AR$213,10,FALSE)</f>
        <v>0</v>
      </c>
      <c r="I279" s="542"/>
      <c r="J279" s="971" t="e">
        <f>IF($O279&gt;=0.6,1,
IF(AND($O279&gt;=0.5,#REF!=2,OR($L279="中間",$L279="山間")),1,"")
)</f>
        <v>#REF!</v>
      </c>
      <c r="K279" s="974" t="str">
        <f t="shared" si="106"/>
        <v/>
      </c>
      <c r="L279" s="652" t="str">
        <f>IF($H279&gt;0,LEFT(VLOOKUP($E279,'個別表（B表）'!$C$14:$AR$213,15,FALSE),2),"")</f>
        <v/>
      </c>
      <c r="M279" s="796"/>
      <c r="N279" s="544"/>
      <c r="O279" s="544"/>
      <c r="P279" s="543"/>
      <c r="Q279" s="556" t="str">
        <f t="shared" si="111"/>
        <v/>
      </c>
      <c r="R279" s="545"/>
      <c r="S279" s="557">
        <f>SUMIFS('個別表（B表）'!$H$14:$H$213,'個別表（B表）'!$C$14:$C$213,'総括表 (A表)'!$E279,'個別表（B表）'!$S$14:$S$213,"&gt;=1")</f>
        <v>0</v>
      </c>
      <c r="T279" s="401">
        <f>SUMIFS('個別表（B表）'!$BB$14:$BB$213,'個別表（B表）'!$C$14:$C$213,'総括表 (A表)'!$E279)</f>
        <v>0</v>
      </c>
      <c r="U279" s="401">
        <f>SUMIFS('個別表（B表）'!$BD$14:$BD$213,'個別表（B表）'!$C$14:$C$213,'総括表 (A表)'!$E279)</f>
        <v>0</v>
      </c>
      <c r="V279" s="557">
        <f>SUMIFS('個別表（B表）'!$H$14:$H$213,'個別表（B表）'!$C$14:$C$213,'総括表 (A表)'!$E279,'個別表（B表）'!$T$14:$T$213,"&gt;=1")</f>
        <v>0</v>
      </c>
      <c r="W279" s="402">
        <f>SUMIFS('個別表（B表）'!$BZ$14:$BZ$213,'個別表（B表）'!$C$14:$C$213,'総括表 (A表)'!$E279)</f>
        <v>0</v>
      </c>
      <c r="X279" s="402">
        <f>SUMIFS('個別表（B表）'!$CC$14:$CC$213,'個別表（B表）'!$C$14:$C$213,'総括表 (A表)'!$E279)</f>
        <v>0</v>
      </c>
      <c r="Y279" s="546"/>
      <c r="Z279" s="546"/>
      <c r="AA279" s="557">
        <f t="shared" si="94"/>
        <v>0</v>
      </c>
      <c r="AB279" s="403">
        <f t="shared" si="95"/>
        <v>0</v>
      </c>
      <c r="AC279" s="403">
        <f t="shared" si="96"/>
        <v>0</v>
      </c>
      <c r="AD279" s="548">
        <f t="shared" si="114"/>
        <v>0</v>
      </c>
      <c r="AE279" s="549"/>
      <c r="AF279" s="550">
        <f t="shared" si="97"/>
        <v>0</v>
      </c>
      <c r="AG279" s="551">
        <f t="shared" si="98"/>
        <v>0</v>
      </c>
      <c r="AH279" s="549"/>
      <c r="AI279" s="549"/>
      <c r="AJ279" s="550">
        <f t="shared" si="99"/>
        <v>0</v>
      </c>
      <c r="AK279" s="850">
        <f t="shared" si="115"/>
        <v>0</v>
      </c>
      <c r="AL279" s="549"/>
      <c r="AM279" s="550">
        <f t="shared" si="100"/>
        <v>0</v>
      </c>
      <c r="AN279" s="551">
        <f t="shared" si="101"/>
        <v>0</v>
      </c>
      <c r="AO279" s="549"/>
      <c r="AP279" s="552">
        <f t="shared" si="102"/>
        <v>0</v>
      </c>
      <c r="AQ279" s="553"/>
      <c r="AR279" s="551">
        <f t="shared" si="103"/>
        <v>0</v>
      </c>
      <c r="AS279" s="554"/>
      <c r="AT279" s="345">
        <f t="shared" si="104"/>
        <v>0</v>
      </c>
      <c r="AU279" s="868"/>
      <c r="AV279" s="555"/>
      <c r="AW279" s="371">
        <f t="shared" si="107"/>
        <v>0</v>
      </c>
      <c r="AX279" s="268"/>
      <c r="AY279" s="346">
        <f>'総括表 (A表)'!I279</f>
        <v>0</v>
      </c>
      <c r="AZ279" s="346">
        <f t="shared" si="108"/>
        <v>2</v>
      </c>
      <c r="BA279" s="346" t="str">
        <f t="shared" si="109"/>
        <v/>
      </c>
      <c r="BB279" s="346" t="str">
        <f t="shared" si="112"/>
        <v/>
      </c>
      <c r="BC279" s="346" t="str">
        <f t="shared" si="113"/>
        <v/>
      </c>
    </row>
    <row r="280" spans="1:55">
      <c r="A280" s="353">
        <f>VLOOKUP($E280,'個別表（B表）'!$C$14:$AR$213,2,FALSE)</f>
        <v>0</v>
      </c>
      <c r="B280" s="353">
        <f>IF(D280&gt;0,SUM($D$12:D280),0)</f>
        <v>0</v>
      </c>
      <c r="C280" s="353">
        <f t="shared" si="93"/>
        <v>0</v>
      </c>
      <c r="D280" s="353">
        <f t="shared" si="105"/>
        <v>0</v>
      </c>
      <c r="E280" s="408">
        <f t="shared" si="110"/>
        <v>0</v>
      </c>
      <c r="F280" s="371">
        <f>VLOOKUP($E280,'個別表（B表）'!$C$14:$AR$213,8,FALSE)</f>
        <v>0</v>
      </c>
      <c r="G280" s="346">
        <f>VLOOKUP($E280,'個別表（B表）'!$C$14:$AR$213,9,FALSE)</f>
        <v>0</v>
      </c>
      <c r="H280" s="346">
        <f>VLOOKUP($E280,'個別表（B表）'!$C$14:$AR$213,10,FALSE)</f>
        <v>0</v>
      </c>
      <c r="I280" s="542"/>
      <c r="J280" s="971" t="e">
        <f>IF($O280&gt;=0.6,1,
IF(AND($O280&gt;=0.5,#REF!=2,OR($L280="中間",$L280="山間")),1,"")
)</f>
        <v>#REF!</v>
      </c>
      <c r="K280" s="974" t="str">
        <f t="shared" si="106"/>
        <v/>
      </c>
      <c r="L280" s="652" t="str">
        <f>IF($H280&gt;0,LEFT(VLOOKUP($E280,'個別表（B表）'!$C$14:$AR$213,15,FALSE),2),"")</f>
        <v/>
      </c>
      <c r="M280" s="796"/>
      <c r="N280" s="544"/>
      <c r="O280" s="544"/>
      <c r="P280" s="543"/>
      <c r="Q280" s="556" t="str">
        <f t="shared" si="111"/>
        <v/>
      </c>
      <c r="R280" s="545"/>
      <c r="S280" s="557">
        <f>SUMIFS('個別表（B表）'!$H$14:$H$213,'個別表（B表）'!$C$14:$C$213,'総括表 (A表)'!$E280,'個別表（B表）'!$S$14:$S$213,"&gt;=1")</f>
        <v>0</v>
      </c>
      <c r="T280" s="401">
        <f>SUMIFS('個別表（B表）'!$BB$14:$BB$213,'個別表（B表）'!$C$14:$C$213,'総括表 (A表)'!$E280)</f>
        <v>0</v>
      </c>
      <c r="U280" s="401">
        <f>SUMIFS('個別表（B表）'!$BD$14:$BD$213,'個別表（B表）'!$C$14:$C$213,'総括表 (A表)'!$E280)</f>
        <v>0</v>
      </c>
      <c r="V280" s="557">
        <f>SUMIFS('個別表（B表）'!$H$14:$H$213,'個別表（B表）'!$C$14:$C$213,'総括表 (A表)'!$E280,'個別表（B表）'!$T$14:$T$213,"&gt;=1")</f>
        <v>0</v>
      </c>
      <c r="W280" s="402">
        <f>SUMIFS('個別表（B表）'!$BZ$14:$BZ$213,'個別表（B表）'!$C$14:$C$213,'総括表 (A表)'!$E280)</f>
        <v>0</v>
      </c>
      <c r="X280" s="402">
        <f>SUMIFS('個別表（B表）'!$CC$14:$CC$213,'個別表（B表）'!$C$14:$C$213,'総括表 (A表)'!$E280)</f>
        <v>0</v>
      </c>
      <c r="Y280" s="546"/>
      <c r="Z280" s="546"/>
      <c r="AA280" s="557">
        <f t="shared" si="94"/>
        <v>0</v>
      </c>
      <c r="AB280" s="403">
        <f t="shared" si="95"/>
        <v>0</v>
      </c>
      <c r="AC280" s="403">
        <f t="shared" si="96"/>
        <v>0</v>
      </c>
      <c r="AD280" s="548">
        <f t="shared" si="114"/>
        <v>0</v>
      </c>
      <c r="AE280" s="549"/>
      <c r="AF280" s="550">
        <f t="shared" si="97"/>
        <v>0</v>
      </c>
      <c r="AG280" s="551">
        <f t="shared" si="98"/>
        <v>0</v>
      </c>
      <c r="AH280" s="549"/>
      <c r="AI280" s="549"/>
      <c r="AJ280" s="550">
        <f t="shared" si="99"/>
        <v>0</v>
      </c>
      <c r="AK280" s="850">
        <f t="shared" si="115"/>
        <v>0</v>
      </c>
      <c r="AL280" s="549"/>
      <c r="AM280" s="550">
        <f t="shared" si="100"/>
        <v>0</v>
      </c>
      <c r="AN280" s="551">
        <f t="shared" si="101"/>
        <v>0</v>
      </c>
      <c r="AO280" s="549"/>
      <c r="AP280" s="552">
        <f t="shared" si="102"/>
        <v>0</v>
      </c>
      <c r="AQ280" s="553"/>
      <c r="AR280" s="551">
        <f t="shared" si="103"/>
        <v>0</v>
      </c>
      <c r="AS280" s="554"/>
      <c r="AT280" s="345">
        <f t="shared" si="104"/>
        <v>0</v>
      </c>
      <c r="AU280" s="868"/>
      <c r="AV280" s="555"/>
      <c r="AW280" s="371">
        <f t="shared" si="107"/>
        <v>0</v>
      </c>
      <c r="AX280" s="268"/>
      <c r="AY280" s="346">
        <f>'総括表 (A表)'!I280</f>
        <v>0</v>
      </c>
      <c r="AZ280" s="346">
        <f t="shared" si="108"/>
        <v>2</v>
      </c>
      <c r="BA280" s="346" t="str">
        <f t="shared" si="109"/>
        <v/>
      </c>
      <c r="BB280" s="346" t="str">
        <f t="shared" si="112"/>
        <v/>
      </c>
      <c r="BC280" s="346" t="str">
        <f t="shared" si="113"/>
        <v/>
      </c>
    </row>
    <row r="281" spans="1:55">
      <c r="A281" s="353">
        <f>VLOOKUP($E281,'個別表（B表）'!$C$14:$AR$213,2,FALSE)</f>
        <v>0</v>
      </c>
      <c r="B281" s="353">
        <f>IF(D281&gt;0,SUM($D$12:D281),0)</f>
        <v>0</v>
      </c>
      <c r="C281" s="353">
        <f t="shared" si="93"/>
        <v>0</v>
      </c>
      <c r="D281" s="353">
        <f t="shared" si="105"/>
        <v>0</v>
      </c>
      <c r="E281" s="408">
        <f t="shared" si="110"/>
        <v>0</v>
      </c>
      <c r="F281" s="371">
        <f>VLOOKUP($E281,'個別表（B表）'!$C$14:$AR$213,8,FALSE)</f>
        <v>0</v>
      </c>
      <c r="G281" s="346">
        <f>VLOOKUP($E281,'個別表（B表）'!$C$14:$AR$213,9,FALSE)</f>
        <v>0</v>
      </c>
      <c r="H281" s="346">
        <f>VLOOKUP($E281,'個別表（B表）'!$C$14:$AR$213,10,FALSE)</f>
        <v>0</v>
      </c>
      <c r="I281" s="542"/>
      <c r="J281" s="971" t="e">
        <f>IF($O281&gt;=0.6,1,
IF(AND($O281&gt;=0.5,#REF!=2,OR($L281="中間",$L281="山間")),1,"")
)</f>
        <v>#REF!</v>
      </c>
      <c r="K281" s="974" t="str">
        <f t="shared" si="106"/>
        <v/>
      </c>
      <c r="L281" s="652" t="str">
        <f>IF($H281&gt;0,LEFT(VLOOKUP($E281,'個別表（B表）'!$C$14:$AR$213,15,FALSE),2),"")</f>
        <v/>
      </c>
      <c r="M281" s="796"/>
      <c r="N281" s="544"/>
      <c r="O281" s="544"/>
      <c r="P281" s="543"/>
      <c r="Q281" s="556" t="str">
        <f t="shared" si="111"/>
        <v/>
      </c>
      <c r="R281" s="545"/>
      <c r="S281" s="557">
        <f>SUMIFS('個別表（B表）'!$H$14:$H$213,'個別表（B表）'!$C$14:$C$213,'総括表 (A表)'!$E281,'個別表（B表）'!$S$14:$S$213,"&gt;=1")</f>
        <v>0</v>
      </c>
      <c r="T281" s="401">
        <f>SUMIFS('個別表（B表）'!$BB$14:$BB$213,'個別表（B表）'!$C$14:$C$213,'総括表 (A表)'!$E281)</f>
        <v>0</v>
      </c>
      <c r="U281" s="401">
        <f>SUMIFS('個別表（B表）'!$BD$14:$BD$213,'個別表（B表）'!$C$14:$C$213,'総括表 (A表)'!$E281)</f>
        <v>0</v>
      </c>
      <c r="V281" s="557">
        <f>SUMIFS('個別表（B表）'!$H$14:$H$213,'個別表（B表）'!$C$14:$C$213,'総括表 (A表)'!$E281,'個別表（B表）'!$T$14:$T$213,"&gt;=1")</f>
        <v>0</v>
      </c>
      <c r="W281" s="402">
        <f>SUMIFS('個別表（B表）'!$BZ$14:$BZ$213,'個別表（B表）'!$C$14:$C$213,'総括表 (A表)'!$E281)</f>
        <v>0</v>
      </c>
      <c r="X281" s="402">
        <f>SUMIFS('個別表（B表）'!$CC$14:$CC$213,'個別表（B表）'!$C$14:$C$213,'総括表 (A表)'!$E281)</f>
        <v>0</v>
      </c>
      <c r="Y281" s="546"/>
      <c r="Z281" s="546"/>
      <c r="AA281" s="557">
        <f t="shared" si="94"/>
        <v>0</v>
      </c>
      <c r="AB281" s="403">
        <f t="shared" si="95"/>
        <v>0</v>
      </c>
      <c r="AC281" s="403">
        <f t="shared" si="96"/>
        <v>0</v>
      </c>
      <c r="AD281" s="548">
        <f t="shared" si="114"/>
        <v>0</v>
      </c>
      <c r="AE281" s="549"/>
      <c r="AF281" s="550">
        <f t="shared" si="97"/>
        <v>0</v>
      </c>
      <c r="AG281" s="551">
        <f t="shared" si="98"/>
        <v>0</v>
      </c>
      <c r="AH281" s="549"/>
      <c r="AI281" s="549"/>
      <c r="AJ281" s="550">
        <f t="shared" si="99"/>
        <v>0</v>
      </c>
      <c r="AK281" s="850">
        <f t="shared" si="115"/>
        <v>0</v>
      </c>
      <c r="AL281" s="549"/>
      <c r="AM281" s="550">
        <f t="shared" si="100"/>
        <v>0</v>
      </c>
      <c r="AN281" s="551">
        <f t="shared" si="101"/>
        <v>0</v>
      </c>
      <c r="AO281" s="549"/>
      <c r="AP281" s="552">
        <f t="shared" si="102"/>
        <v>0</v>
      </c>
      <c r="AQ281" s="553"/>
      <c r="AR281" s="551">
        <f t="shared" si="103"/>
        <v>0</v>
      </c>
      <c r="AS281" s="554"/>
      <c r="AT281" s="345">
        <f t="shared" si="104"/>
        <v>0</v>
      </c>
      <c r="AU281" s="868"/>
      <c r="AV281" s="555"/>
      <c r="AW281" s="371">
        <f t="shared" si="107"/>
        <v>0</v>
      </c>
      <c r="AX281" s="268"/>
      <c r="AY281" s="346">
        <f>'総括表 (A表)'!I281</f>
        <v>0</v>
      </c>
      <c r="AZ281" s="346">
        <f t="shared" si="108"/>
        <v>2</v>
      </c>
      <c r="BA281" s="346" t="str">
        <f t="shared" si="109"/>
        <v/>
      </c>
      <c r="BB281" s="346" t="str">
        <f t="shared" si="112"/>
        <v/>
      </c>
      <c r="BC281" s="346" t="str">
        <f t="shared" si="113"/>
        <v/>
      </c>
    </row>
    <row r="282" spans="1:55">
      <c r="A282" s="353">
        <f>VLOOKUP($E282,'個別表（B表）'!$C$14:$AR$213,2,FALSE)</f>
        <v>0</v>
      </c>
      <c r="B282" s="353">
        <f>IF(D282&gt;0,SUM($D$12:D282),0)</f>
        <v>0</v>
      </c>
      <c r="C282" s="353">
        <f t="shared" si="93"/>
        <v>0</v>
      </c>
      <c r="D282" s="353">
        <f t="shared" si="105"/>
        <v>0</v>
      </c>
      <c r="E282" s="408">
        <f t="shared" si="110"/>
        <v>0</v>
      </c>
      <c r="F282" s="371">
        <f>VLOOKUP($E282,'個別表（B表）'!$C$14:$AR$213,8,FALSE)</f>
        <v>0</v>
      </c>
      <c r="G282" s="346">
        <f>VLOOKUP($E282,'個別表（B表）'!$C$14:$AR$213,9,FALSE)</f>
        <v>0</v>
      </c>
      <c r="H282" s="346">
        <f>VLOOKUP($E282,'個別表（B表）'!$C$14:$AR$213,10,FALSE)</f>
        <v>0</v>
      </c>
      <c r="I282" s="542"/>
      <c r="J282" s="971" t="e">
        <f>IF($O282&gt;=0.6,1,
IF(AND($O282&gt;=0.5,#REF!=2,OR($L282="中間",$L282="山間")),1,"")
)</f>
        <v>#REF!</v>
      </c>
      <c r="K282" s="974" t="str">
        <f t="shared" si="106"/>
        <v/>
      </c>
      <c r="L282" s="652" t="str">
        <f>IF($H282&gt;0,LEFT(VLOOKUP($E282,'個別表（B表）'!$C$14:$AR$213,15,FALSE),2),"")</f>
        <v/>
      </c>
      <c r="M282" s="796"/>
      <c r="N282" s="544"/>
      <c r="O282" s="544"/>
      <c r="P282" s="543"/>
      <c r="Q282" s="556" t="str">
        <f t="shared" si="111"/>
        <v/>
      </c>
      <c r="R282" s="545"/>
      <c r="S282" s="557">
        <f>SUMIFS('個別表（B表）'!$H$14:$H$213,'個別表（B表）'!$C$14:$C$213,'総括表 (A表)'!$E282,'個別表（B表）'!$S$14:$S$213,"&gt;=1")</f>
        <v>0</v>
      </c>
      <c r="T282" s="401">
        <f>SUMIFS('個別表（B表）'!$BB$14:$BB$213,'個別表（B表）'!$C$14:$C$213,'総括表 (A表)'!$E282)</f>
        <v>0</v>
      </c>
      <c r="U282" s="401">
        <f>SUMIFS('個別表（B表）'!$BD$14:$BD$213,'個別表（B表）'!$C$14:$C$213,'総括表 (A表)'!$E282)</f>
        <v>0</v>
      </c>
      <c r="V282" s="557">
        <f>SUMIFS('個別表（B表）'!$H$14:$H$213,'個別表（B表）'!$C$14:$C$213,'総括表 (A表)'!$E282,'個別表（B表）'!$T$14:$T$213,"&gt;=1")</f>
        <v>0</v>
      </c>
      <c r="W282" s="402">
        <f>SUMIFS('個別表（B表）'!$BZ$14:$BZ$213,'個別表（B表）'!$C$14:$C$213,'総括表 (A表)'!$E282)</f>
        <v>0</v>
      </c>
      <c r="X282" s="402">
        <f>SUMIFS('個別表（B表）'!$CC$14:$CC$213,'個別表（B表）'!$C$14:$C$213,'総括表 (A表)'!$E282)</f>
        <v>0</v>
      </c>
      <c r="Y282" s="546"/>
      <c r="Z282" s="546"/>
      <c r="AA282" s="557">
        <f t="shared" si="94"/>
        <v>0</v>
      </c>
      <c r="AB282" s="403">
        <f t="shared" si="95"/>
        <v>0</v>
      </c>
      <c r="AC282" s="403">
        <f t="shared" si="96"/>
        <v>0</v>
      </c>
      <c r="AD282" s="548">
        <f t="shared" si="114"/>
        <v>0</v>
      </c>
      <c r="AE282" s="549"/>
      <c r="AF282" s="550">
        <f t="shared" si="97"/>
        <v>0</v>
      </c>
      <c r="AG282" s="551">
        <f t="shared" si="98"/>
        <v>0</v>
      </c>
      <c r="AH282" s="549"/>
      <c r="AI282" s="549"/>
      <c r="AJ282" s="550">
        <f t="shared" si="99"/>
        <v>0</v>
      </c>
      <c r="AK282" s="850">
        <f t="shared" si="115"/>
        <v>0</v>
      </c>
      <c r="AL282" s="549"/>
      <c r="AM282" s="550">
        <f t="shared" si="100"/>
        <v>0</v>
      </c>
      <c r="AN282" s="551">
        <f t="shared" si="101"/>
        <v>0</v>
      </c>
      <c r="AO282" s="549"/>
      <c r="AP282" s="552">
        <f t="shared" si="102"/>
        <v>0</v>
      </c>
      <c r="AQ282" s="553"/>
      <c r="AR282" s="551">
        <f t="shared" si="103"/>
        <v>0</v>
      </c>
      <c r="AS282" s="554"/>
      <c r="AT282" s="345">
        <f t="shared" si="104"/>
        <v>0</v>
      </c>
      <c r="AU282" s="868"/>
      <c r="AV282" s="555"/>
      <c r="AW282" s="371">
        <f t="shared" si="107"/>
        <v>0</v>
      </c>
      <c r="AX282" s="268"/>
      <c r="AY282" s="346">
        <f>'総括表 (A表)'!I282</f>
        <v>0</v>
      </c>
      <c r="AZ282" s="346">
        <f t="shared" si="108"/>
        <v>2</v>
      </c>
      <c r="BA282" s="346" t="str">
        <f t="shared" si="109"/>
        <v/>
      </c>
      <c r="BB282" s="346" t="str">
        <f t="shared" si="112"/>
        <v/>
      </c>
      <c r="BC282" s="346" t="str">
        <f t="shared" si="113"/>
        <v/>
      </c>
    </row>
    <row r="283" spans="1:55">
      <c r="A283" s="353">
        <f>VLOOKUP($E283,'個別表（B表）'!$C$14:$AR$213,2,FALSE)</f>
        <v>0</v>
      </c>
      <c r="B283" s="353">
        <f>IF(D283&gt;0,SUM($D$12:D283),0)</f>
        <v>0</v>
      </c>
      <c r="C283" s="353">
        <f t="shared" si="93"/>
        <v>0</v>
      </c>
      <c r="D283" s="353">
        <f t="shared" si="105"/>
        <v>0</v>
      </c>
      <c r="E283" s="408">
        <f t="shared" si="110"/>
        <v>0</v>
      </c>
      <c r="F283" s="371">
        <f>VLOOKUP($E283,'個別表（B表）'!$C$14:$AR$213,8,FALSE)</f>
        <v>0</v>
      </c>
      <c r="G283" s="346">
        <f>VLOOKUP($E283,'個別表（B表）'!$C$14:$AR$213,9,FALSE)</f>
        <v>0</v>
      </c>
      <c r="H283" s="346">
        <f>VLOOKUP($E283,'個別表（B表）'!$C$14:$AR$213,10,FALSE)</f>
        <v>0</v>
      </c>
      <c r="I283" s="542"/>
      <c r="J283" s="971" t="e">
        <f>IF($O283&gt;=0.6,1,
IF(AND($O283&gt;=0.5,#REF!=2,OR($L283="中間",$L283="山間")),1,"")
)</f>
        <v>#REF!</v>
      </c>
      <c r="K283" s="974" t="str">
        <f t="shared" si="106"/>
        <v/>
      </c>
      <c r="L283" s="652" t="str">
        <f>IF($H283&gt;0,LEFT(VLOOKUP($E283,'個別表（B表）'!$C$14:$AR$213,15,FALSE),2),"")</f>
        <v/>
      </c>
      <c r="M283" s="796"/>
      <c r="N283" s="544"/>
      <c r="O283" s="544"/>
      <c r="P283" s="543"/>
      <c r="Q283" s="556" t="str">
        <f t="shared" si="111"/>
        <v/>
      </c>
      <c r="R283" s="545"/>
      <c r="S283" s="557">
        <f>SUMIFS('個別表（B表）'!$H$14:$H$213,'個別表（B表）'!$C$14:$C$213,'総括表 (A表)'!$E283,'個別表（B表）'!$S$14:$S$213,"&gt;=1")</f>
        <v>0</v>
      </c>
      <c r="T283" s="401">
        <f>SUMIFS('個別表（B表）'!$BB$14:$BB$213,'個別表（B表）'!$C$14:$C$213,'総括表 (A表)'!$E283)</f>
        <v>0</v>
      </c>
      <c r="U283" s="401">
        <f>SUMIFS('個別表（B表）'!$BD$14:$BD$213,'個別表（B表）'!$C$14:$C$213,'総括表 (A表)'!$E283)</f>
        <v>0</v>
      </c>
      <c r="V283" s="557">
        <f>SUMIFS('個別表（B表）'!$H$14:$H$213,'個別表（B表）'!$C$14:$C$213,'総括表 (A表)'!$E283,'個別表（B表）'!$T$14:$T$213,"&gt;=1")</f>
        <v>0</v>
      </c>
      <c r="W283" s="402">
        <f>SUMIFS('個別表（B表）'!$BZ$14:$BZ$213,'個別表（B表）'!$C$14:$C$213,'総括表 (A表)'!$E283)</f>
        <v>0</v>
      </c>
      <c r="X283" s="402">
        <f>SUMIFS('個別表（B表）'!$CC$14:$CC$213,'個別表（B表）'!$C$14:$C$213,'総括表 (A表)'!$E283)</f>
        <v>0</v>
      </c>
      <c r="Y283" s="546"/>
      <c r="Z283" s="546"/>
      <c r="AA283" s="557">
        <f t="shared" si="94"/>
        <v>0</v>
      </c>
      <c r="AB283" s="403">
        <f t="shared" si="95"/>
        <v>0</v>
      </c>
      <c r="AC283" s="403">
        <f t="shared" si="96"/>
        <v>0</v>
      </c>
      <c r="AD283" s="548">
        <f t="shared" si="114"/>
        <v>0</v>
      </c>
      <c r="AE283" s="549"/>
      <c r="AF283" s="550">
        <f t="shared" si="97"/>
        <v>0</v>
      </c>
      <c r="AG283" s="551">
        <f t="shared" si="98"/>
        <v>0</v>
      </c>
      <c r="AH283" s="549"/>
      <c r="AI283" s="549"/>
      <c r="AJ283" s="550">
        <f t="shared" si="99"/>
        <v>0</v>
      </c>
      <c r="AK283" s="850">
        <f t="shared" si="115"/>
        <v>0</v>
      </c>
      <c r="AL283" s="549"/>
      <c r="AM283" s="550">
        <f t="shared" si="100"/>
        <v>0</v>
      </c>
      <c r="AN283" s="551">
        <f t="shared" si="101"/>
        <v>0</v>
      </c>
      <c r="AO283" s="549"/>
      <c r="AP283" s="552">
        <f t="shared" si="102"/>
        <v>0</v>
      </c>
      <c r="AQ283" s="553"/>
      <c r="AR283" s="551">
        <f t="shared" si="103"/>
        <v>0</v>
      </c>
      <c r="AS283" s="554"/>
      <c r="AT283" s="345">
        <f t="shared" si="104"/>
        <v>0</v>
      </c>
      <c r="AU283" s="868"/>
      <c r="AV283" s="555"/>
      <c r="AW283" s="371">
        <f t="shared" si="107"/>
        <v>0</v>
      </c>
      <c r="AX283" s="268"/>
      <c r="AY283" s="346">
        <f>'総括表 (A表)'!I283</f>
        <v>0</v>
      </c>
      <c r="AZ283" s="346">
        <f t="shared" si="108"/>
        <v>2</v>
      </c>
      <c r="BA283" s="346" t="str">
        <f t="shared" si="109"/>
        <v/>
      </c>
      <c r="BB283" s="346" t="str">
        <f t="shared" si="112"/>
        <v/>
      </c>
      <c r="BC283" s="346" t="str">
        <f t="shared" si="113"/>
        <v/>
      </c>
    </row>
    <row r="284" spans="1:55">
      <c r="A284" s="353">
        <f>VLOOKUP($E284,'個別表（B表）'!$C$14:$AR$213,2,FALSE)</f>
        <v>0</v>
      </c>
      <c r="B284" s="353">
        <f>IF(D284&gt;0,SUM($D$12:D284),0)</f>
        <v>0</v>
      </c>
      <c r="C284" s="353">
        <f t="shared" si="93"/>
        <v>0</v>
      </c>
      <c r="D284" s="353">
        <f t="shared" si="105"/>
        <v>0</v>
      </c>
      <c r="E284" s="408">
        <f t="shared" si="110"/>
        <v>0</v>
      </c>
      <c r="F284" s="371">
        <f>VLOOKUP($E284,'個別表（B表）'!$C$14:$AR$213,8,FALSE)</f>
        <v>0</v>
      </c>
      <c r="G284" s="346">
        <f>VLOOKUP($E284,'個別表（B表）'!$C$14:$AR$213,9,FALSE)</f>
        <v>0</v>
      </c>
      <c r="H284" s="346">
        <f>VLOOKUP($E284,'個別表（B表）'!$C$14:$AR$213,10,FALSE)</f>
        <v>0</v>
      </c>
      <c r="I284" s="542"/>
      <c r="J284" s="971" t="e">
        <f>IF($O284&gt;=0.6,1,
IF(AND($O284&gt;=0.5,#REF!=2,OR($L284="中間",$L284="山間")),1,"")
)</f>
        <v>#REF!</v>
      </c>
      <c r="K284" s="974" t="str">
        <f t="shared" si="106"/>
        <v/>
      </c>
      <c r="L284" s="652" t="str">
        <f>IF($H284&gt;0,LEFT(VLOOKUP($E284,'個別表（B表）'!$C$14:$AR$213,15,FALSE),2),"")</f>
        <v/>
      </c>
      <c r="M284" s="796"/>
      <c r="N284" s="544"/>
      <c r="O284" s="544"/>
      <c r="P284" s="543"/>
      <c r="Q284" s="556" t="str">
        <f t="shared" si="111"/>
        <v/>
      </c>
      <c r="R284" s="545"/>
      <c r="S284" s="557">
        <f>SUMIFS('個別表（B表）'!$H$14:$H$213,'個別表（B表）'!$C$14:$C$213,'総括表 (A表)'!$E284,'個別表（B表）'!$S$14:$S$213,"&gt;=1")</f>
        <v>0</v>
      </c>
      <c r="T284" s="401">
        <f>SUMIFS('個別表（B表）'!$BB$14:$BB$213,'個別表（B表）'!$C$14:$C$213,'総括表 (A表)'!$E284)</f>
        <v>0</v>
      </c>
      <c r="U284" s="401">
        <f>SUMIFS('個別表（B表）'!$BD$14:$BD$213,'個別表（B表）'!$C$14:$C$213,'総括表 (A表)'!$E284)</f>
        <v>0</v>
      </c>
      <c r="V284" s="557">
        <f>SUMIFS('個別表（B表）'!$H$14:$H$213,'個別表（B表）'!$C$14:$C$213,'総括表 (A表)'!$E284,'個別表（B表）'!$T$14:$T$213,"&gt;=1")</f>
        <v>0</v>
      </c>
      <c r="W284" s="402">
        <f>SUMIFS('個別表（B表）'!$BZ$14:$BZ$213,'個別表（B表）'!$C$14:$C$213,'総括表 (A表)'!$E284)</f>
        <v>0</v>
      </c>
      <c r="X284" s="402">
        <f>SUMIFS('個別表（B表）'!$CC$14:$CC$213,'個別表（B表）'!$C$14:$C$213,'総括表 (A表)'!$E284)</f>
        <v>0</v>
      </c>
      <c r="Y284" s="546"/>
      <c r="Z284" s="546"/>
      <c r="AA284" s="557">
        <f t="shared" si="94"/>
        <v>0</v>
      </c>
      <c r="AB284" s="403">
        <f t="shared" si="95"/>
        <v>0</v>
      </c>
      <c r="AC284" s="403">
        <f t="shared" si="96"/>
        <v>0</v>
      </c>
      <c r="AD284" s="548">
        <f t="shared" si="114"/>
        <v>0</v>
      </c>
      <c r="AE284" s="549"/>
      <c r="AF284" s="550">
        <f t="shared" si="97"/>
        <v>0</v>
      </c>
      <c r="AG284" s="551">
        <f t="shared" si="98"/>
        <v>0</v>
      </c>
      <c r="AH284" s="549"/>
      <c r="AI284" s="549"/>
      <c r="AJ284" s="550">
        <f t="shared" si="99"/>
        <v>0</v>
      </c>
      <c r="AK284" s="850">
        <f t="shared" si="115"/>
        <v>0</v>
      </c>
      <c r="AL284" s="549"/>
      <c r="AM284" s="550">
        <f t="shared" si="100"/>
        <v>0</v>
      </c>
      <c r="AN284" s="551">
        <f t="shared" si="101"/>
        <v>0</v>
      </c>
      <c r="AO284" s="549"/>
      <c r="AP284" s="552">
        <f t="shared" si="102"/>
        <v>0</v>
      </c>
      <c r="AQ284" s="553"/>
      <c r="AR284" s="551">
        <f t="shared" si="103"/>
        <v>0</v>
      </c>
      <c r="AS284" s="554"/>
      <c r="AT284" s="345">
        <f t="shared" si="104"/>
        <v>0</v>
      </c>
      <c r="AU284" s="868"/>
      <c r="AV284" s="555"/>
      <c r="AW284" s="371">
        <f t="shared" si="107"/>
        <v>0</v>
      </c>
      <c r="AX284" s="268"/>
      <c r="AY284" s="346">
        <f>'総括表 (A表)'!I284</f>
        <v>0</v>
      </c>
      <c r="AZ284" s="346">
        <f t="shared" si="108"/>
        <v>2</v>
      </c>
      <c r="BA284" s="346" t="str">
        <f t="shared" si="109"/>
        <v/>
      </c>
      <c r="BB284" s="346" t="str">
        <f t="shared" si="112"/>
        <v/>
      </c>
      <c r="BC284" s="346" t="str">
        <f t="shared" si="113"/>
        <v/>
      </c>
    </row>
    <row r="285" spans="1:55">
      <c r="A285" s="353">
        <f>VLOOKUP($E285,'個別表（B表）'!$C$14:$AR$213,2,FALSE)</f>
        <v>0</v>
      </c>
      <c r="B285" s="353">
        <f>IF(D285&gt;0,SUM($D$12:D285),0)</f>
        <v>0</v>
      </c>
      <c r="C285" s="353">
        <f t="shared" si="93"/>
        <v>0</v>
      </c>
      <c r="D285" s="353">
        <f t="shared" si="105"/>
        <v>0</v>
      </c>
      <c r="E285" s="408">
        <f t="shared" si="110"/>
        <v>0</v>
      </c>
      <c r="F285" s="371">
        <f>VLOOKUP($E285,'個別表（B表）'!$C$14:$AR$213,8,FALSE)</f>
        <v>0</v>
      </c>
      <c r="G285" s="346">
        <f>VLOOKUP($E285,'個別表（B表）'!$C$14:$AR$213,9,FALSE)</f>
        <v>0</v>
      </c>
      <c r="H285" s="346">
        <f>VLOOKUP($E285,'個別表（B表）'!$C$14:$AR$213,10,FALSE)</f>
        <v>0</v>
      </c>
      <c r="I285" s="542"/>
      <c r="J285" s="971" t="e">
        <f>IF($O285&gt;=0.6,1,
IF(AND($O285&gt;=0.5,#REF!=2,OR($L285="中間",$L285="山間")),1,"")
)</f>
        <v>#REF!</v>
      </c>
      <c r="K285" s="974" t="str">
        <f t="shared" si="106"/>
        <v/>
      </c>
      <c r="L285" s="652" t="str">
        <f>IF($H285&gt;0,LEFT(VLOOKUP($E285,'個別表（B表）'!$C$14:$AR$213,15,FALSE),2),"")</f>
        <v/>
      </c>
      <c r="M285" s="796"/>
      <c r="N285" s="544"/>
      <c r="O285" s="544"/>
      <c r="P285" s="543"/>
      <c r="Q285" s="556" t="str">
        <f t="shared" si="111"/>
        <v/>
      </c>
      <c r="R285" s="545"/>
      <c r="S285" s="557">
        <f>SUMIFS('個別表（B表）'!$H$14:$H$213,'個別表（B表）'!$C$14:$C$213,'総括表 (A表)'!$E285,'個別表（B表）'!$S$14:$S$213,"&gt;=1")</f>
        <v>0</v>
      </c>
      <c r="T285" s="401">
        <f>SUMIFS('個別表（B表）'!$BB$14:$BB$213,'個別表（B表）'!$C$14:$C$213,'総括表 (A表)'!$E285)</f>
        <v>0</v>
      </c>
      <c r="U285" s="401">
        <f>SUMIFS('個別表（B表）'!$BD$14:$BD$213,'個別表（B表）'!$C$14:$C$213,'総括表 (A表)'!$E285)</f>
        <v>0</v>
      </c>
      <c r="V285" s="557">
        <f>SUMIFS('個別表（B表）'!$H$14:$H$213,'個別表（B表）'!$C$14:$C$213,'総括表 (A表)'!$E285,'個別表（B表）'!$T$14:$T$213,"&gt;=1")</f>
        <v>0</v>
      </c>
      <c r="W285" s="402">
        <f>SUMIFS('個別表（B表）'!$BZ$14:$BZ$213,'個別表（B表）'!$C$14:$C$213,'総括表 (A表)'!$E285)</f>
        <v>0</v>
      </c>
      <c r="X285" s="402">
        <f>SUMIFS('個別表（B表）'!$CC$14:$CC$213,'個別表（B表）'!$C$14:$C$213,'総括表 (A表)'!$E285)</f>
        <v>0</v>
      </c>
      <c r="Y285" s="546"/>
      <c r="Z285" s="546"/>
      <c r="AA285" s="557">
        <f t="shared" si="94"/>
        <v>0</v>
      </c>
      <c r="AB285" s="403">
        <f t="shared" si="95"/>
        <v>0</v>
      </c>
      <c r="AC285" s="403">
        <f t="shared" si="96"/>
        <v>0</v>
      </c>
      <c r="AD285" s="548">
        <f t="shared" si="114"/>
        <v>0</v>
      </c>
      <c r="AE285" s="549"/>
      <c r="AF285" s="550">
        <f t="shared" si="97"/>
        <v>0</v>
      </c>
      <c r="AG285" s="551">
        <f t="shared" si="98"/>
        <v>0</v>
      </c>
      <c r="AH285" s="549"/>
      <c r="AI285" s="549"/>
      <c r="AJ285" s="550">
        <f t="shared" si="99"/>
        <v>0</v>
      </c>
      <c r="AK285" s="850">
        <f t="shared" si="115"/>
        <v>0</v>
      </c>
      <c r="AL285" s="549"/>
      <c r="AM285" s="550">
        <f t="shared" si="100"/>
        <v>0</v>
      </c>
      <c r="AN285" s="551">
        <f t="shared" si="101"/>
        <v>0</v>
      </c>
      <c r="AO285" s="549"/>
      <c r="AP285" s="552">
        <f t="shared" si="102"/>
        <v>0</v>
      </c>
      <c r="AQ285" s="553"/>
      <c r="AR285" s="551">
        <f t="shared" si="103"/>
        <v>0</v>
      </c>
      <c r="AS285" s="554"/>
      <c r="AT285" s="345">
        <f t="shared" si="104"/>
        <v>0</v>
      </c>
      <c r="AU285" s="868"/>
      <c r="AV285" s="555"/>
      <c r="AW285" s="371">
        <f t="shared" si="107"/>
        <v>0</v>
      </c>
      <c r="AX285" s="268"/>
      <c r="AY285" s="346">
        <f>'総括表 (A表)'!I285</f>
        <v>0</v>
      </c>
      <c r="AZ285" s="346">
        <f t="shared" si="108"/>
        <v>2</v>
      </c>
      <c r="BA285" s="346" t="str">
        <f t="shared" si="109"/>
        <v/>
      </c>
      <c r="BB285" s="346" t="str">
        <f t="shared" si="112"/>
        <v/>
      </c>
      <c r="BC285" s="346" t="str">
        <f t="shared" si="113"/>
        <v/>
      </c>
    </row>
    <row r="286" spans="1:55">
      <c r="A286" s="353">
        <f>VLOOKUP($E286,'個別表（B表）'!$C$14:$AR$213,2,FALSE)</f>
        <v>0</v>
      </c>
      <c r="B286" s="353">
        <f>IF(D286&gt;0,SUM($D$12:D286),0)</f>
        <v>0</v>
      </c>
      <c r="C286" s="353">
        <f t="shared" si="93"/>
        <v>0</v>
      </c>
      <c r="D286" s="353">
        <f t="shared" si="105"/>
        <v>0</v>
      </c>
      <c r="E286" s="408">
        <f t="shared" si="110"/>
        <v>0</v>
      </c>
      <c r="F286" s="371">
        <f>VLOOKUP($E286,'個別表（B表）'!$C$14:$AR$213,8,FALSE)</f>
        <v>0</v>
      </c>
      <c r="G286" s="346">
        <f>VLOOKUP($E286,'個別表（B表）'!$C$14:$AR$213,9,FALSE)</f>
        <v>0</v>
      </c>
      <c r="H286" s="346">
        <f>VLOOKUP($E286,'個別表（B表）'!$C$14:$AR$213,10,FALSE)</f>
        <v>0</v>
      </c>
      <c r="I286" s="542"/>
      <c r="J286" s="971" t="e">
        <f>IF($O286&gt;=0.6,1,
IF(AND($O286&gt;=0.5,#REF!=2,OR($L286="中間",$L286="山間")),1,"")
)</f>
        <v>#REF!</v>
      </c>
      <c r="K286" s="974" t="str">
        <f t="shared" si="106"/>
        <v/>
      </c>
      <c r="L286" s="652" t="str">
        <f>IF($H286&gt;0,LEFT(VLOOKUP($E286,'個別表（B表）'!$C$14:$AR$213,15,FALSE),2),"")</f>
        <v/>
      </c>
      <c r="M286" s="796"/>
      <c r="N286" s="544"/>
      <c r="O286" s="544"/>
      <c r="P286" s="543"/>
      <c r="Q286" s="556" t="str">
        <f t="shared" si="111"/>
        <v/>
      </c>
      <c r="R286" s="545"/>
      <c r="S286" s="557">
        <f>SUMIFS('個別表（B表）'!$H$14:$H$213,'個別表（B表）'!$C$14:$C$213,'総括表 (A表)'!$E286,'個別表（B表）'!$S$14:$S$213,"&gt;=1")</f>
        <v>0</v>
      </c>
      <c r="T286" s="401">
        <f>SUMIFS('個別表（B表）'!$BB$14:$BB$213,'個別表（B表）'!$C$14:$C$213,'総括表 (A表)'!$E286)</f>
        <v>0</v>
      </c>
      <c r="U286" s="401">
        <f>SUMIFS('個別表（B表）'!$BD$14:$BD$213,'個別表（B表）'!$C$14:$C$213,'総括表 (A表)'!$E286)</f>
        <v>0</v>
      </c>
      <c r="V286" s="557">
        <f>SUMIFS('個別表（B表）'!$H$14:$H$213,'個別表（B表）'!$C$14:$C$213,'総括表 (A表)'!$E286,'個別表（B表）'!$T$14:$T$213,"&gt;=1")</f>
        <v>0</v>
      </c>
      <c r="W286" s="402">
        <f>SUMIFS('個別表（B表）'!$BZ$14:$BZ$213,'個別表（B表）'!$C$14:$C$213,'総括表 (A表)'!$E286)</f>
        <v>0</v>
      </c>
      <c r="X286" s="402">
        <f>SUMIFS('個別表（B表）'!$CC$14:$CC$213,'個別表（B表）'!$C$14:$C$213,'総括表 (A表)'!$E286)</f>
        <v>0</v>
      </c>
      <c r="Y286" s="546"/>
      <c r="Z286" s="546"/>
      <c r="AA286" s="557">
        <f t="shared" si="94"/>
        <v>0</v>
      </c>
      <c r="AB286" s="403">
        <f t="shared" si="95"/>
        <v>0</v>
      </c>
      <c r="AC286" s="403">
        <f t="shared" si="96"/>
        <v>0</v>
      </c>
      <c r="AD286" s="548">
        <f t="shared" si="114"/>
        <v>0</v>
      </c>
      <c r="AE286" s="549"/>
      <c r="AF286" s="550">
        <f t="shared" si="97"/>
        <v>0</v>
      </c>
      <c r="AG286" s="551">
        <f t="shared" si="98"/>
        <v>0</v>
      </c>
      <c r="AH286" s="549"/>
      <c r="AI286" s="549"/>
      <c r="AJ286" s="550">
        <f t="shared" si="99"/>
        <v>0</v>
      </c>
      <c r="AK286" s="850">
        <f t="shared" si="115"/>
        <v>0</v>
      </c>
      <c r="AL286" s="549"/>
      <c r="AM286" s="550">
        <f t="shared" si="100"/>
        <v>0</v>
      </c>
      <c r="AN286" s="551">
        <f t="shared" si="101"/>
        <v>0</v>
      </c>
      <c r="AO286" s="549"/>
      <c r="AP286" s="552">
        <f t="shared" si="102"/>
        <v>0</v>
      </c>
      <c r="AQ286" s="553"/>
      <c r="AR286" s="551">
        <f t="shared" si="103"/>
        <v>0</v>
      </c>
      <c r="AS286" s="554"/>
      <c r="AT286" s="345">
        <f t="shared" si="104"/>
        <v>0</v>
      </c>
      <c r="AU286" s="868"/>
      <c r="AV286" s="555"/>
      <c r="AW286" s="371">
        <f t="shared" si="107"/>
        <v>0</v>
      </c>
      <c r="AX286" s="268"/>
      <c r="AY286" s="346">
        <f>'総括表 (A表)'!I286</f>
        <v>0</v>
      </c>
      <c r="AZ286" s="346">
        <f t="shared" si="108"/>
        <v>2</v>
      </c>
      <c r="BA286" s="346" t="str">
        <f t="shared" si="109"/>
        <v/>
      </c>
      <c r="BB286" s="346" t="str">
        <f t="shared" si="112"/>
        <v/>
      </c>
      <c r="BC286" s="346" t="str">
        <f t="shared" si="113"/>
        <v/>
      </c>
    </row>
    <row r="287" spans="1:55">
      <c r="A287" s="353">
        <f>VLOOKUP($E287,'個別表（B表）'!$C$14:$AR$213,2,FALSE)</f>
        <v>0</v>
      </c>
      <c r="B287" s="353">
        <f>IF(D287&gt;0,SUM($D$12:D287),0)</f>
        <v>0</v>
      </c>
      <c r="C287" s="353">
        <f t="shared" si="93"/>
        <v>0</v>
      </c>
      <c r="D287" s="353">
        <f t="shared" si="105"/>
        <v>0</v>
      </c>
      <c r="E287" s="408">
        <f t="shared" si="110"/>
        <v>0</v>
      </c>
      <c r="F287" s="371">
        <f>VLOOKUP($E287,'個別表（B表）'!$C$14:$AR$213,8,FALSE)</f>
        <v>0</v>
      </c>
      <c r="G287" s="346">
        <f>VLOOKUP($E287,'個別表（B表）'!$C$14:$AR$213,9,FALSE)</f>
        <v>0</v>
      </c>
      <c r="H287" s="346">
        <f>VLOOKUP($E287,'個別表（B表）'!$C$14:$AR$213,10,FALSE)</f>
        <v>0</v>
      </c>
      <c r="I287" s="542"/>
      <c r="J287" s="971" t="e">
        <f>IF($O287&gt;=0.6,1,
IF(AND($O287&gt;=0.5,#REF!=2,OR($L287="中間",$L287="山間")),1,"")
)</f>
        <v>#REF!</v>
      </c>
      <c r="K287" s="974" t="str">
        <f t="shared" si="106"/>
        <v/>
      </c>
      <c r="L287" s="652" t="str">
        <f>IF($H287&gt;0,LEFT(VLOOKUP($E287,'個別表（B表）'!$C$14:$AR$213,15,FALSE),2),"")</f>
        <v/>
      </c>
      <c r="M287" s="796"/>
      <c r="N287" s="544"/>
      <c r="O287" s="544"/>
      <c r="P287" s="543"/>
      <c r="Q287" s="556" t="str">
        <f t="shared" si="111"/>
        <v/>
      </c>
      <c r="R287" s="545"/>
      <c r="S287" s="557">
        <f>SUMIFS('個別表（B表）'!$H$14:$H$213,'個別表（B表）'!$C$14:$C$213,'総括表 (A表)'!$E287,'個別表（B表）'!$S$14:$S$213,"&gt;=1")</f>
        <v>0</v>
      </c>
      <c r="T287" s="401">
        <f>SUMIFS('個別表（B表）'!$BB$14:$BB$213,'個別表（B表）'!$C$14:$C$213,'総括表 (A表)'!$E287)</f>
        <v>0</v>
      </c>
      <c r="U287" s="401">
        <f>SUMIFS('個別表（B表）'!$BD$14:$BD$213,'個別表（B表）'!$C$14:$C$213,'総括表 (A表)'!$E287)</f>
        <v>0</v>
      </c>
      <c r="V287" s="557">
        <f>SUMIFS('個別表（B表）'!$H$14:$H$213,'個別表（B表）'!$C$14:$C$213,'総括表 (A表)'!$E287,'個別表（B表）'!$T$14:$T$213,"&gt;=1")</f>
        <v>0</v>
      </c>
      <c r="W287" s="402">
        <f>SUMIFS('個別表（B表）'!$BZ$14:$BZ$213,'個別表（B表）'!$C$14:$C$213,'総括表 (A表)'!$E287)</f>
        <v>0</v>
      </c>
      <c r="X287" s="402">
        <f>SUMIFS('個別表（B表）'!$CC$14:$CC$213,'個別表（B表）'!$C$14:$C$213,'総括表 (A表)'!$E287)</f>
        <v>0</v>
      </c>
      <c r="Y287" s="546"/>
      <c r="Z287" s="546"/>
      <c r="AA287" s="557">
        <f t="shared" si="94"/>
        <v>0</v>
      </c>
      <c r="AB287" s="403">
        <f t="shared" si="95"/>
        <v>0</v>
      </c>
      <c r="AC287" s="403">
        <f t="shared" si="96"/>
        <v>0</v>
      </c>
      <c r="AD287" s="548">
        <f t="shared" si="114"/>
        <v>0</v>
      </c>
      <c r="AE287" s="549"/>
      <c r="AF287" s="550">
        <f t="shared" si="97"/>
        <v>0</v>
      </c>
      <c r="AG287" s="551">
        <f t="shared" si="98"/>
        <v>0</v>
      </c>
      <c r="AH287" s="549"/>
      <c r="AI287" s="549"/>
      <c r="AJ287" s="550">
        <f t="shared" si="99"/>
        <v>0</v>
      </c>
      <c r="AK287" s="850">
        <f t="shared" si="115"/>
        <v>0</v>
      </c>
      <c r="AL287" s="549"/>
      <c r="AM287" s="550">
        <f t="shared" si="100"/>
        <v>0</v>
      </c>
      <c r="AN287" s="551">
        <f t="shared" si="101"/>
        <v>0</v>
      </c>
      <c r="AO287" s="549"/>
      <c r="AP287" s="552">
        <f t="shared" si="102"/>
        <v>0</v>
      </c>
      <c r="AQ287" s="553"/>
      <c r="AR287" s="551">
        <f t="shared" si="103"/>
        <v>0</v>
      </c>
      <c r="AS287" s="554"/>
      <c r="AT287" s="345">
        <f t="shared" si="104"/>
        <v>0</v>
      </c>
      <c r="AU287" s="868"/>
      <c r="AV287" s="555"/>
      <c r="AW287" s="371">
        <f t="shared" si="107"/>
        <v>0</v>
      </c>
      <c r="AX287" s="268"/>
      <c r="AY287" s="346">
        <f>'総括表 (A表)'!I287</f>
        <v>0</v>
      </c>
      <c r="AZ287" s="346">
        <f t="shared" si="108"/>
        <v>2</v>
      </c>
      <c r="BA287" s="346" t="str">
        <f t="shared" si="109"/>
        <v/>
      </c>
      <c r="BB287" s="346" t="str">
        <f t="shared" si="112"/>
        <v/>
      </c>
      <c r="BC287" s="346" t="str">
        <f t="shared" si="113"/>
        <v/>
      </c>
    </row>
    <row r="288" spans="1:55">
      <c r="A288" s="353">
        <f>VLOOKUP($E288,'個別表（B表）'!$C$14:$AR$213,2,FALSE)</f>
        <v>0</v>
      </c>
      <c r="B288" s="353">
        <f>IF(D288&gt;0,SUM($D$12:D288),0)</f>
        <v>0</v>
      </c>
      <c r="C288" s="353">
        <f t="shared" si="93"/>
        <v>0</v>
      </c>
      <c r="D288" s="353">
        <f t="shared" si="105"/>
        <v>0</v>
      </c>
      <c r="E288" s="408">
        <f t="shared" si="110"/>
        <v>0</v>
      </c>
      <c r="F288" s="371">
        <f>VLOOKUP($E288,'個別表（B表）'!$C$14:$AR$213,8,FALSE)</f>
        <v>0</v>
      </c>
      <c r="G288" s="346">
        <f>VLOOKUP($E288,'個別表（B表）'!$C$14:$AR$213,9,FALSE)</f>
        <v>0</v>
      </c>
      <c r="H288" s="346">
        <f>VLOOKUP($E288,'個別表（B表）'!$C$14:$AR$213,10,FALSE)</f>
        <v>0</v>
      </c>
      <c r="I288" s="542"/>
      <c r="J288" s="971" t="e">
        <f>IF($O288&gt;=0.6,1,
IF(AND($O288&gt;=0.5,#REF!=2,OR($L288="中間",$L288="山間")),1,"")
)</f>
        <v>#REF!</v>
      </c>
      <c r="K288" s="974" t="str">
        <f t="shared" si="106"/>
        <v/>
      </c>
      <c r="L288" s="652" t="str">
        <f>IF($H288&gt;0,LEFT(VLOOKUP($E288,'個別表（B表）'!$C$14:$AR$213,15,FALSE),2),"")</f>
        <v/>
      </c>
      <c r="M288" s="796"/>
      <c r="N288" s="544"/>
      <c r="O288" s="544"/>
      <c r="P288" s="543"/>
      <c r="Q288" s="556" t="str">
        <f t="shared" si="111"/>
        <v/>
      </c>
      <c r="R288" s="545"/>
      <c r="S288" s="557">
        <f>SUMIFS('個別表（B表）'!$H$14:$H$213,'個別表（B表）'!$C$14:$C$213,'総括表 (A表)'!$E288,'個別表（B表）'!$S$14:$S$213,"&gt;=1")</f>
        <v>0</v>
      </c>
      <c r="T288" s="401">
        <f>SUMIFS('個別表（B表）'!$BB$14:$BB$213,'個別表（B表）'!$C$14:$C$213,'総括表 (A表)'!$E288)</f>
        <v>0</v>
      </c>
      <c r="U288" s="401">
        <f>SUMIFS('個別表（B表）'!$BD$14:$BD$213,'個別表（B表）'!$C$14:$C$213,'総括表 (A表)'!$E288)</f>
        <v>0</v>
      </c>
      <c r="V288" s="557">
        <f>SUMIFS('個別表（B表）'!$H$14:$H$213,'個別表（B表）'!$C$14:$C$213,'総括表 (A表)'!$E288,'個別表（B表）'!$T$14:$T$213,"&gt;=1")</f>
        <v>0</v>
      </c>
      <c r="W288" s="402">
        <f>SUMIFS('個別表（B表）'!$BZ$14:$BZ$213,'個別表（B表）'!$C$14:$C$213,'総括表 (A表)'!$E288)</f>
        <v>0</v>
      </c>
      <c r="X288" s="402">
        <f>SUMIFS('個別表（B表）'!$CC$14:$CC$213,'個別表（B表）'!$C$14:$C$213,'総括表 (A表)'!$E288)</f>
        <v>0</v>
      </c>
      <c r="Y288" s="546"/>
      <c r="Z288" s="546"/>
      <c r="AA288" s="557">
        <f t="shared" si="94"/>
        <v>0</v>
      </c>
      <c r="AB288" s="403">
        <f t="shared" si="95"/>
        <v>0</v>
      </c>
      <c r="AC288" s="403">
        <f t="shared" si="96"/>
        <v>0</v>
      </c>
      <c r="AD288" s="548">
        <f t="shared" si="114"/>
        <v>0</v>
      </c>
      <c r="AE288" s="549"/>
      <c r="AF288" s="550">
        <f t="shared" si="97"/>
        <v>0</v>
      </c>
      <c r="AG288" s="551">
        <f t="shared" si="98"/>
        <v>0</v>
      </c>
      <c r="AH288" s="549"/>
      <c r="AI288" s="549"/>
      <c r="AJ288" s="550">
        <f t="shared" si="99"/>
        <v>0</v>
      </c>
      <c r="AK288" s="850">
        <f t="shared" si="115"/>
        <v>0</v>
      </c>
      <c r="AL288" s="549"/>
      <c r="AM288" s="550">
        <f t="shared" si="100"/>
        <v>0</v>
      </c>
      <c r="AN288" s="551">
        <f t="shared" si="101"/>
        <v>0</v>
      </c>
      <c r="AO288" s="549"/>
      <c r="AP288" s="552">
        <f t="shared" si="102"/>
        <v>0</v>
      </c>
      <c r="AQ288" s="553"/>
      <c r="AR288" s="551">
        <f t="shared" si="103"/>
        <v>0</v>
      </c>
      <c r="AS288" s="554"/>
      <c r="AT288" s="345">
        <f t="shared" si="104"/>
        <v>0</v>
      </c>
      <c r="AU288" s="868"/>
      <c r="AV288" s="555"/>
      <c r="AW288" s="371">
        <f t="shared" si="107"/>
        <v>0</v>
      </c>
      <c r="AX288" s="268"/>
      <c r="AY288" s="346">
        <f>'総括表 (A表)'!I288</f>
        <v>0</v>
      </c>
      <c r="AZ288" s="346">
        <f t="shared" si="108"/>
        <v>2</v>
      </c>
      <c r="BA288" s="346" t="str">
        <f t="shared" si="109"/>
        <v/>
      </c>
      <c r="BB288" s="346" t="str">
        <f t="shared" si="112"/>
        <v/>
      </c>
      <c r="BC288" s="346" t="str">
        <f t="shared" si="113"/>
        <v/>
      </c>
    </row>
    <row r="289" spans="1:55">
      <c r="A289" s="353">
        <f>VLOOKUP($E289,'個別表（B表）'!$C$14:$AR$213,2,FALSE)</f>
        <v>0</v>
      </c>
      <c r="B289" s="353">
        <f>IF(D289&gt;0,SUM($D$12:D289),0)</f>
        <v>0</v>
      </c>
      <c r="C289" s="353">
        <f t="shared" si="93"/>
        <v>0</v>
      </c>
      <c r="D289" s="353">
        <f t="shared" si="105"/>
        <v>0</v>
      </c>
      <c r="E289" s="408">
        <f t="shared" si="110"/>
        <v>0</v>
      </c>
      <c r="F289" s="371">
        <f>VLOOKUP($E289,'個別表（B表）'!$C$14:$AR$213,8,FALSE)</f>
        <v>0</v>
      </c>
      <c r="G289" s="346">
        <f>VLOOKUP($E289,'個別表（B表）'!$C$14:$AR$213,9,FALSE)</f>
        <v>0</v>
      </c>
      <c r="H289" s="346">
        <f>VLOOKUP($E289,'個別表（B表）'!$C$14:$AR$213,10,FALSE)</f>
        <v>0</v>
      </c>
      <c r="I289" s="542"/>
      <c r="J289" s="971" t="e">
        <f>IF($O289&gt;=0.6,1,
IF(AND($O289&gt;=0.5,#REF!=2,OR($L289="中間",$L289="山間")),1,"")
)</f>
        <v>#REF!</v>
      </c>
      <c r="K289" s="974" t="str">
        <f t="shared" si="106"/>
        <v/>
      </c>
      <c r="L289" s="652" t="str">
        <f>IF($H289&gt;0,LEFT(VLOOKUP($E289,'個別表（B表）'!$C$14:$AR$213,15,FALSE),2),"")</f>
        <v/>
      </c>
      <c r="M289" s="796"/>
      <c r="N289" s="544"/>
      <c r="O289" s="544"/>
      <c r="P289" s="543"/>
      <c r="Q289" s="556" t="str">
        <f t="shared" si="111"/>
        <v/>
      </c>
      <c r="R289" s="545"/>
      <c r="S289" s="557">
        <f>SUMIFS('個別表（B表）'!$H$14:$H$213,'個別表（B表）'!$C$14:$C$213,'総括表 (A表)'!$E289,'個別表（B表）'!$S$14:$S$213,"&gt;=1")</f>
        <v>0</v>
      </c>
      <c r="T289" s="401">
        <f>SUMIFS('個別表（B表）'!$BB$14:$BB$213,'個別表（B表）'!$C$14:$C$213,'総括表 (A表)'!$E289)</f>
        <v>0</v>
      </c>
      <c r="U289" s="401">
        <f>SUMIFS('個別表（B表）'!$BD$14:$BD$213,'個別表（B表）'!$C$14:$C$213,'総括表 (A表)'!$E289)</f>
        <v>0</v>
      </c>
      <c r="V289" s="557">
        <f>SUMIFS('個別表（B表）'!$H$14:$H$213,'個別表（B表）'!$C$14:$C$213,'総括表 (A表)'!$E289,'個別表（B表）'!$T$14:$T$213,"&gt;=1")</f>
        <v>0</v>
      </c>
      <c r="W289" s="402">
        <f>SUMIFS('個別表（B表）'!$BZ$14:$BZ$213,'個別表（B表）'!$C$14:$C$213,'総括表 (A表)'!$E289)</f>
        <v>0</v>
      </c>
      <c r="X289" s="402">
        <f>SUMIFS('個別表（B表）'!$CC$14:$CC$213,'個別表（B表）'!$C$14:$C$213,'総括表 (A表)'!$E289)</f>
        <v>0</v>
      </c>
      <c r="Y289" s="546"/>
      <c r="Z289" s="546"/>
      <c r="AA289" s="557">
        <f t="shared" si="94"/>
        <v>0</v>
      </c>
      <c r="AB289" s="403">
        <f t="shared" si="95"/>
        <v>0</v>
      </c>
      <c r="AC289" s="403">
        <f t="shared" si="96"/>
        <v>0</v>
      </c>
      <c r="AD289" s="548">
        <f t="shared" si="114"/>
        <v>0</v>
      </c>
      <c r="AE289" s="549"/>
      <c r="AF289" s="550">
        <f t="shared" si="97"/>
        <v>0</v>
      </c>
      <c r="AG289" s="551">
        <f t="shared" si="98"/>
        <v>0</v>
      </c>
      <c r="AH289" s="549"/>
      <c r="AI289" s="549"/>
      <c r="AJ289" s="550">
        <f t="shared" si="99"/>
        <v>0</v>
      </c>
      <c r="AK289" s="850">
        <f t="shared" si="115"/>
        <v>0</v>
      </c>
      <c r="AL289" s="549"/>
      <c r="AM289" s="550">
        <f t="shared" si="100"/>
        <v>0</v>
      </c>
      <c r="AN289" s="551">
        <f t="shared" si="101"/>
        <v>0</v>
      </c>
      <c r="AO289" s="549"/>
      <c r="AP289" s="552">
        <f t="shared" si="102"/>
        <v>0</v>
      </c>
      <c r="AQ289" s="553"/>
      <c r="AR289" s="551">
        <f t="shared" si="103"/>
        <v>0</v>
      </c>
      <c r="AS289" s="554"/>
      <c r="AT289" s="345">
        <f t="shared" si="104"/>
        <v>0</v>
      </c>
      <c r="AU289" s="868"/>
      <c r="AV289" s="555"/>
      <c r="AW289" s="371">
        <f t="shared" si="107"/>
        <v>0</v>
      </c>
      <c r="AX289" s="268"/>
      <c r="AY289" s="346">
        <f>'総括表 (A表)'!I289</f>
        <v>0</v>
      </c>
      <c r="AZ289" s="346">
        <f t="shared" si="108"/>
        <v>2</v>
      </c>
      <c r="BA289" s="346" t="str">
        <f t="shared" si="109"/>
        <v/>
      </c>
      <c r="BB289" s="346" t="str">
        <f t="shared" si="112"/>
        <v/>
      </c>
      <c r="BC289" s="346" t="str">
        <f t="shared" si="113"/>
        <v/>
      </c>
    </row>
    <row r="290" spans="1:55">
      <c r="A290" s="353">
        <f>VLOOKUP($E290,'個別表（B表）'!$C$14:$AR$213,2,FALSE)</f>
        <v>0</v>
      </c>
      <c r="B290" s="353">
        <f>IF(D290&gt;0,SUM($D$12:D290),0)</f>
        <v>0</v>
      </c>
      <c r="C290" s="353">
        <f t="shared" si="93"/>
        <v>0</v>
      </c>
      <c r="D290" s="353">
        <f t="shared" si="105"/>
        <v>0</v>
      </c>
      <c r="E290" s="408">
        <f t="shared" si="110"/>
        <v>0</v>
      </c>
      <c r="F290" s="371">
        <f>VLOOKUP($E290,'個別表（B表）'!$C$14:$AR$213,8,FALSE)</f>
        <v>0</v>
      </c>
      <c r="G290" s="346">
        <f>VLOOKUP($E290,'個別表（B表）'!$C$14:$AR$213,9,FALSE)</f>
        <v>0</v>
      </c>
      <c r="H290" s="346">
        <f>VLOOKUP($E290,'個別表（B表）'!$C$14:$AR$213,10,FALSE)</f>
        <v>0</v>
      </c>
      <c r="I290" s="542"/>
      <c r="J290" s="971" t="e">
        <f>IF($O290&gt;=0.6,1,
IF(AND($O290&gt;=0.5,#REF!=2,OR($L290="中間",$L290="山間")),1,"")
)</f>
        <v>#REF!</v>
      </c>
      <c r="K290" s="974" t="str">
        <f t="shared" si="106"/>
        <v/>
      </c>
      <c r="L290" s="652" t="str">
        <f>IF($H290&gt;0,LEFT(VLOOKUP($E290,'個別表（B表）'!$C$14:$AR$213,15,FALSE),2),"")</f>
        <v/>
      </c>
      <c r="M290" s="796"/>
      <c r="N290" s="544"/>
      <c r="O290" s="544"/>
      <c r="P290" s="543"/>
      <c r="Q290" s="556" t="str">
        <f t="shared" si="111"/>
        <v/>
      </c>
      <c r="R290" s="545"/>
      <c r="S290" s="557">
        <f>SUMIFS('個別表（B表）'!$H$14:$H$213,'個別表（B表）'!$C$14:$C$213,'総括表 (A表)'!$E290,'個別表（B表）'!$S$14:$S$213,"&gt;=1")</f>
        <v>0</v>
      </c>
      <c r="T290" s="401">
        <f>SUMIFS('個別表（B表）'!$BB$14:$BB$213,'個別表（B表）'!$C$14:$C$213,'総括表 (A表)'!$E290)</f>
        <v>0</v>
      </c>
      <c r="U290" s="401">
        <f>SUMIFS('個別表（B表）'!$BD$14:$BD$213,'個別表（B表）'!$C$14:$C$213,'総括表 (A表)'!$E290)</f>
        <v>0</v>
      </c>
      <c r="V290" s="557">
        <f>SUMIFS('個別表（B表）'!$H$14:$H$213,'個別表（B表）'!$C$14:$C$213,'総括表 (A表)'!$E290,'個別表（B表）'!$T$14:$T$213,"&gt;=1")</f>
        <v>0</v>
      </c>
      <c r="W290" s="402">
        <f>SUMIFS('個別表（B表）'!$BZ$14:$BZ$213,'個別表（B表）'!$C$14:$C$213,'総括表 (A表)'!$E290)</f>
        <v>0</v>
      </c>
      <c r="X290" s="402">
        <f>SUMIFS('個別表（B表）'!$CC$14:$CC$213,'個別表（B表）'!$C$14:$C$213,'総括表 (A表)'!$E290)</f>
        <v>0</v>
      </c>
      <c r="Y290" s="546"/>
      <c r="Z290" s="546"/>
      <c r="AA290" s="557">
        <f t="shared" si="94"/>
        <v>0</v>
      </c>
      <c r="AB290" s="403">
        <f t="shared" si="95"/>
        <v>0</v>
      </c>
      <c r="AC290" s="403">
        <f t="shared" si="96"/>
        <v>0</v>
      </c>
      <c r="AD290" s="548">
        <f t="shared" si="114"/>
        <v>0</v>
      </c>
      <c r="AE290" s="549"/>
      <c r="AF290" s="550">
        <f t="shared" si="97"/>
        <v>0</v>
      </c>
      <c r="AG290" s="551">
        <f t="shared" si="98"/>
        <v>0</v>
      </c>
      <c r="AH290" s="549"/>
      <c r="AI290" s="549"/>
      <c r="AJ290" s="550">
        <f t="shared" si="99"/>
        <v>0</v>
      </c>
      <c r="AK290" s="850">
        <f t="shared" si="115"/>
        <v>0</v>
      </c>
      <c r="AL290" s="549"/>
      <c r="AM290" s="550">
        <f t="shared" si="100"/>
        <v>0</v>
      </c>
      <c r="AN290" s="551">
        <f t="shared" si="101"/>
        <v>0</v>
      </c>
      <c r="AO290" s="549"/>
      <c r="AP290" s="552">
        <f t="shared" si="102"/>
        <v>0</v>
      </c>
      <c r="AQ290" s="553"/>
      <c r="AR290" s="551">
        <f t="shared" si="103"/>
        <v>0</v>
      </c>
      <c r="AS290" s="554"/>
      <c r="AT290" s="345">
        <f t="shared" si="104"/>
        <v>0</v>
      </c>
      <c r="AU290" s="868"/>
      <c r="AV290" s="555"/>
      <c r="AW290" s="371">
        <f t="shared" si="107"/>
        <v>0</v>
      </c>
      <c r="AX290" s="268"/>
      <c r="AY290" s="346">
        <f>'総括表 (A表)'!I290</f>
        <v>0</v>
      </c>
      <c r="AZ290" s="346">
        <f t="shared" si="108"/>
        <v>2</v>
      </c>
      <c r="BA290" s="346" t="str">
        <f t="shared" si="109"/>
        <v/>
      </c>
      <c r="BB290" s="346" t="str">
        <f t="shared" si="112"/>
        <v/>
      </c>
      <c r="BC290" s="346" t="str">
        <f t="shared" si="113"/>
        <v/>
      </c>
    </row>
    <row r="291" spans="1:55">
      <c r="A291" s="353">
        <f>VLOOKUP($E291,'個別表（B表）'!$C$14:$AR$213,2,FALSE)</f>
        <v>0</v>
      </c>
      <c r="B291" s="353">
        <f>IF(D291&gt;0,SUM($D$12:D291),0)</f>
        <v>0</v>
      </c>
      <c r="C291" s="353">
        <f t="shared" si="93"/>
        <v>0</v>
      </c>
      <c r="D291" s="353">
        <f t="shared" si="105"/>
        <v>0</v>
      </c>
      <c r="E291" s="408">
        <f t="shared" si="110"/>
        <v>0</v>
      </c>
      <c r="F291" s="371">
        <f>VLOOKUP($E291,'個別表（B表）'!$C$14:$AR$213,8,FALSE)</f>
        <v>0</v>
      </c>
      <c r="G291" s="346">
        <f>VLOOKUP($E291,'個別表（B表）'!$C$14:$AR$213,9,FALSE)</f>
        <v>0</v>
      </c>
      <c r="H291" s="346">
        <f>VLOOKUP($E291,'個別表（B表）'!$C$14:$AR$213,10,FALSE)</f>
        <v>0</v>
      </c>
      <c r="I291" s="542"/>
      <c r="J291" s="971" t="e">
        <f>IF($O291&gt;=0.6,1,
IF(AND($O291&gt;=0.5,#REF!=2,OR($L291="中間",$L291="山間")),1,"")
)</f>
        <v>#REF!</v>
      </c>
      <c r="K291" s="974" t="str">
        <f t="shared" si="106"/>
        <v/>
      </c>
      <c r="L291" s="652" t="str">
        <f>IF($H291&gt;0,LEFT(VLOOKUP($E291,'個別表（B表）'!$C$14:$AR$213,15,FALSE),2),"")</f>
        <v/>
      </c>
      <c r="M291" s="796"/>
      <c r="N291" s="544"/>
      <c r="O291" s="544"/>
      <c r="P291" s="543"/>
      <c r="Q291" s="556" t="str">
        <f t="shared" si="111"/>
        <v/>
      </c>
      <c r="R291" s="545"/>
      <c r="S291" s="557">
        <f>SUMIFS('個別表（B表）'!$H$14:$H$213,'個別表（B表）'!$C$14:$C$213,'総括表 (A表)'!$E291,'個別表（B表）'!$S$14:$S$213,"&gt;=1")</f>
        <v>0</v>
      </c>
      <c r="T291" s="401">
        <f>SUMIFS('個別表（B表）'!$BB$14:$BB$213,'個別表（B表）'!$C$14:$C$213,'総括表 (A表)'!$E291)</f>
        <v>0</v>
      </c>
      <c r="U291" s="401">
        <f>SUMIFS('個別表（B表）'!$BD$14:$BD$213,'個別表（B表）'!$C$14:$C$213,'総括表 (A表)'!$E291)</f>
        <v>0</v>
      </c>
      <c r="V291" s="557">
        <f>SUMIFS('個別表（B表）'!$H$14:$H$213,'個別表（B表）'!$C$14:$C$213,'総括表 (A表)'!$E291,'個別表（B表）'!$T$14:$T$213,"&gt;=1")</f>
        <v>0</v>
      </c>
      <c r="W291" s="402">
        <f>SUMIFS('個別表（B表）'!$BZ$14:$BZ$213,'個別表（B表）'!$C$14:$C$213,'総括表 (A表)'!$E291)</f>
        <v>0</v>
      </c>
      <c r="X291" s="402">
        <f>SUMIFS('個別表（B表）'!$CC$14:$CC$213,'個別表（B表）'!$C$14:$C$213,'総括表 (A表)'!$E291)</f>
        <v>0</v>
      </c>
      <c r="Y291" s="546"/>
      <c r="Z291" s="546"/>
      <c r="AA291" s="557">
        <f t="shared" si="94"/>
        <v>0</v>
      </c>
      <c r="AB291" s="403">
        <f t="shared" si="95"/>
        <v>0</v>
      </c>
      <c r="AC291" s="403">
        <f t="shared" si="96"/>
        <v>0</v>
      </c>
      <c r="AD291" s="548">
        <f t="shared" si="114"/>
        <v>0</v>
      </c>
      <c r="AE291" s="549"/>
      <c r="AF291" s="550">
        <f t="shared" si="97"/>
        <v>0</v>
      </c>
      <c r="AG291" s="551">
        <f t="shared" si="98"/>
        <v>0</v>
      </c>
      <c r="AH291" s="549"/>
      <c r="AI291" s="549"/>
      <c r="AJ291" s="550">
        <f t="shared" si="99"/>
        <v>0</v>
      </c>
      <c r="AK291" s="850">
        <f t="shared" si="115"/>
        <v>0</v>
      </c>
      <c r="AL291" s="549"/>
      <c r="AM291" s="550">
        <f t="shared" si="100"/>
        <v>0</v>
      </c>
      <c r="AN291" s="551">
        <f t="shared" si="101"/>
        <v>0</v>
      </c>
      <c r="AO291" s="549"/>
      <c r="AP291" s="552">
        <f t="shared" si="102"/>
        <v>0</v>
      </c>
      <c r="AQ291" s="553"/>
      <c r="AR291" s="551">
        <f t="shared" si="103"/>
        <v>0</v>
      </c>
      <c r="AS291" s="554"/>
      <c r="AT291" s="345">
        <f t="shared" si="104"/>
        <v>0</v>
      </c>
      <c r="AU291" s="868"/>
      <c r="AV291" s="555"/>
      <c r="AW291" s="371">
        <f t="shared" si="107"/>
        <v>0</v>
      </c>
      <c r="AX291" s="268"/>
      <c r="AY291" s="346">
        <f>'総括表 (A表)'!I291</f>
        <v>0</v>
      </c>
      <c r="AZ291" s="346">
        <f t="shared" si="108"/>
        <v>2</v>
      </c>
      <c r="BA291" s="346" t="str">
        <f t="shared" si="109"/>
        <v/>
      </c>
      <c r="BB291" s="346" t="str">
        <f t="shared" si="112"/>
        <v/>
      </c>
      <c r="BC291" s="346" t="str">
        <f t="shared" si="113"/>
        <v/>
      </c>
    </row>
    <row r="292" spans="1:55">
      <c r="A292" s="353">
        <f>VLOOKUP($E292,'個別表（B表）'!$C$14:$AR$213,2,FALSE)</f>
        <v>0</v>
      </c>
      <c r="B292" s="353">
        <f>IF(D292&gt;0,SUM($D$12:D292),0)</f>
        <v>0</v>
      </c>
      <c r="C292" s="353">
        <f t="shared" si="93"/>
        <v>0</v>
      </c>
      <c r="D292" s="353">
        <f t="shared" si="105"/>
        <v>0</v>
      </c>
      <c r="E292" s="408">
        <f t="shared" si="110"/>
        <v>0</v>
      </c>
      <c r="F292" s="371">
        <f>VLOOKUP($E292,'個別表（B表）'!$C$14:$AR$213,8,FALSE)</f>
        <v>0</v>
      </c>
      <c r="G292" s="346">
        <f>VLOOKUP($E292,'個別表（B表）'!$C$14:$AR$213,9,FALSE)</f>
        <v>0</v>
      </c>
      <c r="H292" s="346">
        <f>VLOOKUP($E292,'個別表（B表）'!$C$14:$AR$213,10,FALSE)</f>
        <v>0</v>
      </c>
      <c r="I292" s="542"/>
      <c r="J292" s="971" t="e">
        <f>IF($O292&gt;=0.6,1,
IF(AND($O292&gt;=0.5,#REF!=2,OR($L292="中間",$L292="山間")),1,"")
)</f>
        <v>#REF!</v>
      </c>
      <c r="K292" s="974" t="str">
        <f t="shared" si="106"/>
        <v/>
      </c>
      <c r="L292" s="652" t="str">
        <f>IF($H292&gt;0,LEFT(VLOOKUP($E292,'個別表（B表）'!$C$14:$AR$213,15,FALSE),2),"")</f>
        <v/>
      </c>
      <c r="M292" s="796"/>
      <c r="N292" s="544"/>
      <c r="O292" s="544"/>
      <c r="P292" s="543"/>
      <c r="Q292" s="556" t="str">
        <f t="shared" si="111"/>
        <v/>
      </c>
      <c r="R292" s="545"/>
      <c r="S292" s="557">
        <f>SUMIFS('個別表（B表）'!$H$14:$H$213,'個別表（B表）'!$C$14:$C$213,'総括表 (A表)'!$E292,'個別表（B表）'!$S$14:$S$213,"&gt;=1")</f>
        <v>0</v>
      </c>
      <c r="T292" s="401">
        <f>SUMIFS('個別表（B表）'!$BB$14:$BB$213,'個別表（B表）'!$C$14:$C$213,'総括表 (A表)'!$E292)</f>
        <v>0</v>
      </c>
      <c r="U292" s="401">
        <f>SUMIFS('個別表（B表）'!$BD$14:$BD$213,'個別表（B表）'!$C$14:$C$213,'総括表 (A表)'!$E292)</f>
        <v>0</v>
      </c>
      <c r="V292" s="557">
        <f>SUMIFS('個別表（B表）'!$H$14:$H$213,'個別表（B表）'!$C$14:$C$213,'総括表 (A表)'!$E292,'個別表（B表）'!$T$14:$T$213,"&gt;=1")</f>
        <v>0</v>
      </c>
      <c r="W292" s="402">
        <f>SUMIFS('個別表（B表）'!$BZ$14:$BZ$213,'個別表（B表）'!$C$14:$C$213,'総括表 (A表)'!$E292)</f>
        <v>0</v>
      </c>
      <c r="X292" s="402">
        <f>SUMIFS('個別表（B表）'!$CC$14:$CC$213,'個別表（B表）'!$C$14:$C$213,'総括表 (A表)'!$E292)</f>
        <v>0</v>
      </c>
      <c r="Y292" s="546"/>
      <c r="Z292" s="546"/>
      <c r="AA292" s="557">
        <f t="shared" si="94"/>
        <v>0</v>
      </c>
      <c r="AB292" s="403">
        <f t="shared" si="95"/>
        <v>0</v>
      </c>
      <c r="AC292" s="403">
        <f t="shared" si="96"/>
        <v>0</v>
      </c>
      <c r="AD292" s="548">
        <f t="shared" si="114"/>
        <v>0</v>
      </c>
      <c r="AE292" s="549"/>
      <c r="AF292" s="550">
        <f t="shared" si="97"/>
        <v>0</v>
      </c>
      <c r="AG292" s="551">
        <f t="shared" si="98"/>
        <v>0</v>
      </c>
      <c r="AH292" s="549"/>
      <c r="AI292" s="549"/>
      <c r="AJ292" s="550">
        <f t="shared" si="99"/>
        <v>0</v>
      </c>
      <c r="AK292" s="850">
        <f t="shared" si="115"/>
        <v>0</v>
      </c>
      <c r="AL292" s="549"/>
      <c r="AM292" s="550">
        <f t="shared" si="100"/>
        <v>0</v>
      </c>
      <c r="AN292" s="551">
        <f t="shared" si="101"/>
        <v>0</v>
      </c>
      <c r="AO292" s="549"/>
      <c r="AP292" s="552">
        <f t="shared" si="102"/>
        <v>0</v>
      </c>
      <c r="AQ292" s="553"/>
      <c r="AR292" s="551">
        <f t="shared" si="103"/>
        <v>0</v>
      </c>
      <c r="AS292" s="554"/>
      <c r="AT292" s="345">
        <f t="shared" si="104"/>
        <v>0</v>
      </c>
      <c r="AU292" s="868"/>
      <c r="AV292" s="555"/>
      <c r="AW292" s="371">
        <f t="shared" si="107"/>
        <v>0</v>
      </c>
      <c r="AX292" s="268"/>
      <c r="AY292" s="346">
        <f>'総括表 (A表)'!I292</f>
        <v>0</v>
      </c>
      <c r="AZ292" s="346">
        <f t="shared" si="108"/>
        <v>2</v>
      </c>
      <c r="BA292" s="346" t="str">
        <f t="shared" si="109"/>
        <v/>
      </c>
      <c r="BB292" s="346" t="str">
        <f t="shared" si="112"/>
        <v/>
      </c>
      <c r="BC292" s="346" t="str">
        <f t="shared" si="113"/>
        <v/>
      </c>
    </row>
    <row r="293" spans="1:55">
      <c r="A293" s="353">
        <f>VLOOKUP($E293,'個別表（B表）'!$C$14:$AR$213,2,FALSE)</f>
        <v>0</v>
      </c>
      <c r="B293" s="353">
        <f>IF(D293&gt;0,SUM($D$12:D293),0)</f>
        <v>0</v>
      </c>
      <c r="C293" s="353">
        <f t="shared" si="93"/>
        <v>0</v>
      </c>
      <c r="D293" s="353">
        <f t="shared" si="105"/>
        <v>0</v>
      </c>
      <c r="E293" s="408">
        <f t="shared" si="110"/>
        <v>0</v>
      </c>
      <c r="F293" s="371">
        <f>VLOOKUP($E293,'個別表（B表）'!$C$14:$AR$213,8,FALSE)</f>
        <v>0</v>
      </c>
      <c r="G293" s="346">
        <f>VLOOKUP($E293,'個別表（B表）'!$C$14:$AR$213,9,FALSE)</f>
        <v>0</v>
      </c>
      <c r="H293" s="346">
        <f>VLOOKUP($E293,'個別表（B表）'!$C$14:$AR$213,10,FALSE)</f>
        <v>0</v>
      </c>
      <c r="I293" s="542"/>
      <c r="J293" s="971" t="e">
        <f>IF($O293&gt;=0.6,1,
IF(AND($O293&gt;=0.5,#REF!=2,OR($L293="中間",$L293="山間")),1,"")
)</f>
        <v>#REF!</v>
      </c>
      <c r="K293" s="974" t="str">
        <f t="shared" si="106"/>
        <v/>
      </c>
      <c r="L293" s="652" t="str">
        <f>IF($H293&gt;0,LEFT(VLOOKUP($E293,'個別表（B表）'!$C$14:$AR$213,15,FALSE),2),"")</f>
        <v/>
      </c>
      <c r="M293" s="796"/>
      <c r="N293" s="544"/>
      <c r="O293" s="544"/>
      <c r="P293" s="543"/>
      <c r="Q293" s="556" t="str">
        <f t="shared" si="111"/>
        <v/>
      </c>
      <c r="R293" s="545"/>
      <c r="S293" s="557">
        <f>SUMIFS('個別表（B表）'!$H$14:$H$213,'個別表（B表）'!$C$14:$C$213,'総括表 (A表)'!$E293,'個別表（B表）'!$S$14:$S$213,"&gt;=1")</f>
        <v>0</v>
      </c>
      <c r="T293" s="401">
        <f>SUMIFS('個別表（B表）'!$BB$14:$BB$213,'個別表（B表）'!$C$14:$C$213,'総括表 (A表)'!$E293)</f>
        <v>0</v>
      </c>
      <c r="U293" s="401">
        <f>SUMIFS('個別表（B表）'!$BD$14:$BD$213,'個別表（B表）'!$C$14:$C$213,'総括表 (A表)'!$E293)</f>
        <v>0</v>
      </c>
      <c r="V293" s="557">
        <f>SUMIFS('個別表（B表）'!$H$14:$H$213,'個別表（B表）'!$C$14:$C$213,'総括表 (A表)'!$E293,'個別表（B表）'!$T$14:$T$213,"&gt;=1")</f>
        <v>0</v>
      </c>
      <c r="W293" s="402">
        <f>SUMIFS('個別表（B表）'!$BZ$14:$BZ$213,'個別表（B表）'!$C$14:$C$213,'総括表 (A表)'!$E293)</f>
        <v>0</v>
      </c>
      <c r="X293" s="402">
        <f>SUMIFS('個別表（B表）'!$CC$14:$CC$213,'個別表（B表）'!$C$14:$C$213,'総括表 (A表)'!$E293)</f>
        <v>0</v>
      </c>
      <c r="Y293" s="546"/>
      <c r="Z293" s="546"/>
      <c r="AA293" s="557">
        <f t="shared" si="94"/>
        <v>0</v>
      </c>
      <c r="AB293" s="403">
        <f t="shared" si="95"/>
        <v>0</v>
      </c>
      <c r="AC293" s="403">
        <f t="shared" si="96"/>
        <v>0</v>
      </c>
      <c r="AD293" s="548">
        <f t="shared" si="114"/>
        <v>0</v>
      </c>
      <c r="AE293" s="549"/>
      <c r="AF293" s="550">
        <f t="shared" si="97"/>
        <v>0</v>
      </c>
      <c r="AG293" s="551">
        <f t="shared" si="98"/>
        <v>0</v>
      </c>
      <c r="AH293" s="549"/>
      <c r="AI293" s="549"/>
      <c r="AJ293" s="550">
        <f t="shared" si="99"/>
        <v>0</v>
      </c>
      <c r="AK293" s="850">
        <f t="shared" si="115"/>
        <v>0</v>
      </c>
      <c r="AL293" s="549"/>
      <c r="AM293" s="550">
        <f t="shared" si="100"/>
        <v>0</v>
      </c>
      <c r="AN293" s="551">
        <f t="shared" si="101"/>
        <v>0</v>
      </c>
      <c r="AO293" s="549"/>
      <c r="AP293" s="552">
        <f t="shared" si="102"/>
        <v>0</v>
      </c>
      <c r="AQ293" s="553"/>
      <c r="AR293" s="551">
        <f t="shared" si="103"/>
        <v>0</v>
      </c>
      <c r="AS293" s="554"/>
      <c r="AT293" s="345">
        <f t="shared" si="104"/>
        <v>0</v>
      </c>
      <c r="AU293" s="868"/>
      <c r="AV293" s="555"/>
      <c r="AW293" s="371">
        <f t="shared" si="107"/>
        <v>0</v>
      </c>
      <c r="AX293" s="268"/>
      <c r="AY293" s="346">
        <f>'総括表 (A表)'!I293</f>
        <v>0</v>
      </c>
      <c r="AZ293" s="346">
        <f t="shared" si="108"/>
        <v>2</v>
      </c>
      <c r="BA293" s="346" t="str">
        <f t="shared" si="109"/>
        <v/>
      </c>
      <c r="BB293" s="346" t="str">
        <f t="shared" si="112"/>
        <v/>
      </c>
      <c r="BC293" s="346" t="str">
        <f t="shared" si="113"/>
        <v/>
      </c>
    </row>
    <row r="294" spans="1:55">
      <c r="A294" s="353">
        <f>VLOOKUP($E294,'個別表（B表）'!$C$14:$AR$213,2,FALSE)</f>
        <v>0</v>
      </c>
      <c r="B294" s="353">
        <f>IF(D294&gt;0,SUM($D$12:D294),0)</f>
        <v>0</v>
      </c>
      <c r="C294" s="353">
        <f t="shared" si="93"/>
        <v>0</v>
      </c>
      <c r="D294" s="353">
        <f t="shared" si="105"/>
        <v>0</v>
      </c>
      <c r="E294" s="408">
        <f t="shared" si="110"/>
        <v>0</v>
      </c>
      <c r="F294" s="371">
        <f>VLOOKUP($E294,'個別表（B表）'!$C$14:$AR$213,8,FALSE)</f>
        <v>0</v>
      </c>
      <c r="G294" s="346">
        <f>VLOOKUP($E294,'個別表（B表）'!$C$14:$AR$213,9,FALSE)</f>
        <v>0</v>
      </c>
      <c r="H294" s="346">
        <f>VLOOKUP($E294,'個別表（B表）'!$C$14:$AR$213,10,FALSE)</f>
        <v>0</v>
      </c>
      <c r="I294" s="542"/>
      <c r="J294" s="971" t="e">
        <f>IF($O294&gt;=0.6,1,
IF(AND($O294&gt;=0.5,#REF!=2,OR($L294="中間",$L294="山間")),1,"")
)</f>
        <v>#REF!</v>
      </c>
      <c r="K294" s="974" t="str">
        <f t="shared" si="106"/>
        <v/>
      </c>
      <c r="L294" s="652" t="str">
        <f>IF($H294&gt;0,LEFT(VLOOKUP($E294,'個別表（B表）'!$C$14:$AR$213,15,FALSE),2),"")</f>
        <v/>
      </c>
      <c r="M294" s="796"/>
      <c r="N294" s="544"/>
      <c r="O294" s="544"/>
      <c r="P294" s="543"/>
      <c r="Q294" s="556" t="str">
        <f t="shared" si="111"/>
        <v/>
      </c>
      <c r="R294" s="545"/>
      <c r="S294" s="557">
        <f>SUMIFS('個別表（B表）'!$H$14:$H$213,'個別表（B表）'!$C$14:$C$213,'総括表 (A表)'!$E294,'個別表（B表）'!$S$14:$S$213,"&gt;=1")</f>
        <v>0</v>
      </c>
      <c r="T294" s="401">
        <f>SUMIFS('個別表（B表）'!$BB$14:$BB$213,'個別表（B表）'!$C$14:$C$213,'総括表 (A表)'!$E294)</f>
        <v>0</v>
      </c>
      <c r="U294" s="401">
        <f>SUMIFS('個別表（B表）'!$BD$14:$BD$213,'個別表（B表）'!$C$14:$C$213,'総括表 (A表)'!$E294)</f>
        <v>0</v>
      </c>
      <c r="V294" s="557">
        <f>SUMIFS('個別表（B表）'!$H$14:$H$213,'個別表（B表）'!$C$14:$C$213,'総括表 (A表)'!$E294,'個別表（B表）'!$T$14:$T$213,"&gt;=1")</f>
        <v>0</v>
      </c>
      <c r="W294" s="402">
        <f>SUMIFS('個別表（B表）'!$BZ$14:$BZ$213,'個別表（B表）'!$C$14:$C$213,'総括表 (A表)'!$E294)</f>
        <v>0</v>
      </c>
      <c r="X294" s="402">
        <f>SUMIFS('個別表（B表）'!$CC$14:$CC$213,'個別表（B表）'!$C$14:$C$213,'総括表 (A表)'!$E294)</f>
        <v>0</v>
      </c>
      <c r="Y294" s="546"/>
      <c r="Z294" s="546"/>
      <c r="AA294" s="557">
        <f t="shared" si="94"/>
        <v>0</v>
      </c>
      <c r="AB294" s="403">
        <f t="shared" si="95"/>
        <v>0</v>
      </c>
      <c r="AC294" s="403">
        <f t="shared" si="96"/>
        <v>0</v>
      </c>
      <c r="AD294" s="548">
        <f t="shared" si="114"/>
        <v>0</v>
      </c>
      <c r="AE294" s="549"/>
      <c r="AF294" s="550">
        <f t="shared" si="97"/>
        <v>0</v>
      </c>
      <c r="AG294" s="551">
        <f t="shared" si="98"/>
        <v>0</v>
      </c>
      <c r="AH294" s="549"/>
      <c r="AI294" s="549"/>
      <c r="AJ294" s="550">
        <f t="shared" si="99"/>
        <v>0</v>
      </c>
      <c r="AK294" s="850">
        <f t="shared" si="115"/>
        <v>0</v>
      </c>
      <c r="AL294" s="549"/>
      <c r="AM294" s="550">
        <f t="shared" si="100"/>
        <v>0</v>
      </c>
      <c r="AN294" s="551">
        <f t="shared" si="101"/>
        <v>0</v>
      </c>
      <c r="AO294" s="549"/>
      <c r="AP294" s="552">
        <f t="shared" si="102"/>
        <v>0</v>
      </c>
      <c r="AQ294" s="553"/>
      <c r="AR294" s="551">
        <f t="shared" si="103"/>
        <v>0</v>
      </c>
      <c r="AS294" s="554"/>
      <c r="AT294" s="345">
        <f t="shared" si="104"/>
        <v>0</v>
      </c>
      <c r="AU294" s="868"/>
      <c r="AV294" s="555"/>
      <c r="AW294" s="371">
        <f t="shared" si="107"/>
        <v>0</v>
      </c>
      <c r="AX294" s="268"/>
      <c r="AY294" s="346">
        <f>'総括表 (A表)'!I294</f>
        <v>0</v>
      </c>
      <c r="AZ294" s="346">
        <f t="shared" si="108"/>
        <v>2</v>
      </c>
      <c r="BA294" s="346" t="str">
        <f t="shared" si="109"/>
        <v/>
      </c>
      <c r="BB294" s="346" t="str">
        <f t="shared" si="112"/>
        <v/>
      </c>
      <c r="BC294" s="346" t="str">
        <f t="shared" si="113"/>
        <v/>
      </c>
    </row>
    <row r="295" spans="1:55">
      <c r="A295" s="353">
        <f>VLOOKUP($E295,'個別表（B表）'!$C$14:$AR$213,2,FALSE)</f>
        <v>0</v>
      </c>
      <c r="B295" s="353">
        <f>IF(D295&gt;0,SUM($D$12:D295),0)</f>
        <v>0</v>
      </c>
      <c r="C295" s="353">
        <f t="shared" si="93"/>
        <v>0</v>
      </c>
      <c r="D295" s="353">
        <f t="shared" si="105"/>
        <v>0</v>
      </c>
      <c r="E295" s="408">
        <f t="shared" si="110"/>
        <v>0</v>
      </c>
      <c r="F295" s="371">
        <f>VLOOKUP($E295,'個別表（B表）'!$C$14:$AR$213,8,FALSE)</f>
        <v>0</v>
      </c>
      <c r="G295" s="346">
        <f>VLOOKUP($E295,'個別表（B表）'!$C$14:$AR$213,9,FALSE)</f>
        <v>0</v>
      </c>
      <c r="H295" s="346">
        <f>VLOOKUP($E295,'個別表（B表）'!$C$14:$AR$213,10,FALSE)</f>
        <v>0</v>
      </c>
      <c r="I295" s="542"/>
      <c r="J295" s="971" t="e">
        <f>IF($O295&gt;=0.6,1,
IF(AND($O295&gt;=0.5,#REF!=2,OR($L295="中間",$L295="山間")),1,"")
)</f>
        <v>#REF!</v>
      </c>
      <c r="K295" s="974" t="str">
        <f t="shared" si="106"/>
        <v/>
      </c>
      <c r="L295" s="652" t="str">
        <f>IF($H295&gt;0,LEFT(VLOOKUP($E295,'個別表（B表）'!$C$14:$AR$213,15,FALSE),2),"")</f>
        <v/>
      </c>
      <c r="M295" s="796"/>
      <c r="N295" s="544"/>
      <c r="O295" s="544"/>
      <c r="P295" s="543"/>
      <c r="Q295" s="556" t="str">
        <f t="shared" si="111"/>
        <v/>
      </c>
      <c r="R295" s="545"/>
      <c r="S295" s="557">
        <f>SUMIFS('個別表（B表）'!$H$14:$H$213,'個別表（B表）'!$C$14:$C$213,'総括表 (A表)'!$E295,'個別表（B表）'!$S$14:$S$213,"&gt;=1")</f>
        <v>0</v>
      </c>
      <c r="T295" s="401">
        <f>SUMIFS('個別表（B表）'!$BB$14:$BB$213,'個別表（B表）'!$C$14:$C$213,'総括表 (A表)'!$E295)</f>
        <v>0</v>
      </c>
      <c r="U295" s="401">
        <f>SUMIFS('個別表（B表）'!$BD$14:$BD$213,'個別表（B表）'!$C$14:$C$213,'総括表 (A表)'!$E295)</f>
        <v>0</v>
      </c>
      <c r="V295" s="557">
        <f>SUMIFS('個別表（B表）'!$H$14:$H$213,'個別表（B表）'!$C$14:$C$213,'総括表 (A表)'!$E295,'個別表（B表）'!$T$14:$T$213,"&gt;=1")</f>
        <v>0</v>
      </c>
      <c r="W295" s="402">
        <f>SUMIFS('個別表（B表）'!$BZ$14:$BZ$213,'個別表（B表）'!$C$14:$C$213,'総括表 (A表)'!$E295)</f>
        <v>0</v>
      </c>
      <c r="X295" s="402">
        <f>SUMIFS('個別表（B表）'!$CC$14:$CC$213,'個別表（B表）'!$C$14:$C$213,'総括表 (A表)'!$E295)</f>
        <v>0</v>
      </c>
      <c r="Y295" s="546"/>
      <c r="Z295" s="546"/>
      <c r="AA295" s="557">
        <f t="shared" si="94"/>
        <v>0</v>
      </c>
      <c r="AB295" s="403">
        <f t="shared" si="95"/>
        <v>0</v>
      </c>
      <c r="AC295" s="403">
        <f t="shared" si="96"/>
        <v>0</v>
      </c>
      <c r="AD295" s="548">
        <f t="shared" si="114"/>
        <v>0</v>
      </c>
      <c r="AE295" s="549"/>
      <c r="AF295" s="550">
        <f t="shared" si="97"/>
        <v>0</v>
      </c>
      <c r="AG295" s="551">
        <f t="shared" si="98"/>
        <v>0</v>
      </c>
      <c r="AH295" s="549"/>
      <c r="AI295" s="549"/>
      <c r="AJ295" s="550">
        <f t="shared" si="99"/>
        <v>0</v>
      </c>
      <c r="AK295" s="850">
        <f t="shared" si="115"/>
        <v>0</v>
      </c>
      <c r="AL295" s="549"/>
      <c r="AM295" s="550">
        <f t="shared" si="100"/>
        <v>0</v>
      </c>
      <c r="AN295" s="551">
        <f t="shared" si="101"/>
        <v>0</v>
      </c>
      <c r="AO295" s="549"/>
      <c r="AP295" s="552">
        <f t="shared" si="102"/>
        <v>0</v>
      </c>
      <c r="AQ295" s="553"/>
      <c r="AR295" s="551">
        <f t="shared" si="103"/>
        <v>0</v>
      </c>
      <c r="AS295" s="554"/>
      <c r="AT295" s="345">
        <f t="shared" si="104"/>
        <v>0</v>
      </c>
      <c r="AU295" s="868"/>
      <c r="AV295" s="555"/>
      <c r="AW295" s="371">
        <f t="shared" si="107"/>
        <v>0</v>
      </c>
      <c r="AX295" s="268"/>
      <c r="AY295" s="346">
        <f>'総括表 (A表)'!I295</f>
        <v>0</v>
      </c>
      <c r="AZ295" s="346">
        <f t="shared" si="108"/>
        <v>2</v>
      </c>
      <c r="BA295" s="346" t="str">
        <f t="shared" si="109"/>
        <v/>
      </c>
      <c r="BB295" s="346" t="str">
        <f t="shared" si="112"/>
        <v/>
      </c>
      <c r="BC295" s="346" t="str">
        <f t="shared" si="113"/>
        <v/>
      </c>
    </row>
    <row r="296" spans="1:55">
      <c r="A296" s="353">
        <f>VLOOKUP($E296,'個別表（B表）'!$C$14:$AR$213,2,FALSE)</f>
        <v>0</v>
      </c>
      <c r="B296" s="353">
        <f>IF(D296&gt;0,SUM($D$12:D296),0)</f>
        <v>0</v>
      </c>
      <c r="C296" s="353">
        <f t="shared" ref="C296:C359" si="116">IF(G296&gt;0,IF(G296&lt;&gt;G295,1,0),0)</f>
        <v>0</v>
      </c>
      <c r="D296" s="353">
        <f t="shared" si="105"/>
        <v>0</v>
      </c>
      <c r="E296" s="408">
        <f t="shared" si="110"/>
        <v>0</v>
      </c>
      <c r="F296" s="371">
        <f>VLOOKUP($E296,'個別表（B表）'!$C$14:$AR$213,8,FALSE)</f>
        <v>0</v>
      </c>
      <c r="G296" s="346">
        <f>VLOOKUP($E296,'個別表（B表）'!$C$14:$AR$213,9,FALSE)</f>
        <v>0</v>
      </c>
      <c r="H296" s="346">
        <f>VLOOKUP($E296,'個別表（B表）'!$C$14:$AR$213,10,FALSE)</f>
        <v>0</v>
      </c>
      <c r="I296" s="542"/>
      <c r="J296" s="971" t="e">
        <f>IF($O296&gt;=0.6,1,
IF(AND($O296&gt;=0.5,#REF!=2,OR($L296="中間",$L296="山間")),1,"")
)</f>
        <v>#REF!</v>
      </c>
      <c r="K296" s="974" t="str">
        <f t="shared" si="106"/>
        <v/>
      </c>
      <c r="L296" s="652" t="str">
        <f>IF($H296&gt;0,LEFT(VLOOKUP($E296,'個別表（B表）'!$C$14:$AR$213,15,FALSE),2),"")</f>
        <v/>
      </c>
      <c r="M296" s="796"/>
      <c r="N296" s="544"/>
      <c r="O296" s="544"/>
      <c r="P296" s="543"/>
      <c r="Q296" s="556" t="str">
        <f t="shared" si="111"/>
        <v/>
      </c>
      <c r="R296" s="545"/>
      <c r="S296" s="557">
        <f>SUMIFS('個別表（B表）'!$H$14:$H$213,'個別表（B表）'!$C$14:$C$213,'総括表 (A表)'!$E296,'個別表（B表）'!$S$14:$S$213,"&gt;=1")</f>
        <v>0</v>
      </c>
      <c r="T296" s="401">
        <f>SUMIFS('個別表（B表）'!$BB$14:$BB$213,'個別表（B表）'!$C$14:$C$213,'総括表 (A表)'!$E296)</f>
        <v>0</v>
      </c>
      <c r="U296" s="401">
        <f>SUMIFS('個別表（B表）'!$BD$14:$BD$213,'個別表（B表）'!$C$14:$C$213,'総括表 (A表)'!$E296)</f>
        <v>0</v>
      </c>
      <c r="V296" s="557">
        <f>SUMIFS('個別表（B表）'!$H$14:$H$213,'個別表（B表）'!$C$14:$C$213,'総括表 (A表)'!$E296,'個別表（B表）'!$T$14:$T$213,"&gt;=1")</f>
        <v>0</v>
      </c>
      <c r="W296" s="402">
        <f>SUMIFS('個別表（B表）'!$BZ$14:$BZ$213,'個別表（B表）'!$C$14:$C$213,'総括表 (A表)'!$E296)</f>
        <v>0</v>
      </c>
      <c r="X296" s="402">
        <f>SUMIFS('個別表（B表）'!$CC$14:$CC$213,'個別表（B表）'!$C$14:$C$213,'総括表 (A表)'!$E296)</f>
        <v>0</v>
      </c>
      <c r="Y296" s="546"/>
      <c r="Z296" s="546"/>
      <c r="AA296" s="557">
        <f t="shared" ref="AA296:AA359" si="117">S296+V296</f>
        <v>0</v>
      </c>
      <c r="AB296" s="403">
        <f t="shared" ref="AB296:AB359" si="118">T296+W296</f>
        <v>0</v>
      </c>
      <c r="AC296" s="403">
        <f t="shared" ref="AC296:AC359" si="119">U296+X296</f>
        <v>0</v>
      </c>
      <c r="AD296" s="548">
        <f t="shared" si="114"/>
        <v>0</v>
      </c>
      <c r="AE296" s="549"/>
      <c r="AF296" s="550">
        <f t="shared" ref="AF296:AF359" si="120">IF(AE296&gt;0,AE296/AD296,0)</f>
        <v>0</v>
      </c>
      <c r="AG296" s="551">
        <f t="shared" ref="AG296:AG359" si="121">IF(AF296&gt;=0.8,1,0)</f>
        <v>0</v>
      </c>
      <c r="AH296" s="549"/>
      <c r="AI296" s="549"/>
      <c r="AJ296" s="550">
        <f t="shared" ref="AJ296:AJ359" si="122">IF(AI296&gt;0,AI296/AH296,0)</f>
        <v>0</v>
      </c>
      <c r="AK296" s="850">
        <f t="shared" si="115"/>
        <v>0</v>
      </c>
      <c r="AL296" s="549"/>
      <c r="AM296" s="550">
        <f t="shared" ref="AM296:AM359" si="123">IF(AL296&gt;0,AL296/AK296,0)</f>
        <v>0</v>
      </c>
      <c r="AN296" s="551">
        <f t="shared" ref="AN296:AN359" si="124">IF(AND(AH296&gt;0,AM296&gt;0),IF(ROUND(AM296-AJ296,99)&gt;=0.1,1,),)</f>
        <v>0</v>
      </c>
      <c r="AO296" s="549"/>
      <c r="AP296" s="552">
        <f t="shared" ref="AP296:AP359" si="125">ROUND(AL296-AO296,99)</f>
        <v>0</v>
      </c>
      <c r="AQ296" s="553"/>
      <c r="AR296" s="551">
        <f t="shared" ref="AR296:AR359" si="126">IF(AN296=1,IF(AP296&gt;0,IF(AQ296/AP296&gt;=0.3,1,),),)</f>
        <v>0</v>
      </c>
      <c r="AS296" s="554"/>
      <c r="AT296" s="345">
        <f t="shared" ref="AT296:AT359" si="127">SUM(AG296,AN296,AR296:AS296)</f>
        <v>0</v>
      </c>
      <c r="AU296" s="868"/>
      <c r="AV296" s="555"/>
      <c r="AW296" s="371">
        <f t="shared" si="107"/>
        <v>0</v>
      </c>
      <c r="AX296" s="268"/>
      <c r="AY296" s="346">
        <f>'総括表 (A表)'!I296</f>
        <v>0</v>
      </c>
      <c r="AZ296" s="346">
        <f t="shared" si="108"/>
        <v>2</v>
      </c>
      <c r="BA296" s="346" t="str">
        <f t="shared" si="109"/>
        <v/>
      </c>
      <c r="BB296" s="346" t="str">
        <f t="shared" si="112"/>
        <v/>
      </c>
      <c r="BC296" s="346" t="str">
        <f t="shared" si="113"/>
        <v/>
      </c>
    </row>
    <row r="297" spans="1:55">
      <c r="A297" s="353">
        <f>VLOOKUP($E297,'個別表（B表）'!$C$14:$AR$213,2,FALSE)</f>
        <v>0</v>
      </c>
      <c r="B297" s="353">
        <f>IF(D297&gt;0,SUM($D$12:D297),0)</f>
        <v>0</v>
      </c>
      <c r="C297" s="353">
        <f t="shared" si="116"/>
        <v>0</v>
      </c>
      <c r="D297" s="353">
        <f t="shared" si="105"/>
        <v>0</v>
      </c>
      <c r="E297" s="408">
        <f t="shared" si="110"/>
        <v>0</v>
      </c>
      <c r="F297" s="371">
        <f>VLOOKUP($E297,'個別表（B表）'!$C$14:$AR$213,8,FALSE)</f>
        <v>0</v>
      </c>
      <c r="G297" s="346">
        <f>VLOOKUP($E297,'個別表（B表）'!$C$14:$AR$213,9,FALSE)</f>
        <v>0</v>
      </c>
      <c r="H297" s="346">
        <f>VLOOKUP($E297,'個別表（B表）'!$C$14:$AR$213,10,FALSE)</f>
        <v>0</v>
      </c>
      <c r="I297" s="542"/>
      <c r="J297" s="971" t="e">
        <f>IF($O297&gt;=0.6,1,
IF(AND($O297&gt;=0.5,#REF!=2,OR($L297="中間",$L297="山間")),1,"")
)</f>
        <v>#REF!</v>
      </c>
      <c r="K297" s="974" t="str">
        <f t="shared" si="106"/>
        <v/>
      </c>
      <c r="L297" s="652" t="str">
        <f>IF($H297&gt;0,LEFT(VLOOKUP($E297,'個別表（B表）'!$C$14:$AR$213,15,FALSE),2),"")</f>
        <v/>
      </c>
      <c r="M297" s="796"/>
      <c r="N297" s="544"/>
      <c r="O297" s="544"/>
      <c r="P297" s="543"/>
      <c r="Q297" s="556" t="str">
        <f t="shared" si="111"/>
        <v/>
      </c>
      <c r="R297" s="545"/>
      <c r="S297" s="557">
        <f>SUMIFS('個別表（B表）'!$H$14:$H$213,'個別表（B表）'!$C$14:$C$213,'総括表 (A表)'!$E297,'個別表（B表）'!$S$14:$S$213,"&gt;=1")</f>
        <v>0</v>
      </c>
      <c r="T297" s="401">
        <f>SUMIFS('個別表（B表）'!$BB$14:$BB$213,'個別表（B表）'!$C$14:$C$213,'総括表 (A表)'!$E297)</f>
        <v>0</v>
      </c>
      <c r="U297" s="401">
        <f>SUMIFS('個別表（B表）'!$BD$14:$BD$213,'個別表（B表）'!$C$14:$C$213,'総括表 (A表)'!$E297)</f>
        <v>0</v>
      </c>
      <c r="V297" s="557">
        <f>SUMIFS('個別表（B表）'!$H$14:$H$213,'個別表（B表）'!$C$14:$C$213,'総括表 (A表)'!$E297,'個別表（B表）'!$T$14:$T$213,"&gt;=1")</f>
        <v>0</v>
      </c>
      <c r="W297" s="402">
        <f>SUMIFS('個別表（B表）'!$BZ$14:$BZ$213,'個別表（B表）'!$C$14:$C$213,'総括表 (A表)'!$E297)</f>
        <v>0</v>
      </c>
      <c r="X297" s="402">
        <f>SUMIFS('個別表（B表）'!$CC$14:$CC$213,'個別表（B表）'!$C$14:$C$213,'総括表 (A表)'!$E297)</f>
        <v>0</v>
      </c>
      <c r="Y297" s="546"/>
      <c r="Z297" s="546"/>
      <c r="AA297" s="557">
        <f t="shared" si="117"/>
        <v>0</v>
      </c>
      <c r="AB297" s="403">
        <f t="shared" si="118"/>
        <v>0</v>
      </c>
      <c r="AC297" s="403">
        <f t="shared" si="119"/>
        <v>0</v>
      </c>
      <c r="AD297" s="548">
        <f t="shared" si="114"/>
        <v>0</v>
      </c>
      <c r="AE297" s="549"/>
      <c r="AF297" s="550">
        <f t="shared" si="120"/>
        <v>0</v>
      </c>
      <c r="AG297" s="551">
        <f t="shared" si="121"/>
        <v>0</v>
      </c>
      <c r="AH297" s="549"/>
      <c r="AI297" s="549"/>
      <c r="AJ297" s="550">
        <f t="shared" si="122"/>
        <v>0</v>
      </c>
      <c r="AK297" s="850">
        <f t="shared" si="115"/>
        <v>0</v>
      </c>
      <c r="AL297" s="549"/>
      <c r="AM297" s="550">
        <f t="shared" si="123"/>
        <v>0</v>
      </c>
      <c r="AN297" s="551">
        <f t="shared" si="124"/>
        <v>0</v>
      </c>
      <c r="AO297" s="549"/>
      <c r="AP297" s="552">
        <f t="shared" si="125"/>
        <v>0</v>
      </c>
      <c r="AQ297" s="553"/>
      <c r="AR297" s="551">
        <f t="shared" si="126"/>
        <v>0</v>
      </c>
      <c r="AS297" s="554"/>
      <c r="AT297" s="345">
        <f t="shared" si="127"/>
        <v>0</v>
      </c>
      <c r="AU297" s="868"/>
      <c r="AV297" s="555"/>
      <c r="AW297" s="371">
        <f t="shared" si="107"/>
        <v>0</v>
      </c>
      <c r="AX297" s="268"/>
      <c r="AY297" s="346">
        <f>'総括表 (A表)'!I297</f>
        <v>0</v>
      </c>
      <c r="AZ297" s="346">
        <f t="shared" si="108"/>
        <v>2</v>
      </c>
      <c r="BA297" s="346" t="str">
        <f t="shared" si="109"/>
        <v/>
      </c>
      <c r="BB297" s="346" t="str">
        <f t="shared" si="112"/>
        <v/>
      </c>
      <c r="BC297" s="346" t="str">
        <f t="shared" si="113"/>
        <v/>
      </c>
    </row>
    <row r="298" spans="1:55">
      <c r="A298" s="353">
        <f>VLOOKUP($E298,'個別表（B表）'!$C$14:$AR$213,2,FALSE)</f>
        <v>0</v>
      </c>
      <c r="B298" s="353">
        <f>IF(D298&gt;0,SUM($D$12:D298),0)</f>
        <v>0</v>
      </c>
      <c r="C298" s="353">
        <f t="shared" si="116"/>
        <v>0</v>
      </c>
      <c r="D298" s="353">
        <f t="shared" si="105"/>
        <v>0</v>
      </c>
      <c r="E298" s="408">
        <f t="shared" si="110"/>
        <v>0</v>
      </c>
      <c r="F298" s="371">
        <f>VLOOKUP($E298,'個別表（B表）'!$C$14:$AR$213,8,FALSE)</f>
        <v>0</v>
      </c>
      <c r="G298" s="346">
        <f>VLOOKUP($E298,'個別表（B表）'!$C$14:$AR$213,9,FALSE)</f>
        <v>0</v>
      </c>
      <c r="H298" s="346">
        <f>VLOOKUP($E298,'個別表（B表）'!$C$14:$AR$213,10,FALSE)</f>
        <v>0</v>
      </c>
      <c r="I298" s="542"/>
      <c r="J298" s="971" t="e">
        <f>IF($O298&gt;=0.6,1,
IF(AND($O298&gt;=0.5,#REF!=2,OR($L298="中間",$L298="山間")),1,"")
)</f>
        <v>#REF!</v>
      </c>
      <c r="K298" s="974" t="str">
        <f t="shared" si="106"/>
        <v/>
      </c>
      <c r="L298" s="652" t="str">
        <f>IF($H298&gt;0,LEFT(VLOOKUP($E298,'個別表（B表）'!$C$14:$AR$213,15,FALSE),2),"")</f>
        <v/>
      </c>
      <c r="M298" s="796"/>
      <c r="N298" s="544"/>
      <c r="O298" s="544"/>
      <c r="P298" s="543"/>
      <c r="Q298" s="556" t="str">
        <f t="shared" si="111"/>
        <v/>
      </c>
      <c r="R298" s="545"/>
      <c r="S298" s="557">
        <f>SUMIFS('個別表（B表）'!$H$14:$H$213,'個別表（B表）'!$C$14:$C$213,'総括表 (A表)'!$E298,'個別表（B表）'!$S$14:$S$213,"&gt;=1")</f>
        <v>0</v>
      </c>
      <c r="T298" s="401">
        <f>SUMIFS('個別表（B表）'!$BB$14:$BB$213,'個別表（B表）'!$C$14:$C$213,'総括表 (A表)'!$E298)</f>
        <v>0</v>
      </c>
      <c r="U298" s="401">
        <f>SUMIFS('個別表（B表）'!$BD$14:$BD$213,'個別表（B表）'!$C$14:$C$213,'総括表 (A表)'!$E298)</f>
        <v>0</v>
      </c>
      <c r="V298" s="557">
        <f>SUMIFS('個別表（B表）'!$H$14:$H$213,'個別表（B表）'!$C$14:$C$213,'総括表 (A表)'!$E298,'個別表（B表）'!$T$14:$T$213,"&gt;=1")</f>
        <v>0</v>
      </c>
      <c r="W298" s="402">
        <f>SUMIFS('個別表（B表）'!$BZ$14:$BZ$213,'個別表（B表）'!$C$14:$C$213,'総括表 (A表)'!$E298)</f>
        <v>0</v>
      </c>
      <c r="X298" s="402">
        <f>SUMIFS('個別表（B表）'!$CC$14:$CC$213,'個別表（B表）'!$C$14:$C$213,'総括表 (A表)'!$E298)</f>
        <v>0</v>
      </c>
      <c r="Y298" s="546"/>
      <c r="Z298" s="546"/>
      <c r="AA298" s="557">
        <f t="shared" si="117"/>
        <v>0</v>
      </c>
      <c r="AB298" s="403">
        <f t="shared" si="118"/>
        <v>0</v>
      </c>
      <c r="AC298" s="403">
        <f t="shared" si="119"/>
        <v>0</v>
      </c>
      <c r="AD298" s="548">
        <f t="shared" si="114"/>
        <v>0</v>
      </c>
      <c r="AE298" s="549"/>
      <c r="AF298" s="550">
        <f t="shared" si="120"/>
        <v>0</v>
      </c>
      <c r="AG298" s="551">
        <f t="shared" si="121"/>
        <v>0</v>
      </c>
      <c r="AH298" s="549"/>
      <c r="AI298" s="549"/>
      <c r="AJ298" s="550">
        <f t="shared" si="122"/>
        <v>0</v>
      </c>
      <c r="AK298" s="850">
        <f t="shared" si="115"/>
        <v>0</v>
      </c>
      <c r="AL298" s="549"/>
      <c r="AM298" s="550">
        <f t="shared" si="123"/>
        <v>0</v>
      </c>
      <c r="AN298" s="551">
        <f t="shared" si="124"/>
        <v>0</v>
      </c>
      <c r="AO298" s="549"/>
      <c r="AP298" s="552">
        <f t="shared" si="125"/>
        <v>0</v>
      </c>
      <c r="AQ298" s="553"/>
      <c r="AR298" s="551">
        <f t="shared" si="126"/>
        <v>0</v>
      </c>
      <c r="AS298" s="554"/>
      <c r="AT298" s="345">
        <f t="shared" si="127"/>
        <v>0</v>
      </c>
      <c r="AU298" s="868"/>
      <c r="AV298" s="555"/>
      <c r="AW298" s="371">
        <f t="shared" si="107"/>
        <v>0</v>
      </c>
      <c r="AX298" s="268"/>
      <c r="AY298" s="346">
        <f>'総括表 (A表)'!I298</f>
        <v>0</v>
      </c>
      <c r="AZ298" s="346">
        <f t="shared" si="108"/>
        <v>2</v>
      </c>
      <c r="BA298" s="346" t="str">
        <f t="shared" si="109"/>
        <v/>
      </c>
      <c r="BB298" s="346" t="str">
        <f t="shared" si="112"/>
        <v/>
      </c>
      <c r="BC298" s="346" t="str">
        <f t="shared" si="113"/>
        <v/>
      </c>
    </row>
    <row r="299" spans="1:55">
      <c r="A299" s="353">
        <f>VLOOKUP($E299,'個別表（B表）'!$C$14:$AR$213,2,FALSE)</f>
        <v>0</v>
      </c>
      <c r="B299" s="353">
        <f>IF(D299&gt;0,SUM($D$12:D299),0)</f>
        <v>0</v>
      </c>
      <c r="C299" s="353">
        <f t="shared" si="116"/>
        <v>0</v>
      </c>
      <c r="D299" s="353">
        <f t="shared" si="105"/>
        <v>0</v>
      </c>
      <c r="E299" s="408">
        <f t="shared" si="110"/>
        <v>0</v>
      </c>
      <c r="F299" s="371">
        <f>VLOOKUP($E299,'個別表（B表）'!$C$14:$AR$213,8,FALSE)</f>
        <v>0</v>
      </c>
      <c r="G299" s="346">
        <f>VLOOKUP($E299,'個別表（B表）'!$C$14:$AR$213,9,FALSE)</f>
        <v>0</v>
      </c>
      <c r="H299" s="346">
        <f>VLOOKUP($E299,'個別表（B表）'!$C$14:$AR$213,10,FALSE)</f>
        <v>0</v>
      </c>
      <c r="I299" s="542"/>
      <c r="J299" s="971" t="e">
        <f>IF($O299&gt;=0.6,1,
IF(AND($O299&gt;=0.5,#REF!=2,OR($L299="中間",$L299="山間")),1,"")
)</f>
        <v>#REF!</v>
      </c>
      <c r="K299" s="974" t="str">
        <f t="shared" si="106"/>
        <v/>
      </c>
      <c r="L299" s="652" t="str">
        <f>IF($H299&gt;0,LEFT(VLOOKUP($E299,'個別表（B表）'!$C$14:$AR$213,15,FALSE),2),"")</f>
        <v/>
      </c>
      <c r="M299" s="796"/>
      <c r="N299" s="544"/>
      <c r="O299" s="544"/>
      <c r="P299" s="543"/>
      <c r="Q299" s="556" t="str">
        <f t="shared" si="111"/>
        <v/>
      </c>
      <c r="R299" s="545"/>
      <c r="S299" s="557">
        <f>SUMIFS('個別表（B表）'!$H$14:$H$213,'個別表（B表）'!$C$14:$C$213,'総括表 (A表)'!$E299,'個別表（B表）'!$S$14:$S$213,"&gt;=1")</f>
        <v>0</v>
      </c>
      <c r="T299" s="401">
        <f>SUMIFS('個別表（B表）'!$BB$14:$BB$213,'個別表（B表）'!$C$14:$C$213,'総括表 (A表)'!$E299)</f>
        <v>0</v>
      </c>
      <c r="U299" s="401">
        <f>SUMIFS('個別表（B表）'!$BD$14:$BD$213,'個別表（B表）'!$C$14:$C$213,'総括表 (A表)'!$E299)</f>
        <v>0</v>
      </c>
      <c r="V299" s="557">
        <f>SUMIFS('個別表（B表）'!$H$14:$H$213,'個別表（B表）'!$C$14:$C$213,'総括表 (A表)'!$E299,'個別表（B表）'!$T$14:$T$213,"&gt;=1")</f>
        <v>0</v>
      </c>
      <c r="W299" s="402">
        <f>SUMIFS('個別表（B表）'!$BZ$14:$BZ$213,'個別表（B表）'!$C$14:$C$213,'総括表 (A表)'!$E299)</f>
        <v>0</v>
      </c>
      <c r="X299" s="402">
        <f>SUMIFS('個別表（B表）'!$CC$14:$CC$213,'個別表（B表）'!$C$14:$C$213,'総括表 (A表)'!$E299)</f>
        <v>0</v>
      </c>
      <c r="Y299" s="546"/>
      <c r="Z299" s="546"/>
      <c r="AA299" s="557">
        <f t="shared" si="117"/>
        <v>0</v>
      </c>
      <c r="AB299" s="403">
        <f t="shared" si="118"/>
        <v>0</v>
      </c>
      <c r="AC299" s="403">
        <f t="shared" si="119"/>
        <v>0</v>
      </c>
      <c r="AD299" s="548">
        <f t="shared" si="114"/>
        <v>0</v>
      </c>
      <c r="AE299" s="549"/>
      <c r="AF299" s="550">
        <f t="shared" si="120"/>
        <v>0</v>
      </c>
      <c r="AG299" s="551">
        <f t="shared" si="121"/>
        <v>0</v>
      </c>
      <c r="AH299" s="549"/>
      <c r="AI299" s="549"/>
      <c r="AJ299" s="550">
        <f t="shared" si="122"/>
        <v>0</v>
      </c>
      <c r="AK299" s="850">
        <f t="shared" si="115"/>
        <v>0</v>
      </c>
      <c r="AL299" s="549"/>
      <c r="AM299" s="550">
        <f t="shared" si="123"/>
        <v>0</v>
      </c>
      <c r="AN299" s="551">
        <f t="shared" si="124"/>
        <v>0</v>
      </c>
      <c r="AO299" s="549"/>
      <c r="AP299" s="552">
        <f t="shared" si="125"/>
        <v>0</v>
      </c>
      <c r="AQ299" s="553"/>
      <c r="AR299" s="551">
        <f t="shared" si="126"/>
        <v>0</v>
      </c>
      <c r="AS299" s="554"/>
      <c r="AT299" s="345">
        <f t="shared" si="127"/>
        <v>0</v>
      </c>
      <c r="AU299" s="868"/>
      <c r="AV299" s="555"/>
      <c r="AW299" s="371">
        <f t="shared" si="107"/>
        <v>0</v>
      </c>
      <c r="AX299" s="268"/>
      <c r="AY299" s="346">
        <f>'総括表 (A表)'!I299</f>
        <v>0</v>
      </c>
      <c r="AZ299" s="346">
        <f t="shared" si="108"/>
        <v>2</v>
      </c>
      <c r="BA299" s="346" t="str">
        <f t="shared" si="109"/>
        <v/>
      </c>
      <c r="BB299" s="346" t="str">
        <f t="shared" si="112"/>
        <v/>
      </c>
      <c r="BC299" s="346" t="str">
        <f t="shared" si="113"/>
        <v/>
      </c>
    </row>
    <row r="300" spans="1:55">
      <c r="A300" s="353">
        <f>VLOOKUP($E300,'個別表（B表）'!$C$14:$AR$213,2,FALSE)</f>
        <v>0</v>
      </c>
      <c r="B300" s="353">
        <f>IF(D300&gt;0,SUM($D$12:D300),0)</f>
        <v>0</v>
      </c>
      <c r="C300" s="353">
        <f t="shared" si="116"/>
        <v>0</v>
      </c>
      <c r="D300" s="353">
        <f t="shared" si="105"/>
        <v>0</v>
      </c>
      <c r="E300" s="408">
        <f t="shared" si="110"/>
        <v>0</v>
      </c>
      <c r="F300" s="371">
        <f>VLOOKUP($E300,'個別表（B表）'!$C$14:$AR$213,8,FALSE)</f>
        <v>0</v>
      </c>
      <c r="G300" s="346">
        <f>VLOOKUP($E300,'個別表（B表）'!$C$14:$AR$213,9,FALSE)</f>
        <v>0</v>
      </c>
      <c r="H300" s="346">
        <f>VLOOKUP($E300,'個別表（B表）'!$C$14:$AR$213,10,FALSE)</f>
        <v>0</v>
      </c>
      <c r="I300" s="542"/>
      <c r="J300" s="971" t="e">
        <f>IF($O300&gt;=0.6,1,
IF(AND($O300&gt;=0.5,#REF!=2,OR($L300="中間",$L300="山間")),1,"")
)</f>
        <v>#REF!</v>
      </c>
      <c r="K300" s="974" t="str">
        <f t="shared" si="106"/>
        <v/>
      </c>
      <c r="L300" s="652" t="str">
        <f>IF($H300&gt;0,LEFT(VLOOKUP($E300,'個別表（B表）'!$C$14:$AR$213,15,FALSE),2),"")</f>
        <v/>
      </c>
      <c r="M300" s="796"/>
      <c r="N300" s="544"/>
      <c r="O300" s="544"/>
      <c r="P300" s="543"/>
      <c r="Q300" s="556" t="str">
        <f t="shared" si="111"/>
        <v/>
      </c>
      <c r="R300" s="545"/>
      <c r="S300" s="557">
        <f>SUMIFS('個別表（B表）'!$H$14:$H$213,'個別表（B表）'!$C$14:$C$213,'総括表 (A表)'!$E300,'個別表（B表）'!$S$14:$S$213,"&gt;=1")</f>
        <v>0</v>
      </c>
      <c r="T300" s="401">
        <f>SUMIFS('個別表（B表）'!$BB$14:$BB$213,'個別表（B表）'!$C$14:$C$213,'総括表 (A表)'!$E300)</f>
        <v>0</v>
      </c>
      <c r="U300" s="401">
        <f>SUMIFS('個別表（B表）'!$BD$14:$BD$213,'個別表（B表）'!$C$14:$C$213,'総括表 (A表)'!$E300)</f>
        <v>0</v>
      </c>
      <c r="V300" s="557">
        <f>SUMIFS('個別表（B表）'!$H$14:$H$213,'個別表（B表）'!$C$14:$C$213,'総括表 (A表)'!$E300,'個別表（B表）'!$T$14:$T$213,"&gt;=1")</f>
        <v>0</v>
      </c>
      <c r="W300" s="402">
        <f>SUMIFS('個別表（B表）'!$BZ$14:$BZ$213,'個別表（B表）'!$C$14:$C$213,'総括表 (A表)'!$E300)</f>
        <v>0</v>
      </c>
      <c r="X300" s="402">
        <f>SUMIFS('個別表（B表）'!$CC$14:$CC$213,'個別表（B表）'!$C$14:$C$213,'総括表 (A表)'!$E300)</f>
        <v>0</v>
      </c>
      <c r="Y300" s="546"/>
      <c r="Z300" s="546"/>
      <c r="AA300" s="557">
        <f t="shared" si="117"/>
        <v>0</v>
      </c>
      <c r="AB300" s="403">
        <f t="shared" si="118"/>
        <v>0</v>
      </c>
      <c r="AC300" s="403">
        <f t="shared" si="119"/>
        <v>0</v>
      </c>
      <c r="AD300" s="548">
        <f t="shared" si="114"/>
        <v>0</v>
      </c>
      <c r="AE300" s="549"/>
      <c r="AF300" s="550">
        <f t="shared" si="120"/>
        <v>0</v>
      </c>
      <c r="AG300" s="551">
        <f t="shared" si="121"/>
        <v>0</v>
      </c>
      <c r="AH300" s="549"/>
      <c r="AI300" s="549"/>
      <c r="AJ300" s="550">
        <f t="shared" si="122"/>
        <v>0</v>
      </c>
      <c r="AK300" s="850">
        <f t="shared" si="115"/>
        <v>0</v>
      </c>
      <c r="AL300" s="549"/>
      <c r="AM300" s="550">
        <f t="shared" si="123"/>
        <v>0</v>
      </c>
      <c r="AN300" s="551">
        <f t="shared" si="124"/>
        <v>0</v>
      </c>
      <c r="AO300" s="549"/>
      <c r="AP300" s="552">
        <f t="shared" si="125"/>
        <v>0</v>
      </c>
      <c r="AQ300" s="553"/>
      <c r="AR300" s="551">
        <f t="shared" si="126"/>
        <v>0</v>
      </c>
      <c r="AS300" s="554"/>
      <c r="AT300" s="345">
        <f t="shared" si="127"/>
        <v>0</v>
      </c>
      <c r="AU300" s="868"/>
      <c r="AV300" s="555"/>
      <c r="AW300" s="371">
        <f t="shared" si="107"/>
        <v>0</v>
      </c>
      <c r="AX300" s="268"/>
      <c r="AY300" s="346">
        <f>'総括表 (A表)'!I300</f>
        <v>0</v>
      </c>
      <c r="AZ300" s="346">
        <f t="shared" si="108"/>
        <v>2</v>
      </c>
      <c r="BA300" s="346" t="str">
        <f t="shared" si="109"/>
        <v/>
      </c>
      <c r="BB300" s="346" t="str">
        <f t="shared" si="112"/>
        <v/>
      </c>
      <c r="BC300" s="346" t="str">
        <f t="shared" si="113"/>
        <v/>
      </c>
    </row>
    <row r="301" spans="1:55">
      <c r="A301" s="353">
        <f>VLOOKUP($E301,'個別表（B表）'!$C$14:$AR$213,2,FALSE)</f>
        <v>0</v>
      </c>
      <c r="B301" s="353">
        <f>IF(D301&gt;0,SUM($D$12:D301),0)</f>
        <v>0</v>
      </c>
      <c r="C301" s="353">
        <f t="shared" si="116"/>
        <v>0</v>
      </c>
      <c r="D301" s="353">
        <f t="shared" si="105"/>
        <v>0</v>
      </c>
      <c r="E301" s="408">
        <f t="shared" si="110"/>
        <v>0</v>
      </c>
      <c r="F301" s="371">
        <f>VLOOKUP($E301,'個別表（B表）'!$C$14:$AR$213,8,FALSE)</f>
        <v>0</v>
      </c>
      <c r="G301" s="346">
        <f>VLOOKUP($E301,'個別表（B表）'!$C$14:$AR$213,9,FALSE)</f>
        <v>0</v>
      </c>
      <c r="H301" s="346">
        <f>VLOOKUP($E301,'個別表（B表）'!$C$14:$AR$213,10,FALSE)</f>
        <v>0</v>
      </c>
      <c r="I301" s="542"/>
      <c r="J301" s="971" t="e">
        <f>IF($O301&gt;=0.6,1,
IF(AND($O301&gt;=0.5,#REF!=2,OR($L301="中間",$L301="山間")),1,"")
)</f>
        <v>#REF!</v>
      </c>
      <c r="K301" s="974" t="str">
        <f t="shared" si="106"/>
        <v/>
      </c>
      <c r="L301" s="652" t="str">
        <f>IF($H301&gt;0,LEFT(VLOOKUP($E301,'個別表（B表）'!$C$14:$AR$213,15,FALSE),2),"")</f>
        <v/>
      </c>
      <c r="M301" s="796"/>
      <c r="N301" s="544"/>
      <c r="O301" s="544"/>
      <c r="P301" s="543"/>
      <c r="Q301" s="556" t="str">
        <f t="shared" si="111"/>
        <v/>
      </c>
      <c r="R301" s="545"/>
      <c r="S301" s="557">
        <f>SUMIFS('個別表（B表）'!$H$14:$H$213,'個別表（B表）'!$C$14:$C$213,'総括表 (A表)'!$E301,'個別表（B表）'!$S$14:$S$213,"&gt;=1")</f>
        <v>0</v>
      </c>
      <c r="T301" s="401">
        <f>SUMIFS('個別表（B表）'!$BB$14:$BB$213,'個別表（B表）'!$C$14:$C$213,'総括表 (A表)'!$E301)</f>
        <v>0</v>
      </c>
      <c r="U301" s="401">
        <f>SUMIFS('個別表（B表）'!$BD$14:$BD$213,'個別表（B表）'!$C$14:$C$213,'総括表 (A表)'!$E301)</f>
        <v>0</v>
      </c>
      <c r="V301" s="557">
        <f>SUMIFS('個別表（B表）'!$H$14:$H$213,'個別表（B表）'!$C$14:$C$213,'総括表 (A表)'!$E301,'個別表（B表）'!$T$14:$T$213,"&gt;=1")</f>
        <v>0</v>
      </c>
      <c r="W301" s="402">
        <f>SUMIFS('個別表（B表）'!$BZ$14:$BZ$213,'個別表（B表）'!$C$14:$C$213,'総括表 (A表)'!$E301)</f>
        <v>0</v>
      </c>
      <c r="X301" s="402">
        <f>SUMIFS('個別表（B表）'!$CC$14:$CC$213,'個別表（B表）'!$C$14:$C$213,'総括表 (A表)'!$E301)</f>
        <v>0</v>
      </c>
      <c r="Y301" s="546"/>
      <c r="Z301" s="546"/>
      <c r="AA301" s="557">
        <f t="shared" si="117"/>
        <v>0</v>
      </c>
      <c r="AB301" s="403">
        <f t="shared" si="118"/>
        <v>0</v>
      </c>
      <c r="AC301" s="403">
        <f t="shared" si="119"/>
        <v>0</v>
      </c>
      <c r="AD301" s="548">
        <f t="shared" si="114"/>
        <v>0</v>
      </c>
      <c r="AE301" s="549"/>
      <c r="AF301" s="550">
        <f t="shared" si="120"/>
        <v>0</v>
      </c>
      <c r="AG301" s="551">
        <f t="shared" si="121"/>
        <v>0</v>
      </c>
      <c r="AH301" s="549"/>
      <c r="AI301" s="549"/>
      <c r="AJ301" s="550">
        <f t="shared" si="122"/>
        <v>0</v>
      </c>
      <c r="AK301" s="850">
        <f t="shared" si="115"/>
        <v>0</v>
      </c>
      <c r="AL301" s="549"/>
      <c r="AM301" s="550">
        <f t="shared" si="123"/>
        <v>0</v>
      </c>
      <c r="AN301" s="551">
        <f t="shared" si="124"/>
        <v>0</v>
      </c>
      <c r="AO301" s="549"/>
      <c r="AP301" s="552">
        <f t="shared" si="125"/>
        <v>0</v>
      </c>
      <c r="AQ301" s="553"/>
      <c r="AR301" s="551">
        <f t="shared" si="126"/>
        <v>0</v>
      </c>
      <c r="AS301" s="554"/>
      <c r="AT301" s="345">
        <f t="shared" si="127"/>
        <v>0</v>
      </c>
      <c r="AU301" s="868"/>
      <c r="AV301" s="555"/>
      <c r="AW301" s="371">
        <f t="shared" si="107"/>
        <v>0</v>
      </c>
      <c r="AX301" s="268"/>
      <c r="AY301" s="346">
        <f>'総括表 (A表)'!I301</f>
        <v>0</v>
      </c>
      <c r="AZ301" s="346">
        <f t="shared" si="108"/>
        <v>2</v>
      </c>
      <c r="BA301" s="346" t="str">
        <f t="shared" si="109"/>
        <v/>
      </c>
      <c r="BB301" s="346" t="str">
        <f t="shared" si="112"/>
        <v/>
      </c>
      <c r="BC301" s="346" t="str">
        <f t="shared" si="113"/>
        <v/>
      </c>
    </row>
    <row r="302" spans="1:55">
      <c r="A302" s="353">
        <f>VLOOKUP($E302,'個別表（B表）'!$C$14:$AR$213,2,FALSE)</f>
        <v>0</v>
      </c>
      <c r="B302" s="353">
        <f>IF(D302&gt;0,SUM($D$12:D302),0)</f>
        <v>0</v>
      </c>
      <c r="C302" s="353">
        <f t="shared" si="116"/>
        <v>0</v>
      </c>
      <c r="D302" s="353">
        <f t="shared" si="105"/>
        <v>0</v>
      </c>
      <c r="E302" s="408">
        <f t="shared" si="110"/>
        <v>0</v>
      </c>
      <c r="F302" s="371">
        <f>VLOOKUP($E302,'個別表（B表）'!$C$14:$AR$213,8,FALSE)</f>
        <v>0</v>
      </c>
      <c r="G302" s="346">
        <f>VLOOKUP($E302,'個別表（B表）'!$C$14:$AR$213,9,FALSE)</f>
        <v>0</v>
      </c>
      <c r="H302" s="346">
        <f>VLOOKUP($E302,'個別表（B表）'!$C$14:$AR$213,10,FALSE)</f>
        <v>0</v>
      </c>
      <c r="I302" s="542"/>
      <c r="J302" s="971" t="e">
        <f>IF($O302&gt;=0.6,1,
IF(AND($O302&gt;=0.5,#REF!=2,OR($L302="中間",$L302="山間")),1,"")
)</f>
        <v>#REF!</v>
      </c>
      <c r="K302" s="974" t="str">
        <f t="shared" si="106"/>
        <v/>
      </c>
      <c r="L302" s="652" t="str">
        <f>IF($H302&gt;0,LEFT(VLOOKUP($E302,'個別表（B表）'!$C$14:$AR$213,15,FALSE),2),"")</f>
        <v/>
      </c>
      <c r="M302" s="796"/>
      <c r="N302" s="544"/>
      <c r="O302" s="544"/>
      <c r="P302" s="543"/>
      <c r="Q302" s="556" t="str">
        <f t="shared" si="111"/>
        <v/>
      </c>
      <c r="R302" s="545"/>
      <c r="S302" s="557">
        <f>SUMIFS('個別表（B表）'!$H$14:$H$213,'個別表（B表）'!$C$14:$C$213,'総括表 (A表)'!$E302,'個別表（B表）'!$S$14:$S$213,"&gt;=1")</f>
        <v>0</v>
      </c>
      <c r="T302" s="401">
        <f>SUMIFS('個別表（B表）'!$BB$14:$BB$213,'個別表（B表）'!$C$14:$C$213,'総括表 (A表)'!$E302)</f>
        <v>0</v>
      </c>
      <c r="U302" s="401">
        <f>SUMIFS('個別表（B表）'!$BD$14:$BD$213,'個別表（B表）'!$C$14:$C$213,'総括表 (A表)'!$E302)</f>
        <v>0</v>
      </c>
      <c r="V302" s="557">
        <f>SUMIFS('個別表（B表）'!$H$14:$H$213,'個別表（B表）'!$C$14:$C$213,'総括表 (A表)'!$E302,'個別表（B表）'!$T$14:$T$213,"&gt;=1")</f>
        <v>0</v>
      </c>
      <c r="W302" s="402">
        <f>SUMIFS('個別表（B表）'!$BZ$14:$BZ$213,'個別表（B表）'!$C$14:$C$213,'総括表 (A表)'!$E302)</f>
        <v>0</v>
      </c>
      <c r="X302" s="402">
        <f>SUMIFS('個別表（B表）'!$CC$14:$CC$213,'個別表（B表）'!$C$14:$C$213,'総括表 (A表)'!$E302)</f>
        <v>0</v>
      </c>
      <c r="Y302" s="546"/>
      <c r="Z302" s="546"/>
      <c r="AA302" s="557">
        <f t="shared" si="117"/>
        <v>0</v>
      </c>
      <c r="AB302" s="403">
        <f t="shared" si="118"/>
        <v>0</v>
      </c>
      <c r="AC302" s="403">
        <f t="shared" si="119"/>
        <v>0</v>
      </c>
      <c r="AD302" s="548">
        <f t="shared" si="114"/>
        <v>0</v>
      </c>
      <c r="AE302" s="549"/>
      <c r="AF302" s="550">
        <f t="shared" si="120"/>
        <v>0</v>
      </c>
      <c r="AG302" s="551">
        <f t="shared" si="121"/>
        <v>0</v>
      </c>
      <c r="AH302" s="549"/>
      <c r="AI302" s="549"/>
      <c r="AJ302" s="550">
        <f t="shared" si="122"/>
        <v>0</v>
      </c>
      <c r="AK302" s="850">
        <f t="shared" si="115"/>
        <v>0</v>
      </c>
      <c r="AL302" s="549"/>
      <c r="AM302" s="550">
        <f t="shared" si="123"/>
        <v>0</v>
      </c>
      <c r="AN302" s="551">
        <f t="shared" si="124"/>
        <v>0</v>
      </c>
      <c r="AO302" s="549"/>
      <c r="AP302" s="552">
        <f t="shared" si="125"/>
        <v>0</v>
      </c>
      <c r="AQ302" s="553"/>
      <c r="AR302" s="551">
        <f t="shared" si="126"/>
        <v>0</v>
      </c>
      <c r="AS302" s="554"/>
      <c r="AT302" s="345">
        <f t="shared" si="127"/>
        <v>0</v>
      </c>
      <c r="AU302" s="868"/>
      <c r="AV302" s="555"/>
      <c r="AW302" s="371">
        <f t="shared" si="107"/>
        <v>0</v>
      </c>
      <c r="AX302" s="268"/>
      <c r="AY302" s="346">
        <f>'総括表 (A表)'!I302</f>
        <v>0</v>
      </c>
      <c r="AZ302" s="346">
        <f t="shared" si="108"/>
        <v>2</v>
      </c>
      <c r="BA302" s="346" t="str">
        <f t="shared" si="109"/>
        <v/>
      </c>
      <c r="BB302" s="346" t="str">
        <f t="shared" si="112"/>
        <v/>
      </c>
      <c r="BC302" s="346" t="str">
        <f t="shared" si="113"/>
        <v/>
      </c>
    </row>
    <row r="303" spans="1:55">
      <c r="A303" s="353">
        <f>VLOOKUP($E303,'個別表（B表）'!$C$14:$AR$213,2,FALSE)</f>
        <v>0</v>
      </c>
      <c r="B303" s="353">
        <f>IF(D303&gt;0,SUM($D$12:D303),0)</f>
        <v>0</v>
      </c>
      <c r="C303" s="353">
        <f t="shared" si="116"/>
        <v>0</v>
      </c>
      <c r="D303" s="353">
        <f t="shared" si="105"/>
        <v>0</v>
      </c>
      <c r="E303" s="408">
        <f t="shared" si="110"/>
        <v>0</v>
      </c>
      <c r="F303" s="371">
        <f>VLOOKUP($E303,'個別表（B表）'!$C$14:$AR$213,8,FALSE)</f>
        <v>0</v>
      </c>
      <c r="G303" s="346">
        <f>VLOOKUP($E303,'個別表（B表）'!$C$14:$AR$213,9,FALSE)</f>
        <v>0</v>
      </c>
      <c r="H303" s="346">
        <f>VLOOKUP($E303,'個別表（B表）'!$C$14:$AR$213,10,FALSE)</f>
        <v>0</v>
      </c>
      <c r="I303" s="542"/>
      <c r="J303" s="971" t="e">
        <f>IF($O303&gt;=0.6,1,
IF(AND($O303&gt;=0.5,#REF!=2,OR($L303="中間",$L303="山間")),1,"")
)</f>
        <v>#REF!</v>
      </c>
      <c r="K303" s="974" t="str">
        <f t="shared" si="106"/>
        <v/>
      </c>
      <c r="L303" s="652" t="str">
        <f>IF($H303&gt;0,LEFT(VLOOKUP($E303,'個別表（B表）'!$C$14:$AR$213,15,FALSE),2),"")</f>
        <v/>
      </c>
      <c r="M303" s="796"/>
      <c r="N303" s="544"/>
      <c r="O303" s="544"/>
      <c r="P303" s="543"/>
      <c r="Q303" s="556" t="str">
        <f t="shared" si="111"/>
        <v/>
      </c>
      <c r="R303" s="545"/>
      <c r="S303" s="557">
        <f>SUMIFS('個別表（B表）'!$H$14:$H$213,'個別表（B表）'!$C$14:$C$213,'総括表 (A表)'!$E303,'個別表（B表）'!$S$14:$S$213,"&gt;=1")</f>
        <v>0</v>
      </c>
      <c r="T303" s="401">
        <f>SUMIFS('個別表（B表）'!$BB$14:$BB$213,'個別表（B表）'!$C$14:$C$213,'総括表 (A表)'!$E303)</f>
        <v>0</v>
      </c>
      <c r="U303" s="401">
        <f>SUMIFS('個別表（B表）'!$BD$14:$BD$213,'個別表（B表）'!$C$14:$C$213,'総括表 (A表)'!$E303)</f>
        <v>0</v>
      </c>
      <c r="V303" s="557">
        <f>SUMIFS('個別表（B表）'!$H$14:$H$213,'個別表（B表）'!$C$14:$C$213,'総括表 (A表)'!$E303,'個別表（B表）'!$T$14:$T$213,"&gt;=1")</f>
        <v>0</v>
      </c>
      <c r="W303" s="402">
        <f>SUMIFS('個別表（B表）'!$BZ$14:$BZ$213,'個別表（B表）'!$C$14:$C$213,'総括表 (A表)'!$E303)</f>
        <v>0</v>
      </c>
      <c r="X303" s="402">
        <f>SUMIFS('個別表（B表）'!$CC$14:$CC$213,'個別表（B表）'!$C$14:$C$213,'総括表 (A表)'!$E303)</f>
        <v>0</v>
      </c>
      <c r="Y303" s="546"/>
      <c r="Z303" s="546"/>
      <c r="AA303" s="557">
        <f t="shared" si="117"/>
        <v>0</v>
      </c>
      <c r="AB303" s="403">
        <f t="shared" si="118"/>
        <v>0</v>
      </c>
      <c r="AC303" s="403">
        <f t="shared" si="119"/>
        <v>0</v>
      </c>
      <c r="AD303" s="548">
        <f t="shared" si="114"/>
        <v>0</v>
      </c>
      <c r="AE303" s="549"/>
      <c r="AF303" s="550">
        <f t="shared" si="120"/>
        <v>0</v>
      </c>
      <c r="AG303" s="551">
        <f t="shared" si="121"/>
        <v>0</v>
      </c>
      <c r="AH303" s="549"/>
      <c r="AI303" s="549"/>
      <c r="AJ303" s="550">
        <f t="shared" si="122"/>
        <v>0</v>
      </c>
      <c r="AK303" s="850">
        <f t="shared" si="115"/>
        <v>0</v>
      </c>
      <c r="AL303" s="549"/>
      <c r="AM303" s="550">
        <f t="shared" si="123"/>
        <v>0</v>
      </c>
      <c r="AN303" s="551">
        <f t="shared" si="124"/>
        <v>0</v>
      </c>
      <c r="AO303" s="549"/>
      <c r="AP303" s="552">
        <f t="shared" si="125"/>
        <v>0</v>
      </c>
      <c r="AQ303" s="553"/>
      <c r="AR303" s="551">
        <f t="shared" si="126"/>
        <v>0</v>
      </c>
      <c r="AS303" s="554"/>
      <c r="AT303" s="345">
        <f t="shared" si="127"/>
        <v>0</v>
      </c>
      <c r="AU303" s="868"/>
      <c r="AV303" s="555"/>
      <c r="AW303" s="371">
        <f t="shared" si="107"/>
        <v>0</v>
      </c>
      <c r="AX303" s="268"/>
      <c r="AY303" s="346">
        <f>'総括表 (A表)'!I303</f>
        <v>0</v>
      </c>
      <c r="AZ303" s="346">
        <f t="shared" si="108"/>
        <v>2</v>
      </c>
      <c r="BA303" s="346" t="str">
        <f t="shared" si="109"/>
        <v/>
      </c>
      <c r="BB303" s="346" t="str">
        <f t="shared" si="112"/>
        <v/>
      </c>
      <c r="BC303" s="346" t="str">
        <f t="shared" si="113"/>
        <v/>
      </c>
    </row>
    <row r="304" spans="1:55">
      <c r="A304" s="353">
        <f>VLOOKUP($E304,'個別表（B表）'!$C$14:$AR$213,2,FALSE)</f>
        <v>0</v>
      </c>
      <c r="B304" s="353">
        <f>IF(D304&gt;0,SUM($D$12:D304),0)</f>
        <v>0</v>
      </c>
      <c r="C304" s="353">
        <f t="shared" si="116"/>
        <v>0</v>
      </c>
      <c r="D304" s="353">
        <f t="shared" si="105"/>
        <v>0</v>
      </c>
      <c r="E304" s="408">
        <f t="shared" si="110"/>
        <v>0</v>
      </c>
      <c r="F304" s="371">
        <f>VLOOKUP($E304,'個別表（B表）'!$C$14:$AR$213,8,FALSE)</f>
        <v>0</v>
      </c>
      <c r="G304" s="346">
        <f>VLOOKUP($E304,'個別表（B表）'!$C$14:$AR$213,9,FALSE)</f>
        <v>0</v>
      </c>
      <c r="H304" s="346">
        <f>VLOOKUP($E304,'個別表（B表）'!$C$14:$AR$213,10,FALSE)</f>
        <v>0</v>
      </c>
      <c r="I304" s="542"/>
      <c r="J304" s="971" t="e">
        <f>IF($O304&gt;=0.6,1,
IF(AND($O304&gt;=0.5,#REF!=2,OR($L304="中間",$L304="山間")),1,"")
)</f>
        <v>#REF!</v>
      </c>
      <c r="K304" s="974" t="str">
        <f t="shared" si="106"/>
        <v/>
      </c>
      <c r="L304" s="652" t="str">
        <f>IF($H304&gt;0,LEFT(VLOOKUP($E304,'個別表（B表）'!$C$14:$AR$213,15,FALSE),2),"")</f>
        <v/>
      </c>
      <c r="M304" s="796"/>
      <c r="N304" s="544"/>
      <c r="O304" s="544"/>
      <c r="P304" s="543"/>
      <c r="Q304" s="556" t="str">
        <f t="shared" si="111"/>
        <v/>
      </c>
      <c r="R304" s="545"/>
      <c r="S304" s="557">
        <f>SUMIFS('個別表（B表）'!$H$14:$H$213,'個別表（B表）'!$C$14:$C$213,'総括表 (A表)'!$E304,'個別表（B表）'!$S$14:$S$213,"&gt;=1")</f>
        <v>0</v>
      </c>
      <c r="T304" s="401">
        <f>SUMIFS('個別表（B表）'!$BB$14:$BB$213,'個別表（B表）'!$C$14:$C$213,'総括表 (A表)'!$E304)</f>
        <v>0</v>
      </c>
      <c r="U304" s="401">
        <f>SUMIFS('個別表（B表）'!$BD$14:$BD$213,'個別表（B表）'!$C$14:$C$213,'総括表 (A表)'!$E304)</f>
        <v>0</v>
      </c>
      <c r="V304" s="557">
        <f>SUMIFS('個別表（B表）'!$H$14:$H$213,'個別表（B表）'!$C$14:$C$213,'総括表 (A表)'!$E304,'個別表（B表）'!$T$14:$T$213,"&gt;=1")</f>
        <v>0</v>
      </c>
      <c r="W304" s="402">
        <f>SUMIFS('個別表（B表）'!$BZ$14:$BZ$213,'個別表（B表）'!$C$14:$C$213,'総括表 (A表)'!$E304)</f>
        <v>0</v>
      </c>
      <c r="X304" s="402">
        <f>SUMIFS('個別表（B表）'!$CC$14:$CC$213,'個別表（B表）'!$C$14:$C$213,'総括表 (A表)'!$E304)</f>
        <v>0</v>
      </c>
      <c r="Y304" s="546"/>
      <c r="Z304" s="546"/>
      <c r="AA304" s="557">
        <f t="shared" si="117"/>
        <v>0</v>
      </c>
      <c r="AB304" s="403">
        <f t="shared" si="118"/>
        <v>0</v>
      </c>
      <c r="AC304" s="403">
        <f t="shared" si="119"/>
        <v>0</v>
      </c>
      <c r="AD304" s="548">
        <f t="shared" si="114"/>
        <v>0</v>
      </c>
      <c r="AE304" s="549"/>
      <c r="AF304" s="550">
        <f t="shared" si="120"/>
        <v>0</v>
      </c>
      <c r="AG304" s="551">
        <f t="shared" si="121"/>
        <v>0</v>
      </c>
      <c r="AH304" s="549"/>
      <c r="AI304" s="549"/>
      <c r="AJ304" s="550">
        <f t="shared" si="122"/>
        <v>0</v>
      </c>
      <c r="AK304" s="850">
        <f t="shared" si="115"/>
        <v>0</v>
      </c>
      <c r="AL304" s="549"/>
      <c r="AM304" s="550">
        <f t="shared" si="123"/>
        <v>0</v>
      </c>
      <c r="AN304" s="551">
        <f t="shared" si="124"/>
        <v>0</v>
      </c>
      <c r="AO304" s="549"/>
      <c r="AP304" s="552">
        <f t="shared" si="125"/>
        <v>0</v>
      </c>
      <c r="AQ304" s="553"/>
      <c r="AR304" s="551">
        <f t="shared" si="126"/>
        <v>0</v>
      </c>
      <c r="AS304" s="554"/>
      <c r="AT304" s="345">
        <f t="shared" si="127"/>
        <v>0</v>
      </c>
      <c r="AU304" s="868"/>
      <c r="AV304" s="555"/>
      <c r="AW304" s="371">
        <f t="shared" si="107"/>
        <v>0</v>
      </c>
      <c r="AX304" s="268"/>
      <c r="AY304" s="346">
        <f>'総括表 (A表)'!I304</f>
        <v>0</v>
      </c>
      <c r="AZ304" s="346">
        <f t="shared" si="108"/>
        <v>2</v>
      </c>
      <c r="BA304" s="346" t="str">
        <f t="shared" si="109"/>
        <v/>
      </c>
      <c r="BB304" s="346" t="str">
        <f t="shared" si="112"/>
        <v/>
      </c>
      <c r="BC304" s="346" t="str">
        <f t="shared" si="113"/>
        <v/>
      </c>
    </row>
    <row r="305" spans="1:55">
      <c r="A305" s="353">
        <f>VLOOKUP($E305,'個別表（B表）'!$C$14:$AR$213,2,FALSE)</f>
        <v>0</v>
      </c>
      <c r="B305" s="353">
        <f>IF(D305&gt;0,SUM($D$12:D305),0)</f>
        <v>0</v>
      </c>
      <c r="C305" s="353">
        <f t="shared" si="116"/>
        <v>0</v>
      </c>
      <c r="D305" s="353">
        <f t="shared" si="105"/>
        <v>0</v>
      </c>
      <c r="E305" s="408">
        <f t="shared" si="110"/>
        <v>0</v>
      </c>
      <c r="F305" s="371">
        <f>VLOOKUP($E305,'個別表（B表）'!$C$14:$AR$213,8,FALSE)</f>
        <v>0</v>
      </c>
      <c r="G305" s="346">
        <f>VLOOKUP($E305,'個別表（B表）'!$C$14:$AR$213,9,FALSE)</f>
        <v>0</v>
      </c>
      <c r="H305" s="346">
        <f>VLOOKUP($E305,'個別表（B表）'!$C$14:$AR$213,10,FALSE)</f>
        <v>0</v>
      </c>
      <c r="I305" s="542"/>
      <c r="J305" s="971" t="e">
        <f>IF($O305&gt;=0.6,1,
IF(AND($O305&gt;=0.5,#REF!=2,OR($L305="中間",$L305="山間")),1,"")
)</f>
        <v>#REF!</v>
      </c>
      <c r="K305" s="974" t="str">
        <f t="shared" si="106"/>
        <v/>
      </c>
      <c r="L305" s="652" t="str">
        <f>IF($H305&gt;0,LEFT(VLOOKUP($E305,'個別表（B表）'!$C$14:$AR$213,15,FALSE),2),"")</f>
        <v/>
      </c>
      <c r="M305" s="796"/>
      <c r="N305" s="544"/>
      <c r="O305" s="544"/>
      <c r="P305" s="543"/>
      <c r="Q305" s="556" t="str">
        <f t="shared" si="111"/>
        <v/>
      </c>
      <c r="R305" s="545"/>
      <c r="S305" s="557">
        <f>SUMIFS('個別表（B表）'!$H$14:$H$213,'個別表（B表）'!$C$14:$C$213,'総括表 (A表)'!$E305,'個別表（B表）'!$S$14:$S$213,"&gt;=1")</f>
        <v>0</v>
      </c>
      <c r="T305" s="401">
        <f>SUMIFS('個別表（B表）'!$BB$14:$BB$213,'個別表（B表）'!$C$14:$C$213,'総括表 (A表)'!$E305)</f>
        <v>0</v>
      </c>
      <c r="U305" s="401">
        <f>SUMIFS('個別表（B表）'!$BD$14:$BD$213,'個別表（B表）'!$C$14:$C$213,'総括表 (A表)'!$E305)</f>
        <v>0</v>
      </c>
      <c r="V305" s="557">
        <f>SUMIFS('個別表（B表）'!$H$14:$H$213,'個別表（B表）'!$C$14:$C$213,'総括表 (A表)'!$E305,'個別表（B表）'!$T$14:$T$213,"&gt;=1")</f>
        <v>0</v>
      </c>
      <c r="W305" s="402">
        <f>SUMIFS('個別表（B表）'!$BZ$14:$BZ$213,'個別表（B表）'!$C$14:$C$213,'総括表 (A表)'!$E305)</f>
        <v>0</v>
      </c>
      <c r="X305" s="402">
        <f>SUMIFS('個別表（B表）'!$CC$14:$CC$213,'個別表（B表）'!$C$14:$C$213,'総括表 (A表)'!$E305)</f>
        <v>0</v>
      </c>
      <c r="Y305" s="546"/>
      <c r="Z305" s="546"/>
      <c r="AA305" s="557">
        <f t="shared" si="117"/>
        <v>0</v>
      </c>
      <c r="AB305" s="403">
        <f t="shared" si="118"/>
        <v>0</v>
      </c>
      <c r="AC305" s="403">
        <f t="shared" si="119"/>
        <v>0</v>
      </c>
      <c r="AD305" s="548">
        <f t="shared" si="114"/>
        <v>0</v>
      </c>
      <c r="AE305" s="549"/>
      <c r="AF305" s="550">
        <f t="shared" si="120"/>
        <v>0</v>
      </c>
      <c r="AG305" s="551">
        <f t="shared" si="121"/>
        <v>0</v>
      </c>
      <c r="AH305" s="549"/>
      <c r="AI305" s="549"/>
      <c r="AJ305" s="550">
        <f t="shared" si="122"/>
        <v>0</v>
      </c>
      <c r="AK305" s="850">
        <f t="shared" si="115"/>
        <v>0</v>
      </c>
      <c r="AL305" s="549"/>
      <c r="AM305" s="550">
        <f t="shared" si="123"/>
        <v>0</v>
      </c>
      <c r="AN305" s="551">
        <f t="shared" si="124"/>
        <v>0</v>
      </c>
      <c r="AO305" s="549"/>
      <c r="AP305" s="552">
        <f t="shared" si="125"/>
        <v>0</v>
      </c>
      <c r="AQ305" s="553"/>
      <c r="AR305" s="551">
        <f t="shared" si="126"/>
        <v>0</v>
      </c>
      <c r="AS305" s="554"/>
      <c r="AT305" s="345">
        <f t="shared" si="127"/>
        <v>0</v>
      </c>
      <c r="AU305" s="868"/>
      <c r="AV305" s="555"/>
      <c r="AW305" s="371">
        <f t="shared" si="107"/>
        <v>0</v>
      </c>
      <c r="AX305" s="268"/>
      <c r="AY305" s="346">
        <f>'総括表 (A表)'!I305</f>
        <v>0</v>
      </c>
      <c r="AZ305" s="346">
        <f t="shared" si="108"/>
        <v>2</v>
      </c>
      <c r="BA305" s="346" t="str">
        <f t="shared" si="109"/>
        <v/>
      </c>
      <c r="BB305" s="346" t="str">
        <f t="shared" si="112"/>
        <v/>
      </c>
      <c r="BC305" s="346" t="str">
        <f t="shared" si="113"/>
        <v/>
      </c>
    </row>
    <row r="306" spans="1:55">
      <c r="A306" s="353">
        <f>VLOOKUP($E306,'個別表（B表）'!$C$14:$AR$213,2,FALSE)</f>
        <v>0</v>
      </c>
      <c r="B306" s="353">
        <f>IF(D306&gt;0,SUM($D$12:D306),0)</f>
        <v>0</v>
      </c>
      <c r="C306" s="353">
        <f t="shared" si="116"/>
        <v>0</v>
      </c>
      <c r="D306" s="353">
        <f t="shared" si="105"/>
        <v>0</v>
      </c>
      <c r="E306" s="408">
        <f t="shared" si="110"/>
        <v>0</v>
      </c>
      <c r="F306" s="371">
        <f>VLOOKUP($E306,'個別表（B表）'!$C$14:$AR$213,8,FALSE)</f>
        <v>0</v>
      </c>
      <c r="G306" s="346">
        <f>VLOOKUP($E306,'個別表（B表）'!$C$14:$AR$213,9,FALSE)</f>
        <v>0</v>
      </c>
      <c r="H306" s="346">
        <f>VLOOKUP($E306,'個別表（B表）'!$C$14:$AR$213,10,FALSE)</f>
        <v>0</v>
      </c>
      <c r="I306" s="542"/>
      <c r="J306" s="971" t="e">
        <f>IF($O306&gt;=0.6,1,
IF(AND($O306&gt;=0.5,#REF!=2,OR($L306="中間",$L306="山間")),1,"")
)</f>
        <v>#REF!</v>
      </c>
      <c r="K306" s="974" t="str">
        <f t="shared" si="106"/>
        <v/>
      </c>
      <c r="L306" s="652" t="str">
        <f>IF($H306&gt;0,LEFT(VLOOKUP($E306,'個別表（B表）'!$C$14:$AR$213,15,FALSE),2),"")</f>
        <v/>
      </c>
      <c r="M306" s="796"/>
      <c r="N306" s="544"/>
      <c r="O306" s="544"/>
      <c r="P306" s="543"/>
      <c r="Q306" s="556" t="str">
        <f t="shared" si="111"/>
        <v/>
      </c>
      <c r="R306" s="545"/>
      <c r="S306" s="557">
        <f>SUMIFS('個別表（B表）'!$H$14:$H$213,'個別表（B表）'!$C$14:$C$213,'総括表 (A表)'!$E306,'個別表（B表）'!$S$14:$S$213,"&gt;=1")</f>
        <v>0</v>
      </c>
      <c r="T306" s="401">
        <f>SUMIFS('個別表（B表）'!$BB$14:$BB$213,'個別表（B表）'!$C$14:$C$213,'総括表 (A表)'!$E306)</f>
        <v>0</v>
      </c>
      <c r="U306" s="401">
        <f>SUMIFS('個別表（B表）'!$BD$14:$BD$213,'個別表（B表）'!$C$14:$C$213,'総括表 (A表)'!$E306)</f>
        <v>0</v>
      </c>
      <c r="V306" s="557">
        <f>SUMIFS('個別表（B表）'!$H$14:$H$213,'個別表（B表）'!$C$14:$C$213,'総括表 (A表)'!$E306,'個別表（B表）'!$T$14:$T$213,"&gt;=1")</f>
        <v>0</v>
      </c>
      <c r="W306" s="402">
        <f>SUMIFS('個別表（B表）'!$BZ$14:$BZ$213,'個別表（B表）'!$C$14:$C$213,'総括表 (A表)'!$E306)</f>
        <v>0</v>
      </c>
      <c r="X306" s="402">
        <f>SUMIFS('個別表（B表）'!$CC$14:$CC$213,'個別表（B表）'!$C$14:$C$213,'総括表 (A表)'!$E306)</f>
        <v>0</v>
      </c>
      <c r="Y306" s="546"/>
      <c r="Z306" s="546"/>
      <c r="AA306" s="557">
        <f t="shared" si="117"/>
        <v>0</v>
      </c>
      <c r="AB306" s="403">
        <f t="shared" si="118"/>
        <v>0</v>
      </c>
      <c r="AC306" s="403">
        <f t="shared" si="119"/>
        <v>0</v>
      </c>
      <c r="AD306" s="548">
        <f t="shared" si="114"/>
        <v>0</v>
      </c>
      <c r="AE306" s="549"/>
      <c r="AF306" s="550">
        <f t="shared" si="120"/>
        <v>0</v>
      </c>
      <c r="AG306" s="551">
        <f t="shared" si="121"/>
        <v>0</v>
      </c>
      <c r="AH306" s="549"/>
      <c r="AI306" s="549"/>
      <c r="AJ306" s="550">
        <f t="shared" si="122"/>
        <v>0</v>
      </c>
      <c r="AK306" s="850">
        <f t="shared" si="115"/>
        <v>0</v>
      </c>
      <c r="AL306" s="549"/>
      <c r="AM306" s="550">
        <f t="shared" si="123"/>
        <v>0</v>
      </c>
      <c r="AN306" s="551">
        <f t="shared" si="124"/>
        <v>0</v>
      </c>
      <c r="AO306" s="549"/>
      <c r="AP306" s="552">
        <f t="shared" si="125"/>
        <v>0</v>
      </c>
      <c r="AQ306" s="553"/>
      <c r="AR306" s="551">
        <f t="shared" si="126"/>
        <v>0</v>
      </c>
      <c r="AS306" s="554"/>
      <c r="AT306" s="345">
        <f t="shared" si="127"/>
        <v>0</v>
      </c>
      <c r="AU306" s="868"/>
      <c r="AV306" s="555"/>
      <c r="AW306" s="371">
        <f t="shared" si="107"/>
        <v>0</v>
      </c>
      <c r="AX306" s="268"/>
      <c r="AY306" s="346">
        <f>'総括表 (A表)'!I306</f>
        <v>0</v>
      </c>
      <c r="AZ306" s="346">
        <f t="shared" si="108"/>
        <v>2</v>
      </c>
      <c r="BA306" s="346" t="str">
        <f t="shared" si="109"/>
        <v/>
      </c>
      <c r="BB306" s="346" t="str">
        <f t="shared" si="112"/>
        <v/>
      </c>
      <c r="BC306" s="346" t="str">
        <f t="shared" si="113"/>
        <v/>
      </c>
    </row>
    <row r="307" spans="1:55">
      <c r="A307" s="353">
        <f>VLOOKUP($E307,'個別表（B表）'!$C$14:$AR$213,2,FALSE)</f>
        <v>0</v>
      </c>
      <c r="B307" s="353">
        <f>IF(D307&gt;0,SUM($D$12:D307),0)</f>
        <v>0</v>
      </c>
      <c r="C307" s="353">
        <f t="shared" si="116"/>
        <v>0</v>
      </c>
      <c r="D307" s="353">
        <f t="shared" si="105"/>
        <v>0</v>
      </c>
      <c r="E307" s="408">
        <f t="shared" si="110"/>
        <v>0</v>
      </c>
      <c r="F307" s="371">
        <f>VLOOKUP($E307,'個別表（B表）'!$C$14:$AR$213,8,FALSE)</f>
        <v>0</v>
      </c>
      <c r="G307" s="346">
        <f>VLOOKUP($E307,'個別表（B表）'!$C$14:$AR$213,9,FALSE)</f>
        <v>0</v>
      </c>
      <c r="H307" s="346">
        <f>VLOOKUP($E307,'個別表（B表）'!$C$14:$AR$213,10,FALSE)</f>
        <v>0</v>
      </c>
      <c r="I307" s="542"/>
      <c r="J307" s="971" t="e">
        <f>IF($O307&gt;=0.6,1,
IF(AND($O307&gt;=0.5,#REF!=2,OR($L307="中間",$L307="山間")),1,"")
)</f>
        <v>#REF!</v>
      </c>
      <c r="K307" s="974" t="str">
        <f t="shared" si="106"/>
        <v/>
      </c>
      <c r="L307" s="652" t="str">
        <f>IF($H307&gt;0,LEFT(VLOOKUP($E307,'個別表（B表）'!$C$14:$AR$213,15,FALSE),2),"")</f>
        <v/>
      </c>
      <c r="M307" s="796"/>
      <c r="N307" s="544"/>
      <c r="O307" s="544"/>
      <c r="P307" s="543"/>
      <c r="Q307" s="556" t="str">
        <f t="shared" si="111"/>
        <v/>
      </c>
      <c r="R307" s="545"/>
      <c r="S307" s="557">
        <f>SUMIFS('個別表（B表）'!$H$14:$H$213,'個別表（B表）'!$C$14:$C$213,'総括表 (A表)'!$E307,'個別表（B表）'!$S$14:$S$213,"&gt;=1")</f>
        <v>0</v>
      </c>
      <c r="T307" s="401">
        <f>SUMIFS('個別表（B表）'!$BB$14:$BB$213,'個別表（B表）'!$C$14:$C$213,'総括表 (A表)'!$E307)</f>
        <v>0</v>
      </c>
      <c r="U307" s="401">
        <f>SUMIFS('個別表（B表）'!$BD$14:$BD$213,'個別表（B表）'!$C$14:$C$213,'総括表 (A表)'!$E307)</f>
        <v>0</v>
      </c>
      <c r="V307" s="557">
        <f>SUMIFS('個別表（B表）'!$H$14:$H$213,'個別表（B表）'!$C$14:$C$213,'総括表 (A表)'!$E307,'個別表（B表）'!$T$14:$T$213,"&gt;=1")</f>
        <v>0</v>
      </c>
      <c r="W307" s="402">
        <f>SUMIFS('個別表（B表）'!$BZ$14:$BZ$213,'個別表（B表）'!$C$14:$C$213,'総括表 (A表)'!$E307)</f>
        <v>0</v>
      </c>
      <c r="X307" s="402">
        <f>SUMIFS('個別表（B表）'!$CC$14:$CC$213,'個別表（B表）'!$C$14:$C$213,'総括表 (A表)'!$E307)</f>
        <v>0</v>
      </c>
      <c r="Y307" s="546"/>
      <c r="Z307" s="546"/>
      <c r="AA307" s="557">
        <f t="shared" si="117"/>
        <v>0</v>
      </c>
      <c r="AB307" s="403">
        <f t="shared" si="118"/>
        <v>0</v>
      </c>
      <c r="AC307" s="403">
        <f t="shared" si="119"/>
        <v>0</v>
      </c>
      <c r="AD307" s="548">
        <f t="shared" si="114"/>
        <v>0</v>
      </c>
      <c r="AE307" s="549"/>
      <c r="AF307" s="550">
        <f t="shared" si="120"/>
        <v>0</v>
      </c>
      <c r="AG307" s="551">
        <f t="shared" si="121"/>
        <v>0</v>
      </c>
      <c r="AH307" s="549"/>
      <c r="AI307" s="549"/>
      <c r="AJ307" s="550">
        <f t="shared" si="122"/>
        <v>0</v>
      </c>
      <c r="AK307" s="850">
        <f t="shared" si="115"/>
        <v>0</v>
      </c>
      <c r="AL307" s="549"/>
      <c r="AM307" s="550">
        <f t="shared" si="123"/>
        <v>0</v>
      </c>
      <c r="AN307" s="551">
        <f t="shared" si="124"/>
        <v>0</v>
      </c>
      <c r="AO307" s="549"/>
      <c r="AP307" s="552">
        <f t="shared" si="125"/>
        <v>0</v>
      </c>
      <c r="AQ307" s="553"/>
      <c r="AR307" s="551">
        <f t="shared" si="126"/>
        <v>0</v>
      </c>
      <c r="AS307" s="554"/>
      <c r="AT307" s="345">
        <f t="shared" si="127"/>
        <v>0</v>
      </c>
      <c r="AU307" s="868"/>
      <c r="AV307" s="555"/>
      <c r="AW307" s="371">
        <f t="shared" si="107"/>
        <v>0</v>
      </c>
      <c r="AX307" s="268"/>
      <c r="AY307" s="346">
        <f>'総括表 (A表)'!I307</f>
        <v>0</v>
      </c>
      <c r="AZ307" s="346">
        <f t="shared" si="108"/>
        <v>2</v>
      </c>
      <c r="BA307" s="346" t="str">
        <f t="shared" si="109"/>
        <v/>
      </c>
      <c r="BB307" s="346" t="str">
        <f t="shared" si="112"/>
        <v/>
      </c>
      <c r="BC307" s="346" t="str">
        <f t="shared" si="113"/>
        <v/>
      </c>
    </row>
    <row r="308" spans="1:55">
      <c r="A308" s="353">
        <f>VLOOKUP($E308,'個別表（B表）'!$C$14:$AR$213,2,FALSE)</f>
        <v>0</v>
      </c>
      <c r="B308" s="353">
        <f>IF(D308&gt;0,SUM($D$12:D308),0)</f>
        <v>0</v>
      </c>
      <c r="C308" s="353">
        <f t="shared" si="116"/>
        <v>0</v>
      </c>
      <c r="D308" s="353">
        <f t="shared" si="105"/>
        <v>0</v>
      </c>
      <c r="E308" s="408">
        <f t="shared" si="110"/>
        <v>0</v>
      </c>
      <c r="F308" s="371">
        <f>VLOOKUP($E308,'個別表（B表）'!$C$14:$AR$213,8,FALSE)</f>
        <v>0</v>
      </c>
      <c r="G308" s="346">
        <f>VLOOKUP($E308,'個別表（B表）'!$C$14:$AR$213,9,FALSE)</f>
        <v>0</v>
      </c>
      <c r="H308" s="346">
        <f>VLOOKUP($E308,'個別表（B表）'!$C$14:$AR$213,10,FALSE)</f>
        <v>0</v>
      </c>
      <c r="I308" s="542"/>
      <c r="J308" s="971" t="e">
        <f>IF($O308&gt;=0.6,1,
IF(AND($O308&gt;=0.5,#REF!=2,OR($L308="中間",$L308="山間")),1,"")
)</f>
        <v>#REF!</v>
      </c>
      <c r="K308" s="974" t="str">
        <f t="shared" si="106"/>
        <v/>
      </c>
      <c r="L308" s="652" t="str">
        <f>IF($H308&gt;0,LEFT(VLOOKUP($E308,'個別表（B表）'!$C$14:$AR$213,15,FALSE),2),"")</f>
        <v/>
      </c>
      <c r="M308" s="796"/>
      <c r="N308" s="544"/>
      <c r="O308" s="544"/>
      <c r="P308" s="543"/>
      <c r="Q308" s="556" t="str">
        <f t="shared" si="111"/>
        <v/>
      </c>
      <c r="R308" s="545"/>
      <c r="S308" s="557">
        <f>SUMIFS('個別表（B表）'!$H$14:$H$213,'個別表（B表）'!$C$14:$C$213,'総括表 (A表)'!$E308,'個別表（B表）'!$S$14:$S$213,"&gt;=1")</f>
        <v>0</v>
      </c>
      <c r="T308" s="401">
        <f>SUMIFS('個別表（B表）'!$BB$14:$BB$213,'個別表（B表）'!$C$14:$C$213,'総括表 (A表)'!$E308)</f>
        <v>0</v>
      </c>
      <c r="U308" s="401">
        <f>SUMIFS('個別表（B表）'!$BD$14:$BD$213,'個別表（B表）'!$C$14:$C$213,'総括表 (A表)'!$E308)</f>
        <v>0</v>
      </c>
      <c r="V308" s="557">
        <f>SUMIFS('個別表（B表）'!$H$14:$H$213,'個別表（B表）'!$C$14:$C$213,'総括表 (A表)'!$E308,'個別表（B表）'!$T$14:$T$213,"&gt;=1")</f>
        <v>0</v>
      </c>
      <c r="W308" s="402">
        <f>SUMIFS('個別表（B表）'!$BZ$14:$BZ$213,'個別表（B表）'!$C$14:$C$213,'総括表 (A表)'!$E308)</f>
        <v>0</v>
      </c>
      <c r="X308" s="402">
        <f>SUMIFS('個別表（B表）'!$CC$14:$CC$213,'個別表（B表）'!$C$14:$C$213,'総括表 (A表)'!$E308)</f>
        <v>0</v>
      </c>
      <c r="Y308" s="546"/>
      <c r="Z308" s="546"/>
      <c r="AA308" s="557">
        <f t="shared" si="117"/>
        <v>0</v>
      </c>
      <c r="AB308" s="403">
        <f t="shared" si="118"/>
        <v>0</v>
      </c>
      <c r="AC308" s="403">
        <f t="shared" si="119"/>
        <v>0</v>
      </c>
      <c r="AD308" s="548">
        <f t="shared" si="114"/>
        <v>0</v>
      </c>
      <c r="AE308" s="549"/>
      <c r="AF308" s="550">
        <f t="shared" si="120"/>
        <v>0</v>
      </c>
      <c r="AG308" s="551">
        <f t="shared" si="121"/>
        <v>0</v>
      </c>
      <c r="AH308" s="549"/>
      <c r="AI308" s="549"/>
      <c r="AJ308" s="550">
        <f t="shared" si="122"/>
        <v>0</v>
      </c>
      <c r="AK308" s="850">
        <f t="shared" si="115"/>
        <v>0</v>
      </c>
      <c r="AL308" s="549"/>
      <c r="AM308" s="550">
        <f t="shared" si="123"/>
        <v>0</v>
      </c>
      <c r="AN308" s="551">
        <f t="shared" si="124"/>
        <v>0</v>
      </c>
      <c r="AO308" s="549"/>
      <c r="AP308" s="552">
        <f t="shared" si="125"/>
        <v>0</v>
      </c>
      <c r="AQ308" s="553"/>
      <c r="AR308" s="551">
        <f t="shared" si="126"/>
        <v>0</v>
      </c>
      <c r="AS308" s="554"/>
      <c r="AT308" s="345">
        <f t="shared" si="127"/>
        <v>0</v>
      </c>
      <c r="AU308" s="868"/>
      <c r="AV308" s="555"/>
      <c r="AW308" s="371">
        <f t="shared" si="107"/>
        <v>0</v>
      </c>
      <c r="AX308" s="268"/>
      <c r="AY308" s="346">
        <f>'総括表 (A表)'!I308</f>
        <v>0</v>
      </c>
      <c r="AZ308" s="346">
        <f t="shared" si="108"/>
        <v>2</v>
      </c>
      <c r="BA308" s="346" t="str">
        <f t="shared" si="109"/>
        <v/>
      </c>
      <c r="BB308" s="346" t="str">
        <f t="shared" si="112"/>
        <v/>
      </c>
      <c r="BC308" s="346" t="str">
        <f t="shared" si="113"/>
        <v/>
      </c>
    </row>
    <row r="309" spans="1:55">
      <c r="A309" s="353">
        <f>VLOOKUP($E309,'個別表（B表）'!$C$14:$AR$213,2,FALSE)</f>
        <v>0</v>
      </c>
      <c r="B309" s="353">
        <f>IF(D309&gt;0,SUM($D$12:D309),0)</f>
        <v>0</v>
      </c>
      <c r="C309" s="353">
        <f t="shared" si="116"/>
        <v>0</v>
      </c>
      <c r="D309" s="353">
        <f t="shared" si="105"/>
        <v>0</v>
      </c>
      <c r="E309" s="408">
        <f t="shared" si="110"/>
        <v>0</v>
      </c>
      <c r="F309" s="371">
        <f>VLOOKUP($E309,'個別表（B表）'!$C$14:$AR$213,8,FALSE)</f>
        <v>0</v>
      </c>
      <c r="G309" s="346">
        <f>VLOOKUP($E309,'個別表（B表）'!$C$14:$AR$213,9,FALSE)</f>
        <v>0</v>
      </c>
      <c r="H309" s="346">
        <f>VLOOKUP($E309,'個別表（B表）'!$C$14:$AR$213,10,FALSE)</f>
        <v>0</v>
      </c>
      <c r="I309" s="542"/>
      <c r="J309" s="971" t="e">
        <f>IF($O309&gt;=0.6,1,
IF(AND($O309&gt;=0.5,#REF!=2,OR($L309="中間",$L309="山間")),1,"")
)</f>
        <v>#REF!</v>
      </c>
      <c r="K309" s="974" t="str">
        <f t="shared" si="106"/>
        <v/>
      </c>
      <c r="L309" s="652" t="str">
        <f>IF($H309&gt;0,LEFT(VLOOKUP($E309,'個別表（B表）'!$C$14:$AR$213,15,FALSE),2),"")</f>
        <v/>
      </c>
      <c r="M309" s="796"/>
      <c r="N309" s="544"/>
      <c r="O309" s="544"/>
      <c r="P309" s="543"/>
      <c r="Q309" s="556" t="str">
        <f t="shared" si="111"/>
        <v/>
      </c>
      <c r="R309" s="545"/>
      <c r="S309" s="557">
        <f>SUMIFS('個別表（B表）'!$H$14:$H$213,'個別表（B表）'!$C$14:$C$213,'総括表 (A表)'!$E309,'個別表（B表）'!$S$14:$S$213,"&gt;=1")</f>
        <v>0</v>
      </c>
      <c r="T309" s="401">
        <f>SUMIFS('個別表（B表）'!$BB$14:$BB$213,'個別表（B表）'!$C$14:$C$213,'総括表 (A表)'!$E309)</f>
        <v>0</v>
      </c>
      <c r="U309" s="401">
        <f>SUMIFS('個別表（B表）'!$BD$14:$BD$213,'個別表（B表）'!$C$14:$C$213,'総括表 (A表)'!$E309)</f>
        <v>0</v>
      </c>
      <c r="V309" s="557">
        <f>SUMIFS('個別表（B表）'!$H$14:$H$213,'個別表（B表）'!$C$14:$C$213,'総括表 (A表)'!$E309,'個別表（B表）'!$T$14:$T$213,"&gt;=1")</f>
        <v>0</v>
      </c>
      <c r="W309" s="402">
        <f>SUMIFS('個別表（B表）'!$BZ$14:$BZ$213,'個別表（B表）'!$C$14:$C$213,'総括表 (A表)'!$E309)</f>
        <v>0</v>
      </c>
      <c r="X309" s="402">
        <f>SUMIFS('個別表（B表）'!$CC$14:$CC$213,'個別表（B表）'!$C$14:$C$213,'総括表 (A表)'!$E309)</f>
        <v>0</v>
      </c>
      <c r="Y309" s="546"/>
      <c r="Z309" s="546"/>
      <c r="AA309" s="557">
        <f t="shared" si="117"/>
        <v>0</v>
      </c>
      <c r="AB309" s="403">
        <f t="shared" si="118"/>
        <v>0</v>
      </c>
      <c r="AC309" s="403">
        <f t="shared" si="119"/>
        <v>0</v>
      </c>
      <c r="AD309" s="548">
        <f t="shared" si="114"/>
        <v>0</v>
      </c>
      <c r="AE309" s="549"/>
      <c r="AF309" s="550">
        <f t="shared" si="120"/>
        <v>0</v>
      </c>
      <c r="AG309" s="551">
        <f t="shared" si="121"/>
        <v>0</v>
      </c>
      <c r="AH309" s="549"/>
      <c r="AI309" s="549"/>
      <c r="AJ309" s="550">
        <f t="shared" si="122"/>
        <v>0</v>
      </c>
      <c r="AK309" s="850">
        <f t="shared" si="115"/>
        <v>0</v>
      </c>
      <c r="AL309" s="549"/>
      <c r="AM309" s="550">
        <f t="shared" si="123"/>
        <v>0</v>
      </c>
      <c r="AN309" s="551">
        <f t="shared" si="124"/>
        <v>0</v>
      </c>
      <c r="AO309" s="549"/>
      <c r="AP309" s="552">
        <f t="shared" si="125"/>
        <v>0</v>
      </c>
      <c r="AQ309" s="553"/>
      <c r="AR309" s="551">
        <f t="shared" si="126"/>
        <v>0</v>
      </c>
      <c r="AS309" s="554"/>
      <c r="AT309" s="345">
        <f t="shared" si="127"/>
        <v>0</v>
      </c>
      <c r="AU309" s="868"/>
      <c r="AV309" s="555"/>
      <c r="AW309" s="371">
        <f t="shared" si="107"/>
        <v>0</v>
      </c>
      <c r="AX309" s="268"/>
      <c r="AY309" s="346">
        <f>'総括表 (A表)'!I309</f>
        <v>0</v>
      </c>
      <c r="AZ309" s="346">
        <f t="shared" si="108"/>
        <v>2</v>
      </c>
      <c r="BA309" s="346" t="str">
        <f t="shared" si="109"/>
        <v/>
      </c>
      <c r="BB309" s="346" t="str">
        <f t="shared" si="112"/>
        <v/>
      </c>
      <c r="BC309" s="346" t="str">
        <f t="shared" si="113"/>
        <v/>
      </c>
    </row>
    <row r="310" spans="1:55">
      <c r="A310" s="353">
        <f>VLOOKUP($E310,'個別表（B表）'!$C$14:$AR$213,2,FALSE)</f>
        <v>0</v>
      </c>
      <c r="B310" s="353">
        <f>IF(D310&gt;0,SUM($D$12:D310),0)</f>
        <v>0</v>
      </c>
      <c r="C310" s="353">
        <f t="shared" si="116"/>
        <v>0</v>
      </c>
      <c r="D310" s="353">
        <f t="shared" si="105"/>
        <v>0</v>
      </c>
      <c r="E310" s="408">
        <f t="shared" si="110"/>
        <v>0</v>
      </c>
      <c r="F310" s="371">
        <f>VLOOKUP($E310,'個別表（B表）'!$C$14:$AR$213,8,FALSE)</f>
        <v>0</v>
      </c>
      <c r="G310" s="346">
        <f>VLOOKUP($E310,'個別表（B表）'!$C$14:$AR$213,9,FALSE)</f>
        <v>0</v>
      </c>
      <c r="H310" s="346">
        <f>VLOOKUP($E310,'個別表（B表）'!$C$14:$AR$213,10,FALSE)</f>
        <v>0</v>
      </c>
      <c r="I310" s="542"/>
      <c r="J310" s="971" t="e">
        <f>IF($O310&gt;=0.6,1,
IF(AND($O310&gt;=0.5,#REF!=2,OR($L310="中間",$L310="山間")),1,"")
)</f>
        <v>#REF!</v>
      </c>
      <c r="K310" s="974" t="str">
        <f t="shared" si="106"/>
        <v/>
      </c>
      <c r="L310" s="652" t="str">
        <f>IF($H310&gt;0,LEFT(VLOOKUP($E310,'個別表（B表）'!$C$14:$AR$213,15,FALSE),2),"")</f>
        <v/>
      </c>
      <c r="M310" s="796"/>
      <c r="N310" s="544"/>
      <c r="O310" s="544"/>
      <c r="P310" s="543"/>
      <c r="Q310" s="556" t="str">
        <f t="shared" si="111"/>
        <v/>
      </c>
      <c r="R310" s="545"/>
      <c r="S310" s="557">
        <f>SUMIFS('個別表（B表）'!$H$14:$H$213,'個別表（B表）'!$C$14:$C$213,'総括表 (A表)'!$E310,'個別表（B表）'!$S$14:$S$213,"&gt;=1")</f>
        <v>0</v>
      </c>
      <c r="T310" s="401">
        <f>SUMIFS('個別表（B表）'!$BB$14:$BB$213,'個別表（B表）'!$C$14:$C$213,'総括表 (A表)'!$E310)</f>
        <v>0</v>
      </c>
      <c r="U310" s="401">
        <f>SUMIFS('個別表（B表）'!$BD$14:$BD$213,'個別表（B表）'!$C$14:$C$213,'総括表 (A表)'!$E310)</f>
        <v>0</v>
      </c>
      <c r="V310" s="557">
        <f>SUMIFS('個別表（B表）'!$H$14:$H$213,'個別表（B表）'!$C$14:$C$213,'総括表 (A表)'!$E310,'個別表（B表）'!$T$14:$T$213,"&gt;=1")</f>
        <v>0</v>
      </c>
      <c r="W310" s="402">
        <f>SUMIFS('個別表（B表）'!$BZ$14:$BZ$213,'個別表（B表）'!$C$14:$C$213,'総括表 (A表)'!$E310)</f>
        <v>0</v>
      </c>
      <c r="X310" s="402">
        <f>SUMIFS('個別表（B表）'!$CC$14:$CC$213,'個別表（B表）'!$C$14:$C$213,'総括表 (A表)'!$E310)</f>
        <v>0</v>
      </c>
      <c r="Y310" s="546"/>
      <c r="Z310" s="546"/>
      <c r="AA310" s="557">
        <f t="shared" si="117"/>
        <v>0</v>
      </c>
      <c r="AB310" s="403">
        <f t="shared" si="118"/>
        <v>0</v>
      </c>
      <c r="AC310" s="403">
        <f t="shared" si="119"/>
        <v>0</v>
      </c>
      <c r="AD310" s="548">
        <f t="shared" si="114"/>
        <v>0</v>
      </c>
      <c r="AE310" s="549"/>
      <c r="AF310" s="550">
        <f t="shared" si="120"/>
        <v>0</v>
      </c>
      <c r="AG310" s="551">
        <f t="shared" si="121"/>
        <v>0</v>
      </c>
      <c r="AH310" s="549"/>
      <c r="AI310" s="549"/>
      <c r="AJ310" s="550">
        <f t="shared" si="122"/>
        <v>0</v>
      </c>
      <c r="AK310" s="850">
        <f t="shared" si="115"/>
        <v>0</v>
      </c>
      <c r="AL310" s="549"/>
      <c r="AM310" s="550">
        <f t="shared" si="123"/>
        <v>0</v>
      </c>
      <c r="AN310" s="551">
        <f t="shared" si="124"/>
        <v>0</v>
      </c>
      <c r="AO310" s="549"/>
      <c r="AP310" s="552">
        <f t="shared" si="125"/>
        <v>0</v>
      </c>
      <c r="AQ310" s="553"/>
      <c r="AR310" s="551">
        <f t="shared" si="126"/>
        <v>0</v>
      </c>
      <c r="AS310" s="554"/>
      <c r="AT310" s="345">
        <f t="shared" si="127"/>
        <v>0</v>
      </c>
      <c r="AU310" s="868"/>
      <c r="AV310" s="555"/>
      <c r="AW310" s="371">
        <f t="shared" si="107"/>
        <v>0</v>
      </c>
      <c r="AX310" s="268"/>
      <c r="AY310" s="346">
        <f>'総括表 (A表)'!I310</f>
        <v>0</v>
      </c>
      <c r="AZ310" s="346">
        <f t="shared" si="108"/>
        <v>2</v>
      </c>
      <c r="BA310" s="346" t="str">
        <f t="shared" si="109"/>
        <v/>
      </c>
      <c r="BB310" s="346" t="str">
        <f t="shared" si="112"/>
        <v/>
      </c>
      <c r="BC310" s="346" t="str">
        <f t="shared" si="113"/>
        <v/>
      </c>
    </row>
    <row r="311" spans="1:55">
      <c r="A311" s="353">
        <f>VLOOKUP($E311,'個別表（B表）'!$C$14:$AR$213,2,FALSE)</f>
        <v>0</v>
      </c>
      <c r="B311" s="353">
        <f>IF(D311&gt;0,SUM($D$12:D311),0)</f>
        <v>0</v>
      </c>
      <c r="C311" s="353">
        <f t="shared" si="116"/>
        <v>0</v>
      </c>
      <c r="D311" s="353">
        <f t="shared" si="105"/>
        <v>0</v>
      </c>
      <c r="E311" s="408">
        <f t="shared" si="110"/>
        <v>0</v>
      </c>
      <c r="F311" s="371">
        <f>VLOOKUP($E311,'個別表（B表）'!$C$14:$AR$213,8,FALSE)</f>
        <v>0</v>
      </c>
      <c r="G311" s="346">
        <f>VLOOKUP($E311,'個別表（B表）'!$C$14:$AR$213,9,FALSE)</f>
        <v>0</v>
      </c>
      <c r="H311" s="346">
        <f>VLOOKUP($E311,'個別表（B表）'!$C$14:$AR$213,10,FALSE)</f>
        <v>0</v>
      </c>
      <c r="I311" s="542"/>
      <c r="J311" s="971" t="e">
        <f>IF($O311&gt;=0.6,1,
IF(AND($O311&gt;=0.5,#REF!=2,OR($L311="中間",$L311="山間")),1,"")
)</f>
        <v>#REF!</v>
      </c>
      <c r="K311" s="974" t="str">
        <f t="shared" si="106"/>
        <v/>
      </c>
      <c r="L311" s="652" t="str">
        <f>IF($H311&gt;0,LEFT(VLOOKUP($E311,'個別表（B表）'!$C$14:$AR$213,15,FALSE),2),"")</f>
        <v/>
      </c>
      <c r="M311" s="796"/>
      <c r="N311" s="544"/>
      <c r="O311" s="544"/>
      <c r="P311" s="543"/>
      <c r="Q311" s="556" t="str">
        <f t="shared" si="111"/>
        <v/>
      </c>
      <c r="R311" s="545"/>
      <c r="S311" s="557">
        <f>SUMIFS('個別表（B表）'!$H$14:$H$213,'個別表（B表）'!$C$14:$C$213,'総括表 (A表)'!$E311,'個別表（B表）'!$S$14:$S$213,"&gt;=1")</f>
        <v>0</v>
      </c>
      <c r="T311" s="401">
        <f>SUMIFS('個別表（B表）'!$BB$14:$BB$213,'個別表（B表）'!$C$14:$C$213,'総括表 (A表)'!$E311)</f>
        <v>0</v>
      </c>
      <c r="U311" s="401">
        <f>SUMIFS('個別表（B表）'!$BD$14:$BD$213,'個別表（B表）'!$C$14:$C$213,'総括表 (A表)'!$E311)</f>
        <v>0</v>
      </c>
      <c r="V311" s="557">
        <f>SUMIFS('個別表（B表）'!$H$14:$H$213,'個別表（B表）'!$C$14:$C$213,'総括表 (A表)'!$E311,'個別表（B表）'!$T$14:$T$213,"&gt;=1")</f>
        <v>0</v>
      </c>
      <c r="W311" s="402">
        <f>SUMIFS('個別表（B表）'!$BZ$14:$BZ$213,'個別表（B表）'!$C$14:$C$213,'総括表 (A表)'!$E311)</f>
        <v>0</v>
      </c>
      <c r="X311" s="402">
        <f>SUMIFS('個別表（B表）'!$CC$14:$CC$213,'個別表（B表）'!$C$14:$C$213,'総括表 (A表)'!$E311)</f>
        <v>0</v>
      </c>
      <c r="Y311" s="546"/>
      <c r="Z311" s="546"/>
      <c r="AA311" s="557">
        <f t="shared" si="117"/>
        <v>0</v>
      </c>
      <c r="AB311" s="403">
        <f t="shared" si="118"/>
        <v>0</v>
      </c>
      <c r="AC311" s="403">
        <f t="shared" si="119"/>
        <v>0</v>
      </c>
      <c r="AD311" s="548">
        <f t="shared" si="114"/>
        <v>0</v>
      </c>
      <c r="AE311" s="549"/>
      <c r="AF311" s="550">
        <f t="shared" si="120"/>
        <v>0</v>
      </c>
      <c r="AG311" s="551">
        <f t="shared" si="121"/>
        <v>0</v>
      </c>
      <c r="AH311" s="549"/>
      <c r="AI311" s="549"/>
      <c r="AJ311" s="550">
        <f t="shared" si="122"/>
        <v>0</v>
      </c>
      <c r="AK311" s="850">
        <f t="shared" si="115"/>
        <v>0</v>
      </c>
      <c r="AL311" s="549"/>
      <c r="AM311" s="550">
        <f t="shared" si="123"/>
        <v>0</v>
      </c>
      <c r="AN311" s="551">
        <f t="shared" si="124"/>
        <v>0</v>
      </c>
      <c r="AO311" s="549"/>
      <c r="AP311" s="552">
        <f t="shared" si="125"/>
        <v>0</v>
      </c>
      <c r="AQ311" s="553"/>
      <c r="AR311" s="551">
        <f t="shared" si="126"/>
        <v>0</v>
      </c>
      <c r="AS311" s="554"/>
      <c r="AT311" s="345">
        <f t="shared" si="127"/>
        <v>0</v>
      </c>
      <c r="AU311" s="868"/>
      <c r="AV311" s="555"/>
      <c r="AW311" s="371">
        <f t="shared" si="107"/>
        <v>0</v>
      </c>
      <c r="AX311" s="268"/>
      <c r="AY311" s="346">
        <f>'総括表 (A表)'!I311</f>
        <v>0</v>
      </c>
      <c r="AZ311" s="346">
        <f t="shared" si="108"/>
        <v>2</v>
      </c>
      <c r="BA311" s="346" t="str">
        <f t="shared" si="109"/>
        <v/>
      </c>
      <c r="BB311" s="346" t="str">
        <f t="shared" si="112"/>
        <v/>
      </c>
      <c r="BC311" s="346" t="str">
        <f t="shared" si="113"/>
        <v/>
      </c>
    </row>
    <row r="312" spans="1:55">
      <c r="A312" s="353">
        <f>VLOOKUP($E312,'個別表（B表）'!$C$14:$AR$213,2,FALSE)</f>
        <v>0</v>
      </c>
      <c r="B312" s="353">
        <f>IF(D312&gt;0,SUM($D$12:D312),0)</f>
        <v>0</v>
      </c>
      <c r="C312" s="353">
        <f t="shared" si="116"/>
        <v>0</v>
      </c>
      <c r="D312" s="353">
        <f t="shared" si="105"/>
        <v>0</v>
      </c>
      <c r="E312" s="408">
        <f t="shared" si="110"/>
        <v>0</v>
      </c>
      <c r="F312" s="371">
        <f>VLOOKUP($E312,'個別表（B表）'!$C$14:$AR$213,8,FALSE)</f>
        <v>0</v>
      </c>
      <c r="G312" s="346">
        <f>VLOOKUP($E312,'個別表（B表）'!$C$14:$AR$213,9,FALSE)</f>
        <v>0</v>
      </c>
      <c r="H312" s="346">
        <f>VLOOKUP($E312,'個別表（B表）'!$C$14:$AR$213,10,FALSE)</f>
        <v>0</v>
      </c>
      <c r="I312" s="542"/>
      <c r="J312" s="971" t="e">
        <f>IF($O312&gt;=0.6,1,
IF(AND($O312&gt;=0.5,#REF!=2,OR($L312="中間",$L312="山間")),1,"")
)</f>
        <v>#REF!</v>
      </c>
      <c r="K312" s="974" t="str">
        <f t="shared" si="106"/>
        <v/>
      </c>
      <c r="L312" s="652" t="str">
        <f>IF($H312&gt;0,LEFT(VLOOKUP($E312,'個別表（B表）'!$C$14:$AR$213,15,FALSE),2),"")</f>
        <v/>
      </c>
      <c r="M312" s="796"/>
      <c r="N312" s="544"/>
      <c r="O312" s="544"/>
      <c r="P312" s="543"/>
      <c r="Q312" s="556" t="str">
        <f t="shared" si="111"/>
        <v/>
      </c>
      <c r="R312" s="545"/>
      <c r="S312" s="557">
        <f>SUMIFS('個別表（B表）'!$H$14:$H$213,'個別表（B表）'!$C$14:$C$213,'総括表 (A表)'!$E312,'個別表（B表）'!$S$14:$S$213,"&gt;=1")</f>
        <v>0</v>
      </c>
      <c r="T312" s="401">
        <f>SUMIFS('個別表（B表）'!$BB$14:$BB$213,'個別表（B表）'!$C$14:$C$213,'総括表 (A表)'!$E312)</f>
        <v>0</v>
      </c>
      <c r="U312" s="401">
        <f>SUMIFS('個別表（B表）'!$BD$14:$BD$213,'個別表（B表）'!$C$14:$C$213,'総括表 (A表)'!$E312)</f>
        <v>0</v>
      </c>
      <c r="V312" s="557">
        <f>SUMIFS('個別表（B表）'!$H$14:$H$213,'個別表（B表）'!$C$14:$C$213,'総括表 (A表)'!$E312,'個別表（B表）'!$T$14:$T$213,"&gt;=1")</f>
        <v>0</v>
      </c>
      <c r="W312" s="402">
        <f>SUMIFS('個別表（B表）'!$BZ$14:$BZ$213,'個別表（B表）'!$C$14:$C$213,'総括表 (A表)'!$E312)</f>
        <v>0</v>
      </c>
      <c r="X312" s="402">
        <f>SUMIFS('個別表（B表）'!$CC$14:$CC$213,'個別表（B表）'!$C$14:$C$213,'総括表 (A表)'!$E312)</f>
        <v>0</v>
      </c>
      <c r="Y312" s="546"/>
      <c r="Z312" s="546"/>
      <c r="AA312" s="557">
        <f t="shared" si="117"/>
        <v>0</v>
      </c>
      <c r="AB312" s="403">
        <f t="shared" si="118"/>
        <v>0</v>
      </c>
      <c r="AC312" s="403">
        <f t="shared" si="119"/>
        <v>0</v>
      </c>
      <c r="AD312" s="548">
        <f t="shared" si="114"/>
        <v>0</v>
      </c>
      <c r="AE312" s="549"/>
      <c r="AF312" s="550">
        <f t="shared" si="120"/>
        <v>0</v>
      </c>
      <c r="AG312" s="551">
        <f t="shared" si="121"/>
        <v>0</v>
      </c>
      <c r="AH312" s="549"/>
      <c r="AI312" s="549"/>
      <c r="AJ312" s="550">
        <f t="shared" si="122"/>
        <v>0</v>
      </c>
      <c r="AK312" s="850">
        <f t="shared" si="115"/>
        <v>0</v>
      </c>
      <c r="AL312" s="549"/>
      <c r="AM312" s="550">
        <f t="shared" si="123"/>
        <v>0</v>
      </c>
      <c r="AN312" s="551">
        <f t="shared" si="124"/>
        <v>0</v>
      </c>
      <c r="AO312" s="549"/>
      <c r="AP312" s="552">
        <f t="shared" si="125"/>
        <v>0</v>
      </c>
      <c r="AQ312" s="553"/>
      <c r="AR312" s="551">
        <f t="shared" si="126"/>
        <v>0</v>
      </c>
      <c r="AS312" s="554"/>
      <c r="AT312" s="345">
        <f t="shared" si="127"/>
        <v>0</v>
      </c>
      <c r="AU312" s="868"/>
      <c r="AV312" s="555"/>
      <c r="AW312" s="371">
        <f t="shared" si="107"/>
        <v>0</v>
      </c>
      <c r="AX312" s="268"/>
      <c r="AY312" s="346">
        <f>'総括表 (A表)'!I312</f>
        <v>0</v>
      </c>
      <c r="AZ312" s="346">
        <f t="shared" si="108"/>
        <v>2</v>
      </c>
      <c r="BA312" s="346" t="str">
        <f t="shared" si="109"/>
        <v/>
      </c>
      <c r="BB312" s="346" t="str">
        <f t="shared" si="112"/>
        <v/>
      </c>
      <c r="BC312" s="346" t="str">
        <f t="shared" si="113"/>
        <v/>
      </c>
    </row>
    <row r="313" spans="1:55">
      <c r="A313" s="353">
        <f>VLOOKUP($E313,'個別表（B表）'!$C$14:$AR$213,2,FALSE)</f>
        <v>0</v>
      </c>
      <c r="B313" s="353">
        <f>IF(D313&gt;0,SUM($D$12:D313),0)</f>
        <v>0</v>
      </c>
      <c r="C313" s="353">
        <f t="shared" si="116"/>
        <v>0</v>
      </c>
      <c r="D313" s="353">
        <f t="shared" si="105"/>
        <v>0</v>
      </c>
      <c r="E313" s="408">
        <f t="shared" si="110"/>
        <v>0</v>
      </c>
      <c r="F313" s="371">
        <f>VLOOKUP($E313,'個別表（B表）'!$C$14:$AR$213,8,FALSE)</f>
        <v>0</v>
      </c>
      <c r="G313" s="346">
        <f>VLOOKUP($E313,'個別表（B表）'!$C$14:$AR$213,9,FALSE)</f>
        <v>0</v>
      </c>
      <c r="H313" s="346">
        <f>VLOOKUP($E313,'個別表（B表）'!$C$14:$AR$213,10,FALSE)</f>
        <v>0</v>
      </c>
      <c r="I313" s="542"/>
      <c r="J313" s="971" t="e">
        <f>IF($O313&gt;=0.6,1,
IF(AND($O313&gt;=0.5,#REF!=2,OR($L313="中間",$L313="山間")),1,"")
)</f>
        <v>#REF!</v>
      </c>
      <c r="K313" s="974" t="str">
        <f t="shared" si="106"/>
        <v/>
      </c>
      <c r="L313" s="652" t="str">
        <f>IF($H313&gt;0,LEFT(VLOOKUP($E313,'個別表（B表）'!$C$14:$AR$213,15,FALSE),2),"")</f>
        <v/>
      </c>
      <c r="M313" s="796"/>
      <c r="N313" s="544"/>
      <c r="O313" s="544"/>
      <c r="P313" s="543"/>
      <c r="Q313" s="556" t="str">
        <f t="shared" si="111"/>
        <v/>
      </c>
      <c r="R313" s="545"/>
      <c r="S313" s="557">
        <f>SUMIFS('個別表（B表）'!$H$14:$H$213,'個別表（B表）'!$C$14:$C$213,'総括表 (A表)'!$E313,'個別表（B表）'!$S$14:$S$213,"&gt;=1")</f>
        <v>0</v>
      </c>
      <c r="T313" s="401">
        <f>SUMIFS('個別表（B表）'!$BB$14:$BB$213,'個別表（B表）'!$C$14:$C$213,'総括表 (A表)'!$E313)</f>
        <v>0</v>
      </c>
      <c r="U313" s="401">
        <f>SUMIFS('個別表（B表）'!$BD$14:$BD$213,'個別表（B表）'!$C$14:$C$213,'総括表 (A表)'!$E313)</f>
        <v>0</v>
      </c>
      <c r="V313" s="557">
        <f>SUMIFS('個別表（B表）'!$H$14:$H$213,'個別表（B表）'!$C$14:$C$213,'総括表 (A表)'!$E313,'個別表（B表）'!$T$14:$T$213,"&gt;=1")</f>
        <v>0</v>
      </c>
      <c r="W313" s="402">
        <f>SUMIFS('個別表（B表）'!$BZ$14:$BZ$213,'個別表（B表）'!$C$14:$C$213,'総括表 (A表)'!$E313)</f>
        <v>0</v>
      </c>
      <c r="X313" s="402">
        <f>SUMIFS('個別表（B表）'!$CC$14:$CC$213,'個別表（B表）'!$C$14:$C$213,'総括表 (A表)'!$E313)</f>
        <v>0</v>
      </c>
      <c r="Y313" s="546"/>
      <c r="Z313" s="546"/>
      <c r="AA313" s="557">
        <f t="shared" si="117"/>
        <v>0</v>
      </c>
      <c r="AB313" s="403">
        <f t="shared" si="118"/>
        <v>0</v>
      </c>
      <c r="AC313" s="403">
        <f t="shared" si="119"/>
        <v>0</v>
      </c>
      <c r="AD313" s="548">
        <f t="shared" si="114"/>
        <v>0</v>
      </c>
      <c r="AE313" s="549"/>
      <c r="AF313" s="550">
        <f t="shared" si="120"/>
        <v>0</v>
      </c>
      <c r="AG313" s="551">
        <f t="shared" si="121"/>
        <v>0</v>
      </c>
      <c r="AH313" s="549"/>
      <c r="AI313" s="549"/>
      <c r="AJ313" s="550">
        <f t="shared" si="122"/>
        <v>0</v>
      </c>
      <c r="AK313" s="850">
        <f t="shared" si="115"/>
        <v>0</v>
      </c>
      <c r="AL313" s="549"/>
      <c r="AM313" s="550">
        <f t="shared" si="123"/>
        <v>0</v>
      </c>
      <c r="AN313" s="551">
        <f t="shared" si="124"/>
        <v>0</v>
      </c>
      <c r="AO313" s="549"/>
      <c r="AP313" s="552">
        <f t="shared" si="125"/>
        <v>0</v>
      </c>
      <c r="AQ313" s="553"/>
      <c r="AR313" s="551">
        <f t="shared" si="126"/>
        <v>0</v>
      </c>
      <c r="AS313" s="554"/>
      <c r="AT313" s="345">
        <f t="shared" si="127"/>
        <v>0</v>
      </c>
      <c r="AU313" s="868"/>
      <c r="AV313" s="555"/>
      <c r="AW313" s="371">
        <f t="shared" si="107"/>
        <v>0</v>
      </c>
      <c r="AX313" s="268"/>
      <c r="AY313" s="346">
        <f>'総括表 (A表)'!I313</f>
        <v>0</v>
      </c>
      <c r="AZ313" s="346">
        <f t="shared" si="108"/>
        <v>2</v>
      </c>
      <c r="BA313" s="346" t="str">
        <f t="shared" si="109"/>
        <v/>
      </c>
      <c r="BB313" s="346" t="str">
        <f t="shared" si="112"/>
        <v/>
      </c>
      <c r="BC313" s="346" t="str">
        <f t="shared" si="113"/>
        <v/>
      </c>
    </row>
    <row r="314" spans="1:55">
      <c r="A314" s="353">
        <f>VLOOKUP($E314,'個別表（B表）'!$C$14:$AR$213,2,FALSE)</f>
        <v>0</v>
      </c>
      <c r="B314" s="353">
        <f>IF(D314&gt;0,SUM($D$12:D314),0)</f>
        <v>0</v>
      </c>
      <c r="C314" s="353">
        <f t="shared" si="116"/>
        <v>0</v>
      </c>
      <c r="D314" s="353">
        <f t="shared" si="105"/>
        <v>0</v>
      </c>
      <c r="E314" s="408">
        <f t="shared" si="110"/>
        <v>0</v>
      </c>
      <c r="F314" s="371">
        <f>VLOOKUP($E314,'個別表（B表）'!$C$14:$AR$213,8,FALSE)</f>
        <v>0</v>
      </c>
      <c r="G314" s="346">
        <f>VLOOKUP($E314,'個別表（B表）'!$C$14:$AR$213,9,FALSE)</f>
        <v>0</v>
      </c>
      <c r="H314" s="346">
        <f>VLOOKUP($E314,'個別表（B表）'!$C$14:$AR$213,10,FALSE)</f>
        <v>0</v>
      </c>
      <c r="I314" s="542"/>
      <c r="J314" s="971" t="e">
        <f>IF($O314&gt;=0.6,1,
IF(AND($O314&gt;=0.5,#REF!=2,OR($L314="中間",$L314="山間")),1,"")
)</f>
        <v>#REF!</v>
      </c>
      <c r="K314" s="974" t="str">
        <f t="shared" si="106"/>
        <v/>
      </c>
      <c r="L314" s="652" t="str">
        <f>IF($H314&gt;0,LEFT(VLOOKUP($E314,'個別表（B表）'!$C$14:$AR$213,15,FALSE),2),"")</f>
        <v/>
      </c>
      <c r="M314" s="796"/>
      <c r="N314" s="544"/>
      <c r="O314" s="544"/>
      <c r="P314" s="543"/>
      <c r="Q314" s="556" t="str">
        <f t="shared" si="111"/>
        <v/>
      </c>
      <c r="R314" s="545"/>
      <c r="S314" s="557">
        <f>SUMIFS('個別表（B表）'!$H$14:$H$213,'個別表（B表）'!$C$14:$C$213,'総括表 (A表)'!$E314,'個別表（B表）'!$S$14:$S$213,"&gt;=1")</f>
        <v>0</v>
      </c>
      <c r="T314" s="401">
        <f>SUMIFS('個別表（B表）'!$BB$14:$BB$213,'個別表（B表）'!$C$14:$C$213,'総括表 (A表)'!$E314)</f>
        <v>0</v>
      </c>
      <c r="U314" s="401">
        <f>SUMIFS('個別表（B表）'!$BD$14:$BD$213,'個別表（B表）'!$C$14:$C$213,'総括表 (A表)'!$E314)</f>
        <v>0</v>
      </c>
      <c r="V314" s="557">
        <f>SUMIFS('個別表（B表）'!$H$14:$H$213,'個別表（B表）'!$C$14:$C$213,'総括表 (A表)'!$E314,'個別表（B表）'!$T$14:$T$213,"&gt;=1")</f>
        <v>0</v>
      </c>
      <c r="W314" s="402">
        <f>SUMIFS('個別表（B表）'!$BZ$14:$BZ$213,'個別表（B表）'!$C$14:$C$213,'総括表 (A表)'!$E314)</f>
        <v>0</v>
      </c>
      <c r="X314" s="402">
        <f>SUMIFS('個別表（B表）'!$CC$14:$CC$213,'個別表（B表）'!$C$14:$C$213,'総括表 (A表)'!$E314)</f>
        <v>0</v>
      </c>
      <c r="Y314" s="546"/>
      <c r="Z314" s="546"/>
      <c r="AA314" s="557">
        <f t="shared" si="117"/>
        <v>0</v>
      </c>
      <c r="AB314" s="403">
        <f t="shared" si="118"/>
        <v>0</v>
      </c>
      <c r="AC314" s="403">
        <f t="shared" si="119"/>
        <v>0</v>
      </c>
      <c r="AD314" s="548">
        <f t="shared" si="114"/>
        <v>0</v>
      </c>
      <c r="AE314" s="549"/>
      <c r="AF314" s="550">
        <f t="shared" si="120"/>
        <v>0</v>
      </c>
      <c r="AG314" s="551">
        <f t="shared" si="121"/>
        <v>0</v>
      </c>
      <c r="AH314" s="549"/>
      <c r="AI314" s="549"/>
      <c r="AJ314" s="550">
        <f t="shared" si="122"/>
        <v>0</v>
      </c>
      <c r="AK314" s="850">
        <f t="shared" si="115"/>
        <v>0</v>
      </c>
      <c r="AL314" s="549"/>
      <c r="AM314" s="550">
        <f t="shared" si="123"/>
        <v>0</v>
      </c>
      <c r="AN314" s="551">
        <f t="shared" si="124"/>
        <v>0</v>
      </c>
      <c r="AO314" s="549"/>
      <c r="AP314" s="552">
        <f t="shared" si="125"/>
        <v>0</v>
      </c>
      <c r="AQ314" s="553"/>
      <c r="AR314" s="551">
        <f t="shared" si="126"/>
        <v>0</v>
      </c>
      <c r="AS314" s="554"/>
      <c r="AT314" s="345">
        <f t="shared" si="127"/>
        <v>0</v>
      </c>
      <c r="AU314" s="868"/>
      <c r="AV314" s="555"/>
      <c r="AW314" s="371">
        <f t="shared" si="107"/>
        <v>0</v>
      </c>
      <c r="AX314" s="268"/>
      <c r="AY314" s="346">
        <f>'総括表 (A表)'!I314</f>
        <v>0</v>
      </c>
      <c r="AZ314" s="346">
        <f t="shared" si="108"/>
        <v>2</v>
      </c>
      <c r="BA314" s="346" t="str">
        <f t="shared" si="109"/>
        <v/>
      </c>
      <c r="BB314" s="346" t="str">
        <f t="shared" si="112"/>
        <v/>
      </c>
      <c r="BC314" s="346" t="str">
        <f t="shared" si="113"/>
        <v/>
      </c>
    </row>
    <row r="315" spans="1:55">
      <c r="A315" s="353">
        <f>VLOOKUP($E315,'個別表（B表）'!$C$14:$AR$213,2,FALSE)</f>
        <v>0</v>
      </c>
      <c r="B315" s="353">
        <f>IF(D315&gt;0,SUM($D$12:D315),0)</f>
        <v>0</v>
      </c>
      <c r="C315" s="353">
        <f t="shared" si="116"/>
        <v>0</v>
      </c>
      <c r="D315" s="353">
        <f t="shared" si="105"/>
        <v>0</v>
      </c>
      <c r="E315" s="408">
        <f t="shared" si="110"/>
        <v>0</v>
      </c>
      <c r="F315" s="371">
        <f>VLOOKUP($E315,'個別表（B表）'!$C$14:$AR$213,8,FALSE)</f>
        <v>0</v>
      </c>
      <c r="G315" s="346">
        <f>VLOOKUP($E315,'個別表（B表）'!$C$14:$AR$213,9,FALSE)</f>
        <v>0</v>
      </c>
      <c r="H315" s="346">
        <f>VLOOKUP($E315,'個別表（B表）'!$C$14:$AR$213,10,FALSE)</f>
        <v>0</v>
      </c>
      <c r="I315" s="542"/>
      <c r="J315" s="971" t="e">
        <f>IF($O315&gt;=0.6,1,
IF(AND($O315&gt;=0.5,#REF!=2,OR($L315="中間",$L315="山間")),1,"")
)</f>
        <v>#REF!</v>
      </c>
      <c r="K315" s="974" t="str">
        <f t="shared" si="106"/>
        <v/>
      </c>
      <c r="L315" s="652" t="str">
        <f>IF($H315&gt;0,LEFT(VLOOKUP($E315,'個別表（B表）'!$C$14:$AR$213,15,FALSE),2),"")</f>
        <v/>
      </c>
      <c r="M315" s="796"/>
      <c r="N315" s="544"/>
      <c r="O315" s="544"/>
      <c r="P315" s="543"/>
      <c r="Q315" s="556" t="str">
        <f t="shared" si="111"/>
        <v/>
      </c>
      <c r="R315" s="545"/>
      <c r="S315" s="557">
        <f>SUMIFS('個別表（B表）'!$H$14:$H$213,'個別表（B表）'!$C$14:$C$213,'総括表 (A表)'!$E315,'個別表（B表）'!$S$14:$S$213,"&gt;=1")</f>
        <v>0</v>
      </c>
      <c r="T315" s="401">
        <f>SUMIFS('個別表（B表）'!$BB$14:$BB$213,'個別表（B表）'!$C$14:$C$213,'総括表 (A表)'!$E315)</f>
        <v>0</v>
      </c>
      <c r="U315" s="401">
        <f>SUMIFS('個別表（B表）'!$BD$14:$BD$213,'個別表（B表）'!$C$14:$C$213,'総括表 (A表)'!$E315)</f>
        <v>0</v>
      </c>
      <c r="V315" s="557">
        <f>SUMIFS('個別表（B表）'!$H$14:$H$213,'個別表（B表）'!$C$14:$C$213,'総括表 (A表)'!$E315,'個別表（B表）'!$T$14:$T$213,"&gt;=1")</f>
        <v>0</v>
      </c>
      <c r="W315" s="402">
        <f>SUMIFS('個別表（B表）'!$BZ$14:$BZ$213,'個別表（B表）'!$C$14:$C$213,'総括表 (A表)'!$E315)</f>
        <v>0</v>
      </c>
      <c r="X315" s="402">
        <f>SUMIFS('個別表（B表）'!$CC$14:$CC$213,'個別表（B表）'!$C$14:$C$213,'総括表 (A表)'!$E315)</f>
        <v>0</v>
      </c>
      <c r="Y315" s="546"/>
      <c r="Z315" s="546"/>
      <c r="AA315" s="557">
        <f t="shared" si="117"/>
        <v>0</v>
      </c>
      <c r="AB315" s="403">
        <f t="shared" si="118"/>
        <v>0</v>
      </c>
      <c r="AC315" s="403">
        <f t="shared" si="119"/>
        <v>0</v>
      </c>
      <c r="AD315" s="548">
        <f t="shared" si="114"/>
        <v>0</v>
      </c>
      <c r="AE315" s="549"/>
      <c r="AF315" s="550">
        <f t="shared" si="120"/>
        <v>0</v>
      </c>
      <c r="AG315" s="551">
        <f t="shared" si="121"/>
        <v>0</v>
      </c>
      <c r="AH315" s="549"/>
      <c r="AI315" s="549"/>
      <c r="AJ315" s="550">
        <f t="shared" si="122"/>
        <v>0</v>
      </c>
      <c r="AK315" s="850">
        <f t="shared" si="115"/>
        <v>0</v>
      </c>
      <c r="AL315" s="549"/>
      <c r="AM315" s="550">
        <f t="shared" si="123"/>
        <v>0</v>
      </c>
      <c r="AN315" s="551">
        <f t="shared" si="124"/>
        <v>0</v>
      </c>
      <c r="AO315" s="549"/>
      <c r="AP315" s="552">
        <f t="shared" si="125"/>
        <v>0</v>
      </c>
      <c r="AQ315" s="553"/>
      <c r="AR315" s="551">
        <f t="shared" si="126"/>
        <v>0</v>
      </c>
      <c r="AS315" s="554"/>
      <c r="AT315" s="345">
        <f t="shared" si="127"/>
        <v>0</v>
      </c>
      <c r="AU315" s="868"/>
      <c r="AV315" s="555"/>
      <c r="AW315" s="371">
        <f t="shared" si="107"/>
        <v>0</v>
      </c>
      <c r="AX315" s="268"/>
      <c r="AY315" s="346">
        <f>'総括表 (A表)'!I315</f>
        <v>0</v>
      </c>
      <c r="AZ315" s="346">
        <f t="shared" si="108"/>
        <v>2</v>
      </c>
      <c r="BA315" s="346" t="str">
        <f t="shared" si="109"/>
        <v/>
      </c>
      <c r="BB315" s="346" t="str">
        <f t="shared" si="112"/>
        <v/>
      </c>
      <c r="BC315" s="346" t="str">
        <f t="shared" si="113"/>
        <v/>
      </c>
    </row>
    <row r="316" spans="1:55">
      <c r="A316" s="353">
        <f>VLOOKUP($E316,'個別表（B表）'!$C$14:$AR$213,2,FALSE)</f>
        <v>0</v>
      </c>
      <c r="B316" s="353">
        <f>IF(D316&gt;0,SUM($D$12:D316),0)</f>
        <v>0</v>
      </c>
      <c r="C316" s="353">
        <f t="shared" si="116"/>
        <v>0</v>
      </c>
      <c r="D316" s="353">
        <f t="shared" si="105"/>
        <v>0</v>
      </c>
      <c r="E316" s="408">
        <f t="shared" si="110"/>
        <v>0</v>
      </c>
      <c r="F316" s="371">
        <f>VLOOKUP($E316,'個別表（B表）'!$C$14:$AR$213,8,FALSE)</f>
        <v>0</v>
      </c>
      <c r="G316" s="346">
        <f>VLOOKUP($E316,'個別表（B表）'!$C$14:$AR$213,9,FALSE)</f>
        <v>0</v>
      </c>
      <c r="H316" s="346">
        <f>VLOOKUP($E316,'個別表（B表）'!$C$14:$AR$213,10,FALSE)</f>
        <v>0</v>
      </c>
      <c r="I316" s="542"/>
      <c r="J316" s="971" t="e">
        <f>IF($O316&gt;=0.6,1,
IF(AND($O316&gt;=0.5,#REF!=2,OR($L316="中間",$L316="山間")),1,"")
)</f>
        <v>#REF!</v>
      </c>
      <c r="K316" s="974" t="str">
        <f t="shared" si="106"/>
        <v/>
      </c>
      <c r="L316" s="652" t="str">
        <f>IF($H316&gt;0,LEFT(VLOOKUP($E316,'個別表（B表）'!$C$14:$AR$213,15,FALSE),2),"")</f>
        <v/>
      </c>
      <c r="M316" s="796"/>
      <c r="N316" s="544"/>
      <c r="O316" s="544"/>
      <c r="P316" s="543"/>
      <c r="Q316" s="556" t="str">
        <f t="shared" si="111"/>
        <v/>
      </c>
      <c r="R316" s="545"/>
      <c r="S316" s="557">
        <f>SUMIFS('個別表（B表）'!$H$14:$H$213,'個別表（B表）'!$C$14:$C$213,'総括表 (A表)'!$E316,'個別表（B表）'!$S$14:$S$213,"&gt;=1")</f>
        <v>0</v>
      </c>
      <c r="T316" s="401">
        <f>SUMIFS('個別表（B表）'!$BB$14:$BB$213,'個別表（B表）'!$C$14:$C$213,'総括表 (A表)'!$E316)</f>
        <v>0</v>
      </c>
      <c r="U316" s="401">
        <f>SUMIFS('個別表（B表）'!$BD$14:$BD$213,'個別表（B表）'!$C$14:$C$213,'総括表 (A表)'!$E316)</f>
        <v>0</v>
      </c>
      <c r="V316" s="557">
        <f>SUMIFS('個別表（B表）'!$H$14:$H$213,'個別表（B表）'!$C$14:$C$213,'総括表 (A表)'!$E316,'個別表（B表）'!$T$14:$T$213,"&gt;=1")</f>
        <v>0</v>
      </c>
      <c r="W316" s="402">
        <f>SUMIFS('個別表（B表）'!$BZ$14:$BZ$213,'個別表（B表）'!$C$14:$C$213,'総括表 (A表)'!$E316)</f>
        <v>0</v>
      </c>
      <c r="X316" s="402">
        <f>SUMIFS('個別表（B表）'!$CC$14:$CC$213,'個別表（B表）'!$C$14:$C$213,'総括表 (A表)'!$E316)</f>
        <v>0</v>
      </c>
      <c r="Y316" s="546"/>
      <c r="Z316" s="546"/>
      <c r="AA316" s="557">
        <f t="shared" si="117"/>
        <v>0</v>
      </c>
      <c r="AB316" s="403">
        <f t="shared" si="118"/>
        <v>0</v>
      </c>
      <c r="AC316" s="403">
        <f t="shared" si="119"/>
        <v>0</v>
      </c>
      <c r="AD316" s="548">
        <f t="shared" si="114"/>
        <v>0</v>
      </c>
      <c r="AE316" s="549"/>
      <c r="AF316" s="550">
        <f t="shared" si="120"/>
        <v>0</v>
      </c>
      <c r="AG316" s="551">
        <f t="shared" si="121"/>
        <v>0</v>
      </c>
      <c r="AH316" s="549"/>
      <c r="AI316" s="549"/>
      <c r="AJ316" s="550">
        <f t="shared" si="122"/>
        <v>0</v>
      </c>
      <c r="AK316" s="850">
        <f t="shared" si="115"/>
        <v>0</v>
      </c>
      <c r="AL316" s="549"/>
      <c r="AM316" s="550">
        <f t="shared" si="123"/>
        <v>0</v>
      </c>
      <c r="AN316" s="551">
        <f t="shared" si="124"/>
        <v>0</v>
      </c>
      <c r="AO316" s="549"/>
      <c r="AP316" s="552">
        <f t="shared" si="125"/>
        <v>0</v>
      </c>
      <c r="AQ316" s="553"/>
      <c r="AR316" s="551">
        <f t="shared" si="126"/>
        <v>0</v>
      </c>
      <c r="AS316" s="554"/>
      <c r="AT316" s="345">
        <f t="shared" si="127"/>
        <v>0</v>
      </c>
      <c r="AU316" s="868"/>
      <c r="AV316" s="555"/>
      <c r="AW316" s="371">
        <f t="shared" si="107"/>
        <v>0</v>
      </c>
      <c r="AX316" s="268"/>
      <c r="AY316" s="346">
        <f>'総括表 (A表)'!I316</f>
        <v>0</v>
      </c>
      <c r="AZ316" s="346">
        <f t="shared" si="108"/>
        <v>2</v>
      </c>
      <c r="BA316" s="346" t="str">
        <f t="shared" si="109"/>
        <v/>
      </c>
      <c r="BB316" s="346" t="str">
        <f t="shared" si="112"/>
        <v/>
      </c>
      <c r="BC316" s="346" t="str">
        <f t="shared" si="113"/>
        <v/>
      </c>
    </row>
    <row r="317" spans="1:55">
      <c r="A317" s="353">
        <f>VLOOKUP($E317,'個別表（B表）'!$C$14:$AR$213,2,FALSE)</f>
        <v>0</v>
      </c>
      <c r="B317" s="353">
        <f>IF(D317&gt;0,SUM($D$12:D317),0)</f>
        <v>0</v>
      </c>
      <c r="C317" s="353">
        <f t="shared" si="116"/>
        <v>0</v>
      </c>
      <c r="D317" s="353">
        <f t="shared" si="105"/>
        <v>0</v>
      </c>
      <c r="E317" s="408">
        <f t="shared" si="110"/>
        <v>0</v>
      </c>
      <c r="F317" s="371">
        <f>VLOOKUP($E317,'個別表（B表）'!$C$14:$AR$213,8,FALSE)</f>
        <v>0</v>
      </c>
      <c r="G317" s="346">
        <f>VLOOKUP($E317,'個別表（B表）'!$C$14:$AR$213,9,FALSE)</f>
        <v>0</v>
      </c>
      <c r="H317" s="346">
        <f>VLOOKUP($E317,'個別表（B表）'!$C$14:$AR$213,10,FALSE)</f>
        <v>0</v>
      </c>
      <c r="I317" s="542"/>
      <c r="J317" s="971" t="e">
        <f>IF($O317&gt;=0.6,1,
IF(AND($O317&gt;=0.5,#REF!=2,OR($L317="中間",$L317="山間")),1,"")
)</f>
        <v>#REF!</v>
      </c>
      <c r="K317" s="974" t="str">
        <f t="shared" si="106"/>
        <v/>
      </c>
      <c r="L317" s="652" t="str">
        <f>IF($H317&gt;0,LEFT(VLOOKUP($E317,'個別表（B表）'!$C$14:$AR$213,15,FALSE),2),"")</f>
        <v/>
      </c>
      <c r="M317" s="796"/>
      <c r="N317" s="544"/>
      <c r="O317" s="544"/>
      <c r="P317" s="543"/>
      <c r="Q317" s="556" t="str">
        <f t="shared" si="111"/>
        <v/>
      </c>
      <c r="R317" s="545"/>
      <c r="S317" s="557">
        <f>SUMIFS('個別表（B表）'!$H$14:$H$213,'個別表（B表）'!$C$14:$C$213,'総括表 (A表)'!$E317,'個別表（B表）'!$S$14:$S$213,"&gt;=1")</f>
        <v>0</v>
      </c>
      <c r="T317" s="401">
        <f>SUMIFS('個別表（B表）'!$BB$14:$BB$213,'個別表（B表）'!$C$14:$C$213,'総括表 (A表)'!$E317)</f>
        <v>0</v>
      </c>
      <c r="U317" s="401">
        <f>SUMIFS('個別表（B表）'!$BD$14:$BD$213,'個別表（B表）'!$C$14:$C$213,'総括表 (A表)'!$E317)</f>
        <v>0</v>
      </c>
      <c r="V317" s="557">
        <f>SUMIFS('個別表（B表）'!$H$14:$H$213,'個別表（B表）'!$C$14:$C$213,'総括表 (A表)'!$E317,'個別表（B表）'!$T$14:$T$213,"&gt;=1")</f>
        <v>0</v>
      </c>
      <c r="W317" s="402">
        <f>SUMIFS('個別表（B表）'!$BZ$14:$BZ$213,'個別表（B表）'!$C$14:$C$213,'総括表 (A表)'!$E317)</f>
        <v>0</v>
      </c>
      <c r="X317" s="402">
        <f>SUMIFS('個別表（B表）'!$CC$14:$CC$213,'個別表（B表）'!$C$14:$C$213,'総括表 (A表)'!$E317)</f>
        <v>0</v>
      </c>
      <c r="Y317" s="546"/>
      <c r="Z317" s="546"/>
      <c r="AA317" s="557">
        <f t="shared" si="117"/>
        <v>0</v>
      </c>
      <c r="AB317" s="403">
        <f t="shared" si="118"/>
        <v>0</v>
      </c>
      <c r="AC317" s="403">
        <f t="shared" si="119"/>
        <v>0</v>
      </c>
      <c r="AD317" s="548">
        <f t="shared" si="114"/>
        <v>0</v>
      </c>
      <c r="AE317" s="549"/>
      <c r="AF317" s="550">
        <f t="shared" si="120"/>
        <v>0</v>
      </c>
      <c r="AG317" s="551">
        <f t="shared" si="121"/>
        <v>0</v>
      </c>
      <c r="AH317" s="549"/>
      <c r="AI317" s="549"/>
      <c r="AJ317" s="550">
        <f t="shared" si="122"/>
        <v>0</v>
      </c>
      <c r="AK317" s="850">
        <f t="shared" si="115"/>
        <v>0</v>
      </c>
      <c r="AL317" s="549"/>
      <c r="AM317" s="550">
        <f t="shared" si="123"/>
        <v>0</v>
      </c>
      <c r="AN317" s="551">
        <f t="shared" si="124"/>
        <v>0</v>
      </c>
      <c r="AO317" s="549"/>
      <c r="AP317" s="552">
        <f t="shared" si="125"/>
        <v>0</v>
      </c>
      <c r="AQ317" s="553"/>
      <c r="AR317" s="551">
        <f t="shared" si="126"/>
        <v>0</v>
      </c>
      <c r="AS317" s="554"/>
      <c r="AT317" s="345">
        <f t="shared" si="127"/>
        <v>0</v>
      </c>
      <c r="AU317" s="868"/>
      <c r="AV317" s="555"/>
      <c r="AW317" s="371">
        <f t="shared" si="107"/>
        <v>0</v>
      </c>
      <c r="AX317" s="268"/>
      <c r="AY317" s="346">
        <f>'総括表 (A表)'!I317</f>
        <v>0</v>
      </c>
      <c r="AZ317" s="346">
        <f t="shared" si="108"/>
        <v>2</v>
      </c>
      <c r="BA317" s="346" t="str">
        <f t="shared" si="109"/>
        <v/>
      </c>
      <c r="BB317" s="346" t="str">
        <f t="shared" si="112"/>
        <v/>
      </c>
      <c r="BC317" s="346" t="str">
        <f t="shared" si="113"/>
        <v/>
      </c>
    </row>
    <row r="318" spans="1:55">
      <c r="A318" s="353">
        <f>VLOOKUP($E318,'個別表（B表）'!$C$14:$AR$213,2,FALSE)</f>
        <v>0</v>
      </c>
      <c r="B318" s="353">
        <f>IF(D318&gt;0,SUM($D$12:D318),0)</f>
        <v>0</v>
      </c>
      <c r="C318" s="353">
        <f t="shared" si="116"/>
        <v>0</v>
      </c>
      <c r="D318" s="353">
        <f t="shared" si="105"/>
        <v>0</v>
      </c>
      <c r="E318" s="408">
        <f t="shared" si="110"/>
        <v>0</v>
      </c>
      <c r="F318" s="371">
        <f>VLOOKUP($E318,'個別表（B表）'!$C$14:$AR$213,8,FALSE)</f>
        <v>0</v>
      </c>
      <c r="G318" s="346">
        <f>VLOOKUP($E318,'個別表（B表）'!$C$14:$AR$213,9,FALSE)</f>
        <v>0</v>
      </c>
      <c r="H318" s="346">
        <f>VLOOKUP($E318,'個別表（B表）'!$C$14:$AR$213,10,FALSE)</f>
        <v>0</v>
      </c>
      <c r="I318" s="542"/>
      <c r="J318" s="971" t="e">
        <f>IF($O318&gt;=0.6,1,
IF(AND($O318&gt;=0.5,#REF!=2,OR($L318="中間",$L318="山間")),1,"")
)</f>
        <v>#REF!</v>
      </c>
      <c r="K318" s="974" t="str">
        <f t="shared" si="106"/>
        <v/>
      </c>
      <c r="L318" s="652" t="str">
        <f>IF($H318&gt;0,LEFT(VLOOKUP($E318,'個別表（B表）'!$C$14:$AR$213,15,FALSE),2),"")</f>
        <v/>
      </c>
      <c r="M318" s="796"/>
      <c r="N318" s="544"/>
      <c r="O318" s="544"/>
      <c r="P318" s="543"/>
      <c r="Q318" s="556" t="str">
        <f t="shared" si="111"/>
        <v/>
      </c>
      <c r="R318" s="545"/>
      <c r="S318" s="557">
        <f>SUMIFS('個別表（B表）'!$H$14:$H$213,'個別表（B表）'!$C$14:$C$213,'総括表 (A表)'!$E318,'個別表（B表）'!$S$14:$S$213,"&gt;=1")</f>
        <v>0</v>
      </c>
      <c r="T318" s="401">
        <f>SUMIFS('個別表（B表）'!$BB$14:$BB$213,'個別表（B表）'!$C$14:$C$213,'総括表 (A表)'!$E318)</f>
        <v>0</v>
      </c>
      <c r="U318" s="401">
        <f>SUMIFS('個別表（B表）'!$BD$14:$BD$213,'個別表（B表）'!$C$14:$C$213,'総括表 (A表)'!$E318)</f>
        <v>0</v>
      </c>
      <c r="V318" s="557">
        <f>SUMIFS('個別表（B表）'!$H$14:$H$213,'個別表（B表）'!$C$14:$C$213,'総括表 (A表)'!$E318,'個別表（B表）'!$T$14:$T$213,"&gt;=1")</f>
        <v>0</v>
      </c>
      <c r="W318" s="402">
        <f>SUMIFS('個別表（B表）'!$BZ$14:$BZ$213,'個別表（B表）'!$C$14:$C$213,'総括表 (A表)'!$E318)</f>
        <v>0</v>
      </c>
      <c r="X318" s="402">
        <f>SUMIFS('個別表（B表）'!$CC$14:$CC$213,'個別表（B表）'!$C$14:$C$213,'総括表 (A表)'!$E318)</f>
        <v>0</v>
      </c>
      <c r="Y318" s="546"/>
      <c r="Z318" s="546"/>
      <c r="AA318" s="557">
        <f t="shared" si="117"/>
        <v>0</v>
      </c>
      <c r="AB318" s="403">
        <f t="shared" si="118"/>
        <v>0</v>
      </c>
      <c r="AC318" s="403">
        <f t="shared" si="119"/>
        <v>0</v>
      </c>
      <c r="AD318" s="548">
        <f t="shared" si="114"/>
        <v>0</v>
      </c>
      <c r="AE318" s="549"/>
      <c r="AF318" s="550">
        <f t="shared" si="120"/>
        <v>0</v>
      </c>
      <c r="AG318" s="551">
        <f t="shared" si="121"/>
        <v>0</v>
      </c>
      <c r="AH318" s="549"/>
      <c r="AI318" s="549"/>
      <c r="AJ318" s="550">
        <f t="shared" si="122"/>
        <v>0</v>
      </c>
      <c r="AK318" s="850">
        <f t="shared" si="115"/>
        <v>0</v>
      </c>
      <c r="AL318" s="549"/>
      <c r="AM318" s="550">
        <f t="shared" si="123"/>
        <v>0</v>
      </c>
      <c r="AN318" s="551">
        <f t="shared" si="124"/>
        <v>0</v>
      </c>
      <c r="AO318" s="549"/>
      <c r="AP318" s="552">
        <f t="shared" si="125"/>
        <v>0</v>
      </c>
      <c r="AQ318" s="553"/>
      <c r="AR318" s="551">
        <f t="shared" si="126"/>
        <v>0</v>
      </c>
      <c r="AS318" s="554"/>
      <c r="AT318" s="345">
        <f t="shared" si="127"/>
        <v>0</v>
      </c>
      <c r="AU318" s="868"/>
      <c r="AV318" s="555"/>
      <c r="AW318" s="371">
        <f t="shared" si="107"/>
        <v>0</v>
      </c>
      <c r="AX318" s="268"/>
      <c r="AY318" s="346">
        <f>'総括表 (A表)'!I318</f>
        <v>0</v>
      </c>
      <c r="AZ318" s="346">
        <f t="shared" si="108"/>
        <v>2</v>
      </c>
      <c r="BA318" s="346" t="str">
        <f t="shared" si="109"/>
        <v/>
      </c>
      <c r="BB318" s="346" t="str">
        <f t="shared" si="112"/>
        <v/>
      </c>
      <c r="BC318" s="346" t="str">
        <f t="shared" si="113"/>
        <v/>
      </c>
    </row>
    <row r="319" spans="1:55">
      <c r="A319" s="353">
        <f>VLOOKUP($E319,'個別表（B表）'!$C$14:$AR$213,2,FALSE)</f>
        <v>0</v>
      </c>
      <c r="B319" s="353">
        <f>IF(D319&gt;0,SUM($D$12:D319),0)</f>
        <v>0</v>
      </c>
      <c r="C319" s="353">
        <f t="shared" si="116"/>
        <v>0</v>
      </c>
      <c r="D319" s="353">
        <f t="shared" si="105"/>
        <v>0</v>
      </c>
      <c r="E319" s="408">
        <f t="shared" si="110"/>
        <v>0</v>
      </c>
      <c r="F319" s="371">
        <f>VLOOKUP($E319,'個別表（B表）'!$C$14:$AR$213,8,FALSE)</f>
        <v>0</v>
      </c>
      <c r="G319" s="346">
        <f>VLOOKUP($E319,'個別表（B表）'!$C$14:$AR$213,9,FALSE)</f>
        <v>0</v>
      </c>
      <c r="H319" s="346">
        <f>VLOOKUP($E319,'個別表（B表）'!$C$14:$AR$213,10,FALSE)</f>
        <v>0</v>
      </c>
      <c r="I319" s="542"/>
      <c r="J319" s="971" t="e">
        <f>IF($O319&gt;=0.6,1,
IF(AND($O319&gt;=0.5,#REF!=2,OR($L319="中間",$L319="山間")),1,"")
)</f>
        <v>#REF!</v>
      </c>
      <c r="K319" s="974" t="str">
        <f t="shared" si="106"/>
        <v/>
      </c>
      <c r="L319" s="652" t="str">
        <f>IF($H319&gt;0,LEFT(VLOOKUP($E319,'個別表（B表）'!$C$14:$AR$213,15,FALSE),2),"")</f>
        <v/>
      </c>
      <c r="M319" s="796"/>
      <c r="N319" s="544"/>
      <c r="O319" s="544"/>
      <c r="P319" s="543"/>
      <c r="Q319" s="556" t="str">
        <f t="shared" si="111"/>
        <v/>
      </c>
      <c r="R319" s="545"/>
      <c r="S319" s="557">
        <f>SUMIFS('個別表（B表）'!$H$14:$H$213,'個別表（B表）'!$C$14:$C$213,'総括表 (A表)'!$E319,'個別表（B表）'!$S$14:$S$213,"&gt;=1")</f>
        <v>0</v>
      </c>
      <c r="T319" s="401">
        <f>SUMIFS('個別表（B表）'!$BB$14:$BB$213,'個別表（B表）'!$C$14:$C$213,'総括表 (A表)'!$E319)</f>
        <v>0</v>
      </c>
      <c r="U319" s="401">
        <f>SUMIFS('個別表（B表）'!$BD$14:$BD$213,'個別表（B表）'!$C$14:$C$213,'総括表 (A表)'!$E319)</f>
        <v>0</v>
      </c>
      <c r="V319" s="557">
        <f>SUMIFS('個別表（B表）'!$H$14:$H$213,'個別表（B表）'!$C$14:$C$213,'総括表 (A表)'!$E319,'個別表（B表）'!$T$14:$T$213,"&gt;=1")</f>
        <v>0</v>
      </c>
      <c r="W319" s="402">
        <f>SUMIFS('個別表（B表）'!$BZ$14:$BZ$213,'個別表（B表）'!$C$14:$C$213,'総括表 (A表)'!$E319)</f>
        <v>0</v>
      </c>
      <c r="X319" s="402">
        <f>SUMIFS('個別表（B表）'!$CC$14:$CC$213,'個別表（B表）'!$C$14:$C$213,'総括表 (A表)'!$E319)</f>
        <v>0</v>
      </c>
      <c r="Y319" s="546"/>
      <c r="Z319" s="546"/>
      <c r="AA319" s="557">
        <f t="shared" si="117"/>
        <v>0</v>
      </c>
      <c r="AB319" s="403">
        <f t="shared" si="118"/>
        <v>0</v>
      </c>
      <c r="AC319" s="403">
        <f t="shared" si="119"/>
        <v>0</v>
      </c>
      <c r="AD319" s="548">
        <f t="shared" si="114"/>
        <v>0</v>
      </c>
      <c r="AE319" s="549"/>
      <c r="AF319" s="550">
        <f t="shared" si="120"/>
        <v>0</v>
      </c>
      <c r="AG319" s="551">
        <f t="shared" si="121"/>
        <v>0</v>
      </c>
      <c r="AH319" s="549"/>
      <c r="AI319" s="549"/>
      <c r="AJ319" s="550">
        <f t="shared" si="122"/>
        <v>0</v>
      </c>
      <c r="AK319" s="850">
        <f t="shared" si="115"/>
        <v>0</v>
      </c>
      <c r="AL319" s="549"/>
      <c r="AM319" s="550">
        <f t="shared" si="123"/>
        <v>0</v>
      </c>
      <c r="AN319" s="551">
        <f t="shared" si="124"/>
        <v>0</v>
      </c>
      <c r="AO319" s="549"/>
      <c r="AP319" s="552">
        <f t="shared" si="125"/>
        <v>0</v>
      </c>
      <c r="AQ319" s="553"/>
      <c r="AR319" s="551">
        <f t="shared" si="126"/>
        <v>0</v>
      </c>
      <c r="AS319" s="554"/>
      <c r="AT319" s="345">
        <f t="shared" si="127"/>
        <v>0</v>
      </c>
      <c r="AU319" s="868"/>
      <c r="AV319" s="555"/>
      <c r="AW319" s="371">
        <f t="shared" si="107"/>
        <v>0</v>
      </c>
      <c r="AX319" s="268"/>
      <c r="AY319" s="346">
        <f>'総括表 (A表)'!I319</f>
        <v>0</v>
      </c>
      <c r="AZ319" s="346">
        <f t="shared" si="108"/>
        <v>2</v>
      </c>
      <c r="BA319" s="346" t="str">
        <f t="shared" si="109"/>
        <v/>
      </c>
      <c r="BB319" s="346" t="str">
        <f t="shared" si="112"/>
        <v/>
      </c>
      <c r="BC319" s="346" t="str">
        <f t="shared" si="113"/>
        <v/>
      </c>
    </row>
    <row r="320" spans="1:55">
      <c r="A320" s="353">
        <f>VLOOKUP($E320,'個別表（B表）'!$C$14:$AR$213,2,FALSE)</f>
        <v>0</v>
      </c>
      <c r="B320" s="353">
        <f>IF(D320&gt;0,SUM($D$12:D320),0)</f>
        <v>0</v>
      </c>
      <c r="C320" s="353">
        <f t="shared" si="116"/>
        <v>0</v>
      </c>
      <c r="D320" s="353">
        <f t="shared" si="105"/>
        <v>0</v>
      </c>
      <c r="E320" s="408">
        <f t="shared" si="110"/>
        <v>0</v>
      </c>
      <c r="F320" s="371">
        <f>VLOOKUP($E320,'個別表（B表）'!$C$14:$AR$213,8,FALSE)</f>
        <v>0</v>
      </c>
      <c r="G320" s="346">
        <f>VLOOKUP($E320,'個別表（B表）'!$C$14:$AR$213,9,FALSE)</f>
        <v>0</v>
      </c>
      <c r="H320" s="346">
        <f>VLOOKUP($E320,'個別表（B表）'!$C$14:$AR$213,10,FALSE)</f>
        <v>0</v>
      </c>
      <c r="I320" s="542"/>
      <c r="J320" s="971" t="e">
        <f>IF($O320&gt;=0.6,1,
IF(AND($O320&gt;=0.5,#REF!=2,OR($L320="中間",$L320="山間")),1,"")
)</f>
        <v>#REF!</v>
      </c>
      <c r="K320" s="974" t="str">
        <f t="shared" si="106"/>
        <v/>
      </c>
      <c r="L320" s="652" t="str">
        <f>IF($H320&gt;0,LEFT(VLOOKUP($E320,'個別表（B表）'!$C$14:$AR$213,15,FALSE),2),"")</f>
        <v/>
      </c>
      <c r="M320" s="796"/>
      <c r="N320" s="544"/>
      <c r="O320" s="544"/>
      <c r="P320" s="543"/>
      <c r="Q320" s="556" t="str">
        <f t="shared" si="111"/>
        <v/>
      </c>
      <c r="R320" s="545"/>
      <c r="S320" s="557">
        <f>SUMIFS('個別表（B表）'!$H$14:$H$213,'個別表（B表）'!$C$14:$C$213,'総括表 (A表)'!$E320,'個別表（B表）'!$S$14:$S$213,"&gt;=1")</f>
        <v>0</v>
      </c>
      <c r="T320" s="401">
        <f>SUMIFS('個別表（B表）'!$BB$14:$BB$213,'個別表（B表）'!$C$14:$C$213,'総括表 (A表)'!$E320)</f>
        <v>0</v>
      </c>
      <c r="U320" s="401">
        <f>SUMIFS('個別表（B表）'!$BD$14:$BD$213,'個別表（B表）'!$C$14:$C$213,'総括表 (A表)'!$E320)</f>
        <v>0</v>
      </c>
      <c r="V320" s="557">
        <f>SUMIFS('個別表（B表）'!$H$14:$H$213,'個別表（B表）'!$C$14:$C$213,'総括表 (A表)'!$E320,'個別表（B表）'!$T$14:$T$213,"&gt;=1")</f>
        <v>0</v>
      </c>
      <c r="W320" s="402">
        <f>SUMIFS('個別表（B表）'!$BZ$14:$BZ$213,'個別表（B表）'!$C$14:$C$213,'総括表 (A表)'!$E320)</f>
        <v>0</v>
      </c>
      <c r="X320" s="402">
        <f>SUMIFS('個別表（B表）'!$CC$14:$CC$213,'個別表（B表）'!$C$14:$C$213,'総括表 (A表)'!$E320)</f>
        <v>0</v>
      </c>
      <c r="Y320" s="546"/>
      <c r="Z320" s="546"/>
      <c r="AA320" s="557">
        <f t="shared" si="117"/>
        <v>0</v>
      </c>
      <c r="AB320" s="403">
        <f t="shared" si="118"/>
        <v>0</v>
      </c>
      <c r="AC320" s="403">
        <f t="shared" si="119"/>
        <v>0</v>
      </c>
      <c r="AD320" s="548">
        <f t="shared" si="114"/>
        <v>0</v>
      </c>
      <c r="AE320" s="549"/>
      <c r="AF320" s="550">
        <f t="shared" si="120"/>
        <v>0</v>
      </c>
      <c r="AG320" s="551">
        <f t="shared" si="121"/>
        <v>0</v>
      </c>
      <c r="AH320" s="549"/>
      <c r="AI320" s="549"/>
      <c r="AJ320" s="550">
        <f t="shared" si="122"/>
        <v>0</v>
      </c>
      <c r="AK320" s="850">
        <f t="shared" si="115"/>
        <v>0</v>
      </c>
      <c r="AL320" s="549"/>
      <c r="AM320" s="550">
        <f t="shared" si="123"/>
        <v>0</v>
      </c>
      <c r="AN320" s="551">
        <f t="shared" si="124"/>
        <v>0</v>
      </c>
      <c r="AO320" s="549"/>
      <c r="AP320" s="552">
        <f t="shared" si="125"/>
        <v>0</v>
      </c>
      <c r="AQ320" s="553"/>
      <c r="AR320" s="551">
        <f t="shared" si="126"/>
        <v>0</v>
      </c>
      <c r="AS320" s="554"/>
      <c r="AT320" s="345">
        <f t="shared" si="127"/>
        <v>0</v>
      </c>
      <c r="AU320" s="868"/>
      <c r="AV320" s="555"/>
      <c r="AW320" s="371">
        <f t="shared" si="107"/>
        <v>0</v>
      </c>
      <c r="AX320" s="268"/>
      <c r="AY320" s="346">
        <f>'総括表 (A表)'!I320</f>
        <v>0</v>
      </c>
      <c r="AZ320" s="346">
        <f t="shared" si="108"/>
        <v>2</v>
      </c>
      <c r="BA320" s="346" t="str">
        <f t="shared" si="109"/>
        <v/>
      </c>
      <c r="BB320" s="346" t="str">
        <f t="shared" si="112"/>
        <v/>
      </c>
      <c r="BC320" s="346" t="str">
        <f t="shared" si="113"/>
        <v/>
      </c>
    </row>
    <row r="321" spans="1:55">
      <c r="A321" s="353">
        <f>VLOOKUP($E321,'個別表（B表）'!$C$14:$AR$213,2,FALSE)</f>
        <v>0</v>
      </c>
      <c r="B321" s="353">
        <f>IF(D321&gt;0,SUM($D$12:D321),0)</f>
        <v>0</v>
      </c>
      <c r="C321" s="353">
        <f t="shared" si="116"/>
        <v>0</v>
      </c>
      <c r="D321" s="353">
        <f t="shared" si="105"/>
        <v>0</v>
      </c>
      <c r="E321" s="408">
        <f t="shared" si="110"/>
        <v>0</v>
      </c>
      <c r="F321" s="371">
        <f>VLOOKUP($E321,'個別表（B表）'!$C$14:$AR$213,8,FALSE)</f>
        <v>0</v>
      </c>
      <c r="G321" s="346">
        <f>VLOOKUP($E321,'個別表（B表）'!$C$14:$AR$213,9,FALSE)</f>
        <v>0</v>
      </c>
      <c r="H321" s="346">
        <f>VLOOKUP($E321,'個別表（B表）'!$C$14:$AR$213,10,FALSE)</f>
        <v>0</v>
      </c>
      <c r="I321" s="542"/>
      <c r="J321" s="971" t="e">
        <f>IF($O321&gt;=0.6,1,
IF(AND($O321&gt;=0.5,#REF!=2,OR($L321="中間",$L321="山間")),1,"")
)</f>
        <v>#REF!</v>
      </c>
      <c r="K321" s="974" t="str">
        <f t="shared" si="106"/>
        <v/>
      </c>
      <c r="L321" s="652" t="str">
        <f>IF($H321&gt;0,LEFT(VLOOKUP($E321,'個別表（B表）'!$C$14:$AR$213,15,FALSE),2),"")</f>
        <v/>
      </c>
      <c r="M321" s="796"/>
      <c r="N321" s="544"/>
      <c r="O321" s="544"/>
      <c r="P321" s="543"/>
      <c r="Q321" s="556" t="str">
        <f t="shared" si="111"/>
        <v/>
      </c>
      <c r="R321" s="545"/>
      <c r="S321" s="557">
        <f>SUMIFS('個別表（B表）'!$H$14:$H$213,'個別表（B表）'!$C$14:$C$213,'総括表 (A表)'!$E321,'個別表（B表）'!$S$14:$S$213,"&gt;=1")</f>
        <v>0</v>
      </c>
      <c r="T321" s="401">
        <f>SUMIFS('個別表（B表）'!$BB$14:$BB$213,'個別表（B表）'!$C$14:$C$213,'総括表 (A表)'!$E321)</f>
        <v>0</v>
      </c>
      <c r="U321" s="401">
        <f>SUMIFS('個別表（B表）'!$BD$14:$BD$213,'個別表（B表）'!$C$14:$C$213,'総括表 (A表)'!$E321)</f>
        <v>0</v>
      </c>
      <c r="V321" s="557">
        <f>SUMIFS('個別表（B表）'!$H$14:$H$213,'個別表（B表）'!$C$14:$C$213,'総括表 (A表)'!$E321,'個別表（B表）'!$T$14:$T$213,"&gt;=1")</f>
        <v>0</v>
      </c>
      <c r="W321" s="402">
        <f>SUMIFS('個別表（B表）'!$BZ$14:$BZ$213,'個別表（B表）'!$C$14:$C$213,'総括表 (A表)'!$E321)</f>
        <v>0</v>
      </c>
      <c r="X321" s="402">
        <f>SUMIFS('個別表（B表）'!$CC$14:$CC$213,'個別表（B表）'!$C$14:$C$213,'総括表 (A表)'!$E321)</f>
        <v>0</v>
      </c>
      <c r="Y321" s="546"/>
      <c r="Z321" s="546"/>
      <c r="AA321" s="557">
        <f t="shared" si="117"/>
        <v>0</v>
      </c>
      <c r="AB321" s="403">
        <f t="shared" si="118"/>
        <v>0</v>
      </c>
      <c r="AC321" s="403">
        <f t="shared" si="119"/>
        <v>0</v>
      </c>
      <c r="AD321" s="548">
        <f t="shared" si="114"/>
        <v>0</v>
      </c>
      <c r="AE321" s="549"/>
      <c r="AF321" s="550">
        <f t="shared" si="120"/>
        <v>0</v>
      </c>
      <c r="AG321" s="551">
        <f t="shared" si="121"/>
        <v>0</v>
      </c>
      <c r="AH321" s="549"/>
      <c r="AI321" s="549"/>
      <c r="AJ321" s="550">
        <f t="shared" si="122"/>
        <v>0</v>
      </c>
      <c r="AK321" s="850">
        <f t="shared" si="115"/>
        <v>0</v>
      </c>
      <c r="AL321" s="549"/>
      <c r="AM321" s="550">
        <f t="shared" si="123"/>
        <v>0</v>
      </c>
      <c r="AN321" s="551">
        <f t="shared" si="124"/>
        <v>0</v>
      </c>
      <c r="AO321" s="549"/>
      <c r="AP321" s="552">
        <f t="shared" si="125"/>
        <v>0</v>
      </c>
      <c r="AQ321" s="553"/>
      <c r="AR321" s="551">
        <f t="shared" si="126"/>
        <v>0</v>
      </c>
      <c r="AS321" s="554"/>
      <c r="AT321" s="345">
        <f t="shared" si="127"/>
        <v>0</v>
      </c>
      <c r="AU321" s="868"/>
      <c r="AV321" s="555"/>
      <c r="AW321" s="371">
        <f t="shared" si="107"/>
        <v>0</v>
      </c>
      <c r="AX321" s="268"/>
      <c r="AY321" s="346">
        <f>'総括表 (A表)'!I321</f>
        <v>0</v>
      </c>
      <c r="AZ321" s="346">
        <f t="shared" si="108"/>
        <v>2</v>
      </c>
      <c r="BA321" s="346" t="str">
        <f t="shared" si="109"/>
        <v/>
      </c>
      <c r="BB321" s="346" t="str">
        <f t="shared" si="112"/>
        <v/>
      </c>
      <c r="BC321" s="346" t="str">
        <f t="shared" si="113"/>
        <v/>
      </c>
    </row>
    <row r="322" spans="1:55">
      <c r="A322" s="353">
        <f>VLOOKUP($E322,'個別表（B表）'!$C$14:$AR$213,2,FALSE)</f>
        <v>0</v>
      </c>
      <c r="B322" s="353">
        <f>IF(D322&gt;0,SUM($D$12:D322),0)</f>
        <v>0</v>
      </c>
      <c r="C322" s="353">
        <f t="shared" si="116"/>
        <v>0</v>
      </c>
      <c r="D322" s="353">
        <f t="shared" si="105"/>
        <v>0</v>
      </c>
      <c r="E322" s="408">
        <f t="shared" si="110"/>
        <v>0</v>
      </c>
      <c r="F322" s="371">
        <f>VLOOKUP($E322,'個別表（B表）'!$C$14:$AR$213,8,FALSE)</f>
        <v>0</v>
      </c>
      <c r="G322" s="346">
        <f>VLOOKUP($E322,'個別表（B表）'!$C$14:$AR$213,9,FALSE)</f>
        <v>0</v>
      </c>
      <c r="H322" s="346">
        <f>VLOOKUP($E322,'個別表（B表）'!$C$14:$AR$213,10,FALSE)</f>
        <v>0</v>
      </c>
      <c r="I322" s="542"/>
      <c r="J322" s="971" t="e">
        <f>IF($O322&gt;=0.6,1,
IF(AND($O322&gt;=0.5,#REF!=2,OR($L322="中間",$L322="山間")),1,"")
)</f>
        <v>#REF!</v>
      </c>
      <c r="K322" s="974" t="str">
        <f t="shared" si="106"/>
        <v/>
      </c>
      <c r="L322" s="652" t="str">
        <f>IF($H322&gt;0,LEFT(VLOOKUP($E322,'個別表（B表）'!$C$14:$AR$213,15,FALSE),2),"")</f>
        <v/>
      </c>
      <c r="M322" s="796"/>
      <c r="N322" s="544"/>
      <c r="O322" s="544"/>
      <c r="P322" s="543"/>
      <c r="Q322" s="556" t="str">
        <f t="shared" si="111"/>
        <v/>
      </c>
      <c r="R322" s="545"/>
      <c r="S322" s="557">
        <f>SUMIFS('個別表（B表）'!$H$14:$H$213,'個別表（B表）'!$C$14:$C$213,'総括表 (A表)'!$E322,'個別表（B表）'!$S$14:$S$213,"&gt;=1")</f>
        <v>0</v>
      </c>
      <c r="T322" s="401">
        <f>SUMIFS('個別表（B表）'!$BB$14:$BB$213,'個別表（B表）'!$C$14:$C$213,'総括表 (A表)'!$E322)</f>
        <v>0</v>
      </c>
      <c r="U322" s="401">
        <f>SUMIFS('個別表（B表）'!$BD$14:$BD$213,'個別表（B表）'!$C$14:$C$213,'総括表 (A表)'!$E322)</f>
        <v>0</v>
      </c>
      <c r="V322" s="557">
        <f>SUMIFS('個別表（B表）'!$H$14:$H$213,'個別表（B表）'!$C$14:$C$213,'総括表 (A表)'!$E322,'個別表（B表）'!$T$14:$T$213,"&gt;=1")</f>
        <v>0</v>
      </c>
      <c r="W322" s="402">
        <f>SUMIFS('個別表（B表）'!$BZ$14:$BZ$213,'個別表（B表）'!$C$14:$C$213,'総括表 (A表)'!$E322)</f>
        <v>0</v>
      </c>
      <c r="X322" s="402">
        <f>SUMIFS('個別表（B表）'!$CC$14:$CC$213,'個別表（B表）'!$C$14:$C$213,'総括表 (A表)'!$E322)</f>
        <v>0</v>
      </c>
      <c r="Y322" s="546"/>
      <c r="Z322" s="546"/>
      <c r="AA322" s="557">
        <f t="shared" si="117"/>
        <v>0</v>
      </c>
      <c r="AB322" s="403">
        <f t="shared" si="118"/>
        <v>0</v>
      </c>
      <c r="AC322" s="403">
        <f t="shared" si="119"/>
        <v>0</v>
      </c>
      <c r="AD322" s="548">
        <f t="shared" si="114"/>
        <v>0</v>
      </c>
      <c r="AE322" s="549"/>
      <c r="AF322" s="550">
        <f t="shared" si="120"/>
        <v>0</v>
      </c>
      <c r="AG322" s="551">
        <f t="shared" si="121"/>
        <v>0</v>
      </c>
      <c r="AH322" s="549"/>
      <c r="AI322" s="549"/>
      <c r="AJ322" s="550">
        <f t="shared" si="122"/>
        <v>0</v>
      </c>
      <c r="AK322" s="850">
        <f t="shared" si="115"/>
        <v>0</v>
      </c>
      <c r="AL322" s="549"/>
      <c r="AM322" s="550">
        <f t="shared" si="123"/>
        <v>0</v>
      </c>
      <c r="AN322" s="551">
        <f t="shared" si="124"/>
        <v>0</v>
      </c>
      <c r="AO322" s="549"/>
      <c r="AP322" s="552">
        <f t="shared" si="125"/>
        <v>0</v>
      </c>
      <c r="AQ322" s="553"/>
      <c r="AR322" s="551">
        <f t="shared" si="126"/>
        <v>0</v>
      </c>
      <c r="AS322" s="554"/>
      <c r="AT322" s="345">
        <f t="shared" si="127"/>
        <v>0</v>
      </c>
      <c r="AU322" s="868"/>
      <c r="AV322" s="555"/>
      <c r="AW322" s="371">
        <f t="shared" si="107"/>
        <v>0</v>
      </c>
      <c r="AX322" s="268"/>
      <c r="AY322" s="346">
        <f>'総括表 (A表)'!I322</f>
        <v>0</v>
      </c>
      <c r="AZ322" s="346">
        <f t="shared" si="108"/>
        <v>2</v>
      </c>
      <c r="BA322" s="346" t="str">
        <f t="shared" si="109"/>
        <v/>
      </c>
      <c r="BB322" s="346" t="str">
        <f t="shared" si="112"/>
        <v/>
      </c>
      <c r="BC322" s="346" t="str">
        <f t="shared" si="113"/>
        <v/>
      </c>
    </row>
    <row r="323" spans="1:55">
      <c r="A323" s="353">
        <f>VLOOKUP($E323,'個別表（B表）'!$C$14:$AR$213,2,FALSE)</f>
        <v>0</v>
      </c>
      <c r="B323" s="353">
        <f>IF(D323&gt;0,SUM($D$12:D323),0)</f>
        <v>0</v>
      </c>
      <c r="C323" s="353">
        <f t="shared" si="116"/>
        <v>0</v>
      </c>
      <c r="D323" s="353">
        <f t="shared" si="105"/>
        <v>0</v>
      </c>
      <c r="E323" s="408">
        <f t="shared" si="110"/>
        <v>0</v>
      </c>
      <c r="F323" s="371">
        <f>VLOOKUP($E323,'個別表（B表）'!$C$14:$AR$213,8,FALSE)</f>
        <v>0</v>
      </c>
      <c r="G323" s="346">
        <f>VLOOKUP($E323,'個別表（B表）'!$C$14:$AR$213,9,FALSE)</f>
        <v>0</v>
      </c>
      <c r="H323" s="346">
        <f>VLOOKUP($E323,'個別表（B表）'!$C$14:$AR$213,10,FALSE)</f>
        <v>0</v>
      </c>
      <c r="I323" s="542"/>
      <c r="J323" s="971" t="e">
        <f>IF($O323&gt;=0.6,1,
IF(AND($O323&gt;=0.5,#REF!=2,OR($L323="中間",$L323="山間")),1,"")
)</f>
        <v>#REF!</v>
      </c>
      <c r="K323" s="974" t="str">
        <f t="shared" si="106"/>
        <v/>
      </c>
      <c r="L323" s="652" t="str">
        <f>IF($H323&gt;0,LEFT(VLOOKUP($E323,'個別表（B表）'!$C$14:$AR$213,15,FALSE),2),"")</f>
        <v/>
      </c>
      <c r="M323" s="796"/>
      <c r="N323" s="544"/>
      <c r="O323" s="544"/>
      <c r="P323" s="543"/>
      <c r="Q323" s="556" t="str">
        <f t="shared" si="111"/>
        <v/>
      </c>
      <c r="R323" s="545"/>
      <c r="S323" s="557">
        <f>SUMIFS('個別表（B表）'!$H$14:$H$213,'個別表（B表）'!$C$14:$C$213,'総括表 (A表)'!$E323,'個別表（B表）'!$S$14:$S$213,"&gt;=1")</f>
        <v>0</v>
      </c>
      <c r="T323" s="401">
        <f>SUMIFS('個別表（B表）'!$BB$14:$BB$213,'個別表（B表）'!$C$14:$C$213,'総括表 (A表)'!$E323)</f>
        <v>0</v>
      </c>
      <c r="U323" s="401">
        <f>SUMIFS('個別表（B表）'!$BD$14:$BD$213,'個別表（B表）'!$C$14:$C$213,'総括表 (A表)'!$E323)</f>
        <v>0</v>
      </c>
      <c r="V323" s="557">
        <f>SUMIFS('個別表（B表）'!$H$14:$H$213,'個別表（B表）'!$C$14:$C$213,'総括表 (A表)'!$E323,'個別表（B表）'!$T$14:$T$213,"&gt;=1")</f>
        <v>0</v>
      </c>
      <c r="W323" s="402">
        <f>SUMIFS('個別表（B表）'!$BZ$14:$BZ$213,'個別表（B表）'!$C$14:$C$213,'総括表 (A表)'!$E323)</f>
        <v>0</v>
      </c>
      <c r="X323" s="402">
        <f>SUMIFS('個別表（B表）'!$CC$14:$CC$213,'個別表（B表）'!$C$14:$C$213,'総括表 (A表)'!$E323)</f>
        <v>0</v>
      </c>
      <c r="Y323" s="546"/>
      <c r="Z323" s="546"/>
      <c r="AA323" s="557">
        <f t="shared" si="117"/>
        <v>0</v>
      </c>
      <c r="AB323" s="403">
        <f t="shared" si="118"/>
        <v>0</v>
      </c>
      <c r="AC323" s="403">
        <f t="shared" si="119"/>
        <v>0</v>
      </c>
      <c r="AD323" s="548">
        <f t="shared" si="114"/>
        <v>0</v>
      </c>
      <c r="AE323" s="549"/>
      <c r="AF323" s="550">
        <f t="shared" si="120"/>
        <v>0</v>
      </c>
      <c r="AG323" s="551">
        <f t="shared" si="121"/>
        <v>0</v>
      </c>
      <c r="AH323" s="549"/>
      <c r="AI323" s="549"/>
      <c r="AJ323" s="550">
        <f t="shared" si="122"/>
        <v>0</v>
      </c>
      <c r="AK323" s="850">
        <f t="shared" si="115"/>
        <v>0</v>
      </c>
      <c r="AL323" s="549"/>
      <c r="AM323" s="550">
        <f t="shared" si="123"/>
        <v>0</v>
      </c>
      <c r="AN323" s="551">
        <f t="shared" si="124"/>
        <v>0</v>
      </c>
      <c r="AO323" s="549"/>
      <c r="AP323" s="552">
        <f t="shared" si="125"/>
        <v>0</v>
      </c>
      <c r="AQ323" s="553"/>
      <c r="AR323" s="551">
        <f t="shared" si="126"/>
        <v>0</v>
      </c>
      <c r="AS323" s="554"/>
      <c r="AT323" s="345">
        <f t="shared" si="127"/>
        <v>0</v>
      </c>
      <c r="AU323" s="868"/>
      <c r="AV323" s="555"/>
      <c r="AW323" s="371">
        <f t="shared" si="107"/>
        <v>0</v>
      </c>
      <c r="AX323" s="268"/>
      <c r="AY323" s="346">
        <f>'総括表 (A表)'!I323</f>
        <v>0</v>
      </c>
      <c r="AZ323" s="346">
        <f t="shared" si="108"/>
        <v>2</v>
      </c>
      <c r="BA323" s="346" t="str">
        <f t="shared" si="109"/>
        <v/>
      </c>
      <c r="BB323" s="346" t="str">
        <f t="shared" si="112"/>
        <v/>
      </c>
      <c r="BC323" s="346" t="str">
        <f t="shared" si="113"/>
        <v/>
      </c>
    </row>
    <row r="324" spans="1:55">
      <c r="A324" s="353">
        <f>VLOOKUP($E324,'個別表（B表）'!$C$14:$AR$213,2,FALSE)</f>
        <v>0</v>
      </c>
      <c r="B324" s="353">
        <f>IF(D324&gt;0,SUM($D$12:D324),0)</f>
        <v>0</v>
      </c>
      <c r="C324" s="353">
        <f t="shared" si="116"/>
        <v>0</v>
      </c>
      <c r="D324" s="353">
        <f t="shared" si="105"/>
        <v>0</v>
      </c>
      <c r="E324" s="408">
        <f t="shared" si="110"/>
        <v>0</v>
      </c>
      <c r="F324" s="371">
        <f>VLOOKUP($E324,'個別表（B表）'!$C$14:$AR$213,8,FALSE)</f>
        <v>0</v>
      </c>
      <c r="G324" s="346">
        <f>VLOOKUP($E324,'個別表（B表）'!$C$14:$AR$213,9,FALSE)</f>
        <v>0</v>
      </c>
      <c r="H324" s="346">
        <f>VLOOKUP($E324,'個別表（B表）'!$C$14:$AR$213,10,FALSE)</f>
        <v>0</v>
      </c>
      <c r="I324" s="542"/>
      <c r="J324" s="971" t="e">
        <f>IF($O324&gt;=0.6,1,
IF(AND($O324&gt;=0.5,#REF!=2,OR($L324="中間",$L324="山間")),1,"")
)</f>
        <v>#REF!</v>
      </c>
      <c r="K324" s="974" t="str">
        <f t="shared" si="106"/>
        <v/>
      </c>
      <c r="L324" s="652" t="str">
        <f>IF($H324&gt;0,LEFT(VLOOKUP($E324,'個別表（B表）'!$C$14:$AR$213,15,FALSE),2),"")</f>
        <v/>
      </c>
      <c r="M324" s="796"/>
      <c r="N324" s="544"/>
      <c r="O324" s="544"/>
      <c r="P324" s="543"/>
      <c r="Q324" s="556" t="str">
        <f t="shared" si="111"/>
        <v/>
      </c>
      <c r="R324" s="545"/>
      <c r="S324" s="557">
        <f>SUMIFS('個別表（B表）'!$H$14:$H$213,'個別表（B表）'!$C$14:$C$213,'総括表 (A表)'!$E324,'個別表（B表）'!$S$14:$S$213,"&gt;=1")</f>
        <v>0</v>
      </c>
      <c r="T324" s="401">
        <f>SUMIFS('個別表（B表）'!$BB$14:$BB$213,'個別表（B表）'!$C$14:$C$213,'総括表 (A表)'!$E324)</f>
        <v>0</v>
      </c>
      <c r="U324" s="401">
        <f>SUMIFS('個別表（B表）'!$BD$14:$BD$213,'個別表（B表）'!$C$14:$C$213,'総括表 (A表)'!$E324)</f>
        <v>0</v>
      </c>
      <c r="V324" s="557">
        <f>SUMIFS('個別表（B表）'!$H$14:$H$213,'個別表（B表）'!$C$14:$C$213,'総括表 (A表)'!$E324,'個別表（B表）'!$T$14:$T$213,"&gt;=1")</f>
        <v>0</v>
      </c>
      <c r="W324" s="402">
        <f>SUMIFS('個別表（B表）'!$BZ$14:$BZ$213,'個別表（B表）'!$C$14:$C$213,'総括表 (A表)'!$E324)</f>
        <v>0</v>
      </c>
      <c r="X324" s="402">
        <f>SUMIFS('個別表（B表）'!$CC$14:$CC$213,'個別表（B表）'!$C$14:$C$213,'総括表 (A表)'!$E324)</f>
        <v>0</v>
      </c>
      <c r="Y324" s="546"/>
      <c r="Z324" s="546"/>
      <c r="AA324" s="557">
        <f t="shared" si="117"/>
        <v>0</v>
      </c>
      <c r="AB324" s="403">
        <f t="shared" si="118"/>
        <v>0</v>
      </c>
      <c r="AC324" s="403">
        <f t="shared" si="119"/>
        <v>0</v>
      </c>
      <c r="AD324" s="548">
        <f t="shared" si="114"/>
        <v>0</v>
      </c>
      <c r="AE324" s="549"/>
      <c r="AF324" s="550">
        <f t="shared" si="120"/>
        <v>0</v>
      </c>
      <c r="AG324" s="551">
        <f t="shared" si="121"/>
        <v>0</v>
      </c>
      <c r="AH324" s="549"/>
      <c r="AI324" s="549"/>
      <c r="AJ324" s="550">
        <f t="shared" si="122"/>
        <v>0</v>
      </c>
      <c r="AK324" s="850">
        <f t="shared" si="115"/>
        <v>0</v>
      </c>
      <c r="AL324" s="549"/>
      <c r="AM324" s="550">
        <f t="shared" si="123"/>
        <v>0</v>
      </c>
      <c r="AN324" s="551">
        <f t="shared" si="124"/>
        <v>0</v>
      </c>
      <c r="AO324" s="549"/>
      <c r="AP324" s="552">
        <f t="shared" si="125"/>
        <v>0</v>
      </c>
      <c r="AQ324" s="553"/>
      <c r="AR324" s="551">
        <f t="shared" si="126"/>
        <v>0</v>
      </c>
      <c r="AS324" s="554"/>
      <c r="AT324" s="345">
        <f t="shared" si="127"/>
        <v>0</v>
      </c>
      <c r="AU324" s="868"/>
      <c r="AV324" s="555"/>
      <c r="AW324" s="371">
        <f t="shared" si="107"/>
        <v>0</v>
      </c>
      <c r="AX324" s="268"/>
      <c r="AY324" s="346">
        <f>'総括表 (A表)'!I324</f>
        <v>0</v>
      </c>
      <c r="AZ324" s="346">
        <f t="shared" si="108"/>
        <v>2</v>
      </c>
      <c r="BA324" s="346" t="str">
        <f t="shared" si="109"/>
        <v/>
      </c>
      <c r="BB324" s="346" t="str">
        <f t="shared" si="112"/>
        <v/>
      </c>
      <c r="BC324" s="346" t="str">
        <f t="shared" si="113"/>
        <v/>
      </c>
    </row>
    <row r="325" spans="1:55">
      <c r="A325" s="353">
        <f>VLOOKUP($E325,'個別表（B表）'!$C$14:$AR$213,2,FALSE)</f>
        <v>0</v>
      </c>
      <c r="B325" s="353">
        <f>IF(D325&gt;0,SUM($D$12:D325),0)</f>
        <v>0</v>
      </c>
      <c r="C325" s="353">
        <f t="shared" si="116"/>
        <v>0</v>
      </c>
      <c r="D325" s="353">
        <f t="shared" si="105"/>
        <v>0</v>
      </c>
      <c r="E325" s="408">
        <f t="shared" si="110"/>
        <v>0</v>
      </c>
      <c r="F325" s="371">
        <f>VLOOKUP($E325,'個別表（B表）'!$C$14:$AR$213,8,FALSE)</f>
        <v>0</v>
      </c>
      <c r="G325" s="346">
        <f>VLOOKUP($E325,'個別表（B表）'!$C$14:$AR$213,9,FALSE)</f>
        <v>0</v>
      </c>
      <c r="H325" s="346">
        <f>VLOOKUP($E325,'個別表（B表）'!$C$14:$AR$213,10,FALSE)</f>
        <v>0</v>
      </c>
      <c r="I325" s="542"/>
      <c r="J325" s="971" t="e">
        <f>IF($O325&gt;=0.6,1,
IF(AND($O325&gt;=0.5,#REF!=2,OR($L325="中間",$L325="山間")),1,"")
)</f>
        <v>#REF!</v>
      </c>
      <c r="K325" s="974" t="str">
        <f t="shared" si="106"/>
        <v/>
      </c>
      <c r="L325" s="652" t="str">
        <f>IF($H325&gt;0,LEFT(VLOOKUP($E325,'個別表（B表）'!$C$14:$AR$213,15,FALSE),2),"")</f>
        <v/>
      </c>
      <c r="M325" s="796"/>
      <c r="N325" s="544"/>
      <c r="O325" s="544"/>
      <c r="P325" s="543"/>
      <c r="Q325" s="556" t="str">
        <f t="shared" si="111"/>
        <v/>
      </c>
      <c r="R325" s="545"/>
      <c r="S325" s="557">
        <f>SUMIFS('個別表（B表）'!$H$14:$H$213,'個別表（B表）'!$C$14:$C$213,'総括表 (A表)'!$E325,'個別表（B表）'!$S$14:$S$213,"&gt;=1")</f>
        <v>0</v>
      </c>
      <c r="T325" s="401">
        <f>SUMIFS('個別表（B表）'!$BB$14:$BB$213,'個別表（B表）'!$C$14:$C$213,'総括表 (A表)'!$E325)</f>
        <v>0</v>
      </c>
      <c r="U325" s="401">
        <f>SUMIFS('個別表（B表）'!$BD$14:$BD$213,'個別表（B表）'!$C$14:$C$213,'総括表 (A表)'!$E325)</f>
        <v>0</v>
      </c>
      <c r="V325" s="557">
        <f>SUMIFS('個別表（B表）'!$H$14:$H$213,'個別表（B表）'!$C$14:$C$213,'総括表 (A表)'!$E325,'個別表（B表）'!$T$14:$T$213,"&gt;=1")</f>
        <v>0</v>
      </c>
      <c r="W325" s="402">
        <f>SUMIFS('個別表（B表）'!$BZ$14:$BZ$213,'個別表（B表）'!$C$14:$C$213,'総括表 (A表)'!$E325)</f>
        <v>0</v>
      </c>
      <c r="X325" s="402">
        <f>SUMIFS('個別表（B表）'!$CC$14:$CC$213,'個別表（B表）'!$C$14:$C$213,'総括表 (A表)'!$E325)</f>
        <v>0</v>
      </c>
      <c r="Y325" s="546"/>
      <c r="Z325" s="546"/>
      <c r="AA325" s="557">
        <f t="shared" si="117"/>
        <v>0</v>
      </c>
      <c r="AB325" s="403">
        <f t="shared" si="118"/>
        <v>0</v>
      </c>
      <c r="AC325" s="403">
        <f t="shared" si="119"/>
        <v>0</v>
      </c>
      <c r="AD325" s="548">
        <f t="shared" si="114"/>
        <v>0</v>
      </c>
      <c r="AE325" s="549"/>
      <c r="AF325" s="550">
        <f t="shared" si="120"/>
        <v>0</v>
      </c>
      <c r="AG325" s="551">
        <f t="shared" si="121"/>
        <v>0</v>
      </c>
      <c r="AH325" s="549"/>
      <c r="AI325" s="549"/>
      <c r="AJ325" s="550">
        <f t="shared" si="122"/>
        <v>0</v>
      </c>
      <c r="AK325" s="850">
        <f t="shared" si="115"/>
        <v>0</v>
      </c>
      <c r="AL325" s="549"/>
      <c r="AM325" s="550">
        <f t="shared" si="123"/>
        <v>0</v>
      </c>
      <c r="AN325" s="551">
        <f t="shared" si="124"/>
        <v>0</v>
      </c>
      <c r="AO325" s="549"/>
      <c r="AP325" s="552">
        <f t="shared" si="125"/>
        <v>0</v>
      </c>
      <c r="AQ325" s="553"/>
      <c r="AR325" s="551">
        <f t="shared" si="126"/>
        <v>0</v>
      </c>
      <c r="AS325" s="554"/>
      <c r="AT325" s="345">
        <f t="shared" si="127"/>
        <v>0</v>
      </c>
      <c r="AU325" s="868"/>
      <c r="AV325" s="555"/>
      <c r="AW325" s="371">
        <f t="shared" si="107"/>
        <v>0</v>
      </c>
      <c r="AX325" s="268"/>
      <c r="AY325" s="346">
        <f>'総括表 (A表)'!I325</f>
        <v>0</v>
      </c>
      <c r="AZ325" s="346">
        <f t="shared" si="108"/>
        <v>2</v>
      </c>
      <c r="BA325" s="346" t="str">
        <f t="shared" si="109"/>
        <v/>
      </c>
      <c r="BB325" s="346" t="str">
        <f t="shared" si="112"/>
        <v/>
      </c>
      <c r="BC325" s="346" t="str">
        <f t="shared" si="113"/>
        <v/>
      </c>
    </row>
    <row r="326" spans="1:55">
      <c r="A326" s="353">
        <f>VLOOKUP($E326,'個別表（B表）'!$C$14:$AR$213,2,FALSE)</f>
        <v>0</v>
      </c>
      <c r="B326" s="353">
        <f>IF(D326&gt;0,SUM($D$12:D326),0)</f>
        <v>0</v>
      </c>
      <c r="C326" s="353">
        <f t="shared" si="116"/>
        <v>0</v>
      </c>
      <c r="D326" s="353">
        <f t="shared" si="105"/>
        <v>0</v>
      </c>
      <c r="E326" s="408">
        <f t="shared" si="110"/>
        <v>0</v>
      </c>
      <c r="F326" s="371">
        <f>VLOOKUP($E326,'個別表（B表）'!$C$14:$AR$213,8,FALSE)</f>
        <v>0</v>
      </c>
      <c r="G326" s="346">
        <f>VLOOKUP($E326,'個別表（B表）'!$C$14:$AR$213,9,FALSE)</f>
        <v>0</v>
      </c>
      <c r="H326" s="346">
        <f>VLOOKUP($E326,'個別表（B表）'!$C$14:$AR$213,10,FALSE)</f>
        <v>0</v>
      </c>
      <c r="I326" s="542"/>
      <c r="J326" s="971" t="e">
        <f>IF($O326&gt;=0.6,1,
IF(AND($O326&gt;=0.5,#REF!=2,OR($L326="中間",$L326="山間")),1,"")
)</f>
        <v>#REF!</v>
      </c>
      <c r="K326" s="974" t="str">
        <f t="shared" si="106"/>
        <v/>
      </c>
      <c r="L326" s="652" t="str">
        <f>IF($H326&gt;0,LEFT(VLOOKUP($E326,'個別表（B表）'!$C$14:$AR$213,15,FALSE),2),"")</f>
        <v/>
      </c>
      <c r="M326" s="796"/>
      <c r="N326" s="544"/>
      <c r="O326" s="544"/>
      <c r="P326" s="543"/>
      <c r="Q326" s="556" t="str">
        <f t="shared" si="111"/>
        <v/>
      </c>
      <c r="R326" s="545"/>
      <c r="S326" s="557">
        <f>SUMIFS('個別表（B表）'!$H$14:$H$213,'個別表（B表）'!$C$14:$C$213,'総括表 (A表)'!$E326,'個別表（B表）'!$S$14:$S$213,"&gt;=1")</f>
        <v>0</v>
      </c>
      <c r="T326" s="401">
        <f>SUMIFS('個別表（B表）'!$BB$14:$BB$213,'個別表（B表）'!$C$14:$C$213,'総括表 (A表)'!$E326)</f>
        <v>0</v>
      </c>
      <c r="U326" s="401">
        <f>SUMIFS('個別表（B表）'!$BD$14:$BD$213,'個別表（B表）'!$C$14:$C$213,'総括表 (A表)'!$E326)</f>
        <v>0</v>
      </c>
      <c r="V326" s="557">
        <f>SUMIFS('個別表（B表）'!$H$14:$H$213,'個別表（B表）'!$C$14:$C$213,'総括表 (A表)'!$E326,'個別表（B表）'!$T$14:$T$213,"&gt;=1")</f>
        <v>0</v>
      </c>
      <c r="W326" s="402">
        <f>SUMIFS('個別表（B表）'!$BZ$14:$BZ$213,'個別表（B表）'!$C$14:$C$213,'総括表 (A表)'!$E326)</f>
        <v>0</v>
      </c>
      <c r="X326" s="402">
        <f>SUMIFS('個別表（B表）'!$CC$14:$CC$213,'個別表（B表）'!$C$14:$C$213,'総括表 (A表)'!$E326)</f>
        <v>0</v>
      </c>
      <c r="Y326" s="546"/>
      <c r="Z326" s="546"/>
      <c r="AA326" s="557">
        <f t="shared" si="117"/>
        <v>0</v>
      </c>
      <c r="AB326" s="403">
        <f t="shared" si="118"/>
        <v>0</v>
      </c>
      <c r="AC326" s="403">
        <f t="shared" si="119"/>
        <v>0</v>
      </c>
      <c r="AD326" s="548">
        <f t="shared" si="114"/>
        <v>0</v>
      </c>
      <c r="AE326" s="549"/>
      <c r="AF326" s="550">
        <f t="shared" si="120"/>
        <v>0</v>
      </c>
      <c r="AG326" s="551">
        <f t="shared" si="121"/>
        <v>0</v>
      </c>
      <c r="AH326" s="549"/>
      <c r="AI326" s="549"/>
      <c r="AJ326" s="550">
        <f t="shared" si="122"/>
        <v>0</v>
      </c>
      <c r="AK326" s="850">
        <f t="shared" si="115"/>
        <v>0</v>
      </c>
      <c r="AL326" s="549"/>
      <c r="AM326" s="550">
        <f t="shared" si="123"/>
        <v>0</v>
      </c>
      <c r="AN326" s="551">
        <f t="shared" si="124"/>
        <v>0</v>
      </c>
      <c r="AO326" s="549"/>
      <c r="AP326" s="552">
        <f t="shared" si="125"/>
        <v>0</v>
      </c>
      <c r="AQ326" s="553"/>
      <c r="AR326" s="551">
        <f t="shared" si="126"/>
        <v>0</v>
      </c>
      <c r="AS326" s="554"/>
      <c r="AT326" s="345">
        <f t="shared" si="127"/>
        <v>0</v>
      </c>
      <c r="AU326" s="868"/>
      <c r="AV326" s="555"/>
      <c r="AW326" s="371">
        <f t="shared" si="107"/>
        <v>0</v>
      </c>
      <c r="AX326" s="268"/>
      <c r="AY326" s="346">
        <f>'総括表 (A表)'!I326</f>
        <v>0</v>
      </c>
      <c r="AZ326" s="346">
        <f t="shared" si="108"/>
        <v>2</v>
      </c>
      <c r="BA326" s="346" t="str">
        <f t="shared" si="109"/>
        <v/>
      </c>
      <c r="BB326" s="346" t="str">
        <f t="shared" si="112"/>
        <v/>
      </c>
      <c r="BC326" s="346" t="str">
        <f t="shared" si="113"/>
        <v/>
      </c>
    </row>
    <row r="327" spans="1:55">
      <c r="A327" s="353">
        <f>VLOOKUP($E327,'個別表（B表）'!$C$14:$AR$213,2,FALSE)</f>
        <v>0</v>
      </c>
      <c r="B327" s="353">
        <f>IF(D327&gt;0,SUM($D$12:D327),0)</f>
        <v>0</v>
      </c>
      <c r="C327" s="353">
        <f t="shared" si="116"/>
        <v>0</v>
      </c>
      <c r="D327" s="353">
        <f t="shared" si="105"/>
        <v>0</v>
      </c>
      <c r="E327" s="408">
        <f t="shared" si="110"/>
        <v>0</v>
      </c>
      <c r="F327" s="371">
        <f>VLOOKUP($E327,'個別表（B表）'!$C$14:$AR$213,8,FALSE)</f>
        <v>0</v>
      </c>
      <c r="G327" s="346">
        <f>VLOOKUP($E327,'個別表（B表）'!$C$14:$AR$213,9,FALSE)</f>
        <v>0</v>
      </c>
      <c r="H327" s="346">
        <f>VLOOKUP($E327,'個別表（B表）'!$C$14:$AR$213,10,FALSE)</f>
        <v>0</v>
      </c>
      <c r="I327" s="542"/>
      <c r="J327" s="971" t="e">
        <f>IF($O327&gt;=0.6,1,
IF(AND($O327&gt;=0.5,#REF!=2,OR($L327="中間",$L327="山間")),1,"")
)</f>
        <v>#REF!</v>
      </c>
      <c r="K327" s="974" t="str">
        <f t="shared" si="106"/>
        <v/>
      </c>
      <c r="L327" s="652" t="str">
        <f>IF($H327&gt;0,LEFT(VLOOKUP($E327,'個別表（B表）'!$C$14:$AR$213,15,FALSE),2),"")</f>
        <v/>
      </c>
      <c r="M327" s="796"/>
      <c r="N327" s="544"/>
      <c r="O327" s="544"/>
      <c r="P327" s="543"/>
      <c r="Q327" s="556" t="str">
        <f t="shared" si="111"/>
        <v/>
      </c>
      <c r="R327" s="545"/>
      <c r="S327" s="557">
        <f>SUMIFS('個別表（B表）'!$H$14:$H$213,'個別表（B表）'!$C$14:$C$213,'総括表 (A表)'!$E327,'個別表（B表）'!$S$14:$S$213,"&gt;=1")</f>
        <v>0</v>
      </c>
      <c r="T327" s="401">
        <f>SUMIFS('個別表（B表）'!$BB$14:$BB$213,'個別表（B表）'!$C$14:$C$213,'総括表 (A表)'!$E327)</f>
        <v>0</v>
      </c>
      <c r="U327" s="401">
        <f>SUMIFS('個別表（B表）'!$BD$14:$BD$213,'個別表（B表）'!$C$14:$C$213,'総括表 (A表)'!$E327)</f>
        <v>0</v>
      </c>
      <c r="V327" s="557">
        <f>SUMIFS('個別表（B表）'!$H$14:$H$213,'個別表（B表）'!$C$14:$C$213,'総括表 (A表)'!$E327,'個別表（B表）'!$T$14:$T$213,"&gt;=1")</f>
        <v>0</v>
      </c>
      <c r="W327" s="402">
        <f>SUMIFS('個別表（B表）'!$BZ$14:$BZ$213,'個別表（B表）'!$C$14:$C$213,'総括表 (A表)'!$E327)</f>
        <v>0</v>
      </c>
      <c r="X327" s="402">
        <f>SUMIFS('個別表（B表）'!$CC$14:$CC$213,'個別表（B表）'!$C$14:$C$213,'総括表 (A表)'!$E327)</f>
        <v>0</v>
      </c>
      <c r="Y327" s="546"/>
      <c r="Z327" s="546"/>
      <c r="AA327" s="557">
        <f t="shared" si="117"/>
        <v>0</v>
      </c>
      <c r="AB327" s="403">
        <f t="shared" si="118"/>
        <v>0</v>
      </c>
      <c r="AC327" s="403">
        <f t="shared" si="119"/>
        <v>0</v>
      </c>
      <c r="AD327" s="548">
        <f t="shared" si="114"/>
        <v>0</v>
      </c>
      <c r="AE327" s="549"/>
      <c r="AF327" s="550">
        <f t="shared" si="120"/>
        <v>0</v>
      </c>
      <c r="AG327" s="551">
        <f t="shared" si="121"/>
        <v>0</v>
      </c>
      <c r="AH327" s="549"/>
      <c r="AI327" s="549"/>
      <c r="AJ327" s="550">
        <f t="shared" si="122"/>
        <v>0</v>
      </c>
      <c r="AK327" s="850">
        <f t="shared" si="115"/>
        <v>0</v>
      </c>
      <c r="AL327" s="549"/>
      <c r="AM327" s="550">
        <f t="shared" si="123"/>
        <v>0</v>
      </c>
      <c r="AN327" s="551">
        <f t="shared" si="124"/>
        <v>0</v>
      </c>
      <c r="AO327" s="549"/>
      <c r="AP327" s="552">
        <f t="shared" si="125"/>
        <v>0</v>
      </c>
      <c r="AQ327" s="553"/>
      <c r="AR327" s="551">
        <f t="shared" si="126"/>
        <v>0</v>
      </c>
      <c r="AS327" s="554"/>
      <c r="AT327" s="345">
        <f t="shared" si="127"/>
        <v>0</v>
      </c>
      <c r="AU327" s="868"/>
      <c r="AV327" s="555"/>
      <c r="AW327" s="371">
        <f t="shared" si="107"/>
        <v>0</v>
      </c>
      <c r="AX327" s="268"/>
      <c r="AY327" s="346">
        <f>'総括表 (A表)'!I327</f>
        <v>0</v>
      </c>
      <c r="AZ327" s="346">
        <f t="shared" si="108"/>
        <v>2</v>
      </c>
      <c r="BA327" s="346" t="str">
        <f t="shared" si="109"/>
        <v/>
      </c>
      <c r="BB327" s="346" t="str">
        <f t="shared" si="112"/>
        <v/>
      </c>
      <c r="BC327" s="346" t="str">
        <f t="shared" si="113"/>
        <v/>
      </c>
    </row>
    <row r="328" spans="1:55">
      <c r="A328" s="353">
        <f>VLOOKUP($E328,'個別表（B表）'!$C$14:$AR$213,2,FALSE)</f>
        <v>0</v>
      </c>
      <c r="B328" s="353">
        <f>IF(D328&gt;0,SUM($D$12:D328),0)</f>
        <v>0</v>
      </c>
      <c r="C328" s="353">
        <f t="shared" si="116"/>
        <v>0</v>
      </c>
      <c r="D328" s="353">
        <f t="shared" si="105"/>
        <v>0</v>
      </c>
      <c r="E328" s="408">
        <f t="shared" si="110"/>
        <v>0</v>
      </c>
      <c r="F328" s="371">
        <f>VLOOKUP($E328,'個別表（B表）'!$C$14:$AR$213,8,FALSE)</f>
        <v>0</v>
      </c>
      <c r="G328" s="346">
        <f>VLOOKUP($E328,'個別表（B表）'!$C$14:$AR$213,9,FALSE)</f>
        <v>0</v>
      </c>
      <c r="H328" s="346">
        <f>VLOOKUP($E328,'個別表（B表）'!$C$14:$AR$213,10,FALSE)</f>
        <v>0</v>
      </c>
      <c r="I328" s="542"/>
      <c r="J328" s="971" t="e">
        <f>IF($O328&gt;=0.6,1,
IF(AND($O328&gt;=0.5,#REF!=2,OR($L328="中間",$L328="山間")),1,"")
)</f>
        <v>#REF!</v>
      </c>
      <c r="K328" s="974" t="str">
        <f t="shared" si="106"/>
        <v/>
      </c>
      <c r="L328" s="652" t="str">
        <f>IF($H328&gt;0,LEFT(VLOOKUP($E328,'個別表（B表）'!$C$14:$AR$213,15,FALSE),2),"")</f>
        <v/>
      </c>
      <c r="M328" s="796"/>
      <c r="N328" s="544"/>
      <c r="O328" s="544"/>
      <c r="P328" s="543"/>
      <c r="Q328" s="556" t="str">
        <f t="shared" si="111"/>
        <v/>
      </c>
      <c r="R328" s="545"/>
      <c r="S328" s="557">
        <f>SUMIFS('個別表（B表）'!$H$14:$H$213,'個別表（B表）'!$C$14:$C$213,'総括表 (A表)'!$E328,'個別表（B表）'!$S$14:$S$213,"&gt;=1")</f>
        <v>0</v>
      </c>
      <c r="T328" s="401">
        <f>SUMIFS('個別表（B表）'!$BB$14:$BB$213,'個別表（B表）'!$C$14:$C$213,'総括表 (A表)'!$E328)</f>
        <v>0</v>
      </c>
      <c r="U328" s="401">
        <f>SUMIFS('個別表（B表）'!$BD$14:$BD$213,'個別表（B表）'!$C$14:$C$213,'総括表 (A表)'!$E328)</f>
        <v>0</v>
      </c>
      <c r="V328" s="557">
        <f>SUMIFS('個別表（B表）'!$H$14:$H$213,'個別表（B表）'!$C$14:$C$213,'総括表 (A表)'!$E328,'個別表（B表）'!$T$14:$T$213,"&gt;=1")</f>
        <v>0</v>
      </c>
      <c r="W328" s="402">
        <f>SUMIFS('個別表（B表）'!$BZ$14:$BZ$213,'個別表（B表）'!$C$14:$C$213,'総括表 (A表)'!$E328)</f>
        <v>0</v>
      </c>
      <c r="X328" s="402">
        <f>SUMIFS('個別表（B表）'!$CC$14:$CC$213,'個別表（B表）'!$C$14:$C$213,'総括表 (A表)'!$E328)</f>
        <v>0</v>
      </c>
      <c r="Y328" s="546"/>
      <c r="Z328" s="546"/>
      <c r="AA328" s="557">
        <f t="shared" si="117"/>
        <v>0</v>
      </c>
      <c r="AB328" s="403">
        <f t="shared" si="118"/>
        <v>0</v>
      </c>
      <c r="AC328" s="403">
        <f t="shared" si="119"/>
        <v>0</v>
      </c>
      <c r="AD328" s="548">
        <f t="shared" si="114"/>
        <v>0</v>
      </c>
      <c r="AE328" s="549"/>
      <c r="AF328" s="550">
        <f t="shared" si="120"/>
        <v>0</v>
      </c>
      <c r="AG328" s="551">
        <f t="shared" si="121"/>
        <v>0</v>
      </c>
      <c r="AH328" s="549"/>
      <c r="AI328" s="549"/>
      <c r="AJ328" s="550">
        <f t="shared" si="122"/>
        <v>0</v>
      </c>
      <c r="AK328" s="850">
        <f t="shared" si="115"/>
        <v>0</v>
      </c>
      <c r="AL328" s="549"/>
      <c r="AM328" s="550">
        <f t="shared" si="123"/>
        <v>0</v>
      </c>
      <c r="AN328" s="551">
        <f t="shared" si="124"/>
        <v>0</v>
      </c>
      <c r="AO328" s="549"/>
      <c r="AP328" s="552">
        <f t="shared" si="125"/>
        <v>0</v>
      </c>
      <c r="AQ328" s="553"/>
      <c r="AR328" s="551">
        <f t="shared" si="126"/>
        <v>0</v>
      </c>
      <c r="AS328" s="554"/>
      <c r="AT328" s="345">
        <f t="shared" si="127"/>
        <v>0</v>
      </c>
      <c r="AU328" s="868"/>
      <c r="AV328" s="555"/>
      <c r="AW328" s="371">
        <f t="shared" si="107"/>
        <v>0</v>
      </c>
      <c r="AX328" s="268"/>
      <c r="AY328" s="346">
        <f>'総括表 (A表)'!I328</f>
        <v>0</v>
      </c>
      <c r="AZ328" s="346">
        <f t="shared" si="108"/>
        <v>2</v>
      </c>
      <c r="BA328" s="346" t="str">
        <f t="shared" si="109"/>
        <v/>
      </c>
      <c r="BB328" s="346" t="str">
        <f t="shared" si="112"/>
        <v/>
      </c>
      <c r="BC328" s="346" t="str">
        <f t="shared" si="113"/>
        <v/>
      </c>
    </row>
    <row r="329" spans="1:55">
      <c r="A329" s="353">
        <f>VLOOKUP($E329,'個別表（B表）'!$C$14:$AR$213,2,FALSE)</f>
        <v>0</v>
      </c>
      <c r="B329" s="353">
        <f>IF(D329&gt;0,SUM($D$12:D329),0)</f>
        <v>0</v>
      </c>
      <c r="C329" s="353">
        <f t="shared" si="116"/>
        <v>0</v>
      </c>
      <c r="D329" s="353">
        <f t="shared" si="105"/>
        <v>0</v>
      </c>
      <c r="E329" s="408">
        <f t="shared" si="110"/>
        <v>0</v>
      </c>
      <c r="F329" s="371">
        <f>VLOOKUP($E329,'個別表（B表）'!$C$14:$AR$213,8,FALSE)</f>
        <v>0</v>
      </c>
      <c r="G329" s="346">
        <f>VLOOKUP($E329,'個別表（B表）'!$C$14:$AR$213,9,FALSE)</f>
        <v>0</v>
      </c>
      <c r="H329" s="346">
        <f>VLOOKUP($E329,'個別表（B表）'!$C$14:$AR$213,10,FALSE)</f>
        <v>0</v>
      </c>
      <c r="I329" s="542"/>
      <c r="J329" s="971" t="e">
        <f>IF($O329&gt;=0.6,1,
IF(AND($O329&gt;=0.5,#REF!=2,OR($L329="中間",$L329="山間")),1,"")
)</f>
        <v>#REF!</v>
      </c>
      <c r="K329" s="974" t="str">
        <f t="shared" si="106"/>
        <v/>
      </c>
      <c r="L329" s="652" t="str">
        <f>IF($H329&gt;0,LEFT(VLOOKUP($E329,'個別表（B表）'!$C$14:$AR$213,15,FALSE),2),"")</f>
        <v/>
      </c>
      <c r="M329" s="796"/>
      <c r="N329" s="544"/>
      <c r="O329" s="544"/>
      <c r="P329" s="543"/>
      <c r="Q329" s="556" t="str">
        <f t="shared" si="111"/>
        <v/>
      </c>
      <c r="R329" s="545"/>
      <c r="S329" s="557">
        <f>SUMIFS('個別表（B表）'!$H$14:$H$213,'個別表（B表）'!$C$14:$C$213,'総括表 (A表)'!$E329,'個別表（B表）'!$S$14:$S$213,"&gt;=1")</f>
        <v>0</v>
      </c>
      <c r="T329" s="401">
        <f>SUMIFS('個別表（B表）'!$BB$14:$BB$213,'個別表（B表）'!$C$14:$C$213,'総括表 (A表)'!$E329)</f>
        <v>0</v>
      </c>
      <c r="U329" s="401">
        <f>SUMIFS('個別表（B表）'!$BD$14:$BD$213,'個別表（B表）'!$C$14:$C$213,'総括表 (A表)'!$E329)</f>
        <v>0</v>
      </c>
      <c r="V329" s="557">
        <f>SUMIFS('個別表（B表）'!$H$14:$H$213,'個別表（B表）'!$C$14:$C$213,'総括表 (A表)'!$E329,'個別表（B表）'!$T$14:$T$213,"&gt;=1")</f>
        <v>0</v>
      </c>
      <c r="W329" s="402">
        <f>SUMIFS('個別表（B表）'!$BZ$14:$BZ$213,'個別表（B表）'!$C$14:$C$213,'総括表 (A表)'!$E329)</f>
        <v>0</v>
      </c>
      <c r="X329" s="402">
        <f>SUMIFS('個別表（B表）'!$CC$14:$CC$213,'個別表（B表）'!$C$14:$C$213,'総括表 (A表)'!$E329)</f>
        <v>0</v>
      </c>
      <c r="Y329" s="546"/>
      <c r="Z329" s="546"/>
      <c r="AA329" s="557">
        <f t="shared" si="117"/>
        <v>0</v>
      </c>
      <c r="AB329" s="403">
        <f t="shared" si="118"/>
        <v>0</v>
      </c>
      <c r="AC329" s="403">
        <f t="shared" si="119"/>
        <v>0</v>
      </c>
      <c r="AD329" s="548">
        <f t="shared" si="114"/>
        <v>0</v>
      </c>
      <c r="AE329" s="549"/>
      <c r="AF329" s="550">
        <f t="shared" si="120"/>
        <v>0</v>
      </c>
      <c r="AG329" s="551">
        <f t="shared" si="121"/>
        <v>0</v>
      </c>
      <c r="AH329" s="549"/>
      <c r="AI329" s="549"/>
      <c r="AJ329" s="550">
        <f t="shared" si="122"/>
        <v>0</v>
      </c>
      <c r="AK329" s="850">
        <f t="shared" si="115"/>
        <v>0</v>
      </c>
      <c r="AL329" s="549"/>
      <c r="AM329" s="550">
        <f t="shared" si="123"/>
        <v>0</v>
      </c>
      <c r="AN329" s="551">
        <f t="shared" si="124"/>
        <v>0</v>
      </c>
      <c r="AO329" s="549"/>
      <c r="AP329" s="552">
        <f t="shared" si="125"/>
        <v>0</v>
      </c>
      <c r="AQ329" s="553"/>
      <c r="AR329" s="551">
        <f t="shared" si="126"/>
        <v>0</v>
      </c>
      <c r="AS329" s="554"/>
      <c r="AT329" s="345">
        <f t="shared" si="127"/>
        <v>0</v>
      </c>
      <c r="AU329" s="868"/>
      <c r="AV329" s="555"/>
      <c r="AW329" s="371">
        <f t="shared" si="107"/>
        <v>0</v>
      </c>
      <c r="AX329" s="268"/>
      <c r="AY329" s="346">
        <f>'総括表 (A表)'!I329</f>
        <v>0</v>
      </c>
      <c r="AZ329" s="346">
        <f t="shared" si="108"/>
        <v>2</v>
      </c>
      <c r="BA329" s="346" t="str">
        <f t="shared" si="109"/>
        <v/>
      </c>
      <c r="BB329" s="346" t="str">
        <f t="shared" si="112"/>
        <v/>
      </c>
      <c r="BC329" s="346" t="str">
        <f t="shared" si="113"/>
        <v/>
      </c>
    </row>
    <row r="330" spans="1:55">
      <c r="A330" s="353">
        <f>VLOOKUP($E330,'個別表（B表）'!$C$14:$AR$213,2,FALSE)</f>
        <v>0</v>
      </c>
      <c r="B330" s="353">
        <f>IF(D330&gt;0,SUM($D$12:D330),0)</f>
        <v>0</v>
      </c>
      <c r="C330" s="353">
        <f t="shared" si="116"/>
        <v>0</v>
      </c>
      <c r="D330" s="353">
        <f t="shared" si="105"/>
        <v>0</v>
      </c>
      <c r="E330" s="408">
        <f t="shared" si="110"/>
        <v>0</v>
      </c>
      <c r="F330" s="371">
        <f>VLOOKUP($E330,'個別表（B表）'!$C$14:$AR$213,8,FALSE)</f>
        <v>0</v>
      </c>
      <c r="G330" s="346">
        <f>VLOOKUP($E330,'個別表（B表）'!$C$14:$AR$213,9,FALSE)</f>
        <v>0</v>
      </c>
      <c r="H330" s="346">
        <f>VLOOKUP($E330,'個別表（B表）'!$C$14:$AR$213,10,FALSE)</f>
        <v>0</v>
      </c>
      <c r="I330" s="542"/>
      <c r="J330" s="971" t="e">
        <f>IF($O330&gt;=0.6,1,
IF(AND($O330&gt;=0.5,#REF!=2,OR($L330="中間",$L330="山間")),1,"")
)</f>
        <v>#REF!</v>
      </c>
      <c r="K330" s="974" t="str">
        <f t="shared" si="106"/>
        <v/>
      </c>
      <c r="L330" s="652" t="str">
        <f>IF($H330&gt;0,LEFT(VLOOKUP($E330,'個別表（B表）'!$C$14:$AR$213,15,FALSE),2),"")</f>
        <v/>
      </c>
      <c r="M330" s="796"/>
      <c r="N330" s="544"/>
      <c r="O330" s="544"/>
      <c r="P330" s="543"/>
      <c r="Q330" s="556" t="str">
        <f t="shared" si="111"/>
        <v/>
      </c>
      <c r="R330" s="545"/>
      <c r="S330" s="557">
        <f>SUMIFS('個別表（B表）'!$H$14:$H$213,'個別表（B表）'!$C$14:$C$213,'総括表 (A表)'!$E330,'個別表（B表）'!$S$14:$S$213,"&gt;=1")</f>
        <v>0</v>
      </c>
      <c r="T330" s="401">
        <f>SUMIFS('個別表（B表）'!$BB$14:$BB$213,'個別表（B表）'!$C$14:$C$213,'総括表 (A表)'!$E330)</f>
        <v>0</v>
      </c>
      <c r="U330" s="401">
        <f>SUMIFS('個別表（B表）'!$BD$14:$BD$213,'個別表（B表）'!$C$14:$C$213,'総括表 (A表)'!$E330)</f>
        <v>0</v>
      </c>
      <c r="V330" s="557">
        <f>SUMIFS('個別表（B表）'!$H$14:$H$213,'個別表（B表）'!$C$14:$C$213,'総括表 (A表)'!$E330,'個別表（B表）'!$T$14:$T$213,"&gt;=1")</f>
        <v>0</v>
      </c>
      <c r="W330" s="402">
        <f>SUMIFS('個別表（B表）'!$BZ$14:$BZ$213,'個別表（B表）'!$C$14:$C$213,'総括表 (A表)'!$E330)</f>
        <v>0</v>
      </c>
      <c r="X330" s="402">
        <f>SUMIFS('個別表（B表）'!$CC$14:$CC$213,'個別表（B表）'!$C$14:$C$213,'総括表 (A表)'!$E330)</f>
        <v>0</v>
      </c>
      <c r="Y330" s="546"/>
      <c r="Z330" s="546"/>
      <c r="AA330" s="557">
        <f t="shared" si="117"/>
        <v>0</v>
      </c>
      <c r="AB330" s="403">
        <f t="shared" si="118"/>
        <v>0</v>
      </c>
      <c r="AC330" s="403">
        <f t="shared" si="119"/>
        <v>0</v>
      </c>
      <c r="AD330" s="548">
        <f t="shared" si="114"/>
        <v>0</v>
      </c>
      <c r="AE330" s="549"/>
      <c r="AF330" s="550">
        <f t="shared" si="120"/>
        <v>0</v>
      </c>
      <c r="AG330" s="551">
        <f t="shared" si="121"/>
        <v>0</v>
      </c>
      <c r="AH330" s="549"/>
      <c r="AI330" s="549"/>
      <c r="AJ330" s="550">
        <f t="shared" si="122"/>
        <v>0</v>
      </c>
      <c r="AK330" s="850">
        <f t="shared" si="115"/>
        <v>0</v>
      </c>
      <c r="AL330" s="549"/>
      <c r="AM330" s="550">
        <f t="shared" si="123"/>
        <v>0</v>
      </c>
      <c r="AN330" s="551">
        <f t="shared" si="124"/>
        <v>0</v>
      </c>
      <c r="AO330" s="549"/>
      <c r="AP330" s="552">
        <f t="shared" si="125"/>
        <v>0</v>
      </c>
      <c r="AQ330" s="553"/>
      <c r="AR330" s="551">
        <f t="shared" si="126"/>
        <v>0</v>
      </c>
      <c r="AS330" s="554"/>
      <c r="AT330" s="345">
        <f t="shared" si="127"/>
        <v>0</v>
      </c>
      <c r="AU330" s="868"/>
      <c r="AV330" s="555"/>
      <c r="AW330" s="371">
        <f t="shared" si="107"/>
        <v>0</v>
      </c>
      <c r="AX330" s="268"/>
      <c r="AY330" s="346">
        <f>'総括表 (A表)'!I330</f>
        <v>0</v>
      </c>
      <c r="AZ330" s="346">
        <f t="shared" si="108"/>
        <v>2</v>
      </c>
      <c r="BA330" s="346" t="str">
        <f t="shared" si="109"/>
        <v/>
      </c>
      <c r="BB330" s="346" t="str">
        <f t="shared" si="112"/>
        <v/>
      </c>
      <c r="BC330" s="346" t="str">
        <f t="shared" si="113"/>
        <v/>
      </c>
    </row>
    <row r="331" spans="1:55">
      <c r="A331" s="353">
        <f>VLOOKUP($E331,'個別表（B表）'!$C$14:$AR$213,2,FALSE)</f>
        <v>0</v>
      </c>
      <c r="B331" s="353">
        <f>IF(D331&gt;0,SUM($D$12:D331),0)</f>
        <v>0</v>
      </c>
      <c r="C331" s="353">
        <f t="shared" si="116"/>
        <v>0</v>
      </c>
      <c r="D331" s="353">
        <f t="shared" si="105"/>
        <v>0</v>
      </c>
      <c r="E331" s="408">
        <f t="shared" si="110"/>
        <v>0</v>
      </c>
      <c r="F331" s="371">
        <f>VLOOKUP($E331,'個別表（B表）'!$C$14:$AR$213,8,FALSE)</f>
        <v>0</v>
      </c>
      <c r="G331" s="346">
        <f>VLOOKUP($E331,'個別表（B表）'!$C$14:$AR$213,9,FALSE)</f>
        <v>0</v>
      </c>
      <c r="H331" s="346">
        <f>VLOOKUP($E331,'個別表（B表）'!$C$14:$AR$213,10,FALSE)</f>
        <v>0</v>
      </c>
      <c r="I331" s="542"/>
      <c r="J331" s="971" t="e">
        <f>IF($O331&gt;=0.6,1,
IF(AND($O331&gt;=0.5,#REF!=2,OR($L331="中間",$L331="山間")),1,"")
)</f>
        <v>#REF!</v>
      </c>
      <c r="K331" s="974" t="str">
        <f t="shared" si="106"/>
        <v/>
      </c>
      <c r="L331" s="652" t="str">
        <f>IF($H331&gt;0,LEFT(VLOOKUP($E331,'個別表（B表）'!$C$14:$AR$213,15,FALSE),2),"")</f>
        <v/>
      </c>
      <c r="M331" s="796"/>
      <c r="N331" s="544"/>
      <c r="O331" s="544"/>
      <c r="P331" s="543"/>
      <c r="Q331" s="556" t="str">
        <f t="shared" si="111"/>
        <v/>
      </c>
      <c r="R331" s="545"/>
      <c r="S331" s="557">
        <f>SUMIFS('個別表（B表）'!$H$14:$H$213,'個別表（B表）'!$C$14:$C$213,'総括表 (A表)'!$E331,'個別表（B表）'!$S$14:$S$213,"&gt;=1")</f>
        <v>0</v>
      </c>
      <c r="T331" s="401">
        <f>SUMIFS('個別表（B表）'!$BB$14:$BB$213,'個別表（B表）'!$C$14:$C$213,'総括表 (A表)'!$E331)</f>
        <v>0</v>
      </c>
      <c r="U331" s="401">
        <f>SUMIFS('個別表（B表）'!$BD$14:$BD$213,'個別表（B表）'!$C$14:$C$213,'総括表 (A表)'!$E331)</f>
        <v>0</v>
      </c>
      <c r="V331" s="557">
        <f>SUMIFS('個別表（B表）'!$H$14:$H$213,'個別表（B表）'!$C$14:$C$213,'総括表 (A表)'!$E331,'個別表（B表）'!$T$14:$T$213,"&gt;=1")</f>
        <v>0</v>
      </c>
      <c r="W331" s="402">
        <f>SUMIFS('個別表（B表）'!$BZ$14:$BZ$213,'個別表（B表）'!$C$14:$C$213,'総括表 (A表)'!$E331)</f>
        <v>0</v>
      </c>
      <c r="X331" s="402">
        <f>SUMIFS('個別表（B表）'!$CC$14:$CC$213,'個別表（B表）'!$C$14:$C$213,'総括表 (A表)'!$E331)</f>
        <v>0</v>
      </c>
      <c r="Y331" s="546"/>
      <c r="Z331" s="546"/>
      <c r="AA331" s="557">
        <f t="shared" si="117"/>
        <v>0</v>
      </c>
      <c r="AB331" s="403">
        <f t="shared" si="118"/>
        <v>0</v>
      </c>
      <c r="AC331" s="403">
        <f t="shared" si="119"/>
        <v>0</v>
      </c>
      <c r="AD331" s="548">
        <f t="shared" si="114"/>
        <v>0</v>
      </c>
      <c r="AE331" s="549"/>
      <c r="AF331" s="550">
        <f t="shared" si="120"/>
        <v>0</v>
      </c>
      <c r="AG331" s="551">
        <f t="shared" si="121"/>
        <v>0</v>
      </c>
      <c r="AH331" s="549"/>
      <c r="AI331" s="549"/>
      <c r="AJ331" s="550">
        <f t="shared" si="122"/>
        <v>0</v>
      </c>
      <c r="AK331" s="850">
        <f t="shared" si="115"/>
        <v>0</v>
      </c>
      <c r="AL331" s="549"/>
      <c r="AM331" s="550">
        <f t="shared" si="123"/>
        <v>0</v>
      </c>
      <c r="AN331" s="551">
        <f t="shared" si="124"/>
        <v>0</v>
      </c>
      <c r="AO331" s="549"/>
      <c r="AP331" s="552">
        <f t="shared" si="125"/>
        <v>0</v>
      </c>
      <c r="AQ331" s="553"/>
      <c r="AR331" s="551">
        <f t="shared" si="126"/>
        <v>0</v>
      </c>
      <c r="AS331" s="554"/>
      <c r="AT331" s="345">
        <f t="shared" si="127"/>
        <v>0</v>
      </c>
      <c r="AU331" s="868"/>
      <c r="AV331" s="555"/>
      <c r="AW331" s="371">
        <f t="shared" si="107"/>
        <v>0</v>
      </c>
      <c r="AX331" s="268"/>
      <c r="AY331" s="346">
        <f>'総括表 (A表)'!I331</f>
        <v>0</v>
      </c>
      <c r="AZ331" s="346">
        <f t="shared" si="108"/>
        <v>2</v>
      </c>
      <c r="BA331" s="346" t="str">
        <f t="shared" si="109"/>
        <v/>
      </c>
      <c r="BB331" s="346" t="str">
        <f t="shared" si="112"/>
        <v/>
      </c>
      <c r="BC331" s="346" t="str">
        <f t="shared" si="113"/>
        <v/>
      </c>
    </row>
    <row r="332" spans="1:55">
      <c r="A332" s="353">
        <f>VLOOKUP($E332,'個別表（B表）'!$C$14:$AR$213,2,FALSE)</f>
        <v>0</v>
      </c>
      <c r="B332" s="353">
        <f>IF(D332&gt;0,SUM($D$12:D332),0)</f>
        <v>0</v>
      </c>
      <c r="C332" s="353">
        <f t="shared" si="116"/>
        <v>0</v>
      </c>
      <c r="D332" s="353">
        <f t="shared" ref="D332:D395" si="128">IF(AND(C332=1,SUMIF($A$12:$A$541,A332,$Z$12:$Z$541)&gt;0),1,0)</f>
        <v>0</v>
      </c>
      <c r="E332" s="408">
        <f t="shared" si="110"/>
        <v>0</v>
      </c>
      <c r="F332" s="371">
        <f>VLOOKUP($E332,'個別表（B表）'!$C$14:$AR$213,8,FALSE)</f>
        <v>0</v>
      </c>
      <c r="G332" s="346">
        <f>VLOOKUP($E332,'個別表（B表）'!$C$14:$AR$213,9,FALSE)</f>
        <v>0</v>
      </c>
      <c r="H332" s="346">
        <f>VLOOKUP($E332,'個別表（B表）'!$C$14:$AR$213,10,FALSE)</f>
        <v>0</v>
      </c>
      <c r="I332" s="542"/>
      <c r="J332" s="971" t="e">
        <f>IF($O332&gt;=0.6,1,
IF(AND($O332&gt;=0.5,#REF!=2,OR($L332="中間",$L332="山間")),1,"")
)</f>
        <v>#REF!</v>
      </c>
      <c r="K332" s="974" t="str">
        <f t="shared" ref="K332:K395" si="129">$BC332</f>
        <v/>
      </c>
      <c r="L332" s="652" t="str">
        <f>IF($H332&gt;0,LEFT(VLOOKUP($E332,'個別表（B表）'!$C$14:$AR$213,15,FALSE),2),"")</f>
        <v/>
      </c>
      <c r="M332" s="796"/>
      <c r="N332" s="544"/>
      <c r="O332" s="544"/>
      <c r="P332" s="543"/>
      <c r="Q332" s="556" t="str">
        <f t="shared" si="111"/>
        <v/>
      </c>
      <c r="R332" s="545"/>
      <c r="S332" s="557">
        <f>SUMIFS('個別表（B表）'!$H$14:$H$213,'個別表（B表）'!$C$14:$C$213,'総括表 (A表)'!$E332,'個別表（B表）'!$S$14:$S$213,"&gt;=1")</f>
        <v>0</v>
      </c>
      <c r="T332" s="401">
        <f>SUMIFS('個別表（B表）'!$BB$14:$BB$213,'個別表（B表）'!$C$14:$C$213,'総括表 (A表)'!$E332)</f>
        <v>0</v>
      </c>
      <c r="U332" s="401">
        <f>SUMIFS('個別表（B表）'!$BD$14:$BD$213,'個別表（B表）'!$C$14:$C$213,'総括表 (A表)'!$E332)</f>
        <v>0</v>
      </c>
      <c r="V332" s="557">
        <f>SUMIFS('個別表（B表）'!$H$14:$H$213,'個別表（B表）'!$C$14:$C$213,'総括表 (A表)'!$E332,'個別表（B表）'!$T$14:$T$213,"&gt;=1")</f>
        <v>0</v>
      </c>
      <c r="W332" s="402">
        <f>SUMIFS('個別表（B表）'!$BZ$14:$BZ$213,'個別表（B表）'!$C$14:$C$213,'総括表 (A表)'!$E332)</f>
        <v>0</v>
      </c>
      <c r="X332" s="402">
        <f>SUMIFS('個別表（B表）'!$CC$14:$CC$213,'個別表（B表）'!$C$14:$C$213,'総括表 (A表)'!$E332)</f>
        <v>0</v>
      </c>
      <c r="Y332" s="546"/>
      <c r="Z332" s="546"/>
      <c r="AA332" s="557">
        <f t="shared" si="117"/>
        <v>0</v>
      </c>
      <c r="AB332" s="403">
        <f t="shared" si="118"/>
        <v>0</v>
      </c>
      <c r="AC332" s="403">
        <f t="shared" si="119"/>
        <v>0</v>
      </c>
      <c r="AD332" s="548">
        <f t="shared" si="114"/>
        <v>0</v>
      </c>
      <c r="AE332" s="549"/>
      <c r="AF332" s="550">
        <f t="shared" si="120"/>
        <v>0</v>
      </c>
      <c r="AG332" s="551">
        <f t="shared" si="121"/>
        <v>0</v>
      </c>
      <c r="AH332" s="549"/>
      <c r="AI332" s="549"/>
      <c r="AJ332" s="550">
        <f t="shared" si="122"/>
        <v>0</v>
      </c>
      <c r="AK332" s="850">
        <f t="shared" si="115"/>
        <v>0</v>
      </c>
      <c r="AL332" s="549"/>
      <c r="AM332" s="550">
        <f t="shared" si="123"/>
        <v>0</v>
      </c>
      <c r="AN332" s="551">
        <f t="shared" si="124"/>
        <v>0</v>
      </c>
      <c r="AO332" s="549"/>
      <c r="AP332" s="552">
        <f t="shared" si="125"/>
        <v>0</v>
      </c>
      <c r="AQ332" s="553"/>
      <c r="AR332" s="551">
        <f t="shared" si="126"/>
        <v>0</v>
      </c>
      <c r="AS332" s="554"/>
      <c r="AT332" s="345">
        <f t="shared" si="127"/>
        <v>0</v>
      </c>
      <c r="AU332" s="868"/>
      <c r="AV332" s="555"/>
      <c r="AW332" s="371">
        <f t="shared" ref="AW332:AW395" si="130">IF(E332&gt;0,IF(R332&gt;=21,"○","×"),)</f>
        <v>0</v>
      </c>
      <c r="AX332" s="268"/>
      <c r="AY332" s="346">
        <f>'総括表 (A表)'!I332</f>
        <v>0</v>
      </c>
      <c r="AZ332" s="346">
        <f t="shared" ref="AZ332:AZ395" si="131">IF(F332="北海道",1,2)</f>
        <v>2</v>
      </c>
      <c r="BA332" s="346" t="str">
        <f t="shared" ref="BA332:BA395" si="132">IF($O332&gt;=0.8,1,IF(AND($AZ332=2,OR($L332="中間",$L332="山間"),OR($N332&lt;0.5,$N332&gt;=0.6),$O332&gt;=0.6),1,IF(AND($AZ332=2,OR($L332="中間",$L332="山間"),AND($N332&gt;=0.5,$N332&lt;0.6),$O332&gt;=$N332+0.1),1,"")))</f>
        <v/>
      </c>
      <c r="BB332" s="346" t="str">
        <f t="shared" si="112"/>
        <v/>
      </c>
      <c r="BC332" s="346" t="str">
        <f t="shared" si="113"/>
        <v/>
      </c>
    </row>
    <row r="333" spans="1:55">
      <c r="A333" s="353">
        <f>VLOOKUP($E333,'個別表（B表）'!$C$14:$AR$213,2,FALSE)</f>
        <v>0</v>
      </c>
      <c r="B333" s="353">
        <f>IF(D333&gt;0,SUM($D$12:D333),0)</f>
        <v>0</v>
      </c>
      <c r="C333" s="353">
        <f t="shared" si="116"/>
        <v>0</v>
      </c>
      <c r="D333" s="353">
        <f t="shared" si="128"/>
        <v>0</v>
      </c>
      <c r="E333" s="408">
        <f t="shared" ref="E333:E396" si="133">IF(ROW()-ROW($E$11)&lt;=$A$8,ROW()-ROW($E$11),0)</f>
        <v>0</v>
      </c>
      <c r="F333" s="371">
        <f>VLOOKUP($E333,'個別表（B表）'!$C$14:$AR$213,8,FALSE)</f>
        <v>0</v>
      </c>
      <c r="G333" s="346">
        <f>VLOOKUP($E333,'個別表（B表）'!$C$14:$AR$213,9,FALSE)</f>
        <v>0</v>
      </c>
      <c r="H333" s="346">
        <f>VLOOKUP($E333,'個別表（B表）'!$C$14:$AR$213,10,FALSE)</f>
        <v>0</v>
      </c>
      <c r="I333" s="542"/>
      <c r="J333" s="971" t="e">
        <f>IF($O333&gt;=0.6,1,
IF(AND($O333&gt;=0.5,#REF!=2,OR($L333="中間",$L333="山間")),1,"")
)</f>
        <v>#REF!</v>
      </c>
      <c r="K333" s="974" t="str">
        <f t="shared" si="129"/>
        <v/>
      </c>
      <c r="L333" s="652" t="str">
        <f>IF($H333&gt;0,LEFT(VLOOKUP($E333,'個別表（B表）'!$C$14:$AR$213,15,FALSE),2),"")</f>
        <v/>
      </c>
      <c r="M333" s="796"/>
      <c r="N333" s="544"/>
      <c r="O333" s="544"/>
      <c r="P333" s="543"/>
      <c r="Q333" s="556" t="str">
        <f t="shared" ref="Q333:Q396" si="134">IF(AND(M333&gt;0,P333), MAX((M333-P333)/M333, 0), "")</f>
        <v/>
      </c>
      <c r="R333" s="545"/>
      <c r="S333" s="557">
        <f>SUMIFS('個別表（B表）'!$H$14:$H$213,'個別表（B表）'!$C$14:$C$213,'総括表 (A表)'!$E333,'個別表（B表）'!$S$14:$S$213,"&gt;=1")</f>
        <v>0</v>
      </c>
      <c r="T333" s="401">
        <f>SUMIFS('個別表（B表）'!$BB$14:$BB$213,'個別表（B表）'!$C$14:$C$213,'総括表 (A表)'!$E333)</f>
        <v>0</v>
      </c>
      <c r="U333" s="401">
        <f>SUMIFS('個別表（B表）'!$BD$14:$BD$213,'個別表（B表）'!$C$14:$C$213,'総括表 (A表)'!$E333)</f>
        <v>0</v>
      </c>
      <c r="V333" s="557">
        <f>SUMIFS('個別表（B表）'!$H$14:$H$213,'個別表（B表）'!$C$14:$C$213,'総括表 (A表)'!$E333,'個別表（B表）'!$T$14:$T$213,"&gt;=1")</f>
        <v>0</v>
      </c>
      <c r="W333" s="402">
        <f>SUMIFS('個別表（B表）'!$BZ$14:$BZ$213,'個別表（B表）'!$C$14:$C$213,'総括表 (A表)'!$E333)</f>
        <v>0</v>
      </c>
      <c r="X333" s="402">
        <f>SUMIFS('個別表（B表）'!$CC$14:$CC$213,'個別表（B表）'!$C$14:$C$213,'総括表 (A表)'!$E333)</f>
        <v>0</v>
      </c>
      <c r="Y333" s="546"/>
      <c r="Z333" s="546"/>
      <c r="AA333" s="557">
        <f t="shared" si="117"/>
        <v>0</v>
      </c>
      <c r="AB333" s="403">
        <f t="shared" si="118"/>
        <v>0</v>
      </c>
      <c r="AC333" s="403">
        <f t="shared" si="119"/>
        <v>0</v>
      </c>
      <c r="AD333" s="548">
        <f t="shared" si="114"/>
        <v>0</v>
      </c>
      <c r="AE333" s="549"/>
      <c r="AF333" s="550">
        <f t="shared" si="120"/>
        <v>0</v>
      </c>
      <c r="AG333" s="551">
        <f t="shared" si="121"/>
        <v>0</v>
      </c>
      <c r="AH333" s="549"/>
      <c r="AI333" s="549"/>
      <c r="AJ333" s="550">
        <f t="shared" si="122"/>
        <v>0</v>
      </c>
      <c r="AK333" s="850">
        <f t="shared" si="115"/>
        <v>0</v>
      </c>
      <c r="AL333" s="549"/>
      <c r="AM333" s="550">
        <f t="shared" si="123"/>
        <v>0</v>
      </c>
      <c r="AN333" s="551">
        <f t="shared" si="124"/>
        <v>0</v>
      </c>
      <c r="AO333" s="549"/>
      <c r="AP333" s="552">
        <f t="shared" si="125"/>
        <v>0</v>
      </c>
      <c r="AQ333" s="553"/>
      <c r="AR333" s="551">
        <f t="shared" si="126"/>
        <v>0</v>
      </c>
      <c r="AS333" s="554"/>
      <c r="AT333" s="345">
        <f t="shared" si="127"/>
        <v>0</v>
      </c>
      <c r="AU333" s="868"/>
      <c r="AV333" s="555"/>
      <c r="AW333" s="371">
        <f t="shared" si="130"/>
        <v>0</v>
      </c>
      <c r="AX333" s="268"/>
      <c r="AY333" s="346">
        <f>'総括表 (A表)'!I333</f>
        <v>0</v>
      </c>
      <c r="AZ333" s="346">
        <f t="shared" si="131"/>
        <v>2</v>
      </c>
      <c r="BA333" s="346" t="str">
        <f t="shared" si="132"/>
        <v/>
      </c>
      <c r="BB333" s="346" t="str">
        <f t="shared" ref="BB333:BB396" si="135">IF(AND($Q333&lt;0.1,OR($L333="都市",$L333="平地")),1,IF(AND($Q333&lt;0.2,OR($L333="中間",$L333="山間")),1,""))</f>
        <v/>
      </c>
      <c r="BC333" s="346" t="str">
        <f t="shared" ref="BC333:BC396" si="136">IF(AND($BA333=1,$BB333=1),1,"")</f>
        <v/>
      </c>
    </row>
    <row r="334" spans="1:55">
      <c r="A334" s="353">
        <f>VLOOKUP($E334,'個別表（B表）'!$C$14:$AR$213,2,FALSE)</f>
        <v>0</v>
      </c>
      <c r="B334" s="353">
        <f>IF(D334&gt;0,SUM($D$12:D334),0)</f>
        <v>0</v>
      </c>
      <c r="C334" s="353">
        <f t="shared" si="116"/>
        <v>0</v>
      </c>
      <c r="D334" s="353">
        <f t="shared" si="128"/>
        <v>0</v>
      </c>
      <c r="E334" s="408">
        <f t="shared" si="133"/>
        <v>0</v>
      </c>
      <c r="F334" s="371">
        <f>VLOOKUP($E334,'個別表（B表）'!$C$14:$AR$213,8,FALSE)</f>
        <v>0</v>
      </c>
      <c r="G334" s="346">
        <f>VLOOKUP($E334,'個別表（B表）'!$C$14:$AR$213,9,FALSE)</f>
        <v>0</v>
      </c>
      <c r="H334" s="346">
        <f>VLOOKUP($E334,'個別表（B表）'!$C$14:$AR$213,10,FALSE)</f>
        <v>0</v>
      </c>
      <c r="I334" s="542"/>
      <c r="J334" s="971" t="e">
        <f>IF($O334&gt;=0.6,1,
IF(AND($O334&gt;=0.5,#REF!=2,OR($L334="中間",$L334="山間")),1,"")
)</f>
        <v>#REF!</v>
      </c>
      <c r="K334" s="974" t="str">
        <f t="shared" si="129"/>
        <v/>
      </c>
      <c r="L334" s="652" t="str">
        <f>IF($H334&gt;0,LEFT(VLOOKUP($E334,'個別表（B表）'!$C$14:$AR$213,15,FALSE),2),"")</f>
        <v/>
      </c>
      <c r="M334" s="796"/>
      <c r="N334" s="544"/>
      <c r="O334" s="544"/>
      <c r="P334" s="543"/>
      <c r="Q334" s="556" t="str">
        <f t="shared" si="134"/>
        <v/>
      </c>
      <c r="R334" s="545"/>
      <c r="S334" s="557">
        <f>SUMIFS('個別表（B表）'!$H$14:$H$213,'個別表（B表）'!$C$14:$C$213,'総括表 (A表)'!$E334,'個別表（B表）'!$S$14:$S$213,"&gt;=1")</f>
        <v>0</v>
      </c>
      <c r="T334" s="401">
        <f>SUMIFS('個別表（B表）'!$BB$14:$BB$213,'個別表（B表）'!$C$14:$C$213,'総括表 (A表)'!$E334)</f>
        <v>0</v>
      </c>
      <c r="U334" s="401">
        <f>SUMIFS('個別表（B表）'!$BD$14:$BD$213,'個別表（B表）'!$C$14:$C$213,'総括表 (A表)'!$E334)</f>
        <v>0</v>
      </c>
      <c r="V334" s="557">
        <f>SUMIFS('個別表（B表）'!$H$14:$H$213,'個別表（B表）'!$C$14:$C$213,'総括表 (A表)'!$E334,'個別表（B表）'!$T$14:$T$213,"&gt;=1")</f>
        <v>0</v>
      </c>
      <c r="W334" s="402">
        <f>SUMIFS('個別表（B表）'!$BZ$14:$BZ$213,'個別表（B表）'!$C$14:$C$213,'総括表 (A表)'!$E334)</f>
        <v>0</v>
      </c>
      <c r="X334" s="402">
        <f>SUMIFS('個別表（B表）'!$CC$14:$CC$213,'個別表（B表）'!$C$14:$C$213,'総括表 (A表)'!$E334)</f>
        <v>0</v>
      </c>
      <c r="Y334" s="546"/>
      <c r="Z334" s="546"/>
      <c r="AA334" s="557">
        <f t="shared" si="117"/>
        <v>0</v>
      </c>
      <c r="AB334" s="403">
        <f t="shared" si="118"/>
        <v>0</v>
      </c>
      <c r="AC334" s="403">
        <f t="shared" si="119"/>
        <v>0</v>
      </c>
      <c r="AD334" s="548">
        <f t="shared" ref="AD334:AD397" si="137">$M334</f>
        <v>0</v>
      </c>
      <c r="AE334" s="549"/>
      <c r="AF334" s="550">
        <f t="shared" si="120"/>
        <v>0</v>
      </c>
      <c r="AG334" s="551">
        <f t="shared" si="121"/>
        <v>0</v>
      </c>
      <c r="AH334" s="549"/>
      <c r="AI334" s="549"/>
      <c r="AJ334" s="550">
        <f t="shared" si="122"/>
        <v>0</v>
      </c>
      <c r="AK334" s="850">
        <f t="shared" ref="AK334:AK397" si="138">$M334</f>
        <v>0</v>
      </c>
      <c r="AL334" s="549"/>
      <c r="AM334" s="550">
        <f t="shared" si="123"/>
        <v>0</v>
      </c>
      <c r="AN334" s="551">
        <f t="shared" si="124"/>
        <v>0</v>
      </c>
      <c r="AO334" s="549"/>
      <c r="AP334" s="552">
        <f t="shared" si="125"/>
        <v>0</v>
      </c>
      <c r="AQ334" s="553"/>
      <c r="AR334" s="551">
        <f t="shared" si="126"/>
        <v>0</v>
      </c>
      <c r="AS334" s="554"/>
      <c r="AT334" s="345">
        <f t="shared" si="127"/>
        <v>0</v>
      </c>
      <c r="AU334" s="868"/>
      <c r="AV334" s="555"/>
      <c r="AW334" s="371">
        <f t="shared" si="130"/>
        <v>0</v>
      </c>
      <c r="AX334" s="268"/>
      <c r="AY334" s="346">
        <f>'総括表 (A表)'!I334</f>
        <v>0</v>
      </c>
      <c r="AZ334" s="346">
        <f t="shared" si="131"/>
        <v>2</v>
      </c>
      <c r="BA334" s="346" t="str">
        <f t="shared" si="132"/>
        <v/>
      </c>
      <c r="BB334" s="346" t="str">
        <f t="shared" si="135"/>
        <v/>
      </c>
      <c r="BC334" s="346" t="str">
        <f t="shared" si="136"/>
        <v/>
      </c>
    </row>
    <row r="335" spans="1:55">
      <c r="A335" s="353">
        <f>VLOOKUP($E335,'個別表（B表）'!$C$14:$AR$213,2,FALSE)</f>
        <v>0</v>
      </c>
      <c r="B335" s="353">
        <f>IF(D335&gt;0,SUM($D$12:D335),0)</f>
        <v>0</v>
      </c>
      <c r="C335" s="353">
        <f t="shared" si="116"/>
        <v>0</v>
      </c>
      <c r="D335" s="353">
        <f t="shared" si="128"/>
        <v>0</v>
      </c>
      <c r="E335" s="408">
        <f t="shared" si="133"/>
        <v>0</v>
      </c>
      <c r="F335" s="371">
        <f>VLOOKUP($E335,'個別表（B表）'!$C$14:$AR$213,8,FALSE)</f>
        <v>0</v>
      </c>
      <c r="G335" s="346">
        <f>VLOOKUP($E335,'個別表（B表）'!$C$14:$AR$213,9,FALSE)</f>
        <v>0</v>
      </c>
      <c r="H335" s="346">
        <f>VLOOKUP($E335,'個別表（B表）'!$C$14:$AR$213,10,FALSE)</f>
        <v>0</v>
      </c>
      <c r="I335" s="542"/>
      <c r="J335" s="971" t="e">
        <f>IF($O335&gt;=0.6,1,
IF(AND($O335&gt;=0.5,#REF!=2,OR($L335="中間",$L335="山間")),1,"")
)</f>
        <v>#REF!</v>
      </c>
      <c r="K335" s="974" t="str">
        <f t="shared" si="129"/>
        <v/>
      </c>
      <c r="L335" s="652" t="str">
        <f>IF($H335&gt;0,LEFT(VLOOKUP($E335,'個別表（B表）'!$C$14:$AR$213,15,FALSE),2),"")</f>
        <v/>
      </c>
      <c r="M335" s="796"/>
      <c r="N335" s="544"/>
      <c r="O335" s="544"/>
      <c r="P335" s="543"/>
      <c r="Q335" s="556" t="str">
        <f t="shared" si="134"/>
        <v/>
      </c>
      <c r="R335" s="545"/>
      <c r="S335" s="557">
        <f>SUMIFS('個別表（B表）'!$H$14:$H$213,'個別表（B表）'!$C$14:$C$213,'総括表 (A表)'!$E335,'個別表（B表）'!$S$14:$S$213,"&gt;=1")</f>
        <v>0</v>
      </c>
      <c r="T335" s="401">
        <f>SUMIFS('個別表（B表）'!$BB$14:$BB$213,'個別表（B表）'!$C$14:$C$213,'総括表 (A表)'!$E335)</f>
        <v>0</v>
      </c>
      <c r="U335" s="401">
        <f>SUMIFS('個別表（B表）'!$BD$14:$BD$213,'個別表（B表）'!$C$14:$C$213,'総括表 (A表)'!$E335)</f>
        <v>0</v>
      </c>
      <c r="V335" s="557">
        <f>SUMIFS('個別表（B表）'!$H$14:$H$213,'個別表（B表）'!$C$14:$C$213,'総括表 (A表)'!$E335,'個別表（B表）'!$T$14:$T$213,"&gt;=1")</f>
        <v>0</v>
      </c>
      <c r="W335" s="402">
        <f>SUMIFS('個別表（B表）'!$BZ$14:$BZ$213,'個別表（B表）'!$C$14:$C$213,'総括表 (A表)'!$E335)</f>
        <v>0</v>
      </c>
      <c r="X335" s="402">
        <f>SUMIFS('個別表（B表）'!$CC$14:$CC$213,'個別表（B表）'!$C$14:$C$213,'総括表 (A表)'!$E335)</f>
        <v>0</v>
      </c>
      <c r="Y335" s="546"/>
      <c r="Z335" s="546"/>
      <c r="AA335" s="557">
        <f t="shared" si="117"/>
        <v>0</v>
      </c>
      <c r="AB335" s="403">
        <f t="shared" si="118"/>
        <v>0</v>
      </c>
      <c r="AC335" s="403">
        <f t="shared" si="119"/>
        <v>0</v>
      </c>
      <c r="AD335" s="548">
        <f t="shared" si="137"/>
        <v>0</v>
      </c>
      <c r="AE335" s="549"/>
      <c r="AF335" s="550">
        <f t="shared" si="120"/>
        <v>0</v>
      </c>
      <c r="AG335" s="551">
        <f t="shared" si="121"/>
        <v>0</v>
      </c>
      <c r="AH335" s="549"/>
      <c r="AI335" s="549"/>
      <c r="AJ335" s="550">
        <f t="shared" si="122"/>
        <v>0</v>
      </c>
      <c r="AK335" s="850">
        <f t="shared" si="138"/>
        <v>0</v>
      </c>
      <c r="AL335" s="549"/>
      <c r="AM335" s="550">
        <f t="shared" si="123"/>
        <v>0</v>
      </c>
      <c r="AN335" s="551">
        <f t="shared" si="124"/>
        <v>0</v>
      </c>
      <c r="AO335" s="549"/>
      <c r="AP335" s="552">
        <f t="shared" si="125"/>
        <v>0</v>
      </c>
      <c r="AQ335" s="553"/>
      <c r="AR335" s="551">
        <f t="shared" si="126"/>
        <v>0</v>
      </c>
      <c r="AS335" s="554"/>
      <c r="AT335" s="345">
        <f t="shared" si="127"/>
        <v>0</v>
      </c>
      <c r="AU335" s="868"/>
      <c r="AV335" s="555"/>
      <c r="AW335" s="371">
        <f t="shared" si="130"/>
        <v>0</v>
      </c>
      <c r="AX335" s="268"/>
      <c r="AY335" s="346">
        <f>'総括表 (A表)'!I335</f>
        <v>0</v>
      </c>
      <c r="AZ335" s="346">
        <f t="shared" si="131"/>
        <v>2</v>
      </c>
      <c r="BA335" s="346" t="str">
        <f t="shared" si="132"/>
        <v/>
      </c>
      <c r="BB335" s="346" t="str">
        <f t="shared" si="135"/>
        <v/>
      </c>
      <c r="BC335" s="346" t="str">
        <f t="shared" si="136"/>
        <v/>
      </c>
    </row>
    <row r="336" spans="1:55">
      <c r="A336" s="353">
        <f>VLOOKUP($E336,'個別表（B表）'!$C$14:$AR$213,2,FALSE)</f>
        <v>0</v>
      </c>
      <c r="B336" s="353">
        <f>IF(D336&gt;0,SUM($D$12:D336),0)</f>
        <v>0</v>
      </c>
      <c r="C336" s="353">
        <f t="shared" si="116"/>
        <v>0</v>
      </c>
      <c r="D336" s="353">
        <f t="shared" si="128"/>
        <v>0</v>
      </c>
      <c r="E336" s="408">
        <f t="shared" si="133"/>
        <v>0</v>
      </c>
      <c r="F336" s="371">
        <f>VLOOKUP($E336,'個別表（B表）'!$C$14:$AR$213,8,FALSE)</f>
        <v>0</v>
      </c>
      <c r="G336" s="346">
        <f>VLOOKUP($E336,'個別表（B表）'!$C$14:$AR$213,9,FALSE)</f>
        <v>0</v>
      </c>
      <c r="H336" s="346">
        <f>VLOOKUP($E336,'個別表（B表）'!$C$14:$AR$213,10,FALSE)</f>
        <v>0</v>
      </c>
      <c r="I336" s="542"/>
      <c r="J336" s="971" t="e">
        <f>IF($O336&gt;=0.6,1,
IF(AND($O336&gt;=0.5,#REF!=2,OR($L336="中間",$L336="山間")),1,"")
)</f>
        <v>#REF!</v>
      </c>
      <c r="K336" s="974" t="str">
        <f t="shared" si="129"/>
        <v/>
      </c>
      <c r="L336" s="652" t="str">
        <f>IF($H336&gt;0,LEFT(VLOOKUP($E336,'個別表（B表）'!$C$14:$AR$213,15,FALSE),2),"")</f>
        <v/>
      </c>
      <c r="M336" s="796"/>
      <c r="N336" s="544"/>
      <c r="O336" s="544"/>
      <c r="P336" s="543"/>
      <c r="Q336" s="556" t="str">
        <f t="shared" si="134"/>
        <v/>
      </c>
      <c r="R336" s="545"/>
      <c r="S336" s="557">
        <f>SUMIFS('個別表（B表）'!$H$14:$H$213,'個別表（B表）'!$C$14:$C$213,'総括表 (A表)'!$E336,'個別表（B表）'!$S$14:$S$213,"&gt;=1")</f>
        <v>0</v>
      </c>
      <c r="T336" s="401">
        <f>SUMIFS('個別表（B表）'!$BB$14:$BB$213,'個別表（B表）'!$C$14:$C$213,'総括表 (A表)'!$E336)</f>
        <v>0</v>
      </c>
      <c r="U336" s="401">
        <f>SUMIFS('個別表（B表）'!$BD$14:$BD$213,'個別表（B表）'!$C$14:$C$213,'総括表 (A表)'!$E336)</f>
        <v>0</v>
      </c>
      <c r="V336" s="557">
        <f>SUMIFS('個別表（B表）'!$H$14:$H$213,'個別表（B表）'!$C$14:$C$213,'総括表 (A表)'!$E336,'個別表（B表）'!$T$14:$T$213,"&gt;=1")</f>
        <v>0</v>
      </c>
      <c r="W336" s="402">
        <f>SUMIFS('個別表（B表）'!$BZ$14:$BZ$213,'個別表（B表）'!$C$14:$C$213,'総括表 (A表)'!$E336)</f>
        <v>0</v>
      </c>
      <c r="X336" s="402">
        <f>SUMIFS('個別表（B表）'!$CC$14:$CC$213,'個別表（B表）'!$C$14:$C$213,'総括表 (A表)'!$E336)</f>
        <v>0</v>
      </c>
      <c r="Y336" s="546"/>
      <c r="Z336" s="546"/>
      <c r="AA336" s="557">
        <f t="shared" si="117"/>
        <v>0</v>
      </c>
      <c r="AB336" s="403">
        <f t="shared" si="118"/>
        <v>0</v>
      </c>
      <c r="AC336" s="403">
        <f t="shared" si="119"/>
        <v>0</v>
      </c>
      <c r="AD336" s="548">
        <f t="shared" si="137"/>
        <v>0</v>
      </c>
      <c r="AE336" s="549"/>
      <c r="AF336" s="550">
        <f t="shared" si="120"/>
        <v>0</v>
      </c>
      <c r="AG336" s="551">
        <f t="shared" si="121"/>
        <v>0</v>
      </c>
      <c r="AH336" s="549"/>
      <c r="AI336" s="549"/>
      <c r="AJ336" s="550">
        <f t="shared" si="122"/>
        <v>0</v>
      </c>
      <c r="AK336" s="850">
        <f t="shared" si="138"/>
        <v>0</v>
      </c>
      <c r="AL336" s="549"/>
      <c r="AM336" s="550">
        <f t="shared" si="123"/>
        <v>0</v>
      </c>
      <c r="AN336" s="551">
        <f t="shared" si="124"/>
        <v>0</v>
      </c>
      <c r="AO336" s="549"/>
      <c r="AP336" s="552">
        <f t="shared" si="125"/>
        <v>0</v>
      </c>
      <c r="AQ336" s="553"/>
      <c r="AR336" s="551">
        <f t="shared" si="126"/>
        <v>0</v>
      </c>
      <c r="AS336" s="554"/>
      <c r="AT336" s="345">
        <f t="shared" si="127"/>
        <v>0</v>
      </c>
      <c r="AU336" s="868"/>
      <c r="AV336" s="555"/>
      <c r="AW336" s="371">
        <f t="shared" si="130"/>
        <v>0</v>
      </c>
      <c r="AX336" s="268"/>
      <c r="AY336" s="346">
        <f>'総括表 (A表)'!I336</f>
        <v>0</v>
      </c>
      <c r="AZ336" s="346">
        <f t="shared" si="131"/>
        <v>2</v>
      </c>
      <c r="BA336" s="346" t="str">
        <f t="shared" si="132"/>
        <v/>
      </c>
      <c r="BB336" s="346" t="str">
        <f t="shared" si="135"/>
        <v/>
      </c>
      <c r="BC336" s="346" t="str">
        <f t="shared" si="136"/>
        <v/>
      </c>
    </row>
    <row r="337" spans="1:55">
      <c r="A337" s="353">
        <f>VLOOKUP($E337,'個別表（B表）'!$C$14:$AR$213,2,FALSE)</f>
        <v>0</v>
      </c>
      <c r="B337" s="353">
        <f>IF(D337&gt;0,SUM($D$12:D337),0)</f>
        <v>0</v>
      </c>
      <c r="C337" s="353">
        <f t="shared" si="116"/>
        <v>0</v>
      </c>
      <c r="D337" s="353">
        <f t="shared" si="128"/>
        <v>0</v>
      </c>
      <c r="E337" s="408">
        <f t="shared" si="133"/>
        <v>0</v>
      </c>
      <c r="F337" s="371">
        <f>VLOOKUP($E337,'個別表（B表）'!$C$14:$AR$213,8,FALSE)</f>
        <v>0</v>
      </c>
      <c r="G337" s="346">
        <f>VLOOKUP($E337,'個別表（B表）'!$C$14:$AR$213,9,FALSE)</f>
        <v>0</v>
      </c>
      <c r="H337" s="346">
        <f>VLOOKUP($E337,'個別表（B表）'!$C$14:$AR$213,10,FALSE)</f>
        <v>0</v>
      </c>
      <c r="I337" s="542"/>
      <c r="J337" s="971" t="e">
        <f>IF($O337&gt;=0.6,1,
IF(AND($O337&gt;=0.5,#REF!=2,OR($L337="中間",$L337="山間")),1,"")
)</f>
        <v>#REF!</v>
      </c>
      <c r="K337" s="974" t="str">
        <f t="shared" si="129"/>
        <v/>
      </c>
      <c r="L337" s="652" t="str">
        <f>IF($H337&gt;0,LEFT(VLOOKUP($E337,'個別表（B表）'!$C$14:$AR$213,15,FALSE),2),"")</f>
        <v/>
      </c>
      <c r="M337" s="796"/>
      <c r="N337" s="544"/>
      <c r="O337" s="544"/>
      <c r="P337" s="543"/>
      <c r="Q337" s="556" t="str">
        <f t="shared" si="134"/>
        <v/>
      </c>
      <c r="R337" s="545"/>
      <c r="S337" s="557">
        <f>SUMIFS('個別表（B表）'!$H$14:$H$213,'個別表（B表）'!$C$14:$C$213,'総括表 (A表)'!$E337,'個別表（B表）'!$S$14:$S$213,"&gt;=1")</f>
        <v>0</v>
      </c>
      <c r="T337" s="401">
        <f>SUMIFS('個別表（B表）'!$BB$14:$BB$213,'個別表（B表）'!$C$14:$C$213,'総括表 (A表)'!$E337)</f>
        <v>0</v>
      </c>
      <c r="U337" s="401">
        <f>SUMIFS('個別表（B表）'!$BD$14:$BD$213,'個別表（B表）'!$C$14:$C$213,'総括表 (A表)'!$E337)</f>
        <v>0</v>
      </c>
      <c r="V337" s="557">
        <f>SUMIFS('個別表（B表）'!$H$14:$H$213,'個別表（B表）'!$C$14:$C$213,'総括表 (A表)'!$E337,'個別表（B表）'!$T$14:$T$213,"&gt;=1")</f>
        <v>0</v>
      </c>
      <c r="W337" s="402">
        <f>SUMIFS('個別表（B表）'!$BZ$14:$BZ$213,'個別表（B表）'!$C$14:$C$213,'総括表 (A表)'!$E337)</f>
        <v>0</v>
      </c>
      <c r="X337" s="402">
        <f>SUMIFS('個別表（B表）'!$CC$14:$CC$213,'個別表（B表）'!$C$14:$C$213,'総括表 (A表)'!$E337)</f>
        <v>0</v>
      </c>
      <c r="Y337" s="546"/>
      <c r="Z337" s="546"/>
      <c r="AA337" s="557">
        <f t="shared" si="117"/>
        <v>0</v>
      </c>
      <c r="AB337" s="403">
        <f t="shared" si="118"/>
        <v>0</v>
      </c>
      <c r="AC337" s="403">
        <f t="shared" si="119"/>
        <v>0</v>
      </c>
      <c r="AD337" s="548">
        <f t="shared" si="137"/>
        <v>0</v>
      </c>
      <c r="AE337" s="549"/>
      <c r="AF337" s="550">
        <f t="shared" si="120"/>
        <v>0</v>
      </c>
      <c r="AG337" s="551">
        <f t="shared" si="121"/>
        <v>0</v>
      </c>
      <c r="AH337" s="549"/>
      <c r="AI337" s="549"/>
      <c r="AJ337" s="550">
        <f t="shared" si="122"/>
        <v>0</v>
      </c>
      <c r="AK337" s="850">
        <f t="shared" si="138"/>
        <v>0</v>
      </c>
      <c r="AL337" s="549"/>
      <c r="AM337" s="550">
        <f t="shared" si="123"/>
        <v>0</v>
      </c>
      <c r="AN337" s="551">
        <f t="shared" si="124"/>
        <v>0</v>
      </c>
      <c r="AO337" s="549"/>
      <c r="AP337" s="552">
        <f t="shared" si="125"/>
        <v>0</v>
      </c>
      <c r="AQ337" s="553"/>
      <c r="AR337" s="551">
        <f t="shared" si="126"/>
        <v>0</v>
      </c>
      <c r="AS337" s="554"/>
      <c r="AT337" s="345">
        <f t="shared" si="127"/>
        <v>0</v>
      </c>
      <c r="AU337" s="868"/>
      <c r="AV337" s="555"/>
      <c r="AW337" s="371">
        <f t="shared" si="130"/>
        <v>0</v>
      </c>
      <c r="AX337" s="268"/>
      <c r="AY337" s="346">
        <f>'総括表 (A表)'!I337</f>
        <v>0</v>
      </c>
      <c r="AZ337" s="346">
        <f t="shared" si="131"/>
        <v>2</v>
      </c>
      <c r="BA337" s="346" t="str">
        <f t="shared" si="132"/>
        <v/>
      </c>
      <c r="BB337" s="346" t="str">
        <f t="shared" si="135"/>
        <v/>
      </c>
      <c r="BC337" s="346" t="str">
        <f t="shared" si="136"/>
        <v/>
      </c>
    </row>
    <row r="338" spans="1:55">
      <c r="A338" s="353">
        <f>VLOOKUP($E338,'個別表（B表）'!$C$14:$AR$213,2,FALSE)</f>
        <v>0</v>
      </c>
      <c r="B338" s="353">
        <f>IF(D338&gt;0,SUM($D$12:D338),0)</f>
        <v>0</v>
      </c>
      <c r="C338" s="353">
        <f t="shared" si="116"/>
        <v>0</v>
      </c>
      <c r="D338" s="353">
        <f t="shared" si="128"/>
        <v>0</v>
      </c>
      <c r="E338" s="408">
        <f t="shared" si="133"/>
        <v>0</v>
      </c>
      <c r="F338" s="371">
        <f>VLOOKUP($E338,'個別表（B表）'!$C$14:$AR$213,8,FALSE)</f>
        <v>0</v>
      </c>
      <c r="G338" s="346">
        <f>VLOOKUP($E338,'個別表（B表）'!$C$14:$AR$213,9,FALSE)</f>
        <v>0</v>
      </c>
      <c r="H338" s="346">
        <f>VLOOKUP($E338,'個別表（B表）'!$C$14:$AR$213,10,FALSE)</f>
        <v>0</v>
      </c>
      <c r="I338" s="542"/>
      <c r="J338" s="971" t="e">
        <f>IF($O338&gt;=0.6,1,
IF(AND($O338&gt;=0.5,#REF!=2,OR($L338="中間",$L338="山間")),1,"")
)</f>
        <v>#REF!</v>
      </c>
      <c r="K338" s="974" t="str">
        <f t="shared" si="129"/>
        <v/>
      </c>
      <c r="L338" s="652" t="str">
        <f>IF($H338&gt;0,LEFT(VLOOKUP($E338,'個別表（B表）'!$C$14:$AR$213,15,FALSE),2),"")</f>
        <v/>
      </c>
      <c r="M338" s="796"/>
      <c r="N338" s="544"/>
      <c r="O338" s="544"/>
      <c r="P338" s="543"/>
      <c r="Q338" s="556" t="str">
        <f t="shared" si="134"/>
        <v/>
      </c>
      <c r="R338" s="545"/>
      <c r="S338" s="557">
        <f>SUMIFS('個別表（B表）'!$H$14:$H$213,'個別表（B表）'!$C$14:$C$213,'総括表 (A表)'!$E338,'個別表（B表）'!$S$14:$S$213,"&gt;=1")</f>
        <v>0</v>
      </c>
      <c r="T338" s="401">
        <f>SUMIFS('個別表（B表）'!$BB$14:$BB$213,'個別表（B表）'!$C$14:$C$213,'総括表 (A表)'!$E338)</f>
        <v>0</v>
      </c>
      <c r="U338" s="401">
        <f>SUMIFS('個別表（B表）'!$BD$14:$BD$213,'個別表（B表）'!$C$14:$C$213,'総括表 (A表)'!$E338)</f>
        <v>0</v>
      </c>
      <c r="V338" s="557">
        <f>SUMIFS('個別表（B表）'!$H$14:$H$213,'個別表（B表）'!$C$14:$C$213,'総括表 (A表)'!$E338,'個別表（B表）'!$T$14:$T$213,"&gt;=1")</f>
        <v>0</v>
      </c>
      <c r="W338" s="402">
        <f>SUMIFS('個別表（B表）'!$BZ$14:$BZ$213,'個別表（B表）'!$C$14:$C$213,'総括表 (A表)'!$E338)</f>
        <v>0</v>
      </c>
      <c r="X338" s="402">
        <f>SUMIFS('個別表（B表）'!$CC$14:$CC$213,'個別表（B表）'!$C$14:$C$213,'総括表 (A表)'!$E338)</f>
        <v>0</v>
      </c>
      <c r="Y338" s="546"/>
      <c r="Z338" s="546"/>
      <c r="AA338" s="557">
        <f t="shared" si="117"/>
        <v>0</v>
      </c>
      <c r="AB338" s="403">
        <f t="shared" si="118"/>
        <v>0</v>
      </c>
      <c r="AC338" s="403">
        <f t="shared" si="119"/>
        <v>0</v>
      </c>
      <c r="AD338" s="548">
        <f t="shared" si="137"/>
        <v>0</v>
      </c>
      <c r="AE338" s="549"/>
      <c r="AF338" s="550">
        <f t="shared" si="120"/>
        <v>0</v>
      </c>
      <c r="AG338" s="551">
        <f t="shared" si="121"/>
        <v>0</v>
      </c>
      <c r="AH338" s="549"/>
      <c r="AI338" s="549"/>
      <c r="AJ338" s="550">
        <f t="shared" si="122"/>
        <v>0</v>
      </c>
      <c r="AK338" s="850">
        <f t="shared" si="138"/>
        <v>0</v>
      </c>
      <c r="AL338" s="549"/>
      <c r="AM338" s="550">
        <f t="shared" si="123"/>
        <v>0</v>
      </c>
      <c r="AN338" s="551">
        <f t="shared" si="124"/>
        <v>0</v>
      </c>
      <c r="AO338" s="549"/>
      <c r="AP338" s="552">
        <f t="shared" si="125"/>
        <v>0</v>
      </c>
      <c r="AQ338" s="553"/>
      <c r="AR338" s="551">
        <f t="shared" si="126"/>
        <v>0</v>
      </c>
      <c r="AS338" s="554"/>
      <c r="AT338" s="345">
        <f t="shared" si="127"/>
        <v>0</v>
      </c>
      <c r="AU338" s="868"/>
      <c r="AV338" s="555"/>
      <c r="AW338" s="371">
        <f t="shared" si="130"/>
        <v>0</v>
      </c>
      <c r="AX338" s="268"/>
      <c r="AY338" s="346">
        <f>'総括表 (A表)'!I338</f>
        <v>0</v>
      </c>
      <c r="AZ338" s="346">
        <f t="shared" si="131"/>
        <v>2</v>
      </c>
      <c r="BA338" s="346" t="str">
        <f t="shared" si="132"/>
        <v/>
      </c>
      <c r="BB338" s="346" t="str">
        <f t="shared" si="135"/>
        <v/>
      </c>
      <c r="BC338" s="346" t="str">
        <f t="shared" si="136"/>
        <v/>
      </c>
    </row>
    <row r="339" spans="1:55">
      <c r="A339" s="353">
        <f>VLOOKUP($E339,'個別表（B表）'!$C$14:$AR$213,2,FALSE)</f>
        <v>0</v>
      </c>
      <c r="B339" s="353">
        <f>IF(D339&gt;0,SUM($D$12:D339),0)</f>
        <v>0</v>
      </c>
      <c r="C339" s="353">
        <f t="shared" si="116"/>
        <v>0</v>
      </c>
      <c r="D339" s="353">
        <f t="shared" si="128"/>
        <v>0</v>
      </c>
      <c r="E339" s="408">
        <f t="shared" si="133"/>
        <v>0</v>
      </c>
      <c r="F339" s="371">
        <f>VLOOKUP($E339,'個別表（B表）'!$C$14:$AR$213,8,FALSE)</f>
        <v>0</v>
      </c>
      <c r="G339" s="346">
        <f>VLOOKUP($E339,'個別表（B表）'!$C$14:$AR$213,9,FALSE)</f>
        <v>0</v>
      </c>
      <c r="H339" s="346">
        <f>VLOOKUP($E339,'個別表（B表）'!$C$14:$AR$213,10,FALSE)</f>
        <v>0</v>
      </c>
      <c r="I339" s="542"/>
      <c r="J339" s="971" t="e">
        <f>IF($O339&gt;=0.6,1,
IF(AND($O339&gt;=0.5,#REF!=2,OR($L339="中間",$L339="山間")),1,"")
)</f>
        <v>#REF!</v>
      </c>
      <c r="K339" s="974" t="str">
        <f t="shared" si="129"/>
        <v/>
      </c>
      <c r="L339" s="652" t="str">
        <f>IF($H339&gt;0,LEFT(VLOOKUP($E339,'個別表（B表）'!$C$14:$AR$213,15,FALSE),2),"")</f>
        <v/>
      </c>
      <c r="M339" s="796"/>
      <c r="N339" s="544"/>
      <c r="O339" s="544"/>
      <c r="P339" s="543"/>
      <c r="Q339" s="556" t="str">
        <f t="shared" si="134"/>
        <v/>
      </c>
      <c r="R339" s="545"/>
      <c r="S339" s="557">
        <f>SUMIFS('個別表（B表）'!$H$14:$H$213,'個別表（B表）'!$C$14:$C$213,'総括表 (A表)'!$E339,'個別表（B表）'!$S$14:$S$213,"&gt;=1")</f>
        <v>0</v>
      </c>
      <c r="T339" s="401">
        <f>SUMIFS('個別表（B表）'!$BB$14:$BB$213,'個別表（B表）'!$C$14:$C$213,'総括表 (A表)'!$E339)</f>
        <v>0</v>
      </c>
      <c r="U339" s="401">
        <f>SUMIFS('個別表（B表）'!$BD$14:$BD$213,'個別表（B表）'!$C$14:$C$213,'総括表 (A表)'!$E339)</f>
        <v>0</v>
      </c>
      <c r="V339" s="557">
        <f>SUMIFS('個別表（B表）'!$H$14:$H$213,'個別表（B表）'!$C$14:$C$213,'総括表 (A表)'!$E339,'個別表（B表）'!$T$14:$T$213,"&gt;=1")</f>
        <v>0</v>
      </c>
      <c r="W339" s="402">
        <f>SUMIFS('個別表（B表）'!$BZ$14:$BZ$213,'個別表（B表）'!$C$14:$C$213,'総括表 (A表)'!$E339)</f>
        <v>0</v>
      </c>
      <c r="X339" s="402">
        <f>SUMIFS('個別表（B表）'!$CC$14:$CC$213,'個別表（B表）'!$C$14:$C$213,'総括表 (A表)'!$E339)</f>
        <v>0</v>
      </c>
      <c r="Y339" s="546"/>
      <c r="Z339" s="546"/>
      <c r="AA339" s="557">
        <f t="shared" si="117"/>
        <v>0</v>
      </c>
      <c r="AB339" s="403">
        <f t="shared" si="118"/>
        <v>0</v>
      </c>
      <c r="AC339" s="403">
        <f t="shared" si="119"/>
        <v>0</v>
      </c>
      <c r="AD339" s="548">
        <f t="shared" si="137"/>
        <v>0</v>
      </c>
      <c r="AE339" s="549"/>
      <c r="AF339" s="550">
        <f t="shared" si="120"/>
        <v>0</v>
      </c>
      <c r="AG339" s="551">
        <f t="shared" si="121"/>
        <v>0</v>
      </c>
      <c r="AH339" s="549"/>
      <c r="AI339" s="549"/>
      <c r="AJ339" s="550">
        <f t="shared" si="122"/>
        <v>0</v>
      </c>
      <c r="AK339" s="850">
        <f t="shared" si="138"/>
        <v>0</v>
      </c>
      <c r="AL339" s="549"/>
      <c r="AM339" s="550">
        <f t="shared" si="123"/>
        <v>0</v>
      </c>
      <c r="AN339" s="551">
        <f t="shared" si="124"/>
        <v>0</v>
      </c>
      <c r="AO339" s="549"/>
      <c r="AP339" s="552">
        <f t="shared" si="125"/>
        <v>0</v>
      </c>
      <c r="AQ339" s="553"/>
      <c r="AR339" s="551">
        <f t="shared" si="126"/>
        <v>0</v>
      </c>
      <c r="AS339" s="554"/>
      <c r="AT339" s="345">
        <f t="shared" si="127"/>
        <v>0</v>
      </c>
      <c r="AU339" s="868"/>
      <c r="AV339" s="555"/>
      <c r="AW339" s="371">
        <f t="shared" si="130"/>
        <v>0</v>
      </c>
      <c r="AX339" s="268"/>
      <c r="AY339" s="346">
        <f>'総括表 (A表)'!I339</f>
        <v>0</v>
      </c>
      <c r="AZ339" s="346">
        <f t="shared" si="131"/>
        <v>2</v>
      </c>
      <c r="BA339" s="346" t="str">
        <f t="shared" si="132"/>
        <v/>
      </c>
      <c r="BB339" s="346" t="str">
        <f t="shared" si="135"/>
        <v/>
      </c>
      <c r="BC339" s="346" t="str">
        <f t="shared" si="136"/>
        <v/>
      </c>
    </row>
    <row r="340" spans="1:55">
      <c r="A340" s="353">
        <f>VLOOKUP($E340,'個別表（B表）'!$C$14:$AR$213,2,FALSE)</f>
        <v>0</v>
      </c>
      <c r="B340" s="353">
        <f>IF(D340&gt;0,SUM($D$12:D340),0)</f>
        <v>0</v>
      </c>
      <c r="C340" s="353">
        <f t="shared" si="116"/>
        <v>0</v>
      </c>
      <c r="D340" s="353">
        <f t="shared" si="128"/>
        <v>0</v>
      </c>
      <c r="E340" s="408">
        <f t="shared" si="133"/>
        <v>0</v>
      </c>
      <c r="F340" s="371">
        <f>VLOOKUP($E340,'個別表（B表）'!$C$14:$AR$213,8,FALSE)</f>
        <v>0</v>
      </c>
      <c r="G340" s="346">
        <f>VLOOKUP($E340,'個別表（B表）'!$C$14:$AR$213,9,FALSE)</f>
        <v>0</v>
      </c>
      <c r="H340" s="346">
        <f>VLOOKUP($E340,'個別表（B表）'!$C$14:$AR$213,10,FALSE)</f>
        <v>0</v>
      </c>
      <c r="I340" s="542"/>
      <c r="J340" s="971" t="e">
        <f>IF($O340&gt;=0.6,1,
IF(AND($O340&gt;=0.5,#REF!=2,OR($L340="中間",$L340="山間")),1,"")
)</f>
        <v>#REF!</v>
      </c>
      <c r="K340" s="974" t="str">
        <f t="shared" si="129"/>
        <v/>
      </c>
      <c r="L340" s="652" t="str">
        <f>IF($H340&gt;0,LEFT(VLOOKUP($E340,'個別表（B表）'!$C$14:$AR$213,15,FALSE),2),"")</f>
        <v/>
      </c>
      <c r="M340" s="796"/>
      <c r="N340" s="544"/>
      <c r="O340" s="544"/>
      <c r="P340" s="543"/>
      <c r="Q340" s="556" t="str">
        <f t="shared" si="134"/>
        <v/>
      </c>
      <c r="R340" s="545"/>
      <c r="S340" s="557">
        <f>SUMIFS('個別表（B表）'!$H$14:$H$213,'個別表（B表）'!$C$14:$C$213,'総括表 (A表)'!$E340,'個別表（B表）'!$S$14:$S$213,"&gt;=1")</f>
        <v>0</v>
      </c>
      <c r="T340" s="401">
        <f>SUMIFS('個別表（B表）'!$BB$14:$BB$213,'個別表（B表）'!$C$14:$C$213,'総括表 (A表)'!$E340)</f>
        <v>0</v>
      </c>
      <c r="U340" s="401">
        <f>SUMIFS('個別表（B表）'!$BD$14:$BD$213,'個別表（B表）'!$C$14:$C$213,'総括表 (A表)'!$E340)</f>
        <v>0</v>
      </c>
      <c r="V340" s="557">
        <f>SUMIFS('個別表（B表）'!$H$14:$H$213,'個別表（B表）'!$C$14:$C$213,'総括表 (A表)'!$E340,'個別表（B表）'!$T$14:$T$213,"&gt;=1")</f>
        <v>0</v>
      </c>
      <c r="W340" s="402">
        <f>SUMIFS('個別表（B表）'!$BZ$14:$BZ$213,'個別表（B表）'!$C$14:$C$213,'総括表 (A表)'!$E340)</f>
        <v>0</v>
      </c>
      <c r="X340" s="402">
        <f>SUMIFS('個別表（B表）'!$CC$14:$CC$213,'個別表（B表）'!$C$14:$C$213,'総括表 (A表)'!$E340)</f>
        <v>0</v>
      </c>
      <c r="Y340" s="546"/>
      <c r="Z340" s="546"/>
      <c r="AA340" s="557">
        <f t="shared" si="117"/>
        <v>0</v>
      </c>
      <c r="AB340" s="403">
        <f t="shared" si="118"/>
        <v>0</v>
      </c>
      <c r="AC340" s="403">
        <f t="shared" si="119"/>
        <v>0</v>
      </c>
      <c r="AD340" s="548">
        <f t="shared" si="137"/>
        <v>0</v>
      </c>
      <c r="AE340" s="549"/>
      <c r="AF340" s="550">
        <f t="shared" si="120"/>
        <v>0</v>
      </c>
      <c r="AG340" s="551">
        <f t="shared" si="121"/>
        <v>0</v>
      </c>
      <c r="AH340" s="549"/>
      <c r="AI340" s="549"/>
      <c r="AJ340" s="550">
        <f t="shared" si="122"/>
        <v>0</v>
      </c>
      <c r="AK340" s="850">
        <f t="shared" si="138"/>
        <v>0</v>
      </c>
      <c r="AL340" s="549"/>
      <c r="AM340" s="550">
        <f t="shared" si="123"/>
        <v>0</v>
      </c>
      <c r="AN340" s="551">
        <f t="shared" si="124"/>
        <v>0</v>
      </c>
      <c r="AO340" s="549"/>
      <c r="AP340" s="552">
        <f t="shared" si="125"/>
        <v>0</v>
      </c>
      <c r="AQ340" s="553"/>
      <c r="AR340" s="551">
        <f t="shared" si="126"/>
        <v>0</v>
      </c>
      <c r="AS340" s="554"/>
      <c r="AT340" s="345">
        <f t="shared" si="127"/>
        <v>0</v>
      </c>
      <c r="AU340" s="868"/>
      <c r="AV340" s="555"/>
      <c r="AW340" s="371">
        <f t="shared" si="130"/>
        <v>0</v>
      </c>
      <c r="AX340" s="268"/>
      <c r="AY340" s="346">
        <f>'総括表 (A表)'!I340</f>
        <v>0</v>
      </c>
      <c r="AZ340" s="346">
        <f t="shared" si="131"/>
        <v>2</v>
      </c>
      <c r="BA340" s="346" t="str">
        <f t="shared" si="132"/>
        <v/>
      </c>
      <c r="BB340" s="346" t="str">
        <f t="shared" si="135"/>
        <v/>
      </c>
      <c r="BC340" s="346" t="str">
        <f t="shared" si="136"/>
        <v/>
      </c>
    </row>
    <row r="341" spans="1:55">
      <c r="A341" s="353">
        <f>VLOOKUP($E341,'個別表（B表）'!$C$14:$AR$213,2,FALSE)</f>
        <v>0</v>
      </c>
      <c r="B341" s="353">
        <f>IF(D341&gt;0,SUM($D$12:D341),0)</f>
        <v>0</v>
      </c>
      <c r="C341" s="353">
        <f t="shared" si="116"/>
        <v>0</v>
      </c>
      <c r="D341" s="353">
        <f t="shared" si="128"/>
        <v>0</v>
      </c>
      <c r="E341" s="408">
        <f t="shared" si="133"/>
        <v>0</v>
      </c>
      <c r="F341" s="371">
        <f>VLOOKUP($E341,'個別表（B表）'!$C$14:$AR$213,8,FALSE)</f>
        <v>0</v>
      </c>
      <c r="G341" s="346">
        <f>VLOOKUP($E341,'個別表（B表）'!$C$14:$AR$213,9,FALSE)</f>
        <v>0</v>
      </c>
      <c r="H341" s="346">
        <f>VLOOKUP($E341,'個別表（B表）'!$C$14:$AR$213,10,FALSE)</f>
        <v>0</v>
      </c>
      <c r="I341" s="542"/>
      <c r="J341" s="971" t="e">
        <f>IF($O341&gt;=0.6,1,
IF(AND($O341&gt;=0.5,#REF!=2,OR($L341="中間",$L341="山間")),1,"")
)</f>
        <v>#REF!</v>
      </c>
      <c r="K341" s="974" t="str">
        <f t="shared" si="129"/>
        <v/>
      </c>
      <c r="L341" s="652" t="str">
        <f>IF($H341&gt;0,LEFT(VLOOKUP($E341,'個別表（B表）'!$C$14:$AR$213,15,FALSE),2),"")</f>
        <v/>
      </c>
      <c r="M341" s="796"/>
      <c r="N341" s="544"/>
      <c r="O341" s="544"/>
      <c r="P341" s="543"/>
      <c r="Q341" s="556" t="str">
        <f t="shared" si="134"/>
        <v/>
      </c>
      <c r="R341" s="545"/>
      <c r="S341" s="557">
        <f>SUMIFS('個別表（B表）'!$H$14:$H$213,'個別表（B表）'!$C$14:$C$213,'総括表 (A表)'!$E341,'個別表（B表）'!$S$14:$S$213,"&gt;=1")</f>
        <v>0</v>
      </c>
      <c r="T341" s="401">
        <f>SUMIFS('個別表（B表）'!$BB$14:$BB$213,'個別表（B表）'!$C$14:$C$213,'総括表 (A表)'!$E341)</f>
        <v>0</v>
      </c>
      <c r="U341" s="401">
        <f>SUMIFS('個別表（B表）'!$BD$14:$BD$213,'個別表（B表）'!$C$14:$C$213,'総括表 (A表)'!$E341)</f>
        <v>0</v>
      </c>
      <c r="V341" s="557">
        <f>SUMIFS('個別表（B表）'!$H$14:$H$213,'個別表（B表）'!$C$14:$C$213,'総括表 (A表)'!$E341,'個別表（B表）'!$T$14:$T$213,"&gt;=1")</f>
        <v>0</v>
      </c>
      <c r="W341" s="402">
        <f>SUMIFS('個別表（B表）'!$BZ$14:$BZ$213,'個別表（B表）'!$C$14:$C$213,'総括表 (A表)'!$E341)</f>
        <v>0</v>
      </c>
      <c r="X341" s="402">
        <f>SUMIFS('個別表（B表）'!$CC$14:$CC$213,'個別表（B表）'!$C$14:$C$213,'総括表 (A表)'!$E341)</f>
        <v>0</v>
      </c>
      <c r="Y341" s="546"/>
      <c r="Z341" s="546"/>
      <c r="AA341" s="557">
        <f t="shared" si="117"/>
        <v>0</v>
      </c>
      <c r="AB341" s="403">
        <f t="shared" si="118"/>
        <v>0</v>
      </c>
      <c r="AC341" s="403">
        <f t="shared" si="119"/>
        <v>0</v>
      </c>
      <c r="AD341" s="548">
        <f t="shared" si="137"/>
        <v>0</v>
      </c>
      <c r="AE341" s="549"/>
      <c r="AF341" s="550">
        <f t="shared" si="120"/>
        <v>0</v>
      </c>
      <c r="AG341" s="551">
        <f t="shared" si="121"/>
        <v>0</v>
      </c>
      <c r="AH341" s="549"/>
      <c r="AI341" s="549"/>
      <c r="AJ341" s="550">
        <f t="shared" si="122"/>
        <v>0</v>
      </c>
      <c r="AK341" s="850">
        <f t="shared" si="138"/>
        <v>0</v>
      </c>
      <c r="AL341" s="549"/>
      <c r="AM341" s="550">
        <f t="shared" si="123"/>
        <v>0</v>
      </c>
      <c r="AN341" s="551">
        <f t="shared" si="124"/>
        <v>0</v>
      </c>
      <c r="AO341" s="549"/>
      <c r="AP341" s="552">
        <f t="shared" si="125"/>
        <v>0</v>
      </c>
      <c r="AQ341" s="553"/>
      <c r="AR341" s="551">
        <f t="shared" si="126"/>
        <v>0</v>
      </c>
      <c r="AS341" s="554"/>
      <c r="AT341" s="345">
        <f t="shared" si="127"/>
        <v>0</v>
      </c>
      <c r="AU341" s="868"/>
      <c r="AV341" s="555"/>
      <c r="AW341" s="371">
        <f t="shared" si="130"/>
        <v>0</v>
      </c>
      <c r="AX341" s="268"/>
      <c r="AY341" s="346">
        <f>'総括表 (A表)'!I341</f>
        <v>0</v>
      </c>
      <c r="AZ341" s="346">
        <f t="shared" si="131"/>
        <v>2</v>
      </c>
      <c r="BA341" s="346" t="str">
        <f t="shared" si="132"/>
        <v/>
      </c>
      <c r="BB341" s="346" t="str">
        <f t="shared" si="135"/>
        <v/>
      </c>
      <c r="BC341" s="346" t="str">
        <f t="shared" si="136"/>
        <v/>
      </c>
    </row>
    <row r="342" spans="1:55">
      <c r="A342" s="353">
        <f>VLOOKUP($E342,'個別表（B表）'!$C$14:$AR$213,2,FALSE)</f>
        <v>0</v>
      </c>
      <c r="B342" s="353">
        <f>IF(D342&gt;0,SUM($D$12:D342),0)</f>
        <v>0</v>
      </c>
      <c r="C342" s="353">
        <f t="shared" si="116"/>
        <v>0</v>
      </c>
      <c r="D342" s="353">
        <f t="shared" si="128"/>
        <v>0</v>
      </c>
      <c r="E342" s="408">
        <f t="shared" si="133"/>
        <v>0</v>
      </c>
      <c r="F342" s="371">
        <f>VLOOKUP($E342,'個別表（B表）'!$C$14:$AR$213,8,FALSE)</f>
        <v>0</v>
      </c>
      <c r="G342" s="346">
        <f>VLOOKUP($E342,'個別表（B表）'!$C$14:$AR$213,9,FALSE)</f>
        <v>0</v>
      </c>
      <c r="H342" s="346">
        <f>VLOOKUP($E342,'個別表（B表）'!$C$14:$AR$213,10,FALSE)</f>
        <v>0</v>
      </c>
      <c r="I342" s="542"/>
      <c r="J342" s="971" t="e">
        <f>IF($O342&gt;=0.6,1,
IF(AND($O342&gt;=0.5,#REF!=2,OR($L342="中間",$L342="山間")),1,"")
)</f>
        <v>#REF!</v>
      </c>
      <c r="K342" s="974" t="str">
        <f t="shared" si="129"/>
        <v/>
      </c>
      <c r="L342" s="652" t="str">
        <f>IF($H342&gt;0,LEFT(VLOOKUP($E342,'個別表（B表）'!$C$14:$AR$213,15,FALSE),2),"")</f>
        <v/>
      </c>
      <c r="M342" s="796"/>
      <c r="N342" s="544"/>
      <c r="O342" s="544"/>
      <c r="P342" s="543"/>
      <c r="Q342" s="556" t="str">
        <f t="shared" si="134"/>
        <v/>
      </c>
      <c r="R342" s="545"/>
      <c r="S342" s="557">
        <f>SUMIFS('個別表（B表）'!$H$14:$H$213,'個別表（B表）'!$C$14:$C$213,'総括表 (A表)'!$E342,'個別表（B表）'!$S$14:$S$213,"&gt;=1")</f>
        <v>0</v>
      </c>
      <c r="T342" s="401">
        <f>SUMIFS('個別表（B表）'!$BB$14:$BB$213,'個別表（B表）'!$C$14:$C$213,'総括表 (A表)'!$E342)</f>
        <v>0</v>
      </c>
      <c r="U342" s="401">
        <f>SUMIFS('個別表（B表）'!$BD$14:$BD$213,'個別表（B表）'!$C$14:$C$213,'総括表 (A表)'!$E342)</f>
        <v>0</v>
      </c>
      <c r="V342" s="557">
        <f>SUMIFS('個別表（B表）'!$H$14:$H$213,'個別表（B表）'!$C$14:$C$213,'総括表 (A表)'!$E342,'個別表（B表）'!$T$14:$T$213,"&gt;=1")</f>
        <v>0</v>
      </c>
      <c r="W342" s="402">
        <f>SUMIFS('個別表（B表）'!$BZ$14:$BZ$213,'個別表（B表）'!$C$14:$C$213,'総括表 (A表)'!$E342)</f>
        <v>0</v>
      </c>
      <c r="X342" s="402">
        <f>SUMIFS('個別表（B表）'!$CC$14:$CC$213,'個別表（B表）'!$C$14:$C$213,'総括表 (A表)'!$E342)</f>
        <v>0</v>
      </c>
      <c r="Y342" s="546"/>
      <c r="Z342" s="546"/>
      <c r="AA342" s="557">
        <f t="shared" si="117"/>
        <v>0</v>
      </c>
      <c r="AB342" s="403">
        <f t="shared" si="118"/>
        <v>0</v>
      </c>
      <c r="AC342" s="403">
        <f t="shared" si="119"/>
        <v>0</v>
      </c>
      <c r="AD342" s="548">
        <f t="shared" si="137"/>
        <v>0</v>
      </c>
      <c r="AE342" s="549"/>
      <c r="AF342" s="550">
        <f t="shared" si="120"/>
        <v>0</v>
      </c>
      <c r="AG342" s="551">
        <f t="shared" si="121"/>
        <v>0</v>
      </c>
      <c r="AH342" s="549"/>
      <c r="AI342" s="549"/>
      <c r="AJ342" s="550">
        <f t="shared" si="122"/>
        <v>0</v>
      </c>
      <c r="AK342" s="850">
        <f t="shared" si="138"/>
        <v>0</v>
      </c>
      <c r="AL342" s="549"/>
      <c r="AM342" s="550">
        <f t="shared" si="123"/>
        <v>0</v>
      </c>
      <c r="AN342" s="551">
        <f t="shared" si="124"/>
        <v>0</v>
      </c>
      <c r="AO342" s="549"/>
      <c r="AP342" s="552">
        <f t="shared" si="125"/>
        <v>0</v>
      </c>
      <c r="AQ342" s="553"/>
      <c r="AR342" s="551">
        <f t="shared" si="126"/>
        <v>0</v>
      </c>
      <c r="AS342" s="554"/>
      <c r="AT342" s="345">
        <f t="shared" si="127"/>
        <v>0</v>
      </c>
      <c r="AU342" s="868"/>
      <c r="AV342" s="555"/>
      <c r="AW342" s="371">
        <f t="shared" si="130"/>
        <v>0</v>
      </c>
      <c r="AX342" s="268"/>
      <c r="AY342" s="346">
        <f>'総括表 (A表)'!I342</f>
        <v>0</v>
      </c>
      <c r="AZ342" s="346">
        <f t="shared" si="131"/>
        <v>2</v>
      </c>
      <c r="BA342" s="346" t="str">
        <f t="shared" si="132"/>
        <v/>
      </c>
      <c r="BB342" s="346" t="str">
        <f t="shared" si="135"/>
        <v/>
      </c>
      <c r="BC342" s="346" t="str">
        <f t="shared" si="136"/>
        <v/>
      </c>
    </row>
    <row r="343" spans="1:55">
      <c r="A343" s="353">
        <f>VLOOKUP($E343,'個別表（B表）'!$C$14:$AR$213,2,FALSE)</f>
        <v>0</v>
      </c>
      <c r="B343" s="353">
        <f>IF(D343&gt;0,SUM($D$12:D343),0)</f>
        <v>0</v>
      </c>
      <c r="C343" s="353">
        <f t="shared" si="116"/>
        <v>0</v>
      </c>
      <c r="D343" s="353">
        <f t="shared" si="128"/>
        <v>0</v>
      </c>
      <c r="E343" s="408">
        <f t="shared" si="133"/>
        <v>0</v>
      </c>
      <c r="F343" s="371">
        <f>VLOOKUP($E343,'個別表（B表）'!$C$14:$AR$213,8,FALSE)</f>
        <v>0</v>
      </c>
      <c r="G343" s="346">
        <f>VLOOKUP($E343,'個別表（B表）'!$C$14:$AR$213,9,FALSE)</f>
        <v>0</v>
      </c>
      <c r="H343" s="346">
        <f>VLOOKUP($E343,'個別表（B表）'!$C$14:$AR$213,10,FALSE)</f>
        <v>0</v>
      </c>
      <c r="I343" s="542"/>
      <c r="J343" s="971" t="e">
        <f>IF($O343&gt;=0.6,1,
IF(AND($O343&gt;=0.5,#REF!=2,OR($L343="中間",$L343="山間")),1,"")
)</f>
        <v>#REF!</v>
      </c>
      <c r="K343" s="974" t="str">
        <f t="shared" si="129"/>
        <v/>
      </c>
      <c r="L343" s="652" t="str">
        <f>IF($H343&gt;0,LEFT(VLOOKUP($E343,'個別表（B表）'!$C$14:$AR$213,15,FALSE),2),"")</f>
        <v/>
      </c>
      <c r="M343" s="796"/>
      <c r="N343" s="544"/>
      <c r="O343" s="544"/>
      <c r="P343" s="543"/>
      <c r="Q343" s="556" t="str">
        <f t="shared" si="134"/>
        <v/>
      </c>
      <c r="R343" s="545"/>
      <c r="S343" s="557">
        <f>SUMIFS('個別表（B表）'!$H$14:$H$213,'個別表（B表）'!$C$14:$C$213,'総括表 (A表)'!$E343,'個別表（B表）'!$S$14:$S$213,"&gt;=1")</f>
        <v>0</v>
      </c>
      <c r="T343" s="401">
        <f>SUMIFS('個別表（B表）'!$BB$14:$BB$213,'個別表（B表）'!$C$14:$C$213,'総括表 (A表)'!$E343)</f>
        <v>0</v>
      </c>
      <c r="U343" s="401">
        <f>SUMIFS('個別表（B表）'!$BD$14:$BD$213,'個別表（B表）'!$C$14:$C$213,'総括表 (A表)'!$E343)</f>
        <v>0</v>
      </c>
      <c r="V343" s="557">
        <f>SUMIFS('個別表（B表）'!$H$14:$H$213,'個別表（B表）'!$C$14:$C$213,'総括表 (A表)'!$E343,'個別表（B表）'!$T$14:$T$213,"&gt;=1")</f>
        <v>0</v>
      </c>
      <c r="W343" s="402">
        <f>SUMIFS('個別表（B表）'!$BZ$14:$BZ$213,'個別表（B表）'!$C$14:$C$213,'総括表 (A表)'!$E343)</f>
        <v>0</v>
      </c>
      <c r="X343" s="402">
        <f>SUMIFS('個別表（B表）'!$CC$14:$CC$213,'個別表（B表）'!$C$14:$C$213,'総括表 (A表)'!$E343)</f>
        <v>0</v>
      </c>
      <c r="Y343" s="546"/>
      <c r="Z343" s="546"/>
      <c r="AA343" s="557">
        <f t="shared" si="117"/>
        <v>0</v>
      </c>
      <c r="AB343" s="403">
        <f t="shared" si="118"/>
        <v>0</v>
      </c>
      <c r="AC343" s="403">
        <f t="shared" si="119"/>
        <v>0</v>
      </c>
      <c r="AD343" s="548">
        <f t="shared" si="137"/>
        <v>0</v>
      </c>
      <c r="AE343" s="549"/>
      <c r="AF343" s="550">
        <f t="shared" si="120"/>
        <v>0</v>
      </c>
      <c r="AG343" s="551">
        <f t="shared" si="121"/>
        <v>0</v>
      </c>
      <c r="AH343" s="549"/>
      <c r="AI343" s="549"/>
      <c r="AJ343" s="550">
        <f t="shared" si="122"/>
        <v>0</v>
      </c>
      <c r="AK343" s="850">
        <f t="shared" si="138"/>
        <v>0</v>
      </c>
      <c r="AL343" s="549"/>
      <c r="AM343" s="550">
        <f t="shared" si="123"/>
        <v>0</v>
      </c>
      <c r="AN343" s="551">
        <f t="shared" si="124"/>
        <v>0</v>
      </c>
      <c r="AO343" s="549"/>
      <c r="AP343" s="552">
        <f t="shared" si="125"/>
        <v>0</v>
      </c>
      <c r="AQ343" s="553"/>
      <c r="AR343" s="551">
        <f t="shared" si="126"/>
        <v>0</v>
      </c>
      <c r="AS343" s="554"/>
      <c r="AT343" s="345">
        <f t="shared" si="127"/>
        <v>0</v>
      </c>
      <c r="AU343" s="868"/>
      <c r="AV343" s="555"/>
      <c r="AW343" s="371">
        <f t="shared" si="130"/>
        <v>0</v>
      </c>
      <c r="AX343" s="268"/>
      <c r="AY343" s="346">
        <f>'総括表 (A表)'!I343</f>
        <v>0</v>
      </c>
      <c r="AZ343" s="346">
        <f t="shared" si="131"/>
        <v>2</v>
      </c>
      <c r="BA343" s="346" t="str">
        <f t="shared" si="132"/>
        <v/>
      </c>
      <c r="BB343" s="346" t="str">
        <f t="shared" si="135"/>
        <v/>
      </c>
      <c r="BC343" s="346" t="str">
        <f t="shared" si="136"/>
        <v/>
      </c>
    </row>
    <row r="344" spans="1:55">
      <c r="A344" s="353">
        <f>VLOOKUP($E344,'個別表（B表）'!$C$14:$AR$213,2,FALSE)</f>
        <v>0</v>
      </c>
      <c r="B344" s="353">
        <f>IF(D344&gt;0,SUM($D$12:D344),0)</f>
        <v>0</v>
      </c>
      <c r="C344" s="353">
        <f t="shared" si="116"/>
        <v>0</v>
      </c>
      <c r="D344" s="353">
        <f t="shared" si="128"/>
        <v>0</v>
      </c>
      <c r="E344" s="408">
        <f t="shared" si="133"/>
        <v>0</v>
      </c>
      <c r="F344" s="371">
        <f>VLOOKUP($E344,'個別表（B表）'!$C$14:$AR$213,8,FALSE)</f>
        <v>0</v>
      </c>
      <c r="G344" s="346">
        <f>VLOOKUP($E344,'個別表（B表）'!$C$14:$AR$213,9,FALSE)</f>
        <v>0</v>
      </c>
      <c r="H344" s="346">
        <f>VLOOKUP($E344,'個別表（B表）'!$C$14:$AR$213,10,FALSE)</f>
        <v>0</v>
      </c>
      <c r="I344" s="542"/>
      <c r="J344" s="971" t="e">
        <f>IF($O344&gt;=0.6,1,
IF(AND($O344&gt;=0.5,#REF!=2,OR($L344="中間",$L344="山間")),1,"")
)</f>
        <v>#REF!</v>
      </c>
      <c r="K344" s="974" t="str">
        <f t="shared" si="129"/>
        <v/>
      </c>
      <c r="L344" s="652" t="str">
        <f>IF($H344&gt;0,LEFT(VLOOKUP($E344,'個別表（B表）'!$C$14:$AR$213,15,FALSE),2),"")</f>
        <v/>
      </c>
      <c r="M344" s="796"/>
      <c r="N344" s="544"/>
      <c r="O344" s="544"/>
      <c r="P344" s="543"/>
      <c r="Q344" s="556" t="str">
        <f t="shared" si="134"/>
        <v/>
      </c>
      <c r="R344" s="545"/>
      <c r="S344" s="557">
        <f>SUMIFS('個別表（B表）'!$H$14:$H$213,'個別表（B表）'!$C$14:$C$213,'総括表 (A表)'!$E344,'個別表（B表）'!$S$14:$S$213,"&gt;=1")</f>
        <v>0</v>
      </c>
      <c r="T344" s="401">
        <f>SUMIFS('個別表（B表）'!$BB$14:$BB$213,'個別表（B表）'!$C$14:$C$213,'総括表 (A表)'!$E344)</f>
        <v>0</v>
      </c>
      <c r="U344" s="401">
        <f>SUMIFS('個別表（B表）'!$BD$14:$BD$213,'個別表（B表）'!$C$14:$C$213,'総括表 (A表)'!$E344)</f>
        <v>0</v>
      </c>
      <c r="V344" s="557">
        <f>SUMIFS('個別表（B表）'!$H$14:$H$213,'個別表（B表）'!$C$14:$C$213,'総括表 (A表)'!$E344,'個別表（B表）'!$T$14:$T$213,"&gt;=1")</f>
        <v>0</v>
      </c>
      <c r="W344" s="402">
        <f>SUMIFS('個別表（B表）'!$BZ$14:$BZ$213,'個別表（B表）'!$C$14:$C$213,'総括表 (A表)'!$E344)</f>
        <v>0</v>
      </c>
      <c r="X344" s="402">
        <f>SUMIFS('個別表（B表）'!$CC$14:$CC$213,'個別表（B表）'!$C$14:$C$213,'総括表 (A表)'!$E344)</f>
        <v>0</v>
      </c>
      <c r="Y344" s="546"/>
      <c r="Z344" s="546"/>
      <c r="AA344" s="557">
        <f t="shared" si="117"/>
        <v>0</v>
      </c>
      <c r="AB344" s="403">
        <f t="shared" si="118"/>
        <v>0</v>
      </c>
      <c r="AC344" s="403">
        <f t="shared" si="119"/>
        <v>0</v>
      </c>
      <c r="AD344" s="548">
        <f t="shared" si="137"/>
        <v>0</v>
      </c>
      <c r="AE344" s="549"/>
      <c r="AF344" s="550">
        <f t="shared" si="120"/>
        <v>0</v>
      </c>
      <c r="AG344" s="551">
        <f t="shared" si="121"/>
        <v>0</v>
      </c>
      <c r="AH344" s="549"/>
      <c r="AI344" s="549"/>
      <c r="AJ344" s="550">
        <f t="shared" si="122"/>
        <v>0</v>
      </c>
      <c r="AK344" s="850">
        <f t="shared" si="138"/>
        <v>0</v>
      </c>
      <c r="AL344" s="549"/>
      <c r="AM344" s="550">
        <f t="shared" si="123"/>
        <v>0</v>
      </c>
      <c r="AN344" s="551">
        <f t="shared" si="124"/>
        <v>0</v>
      </c>
      <c r="AO344" s="549"/>
      <c r="AP344" s="552">
        <f t="shared" si="125"/>
        <v>0</v>
      </c>
      <c r="AQ344" s="553"/>
      <c r="AR344" s="551">
        <f t="shared" si="126"/>
        <v>0</v>
      </c>
      <c r="AS344" s="554"/>
      <c r="AT344" s="345">
        <f t="shared" si="127"/>
        <v>0</v>
      </c>
      <c r="AU344" s="868"/>
      <c r="AV344" s="555"/>
      <c r="AW344" s="371">
        <f t="shared" si="130"/>
        <v>0</v>
      </c>
      <c r="AX344" s="268"/>
      <c r="AY344" s="346">
        <f>'総括表 (A表)'!I344</f>
        <v>0</v>
      </c>
      <c r="AZ344" s="346">
        <f t="shared" si="131"/>
        <v>2</v>
      </c>
      <c r="BA344" s="346" t="str">
        <f t="shared" si="132"/>
        <v/>
      </c>
      <c r="BB344" s="346" t="str">
        <f t="shared" si="135"/>
        <v/>
      </c>
      <c r="BC344" s="346" t="str">
        <f t="shared" si="136"/>
        <v/>
      </c>
    </row>
    <row r="345" spans="1:55">
      <c r="A345" s="353">
        <f>VLOOKUP($E345,'個別表（B表）'!$C$14:$AR$213,2,FALSE)</f>
        <v>0</v>
      </c>
      <c r="B345" s="353">
        <f>IF(D345&gt;0,SUM($D$12:D345),0)</f>
        <v>0</v>
      </c>
      <c r="C345" s="353">
        <f t="shared" si="116"/>
        <v>0</v>
      </c>
      <c r="D345" s="353">
        <f t="shared" si="128"/>
        <v>0</v>
      </c>
      <c r="E345" s="408">
        <f t="shared" si="133"/>
        <v>0</v>
      </c>
      <c r="F345" s="371">
        <f>VLOOKUP($E345,'個別表（B表）'!$C$14:$AR$213,8,FALSE)</f>
        <v>0</v>
      </c>
      <c r="G345" s="346">
        <f>VLOOKUP($E345,'個別表（B表）'!$C$14:$AR$213,9,FALSE)</f>
        <v>0</v>
      </c>
      <c r="H345" s="346">
        <f>VLOOKUP($E345,'個別表（B表）'!$C$14:$AR$213,10,FALSE)</f>
        <v>0</v>
      </c>
      <c r="I345" s="542"/>
      <c r="J345" s="971" t="e">
        <f>IF($O345&gt;=0.6,1,
IF(AND($O345&gt;=0.5,#REF!=2,OR($L345="中間",$L345="山間")),1,"")
)</f>
        <v>#REF!</v>
      </c>
      <c r="K345" s="974" t="str">
        <f t="shared" si="129"/>
        <v/>
      </c>
      <c r="L345" s="652" t="str">
        <f>IF($H345&gt;0,LEFT(VLOOKUP($E345,'個別表（B表）'!$C$14:$AR$213,15,FALSE),2),"")</f>
        <v/>
      </c>
      <c r="M345" s="796"/>
      <c r="N345" s="544"/>
      <c r="O345" s="544"/>
      <c r="P345" s="543"/>
      <c r="Q345" s="556" t="str">
        <f t="shared" si="134"/>
        <v/>
      </c>
      <c r="R345" s="545"/>
      <c r="S345" s="557">
        <f>SUMIFS('個別表（B表）'!$H$14:$H$213,'個別表（B表）'!$C$14:$C$213,'総括表 (A表)'!$E345,'個別表（B表）'!$S$14:$S$213,"&gt;=1")</f>
        <v>0</v>
      </c>
      <c r="T345" s="401">
        <f>SUMIFS('個別表（B表）'!$BB$14:$BB$213,'個別表（B表）'!$C$14:$C$213,'総括表 (A表)'!$E345)</f>
        <v>0</v>
      </c>
      <c r="U345" s="401">
        <f>SUMIFS('個別表（B表）'!$BD$14:$BD$213,'個別表（B表）'!$C$14:$C$213,'総括表 (A表)'!$E345)</f>
        <v>0</v>
      </c>
      <c r="V345" s="557">
        <f>SUMIFS('個別表（B表）'!$H$14:$H$213,'個別表（B表）'!$C$14:$C$213,'総括表 (A表)'!$E345,'個別表（B表）'!$T$14:$T$213,"&gt;=1")</f>
        <v>0</v>
      </c>
      <c r="W345" s="402">
        <f>SUMIFS('個別表（B表）'!$BZ$14:$BZ$213,'個別表（B表）'!$C$14:$C$213,'総括表 (A表)'!$E345)</f>
        <v>0</v>
      </c>
      <c r="X345" s="402">
        <f>SUMIFS('個別表（B表）'!$CC$14:$CC$213,'個別表（B表）'!$C$14:$C$213,'総括表 (A表)'!$E345)</f>
        <v>0</v>
      </c>
      <c r="Y345" s="546"/>
      <c r="Z345" s="546"/>
      <c r="AA345" s="557">
        <f t="shared" si="117"/>
        <v>0</v>
      </c>
      <c r="AB345" s="403">
        <f t="shared" si="118"/>
        <v>0</v>
      </c>
      <c r="AC345" s="403">
        <f t="shared" si="119"/>
        <v>0</v>
      </c>
      <c r="AD345" s="548">
        <f t="shared" si="137"/>
        <v>0</v>
      </c>
      <c r="AE345" s="549"/>
      <c r="AF345" s="550">
        <f t="shared" si="120"/>
        <v>0</v>
      </c>
      <c r="AG345" s="551">
        <f t="shared" si="121"/>
        <v>0</v>
      </c>
      <c r="AH345" s="549"/>
      <c r="AI345" s="549"/>
      <c r="AJ345" s="550">
        <f t="shared" si="122"/>
        <v>0</v>
      </c>
      <c r="AK345" s="850">
        <f t="shared" si="138"/>
        <v>0</v>
      </c>
      <c r="AL345" s="549"/>
      <c r="AM345" s="550">
        <f t="shared" si="123"/>
        <v>0</v>
      </c>
      <c r="AN345" s="551">
        <f t="shared" si="124"/>
        <v>0</v>
      </c>
      <c r="AO345" s="549"/>
      <c r="AP345" s="552">
        <f t="shared" si="125"/>
        <v>0</v>
      </c>
      <c r="AQ345" s="553"/>
      <c r="AR345" s="551">
        <f t="shared" si="126"/>
        <v>0</v>
      </c>
      <c r="AS345" s="554"/>
      <c r="AT345" s="345">
        <f t="shared" si="127"/>
        <v>0</v>
      </c>
      <c r="AU345" s="868"/>
      <c r="AV345" s="555"/>
      <c r="AW345" s="371">
        <f t="shared" si="130"/>
        <v>0</v>
      </c>
      <c r="AX345" s="268"/>
      <c r="AY345" s="346">
        <f>'総括表 (A表)'!I345</f>
        <v>0</v>
      </c>
      <c r="AZ345" s="346">
        <f t="shared" si="131"/>
        <v>2</v>
      </c>
      <c r="BA345" s="346" t="str">
        <f t="shared" si="132"/>
        <v/>
      </c>
      <c r="BB345" s="346" t="str">
        <f t="shared" si="135"/>
        <v/>
      </c>
      <c r="BC345" s="346" t="str">
        <f t="shared" si="136"/>
        <v/>
      </c>
    </row>
    <row r="346" spans="1:55">
      <c r="A346" s="353">
        <f>VLOOKUP($E346,'個別表（B表）'!$C$14:$AR$213,2,FALSE)</f>
        <v>0</v>
      </c>
      <c r="B346" s="353">
        <f>IF(D346&gt;0,SUM($D$12:D346),0)</f>
        <v>0</v>
      </c>
      <c r="C346" s="353">
        <f t="shared" si="116"/>
        <v>0</v>
      </c>
      <c r="D346" s="353">
        <f t="shared" si="128"/>
        <v>0</v>
      </c>
      <c r="E346" s="408">
        <f t="shared" si="133"/>
        <v>0</v>
      </c>
      <c r="F346" s="371">
        <f>VLOOKUP($E346,'個別表（B表）'!$C$14:$AR$213,8,FALSE)</f>
        <v>0</v>
      </c>
      <c r="G346" s="346">
        <f>VLOOKUP($E346,'個別表（B表）'!$C$14:$AR$213,9,FALSE)</f>
        <v>0</v>
      </c>
      <c r="H346" s="346">
        <f>VLOOKUP($E346,'個別表（B表）'!$C$14:$AR$213,10,FALSE)</f>
        <v>0</v>
      </c>
      <c r="I346" s="542"/>
      <c r="J346" s="971" t="e">
        <f>IF($O346&gt;=0.6,1,
IF(AND($O346&gt;=0.5,#REF!=2,OR($L346="中間",$L346="山間")),1,"")
)</f>
        <v>#REF!</v>
      </c>
      <c r="K346" s="974" t="str">
        <f t="shared" si="129"/>
        <v/>
      </c>
      <c r="L346" s="652" t="str">
        <f>IF($H346&gt;0,LEFT(VLOOKUP($E346,'個別表（B表）'!$C$14:$AR$213,15,FALSE),2),"")</f>
        <v/>
      </c>
      <c r="M346" s="796"/>
      <c r="N346" s="544"/>
      <c r="O346" s="544"/>
      <c r="P346" s="543"/>
      <c r="Q346" s="556" t="str">
        <f t="shared" si="134"/>
        <v/>
      </c>
      <c r="R346" s="545"/>
      <c r="S346" s="557">
        <f>SUMIFS('個別表（B表）'!$H$14:$H$213,'個別表（B表）'!$C$14:$C$213,'総括表 (A表)'!$E346,'個別表（B表）'!$S$14:$S$213,"&gt;=1")</f>
        <v>0</v>
      </c>
      <c r="T346" s="401">
        <f>SUMIFS('個別表（B表）'!$BB$14:$BB$213,'個別表（B表）'!$C$14:$C$213,'総括表 (A表)'!$E346)</f>
        <v>0</v>
      </c>
      <c r="U346" s="401">
        <f>SUMIFS('個別表（B表）'!$BD$14:$BD$213,'個別表（B表）'!$C$14:$C$213,'総括表 (A表)'!$E346)</f>
        <v>0</v>
      </c>
      <c r="V346" s="557">
        <f>SUMIFS('個別表（B表）'!$H$14:$H$213,'個別表（B表）'!$C$14:$C$213,'総括表 (A表)'!$E346,'個別表（B表）'!$T$14:$T$213,"&gt;=1")</f>
        <v>0</v>
      </c>
      <c r="W346" s="402">
        <f>SUMIFS('個別表（B表）'!$BZ$14:$BZ$213,'個別表（B表）'!$C$14:$C$213,'総括表 (A表)'!$E346)</f>
        <v>0</v>
      </c>
      <c r="X346" s="402">
        <f>SUMIFS('個別表（B表）'!$CC$14:$CC$213,'個別表（B表）'!$C$14:$C$213,'総括表 (A表)'!$E346)</f>
        <v>0</v>
      </c>
      <c r="Y346" s="546"/>
      <c r="Z346" s="546"/>
      <c r="AA346" s="557">
        <f t="shared" si="117"/>
        <v>0</v>
      </c>
      <c r="AB346" s="403">
        <f t="shared" si="118"/>
        <v>0</v>
      </c>
      <c r="AC346" s="403">
        <f t="shared" si="119"/>
        <v>0</v>
      </c>
      <c r="AD346" s="548">
        <f t="shared" si="137"/>
        <v>0</v>
      </c>
      <c r="AE346" s="549"/>
      <c r="AF346" s="550">
        <f t="shared" si="120"/>
        <v>0</v>
      </c>
      <c r="AG346" s="551">
        <f t="shared" si="121"/>
        <v>0</v>
      </c>
      <c r="AH346" s="549"/>
      <c r="AI346" s="549"/>
      <c r="AJ346" s="550">
        <f t="shared" si="122"/>
        <v>0</v>
      </c>
      <c r="AK346" s="850">
        <f t="shared" si="138"/>
        <v>0</v>
      </c>
      <c r="AL346" s="549"/>
      <c r="AM346" s="550">
        <f t="shared" si="123"/>
        <v>0</v>
      </c>
      <c r="AN346" s="551">
        <f t="shared" si="124"/>
        <v>0</v>
      </c>
      <c r="AO346" s="549"/>
      <c r="AP346" s="552">
        <f t="shared" si="125"/>
        <v>0</v>
      </c>
      <c r="AQ346" s="553"/>
      <c r="AR346" s="551">
        <f t="shared" si="126"/>
        <v>0</v>
      </c>
      <c r="AS346" s="554"/>
      <c r="AT346" s="345">
        <f t="shared" si="127"/>
        <v>0</v>
      </c>
      <c r="AU346" s="868"/>
      <c r="AV346" s="555"/>
      <c r="AW346" s="371">
        <f t="shared" si="130"/>
        <v>0</v>
      </c>
      <c r="AX346" s="268"/>
      <c r="AY346" s="346">
        <f>'総括表 (A表)'!I346</f>
        <v>0</v>
      </c>
      <c r="AZ346" s="346">
        <f t="shared" si="131"/>
        <v>2</v>
      </c>
      <c r="BA346" s="346" t="str">
        <f t="shared" si="132"/>
        <v/>
      </c>
      <c r="BB346" s="346" t="str">
        <f t="shared" si="135"/>
        <v/>
      </c>
      <c r="BC346" s="346" t="str">
        <f t="shared" si="136"/>
        <v/>
      </c>
    </row>
    <row r="347" spans="1:55">
      <c r="A347" s="353">
        <f>VLOOKUP($E347,'個別表（B表）'!$C$14:$AR$213,2,FALSE)</f>
        <v>0</v>
      </c>
      <c r="B347" s="353">
        <f>IF(D347&gt;0,SUM($D$12:D347),0)</f>
        <v>0</v>
      </c>
      <c r="C347" s="353">
        <f t="shared" si="116"/>
        <v>0</v>
      </c>
      <c r="D347" s="353">
        <f t="shared" si="128"/>
        <v>0</v>
      </c>
      <c r="E347" s="408">
        <f t="shared" si="133"/>
        <v>0</v>
      </c>
      <c r="F347" s="371">
        <f>VLOOKUP($E347,'個別表（B表）'!$C$14:$AR$213,8,FALSE)</f>
        <v>0</v>
      </c>
      <c r="G347" s="346">
        <f>VLOOKUP($E347,'個別表（B表）'!$C$14:$AR$213,9,FALSE)</f>
        <v>0</v>
      </c>
      <c r="H347" s="346">
        <f>VLOOKUP($E347,'個別表（B表）'!$C$14:$AR$213,10,FALSE)</f>
        <v>0</v>
      </c>
      <c r="I347" s="542"/>
      <c r="J347" s="971" t="e">
        <f>IF($O347&gt;=0.6,1,
IF(AND($O347&gt;=0.5,#REF!=2,OR($L347="中間",$L347="山間")),1,"")
)</f>
        <v>#REF!</v>
      </c>
      <c r="K347" s="974" t="str">
        <f t="shared" si="129"/>
        <v/>
      </c>
      <c r="L347" s="652" t="str">
        <f>IF($H347&gt;0,LEFT(VLOOKUP($E347,'個別表（B表）'!$C$14:$AR$213,15,FALSE),2),"")</f>
        <v/>
      </c>
      <c r="M347" s="796"/>
      <c r="N347" s="544"/>
      <c r="O347" s="544"/>
      <c r="P347" s="543"/>
      <c r="Q347" s="556" t="str">
        <f t="shared" si="134"/>
        <v/>
      </c>
      <c r="R347" s="545"/>
      <c r="S347" s="557">
        <f>SUMIFS('個別表（B表）'!$H$14:$H$213,'個別表（B表）'!$C$14:$C$213,'総括表 (A表)'!$E347,'個別表（B表）'!$S$14:$S$213,"&gt;=1")</f>
        <v>0</v>
      </c>
      <c r="T347" s="401">
        <f>SUMIFS('個別表（B表）'!$BB$14:$BB$213,'個別表（B表）'!$C$14:$C$213,'総括表 (A表)'!$E347)</f>
        <v>0</v>
      </c>
      <c r="U347" s="401">
        <f>SUMIFS('個別表（B表）'!$BD$14:$BD$213,'個別表（B表）'!$C$14:$C$213,'総括表 (A表)'!$E347)</f>
        <v>0</v>
      </c>
      <c r="V347" s="557">
        <f>SUMIFS('個別表（B表）'!$H$14:$H$213,'個別表（B表）'!$C$14:$C$213,'総括表 (A表)'!$E347,'個別表（B表）'!$T$14:$T$213,"&gt;=1")</f>
        <v>0</v>
      </c>
      <c r="W347" s="402">
        <f>SUMIFS('個別表（B表）'!$BZ$14:$BZ$213,'個別表（B表）'!$C$14:$C$213,'総括表 (A表)'!$E347)</f>
        <v>0</v>
      </c>
      <c r="X347" s="402">
        <f>SUMIFS('個別表（B表）'!$CC$14:$CC$213,'個別表（B表）'!$C$14:$C$213,'総括表 (A表)'!$E347)</f>
        <v>0</v>
      </c>
      <c r="Y347" s="546"/>
      <c r="Z347" s="546"/>
      <c r="AA347" s="557">
        <f t="shared" si="117"/>
        <v>0</v>
      </c>
      <c r="AB347" s="403">
        <f t="shared" si="118"/>
        <v>0</v>
      </c>
      <c r="AC347" s="403">
        <f t="shared" si="119"/>
        <v>0</v>
      </c>
      <c r="AD347" s="548">
        <f t="shared" si="137"/>
        <v>0</v>
      </c>
      <c r="AE347" s="549"/>
      <c r="AF347" s="550">
        <f t="shared" si="120"/>
        <v>0</v>
      </c>
      <c r="AG347" s="551">
        <f t="shared" si="121"/>
        <v>0</v>
      </c>
      <c r="AH347" s="549"/>
      <c r="AI347" s="549"/>
      <c r="AJ347" s="550">
        <f t="shared" si="122"/>
        <v>0</v>
      </c>
      <c r="AK347" s="850">
        <f t="shared" si="138"/>
        <v>0</v>
      </c>
      <c r="AL347" s="549"/>
      <c r="AM347" s="550">
        <f t="shared" si="123"/>
        <v>0</v>
      </c>
      <c r="AN347" s="551">
        <f t="shared" si="124"/>
        <v>0</v>
      </c>
      <c r="AO347" s="549"/>
      <c r="AP347" s="552">
        <f t="shared" si="125"/>
        <v>0</v>
      </c>
      <c r="AQ347" s="553"/>
      <c r="AR347" s="551">
        <f t="shared" si="126"/>
        <v>0</v>
      </c>
      <c r="AS347" s="554"/>
      <c r="AT347" s="345">
        <f t="shared" si="127"/>
        <v>0</v>
      </c>
      <c r="AU347" s="868"/>
      <c r="AV347" s="555"/>
      <c r="AW347" s="371">
        <f t="shared" si="130"/>
        <v>0</v>
      </c>
      <c r="AX347" s="268"/>
      <c r="AY347" s="346">
        <f>'総括表 (A表)'!I347</f>
        <v>0</v>
      </c>
      <c r="AZ347" s="346">
        <f t="shared" si="131"/>
        <v>2</v>
      </c>
      <c r="BA347" s="346" t="str">
        <f t="shared" si="132"/>
        <v/>
      </c>
      <c r="BB347" s="346" t="str">
        <f t="shared" si="135"/>
        <v/>
      </c>
      <c r="BC347" s="346" t="str">
        <f t="shared" si="136"/>
        <v/>
      </c>
    </row>
    <row r="348" spans="1:55">
      <c r="A348" s="353">
        <f>VLOOKUP($E348,'個別表（B表）'!$C$14:$AR$213,2,FALSE)</f>
        <v>0</v>
      </c>
      <c r="B348" s="353">
        <f>IF(D348&gt;0,SUM($D$12:D348),0)</f>
        <v>0</v>
      </c>
      <c r="C348" s="353">
        <f t="shared" si="116"/>
        <v>0</v>
      </c>
      <c r="D348" s="353">
        <f t="shared" si="128"/>
        <v>0</v>
      </c>
      <c r="E348" s="408">
        <f t="shared" si="133"/>
        <v>0</v>
      </c>
      <c r="F348" s="371">
        <f>VLOOKUP($E348,'個別表（B表）'!$C$14:$AR$213,8,FALSE)</f>
        <v>0</v>
      </c>
      <c r="G348" s="346">
        <f>VLOOKUP($E348,'個別表（B表）'!$C$14:$AR$213,9,FALSE)</f>
        <v>0</v>
      </c>
      <c r="H348" s="346">
        <f>VLOOKUP($E348,'個別表（B表）'!$C$14:$AR$213,10,FALSE)</f>
        <v>0</v>
      </c>
      <c r="I348" s="542"/>
      <c r="J348" s="971" t="e">
        <f>IF($O348&gt;=0.6,1,
IF(AND($O348&gt;=0.5,#REF!=2,OR($L348="中間",$L348="山間")),1,"")
)</f>
        <v>#REF!</v>
      </c>
      <c r="K348" s="974" t="str">
        <f t="shared" si="129"/>
        <v/>
      </c>
      <c r="L348" s="652" t="str">
        <f>IF($H348&gt;0,LEFT(VLOOKUP($E348,'個別表（B表）'!$C$14:$AR$213,15,FALSE),2),"")</f>
        <v/>
      </c>
      <c r="M348" s="796"/>
      <c r="N348" s="544"/>
      <c r="O348" s="544"/>
      <c r="P348" s="543"/>
      <c r="Q348" s="556" t="str">
        <f t="shared" si="134"/>
        <v/>
      </c>
      <c r="R348" s="545"/>
      <c r="S348" s="557">
        <f>SUMIFS('個別表（B表）'!$H$14:$H$213,'個別表（B表）'!$C$14:$C$213,'総括表 (A表)'!$E348,'個別表（B表）'!$S$14:$S$213,"&gt;=1")</f>
        <v>0</v>
      </c>
      <c r="T348" s="401">
        <f>SUMIFS('個別表（B表）'!$BB$14:$BB$213,'個別表（B表）'!$C$14:$C$213,'総括表 (A表)'!$E348)</f>
        <v>0</v>
      </c>
      <c r="U348" s="401">
        <f>SUMIFS('個別表（B表）'!$BD$14:$BD$213,'個別表（B表）'!$C$14:$C$213,'総括表 (A表)'!$E348)</f>
        <v>0</v>
      </c>
      <c r="V348" s="557">
        <f>SUMIFS('個別表（B表）'!$H$14:$H$213,'個別表（B表）'!$C$14:$C$213,'総括表 (A表)'!$E348,'個別表（B表）'!$T$14:$T$213,"&gt;=1")</f>
        <v>0</v>
      </c>
      <c r="W348" s="402">
        <f>SUMIFS('個別表（B表）'!$BZ$14:$BZ$213,'個別表（B表）'!$C$14:$C$213,'総括表 (A表)'!$E348)</f>
        <v>0</v>
      </c>
      <c r="X348" s="402">
        <f>SUMIFS('個別表（B表）'!$CC$14:$CC$213,'個別表（B表）'!$C$14:$C$213,'総括表 (A表)'!$E348)</f>
        <v>0</v>
      </c>
      <c r="Y348" s="546"/>
      <c r="Z348" s="546"/>
      <c r="AA348" s="557">
        <f t="shared" si="117"/>
        <v>0</v>
      </c>
      <c r="AB348" s="403">
        <f t="shared" si="118"/>
        <v>0</v>
      </c>
      <c r="AC348" s="403">
        <f t="shared" si="119"/>
        <v>0</v>
      </c>
      <c r="AD348" s="548">
        <f t="shared" si="137"/>
        <v>0</v>
      </c>
      <c r="AE348" s="549"/>
      <c r="AF348" s="550">
        <f t="shared" si="120"/>
        <v>0</v>
      </c>
      <c r="AG348" s="551">
        <f t="shared" si="121"/>
        <v>0</v>
      </c>
      <c r="AH348" s="549"/>
      <c r="AI348" s="549"/>
      <c r="AJ348" s="550">
        <f t="shared" si="122"/>
        <v>0</v>
      </c>
      <c r="AK348" s="850">
        <f t="shared" si="138"/>
        <v>0</v>
      </c>
      <c r="AL348" s="549"/>
      <c r="AM348" s="550">
        <f t="shared" si="123"/>
        <v>0</v>
      </c>
      <c r="AN348" s="551">
        <f t="shared" si="124"/>
        <v>0</v>
      </c>
      <c r="AO348" s="549"/>
      <c r="AP348" s="552">
        <f t="shared" si="125"/>
        <v>0</v>
      </c>
      <c r="AQ348" s="553"/>
      <c r="AR348" s="551">
        <f t="shared" si="126"/>
        <v>0</v>
      </c>
      <c r="AS348" s="554"/>
      <c r="AT348" s="345">
        <f t="shared" si="127"/>
        <v>0</v>
      </c>
      <c r="AU348" s="868"/>
      <c r="AV348" s="555"/>
      <c r="AW348" s="371">
        <f t="shared" si="130"/>
        <v>0</v>
      </c>
      <c r="AX348" s="268"/>
      <c r="AY348" s="346">
        <f>'総括表 (A表)'!I348</f>
        <v>0</v>
      </c>
      <c r="AZ348" s="346">
        <f t="shared" si="131"/>
        <v>2</v>
      </c>
      <c r="BA348" s="346" t="str">
        <f t="shared" si="132"/>
        <v/>
      </c>
      <c r="BB348" s="346" t="str">
        <f t="shared" si="135"/>
        <v/>
      </c>
      <c r="BC348" s="346" t="str">
        <f t="shared" si="136"/>
        <v/>
      </c>
    </row>
    <row r="349" spans="1:55">
      <c r="A349" s="353">
        <f>VLOOKUP($E349,'個別表（B表）'!$C$14:$AR$213,2,FALSE)</f>
        <v>0</v>
      </c>
      <c r="B349" s="353">
        <f>IF(D349&gt;0,SUM($D$12:D349),0)</f>
        <v>0</v>
      </c>
      <c r="C349" s="353">
        <f t="shared" si="116"/>
        <v>0</v>
      </c>
      <c r="D349" s="353">
        <f t="shared" si="128"/>
        <v>0</v>
      </c>
      <c r="E349" s="408">
        <f t="shared" si="133"/>
        <v>0</v>
      </c>
      <c r="F349" s="371">
        <f>VLOOKUP($E349,'個別表（B表）'!$C$14:$AR$213,8,FALSE)</f>
        <v>0</v>
      </c>
      <c r="G349" s="346">
        <f>VLOOKUP($E349,'個別表（B表）'!$C$14:$AR$213,9,FALSE)</f>
        <v>0</v>
      </c>
      <c r="H349" s="346">
        <f>VLOOKUP($E349,'個別表（B表）'!$C$14:$AR$213,10,FALSE)</f>
        <v>0</v>
      </c>
      <c r="I349" s="542"/>
      <c r="J349" s="971" t="e">
        <f>IF($O349&gt;=0.6,1,
IF(AND($O349&gt;=0.5,#REF!=2,OR($L349="中間",$L349="山間")),1,"")
)</f>
        <v>#REF!</v>
      </c>
      <c r="K349" s="974" t="str">
        <f t="shared" si="129"/>
        <v/>
      </c>
      <c r="L349" s="652" t="str">
        <f>IF($H349&gt;0,LEFT(VLOOKUP($E349,'個別表（B表）'!$C$14:$AR$213,15,FALSE),2),"")</f>
        <v/>
      </c>
      <c r="M349" s="796"/>
      <c r="N349" s="544"/>
      <c r="O349" s="544"/>
      <c r="P349" s="543"/>
      <c r="Q349" s="556" t="str">
        <f t="shared" si="134"/>
        <v/>
      </c>
      <c r="R349" s="545"/>
      <c r="S349" s="557">
        <f>SUMIFS('個別表（B表）'!$H$14:$H$213,'個別表（B表）'!$C$14:$C$213,'総括表 (A表)'!$E349,'個別表（B表）'!$S$14:$S$213,"&gt;=1")</f>
        <v>0</v>
      </c>
      <c r="T349" s="401">
        <f>SUMIFS('個別表（B表）'!$BB$14:$BB$213,'個別表（B表）'!$C$14:$C$213,'総括表 (A表)'!$E349)</f>
        <v>0</v>
      </c>
      <c r="U349" s="401">
        <f>SUMIFS('個別表（B表）'!$BD$14:$BD$213,'個別表（B表）'!$C$14:$C$213,'総括表 (A表)'!$E349)</f>
        <v>0</v>
      </c>
      <c r="V349" s="557">
        <f>SUMIFS('個別表（B表）'!$H$14:$H$213,'個別表（B表）'!$C$14:$C$213,'総括表 (A表)'!$E349,'個別表（B表）'!$T$14:$T$213,"&gt;=1")</f>
        <v>0</v>
      </c>
      <c r="W349" s="402">
        <f>SUMIFS('個別表（B表）'!$BZ$14:$BZ$213,'個別表（B表）'!$C$14:$C$213,'総括表 (A表)'!$E349)</f>
        <v>0</v>
      </c>
      <c r="X349" s="402">
        <f>SUMIFS('個別表（B表）'!$CC$14:$CC$213,'個別表（B表）'!$C$14:$C$213,'総括表 (A表)'!$E349)</f>
        <v>0</v>
      </c>
      <c r="Y349" s="546"/>
      <c r="Z349" s="546"/>
      <c r="AA349" s="557">
        <f t="shared" si="117"/>
        <v>0</v>
      </c>
      <c r="AB349" s="403">
        <f t="shared" si="118"/>
        <v>0</v>
      </c>
      <c r="AC349" s="403">
        <f t="shared" si="119"/>
        <v>0</v>
      </c>
      <c r="AD349" s="548">
        <f t="shared" si="137"/>
        <v>0</v>
      </c>
      <c r="AE349" s="549"/>
      <c r="AF349" s="550">
        <f t="shared" si="120"/>
        <v>0</v>
      </c>
      <c r="AG349" s="551">
        <f t="shared" si="121"/>
        <v>0</v>
      </c>
      <c r="AH349" s="549"/>
      <c r="AI349" s="549"/>
      <c r="AJ349" s="550">
        <f t="shared" si="122"/>
        <v>0</v>
      </c>
      <c r="AK349" s="850">
        <f t="shared" si="138"/>
        <v>0</v>
      </c>
      <c r="AL349" s="549"/>
      <c r="AM349" s="550">
        <f t="shared" si="123"/>
        <v>0</v>
      </c>
      <c r="AN349" s="551">
        <f t="shared" si="124"/>
        <v>0</v>
      </c>
      <c r="AO349" s="549"/>
      <c r="AP349" s="552">
        <f t="shared" si="125"/>
        <v>0</v>
      </c>
      <c r="AQ349" s="553"/>
      <c r="AR349" s="551">
        <f t="shared" si="126"/>
        <v>0</v>
      </c>
      <c r="AS349" s="554"/>
      <c r="AT349" s="345">
        <f t="shared" si="127"/>
        <v>0</v>
      </c>
      <c r="AU349" s="868"/>
      <c r="AV349" s="555"/>
      <c r="AW349" s="371">
        <f t="shared" si="130"/>
        <v>0</v>
      </c>
      <c r="AX349" s="268"/>
      <c r="AY349" s="346">
        <f>'総括表 (A表)'!I349</f>
        <v>0</v>
      </c>
      <c r="AZ349" s="346">
        <f t="shared" si="131"/>
        <v>2</v>
      </c>
      <c r="BA349" s="346" t="str">
        <f t="shared" si="132"/>
        <v/>
      </c>
      <c r="BB349" s="346" t="str">
        <f t="shared" si="135"/>
        <v/>
      </c>
      <c r="BC349" s="346" t="str">
        <f t="shared" si="136"/>
        <v/>
      </c>
    </row>
    <row r="350" spans="1:55">
      <c r="A350" s="353">
        <f>VLOOKUP($E350,'個別表（B表）'!$C$14:$AR$213,2,FALSE)</f>
        <v>0</v>
      </c>
      <c r="B350" s="353">
        <f>IF(D350&gt;0,SUM($D$12:D350),0)</f>
        <v>0</v>
      </c>
      <c r="C350" s="353">
        <f t="shared" si="116"/>
        <v>0</v>
      </c>
      <c r="D350" s="353">
        <f t="shared" si="128"/>
        <v>0</v>
      </c>
      <c r="E350" s="408">
        <f t="shared" si="133"/>
        <v>0</v>
      </c>
      <c r="F350" s="371">
        <f>VLOOKUP($E350,'個別表（B表）'!$C$14:$AR$213,8,FALSE)</f>
        <v>0</v>
      </c>
      <c r="G350" s="346">
        <f>VLOOKUP($E350,'個別表（B表）'!$C$14:$AR$213,9,FALSE)</f>
        <v>0</v>
      </c>
      <c r="H350" s="346">
        <f>VLOOKUP($E350,'個別表（B表）'!$C$14:$AR$213,10,FALSE)</f>
        <v>0</v>
      </c>
      <c r="I350" s="542"/>
      <c r="J350" s="971" t="e">
        <f>IF($O350&gt;=0.6,1,
IF(AND($O350&gt;=0.5,#REF!=2,OR($L350="中間",$L350="山間")),1,"")
)</f>
        <v>#REF!</v>
      </c>
      <c r="K350" s="974" t="str">
        <f t="shared" si="129"/>
        <v/>
      </c>
      <c r="L350" s="652" t="str">
        <f>IF($H350&gt;0,LEFT(VLOOKUP($E350,'個別表（B表）'!$C$14:$AR$213,15,FALSE),2),"")</f>
        <v/>
      </c>
      <c r="M350" s="796"/>
      <c r="N350" s="544"/>
      <c r="O350" s="544"/>
      <c r="P350" s="543"/>
      <c r="Q350" s="556" t="str">
        <f t="shared" si="134"/>
        <v/>
      </c>
      <c r="R350" s="545"/>
      <c r="S350" s="557">
        <f>SUMIFS('個別表（B表）'!$H$14:$H$213,'個別表（B表）'!$C$14:$C$213,'総括表 (A表)'!$E350,'個別表（B表）'!$S$14:$S$213,"&gt;=1")</f>
        <v>0</v>
      </c>
      <c r="T350" s="401">
        <f>SUMIFS('個別表（B表）'!$BB$14:$BB$213,'個別表（B表）'!$C$14:$C$213,'総括表 (A表)'!$E350)</f>
        <v>0</v>
      </c>
      <c r="U350" s="401">
        <f>SUMIFS('個別表（B表）'!$BD$14:$BD$213,'個別表（B表）'!$C$14:$C$213,'総括表 (A表)'!$E350)</f>
        <v>0</v>
      </c>
      <c r="V350" s="557">
        <f>SUMIFS('個別表（B表）'!$H$14:$H$213,'個別表（B表）'!$C$14:$C$213,'総括表 (A表)'!$E350,'個別表（B表）'!$T$14:$T$213,"&gt;=1")</f>
        <v>0</v>
      </c>
      <c r="W350" s="402">
        <f>SUMIFS('個別表（B表）'!$BZ$14:$BZ$213,'個別表（B表）'!$C$14:$C$213,'総括表 (A表)'!$E350)</f>
        <v>0</v>
      </c>
      <c r="X350" s="402">
        <f>SUMIFS('個別表（B表）'!$CC$14:$CC$213,'個別表（B表）'!$C$14:$C$213,'総括表 (A表)'!$E350)</f>
        <v>0</v>
      </c>
      <c r="Y350" s="546"/>
      <c r="Z350" s="546"/>
      <c r="AA350" s="557">
        <f t="shared" si="117"/>
        <v>0</v>
      </c>
      <c r="AB350" s="403">
        <f t="shared" si="118"/>
        <v>0</v>
      </c>
      <c r="AC350" s="403">
        <f t="shared" si="119"/>
        <v>0</v>
      </c>
      <c r="AD350" s="548">
        <f t="shared" si="137"/>
        <v>0</v>
      </c>
      <c r="AE350" s="549"/>
      <c r="AF350" s="550">
        <f t="shared" si="120"/>
        <v>0</v>
      </c>
      <c r="AG350" s="551">
        <f t="shared" si="121"/>
        <v>0</v>
      </c>
      <c r="AH350" s="549"/>
      <c r="AI350" s="549"/>
      <c r="AJ350" s="550">
        <f t="shared" si="122"/>
        <v>0</v>
      </c>
      <c r="AK350" s="850">
        <f t="shared" si="138"/>
        <v>0</v>
      </c>
      <c r="AL350" s="549"/>
      <c r="AM350" s="550">
        <f t="shared" si="123"/>
        <v>0</v>
      </c>
      <c r="AN350" s="551">
        <f t="shared" si="124"/>
        <v>0</v>
      </c>
      <c r="AO350" s="549"/>
      <c r="AP350" s="552">
        <f t="shared" si="125"/>
        <v>0</v>
      </c>
      <c r="AQ350" s="553"/>
      <c r="AR350" s="551">
        <f t="shared" si="126"/>
        <v>0</v>
      </c>
      <c r="AS350" s="554"/>
      <c r="AT350" s="345">
        <f t="shared" si="127"/>
        <v>0</v>
      </c>
      <c r="AU350" s="868"/>
      <c r="AV350" s="555"/>
      <c r="AW350" s="371">
        <f t="shared" si="130"/>
        <v>0</v>
      </c>
      <c r="AX350" s="268"/>
      <c r="AY350" s="346">
        <f>'総括表 (A表)'!I350</f>
        <v>0</v>
      </c>
      <c r="AZ350" s="346">
        <f t="shared" si="131"/>
        <v>2</v>
      </c>
      <c r="BA350" s="346" t="str">
        <f t="shared" si="132"/>
        <v/>
      </c>
      <c r="BB350" s="346" t="str">
        <f t="shared" si="135"/>
        <v/>
      </c>
      <c r="BC350" s="346" t="str">
        <f t="shared" si="136"/>
        <v/>
      </c>
    </row>
    <row r="351" spans="1:55">
      <c r="A351" s="353">
        <f>VLOOKUP($E351,'個別表（B表）'!$C$14:$AR$213,2,FALSE)</f>
        <v>0</v>
      </c>
      <c r="B351" s="353">
        <f>IF(D351&gt;0,SUM($D$12:D351),0)</f>
        <v>0</v>
      </c>
      <c r="C351" s="353">
        <f t="shared" si="116"/>
        <v>0</v>
      </c>
      <c r="D351" s="353">
        <f t="shared" si="128"/>
        <v>0</v>
      </c>
      <c r="E351" s="408">
        <f t="shared" si="133"/>
        <v>0</v>
      </c>
      <c r="F351" s="371">
        <f>VLOOKUP($E351,'個別表（B表）'!$C$14:$AR$213,8,FALSE)</f>
        <v>0</v>
      </c>
      <c r="G351" s="346">
        <f>VLOOKUP($E351,'個別表（B表）'!$C$14:$AR$213,9,FALSE)</f>
        <v>0</v>
      </c>
      <c r="H351" s="346">
        <f>VLOOKUP($E351,'個別表（B表）'!$C$14:$AR$213,10,FALSE)</f>
        <v>0</v>
      </c>
      <c r="I351" s="542"/>
      <c r="J351" s="971" t="e">
        <f>IF($O351&gt;=0.6,1,
IF(AND($O351&gt;=0.5,#REF!=2,OR($L351="中間",$L351="山間")),1,"")
)</f>
        <v>#REF!</v>
      </c>
      <c r="K351" s="974" t="str">
        <f t="shared" si="129"/>
        <v/>
      </c>
      <c r="L351" s="652" t="str">
        <f>IF($H351&gt;0,LEFT(VLOOKUP($E351,'個別表（B表）'!$C$14:$AR$213,15,FALSE),2),"")</f>
        <v/>
      </c>
      <c r="M351" s="796"/>
      <c r="N351" s="544"/>
      <c r="O351" s="544"/>
      <c r="P351" s="543"/>
      <c r="Q351" s="556" t="str">
        <f t="shared" si="134"/>
        <v/>
      </c>
      <c r="R351" s="545"/>
      <c r="S351" s="557">
        <f>SUMIFS('個別表（B表）'!$H$14:$H$213,'個別表（B表）'!$C$14:$C$213,'総括表 (A表)'!$E351,'個別表（B表）'!$S$14:$S$213,"&gt;=1")</f>
        <v>0</v>
      </c>
      <c r="T351" s="401">
        <f>SUMIFS('個別表（B表）'!$BB$14:$BB$213,'個別表（B表）'!$C$14:$C$213,'総括表 (A表)'!$E351)</f>
        <v>0</v>
      </c>
      <c r="U351" s="401">
        <f>SUMIFS('個別表（B表）'!$BD$14:$BD$213,'個別表（B表）'!$C$14:$C$213,'総括表 (A表)'!$E351)</f>
        <v>0</v>
      </c>
      <c r="V351" s="557">
        <f>SUMIFS('個別表（B表）'!$H$14:$H$213,'個別表（B表）'!$C$14:$C$213,'総括表 (A表)'!$E351,'個別表（B表）'!$T$14:$T$213,"&gt;=1")</f>
        <v>0</v>
      </c>
      <c r="W351" s="402">
        <f>SUMIFS('個別表（B表）'!$BZ$14:$BZ$213,'個別表（B表）'!$C$14:$C$213,'総括表 (A表)'!$E351)</f>
        <v>0</v>
      </c>
      <c r="X351" s="402">
        <f>SUMIFS('個別表（B表）'!$CC$14:$CC$213,'個別表（B表）'!$C$14:$C$213,'総括表 (A表)'!$E351)</f>
        <v>0</v>
      </c>
      <c r="Y351" s="546"/>
      <c r="Z351" s="546"/>
      <c r="AA351" s="557">
        <f t="shared" si="117"/>
        <v>0</v>
      </c>
      <c r="AB351" s="403">
        <f t="shared" si="118"/>
        <v>0</v>
      </c>
      <c r="AC351" s="403">
        <f t="shared" si="119"/>
        <v>0</v>
      </c>
      <c r="AD351" s="548">
        <f t="shared" si="137"/>
        <v>0</v>
      </c>
      <c r="AE351" s="549"/>
      <c r="AF351" s="550">
        <f t="shared" si="120"/>
        <v>0</v>
      </c>
      <c r="AG351" s="551">
        <f t="shared" si="121"/>
        <v>0</v>
      </c>
      <c r="AH351" s="549"/>
      <c r="AI351" s="549"/>
      <c r="AJ351" s="550">
        <f t="shared" si="122"/>
        <v>0</v>
      </c>
      <c r="AK351" s="850">
        <f t="shared" si="138"/>
        <v>0</v>
      </c>
      <c r="AL351" s="549"/>
      <c r="AM351" s="550">
        <f t="shared" si="123"/>
        <v>0</v>
      </c>
      <c r="AN351" s="551">
        <f t="shared" si="124"/>
        <v>0</v>
      </c>
      <c r="AO351" s="549"/>
      <c r="AP351" s="552">
        <f t="shared" si="125"/>
        <v>0</v>
      </c>
      <c r="AQ351" s="553"/>
      <c r="AR351" s="551">
        <f t="shared" si="126"/>
        <v>0</v>
      </c>
      <c r="AS351" s="554"/>
      <c r="AT351" s="345">
        <f t="shared" si="127"/>
        <v>0</v>
      </c>
      <c r="AU351" s="868"/>
      <c r="AV351" s="555"/>
      <c r="AW351" s="371">
        <f t="shared" si="130"/>
        <v>0</v>
      </c>
      <c r="AX351" s="268"/>
      <c r="AY351" s="346">
        <f>'総括表 (A表)'!I351</f>
        <v>0</v>
      </c>
      <c r="AZ351" s="346">
        <f t="shared" si="131"/>
        <v>2</v>
      </c>
      <c r="BA351" s="346" t="str">
        <f t="shared" si="132"/>
        <v/>
      </c>
      <c r="BB351" s="346" t="str">
        <f t="shared" si="135"/>
        <v/>
      </c>
      <c r="BC351" s="346" t="str">
        <f t="shared" si="136"/>
        <v/>
      </c>
    </row>
    <row r="352" spans="1:55">
      <c r="A352" s="353">
        <f>VLOOKUP($E352,'個別表（B表）'!$C$14:$AR$213,2,FALSE)</f>
        <v>0</v>
      </c>
      <c r="B352" s="353">
        <f>IF(D352&gt;0,SUM($D$12:D352),0)</f>
        <v>0</v>
      </c>
      <c r="C352" s="353">
        <f t="shared" si="116"/>
        <v>0</v>
      </c>
      <c r="D352" s="353">
        <f t="shared" si="128"/>
        <v>0</v>
      </c>
      <c r="E352" s="408">
        <f t="shared" si="133"/>
        <v>0</v>
      </c>
      <c r="F352" s="371">
        <f>VLOOKUP($E352,'個別表（B表）'!$C$14:$AR$213,8,FALSE)</f>
        <v>0</v>
      </c>
      <c r="G352" s="346">
        <f>VLOOKUP($E352,'個別表（B表）'!$C$14:$AR$213,9,FALSE)</f>
        <v>0</v>
      </c>
      <c r="H352" s="346">
        <f>VLOOKUP($E352,'個別表（B表）'!$C$14:$AR$213,10,FALSE)</f>
        <v>0</v>
      </c>
      <c r="I352" s="542"/>
      <c r="J352" s="971" t="e">
        <f>IF($O352&gt;=0.6,1,
IF(AND($O352&gt;=0.5,#REF!=2,OR($L352="中間",$L352="山間")),1,"")
)</f>
        <v>#REF!</v>
      </c>
      <c r="K352" s="974" t="str">
        <f t="shared" si="129"/>
        <v/>
      </c>
      <c r="L352" s="652" t="str">
        <f>IF($H352&gt;0,LEFT(VLOOKUP($E352,'個別表（B表）'!$C$14:$AR$213,15,FALSE),2),"")</f>
        <v/>
      </c>
      <c r="M352" s="796"/>
      <c r="N352" s="544"/>
      <c r="O352" s="544"/>
      <c r="P352" s="543"/>
      <c r="Q352" s="556" t="str">
        <f t="shared" si="134"/>
        <v/>
      </c>
      <c r="R352" s="545"/>
      <c r="S352" s="557">
        <f>SUMIFS('個別表（B表）'!$H$14:$H$213,'個別表（B表）'!$C$14:$C$213,'総括表 (A表)'!$E352,'個別表（B表）'!$S$14:$S$213,"&gt;=1")</f>
        <v>0</v>
      </c>
      <c r="T352" s="401">
        <f>SUMIFS('個別表（B表）'!$BB$14:$BB$213,'個別表（B表）'!$C$14:$C$213,'総括表 (A表)'!$E352)</f>
        <v>0</v>
      </c>
      <c r="U352" s="401">
        <f>SUMIFS('個別表（B表）'!$BD$14:$BD$213,'個別表（B表）'!$C$14:$C$213,'総括表 (A表)'!$E352)</f>
        <v>0</v>
      </c>
      <c r="V352" s="557">
        <f>SUMIFS('個別表（B表）'!$H$14:$H$213,'個別表（B表）'!$C$14:$C$213,'総括表 (A表)'!$E352,'個別表（B表）'!$T$14:$T$213,"&gt;=1")</f>
        <v>0</v>
      </c>
      <c r="W352" s="402">
        <f>SUMIFS('個別表（B表）'!$BZ$14:$BZ$213,'個別表（B表）'!$C$14:$C$213,'総括表 (A表)'!$E352)</f>
        <v>0</v>
      </c>
      <c r="X352" s="402">
        <f>SUMIFS('個別表（B表）'!$CC$14:$CC$213,'個別表（B表）'!$C$14:$C$213,'総括表 (A表)'!$E352)</f>
        <v>0</v>
      </c>
      <c r="Y352" s="546"/>
      <c r="Z352" s="546"/>
      <c r="AA352" s="557">
        <f t="shared" si="117"/>
        <v>0</v>
      </c>
      <c r="AB352" s="403">
        <f t="shared" si="118"/>
        <v>0</v>
      </c>
      <c r="AC352" s="403">
        <f t="shared" si="119"/>
        <v>0</v>
      </c>
      <c r="AD352" s="548">
        <f t="shared" si="137"/>
        <v>0</v>
      </c>
      <c r="AE352" s="549"/>
      <c r="AF352" s="550">
        <f t="shared" si="120"/>
        <v>0</v>
      </c>
      <c r="AG352" s="551">
        <f t="shared" si="121"/>
        <v>0</v>
      </c>
      <c r="AH352" s="549"/>
      <c r="AI352" s="549"/>
      <c r="AJ352" s="550">
        <f t="shared" si="122"/>
        <v>0</v>
      </c>
      <c r="AK352" s="850">
        <f t="shared" si="138"/>
        <v>0</v>
      </c>
      <c r="AL352" s="549"/>
      <c r="AM352" s="550">
        <f t="shared" si="123"/>
        <v>0</v>
      </c>
      <c r="AN352" s="551">
        <f t="shared" si="124"/>
        <v>0</v>
      </c>
      <c r="AO352" s="549"/>
      <c r="AP352" s="552">
        <f t="shared" si="125"/>
        <v>0</v>
      </c>
      <c r="AQ352" s="553"/>
      <c r="AR352" s="551">
        <f t="shared" si="126"/>
        <v>0</v>
      </c>
      <c r="AS352" s="554"/>
      <c r="AT352" s="345">
        <f t="shared" si="127"/>
        <v>0</v>
      </c>
      <c r="AU352" s="868"/>
      <c r="AV352" s="555"/>
      <c r="AW352" s="371">
        <f t="shared" si="130"/>
        <v>0</v>
      </c>
      <c r="AX352" s="268"/>
      <c r="AY352" s="346">
        <f>'総括表 (A表)'!I352</f>
        <v>0</v>
      </c>
      <c r="AZ352" s="346">
        <f t="shared" si="131"/>
        <v>2</v>
      </c>
      <c r="BA352" s="346" t="str">
        <f t="shared" si="132"/>
        <v/>
      </c>
      <c r="BB352" s="346" t="str">
        <f t="shared" si="135"/>
        <v/>
      </c>
      <c r="BC352" s="346" t="str">
        <f t="shared" si="136"/>
        <v/>
      </c>
    </row>
    <row r="353" spans="1:55">
      <c r="A353" s="353">
        <f>VLOOKUP($E353,'個別表（B表）'!$C$14:$AR$213,2,FALSE)</f>
        <v>0</v>
      </c>
      <c r="B353" s="353">
        <f>IF(D353&gt;0,SUM($D$12:D353),0)</f>
        <v>0</v>
      </c>
      <c r="C353" s="353">
        <f t="shared" si="116"/>
        <v>0</v>
      </c>
      <c r="D353" s="353">
        <f t="shared" si="128"/>
        <v>0</v>
      </c>
      <c r="E353" s="408">
        <f t="shared" si="133"/>
        <v>0</v>
      </c>
      <c r="F353" s="371">
        <f>VLOOKUP($E353,'個別表（B表）'!$C$14:$AR$213,8,FALSE)</f>
        <v>0</v>
      </c>
      <c r="G353" s="346">
        <f>VLOOKUP($E353,'個別表（B表）'!$C$14:$AR$213,9,FALSE)</f>
        <v>0</v>
      </c>
      <c r="H353" s="346">
        <f>VLOOKUP($E353,'個別表（B表）'!$C$14:$AR$213,10,FALSE)</f>
        <v>0</v>
      </c>
      <c r="I353" s="542"/>
      <c r="J353" s="971" t="e">
        <f>IF($O353&gt;=0.6,1,
IF(AND($O353&gt;=0.5,#REF!=2,OR($L353="中間",$L353="山間")),1,"")
)</f>
        <v>#REF!</v>
      </c>
      <c r="K353" s="974" t="str">
        <f t="shared" si="129"/>
        <v/>
      </c>
      <c r="L353" s="652" t="str">
        <f>IF($H353&gt;0,LEFT(VLOOKUP($E353,'個別表（B表）'!$C$14:$AR$213,15,FALSE),2),"")</f>
        <v/>
      </c>
      <c r="M353" s="796"/>
      <c r="N353" s="544"/>
      <c r="O353" s="544"/>
      <c r="P353" s="543"/>
      <c r="Q353" s="556" t="str">
        <f t="shared" si="134"/>
        <v/>
      </c>
      <c r="R353" s="545"/>
      <c r="S353" s="557">
        <f>SUMIFS('個別表（B表）'!$H$14:$H$213,'個別表（B表）'!$C$14:$C$213,'総括表 (A表)'!$E353,'個別表（B表）'!$S$14:$S$213,"&gt;=1")</f>
        <v>0</v>
      </c>
      <c r="T353" s="401">
        <f>SUMIFS('個別表（B表）'!$BB$14:$BB$213,'個別表（B表）'!$C$14:$C$213,'総括表 (A表)'!$E353)</f>
        <v>0</v>
      </c>
      <c r="U353" s="401">
        <f>SUMIFS('個別表（B表）'!$BD$14:$BD$213,'個別表（B表）'!$C$14:$C$213,'総括表 (A表)'!$E353)</f>
        <v>0</v>
      </c>
      <c r="V353" s="557">
        <f>SUMIFS('個別表（B表）'!$H$14:$H$213,'個別表（B表）'!$C$14:$C$213,'総括表 (A表)'!$E353,'個別表（B表）'!$T$14:$T$213,"&gt;=1")</f>
        <v>0</v>
      </c>
      <c r="W353" s="402">
        <f>SUMIFS('個別表（B表）'!$BZ$14:$BZ$213,'個別表（B表）'!$C$14:$C$213,'総括表 (A表)'!$E353)</f>
        <v>0</v>
      </c>
      <c r="X353" s="402">
        <f>SUMIFS('個別表（B表）'!$CC$14:$CC$213,'個別表（B表）'!$C$14:$C$213,'総括表 (A表)'!$E353)</f>
        <v>0</v>
      </c>
      <c r="Y353" s="546"/>
      <c r="Z353" s="546"/>
      <c r="AA353" s="557">
        <f t="shared" si="117"/>
        <v>0</v>
      </c>
      <c r="AB353" s="403">
        <f t="shared" si="118"/>
        <v>0</v>
      </c>
      <c r="AC353" s="403">
        <f t="shared" si="119"/>
        <v>0</v>
      </c>
      <c r="AD353" s="548">
        <f t="shared" si="137"/>
        <v>0</v>
      </c>
      <c r="AE353" s="549"/>
      <c r="AF353" s="550">
        <f t="shared" si="120"/>
        <v>0</v>
      </c>
      <c r="AG353" s="551">
        <f t="shared" si="121"/>
        <v>0</v>
      </c>
      <c r="AH353" s="549"/>
      <c r="AI353" s="549"/>
      <c r="AJ353" s="550">
        <f t="shared" si="122"/>
        <v>0</v>
      </c>
      <c r="AK353" s="850">
        <f t="shared" si="138"/>
        <v>0</v>
      </c>
      <c r="AL353" s="549"/>
      <c r="AM353" s="550">
        <f t="shared" si="123"/>
        <v>0</v>
      </c>
      <c r="AN353" s="551">
        <f t="shared" si="124"/>
        <v>0</v>
      </c>
      <c r="AO353" s="549"/>
      <c r="AP353" s="552">
        <f t="shared" si="125"/>
        <v>0</v>
      </c>
      <c r="AQ353" s="553"/>
      <c r="AR353" s="551">
        <f t="shared" si="126"/>
        <v>0</v>
      </c>
      <c r="AS353" s="554"/>
      <c r="AT353" s="345">
        <f t="shared" si="127"/>
        <v>0</v>
      </c>
      <c r="AU353" s="868"/>
      <c r="AV353" s="555"/>
      <c r="AW353" s="371">
        <f t="shared" si="130"/>
        <v>0</v>
      </c>
      <c r="AX353" s="268"/>
      <c r="AY353" s="346">
        <f>'総括表 (A表)'!I353</f>
        <v>0</v>
      </c>
      <c r="AZ353" s="346">
        <f t="shared" si="131"/>
        <v>2</v>
      </c>
      <c r="BA353" s="346" t="str">
        <f t="shared" si="132"/>
        <v/>
      </c>
      <c r="BB353" s="346" t="str">
        <f t="shared" si="135"/>
        <v/>
      </c>
      <c r="BC353" s="346" t="str">
        <f t="shared" si="136"/>
        <v/>
      </c>
    </row>
    <row r="354" spans="1:55">
      <c r="A354" s="353">
        <f>VLOOKUP($E354,'個別表（B表）'!$C$14:$AR$213,2,FALSE)</f>
        <v>0</v>
      </c>
      <c r="B354" s="353">
        <f>IF(D354&gt;0,SUM($D$12:D354),0)</f>
        <v>0</v>
      </c>
      <c r="C354" s="353">
        <f t="shared" si="116"/>
        <v>0</v>
      </c>
      <c r="D354" s="353">
        <f t="shared" si="128"/>
        <v>0</v>
      </c>
      <c r="E354" s="408">
        <f t="shared" si="133"/>
        <v>0</v>
      </c>
      <c r="F354" s="371">
        <f>VLOOKUP($E354,'個別表（B表）'!$C$14:$AR$213,8,FALSE)</f>
        <v>0</v>
      </c>
      <c r="G354" s="346">
        <f>VLOOKUP($E354,'個別表（B表）'!$C$14:$AR$213,9,FALSE)</f>
        <v>0</v>
      </c>
      <c r="H354" s="346">
        <f>VLOOKUP($E354,'個別表（B表）'!$C$14:$AR$213,10,FALSE)</f>
        <v>0</v>
      </c>
      <c r="I354" s="542"/>
      <c r="J354" s="971" t="e">
        <f>IF($O354&gt;=0.6,1,
IF(AND($O354&gt;=0.5,#REF!=2,OR($L354="中間",$L354="山間")),1,"")
)</f>
        <v>#REF!</v>
      </c>
      <c r="K354" s="974" t="str">
        <f t="shared" si="129"/>
        <v/>
      </c>
      <c r="L354" s="652" t="str">
        <f>IF($H354&gt;0,LEFT(VLOOKUP($E354,'個別表（B表）'!$C$14:$AR$213,15,FALSE),2),"")</f>
        <v/>
      </c>
      <c r="M354" s="796"/>
      <c r="N354" s="544"/>
      <c r="O354" s="544"/>
      <c r="P354" s="543"/>
      <c r="Q354" s="556" t="str">
        <f t="shared" si="134"/>
        <v/>
      </c>
      <c r="R354" s="545"/>
      <c r="S354" s="557">
        <f>SUMIFS('個別表（B表）'!$H$14:$H$213,'個別表（B表）'!$C$14:$C$213,'総括表 (A表)'!$E354,'個別表（B表）'!$S$14:$S$213,"&gt;=1")</f>
        <v>0</v>
      </c>
      <c r="T354" s="401">
        <f>SUMIFS('個別表（B表）'!$BB$14:$BB$213,'個別表（B表）'!$C$14:$C$213,'総括表 (A表)'!$E354)</f>
        <v>0</v>
      </c>
      <c r="U354" s="401">
        <f>SUMIFS('個別表（B表）'!$BD$14:$BD$213,'個別表（B表）'!$C$14:$C$213,'総括表 (A表)'!$E354)</f>
        <v>0</v>
      </c>
      <c r="V354" s="557">
        <f>SUMIFS('個別表（B表）'!$H$14:$H$213,'個別表（B表）'!$C$14:$C$213,'総括表 (A表)'!$E354,'個別表（B表）'!$T$14:$T$213,"&gt;=1")</f>
        <v>0</v>
      </c>
      <c r="W354" s="402">
        <f>SUMIFS('個別表（B表）'!$BZ$14:$BZ$213,'個別表（B表）'!$C$14:$C$213,'総括表 (A表)'!$E354)</f>
        <v>0</v>
      </c>
      <c r="X354" s="402">
        <f>SUMIFS('個別表（B表）'!$CC$14:$CC$213,'個別表（B表）'!$C$14:$C$213,'総括表 (A表)'!$E354)</f>
        <v>0</v>
      </c>
      <c r="Y354" s="546"/>
      <c r="Z354" s="546"/>
      <c r="AA354" s="557">
        <f t="shared" si="117"/>
        <v>0</v>
      </c>
      <c r="AB354" s="403">
        <f t="shared" si="118"/>
        <v>0</v>
      </c>
      <c r="AC354" s="403">
        <f t="shared" si="119"/>
        <v>0</v>
      </c>
      <c r="AD354" s="548">
        <f t="shared" si="137"/>
        <v>0</v>
      </c>
      <c r="AE354" s="549"/>
      <c r="AF354" s="550">
        <f t="shared" si="120"/>
        <v>0</v>
      </c>
      <c r="AG354" s="551">
        <f t="shared" si="121"/>
        <v>0</v>
      </c>
      <c r="AH354" s="549"/>
      <c r="AI354" s="549"/>
      <c r="AJ354" s="550">
        <f t="shared" si="122"/>
        <v>0</v>
      </c>
      <c r="AK354" s="850">
        <f t="shared" si="138"/>
        <v>0</v>
      </c>
      <c r="AL354" s="549"/>
      <c r="AM354" s="550">
        <f t="shared" si="123"/>
        <v>0</v>
      </c>
      <c r="AN354" s="551">
        <f t="shared" si="124"/>
        <v>0</v>
      </c>
      <c r="AO354" s="549"/>
      <c r="AP354" s="552">
        <f t="shared" si="125"/>
        <v>0</v>
      </c>
      <c r="AQ354" s="553"/>
      <c r="AR354" s="551">
        <f t="shared" si="126"/>
        <v>0</v>
      </c>
      <c r="AS354" s="554"/>
      <c r="AT354" s="345">
        <f t="shared" si="127"/>
        <v>0</v>
      </c>
      <c r="AU354" s="868"/>
      <c r="AV354" s="555"/>
      <c r="AW354" s="371">
        <f t="shared" si="130"/>
        <v>0</v>
      </c>
      <c r="AX354" s="268"/>
      <c r="AY354" s="346">
        <f>'総括表 (A表)'!I354</f>
        <v>0</v>
      </c>
      <c r="AZ354" s="346">
        <f t="shared" si="131"/>
        <v>2</v>
      </c>
      <c r="BA354" s="346" t="str">
        <f t="shared" si="132"/>
        <v/>
      </c>
      <c r="BB354" s="346" t="str">
        <f t="shared" si="135"/>
        <v/>
      </c>
      <c r="BC354" s="346" t="str">
        <f t="shared" si="136"/>
        <v/>
      </c>
    </row>
    <row r="355" spans="1:55">
      <c r="A355" s="353">
        <f>VLOOKUP($E355,'個別表（B表）'!$C$14:$AR$213,2,FALSE)</f>
        <v>0</v>
      </c>
      <c r="B355" s="353">
        <f>IF(D355&gt;0,SUM($D$12:D355),0)</f>
        <v>0</v>
      </c>
      <c r="C355" s="353">
        <f t="shared" si="116"/>
        <v>0</v>
      </c>
      <c r="D355" s="353">
        <f t="shared" si="128"/>
        <v>0</v>
      </c>
      <c r="E355" s="408">
        <f t="shared" si="133"/>
        <v>0</v>
      </c>
      <c r="F355" s="371">
        <f>VLOOKUP($E355,'個別表（B表）'!$C$14:$AR$213,8,FALSE)</f>
        <v>0</v>
      </c>
      <c r="G355" s="346">
        <f>VLOOKUP($E355,'個別表（B表）'!$C$14:$AR$213,9,FALSE)</f>
        <v>0</v>
      </c>
      <c r="H355" s="346">
        <f>VLOOKUP($E355,'個別表（B表）'!$C$14:$AR$213,10,FALSE)</f>
        <v>0</v>
      </c>
      <c r="I355" s="542"/>
      <c r="J355" s="971" t="e">
        <f>IF($O355&gt;=0.6,1,
IF(AND($O355&gt;=0.5,#REF!=2,OR($L355="中間",$L355="山間")),1,"")
)</f>
        <v>#REF!</v>
      </c>
      <c r="K355" s="974" t="str">
        <f t="shared" si="129"/>
        <v/>
      </c>
      <c r="L355" s="652" t="str">
        <f>IF($H355&gt;0,LEFT(VLOOKUP($E355,'個別表（B表）'!$C$14:$AR$213,15,FALSE),2),"")</f>
        <v/>
      </c>
      <c r="M355" s="796"/>
      <c r="N355" s="544"/>
      <c r="O355" s="544"/>
      <c r="P355" s="543"/>
      <c r="Q355" s="556" t="str">
        <f t="shared" si="134"/>
        <v/>
      </c>
      <c r="R355" s="545"/>
      <c r="S355" s="557">
        <f>SUMIFS('個別表（B表）'!$H$14:$H$213,'個別表（B表）'!$C$14:$C$213,'総括表 (A表)'!$E355,'個別表（B表）'!$S$14:$S$213,"&gt;=1")</f>
        <v>0</v>
      </c>
      <c r="T355" s="401">
        <f>SUMIFS('個別表（B表）'!$BB$14:$BB$213,'個別表（B表）'!$C$14:$C$213,'総括表 (A表)'!$E355)</f>
        <v>0</v>
      </c>
      <c r="U355" s="401">
        <f>SUMIFS('個別表（B表）'!$BD$14:$BD$213,'個別表（B表）'!$C$14:$C$213,'総括表 (A表)'!$E355)</f>
        <v>0</v>
      </c>
      <c r="V355" s="557">
        <f>SUMIFS('個別表（B表）'!$H$14:$H$213,'個別表（B表）'!$C$14:$C$213,'総括表 (A表)'!$E355,'個別表（B表）'!$T$14:$T$213,"&gt;=1")</f>
        <v>0</v>
      </c>
      <c r="W355" s="402">
        <f>SUMIFS('個別表（B表）'!$BZ$14:$BZ$213,'個別表（B表）'!$C$14:$C$213,'総括表 (A表)'!$E355)</f>
        <v>0</v>
      </c>
      <c r="X355" s="402">
        <f>SUMIFS('個別表（B表）'!$CC$14:$CC$213,'個別表（B表）'!$C$14:$C$213,'総括表 (A表)'!$E355)</f>
        <v>0</v>
      </c>
      <c r="Y355" s="546"/>
      <c r="Z355" s="546"/>
      <c r="AA355" s="557">
        <f t="shared" si="117"/>
        <v>0</v>
      </c>
      <c r="AB355" s="403">
        <f t="shared" si="118"/>
        <v>0</v>
      </c>
      <c r="AC355" s="403">
        <f t="shared" si="119"/>
        <v>0</v>
      </c>
      <c r="AD355" s="548">
        <f t="shared" si="137"/>
        <v>0</v>
      </c>
      <c r="AE355" s="549"/>
      <c r="AF355" s="550">
        <f t="shared" si="120"/>
        <v>0</v>
      </c>
      <c r="AG355" s="551">
        <f t="shared" si="121"/>
        <v>0</v>
      </c>
      <c r="AH355" s="549"/>
      <c r="AI355" s="549"/>
      <c r="AJ355" s="550">
        <f t="shared" si="122"/>
        <v>0</v>
      </c>
      <c r="AK355" s="850">
        <f t="shared" si="138"/>
        <v>0</v>
      </c>
      <c r="AL355" s="549"/>
      <c r="AM355" s="550">
        <f t="shared" si="123"/>
        <v>0</v>
      </c>
      <c r="AN355" s="551">
        <f t="shared" si="124"/>
        <v>0</v>
      </c>
      <c r="AO355" s="549"/>
      <c r="AP355" s="552">
        <f t="shared" si="125"/>
        <v>0</v>
      </c>
      <c r="AQ355" s="553"/>
      <c r="AR355" s="551">
        <f t="shared" si="126"/>
        <v>0</v>
      </c>
      <c r="AS355" s="554"/>
      <c r="AT355" s="345">
        <f t="shared" si="127"/>
        <v>0</v>
      </c>
      <c r="AU355" s="868"/>
      <c r="AV355" s="555"/>
      <c r="AW355" s="371">
        <f t="shared" si="130"/>
        <v>0</v>
      </c>
      <c r="AX355" s="268"/>
      <c r="AY355" s="346">
        <f>'総括表 (A表)'!I355</f>
        <v>0</v>
      </c>
      <c r="AZ355" s="346">
        <f t="shared" si="131"/>
        <v>2</v>
      </c>
      <c r="BA355" s="346" t="str">
        <f t="shared" si="132"/>
        <v/>
      </c>
      <c r="BB355" s="346" t="str">
        <f t="shared" si="135"/>
        <v/>
      </c>
      <c r="BC355" s="346" t="str">
        <f t="shared" si="136"/>
        <v/>
      </c>
    </row>
    <row r="356" spans="1:55">
      <c r="A356" s="353">
        <f>VLOOKUP($E356,'個別表（B表）'!$C$14:$AR$213,2,FALSE)</f>
        <v>0</v>
      </c>
      <c r="B356" s="353">
        <f>IF(D356&gt;0,SUM($D$12:D356),0)</f>
        <v>0</v>
      </c>
      <c r="C356" s="353">
        <f t="shared" si="116"/>
        <v>0</v>
      </c>
      <c r="D356" s="353">
        <f t="shared" si="128"/>
        <v>0</v>
      </c>
      <c r="E356" s="408">
        <f t="shared" si="133"/>
        <v>0</v>
      </c>
      <c r="F356" s="371">
        <f>VLOOKUP($E356,'個別表（B表）'!$C$14:$AR$213,8,FALSE)</f>
        <v>0</v>
      </c>
      <c r="G356" s="346">
        <f>VLOOKUP($E356,'個別表（B表）'!$C$14:$AR$213,9,FALSE)</f>
        <v>0</v>
      </c>
      <c r="H356" s="346">
        <f>VLOOKUP($E356,'個別表（B表）'!$C$14:$AR$213,10,FALSE)</f>
        <v>0</v>
      </c>
      <c r="I356" s="542"/>
      <c r="J356" s="971" t="e">
        <f>IF($O356&gt;=0.6,1,
IF(AND($O356&gt;=0.5,#REF!=2,OR($L356="中間",$L356="山間")),1,"")
)</f>
        <v>#REF!</v>
      </c>
      <c r="K356" s="974" t="str">
        <f t="shared" si="129"/>
        <v/>
      </c>
      <c r="L356" s="652" t="str">
        <f>IF($H356&gt;0,LEFT(VLOOKUP($E356,'個別表（B表）'!$C$14:$AR$213,15,FALSE),2),"")</f>
        <v/>
      </c>
      <c r="M356" s="796"/>
      <c r="N356" s="544"/>
      <c r="O356" s="544"/>
      <c r="P356" s="543"/>
      <c r="Q356" s="556" t="str">
        <f t="shared" si="134"/>
        <v/>
      </c>
      <c r="R356" s="545"/>
      <c r="S356" s="557">
        <f>SUMIFS('個別表（B表）'!$H$14:$H$213,'個別表（B表）'!$C$14:$C$213,'総括表 (A表)'!$E356,'個別表（B表）'!$S$14:$S$213,"&gt;=1")</f>
        <v>0</v>
      </c>
      <c r="T356" s="401">
        <f>SUMIFS('個別表（B表）'!$BB$14:$BB$213,'個別表（B表）'!$C$14:$C$213,'総括表 (A表)'!$E356)</f>
        <v>0</v>
      </c>
      <c r="U356" s="401">
        <f>SUMIFS('個別表（B表）'!$BD$14:$BD$213,'個別表（B表）'!$C$14:$C$213,'総括表 (A表)'!$E356)</f>
        <v>0</v>
      </c>
      <c r="V356" s="557">
        <f>SUMIFS('個別表（B表）'!$H$14:$H$213,'個別表（B表）'!$C$14:$C$213,'総括表 (A表)'!$E356,'個別表（B表）'!$T$14:$T$213,"&gt;=1")</f>
        <v>0</v>
      </c>
      <c r="W356" s="402">
        <f>SUMIFS('個別表（B表）'!$BZ$14:$BZ$213,'個別表（B表）'!$C$14:$C$213,'総括表 (A表)'!$E356)</f>
        <v>0</v>
      </c>
      <c r="X356" s="402">
        <f>SUMIFS('個別表（B表）'!$CC$14:$CC$213,'個別表（B表）'!$C$14:$C$213,'総括表 (A表)'!$E356)</f>
        <v>0</v>
      </c>
      <c r="Y356" s="546"/>
      <c r="Z356" s="546"/>
      <c r="AA356" s="557">
        <f t="shared" si="117"/>
        <v>0</v>
      </c>
      <c r="AB356" s="403">
        <f t="shared" si="118"/>
        <v>0</v>
      </c>
      <c r="AC356" s="403">
        <f t="shared" si="119"/>
        <v>0</v>
      </c>
      <c r="AD356" s="548">
        <f t="shared" si="137"/>
        <v>0</v>
      </c>
      <c r="AE356" s="549"/>
      <c r="AF356" s="550">
        <f t="shared" si="120"/>
        <v>0</v>
      </c>
      <c r="AG356" s="551">
        <f t="shared" si="121"/>
        <v>0</v>
      </c>
      <c r="AH356" s="549"/>
      <c r="AI356" s="549"/>
      <c r="AJ356" s="550">
        <f t="shared" si="122"/>
        <v>0</v>
      </c>
      <c r="AK356" s="850">
        <f t="shared" si="138"/>
        <v>0</v>
      </c>
      <c r="AL356" s="549"/>
      <c r="AM356" s="550">
        <f t="shared" si="123"/>
        <v>0</v>
      </c>
      <c r="AN356" s="551">
        <f t="shared" si="124"/>
        <v>0</v>
      </c>
      <c r="AO356" s="549"/>
      <c r="AP356" s="552">
        <f t="shared" si="125"/>
        <v>0</v>
      </c>
      <c r="AQ356" s="553"/>
      <c r="AR356" s="551">
        <f t="shared" si="126"/>
        <v>0</v>
      </c>
      <c r="AS356" s="554"/>
      <c r="AT356" s="345">
        <f t="shared" si="127"/>
        <v>0</v>
      </c>
      <c r="AU356" s="868"/>
      <c r="AV356" s="555"/>
      <c r="AW356" s="371">
        <f t="shared" si="130"/>
        <v>0</v>
      </c>
      <c r="AX356" s="268"/>
      <c r="AY356" s="346">
        <f>'総括表 (A表)'!I356</f>
        <v>0</v>
      </c>
      <c r="AZ356" s="346">
        <f t="shared" si="131"/>
        <v>2</v>
      </c>
      <c r="BA356" s="346" t="str">
        <f t="shared" si="132"/>
        <v/>
      </c>
      <c r="BB356" s="346" t="str">
        <f t="shared" si="135"/>
        <v/>
      </c>
      <c r="BC356" s="346" t="str">
        <f t="shared" si="136"/>
        <v/>
      </c>
    </row>
    <row r="357" spans="1:55">
      <c r="A357" s="353">
        <f>VLOOKUP($E357,'個別表（B表）'!$C$14:$AR$213,2,FALSE)</f>
        <v>0</v>
      </c>
      <c r="B357" s="353">
        <f>IF(D357&gt;0,SUM($D$12:D357),0)</f>
        <v>0</v>
      </c>
      <c r="C357" s="353">
        <f t="shared" si="116"/>
        <v>0</v>
      </c>
      <c r="D357" s="353">
        <f t="shared" si="128"/>
        <v>0</v>
      </c>
      <c r="E357" s="408">
        <f t="shared" si="133"/>
        <v>0</v>
      </c>
      <c r="F357" s="371">
        <f>VLOOKUP($E357,'個別表（B表）'!$C$14:$AR$213,8,FALSE)</f>
        <v>0</v>
      </c>
      <c r="G357" s="346">
        <f>VLOOKUP($E357,'個別表（B表）'!$C$14:$AR$213,9,FALSE)</f>
        <v>0</v>
      </c>
      <c r="H357" s="346">
        <f>VLOOKUP($E357,'個別表（B表）'!$C$14:$AR$213,10,FALSE)</f>
        <v>0</v>
      </c>
      <c r="I357" s="542"/>
      <c r="J357" s="971" t="e">
        <f>IF($O357&gt;=0.6,1,
IF(AND($O357&gt;=0.5,#REF!=2,OR($L357="中間",$L357="山間")),1,"")
)</f>
        <v>#REF!</v>
      </c>
      <c r="K357" s="974" t="str">
        <f t="shared" si="129"/>
        <v/>
      </c>
      <c r="L357" s="652" t="str">
        <f>IF($H357&gt;0,LEFT(VLOOKUP($E357,'個別表（B表）'!$C$14:$AR$213,15,FALSE),2),"")</f>
        <v/>
      </c>
      <c r="M357" s="796"/>
      <c r="N357" s="544"/>
      <c r="O357" s="544"/>
      <c r="P357" s="543"/>
      <c r="Q357" s="556" t="str">
        <f t="shared" si="134"/>
        <v/>
      </c>
      <c r="R357" s="545"/>
      <c r="S357" s="557">
        <f>SUMIFS('個別表（B表）'!$H$14:$H$213,'個別表（B表）'!$C$14:$C$213,'総括表 (A表)'!$E357,'個別表（B表）'!$S$14:$S$213,"&gt;=1")</f>
        <v>0</v>
      </c>
      <c r="T357" s="401">
        <f>SUMIFS('個別表（B表）'!$BB$14:$BB$213,'個別表（B表）'!$C$14:$C$213,'総括表 (A表)'!$E357)</f>
        <v>0</v>
      </c>
      <c r="U357" s="401">
        <f>SUMIFS('個別表（B表）'!$BD$14:$BD$213,'個別表（B表）'!$C$14:$C$213,'総括表 (A表)'!$E357)</f>
        <v>0</v>
      </c>
      <c r="V357" s="557">
        <f>SUMIFS('個別表（B表）'!$H$14:$H$213,'個別表（B表）'!$C$14:$C$213,'総括表 (A表)'!$E357,'個別表（B表）'!$T$14:$T$213,"&gt;=1")</f>
        <v>0</v>
      </c>
      <c r="W357" s="402">
        <f>SUMIFS('個別表（B表）'!$BZ$14:$BZ$213,'個別表（B表）'!$C$14:$C$213,'総括表 (A表)'!$E357)</f>
        <v>0</v>
      </c>
      <c r="X357" s="402">
        <f>SUMIFS('個別表（B表）'!$CC$14:$CC$213,'個別表（B表）'!$C$14:$C$213,'総括表 (A表)'!$E357)</f>
        <v>0</v>
      </c>
      <c r="Y357" s="546"/>
      <c r="Z357" s="546"/>
      <c r="AA357" s="557">
        <f t="shared" si="117"/>
        <v>0</v>
      </c>
      <c r="AB357" s="403">
        <f t="shared" si="118"/>
        <v>0</v>
      </c>
      <c r="AC357" s="403">
        <f t="shared" si="119"/>
        <v>0</v>
      </c>
      <c r="AD357" s="548">
        <f t="shared" si="137"/>
        <v>0</v>
      </c>
      <c r="AE357" s="549"/>
      <c r="AF357" s="550">
        <f t="shared" si="120"/>
        <v>0</v>
      </c>
      <c r="AG357" s="551">
        <f t="shared" si="121"/>
        <v>0</v>
      </c>
      <c r="AH357" s="549"/>
      <c r="AI357" s="549"/>
      <c r="AJ357" s="550">
        <f t="shared" si="122"/>
        <v>0</v>
      </c>
      <c r="AK357" s="850">
        <f t="shared" si="138"/>
        <v>0</v>
      </c>
      <c r="AL357" s="549"/>
      <c r="AM357" s="550">
        <f t="shared" si="123"/>
        <v>0</v>
      </c>
      <c r="AN357" s="551">
        <f t="shared" si="124"/>
        <v>0</v>
      </c>
      <c r="AO357" s="549"/>
      <c r="AP357" s="552">
        <f t="shared" si="125"/>
        <v>0</v>
      </c>
      <c r="AQ357" s="553"/>
      <c r="AR357" s="551">
        <f t="shared" si="126"/>
        <v>0</v>
      </c>
      <c r="AS357" s="554"/>
      <c r="AT357" s="345">
        <f t="shared" si="127"/>
        <v>0</v>
      </c>
      <c r="AU357" s="868"/>
      <c r="AV357" s="555"/>
      <c r="AW357" s="371">
        <f t="shared" si="130"/>
        <v>0</v>
      </c>
      <c r="AX357" s="268"/>
      <c r="AY357" s="346">
        <f>'総括表 (A表)'!I357</f>
        <v>0</v>
      </c>
      <c r="AZ357" s="346">
        <f t="shared" si="131"/>
        <v>2</v>
      </c>
      <c r="BA357" s="346" t="str">
        <f t="shared" si="132"/>
        <v/>
      </c>
      <c r="BB357" s="346" t="str">
        <f t="shared" si="135"/>
        <v/>
      </c>
      <c r="BC357" s="346" t="str">
        <f t="shared" si="136"/>
        <v/>
      </c>
    </row>
    <row r="358" spans="1:55">
      <c r="A358" s="353">
        <f>VLOOKUP($E358,'個別表（B表）'!$C$14:$AR$213,2,FALSE)</f>
        <v>0</v>
      </c>
      <c r="B358" s="353">
        <f>IF(D358&gt;0,SUM($D$12:D358),0)</f>
        <v>0</v>
      </c>
      <c r="C358" s="353">
        <f t="shared" si="116"/>
        <v>0</v>
      </c>
      <c r="D358" s="353">
        <f t="shared" si="128"/>
        <v>0</v>
      </c>
      <c r="E358" s="408">
        <f t="shared" si="133"/>
        <v>0</v>
      </c>
      <c r="F358" s="371">
        <f>VLOOKUP($E358,'個別表（B表）'!$C$14:$AR$213,8,FALSE)</f>
        <v>0</v>
      </c>
      <c r="G358" s="346">
        <f>VLOOKUP($E358,'個別表（B表）'!$C$14:$AR$213,9,FALSE)</f>
        <v>0</v>
      </c>
      <c r="H358" s="346">
        <f>VLOOKUP($E358,'個別表（B表）'!$C$14:$AR$213,10,FALSE)</f>
        <v>0</v>
      </c>
      <c r="I358" s="542"/>
      <c r="J358" s="971" t="e">
        <f>IF($O358&gt;=0.6,1,
IF(AND($O358&gt;=0.5,#REF!=2,OR($L358="中間",$L358="山間")),1,"")
)</f>
        <v>#REF!</v>
      </c>
      <c r="K358" s="974" t="str">
        <f t="shared" si="129"/>
        <v/>
      </c>
      <c r="L358" s="652" t="str">
        <f>IF($H358&gt;0,LEFT(VLOOKUP($E358,'個別表（B表）'!$C$14:$AR$213,15,FALSE),2),"")</f>
        <v/>
      </c>
      <c r="M358" s="796"/>
      <c r="N358" s="544"/>
      <c r="O358" s="544"/>
      <c r="P358" s="543"/>
      <c r="Q358" s="556" t="str">
        <f t="shared" si="134"/>
        <v/>
      </c>
      <c r="R358" s="545"/>
      <c r="S358" s="557">
        <f>SUMIFS('個別表（B表）'!$H$14:$H$213,'個別表（B表）'!$C$14:$C$213,'総括表 (A表)'!$E358,'個別表（B表）'!$S$14:$S$213,"&gt;=1")</f>
        <v>0</v>
      </c>
      <c r="T358" s="401">
        <f>SUMIFS('個別表（B表）'!$BB$14:$BB$213,'個別表（B表）'!$C$14:$C$213,'総括表 (A表)'!$E358)</f>
        <v>0</v>
      </c>
      <c r="U358" s="401">
        <f>SUMIFS('個別表（B表）'!$BD$14:$BD$213,'個別表（B表）'!$C$14:$C$213,'総括表 (A表)'!$E358)</f>
        <v>0</v>
      </c>
      <c r="V358" s="557">
        <f>SUMIFS('個別表（B表）'!$H$14:$H$213,'個別表（B表）'!$C$14:$C$213,'総括表 (A表)'!$E358,'個別表（B表）'!$T$14:$T$213,"&gt;=1")</f>
        <v>0</v>
      </c>
      <c r="W358" s="402">
        <f>SUMIFS('個別表（B表）'!$BZ$14:$BZ$213,'個別表（B表）'!$C$14:$C$213,'総括表 (A表)'!$E358)</f>
        <v>0</v>
      </c>
      <c r="X358" s="402">
        <f>SUMIFS('個別表（B表）'!$CC$14:$CC$213,'個別表（B表）'!$C$14:$C$213,'総括表 (A表)'!$E358)</f>
        <v>0</v>
      </c>
      <c r="Y358" s="546"/>
      <c r="Z358" s="546"/>
      <c r="AA358" s="557">
        <f t="shared" si="117"/>
        <v>0</v>
      </c>
      <c r="AB358" s="403">
        <f t="shared" si="118"/>
        <v>0</v>
      </c>
      <c r="AC358" s="403">
        <f t="shared" si="119"/>
        <v>0</v>
      </c>
      <c r="AD358" s="548">
        <f t="shared" si="137"/>
        <v>0</v>
      </c>
      <c r="AE358" s="549"/>
      <c r="AF358" s="550">
        <f t="shared" si="120"/>
        <v>0</v>
      </c>
      <c r="AG358" s="551">
        <f t="shared" si="121"/>
        <v>0</v>
      </c>
      <c r="AH358" s="549"/>
      <c r="AI358" s="549"/>
      <c r="AJ358" s="550">
        <f t="shared" si="122"/>
        <v>0</v>
      </c>
      <c r="AK358" s="850">
        <f t="shared" si="138"/>
        <v>0</v>
      </c>
      <c r="AL358" s="549"/>
      <c r="AM358" s="550">
        <f t="shared" si="123"/>
        <v>0</v>
      </c>
      <c r="AN358" s="551">
        <f t="shared" si="124"/>
        <v>0</v>
      </c>
      <c r="AO358" s="549"/>
      <c r="AP358" s="552">
        <f t="shared" si="125"/>
        <v>0</v>
      </c>
      <c r="AQ358" s="553"/>
      <c r="AR358" s="551">
        <f t="shared" si="126"/>
        <v>0</v>
      </c>
      <c r="AS358" s="554"/>
      <c r="AT358" s="345">
        <f t="shared" si="127"/>
        <v>0</v>
      </c>
      <c r="AU358" s="868"/>
      <c r="AV358" s="555"/>
      <c r="AW358" s="371">
        <f t="shared" si="130"/>
        <v>0</v>
      </c>
      <c r="AX358" s="268"/>
      <c r="AY358" s="346">
        <f>'総括表 (A表)'!I358</f>
        <v>0</v>
      </c>
      <c r="AZ358" s="346">
        <f t="shared" si="131"/>
        <v>2</v>
      </c>
      <c r="BA358" s="346" t="str">
        <f t="shared" si="132"/>
        <v/>
      </c>
      <c r="BB358" s="346" t="str">
        <f t="shared" si="135"/>
        <v/>
      </c>
      <c r="BC358" s="346" t="str">
        <f t="shared" si="136"/>
        <v/>
      </c>
    </row>
    <row r="359" spans="1:55">
      <c r="A359" s="353">
        <f>VLOOKUP($E359,'個別表（B表）'!$C$14:$AR$213,2,FALSE)</f>
        <v>0</v>
      </c>
      <c r="B359" s="353">
        <f>IF(D359&gt;0,SUM($D$12:D359),0)</f>
        <v>0</v>
      </c>
      <c r="C359" s="353">
        <f t="shared" si="116"/>
        <v>0</v>
      </c>
      <c r="D359" s="353">
        <f t="shared" si="128"/>
        <v>0</v>
      </c>
      <c r="E359" s="408">
        <f t="shared" si="133"/>
        <v>0</v>
      </c>
      <c r="F359" s="371">
        <f>VLOOKUP($E359,'個別表（B表）'!$C$14:$AR$213,8,FALSE)</f>
        <v>0</v>
      </c>
      <c r="G359" s="346">
        <f>VLOOKUP($E359,'個別表（B表）'!$C$14:$AR$213,9,FALSE)</f>
        <v>0</v>
      </c>
      <c r="H359" s="346">
        <f>VLOOKUP($E359,'個別表（B表）'!$C$14:$AR$213,10,FALSE)</f>
        <v>0</v>
      </c>
      <c r="I359" s="542"/>
      <c r="J359" s="971" t="e">
        <f>IF($O359&gt;=0.6,1,
IF(AND($O359&gt;=0.5,#REF!=2,OR($L359="中間",$L359="山間")),1,"")
)</f>
        <v>#REF!</v>
      </c>
      <c r="K359" s="974" t="str">
        <f t="shared" si="129"/>
        <v/>
      </c>
      <c r="L359" s="652" t="str">
        <f>IF($H359&gt;0,LEFT(VLOOKUP($E359,'個別表（B表）'!$C$14:$AR$213,15,FALSE),2),"")</f>
        <v/>
      </c>
      <c r="M359" s="796"/>
      <c r="N359" s="544"/>
      <c r="O359" s="544"/>
      <c r="P359" s="543"/>
      <c r="Q359" s="556" t="str">
        <f t="shared" si="134"/>
        <v/>
      </c>
      <c r="R359" s="545"/>
      <c r="S359" s="557">
        <f>SUMIFS('個別表（B表）'!$H$14:$H$213,'個別表（B表）'!$C$14:$C$213,'総括表 (A表)'!$E359,'個別表（B表）'!$S$14:$S$213,"&gt;=1")</f>
        <v>0</v>
      </c>
      <c r="T359" s="401">
        <f>SUMIFS('個別表（B表）'!$BB$14:$BB$213,'個別表（B表）'!$C$14:$C$213,'総括表 (A表)'!$E359)</f>
        <v>0</v>
      </c>
      <c r="U359" s="401">
        <f>SUMIFS('個別表（B表）'!$BD$14:$BD$213,'個別表（B表）'!$C$14:$C$213,'総括表 (A表)'!$E359)</f>
        <v>0</v>
      </c>
      <c r="V359" s="557">
        <f>SUMIFS('個別表（B表）'!$H$14:$H$213,'個別表（B表）'!$C$14:$C$213,'総括表 (A表)'!$E359,'個別表（B表）'!$T$14:$T$213,"&gt;=1")</f>
        <v>0</v>
      </c>
      <c r="W359" s="402">
        <f>SUMIFS('個別表（B表）'!$BZ$14:$BZ$213,'個別表（B表）'!$C$14:$C$213,'総括表 (A表)'!$E359)</f>
        <v>0</v>
      </c>
      <c r="X359" s="402">
        <f>SUMIFS('個別表（B表）'!$CC$14:$CC$213,'個別表（B表）'!$C$14:$C$213,'総括表 (A表)'!$E359)</f>
        <v>0</v>
      </c>
      <c r="Y359" s="546"/>
      <c r="Z359" s="546"/>
      <c r="AA359" s="557">
        <f t="shared" si="117"/>
        <v>0</v>
      </c>
      <c r="AB359" s="403">
        <f t="shared" si="118"/>
        <v>0</v>
      </c>
      <c r="AC359" s="403">
        <f t="shared" si="119"/>
        <v>0</v>
      </c>
      <c r="AD359" s="548">
        <f t="shared" si="137"/>
        <v>0</v>
      </c>
      <c r="AE359" s="549"/>
      <c r="AF359" s="550">
        <f t="shared" si="120"/>
        <v>0</v>
      </c>
      <c r="AG359" s="551">
        <f t="shared" si="121"/>
        <v>0</v>
      </c>
      <c r="AH359" s="549"/>
      <c r="AI359" s="549"/>
      <c r="AJ359" s="550">
        <f t="shared" si="122"/>
        <v>0</v>
      </c>
      <c r="AK359" s="850">
        <f t="shared" si="138"/>
        <v>0</v>
      </c>
      <c r="AL359" s="549"/>
      <c r="AM359" s="550">
        <f t="shared" si="123"/>
        <v>0</v>
      </c>
      <c r="AN359" s="551">
        <f t="shared" si="124"/>
        <v>0</v>
      </c>
      <c r="AO359" s="549"/>
      <c r="AP359" s="552">
        <f t="shared" si="125"/>
        <v>0</v>
      </c>
      <c r="AQ359" s="553"/>
      <c r="AR359" s="551">
        <f t="shared" si="126"/>
        <v>0</v>
      </c>
      <c r="AS359" s="554"/>
      <c r="AT359" s="345">
        <f t="shared" si="127"/>
        <v>0</v>
      </c>
      <c r="AU359" s="868"/>
      <c r="AV359" s="555"/>
      <c r="AW359" s="371">
        <f t="shared" si="130"/>
        <v>0</v>
      </c>
      <c r="AX359" s="268"/>
      <c r="AY359" s="346">
        <f>'総括表 (A表)'!I359</f>
        <v>0</v>
      </c>
      <c r="AZ359" s="346">
        <f t="shared" si="131"/>
        <v>2</v>
      </c>
      <c r="BA359" s="346" t="str">
        <f t="shared" si="132"/>
        <v/>
      </c>
      <c r="BB359" s="346" t="str">
        <f t="shared" si="135"/>
        <v/>
      </c>
      <c r="BC359" s="346" t="str">
        <f t="shared" si="136"/>
        <v/>
      </c>
    </row>
    <row r="360" spans="1:55">
      <c r="A360" s="353">
        <f>VLOOKUP($E360,'個別表（B表）'!$C$14:$AR$213,2,FALSE)</f>
        <v>0</v>
      </c>
      <c r="B360" s="353">
        <f>IF(D360&gt;0,SUM($D$12:D360),0)</f>
        <v>0</v>
      </c>
      <c r="C360" s="353">
        <f t="shared" ref="C360:C423" si="139">IF(G360&gt;0,IF(G360&lt;&gt;G359,1,0),0)</f>
        <v>0</v>
      </c>
      <c r="D360" s="353">
        <f t="shared" si="128"/>
        <v>0</v>
      </c>
      <c r="E360" s="408">
        <f t="shared" si="133"/>
        <v>0</v>
      </c>
      <c r="F360" s="371">
        <f>VLOOKUP($E360,'個別表（B表）'!$C$14:$AR$213,8,FALSE)</f>
        <v>0</v>
      </c>
      <c r="G360" s="346">
        <f>VLOOKUP($E360,'個別表（B表）'!$C$14:$AR$213,9,FALSE)</f>
        <v>0</v>
      </c>
      <c r="H360" s="346">
        <f>VLOOKUP($E360,'個別表（B表）'!$C$14:$AR$213,10,FALSE)</f>
        <v>0</v>
      </c>
      <c r="I360" s="542"/>
      <c r="J360" s="971" t="e">
        <f>IF($O360&gt;=0.6,1,
IF(AND($O360&gt;=0.5,#REF!=2,OR($L360="中間",$L360="山間")),1,"")
)</f>
        <v>#REF!</v>
      </c>
      <c r="K360" s="974" t="str">
        <f t="shared" si="129"/>
        <v/>
      </c>
      <c r="L360" s="652" t="str">
        <f>IF($H360&gt;0,LEFT(VLOOKUP($E360,'個別表（B表）'!$C$14:$AR$213,15,FALSE),2),"")</f>
        <v/>
      </c>
      <c r="M360" s="796"/>
      <c r="N360" s="544"/>
      <c r="O360" s="544"/>
      <c r="P360" s="543"/>
      <c r="Q360" s="556" t="str">
        <f t="shared" si="134"/>
        <v/>
      </c>
      <c r="R360" s="545"/>
      <c r="S360" s="557">
        <f>SUMIFS('個別表（B表）'!$H$14:$H$213,'個別表（B表）'!$C$14:$C$213,'総括表 (A表)'!$E360,'個別表（B表）'!$S$14:$S$213,"&gt;=1")</f>
        <v>0</v>
      </c>
      <c r="T360" s="401">
        <f>SUMIFS('個別表（B表）'!$BB$14:$BB$213,'個別表（B表）'!$C$14:$C$213,'総括表 (A表)'!$E360)</f>
        <v>0</v>
      </c>
      <c r="U360" s="401">
        <f>SUMIFS('個別表（B表）'!$BD$14:$BD$213,'個別表（B表）'!$C$14:$C$213,'総括表 (A表)'!$E360)</f>
        <v>0</v>
      </c>
      <c r="V360" s="557">
        <f>SUMIFS('個別表（B表）'!$H$14:$H$213,'個別表（B表）'!$C$14:$C$213,'総括表 (A表)'!$E360,'個別表（B表）'!$T$14:$T$213,"&gt;=1")</f>
        <v>0</v>
      </c>
      <c r="W360" s="402">
        <f>SUMIFS('個別表（B表）'!$BZ$14:$BZ$213,'個別表（B表）'!$C$14:$C$213,'総括表 (A表)'!$E360)</f>
        <v>0</v>
      </c>
      <c r="X360" s="402">
        <f>SUMIFS('個別表（B表）'!$CC$14:$CC$213,'個別表（B表）'!$C$14:$C$213,'総括表 (A表)'!$E360)</f>
        <v>0</v>
      </c>
      <c r="Y360" s="546"/>
      <c r="Z360" s="546"/>
      <c r="AA360" s="557">
        <f t="shared" ref="AA360:AA423" si="140">S360+V360</f>
        <v>0</v>
      </c>
      <c r="AB360" s="403">
        <f t="shared" ref="AB360:AB423" si="141">T360+W360</f>
        <v>0</v>
      </c>
      <c r="AC360" s="403">
        <f t="shared" ref="AC360:AC423" si="142">U360+X360</f>
        <v>0</v>
      </c>
      <c r="AD360" s="548">
        <f t="shared" si="137"/>
        <v>0</v>
      </c>
      <c r="AE360" s="549"/>
      <c r="AF360" s="550">
        <f t="shared" ref="AF360:AF423" si="143">IF(AE360&gt;0,AE360/AD360,0)</f>
        <v>0</v>
      </c>
      <c r="AG360" s="551">
        <f t="shared" ref="AG360:AG423" si="144">IF(AF360&gt;=0.8,1,0)</f>
        <v>0</v>
      </c>
      <c r="AH360" s="549"/>
      <c r="AI360" s="549"/>
      <c r="AJ360" s="550">
        <f t="shared" ref="AJ360:AJ423" si="145">IF(AI360&gt;0,AI360/AH360,0)</f>
        <v>0</v>
      </c>
      <c r="AK360" s="850">
        <f t="shared" si="138"/>
        <v>0</v>
      </c>
      <c r="AL360" s="549"/>
      <c r="AM360" s="550">
        <f t="shared" ref="AM360:AM423" si="146">IF(AL360&gt;0,AL360/AK360,0)</f>
        <v>0</v>
      </c>
      <c r="AN360" s="551">
        <f t="shared" ref="AN360:AN423" si="147">IF(AND(AH360&gt;0,AM360&gt;0),IF(ROUND(AM360-AJ360,99)&gt;=0.1,1,),)</f>
        <v>0</v>
      </c>
      <c r="AO360" s="549"/>
      <c r="AP360" s="552">
        <f t="shared" ref="AP360:AP423" si="148">ROUND(AL360-AO360,99)</f>
        <v>0</v>
      </c>
      <c r="AQ360" s="553"/>
      <c r="AR360" s="551">
        <f t="shared" ref="AR360:AR423" si="149">IF(AN360=1,IF(AP360&gt;0,IF(AQ360/AP360&gt;=0.3,1,),),)</f>
        <v>0</v>
      </c>
      <c r="AS360" s="554"/>
      <c r="AT360" s="345">
        <f t="shared" ref="AT360:AT423" si="150">SUM(AG360,AN360,AR360:AS360)</f>
        <v>0</v>
      </c>
      <c r="AU360" s="868"/>
      <c r="AV360" s="555"/>
      <c r="AW360" s="371">
        <f t="shared" si="130"/>
        <v>0</v>
      </c>
      <c r="AX360" s="268"/>
      <c r="AY360" s="346">
        <f>'総括表 (A表)'!I360</f>
        <v>0</v>
      </c>
      <c r="AZ360" s="346">
        <f t="shared" si="131"/>
        <v>2</v>
      </c>
      <c r="BA360" s="346" t="str">
        <f t="shared" si="132"/>
        <v/>
      </c>
      <c r="BB360" s="346" t="str">
        <f t="shared" si="135"/>
        <v/>
      </c>
      <c r="BC360" s="346" t="str">
        <f t="shared" si="136"/>
        <v/>
      </c>
    </row>
    <row r="361" spans="1:55">
      <c r="A361" s="353">
        <f>VLOOKUP($E361,'個別表（B表）'!$C$14:$AR$213,2,FALSE)</f>
        <v>0</v>
      </c>
      <c r="B361" s="353">
        <f>IF(D361&gt;0,SUM($D$12:D361),0)</f>
        <v>0</v>
      </c>
      <c r="C361" s="353">
        <f t="shared" si="139"/>
        <v>0</v>
      </c>
      <c r="D361" s="353">
        <f t="shared" si="128"/>
        <v>0</v>
      </c>
      <c r="E361" s="408">
        <f t="shared" si="133"/>
        <v>0</v>
      </c>
      <c r="F361" s="371">
        <f>VLOOKUP($E361,'個別表（B表）'!$C$14:$AR$213,8,FALSE)</f>
        <v>0</v>
      </c>
      <c r="G361" s="346">
        <f>VLOOKUP($E361,'個別表（B表）'!$C$14:$AR$213,9,FALSE)</f>
        <v>0</v>
      </c>
      <c r="H361" s="346">
        <f>VLOOKUP($E361,'個別表（B表）'!$C$14:$AR$213,10,FALSE)</f>
        <v>0</v>
      </c>
      <c r="I361" s="542"/>
      <c r="J361" s="971" t="e">
        <f>IF($O361&gt;=0.6,1,
IF(AND($O361&gt;=0.5,#REF!=2,OR($L361="中間",$L361="山間")),1,"")
)</f>
        <v>#REF!</v>
      </c>
      <c r="K361" s="974" t="str">
        <f t="shared" si="129"/>
        <v/>
      </c>
      <c r="L361" s="652" t="str">
        <f>IF($H361&gt;0,LEFT(VLOOKUP($E361,'個別表（B表）'!$C$14:$AR$213,15,FALSE),2),"")</f>
        <v/>
      </c>
      <c r="M361" s="796"/>
      <c r="N361" s="544"/>
      <c r="O361" s="544"/>
      <c r="P361" s="543"/>
      <c r="Q361" s="556" t="str">
        <f t="shared" si="134"/>
        <v/>
      </c>
      <c r="R361" s="545"/>
      <c r="S361" s="557">
        <f>SUMIFS('個別表（B表）'!$H$14:$H$213,'個別表（B表）'!$C$14:$C$213,'総括表 (A表)'!$E361,'個別表（B表）'!$S$14:$S$213,"&gt;=1")</f>
        <v>0</v>
      </c>
      <c r="T361" s="401">
        <f>SUMIFS('個別表（B表）'!$BB$14:$BB$213,'個別表（B表）'!$C$14:$C$213,'総括表 (A表)'!$E361)</f>
        <v>0</v>
      </c>
      <c r="U361" s="401">
        <f>SUMIFS('個別表（B表）'!$BD$14:$BD$213,'個別表（B表）'!$C$14:$C$213,'総括表 (A表)'!$E361)</f>
        <v>0</v>
      </c>
      <c r="V361" s="557">
        <f>SUMIFS('個別表（B表）'!$H$14:$H$213,'個別表（B表）'!$C$14:$C$213,'総括表 (A表)'!$E361,'個別表（B表）'!$T$14:$T$213,"&gt;=1")</f>
        <v>0</v>
      </c>
      <c r="W361" s="402">
        <f>SUMIFS('個別表（B表）'!$BZ$14:$BZ$213,'個別表（B表）'!$C$14:$C$213,'総括表 (A表)'!$E361)</f>
        <v>0</v>
      </c>
      <c r="X361" s="402">
        <f>SUMIFS('個別表（B表）'!$CC$14:$CC$213,'個別表（B表）'!$C$14:$C$213,'総括表 (A表)'!$E361)</f>
        <v>0</v>
      </c>
      <c r="Y361" s="546"/>
      <c r="Z361" s="546"/>
      <c r="AA361" s="557">
        <f t="shared" si="140"/>
        <v>0</v>
      </c>
      <c r="AB361" s="403">
        <f t="shared" si="141"/>
        <v>0</v>
      </c>
      <c r="AC361" s="403">
        <f t="shared" si="142"/>
        <v>0</v>
      </c>
      <c r="AD361" s="548">
        <f t="shared" si="137"/>
        <v>0</v>
      </c>
      <c r="AE361" s="549"/>
      <c r="AF361" s="550">
        <f t="shared" si="143"/>
        <v>0</v>
      </c>
      <c r="AG361" s="551">
        <f t="shared" si="144"/>
        <v>0</v>
      </c>
      <c r="AH361" s="549"/>
      <c r="AI361" s="549"/>
      <c r="AJ361" s="550">
        <f t="shared" si="145"/>
        <v>0</v>
      </c>
      <c r="AK361" s="850">
        <f t="shared" si="138"/>
        <v>0</v>
      </c>
      <c r="AL361" s="549"/>
      <c r="AM361" s="550">
        <f t="shared" si="146"/>
        <v>0</v>
      </c>
      <c r="AN361" s="551">
        <f t="shared" si="147"/>
        <v>0</v>
      </c>
      <c r="AO361" s="549"/>
      <c r="AP361" s="552">
        <f t="shared" si="148"/>
        <v>0</v>
      </c>
      <c r="AQ361" s="553"/>
      <c r="AR361" s="551">
        <f t="shared" si="149"/>
        <v>0</v>
      </c>
      <c r="AS361" s="554"/>
      <c r="AT361" s="345">
        <f t="shared" si="150"/>
        <v>0</v>
      </c>
      <c r="AU361" s="868"/>
      <c r="AV361" s="555"/>
      <c r="AW361" s="371">
        <f t="shared" si="130"/>
        <v>0</v>
      </c>
      <c r="AX361" s="268"/>
      <c r="AY361" s="346">
        <f>'総括表 (A表)'!I361</f>
        <v>0</v>
      </c>
      <c r="AZ361" s="346">
        <f t="shared" si="131"/>
        <v>2</v>
      </c>
      <c r="BA361" s="346" t="str">
        <f t="shared" si="132"/>
        <v/>
      </c>
      <c r="BB361" s="346" t="str">
        <f t="shared" si="135"/>
        <v/>
      </c>
      <c r="BC361" s="346" t="str">
        <f t="shared" si="136"/>
        <v/>
      </c>
    </row>
    <row r="362" spans="1:55">
      <c r="A362" s="353">
        <f>VLOOKUP($E362,'個別表（B表）'!$C$14:$AR$213,2,FALSE)</f>
        <v>0</v>
      </c>
      <c r="B362" s="353">
        <f>IF(D362&gt;0,SUM($D$12:D362),0)</f>
        <v>0</v>
      </c>
      <c r="C362" s="353">
        <f t="shared" si="139"/>
        <v>0</v>
      </c>
      <c r="D362" s="353">
        <f t="shared" si="128"/>
        <v>0</v>
      </c>
      <c r="E362" s="408">
        <f t="shared" si="133"/>
        <v>0</v>
      </c>
      <c r="F362" s="371">
        <f>VLOOKUP($E362,'個別表（B表）'!$C$14:$AR$213,8,FALSE)</f>
        <v>0</v>
      </c>
      <c r="G362" s="346">
        <f>VLOOKUP($E362,'個別表（B表）'!$C$14:$AR$213,9,FALSE)</f>
        <v>0</v>
      </c>
      <c r="H362" s="346">
        <f>VLOOKUP($E362,'個別表（B表）'!$C$14:$AR$213,10,FALSE)</f>
        <v>0</v>
      </c>
      <c r="I362" s="542"/>
      <c r="J362" s="971" t="e">
        <f>IF($O362&gt;=0.6,1,
IF(AND($O362&gt;=0.5,#REF!=2,OR($L362="中間",$L362="山間")),1,"")
)</f>
        <v>#REF!</v>
      </c>
      <c r="K362" s="974" t="str">
        <f t="shared" si="129"/>
        <v/>
      </c>
      <c r="L362" s="652" t="str">
        <f>IF($H362&gt;0,LEFT(VLOOKUP($E362,'個別表（B表）'!$C$14:$AR$213,15,FALSE),2),"")</f>
        <v/>
      </c>
      <c r="M362" s="796"/>
      <c r="N362" s="544"/>
      <c r="O362" s="544"/>
      <c r="P362" s="543"/>
      <c r="Q362" s="556" t="str">
        <f t="shared" si="134"/>
        <v/>
      </c>
      <c r="R362" s="545"/>
      <c r="S362" s="557">
        <f>SUMIFS('個別表（B表）'!$H$14:$H$213,'個別表（B表）'!$C$14:$C$213,'総括表 (A表)'!$E362,'個別表（B表）'!$S$14:$S$213,"&gt;=1")</f>
        <v>0</v>
      </c>
      <c r="T362" s="401">
        <f>SUMIFS('個別表（B表）'!$BB$14:$BB$213,'個別表（B表）'!$C$14:$C$213,'総括表 (A表)'!$E362)</f>
        <v>0</v>
      </c>
      <c r="U362" s="401">
        <f>SUMIFS('個別表（B表）'!$BD$14:$BD$213,'個別表（B表）'!$C$14:$C$213,'総括表 (A表)'!$E362)</f>
        <v>0</v>
      </c>
      <c r="V362" s="557">
        <f>SUMIFS('個別表（B表）'!$H$14:$H$213,'個別表（B表）'!$C$14:$C$213,'総括表 (A表)'!$E362,'個別表（B表）'!$T$14:$T$213,"&gt;=1")</f>
        <v>0</v>
      </c>
      <c r="W362" s="402">
        <f>SUMIFS('個別表（B表）'!$BZ$14:$BZ$213,'個別表（B表）'!$C$14:$C$213,'総括表 (A表)'!$E362)</f>
        <v>0</v>
      </c>
      <c r="X362" s="402">
        <f>SUMIFS('個別表（B表）'!$CC$14:$CC$213,'個別表（B表）'!$C$14:$C$213,'総括表 (A表)'!$E362)</f>
        <v>0</v>
      </c>
      <c r="Y362" s="546"/>
      <c r="Z362" s="546"/>
      <c r="AA362" s="557">
        <f t="shared" si="140"/>
        <v>0</v>
      </c>
      <c r="AB362" s="403">
        <f t="shared" si="141"/>
        <v>0</v>
      </c>
      <c r="AC362" s="403">
        <f t="shared" si="142"/>
        <v>0</v>
      </c>
      <c r="AD362" s="548">
        <f t="shared" si="137"/>
        <v>0</v>
      </c>
      <c r="AE362" s="549"/>
      <c r="AF362" s="550">
        <f t="shared" si="143"/>
        <v>0</v>
      </c>
      <c r="AG362" s="551">
        <f t="shared" si="144"/>
        <v>0</v>
      </c>
      <c r="AH362" s="549"/>
      <c r="AI362" s="549"/>
      <c r="AJ362" s="550">
        <f t="shared" si="145"/>
        <v>0</v>
      </c>
      <c r="AK362" s="850">
        <f t="shared" si="138"/>
        <v>0</v>
      </c>
      <c r="AL362" s="549"/>
      <c r="AM362" s="550">
        <f t="shared" si="146"/>
        <v>0</v>
      </c>
      <c r="AN362" s="551">
        <f t="shared" si="147"/>
        <v>0</v>
      </c>
      <c r="AO362" s="549"/>
      <c r="AP362" s="552">
        <f t="shared" si="148"/>
        <v>0</v>
      </c>
      <c r="AQ362" s="553"/>
      <c r="AR362" s="551">
        <f t="shared" si="149"/>
        <v>0</v>
      </c>
      <c r="AS362" s="554"/>
      <c r="AT362" s="345">
        <f t="shared" si="150"/>
        <v>0</v>
      </c>
      <c r="AU362" s="868"/>
      <c r="AV362" s="555"/>
      <c r="AW362" s="371">
        <f t="shared" si="130"/>
        <v>0</v>
      </c>
      <c r="AX362" s="268"/>
      <c r="AY362" s="346">
        <f>'総括表 (A表)'!I362</f>
        <v>0</v>
      </c>
      <c r="AZ362" s="346">
        <f t="shared" si="131"/>
        <v>2</v>
      </c>
      <c r="BA362" s="346" t="str">
        <f t="shared" si="132"/>
        <v/>
      </c>
      <c r="BB362" s="346" t="str">
        <f t="shared" si="135"/>
        <v/>
      </c>
      <c r="BC362" s="346" t="str">
        <f t="shared" si="136"/>
        <v/>
      </c>
    </row>
    <row r="363" spans="1:55">
      <c r="A363" s="353">
        <f>VLOOKUP($E363,'個別表（B表）'!$C$14:$AR$213,2,FALSE)</f>
        <v>0</v>
      </c>
      <c r="B363" s="353">
        <f>IF(D363&gt;0,SUM($D$12:D363),0)</f>
        <v>0</v>
      </c>
      <c r="C363" s="353">
        <f t="shared" si="139"/>
        <v>0</v>
      </c>
      <c r="D363" s="353">
        <f t="shared" si="128"/>
        <v>0</v>
      </c>
      <c r="E363" s="408">
        <f t="shared" si="133"/>
        <v>0</v>
      </c>
      <c r="F363" s="371">
        <f>VLOOKUP($E363,'個別表（B表）'!$C$14:$AR$213,8,FALSE)</f>
        <v>0</v>
      </c>
      <c r="G363" s="346">
        <f>VLOOKUP($E363,'個別表（B表）'!$C$14:$AR$213,9,FALSE)</f>
        <v>0</v>
      </c>
      <c r="H363" s="346">
        <f>VLOOKUP($E363,'個別表（B表）'!$C$14:$AR$213,10,FALSE)</f>
        <v>0</v>
      </c>
      <c r="I363" s="542"/>
      <c r="J363" s="971" t="e">
        <f>IF($O363&gt;=0.6,1,
IF(AND($O363&gt;=0.5,#REF!=2,OR($L363="中間",$L363="山間")),1,"")
)</f>
        <v>#REF!</v>
      </c>
      <c r="K363" s="974" t="str">
        <f t="shared" si="129"/>
        <v/>
      </c>
      <c r="L363" s="652" t="str">
        <f>IF($H363&gt;0,LEFT(VLOOKUP($E363,'個別表（B表）'!$C$14:$AR$213,15,FALSE),2),"")</f>
        <v/>
      </c>
      <c r="M363" s="796"/>
      <c r="N363" s="544"/>
      <c r="O363" s="544"/>
      <c r="P363" s="543"/>
      <c r="Q363" s="556" t="str">
        <f t="shared" si="134"/>
        <v/>
      </c>
      <c r="R363" s="545"/>
      <c r="S363" s="557">
        <f>SUMIFS('個別表（B表）'!$H$14:$H$213,'個別表（B表）'!$C$14:$C$213,'総括表 (A表)'!$E363,'個別表（B表）'!$S$14:$S$213,"&gt;=1")</f>
        <v>0</v>
      </c>
      <c r="T363" s="401">
        <f>SUMIFS('個別表（B表）'!$BB$14:$BB$213,'個別表（B表）'!$C$14:$C$213,'総括表 (A表)'!$E363)</f>
        <v>0</v>
      </c>
      <c r="U363" s="401">
        <f>SUMIFS('個別表（B表）'!$BD$14:$BD$213,'個別表（B表）'!$C$14:$C$213,'総括表 (A表)'!$E363)</f>
        <v>0</v>
      </c>
      <c r="V363" s="557">
        <f>SUMIFS('個別表（B表）'!$H$14:$H$213,'個別表（B表）'!$C$14:$C$213,'総括表 (A表)'!$E363,'個別表（B表）'!$T$14:$T$213,"&gt;=1")</f>
        <v>0</v>
      </c>
      <c r="W363" s="402">
        <f>SUMIFS('個別表（B表）'!$BZ$14:$BZ$213,'個別表（B表）'!$C$14:$C$213,'総括表 (A表)'!$E363)</f>
        <v>0</v>
      </c>
      <c r="X363" s="402">
        <f>SUMIFS('個別表（B表）'!$CC$14:$CC$213,'個別表（B表）'!$C$14:$C$213,'総括表 (A表)'!$E363)</f>
        <v>0</v>
      </c>
      <c r="Y363" s="546"/>
      <c r="Z363" s="546"/>
      <c r="AA363" s="557">
        <f t="shared" si="140"/>
        <v>0</v>
      </c>
      <c r="AB363" s="403">
        <f t="shared" si="141"/>
        <v>0</v>
      </c>
      <c r="AC363" s="403">
        <f t="shared" si="142"/>
        <v>0</v>
      </c>
      <c r="AD363" s="548">
        <f t="shared" si="137"/>
        <v>0</v>
      </c>
      <c r="AE363" s="549"/>
      <c r="AF363" s="550">
        <f t="shared" si="143"/>
        <v>0</v>
      </c>
      <c r="AG363" s="551">
        <f t="shared" si="144"/>
        <v>0</v>
      </c>
      <c r="AH363" s="549"/>
      <c r="AI363" s="549"/>
      <c r="AJ363" s="550">
        <f t="shared" si="145"/>
        <v>0</v>
      </c>
      <c r="AK363" s="850">
        <f t="shared" si="138"/>
        <v>0</v>
      </c>
      <c r="AL363" s="549"/>
      <c r="AM363" s="550">
        <f t="shared" si="146"/>
        <v>0</v>
      </c>
      <c r="AN363" s="551">
        <f t="shared" si="147"/>
        <v>0</v>
      </c>
      <c r="AO363" s="549"/>
      <c r="AP363" s="552">
        <f t="shared" si="148"/>
        <v>0</v>
      </c>
      <c r="AQ363" s="553"/>
      <c r="AR363" s="551">
        <f t="shared" si="149"/>
        <v>0</v>
      </c>
      <c r="AS363" s="554"/>
      <c r="AT363" s="345">
        <f t="shared" si="150"/>
        <v>0</v>
      </c>
      <c r="AU363" s="868"/>
      <c r="AV363" s="555"/>
      <c r="AW363" s="371">
        <f t="shared" si="130"/>
        <v>0</v>
      </c>
      <c r="AX363" s="268"/>
      <c r="AY363" s="346">
        <f>'総括表 (A表)'!I363</f>
        <v>0</v>
      </c>
      <c r="AZ363" s="346">
        <f t="shared" si="131"/>
        <v>2</v>
      </c>
      <c r="BA363" s="346" t="str">
        <f t="shared" si="132"/>
        <v/>
      </c>
      <c r="BB363" s="346" t="str">
        <f t="shared" si="135"/>
        <v/>
      </c>
      <c r="BC363" s="346" t="str">
        <f t="shared" si="136"/>
        <v/>
      </c>
    </row>
    <row r="364" spans="1:55">
      <c r="A364" s="353">
        <f>VLOOKUP($E364,'個別表（B表）'!$C$14:$AR$213,2,FALSE)</f>
        <v>0</v>
      </c>
      <c r="B364" s="353">
        <f>IF(D364&gt;0,SUM($D$12:D364),0)</f>
        <v>0</v>
      </c>
      <c r="C364" s="353">
        <f t="shared" si="139"/>
        <v>0</v>
      </c>
      <c r="D364" s="353">
        <f t="shared" si="128"/>
        <v>0</v>
      </c>
      <c r="E364" s="408">
        <f t="shared" si="133"/>
        <v>0</v>
      </c>
      <c r="F364" s="371">
        <f>VLOOKUP($E364,'個別表（B表）'!$C$14:$AR$213,8,FALSE)</f>
        <v>0</v>
      </c>
      <c r="G364" s="346">
        <f>VLOOKUP($E364,'個別表（B表）'!$C$14:$AR$213,9,FALSE)</f>
        <v>0</v>
      </c>
      <c r="H364" s="346">
        <f>VLOOKUP($E364,'個別表（B表）'!$C$14:$AR$213,10,FALSE)</f>
        <v>0</v>
      </c>
      <c r="I364" s="542"/>
      <c r="J364" s="971" t="e">
        <f>IF($O364&gt;=0.6,1,
IF(AND($O364&gt;=0.5,#REF!=2,OR($L364="中間",$L364="山間")),1,"")
)</f>
        <v>#REF!</v>
      </c>
      <c r="K364" s="974" t="str">
        <f t="shared" si="129"/>
        <v/>
      </c>
      <c r="L364" s="652" t="str">
        <f>IF($H364&gt;0,LEFT(VLOOKUP($E364,'個別表（B表）'!$C$14:$AR$213,15,FALSE),2),"")</f>
        <v/>
      </c>
      <c r="M364" s="796"/>
      <c r="N364" s="544"/>
      <c r="O364" s="544"/>
      <c r="P364" s="543"/>
      <c r="Q364" s="556" t="str">
        <f t="shared" si="134"/>
        <v/>
      </c>
      <c r="R364" s="545"/>
      <c r="S364" s="557">
        <f>SUMIFS('個別表（B表）'!$H$14:$H$213,'個別表（B表）'!$C$14:$C$213,'総括表 (A表)'!$E364,'個別表（B表）'!$S$14:$S$213,"&gt;=1")</f>
        <v>0</v>
      </c>
      <c r="T364" s="401">
        <f>SUMIFS('個別表（B表）'!$BB$14:$BB$213,'個別表（B表）'!$C$14:$C$213,'総括表 (A表)'!$E364)</f>
        <v>0</v>
      </c>
      <c r="U364" s="401">
        <f>SUMIFS('個別表（B表）'!$BD$14:$BD$213,'個別表（B表）'!$C$14:$C$213,'総括表 (A表)'!$E364)</f>
        <v>0</v>
      </c>
      <c r="V364" s="557">
        <f>SUMIFS('個別表（B表）'!$H$14:$H$213,'個別表（B表）'!$C$14:$C$213,'総括表 (A表)'!$E364,'個別表（B表）'!$T$14:$T$213,"&gt;=1")</f>
        <v>0</v>
      </c>
      <c r="W364" s="402">
        <f>SUMIFS('個別表（B表）'!$BZ$14:$BZ$213,'個別表（B表）'!$C$14:$C$213,'総括表 (A表)'!$E364)</f>
        <v>0</v>
      </c>
      <c r="X364" s="402">
        <f>SUMIFS('個別表（B表）'!$CC$14:$CC$213,'個別表（B表）'!$C$14:$C$213,'総括表 (A表)'!$E364)</f>
        <v>0</v>
      </c>
      <c r="Y364" s="546"/>
      <c r="Z364" s="546"/>
      <c r="AA364" s="557">
        <f t="shared" si="140"/>
        <v>0</v>
      </c>
      <c r="AB364" s="403">
        <f t="shared" si="141"/>
        <v>0</v>
      </c>
      <c r="AC364" s="403">
        <f t="shared" si="142"/>
        <v>0</v>
      </c>
      <c r="AD364" s="548">
        <f t="shared" si="137"/>
        <v>0</v>
      </c>
      <c r="AE364" s="549"/>
      <c r="AF364" s="550">
        <f t="shared" si="143"/>
        <v>0</v>
      </c>
      <c r="AG364" s="551">
        <f t="shared" si="144"/>
        <v>0</v>
      </c>
      <c r="AH364" s="549"/>
      <c r="AI364" s="549"/>
      <c r="AJ364" s="550">
        <f t="shared" si="145"/>
        <v>0</v>
      </c>
      <c r="AK364" s="850">
        <f t="shared" si="138"/>
        <v>0</v>
      </c>
      <c r="AL364" s="549"/>
      <c r="AM364" s="550">
        <f t="shared" si="146"/>
        <v>0</v>
      </c>
      <c r="AN364" s="551">
        <f t="shared" si="147"/>
        <v>0</v>
      </c>
      <c r="AO364" s="549"/>
      <c r="AP364" s="552">
        <f t="shared" si="148"/>
        <v>0</v>
      </c>
      <c r="AQ364" s="553"/>
      <c r="AR364" s="551">
        <f t="shared" si="149"/>
        <v>0</v>
      </c>
      <c r="AS364" s="554"/>
      <c r="AT364" s="345">
        <f t="shared" si="150"/>
        <v>0</v>
      </c>
      <c r="AU364" s="868"/>
      <c r="AV364" s="555"/>
      <c r="AW364" s="371">
        <f t="shared" si="130"/>
        <v>0</v>
      </c>
      <c r="AX364" s="268"/>
      <c r="AY364" s="346">
        <f>'総括表 (A表)'!I364</f>
        <v>0</v>
      </c>
      <c r="AZ364" s="346">
        <f t="shared" si="131"/>
        <v>2</v>
      </c>
      <c r="BA364" s="346" t="str">
        <f t="shared" si="132"/>
        <v/>
      </c>
      <c r="BB364" s="346" t="str">
        <f t="shared" si="135"/>
        <v/>
      </c>
      <c r="BC364" s="346" t="str">
        <f t="shared" si="136"/>
        <v/>
      </c>
    </row>
    <row r="365" spans="1:55">
      <c r="A365" s="353">
        <f>VLOOKUP($E365,'個別表（B表）'!$C$14:$AR$213,2,FALSE)</f>
        <v>0</v>
      </c>
      <c r="B365" s="353">
        <f>IF(D365&gt;0,SUM($D$12:D365),0)</f>
        <v>0</v>
      </c>
      <c r="C365" s="353">
        <f t="shared" si="139"/>
        <v>0</v>
      </c>
      <c r="D365" s="353">
        <f t="shared" si="128"/>
        <v>0</v>
      </c>
      <c r="E365" s="408">
        <f t="shared" si="133"/>
        <v>0</v>
      </c>
      <c r="F365" s="371">
        <f>VLOOKUP($E365,'個別表（B表）'!$C$14:$AR$213,8,FALSE)</f>
        <v>0</v>
      </c>
      <c r="G365" s="346">
        <f>VLOOKUP($E365,'個別表（B表）'!$C$14:$AR$213,9,FALSE)</f>
        <v>0</v>
      </c>
      <c r="H365" s="346">
        <f>VLOOKUP($E365,'個別表（B表）'!$C$14:$AR$213,10,FALSE)</f>
        <v>0</v>
      </c>
      <c r="I365" s="542"/>
      <c r="J365" s="971" t="e">
        <f>IF($O365&gt;=0.6,1,
IF(AND($O365&gt;=0.5,#REF!=2,OR($L365="中間",$L365="山間")),1,"")
)</f>
        <v>#REF!</v>
      </c>
      <c r="K365" s="974" t="str">
        <f t="shared" si="129"/>
        <v/>
      </c>
      <c r="L365" s="652" t="str">
        <f>IF($H365&gt;0,LEFT(VLOOKUP($E365,'個別表（B表）'!$C$14:$AR$213,15,FALSE),2),"")</f>
        <v/>
      </c>
      <c r="M365" s="796"/>
      <c r="N365" s="544"/>
      <c r="O365" s="544"/>
      <c r="P365" s="543"/>
      <c r="Q365" s="556" t="str">
        <f t="shared" si="134"/>
        <v/>
      </c>
      <c r="R365" s="545"/>
      <c r="S365" s="557">
        <f>SUMIFS('個別表（B表）'!$H$14:$H$213,'個別表（B表）'!$C$14:$C$213,'総括表 (A表)'!$E365,'個別表（B表）'!$S$14:$S$213,"&gt;=1")</f>
        <v>0</v>
      </c>
      <c r="T365" s="401">
        <f>SUMIFS('個別表（B表）'!$BB$14:$BB$213,'個別表（B表）'!$C$14:$C$213,'総括表 (A表)'!$E365)</f>
        <v>0</v>
      </c>
      <c r="U365" s="401">
        <f>SUMIFS('個別表（B表）'!$BD$14:$BD$213,'個別表（B表）'!$C$14:$C$213,'総括表 (A表)'!$E365)</f>
        <v>0</v>
      </c>
      <c r="V365" s="557">
        <f>SUMIFS('個別表（B表）'!$H$14:$H$213,'個別表（B表）'!$C$14:$C$213,'総括表 (A表)'!$E365,'個別表（B表）'!$T$14:$T$213,"&gt;=1")</f>
        <v>0</v>
      </c>
      <c r="W365" s="402">
        <f>SUMIFS('個別表（B表）'!$BZ$14:$BZ$213,'個別表（B表）'!$C$14:$C$213,'総括表 (A表)'!$E365)</f>
        <v>0</v>
      </c>
      <c r="X365" s="402">
        <f>SUMIFS('個別表（B表）'!$CC$14:$CC$213,'個別表（B表）'!$C$14:$C$213,'総括表 (A表)'!$E365)</f>
        <v>0</v>
      </c>
      <c r="Y365" s="546"/>
      <c r="Z365" s="546"/>
      <c r="AA365" s="557">
        <f t="shared" si="140"/>
        <v>0</v>
      </c>
      <c r="AB365" s="403">
        <f t="shared" si="141"/>
        <v>0</v>
      </c>
      <c r="AC365" s="403">
        <f t="shared" si="142"/>
        <v>0</v>
      </c>
      <c r="AD365" s="548">
        <f t="shared" si="137"/>
        <v>0</v>
      </c>
      <c r="AE365" s="549"/>
      <c r="AF365" s="550">
        <f t="shared" si="143"/>
        <v>0</v>
      </c>
      <c r="AG365" s="551">
        <f t="shared" si="144"/>
        <v>0</v>
      </c>
      <c r="AH365" s="549"/>
      <c r="AI365" s="549"/>
      <c r="AJ365" s="550">
        <f t="shared" si="145"/>
        <v>0</v>
      </c>
      <c r="AK365" s="850">
        <f t="shared" si="138"/>
        <v>0</v>
      </c>
      <c r="AL365" s="549"/>
      <c r="AM365" s="550">
        <f t="shared" si="146"/>
        <v>0</v>
      </c>
      <c r="AN365" s="551">
        <f t="shared" si="147"/>
        <v>0</v>
      </c>
      <c r="AO365" s="549"/>
      <c r="AP365" s="552">
        <f t="shared" si="148"/>
        <v>0</v>
      </c>
      <c r="AQ365" s="553"/>
      <c r="AR365" s="551">
        <f t="shared" si="149"/>
        <v>0</v>
      </c>
      <c r="AS365" s="554"/>
      <c r="AT365" s="345">
        <f t="shared" si="150"/>
        <v>0</v>
      </c>
      <c r="AU365" s="868"/>
      <c r="AV365" s="555"/>
      <c r="AW365" s="371">
        <f t="shared" si="130"/>
        <v>0</v>
      </c>
      <c r="AX365" s="268"/>
      <c r="AY365" s="346">
        <f>'総括表 (A表)'!I365</f>
        <v>0</v>
      </c>
      <c r="AZ365" s="346">
        <f t="shared" si="131"/>
        <v>2</v>
      </c>
      <c r="BA365" s="346" t="str">
        <f t="shared" si="132"/>
        <v/>
      </c>
      <c r="BB365" s="346" t="str">
        <f t="shared" si="135"/>
        <v/>
      </c>
      <c r="BC365" s="346" t="str">
        <f t="shared" si="136"/>
        <v/>
      </c>
    </row>
    <row r="366" spans="1:55">
      <c r="A366" s="353">
        <f>VLOOKUP($E366,'個別表（B表）'!$C$14:$AR$213,2,FALSE)</f>
        <v>0</v>
      </c>
      <c r="B366" s="353">
        <f>IF(D366&gt;0,SUM($D$12:D366),0)</f>
        <v>0</v>
      </c>
      <c r="C366" s="353">
        <f t="shared" si="139"/>
        <v>0</v>
      </c>
      <c r="D366" s="353">
        <f t="shared" si="128"/>
        <v>0</v>
      </c>
      <c r="E366" s="408">
        <f t="shared" si="133"/>
        <v>0</v>
      </c>
      <c r="F366" s="371">
        <f>VLOOKUP($E366,'個別表（B表）'!$C$14:$AR$213,8,FALSE)</f>
        <v>0</v>
      </c>
      <c r="G366" s="346">
        <f>VLOOKUP($E366,'個別表（B表）'!$C$14:$AR$213,9,FALSE)</f>
        <v>0</v>
      </c>
      <c r="H366" s="346">
        <f>VLOOKUP($E366,'個別表（B表）'!$C$14:$AR$213,10,FALSE)</f>
        <v>0</v>
      </c>
      <c r="I366" s="542"/>
      <c r="J366" s="971" t="e">
        <f>IF($O366&gt;=0.6,1,
IF(AND($O366&gt;=0.5,#REF!=2,OR($L366="中間",$L366="山間")),1,"")
)</f>
        <v>#REF!</v>
      </c>
      <c r="K366" s="974" t="str">
        <f t="shared" si="129"/>
        <v/>
      </c>
      <c r="L366" s="652" t="str">
        <f>IF($H366&gt;0,LEFT(VLOOKUP($E366,'個別表（B表）'!$C$14:$AR$213,15,FALSE),2),"")</f>
        <v/>
      </c>
      <c r="M366" s="796"/>
      <c r="N366" s="544"/>
      <c r="O366" s="544"/>
      <c r="P366" s="543"/>
      <c r="Q366" s="556" t="str">
        <f t="shared" si="134"/>
        <v/>
      </c>
      <c r="R366" s="545"/>
      <c r="S366" s="557">
        <f>SUMIFS('個別表（B表）'!$H$14:$H$213,'個別表（B表）'!$C$14:$C$213,'総括表 (A表)'!$E366,'個別表（B表）'!$S$14:$S$213,"&gt;=1")</f>
        <v>0</v>
      </c>
      <c r="T366" s="401">
        <f>SUMIFS('個別表（B表）'!$BB$14:$BB$213,'個別表（B表）'!$C$14:$C$213,'総括表 (A表)'!$E366)</f>
        <v>0</v>
      </c>
      <c r="U366" s="401">
        <f>SUMIFS('個別表（B表）'!$BD$14:$BD$213,'個別表（B表）'!$C$14:$C$213,'総括表 (A表)'!$E366)</f>
        <v>0</v>
      </c>
      <c r="V366" s="557">
        <f>SUMIFS('個別表（B表）'!$H$14:$H$213,'個別表（B表）'!$C$14:$C$213,'総括表 (A表)'!$E366,'個別表（B表）'!$T$14:$T$213,"&gt;=1")</f>
        <v>0</v>
      </c>
      <c r="W366" s="402">
        <f>SUMIFS('個別表（B表）'!$BZ$14:$BZ$213,'個別表（B表）'!$C$14:$C$213,'総括表 (A表)'!$E366)</f>
        <v>0</v>
      </c>
      <c r="X366" s="402">
        <f>SUMIFS('個別表（B表）'!$CC$14:$CC$213,'個別表（B表）'!$C$14:$C$213,'総括表 (A表)'!$E366)</f>
        <v>0</v>
      </c>
      <c r="Y366" s="546"/>
      <c r="Z366" s="546"/>
      <c r="AA366" s="557">
        <f t="shared" si="140"/>
        <v>0</v>
      </c>
      <c r="AB366" s="403">
        <f t="shared" si="141"/>
        <v>0</v>
      </c>
      <c r="AC366" s="403">
        <f t="shared" si="142"/>
        <v>0</v>
      </c>
      <c r="AD366" s="548">
        <f t="shared" si="137"/>
        <v>0</v>
      </c>
      <c r="AE366" s="549"/>
      <c r="AF366" s="550">
        <f t="shared" si="143"/>
        <v>0</v>
      </c>
      <c r="AG366" s="551">
        <f t="shared" si="144"/>
        <v>0</v>
      </c>
      <c r="AH366" s="549"/>
      <c r="AI366" s="549"/>
      <c r="AJ366" s="550">
        <f t="shared" si="145"/>
        <v>0</v>
      </c>
      <c r="AK366" s="850">
        <f t="shared" si="138"/>
        <v>0</v>
      </c>
      <c r="AL366" s="549"/>
      <c r="AM366" s="550">
        <f t="shared" si="146"/>
        <v>0</v>
      </c>
      <c r="AN366" s="551">
        <f t="shared" si="147"/>
        <v>0</v>
      </c>
      <c r="AO366" s="549"/>
      <c r="AP366" s="552">
        <f t="shared" si="148"/>
        <v>0</v>
      </c>
      <c r="AQ366" s="553"/>
      <c r="AR366" s="551">
        <f t="shared" si="149"/>
        <v>0</v>
      </c>
      <c r="AS366" s="554"/>
      <c r="AT366" s="345">
        <f t="shared" si="150"/>
        <v>0</v>
      </c>
      <c r="AU366" s="868"/>
      <c r="AV366" s="555"/>
      <c r="AW366" s="371">
        <f t="shared" si="130"/>
        <v>0</v>
      </c>
      <c r="AX366" s="268"/>
      <c r="AY366" s="346">
        <f>'総括表 (A表)'!I366</f>
        <v>0</v>
      </c>
      <c r="AZ366" s="346">
        <f t="shared" si="131"/>
        <v>2</v>
      </c>
      <c r="BA366" s="346" t="str">
        <f t="shared" si="132"/>
        <v/>
      </c>
      <c r="BB366" s="346" t="str">
        <f t="shared" si="135"/>
        <v/>
      </c>
      <c r="BC366" s="346" t="str">
        <f t="shared" si="136"/>
        <v/>
      </c>
    </row>
    <row r="367" spans="1:55">
      <c r="A367" s="353">
        <f>VLOOKUP($E367,'個別表（B表）'!$C$14:$AR$213,2,FALSE)</f>
        <v>0</v>
      </c>
      <c r="B367" s="353">
        <f>IF(D367&gt;0,SUM($D$12:D367),0)</f>
        <v>0</v>
      </c>
      <c r="C367" s="353">
        <f t="shared" si="139"/>
        <v>0</v>
      </c>
      <c r="D367" s="353">
        <f t="shared" si="128"/>
        <v>0</v>
      </c>
      <c r="E367" s="408">
        <f t="shared" si="133"/>
        <v>0</v>
      </c>
      <c r="F367" s="371">
        <f>VLOOKUP($E367,'個別表（B表）'!$C$14:$AR$213,8,FALSE)</f>
        <v>0</v>
      </c>
      <c r="G367" s="346">
        <f>VLOOKUP($E367,'個別表（B表）'!$C$14:$AR$213,9,FALSE)</f>
        <v>0</v>
      </c>
      <c r="H367" s="346">
        <f>VLOOKUP($E367,'個別表（B表）'!$C$14:$AR$213,10,FALSE)</f>
        <v>0</v>
      </c>
      <c r="I367" s="542"/>
      <c r="J367" s="971" t="e">
        <f>IF($O367&gt;=0.6,1,
IF(AND($O367&gt;=0.5,#REF!=2,OR($L367="中間",$L367="山間")),1,"")
)</f>
        <v>#REF!</v>
      </c>
      <c r="K367" s="974" t="str">
        <f t="shared" si="129"/>
        <v/>
      </c>
      <c r="L367" s="652" t="str">
        <f>IF($H367&gt;0,LEFT(VLOOKUP($E367,'個別表（B表）'!$C$14:$AR$213,15,FALSE),2),"")</f>
        <v/>
      </c>
      <c r="M367" s="796"/>
      <c r="N367" s="544"/>
      <c r="O367" s="544"/>
      <c r="P367" s="543"/>
      <c r="Q367" s="556" t="str">
        <f t="shared" si="134"/>
        <v/>
      </c>
      <c r="R367" s="545"/>
      <c r="S367" s="557">
        <f>SUMIFS('個別表（B表）'!$H$14:$H$213,'個別表（B表）'!$C$14:$C$213,'総括表 (A表)'!$E367,'個別表（B表）'!$S$14:$S$213,"&gt;=1")</f>
        <v>0</v>
      </c>
      <c r="T367" s="401">
        <f>SUMIFS('個別表（B表）'!$BB$14:$BB$213,'個別表（B表）'!$C$14:$C$213,'総括表 (A表)'!$E367)</f>
        <v>0</v>
      </c>
      <c r="U367" s="401">
        <f>SUMIFS('個別表（B表）'!$BD$14:$BD$213,'個別表（B表）'!$C$14:$C$213,'総括表 (A表)'!$E367)</f>
        <v>0</v>
      </c>
      <c r="V367" s="557">
        <f>SUMIFS('個別表（B表）'!$H$14:$H$213,'個別表（B表）'!$C$14:$C$213,'総括表 (A表)'!$E367,'個別表（B表）'!$T$14:$T$213,"&gt;=1")</f>
        <v>0</v>
      </c>
      <c r="W367" s="402">
        <f>SUMIFS('個別表（B表）'!$BZ$14:$BZ$213,'個別表（B表）'!$C$14:$C$213,'総括表 (A表)'!$E367)</f>
        <v>0</v>
      </c>
      <c r="X367" s="402">
        <f>SUMIFS('個別表（B表）'!$CC$14:$CC$213,'個別表（B表）'!$C$14:$C$213,'総括表 (A表)'!$E367)</f>
        <v>0</v>
      </c>
      <c r="Y367" s="546"/>
      <c r="Z367" s="546"/>
      <c r="AA367" s="557">
        <f t="shared" si="140"/>
        <v>0</v>
      </c>
      <c r="AB367" s="403">
        <f t="shared" si="141"/>
        <v>0</v>
      </c>
      <c r="AC367" s="403">
        <f t="shared" si="142"/>
        <v>0</v>
      </c>
      <c r="AD367" s="548">
        <f t="shared" si="137"/>
        <v>0</v>
      </c>
      <c r="AE367" s="549"/>
      <c r="AF367" s="550">
        <f t="shared" si="143"/>
        <v>0</v>
      </c>
      <c r="AG367" s="551">
        <f t="shared" si="144"/>
        <v>0</v>
      </c>
      <c r="AH367" s="549"/>
      <c r="AI367" s="549"/>
      <c r="AJ367" s="550">
        <f t="shared" si="145"/>
        <v>0</v>
      </c>
      <c r="AK367" s="850">
        <f t="shared" si="138"/>
        <v>0</v>
      </c>
      <c r="AL367" s="549"/>
      <c r="AM367" s="550">
        <f t="shared" si="146"/>
        <v>0</v>
      </c>
      <c r="AN367" s="551">
        <f t="shared" si="147"/>
        <v>0</v>
      </c>
      <c r="AO367" s="549"/>
      <c r="AP367" s="552">
        <f t="shared" si="148"/>
        <v>0</v>
      </c>
      <c r="AQ367" s="553"/>
      <c r="AR367" s="551">
        <f t="shared" si="149"/>
        <v>0</v>
      </c>
      <c r="AS367" s="554"/>
      <c r="AT367" s="345">
        <f t="shared" si="150"/>
        <v>0</v>
      </c>
      <c r="AU367" s="868"/>
      <c r="AV367" s="555"/>
      <c r="AW367" s="371">
        <f t="shared" si="130"/>
        <v>0</v>
      </c>
      <c r="AX367" s="268"/>
      <c r="AY367" s="346">
        <f>'総括表 (A表)'!I367</f>
        <v>0</v>
      </c>
      <c r="AZ367" s="346">
        <f t="shared" si="131"/>
        <v>2</v>
      </c>
      <c r="BA367" s="346" t="str">
        <f t="shared" si="132"/>
        <v/>
      </c>
      <c r="BB367" s="346" t="str">
        <f t="shared" si="135"/>
        <v/>
      </c>
      <c r="BC367" s="346" t="str">
        <f t="shared" si="136"/>
        <v/>
      </c>
    </row>
    <row r="368" spans="1:55">
      <c r="A368" s="353">
        <f>VLOOKUP($E368,'個別表（B表）'!$C$14:$AR$213,2,FALSE)</f>
        <v>0</v>
      </c>
      <c r="B368" s="353">
        <f>IF(D368&gt;0,SUM($D$12:D368),0)</f>
        <v>0</v>
      </c>
      <c r="C368" s="353">
        <f t="shared" si="139"/>
        <v>0</v>
      </c>
      <c r="D368" s="353">
        <f t="shared" si="128"/>
        <v>0</v>
      </c>
      <c r="E368" s="408">
        <f t="shared" si="133"/>
        <v>0</v>
      </c>
      <c r="F368" s="371">
        <f>VLOOKUP($E368,'個別表（B表）'!$C$14:$AR$213,8,FALSE)</f>
        <v>0</v>
      </c>
      <c r="G368" s="346">
        <f>VLOOKUP($E368,'個別表（B表）'!$C$14:$AR$213,9,FALSE)</f>
        <v>0</v>
      </c>
      <c r="H368" s="346">
        <f>VLOOKUP($E368,'個別表（B表）'!$C$14:$AR$213,10,FALSE)</f>
        <v>0</v>
      </c>
      <c r="I368" s="542"/>
      <c r="J368" s="971" t="e">
        <f>IF($O368&gt;=0.6,1,
IF(AND($O368&gt;=0.5,#REF!=2,OR($L368="中間",$L368="山間")),1,"")
)</f>
        <v>#REF!</v>
      </c>
      <c r="K368" s="974" t="str">
        <f t="shared" si="129"/>
        <v/>
      </c>
      <c r="L368" s="652" t="str">
        <f>IF($H368&gt;0,LEFT(VLOOKUP($E368,'個別表（B表）'!$C$14:$AR$213,15,FALSE),2),"")</f>
        <v/>
      </c>
      <c r="M368" s="796"/>
      <c r="N368" s="544"/>
      <c r="O368" s="544"/>
      <c r="P368" s="543"/>
      <c r="Q368" s="556" t="str">
        <f t="shared" si="134"/>
        <v/>
      </c>
      <c r="R368" s="545"/>
      <c r="S368" s="557">
        <f>SUMIFS('個別表（B表）'!$H$14:$H$213,'個別表（B表）'!$C$14:$C$213,'総括表 (A表)'!$E368,'個別表（B表）'!$S$14:$S$213,"&gt;=1")</f>
        <v>0</v>
      </c>
      <c r="T368" s="401">
        <f>SUMIFS('個別表（B表）'!$BB$14:$BB$213,'個別表（B表）'!$C$14:$C$213,'総括表 (A表)'!$E368)</f>
        <v>0</v>
      </c>
      <c r="U368" s="401">
        <f>SUMIFS('個別表（B表）'!$BD$14:$BD$213,'個別表（B表）'!$C$14:$C$213,'総括表 (A表)'!$E368)</f>
        <v>0</v>
      </c>
      <c r="V368" s="557">
        <f>SUMIFS('個別表（B表）'!$H$14:$H$213,'個別表（B表）'!$C$14:$C$213,'総括表 (A表)'!$E368,'個別表（B表）'!$T$14:$T$213,"&gt;=1")</f>
        <v>0</v>
      </c>
      <c r="W368" s="402">
        <f>SUMIFS('個別表（B表）'!$BZ$14:$BZ$213,'個別表（B表）'!$C$14:$C$213,'総括表 (A表)'!$E368)</f>
        <v>0</v>
      </c>
      <c r="X368" s="402">
        <f>SUMIFS('個別表（B表）'!$CC$14:$CC$213,'個別表（B表）'!$C$14:$C$213,'総括表 (A表)'!$E368)</f>
        <v>0</v>
      </c>
      <c r="Y368" s="546"/>
      <c r="Z368" s="546"/>
      <c r="AA368" s="557">
        <f t="shared" si="140"/>
        <v>0</v>
      </c>
      <c r="AB368" s="403">
        <f t="shared" si="141"/>
        <v>0</v>
      </c>
      <c r="AC368" s="403">
        <f t="shared" si="142"/>
        <v>0</v>
      </c>
      <c r="AD368" s="548">
        <f t="shared" si="137"/>
        <v>0</v>
      </c>
      <c r="AE368" s="549"/>
      <c r="AF368" s="550">
        <f t="shared" si="143"/>
        <v>0</v>
      </c>
      <c r="AG368" s="551">
        <f t="shared" si="144"/>
        <v>0</v>
      </c>
      <c r="AH368" s="549"/>
      <c r="AI368" s="549"/>
      <c r="AJ368" s="550">
        <f t="shared" si="145"/>
        <v>0</v>
      </c>
      <c r="AK368" s="850">
        <f t="shared" si="138"/>
        <v>0</v>
      </c>
      <c r="AL368" s="549"/>
      <c r="AM368" s="550">
        <f t="shared" si="146"/>
        <v>0</v>
      </c>
      <c r="AN368" s="551">
        <f t="shared" si="147"/>
        <v>0</v>
      </c>
      <c r="AO368" s="549"/>
      <c r="AP368" s="552">
        <f t="shared" si="148"/>
        <v>0</v>
      </c>
      <c r="AQ368" s="553"/>
      <c r="AR368" s="551">
        <f t="shared" si="149"/>
        <v>0</v>
      </c>
      <c r="AS368" s="554"/>
      <c r="AT368" s="345">
        <f t="shared" si="150"/>
        <v>0</v>
      </c>
      <c r="AU368" s="868"/>
      <c r="AV368" s="555"/>
      <c r="AW368" s="371">
        <f t="shared" si="130"/>
        <v>0</v>
      </c>
      <c r="AX368" s="268"/>
      <c r="AY368" s="346">
        <f>'総括表 (A表)'!I368</f>
        <v>0</v>
      </c>
      <c r="AZ368" s="346">
        <f t="shared" si="131"/>
        <v>2</v>
      </c>
      <c r="BA368" s="346" t="str">
        <f t="shared" si="132"/>
        <v/>
      </c>
      <c r="BB368" s="346" t="str">
        <f t="shared" si="135"/>
        <v/>
      </c>
      <c r="BC368" s="346" t="str">
        <f t="shared" si="136"/>
        <v/>
      </c>
    </row>
    <row r="369" spans="1:55">
      <c r="A369" s="353">
        <f>VLOOKUP($E369,'個別表（B表）'!$C$14:$AR$213,2,FALSE)</f>
        <v>0</v>
      </c>
      <c r="B369" s="353">
        <f>IF(D369&gt;0,SUM($D$12:D369),0)</f>
        <v>0</v>
      </c>
      <c r="C369" s="353">
        <f t="shared" si="139"/>
        <v>0</v>
      </c>
      <c r="D369" s="353">
        <f t="shared" si="128"/>
        <v>0</v>
      </c>
      <c r="E369" s="408">
        <f t="shared" si="133"/>
        <v>0</v>
      </c>
      <c r="F369" s="371">
        <f>VLOOKUP($E369,'個別表（B表）'!$C$14:$AR$213,8,FALSE)</f>
        <v>0</v>
      </c>
      <c r="G369" s="346">
        <f>VLOOKUP($E369,'個別表（B表）'!$C$14:$AR$213,9,FALSE)</f>
        <v>0</v>
      </c>
      <c r="H369" s="346">
        <f>VLOOKUP($E369,'個別表（B表）'!$C$14:$AR$213,10,FALSE)</f>
        <v>0</v>
      </c>
      <c r="I369" s="542"/>
      <c r="J369" s="971" t="e">
        <f>IF($O369&gt;=0.6,1,
IF(AND($O369&gt;=0.5,#REF!=2,OR($L369="中間",$L369="山間")),1,"")
)</f>
        <v>#REF!</v>
      </c>
      <c r="K369" s="974" t="str">
        <f t="shared" si="129"/>
        <v/>
      </c>
      <c r="L369" s="652" t="str">
        <f>IF($H369&gt;0,LEFT(VLOOKUP($E369,'個別表（B表）'!$C$14:$AR$213,15,FALSE),2),"")</f>
        <v/>
      </c>
      <c r="M369" s="796"/>
      <c r="N369" s="544"/>
      <c r="O369" s="544"/>
      <c r="P369" s="543"/>
      <c r="Q369" s="556" t="str">
        <f t="shared" si="134"/>
        <v/>
      </c>
      <c r="R369" s="545"/>
      <c r="S369" s="557">
        <f>SUMIFS('個別表（B表）'!$H$14:$H$213,'個別表（B表）'!$C$14:$C$213,'総括表 (A表)'!$E369,'個別表（B表）'!$S$14:$S$213,"&gt;=1")</f>
        <v>0</v>
      </c>
      <c r="T369" s="401">
        <f>SUMIFS('個別表（B表）'!$BB$14:$BB$213,'個別表（B表）'!$C$14:$C$213,'総括表 (A表)'!$E369)</f>
        <v>0</v>
      </c>
      <c r="U369" s="401">
        <f>SUMIFS('個別表（B表）'!$BD$14:$BD$213,'個別表（B表）'!$C$14:$C$213,'総括表 (A表)'!$E369)</f>
        <v>0</v>
      </c>
      <c r="V369" s="557">
        <f>SUMIFS('個別表（B表）'!$H$14:$H$213,'個別表（B表）'!$C$14:$C$213,'総括表 (A表)'!$E369,'個別表（B表）'!$T$14:$T$213,"&gt;=1")</f>
        <v>0</v>
      </c>
      <c r="W369" s="402">
        <f>SUMIFS('個別表（B表）'!$BZ$14:$BZ$213,'個別表（B表）'!$C$14:$C$213,'総括表 (A表)'!$E369)</f>
        <v>0</v>
      </c>
      <c r="X369" s="402">
        <f>SUMIFS('個別表（B表）'!$CC$14:$CC$213,'個別表（B表）'!$C$14:$C$213,'総括表 (A表)'!$E369)</f>
        <v>0</v>
      </c>
      <c r="Y369" s="546"/>
      <c r="Z369" s="546"/>
      <c r="AA369" s="557">
        <f t="shared" si="140"/>
        <v>0</v>
      </c>
      <c r="AB369" s="403">
        <f t="shared" si="141"/>
        <v>0</v>
      </c>
      <c r="AC369" s="403">
        <f t="shared" si="142"/>
        <v>0</v>
      </c>
      <c r="AD369" s="548">
        <f t="shared" si="137"/>
        <v>0</v>
      </c>
      <c r="AE369" s="549"/>
      <c r="AF369" s="550">
        <f t="shared" si="143"/>
        <v>0</v>
      </c>
      <c r="AG369" s="551">
        <f t="shared" si="144"/>
        <v>0</v>
      </c>
      <c r="AH369" s="549"/>
      <c r="AI369" s="549"/>
      <c r="AJ369" s="550">
        <f t="shared" si="145"/>
        <v>0</v>
      </c>
      <c r="AK369" s="850">
        <f t="shared" si="138"/>
        <v>0</v>
      </c>
      <c r="AL369" s="549"/>
      <c r="AM369" s="550">
        <f t="shared" si="146"/>
        <v>0</v>
      </c>
      <c r="AN369" s="551">
        <f t="shared" si="147"/>
        <v>0</v>
      </c>
      <c r="AO369" s="549"/>
      <c r="AP369" s="552">
        <f t="shared" si="148"/>
        <v>0</v>
      </c>
      <c r="AQ369" s="553"/>
      <c r="AR369" s="551">
        <f t="shared" si="149"/>
        <v>0</v>
      </c>
      <c r="AS369" s="554"/>
      <c r="AT369" s="345">
        <f t="shared" si="150"/>
        <v>0</v>
      </c>
      <c r="AU369" s="868"/>
      <c r="AV369" s="555"/>
      <c r="AW369" s="371">
        <f t="shared" si="130"/>
        <v>0</v>
      </c>
      <c r="AX369" s="268"/>
      <c r="AY369" s="346">
        <f>'総括表 (A表)'!I369</f>
        <v>0</v>
      </c>
      <c r="AZ369" s="346">
        <f t="shared" si="131"/>
        <v>2</v>
      </c>
      <c r="BA369" s="346" t="str">
        <f t="shared" si="132"/>
        <v/>
      </c>
      <c r="BB369" s="346" t="str">
        <f t="shared" si="135"/>
        <v/>
      </c>
      <c r="BC369" s="346" t="str">
        <f t="shared" si="136"/>
        <v/>
      </c>
    </row>
    <row r="370" spans="1:55">
      <c r="A370" s="353">
        <f>VLOOKUP($E370,'個別表（B表）'!$C$14:$AR$213,2,FALSE)</f>
        <v>0</v>
      </c>
      <c r="B370" s="353">
        <f>IF(D370&gt;0,SUM($D$12:D370),0)</f>
        <v>0</v>
      </c>
      <c r="C370" s="353">
        <f t="shared" si="139"/>
        <v>0</v>
      </c>
      <c r="D370" s="353">
        <f t="shared" si="128"/>
        <v>0</v>
      </c>
      <c r="E370" s="408">
        <f t="shared" si="133"/>
        <v>0</v>
      </c>
      <c r="F370" s="371">
        <f>VLOOKUP($E370,'個別表（B表）'!$C$14:$AR$213,8,FALSE)</f>
        <v>0</v>
      </c>
      <c r="G370" s="346">
        <f>VLOOKUP($E370,'個別表（B表）'!$C$14:$AR$213,9,FALSE)</f>
        <v>0</v>
      </c>
      <c r="H370" s="346">
        <f>VLOOKUP($E370,'個別表（B表）'!$C$14:$AR$213,10,FALSE)</f>
        <v>0</v>
      </c>
      <c r="I370" s="542"/>
      <c r="J370" s="971" t="e">
        <f>IF($O370&gt;=0.6,1,
IF(AND($O370&gt;=0.5,#REF!=2,OR($L370="中間",$L370="山間")),1,"")
)</f>
        <v>#REF!</v>
      </c>
      <c r="K370" s="974" t="str">
        <f t="shared" si="129"/>
        <v/>
      </c>
      <c r="L370" s="652" t="str">
        <f>IF($H370&gt;0,LEFT(VLOOKUP($E370,'個別表（B表）'!$C$14:$AR$213,15,FALSE),2),"")</f>
        <v/>
      </c>
      <c r="M370" s="796"/>
      <c r="N370" s="544"/>
      <c r="O370" s="544"/>
      <c r="P370" s="543"/>
      <c r="Q370" s="556" t="str">
        <f t="shared" si="134"/>
        <v/>
      </c>
      <c r="R370" s="545"/>
      <c r="S370" s="557">
        <f>SUMIFS('個別表（B表）'!$H$14:$H$213,'個別表（B表）'!$C$14:$C$213,'総括表 (A表)'!$E370,'個別表（B表）'!$S$14:$S$213,"&gt;=1")</f>
        <v>0</v>
      </c>
      <c r="T370" s="401">
        <f>SUMIFS('個別表（B表）'!$BB$14:$BB$213,'個別表（B表）'!$C$14:$C$213,'総括表 (A表)'!$E370)</f>
        <v>0</v>
      </c>
      <c r="U370" s="401">
        <f>SUMIFS('個別表（B表）'!$BD$14:$BD$213,'個別表（B表）'!$C$14:$C$213,'総括表 (A表)'!$E370)</f>
        <v>0</v>
      </c>
      <c r="V370" s="557">
        <f>SUMIFS('個別表（B表）'!$H$14:$H$213,'個別表（B表）'!$C$14:$C$213,'総括表 (A表)'!$E370,'個別表（B表）'!$T$14:$T$213,"&gt;=1")</f>
        <v>0</v>
      </c>
      <c r="W370" s="402">
        <f>SUMIFS('個別表（B表）'!$BZ$14:$BZ$213,'個別表（B表）'!$C$14:$C$213,'総括表 (A表)'!$E370)</f>
        <v>0</v>
      </c>
      <c r="X370" s="402">
        <f>SUMIFS('個別表（B表）'!$CC$14:$CC$213,'個別表（B表）'!$C$14:$C$213,'総括表 (A表)'!$E370)</f>
        <v>0</v>
      </c>
      <c r="Y370" s="546"/>
      <c r="Z370" s="546"/>
      <c r="AA370" s="557">
        <f t="shared" si="140"/>
        <v>0</v>
      </c>
      <c r="AB370" s="403">
        <f t="shared" si="141"/>
        <v>0</v>
      </c>
      <c r="AC370" s="403">
        <f t="shared" si="142"/>
        <v>0</v>
      </c>
      <c r="AD370" s="548">
        <f t="shared" si="137"/>
        <v>0</v>
      </c>
      <c r="AE370" s="549"/>
      <c r="AF370" s="550">
        <f t="shared" si="143"/>
        <v>0</v>
      </c>
      <c r="AG370" s="551">
        <f t="shared" si="144"/>
        <v>0</v>
      </c>
      <c r="AH370" s="549"/>
      <c r="AI370" s="549"/>
      <c r="AJ370" s="550">
        <f t="shared" si="145"/>
        <v>0</v>
      </c>
      <c r="AK370" s="850">
        <f t="shared" si="138"/>
        <v>0</v>
      </c>
      <c r="AL370" s="549"/>
      <c r="AM370" s="550">
        <f t="shared" si="146"/>
        <v>0</v>
      </c>
      <c r="AN370" s="551">
        <f t="shared" si="147"/>
        <v>0</v>
      </c>
      <c r="AO370" s="549"/>
      <c r="AP370" s="552">
        <f t="shared" si="148"/>
        <v>0</v>
      </c>
      <c r="AQ370" s="553"/>
      <c r="AR370" s="551">
        <f t="shared" si="149"/>
        <v>0</v>
      </c>
      <c r="AS370" s="554"/>
      <c r="AT370" s="345">
        <f t="shared" si="150"/>
        <v>0</v>
      </c>
      <c r="AU370" s="868"/>
      <c r="AV370" s="555"/>
      <c r="AW370" s="371">
        <f t="shared" si="130"/>
        <v>0</v>
      </c>
      <c r="AX370" s="268"/>
      <c r="AY370" s="346">
        <f>'総括表 (A表)'!I370</f>
        <v>0</v>
      </c>
      <c r="AZ370" s="346">
        <f t="shared" si="131"/>
        <v>2</v>
      </c>
      <c r="BA370" s="346" t="str">
        <f t="shared" si="132"/>
        <v/>
      </c>
      <c r="BB370" s="346" t="str">
        <f t="shared" si="135"/>
        <v/>
      </c>
      <c r="BC370" s="346" t="str">
        <f t="shared" si="136"/>
        <v/>
      </c>
    </row>
    <row r="371" spans="1:55">
      <c r="A371" s="353">
        <f>VLOOKUP($E371,'個別表（B表）'!$C$14:$AR$213,2,FALSE)</f>
        <v>0</v>
      </c>
      <c r="B371" s="353">
        <f>IF(D371&gt;0,SUM($D$12:D371),0)</f>
        <v>0</v>
      </c>
      <c r="C371" s="353">
        <f t="shared" si="139"/>
        <v>0</v>
      </c>
      <c r="D371" s="353">
        <f t="shared" si="128"/>
        <v>0</v>
      </c>
      <c r="E371" s="408">
        <f t="shared" si="133"/>
        <v>0</v>
      </c>
      <c r="F371" s="371">
        <f>VLOOKUP($E371,'個別表（B表）'!$C$14:$AR$213,8,FALSE)</f>
        <v>0</v>
      </c>
      <c r="G371" s="346">
        <f>VLOOKUP($E371,'個別表（B表）'!$C$14:$AR$213,9,FALSE)</f>
        <v>0</v>
      </c>
      <c r="H371" s="346">
        <f>VLOOKUP($E371,'個別表（B表）'!$C$14:$AR$213,10,FALSE)</f>
        <v>0</v>
      </c>
      <c r="I371" s="542"/>
      <c r="J371" s="971" t="e">
        <f>IF($O371&gt;=0.6,1,
IF(AND($O371&gt;=0.5,#REF!=2,OR($L371="中間",$L371="山間")),1,"")
)</f>
        <v>#REF!</v>
      </c>
      <c r="K371" s="974" t="str">
        <f t="shared" si="129"/>
        <v/>
      </c>
      <c r="L371" s="652" t="str">
        <f>IF($H371&gt;0,LEFT(VLOOKUP($E371,'個別表（B表）'!$C$14:$AR$213,15,FALSE),2),"")</f>
        <v/>
      </c>
      <c r="M371" s="796"/>
      <c r="N371" s="544"/>
      <c r="O371" s="544"/>
      <c r="P371" s="543"/>
      <c r="Q371" s="556" t="str">
        <f t="shared" si="134"/>
        <v/>
      </c>
      <c r="R371" s="545"/>
      <c r="S371" s="557">
        <f>SUMIFS('個別表（B表）'!$H$14:$H$213,'個別表（B表）'!$C$14:$C$213,'総括表 (A表)'!$E371,'個別表（B表）'!$S$14:$S$213,"&gt;=1")</f>
        <v>0</v>
      </c>
      <c r="T371" s="401">
        <f>SUMIFS('個別表（B表）'!$BB$14:$BB$213,'個別表（B表）'!$C$14:$C$213,'総括表 (A表)'!$E371)</f>
        <v>0</v>
      </c>
      <c r="U371" s="401">
        <f>SUMIFS('個別表（B表）'!$BD$14:$BD$213,'個別表（B表）'!$C$14:$C$213,'総括表 (A表)'!$E371)</f>
        <v>0</v>
      </c>
      <c r="V371" s="557">
        <f>SUMIFS('個別表（B表）'!$H$14:$H$213,'個別表（B表）'!$C$14:$C$213,'総括表 (A表)'!$E371,'個別表（B表）'!$T$14:$T$213,"&gt;=1")</f>
        <v>0</v>
      </c>
      <c r="W371" s="402">
        <f>SUMIFS('個別表（B表）'!$BZ$14:$BZ$213,'個別表（B表）'!$C$14:$C$213,'総括表 (A表)'!$E371)</f>
        <v>0</v>
      </c>
      <c r="X371" s="402">
        <f>SUMIFS('個別表（B表）'!$CC$14:$CC$213,'個別表（B表）'!$C$14:$C$213,'総括表 (A表)'!$E371)</f>
        <v>0</v>
      </c>
      <c r="Y371" s="546"/>
      <c r="Z371" s="546"/>
      <c r="AA371" s="557">
        <f t="shared" si="140"/>
        <v>0</v>
      </c>
      <c r="AB371" s="403">
        <f t="shared" si="141"/>
        <v>0</v>
      </c>
      <c r="AC371" s="403">
        <f t="shared" si="142"/>
        <v>0</v>
      </c>
      <c r="AD371" s="548">
        <f t="shared" si="137"/>
        <v>0</v>
      </c>
      <c r="AE371" s="549"/>
      <c r="AF371" s="550">
        <f t="shared" si="143"/>
        <v>0</v>
      </c>
      <c r="AG371" s="551">
        <f t="shared" si="144"/>
        <v>0</v>
      </c>
      <c r="AH371" s="549"/>
      <c r="AI371" s="549"/>
      <c r="AJ371" s="550">
        <f t="shared" si="145"/>
        <v>0</v>
      </c>
      <c r="AK371" s="850">
        <f t="shared" si="138"/>
        <v>0</v>
      </c>
      <c r="AL371" s="549"/>
      <c r="AM371" s="550">
        <f t="shared" si="146"/>
        <v>0</v>
      </c>
      <c r="AN371" s="551">
        <f t="shared" si="147"/>
        <v>0</v>
      </c>
      <c r="AO371" s="549"/>
      <c r="AP371" s="552">
        <f t="shared" si="148"/>
        <v>0</v>
      </c>
      <c r="AQ371" s="553"/>
      <c r="AR371" s="551">
        <f t="shared" si="149"/>
        <v>0</v>
      </c>
      <c r="AS371" s="554"/>
      <c r="AT371" s="345">
        <f t="shared" si="150"/>
        <v>0</v>
      </c>
      <c r="AU371" s="868"/>
      <c r="AV371" s="555"/>
      <c r="AW371" s="371">
        <f t="shared" si="130"/>
        <v>0</v>
      </c>
      <c r="AX371" s="268"/>
      <c r="AY371" s="346">
        <f>'総括表 (A表)'!I371</f>
        <v>0</v>
      </c>
      <c r="AZ371" s="346">
        <f t="shared" si="131"/>
        <v>2</v>
      </c>
      <c r="BA371" s="346" t="str">
        <f t="shared" si="132"/>
        <v/>
      </c>
      <c r="BB371" s="346" t="str">
        <f t="shared" si="135"/>
        <v/>
      </c>
      <c r="BC371" s="346" t="str">
        <f t="shared" si="136"/>
        <v/>
      </c>
    </row>
    <row r="372" spans="1:55">
      <c r="A372" s="353">
        <f>VLOOKUP($E372,'個別表（B表）'!$C$14:$AR$213,2,FALSE)</f>
        <v>0</v>
      </c>
      <c r="B372" s="353">
        <f>IF(D372&gt;0,SUM($D$12:D372),0)</f>
        <v>0</v>
      </c>
      <c r="C372" s="353">
        <f t="shared" si="139"/>
        <v>0</v>
      </c>
      <c r="D372" s="353">
        <f t="shared" si="128"/>
        <v>0</v>
      </c>
      <c r="E372" s="408">
        <f t="shared" si="133"/>
        <v>0</v>
      </c>
      <c r="F372" s="371">
        <f>VLOOKUP($E372,'個別表（B表）'!$C$14:$AR$213,8,FALSE)</f>
        <v>0</v>
      </c>
      <c r="G372" s="346">
        <f>VLOOKUP($E372,'個別表（B表）'!$C$14:$AR$213,9,FALSE)</f>
        <v>0</v>
      </c>
      <c r="H372" s="346">
        <f>VLOOKUP($E372,'個別表（B表）'!$C$14:$AR$213,10,FALSE)</f>
        <v>0</v>
      </c>
      <c r="I372" s="542"/>
      <c r="J372" s="971" t="e">
        <f>IF($O372&gt;=0.6,1,
IF(AND($O372&gt;=0.5,#REF!=2,OR($L372="中間",$L372="山間")),1,"")
)</f>
        <v>#REF!</v>
      </c>
      <c r="K372" s="974" t="str">
        <f t="shared" si="129"/>
        <v/>
      </c>
      <c r="L372" s="652" t="str">
        <f>IF($H372&gt;0,LEFT(VLOOKUP($E372,'個別表（B表）'!$C$14:$AR$213,15,FALSE),2),"")</f>
        <v/>
      </c>
      <c r="M372" s="796"/>
      <c r="N372" s="544"/>
      <c r="O372" s="544"/>
      <c r="P372" s="543"/>
      <c r="Q372" s="556" t="str">
        <f t="shared" si="134"/>
        <v/>
      </c>
      <c r="R372" s="545"/>
      <c r="S372" s="557">
        <f>SUMIFS('個別表（B表）'!$H$14:$H$213,'個別表（B表）'!$C$14:$C$213,'総括表 (A表)'!$E372,'個別表（B表）'!$S$14:$S$213,"&gt;=1")</f>
        <v>0</v>
      </c>
      <c r="T372" s="401">
        <f>SUMIFS('個別表（B表）'!$BB$14:$BB$213,'個別表（B表）'!$C$14:$C$213,'総括表 (A表)'!$E372)</f>
        <v>0</v>
      </c>
      <c r="U372" s="401">
        <f>SUMIFS('個別表（B表）'!$BD$14:$BD$213,'個別表（B表）'!$C$14:$C$213,'総括表 (A表)'!$E372)</f>
        <v>0</v>
      </c>
      <c r="V372" s="557">
        <f>SUMIFS('個別表（B表）'!$H$14:$H$213,'個別表（B表）'!$C$14:$C$213,'総括表 (A表)'!$E372,'個別表（B表）'!$T$14:$T$213,"&gt;=1")</f>
        <v>0</v>
      </c>
      <c r="W372" s="402">
        <f>SUMIFS('個別表（B表）'!$BZ$14:$BZ$213,'個別表（B表）'!$C$14:$C$213,'総括表 (A表)'!$E372)</f>
        <v>0</v>
      </c>
      <c r="X372" s="402">
        <f>SUMIFS('個別表（B表）'!$CC$14:$CC$213,'個別表（B表）'!$C$14:$C$213,'総括表 (A表)'!$E372)</f>
        <v>0</v>
      </c>
      <c r="Y372" s="546"/>
      <c r="Z372" s="546"/>
      <c r="AA372" s="557">
        <f t="shared" si="140"/>
        <v>0</v>
      </c>
      <c r="AB372" s="403">
        <f t="shared" si="141"/>
        <v>0</v>
      </c>
      <c r="AC372" s="403">
        <f t="shared" si="142"/>
        <v>0</v>
      </c>
      <c r="AD372" s="548">
        <f t="shared" si="137"/>
        <v>0</v>
      </c>
      <c r="AE372" s="549"/>
      <c r="AF372" s="550">
        <f t="shared" si="143"/>
        <v>0</v>
      </c>
      <c r="AG372" s="551">
        <f t="shared" si="144"/>
        <v>0</v>
      </c>
      <c r="AH372" s="549"/>
      <c r="AI372" s="549"/>
      <c r="AJ372" s="550">
        <f t="shared" si="145"/>
        <v>0</v>
      </c>
      <c r="AK372" s="850">
        <f t="shared" si="138"/>
        <v>0</v>
      </c>
      <c r="AL372" s="549"/>
      <c r="AM372" s="550">
        <f t="shared" si="146"/>
        <v>0</v>
      </c>
      <c r="AN372" s="551">
        <f t="shared" si="147"/>
        <v>0</v>
      </c>
      <c r="AO372" s="549"/>
      <c r="AP372" s="552">
        <f t="shared" si="148"/>
        <v>0</v>
      </c>
      <c r="AQ372" s="553"/>
      <c r="AR372" s="551">
        <f t="shared" si="149"/>
        <v>0</v>
      </c>
      <c r="AS372" s="554"/>
      <c r="AT372" s="345">
        <f t="shared" si="150"/>
        <v>0</v>
      </c>
      <c r="AU372" s="868"/>
      <c r="AV372" s="555"/>
      <c r="AW372" s="371">
        <f t="shared" si="130"/>
        <v>0</v>
      </c>
      <c r="AX372" s="268"/>
      <c r="AY372" s="346">
        <f>'総括表 (A表)'!I372</f>
        <v>0</v>
      </c>
      <c r="AZ372" s="346">
        <f t="shared" si="131"/>
        <v>2</v>
      </c>
      <c r="BA372" s="346" t="str">
        <f t="shared" si="132"/>
        <v/>
      </c>
      <c r="BB372" s="346" t="str">
        <f t="shared" si="135"/>
        <v/>
      </c>
      <c r="BC372" s="346" t="str">
        <f t="shared" si="136"/>
        <v/>
      </c>
    </row>
    <row r="373" spans="1:55">
      <c r="A373" s="353">
        <f>VLOOKUP($E373,'個別表（B表）'!$C$14:$AR$213,2,FALSE)</f>
        <v>0</v>
      </c>
      <c r="B373" s="353">
        <f>IF(D373&gt;0,SUM($D$12:D373),0)</f>
        <v>0</v>
      </c>
      <c r="C373" s="353">
        <f t="shared" si="139"/>
        <v>0</v>
      </c>
      <c r="D373" s="353">
        <f t="shared" si="128"/>
        <v>0</v>
      </c>
      <c r="E373" s="408">
        <f t="shared" si="133"/>
        <v>0</v>
      </c>
      <c r="F373" s="371">
        <f>VLOOKUP($E373,'個別表（B表）'!$C$14:$AR$213,8,FALSE)</f>
        <v>0</v>
      </c>
      <c r="G373" s="346">
        <f>VLOOKUP($E373,'個別表（B表）'!$C$14:$AR$213,9,FALSE)</f>
        <v>0</v>
      </c>
      <c r="H373" s="346">
        <f>VLOOKUP($E373,'個別表（B表）'!$C$14:$AR$213,10,FALSE)</f>
        <v>0</v>
      </c>
      <c r="I373" s="542"/>
      <c r="J373" s="971" t="e">
        <f>IF($O373&gt;=0.6,1,
IF(AND($O373&gt;=0.5,#REF!=2,OR($L373="中間",$L373="山間")),1,"")
)</f>
        <v>#REF!</v>
      </c>
      <c r="K373" s="974" t="str">
        <f t="shared" si="129"/>
        <v/>
      </c>
      <c r="L373" s="652" t="str">
        <f>IF($H373&gt;0,LEFT(VLOOKUP($E373,'個別表（B表）'!$C$14:$AR$213,15,FALSE),2),"")</f>
        <v/>
      </c>
      <c r="M373" s="796"/>
      <c r="N373" s="544"/>
      <c r="O373" s="544"/>
      <c r="P373" s="543"/>
      <c r="Q373" s="556" t="str">
        <f t="shared" si="134"/>
        <v/>
      </c>
      <c r="R373" s="545"/>
      <c r="S373" s="557">
        <f>SUMIFS('個別表（B表）'!$H$14:$H$213,'個別表（B表）'!$C$14:$C$213,'総括表 (A表)'!$E373,'個別表（B表）'!$S$14:$S$213,"&gt;=1")</f>
        <v>0</v>
      </c>
      <c r="T373" s="401">
        <f>SUMIFS('個別表（B表）'!$BB$14:$BB$213,'個別表（B表）'!$C$14:$C$213,'総括表 (A表)'!$E373)</f>
        <v>0</v>
      </c>
      <c r="U373" s="401">
        <f>SUMIFS('個別表（B表）'!$BD$14:$BD$213,'個別表（B表）'!$C$14:$C$213,'総括表 (A表)'!$E373)</f>
        <v>0</v>
      </c>
      <c r="V373" s="557">
        <f>SUMIFS('個別表（B表）'!$H$14:$H$213,'個別表（B表）'!$C$14:$C$213,'総括表 (A表)'!$E373,'個別表（B表）'!$T$14:$T$213,"&gt;=1")</f>
        <v>0</v>
      </c>
      <c r="W373" s="402">
        <f>SUMIFS('個別表（B表）'!$BZ$14:$BZ$213,'個別表（B表）'!$C$14:$C$213,'総括表 (A表)'!$E373)</f>
        <v>0</v>
      </c>
      <c r="X373" s="402">
        <f>SUMIFS('個別表（B表）'!$CC$14:$CC$213,'個別表（B表）'!$C$14:$C$213,'総括表 (A表)'!$E373)</f>
        <v>0</v>
      </c>
      <c r="Y373" s="546"/>
      <c r="Z373" s="546"/>
      <c r="AA373" s="557">
        <f t="shared" si="140"/>
        <v>0</v>
      </c>
      <c r="AB373" s="403">
        <f t="shared" si="141"/>
        <v>0</v>
      </c>
      <c r="AC373" s="403">
        <f t="shared" si="142"/>
        <v>0</v>
      </c>
      <c r="AD373" s="548">
        <f t="shared" si="137"/>
        <v>0</v>
      </c>
      <c r="AE373" s="549"/>
      <c r="AF373" s="550">
        <f t="shared" si="143"/>
        <v>0</v>
      </c>
      <c r="AG373" s="551">
        <f t="shared" si="144"/>
        <v>0</v>
      </c>
      <c r="AH373" s="549"/>
      <c r="AI373" s="549"/>
      <c r="AJ373" s="550">
        <f t="shared" si="145"/>
        <v>0</v>
      </c>
      <c r="AK373" s="850">
        <f t="shared" si="138"/>
        <v>0</v>
      </c>
      <c r="AL373" s="549"/>
      <c r="AM373" s="550">
        <f t="shared" si="146"/>
        <v>0</v>
      </c>
      <c r="AN373" s="551">
        <f t="shared" si="147"/>
        <v>0</v>
      </c>
      <c r="AO373" s="549"/>
      <c r="AP373" s="552">
        <f t="shared" si="148"/>
        <v>0</v>
      </c>
      <c r="AQ373" s="553"/>
      <c r="AR373" s="551">
        <f t="shared" si="149"/>
        <v>0</v>
      </c>
      <c r="AS373" s="554"/>
      <c r="AT373" s="345">
        <f t="shared" si="150"/>
        <v>0</v>
      </c>
      <c r="AU373" s="868"/>
      <c r="AV373" s="555"/>
      <c r="AW373" s="371">
        <f t="shared" si="130"/>
        <v>0</v>
      </c>
      <c r="AX373" s="268"/>
      <c r="AY373" s="346">
        <f>'総括表 (A表)'!I373</f>
        <v>0</v>
      </c>
      <c r="AZ373" s="346">
        <f t="shared" si="131"/>
        <v>2</v>
      </c>
      <c r="BA373" s="346" t="str">
        <f t="shared" si="132"/>
        <v/>
      </c>
      <c r="BB373" s="346" t="str">
        <f t="shared" si="135"/>
        <v/>
      </c>
      <c r="BC373" s="346" t="str">
        <f t="shared" si="136"/>
        <v/>
      </c>
    </row>
    <row r="374" spans="1:55">
      <c r="A374" s="353">
        <f>VLOOKUP($E374,'個別表（B表）'!$C$14:$AR$213,2,FALSE)</f>
        <v>0</v>
      </c>
      <c r="B374" s="353">
        <f>IF(D374&gt;0,SUM($D$12:D374),0)</f>
        <v>0</v>
      </c>
      <c r="C374" s="353">
        <f t="shared" si="139"/>
        <v>0</v>
      </c>
      <c r="D374" s="353">
        <f t="shared" si="128"/>
        <v>0</v>
      </c>
      <c r="E374" s="408">
        <f t="shared" si="133"/>
        <v>0</v>
      </c>
      <c r="F374" s="371">
        <f>VLOOKUP($E374,'個別表（B表）'!$C$14:$AR$213,8,FALSE)</f>
        <v>0</v>
      </c>
      <c r="G374" s="346">
        <f>VLOOKUP($E374,'個別表（B表）'!$C$14:$AR$213,9,FALSE)</f>
        <v>0</v>
      </c>
      <c r="H374" s="346">
        <f>VLOOKUP($E374,'個別表（B表）'!$C$14:$AR$213,10,FALSE)</f>
        <v>0</v>
      </c>
      <c r="I374" s="542"/>
      <c r="J374" s="971" t="e">
        <f>IF($O374&gt;=0.6,1,
IF(AND($O374&gt;=0.5,#REF!=2,OR($L374="中間",$L374="山間")),1,"")
)</f>
        <v>#REF!</v>
      </c>
      <c r="K374" s="974" t="str">
        <f t="shared" si="129"/>
        <v/>
      </c>
      <c r="L374" s="652" t="str">
        <f>IF($H374&gt;0,LEFT(VLOOKUP($E374,'個別表（B表）'!$C$14:$AR$213,15,FALSE),2),"")</f>
        <v/>
      </c>
      <c r="M374" s="796"/>
      <c r="N374" s="544"/>
      <c r="O374" s="544"/>
      <c r="P374" s="543"/>
      <c r="Q374" s="556" t="str">
        <f t="shared" si="134"/>
        <v/>
      </c>
      <c r="R374" s="545"/>
      <c r="S374" s="557">
        <f>SUMIFS('個別表（B表）'!$H$14:$H$213,'個別表（B表）'!$C$14:$C$213,'総括表 (A表)'!$E374,'個別表（B表）'!$S$14:$S$213,"&gt;=1")</f>
        <v>0</v>
      </c>
      <c r="T374" s="401">
        <f>SUMIFS('個別表（B表）'!$BB$14:$BB$213,'個別表（B表）'!$C$14:$C$213,'総括表 (A表)'!$E374)</f>
        <v>0</v>
      </c>
      <c r="U374" s="401">
        <f>SUMIFS('個別表（B表）'!$BD$14:$BD$213,'個別表（B表）'!$C$14:$C$213,'総括表 (A表)'!$E374)</f>
        <v>0</v>
      </c>
      <c r="V374" s="557">
        <f>SUMIFS('個別表（B表）'!$H$14:$H$213,'個別表（B表）'!$C$14:$C$213,'総括表 (A表)'!$E374,'個別表（B表）'!$T$14:$T$213,"&gt;=1")</f>
        <v>0</v>
      </c>
      <c r="W374" s="402">
        <f>SUMIFS('個別表（B表）'!$BZ$14:$BZ$213,'個別表（B表）'!$C$14:$C$213,'総括表 (A表)'!$E374)</f>
        <v>0</v>
      </c>
      <c r="X374" s="402">
        <f>SUMIFS('個別表（B表）'!$CC$14:$CC$213,'個別表（B表）'!$C$14:$C$213,'総括表 (A表)'!$E374)</f>
        <v>0</v>
      </c>
      <c r="Y374" s="546"/>
      <c r="Z374" s="546"/>
      <c r="AA374" s="557">
        <f t="shared" si="140"/>
        <v>0</v>
      </c>
      <c r="AB374" s="403">
        <f t="shared" si="141"/>
        <v>0</v>
      </c>
      <c r="AC374" s="403">
        <f t="shared" si="142"/>
        <v>0</v>
      </c>
      <c r="AD374" s="548">
        <f t="shared" si="137"/>
        <v>0</v>
      </c>
      <c r="AE374" s="549"/>
      <c r="AF374" s="550">
        <f t="shared" si="143"/>
        <v>0</v>
      </c>
      <c r="AG374" s="551">
        <f t="shared" si="144"/>
        <v>0</v>
      </c>
      <c r="AH374" s="549"/>
      <c r="AI374" s="549"/>
      <c r="AJ374" s="550">
        <f t="shared" si="145"/>
        <v>0</v>
      </c>
      <c r="AK374" s="850">
        <f t="shared" si="138"/>
        <v>0</v>
      </c>
      <c r="AL374" s="549"/>
      <c r="AM374" s="550">
        <f t="shared" si="146"/>
        <v>0</v>
      </c>
      <c r="AN374" s="551">
        <f t="shared" si="147"/>
        <v>0</v>
      </c>
      <c r="AO374" s="549"/>
      <c r="AP374" s="552">
        <f t="shared" si="148"/>
        <v>0</v>
      </c>
      <c r="AQ374" s="553"/>
      <c r="AR374" s="551">
        <f t="shared" si="149"/>
        <v>0</v>
      </c>
      <c r="AS374" s="554"/>
      <c r="AT374" s="345">
        <f t="shared" si="150"/>
        <v>0</v>
      </c>
      <c r="AU374" s="868"/>
      <c r="AV374" s="555"/>
      <c r="AW374" s="371">
        <f t="shared" si="130"/>
        <v>0</v>
      </c>
      <c r="AX374" s="268"/>
      <c r="AY374" s="346">
        <f>'総括表 (A表)'!I374</f>
        <v>0</v>
      </c>
      <c r="AZ374" s="346">
        <f t="shared" si="131"/>
        <v>2</v>
      </c>
      <c r="BA374" s="346" t="str">
        <f t="shared" si="132"/>
        <v/>
      </c>
      <c r="BB374" s="346" t="str">
        <f t="shared" si="135"/>
        <v/>
      </c>
      <c r="BC374" s="346" t="str">
        <f t="shared" si="136"/>
        <v/>
      </c>
    </row>
    <row r="375" spans="1:55">
      <c r="A375" s="353">
        <f>VLOOKUP($E375,'個別表（B表）'!$C$14:$AR$213,2,FALSE)</f>
        <v>0</v>
      </c>
      <c r="B375" s="353">
        <f>IF(D375&gt;0,SUM($D$12:D375),0)</f>
        <v>0</v>
      </c>
      <c r="C375" s="353">
        <f t="shared" si="139"/>
        <v>0</v>
      </c>
      <c r="D375" s="353">
        <f t="shared" si="128"/>
        <v>0</v>
      </c>
      <c r="E375" s="408">
        <f t="shared" si="133"/>
        <v>0</v>
      </c>
      <c r="F375" s="371">
        <f>VLOOKUP($E375,'個別表（B表）'!$C$14:$AR$213,8,FALSE)</f>
        <v>0</v>
      </c>
      <c r="G375" s="346">
        <f>VLOOKUP($E375,'個別表（B表）'!$C$14:$AR$213,9,FALSE)</f>
        <v>0</v>
      </c>
      <c r="H375" s="346">
        <f>VLOOKUP($E375,'個別表（B表）'!$C$14:$AR$213,10,FALSE)</f>
        <v>0</v>
      </c>
      <c r="I375" s="542"/>
      <c r="J375" s="971" t="e">
        <f>IF($O375&gt;=0.6,1,
IF(AND($O375&gt;=0.5,#REF!=2,OR($L375="中間",$L375="山間")),1,"")
)</f>
        <v>#REF!</v>
      </c>
      <c r="K375" s="974" t="str">
        <f t="shared" si="129"/>
        <v/>
      </c>
      <c r="L375" s="652" t="str">
        <f>IF($H375&gt;0,LEFT(VLOOKUP($E375,'個別表（B表）'!$C$14:$AR$213,15,FALSE),2),"")</f>
        <v/>
      </c>
      <c r="M375" s="796"/>
      <c r="N375" s="544"/>
      <c r="O375" s="544"/>
      <c r="P375" s="543"/>
      <c r="Q375" s="556" t="str">
        <f t="shared" si="134"/>
        <v/>
      </c>
      <c r="R375" s="545"/>
      <c r="S375" s="557">
        <f>SUMIFS('個別表（B表）'!$H$14:$H$213,'個別表（B表）'!$C$14:$C$213,'総括表 (A表)'!$E375,'個別表（B表）'!$S$14:$S$213,"&gt;=1")</f>
        <v>0</v>
      </c>
      <c r="T375" s="401">
        <f>SUMIFS('個別表（B表）'!$BB$14:$BB$213,'個別表（B表）'!$C$14:$C$213,'総括表 (A表)'!$E375)</f>
        <v>0</v>
      </c>
      <c r="U375" s="401">
        <f>SUMIFS('個別表（B表）'!$BD$14:$BD$213,'個別表（B表）'!$C$14:$C$213,'総括表 (A表)'!$E375)</f>
        <v>0</v>
      </c>
      <c r="V375" s="557">
        <f>SUMIFS('個別表（B表）'!$H$14:$H$213,'個別表（B表）'!$C$14:$C$213,'総括表 (A表)'!$E375,'個別表（B表）'!$T$14:$T$213,"&gt;=1")</f>
        <v>0</v>
      </c>
      <c r="W375" s="402">
        <f>SUMIFS('個別表（B表）'!$BZ$14:$BZ$213,'個別表（B表）'!$C$14:$C$213,'総括表 (A表)'!$E375)</f>
        <v>0</v>
      </c>
      <c r="X375" s="402">
        <f>SUMIFS('個別表（B表）'!$CC$14:$CC$213,'個別表（B表）'!$C$14:$C$213,'総括表 (A表)'!$E375)</f>
        <v>0</v>
      </c>
      <c r="Y375" s="546"/>
      <c r="Z375" s="546"/>
      <c r="AA375" s="557">
        <f t="shared" si="140"/>
        <v>0</v>
      </c>
      <c r="AB375" s="403">
        <f t="shared" si="141"/>
        <v>0</v>
      </c>
      <c r="AC375" s="403">
        <f t="shared" si="142"/>
        <v>0</v>
      </c>
      <c r="AD375" s="548">
        <f t="shared" si="137"/>
        <v>0</v>
      </c>
      <c r="AE375" s="549"/>
      <c r="AF375" s="550">
        <f t="shared" si="143"/>
        <v>0</v>
      </c>
      <c r="AG375" s="551">
        <f t="shared" si="144"/>
        <v>0</v>
      </c>
      <c r="AH375" s="549"/>
      <c r="AI375" s="549"/>
      <c r="AJ375" s="550">
        <f t="shared" si="145"/>
        <v>0</v>
      </c>
      <c r="AK375" s="850">
        <f t="shared" si="138"/>
        <v>0</v>
      </c>
      <c r="AL375" s="549"/>
      <c r="AM375" s="550">
        <f t="shared" si="146"/>
        <v>0</v>
      </c>
      <c r="AN375" s="551">
        <f t="shared" si="147"/>
        <v>0</v>
      </c>
      <c r="AO375" s="549"/>
      <c r="AP375" s="552">
        <f t="shared" si="148"/>
        <v>0</v>
      </c>
      <c r="AQ375" s="553"/>
      <c r="AR375" s="551">
        <f t="shared" si="149"/>
        <v>0</v>
      </c>
      <c r="AS375" s="554"/>
      <c r="AT375" s="345">
        <f t="shared" si="150"/>
        <v>0</v>
      </c>
      <c r="AU375" s="868"/>
      <c r="AV375" s="555"/>
      <c r="AW375" s="371">
        <f t="shared" si="130"/>
        <v>0</v>
      </c>
      <c r="AX375" s="268"/>
      <c r="AY375" s="346">
        <f>'総括表 (A表)'!I375</f>
        <v>0</v>
      </c>
      <c r="AZ375" s="346">
        <f t="shared" si="131"/>
        <v>2</v>
      </c>
      <c r="BA375" s="346" t="str">
        <f t="shared" si="132"/>
        <v/>
      </c>
      <c r="BB375" s="346" t="str">
        <f t="shared" si="135"/>
        <v/>
      </c>
      <c r="BC375" s="346" t="str">
        <f t="shared" si="136"/>
        <v/>
      </c>
    </row>
    <row r="376" spans="1:55">
      <c r="A376" s="353">
        <f>VLOOKUP($E376,'個別表（B表）'!$C$14:$AR$213,2,FALSE)</f>
        <v>0</v>
      </c>
      <c r="B376" s="353">
        <f>IF(D376&gt;0,SUM($D$12:D376),0)</f>
        <v>0</v>
      </c>
      <c r="C376" s="353">
        <f t="shared" si="139"/>
        <v>0</v>
      </c>
      <c r="D376" s="353">
        <f t="shared" si="128"/>
        <v>0</v>
      </c>
      <c r="E376" s="408">
        <f t="shared" si="133"/>
        <v>0</v>
      </c>
      <c r="F376" s="371">
        <f>VLOOKUP($E376,'個別表（B表）'!$C$14:$AR$213,8,FALSE)</f>
        <v>0</v>
      </c>
      <c r="G376" s="346">
        <f>VLOOKUP($E376,'個別表（B表）'!$C$14:$AR$213,9,FALSE)</f>
        <v>0</v>
      </c>
      <c r="H376" s="346">
        <f>VLOOKUP($E376,'個別表（B表）'!$C$14:$AR$213,10,FALSE)</f>
        <v>0</v>
      </c>
      <c r="I376" s="542"/>
      <c r="J376" s="971" t="e">
        <f>IF($O376&gt;=0.6,1,
IF(AND($O376&gt;=0.5,#REF!=2,OR($L376="中間",$L376="山間")),1,"")
)</f>
        <v>#REF!</v>
      </c>
      <c r="K376" s="974" t="str">
        <f t="shared" si="129"/>
        <v/>
      </c>
      <c r="L376" s="652" t="str">
        <f>IF($H376&gt;0,LEFT(VLOOKUP($E376,'個別表（B表）'!$C$14:$AR$213,15,FALSE),2),"")</f>
        <v/>
      </c>
      <c r="M376" s="796"/>
      <c r="N376" s="544"/>
      <c r="O376" s="544"/>
      <c r="P376" s="543"/>
      <c r="Q376" s="556" t="str">
        <f t="shared" si="134"/>
        <v/>
      </c>
      <c r="R376" s="545"/>
      <c r="S376" s="557">
        <f>SUMIFS('個別表（B表）'!$H$14:$H$213,'個別表（B表）'!$C$14:$C$213,'総括表 (A表)'!$E376,'個別表（B表）'!$S$14:$S$213,"&gt;=1")</f>
        <v>0</v>
      </c>
      <c r="T376" s="401">
        <f>SUMIFS('個別表（B表）'!$BB$14:$BB$213,'個別表（B表）'!$C$14:$C$213,'総括表 (A表)'!$E376)</f>
        <v>0</v>
      </c>
      <c r="U376" s="401">
        <f>SUMIFS('個別表（B表）'!$BD$14:$BD$213,'個別表（B表）'!$C$14:$C$213,'総括表 (A表)'!$E376)</f>
        <v>0</v>
      </c>
      <c r="V376" s="557">
        <f>SUMIFS('個別表（B表）'!$H$14:$H$213,'個別表（B表）'!$C$14:$C$213,'総括表 (A表)'!$E376,'個別表（B表）'!$T$14:$T$213,"&gt;=1")</f>
        <v>0</v>
      </c>
      <c r="W376" s="402">
        <f>SUMIFS('個別表（B表）'!$BZ$14:$BZ$213,'個別表（B表）'!$C$14:$C$213,'総括表 (A表)'!$E376)</f>
        <v>0</v>
      </c>
      <c r="X376" s="402">
        <f>SUMIFS('個別表（B表）'!$CC$14:$CC$213,'個別表（B表）'!$C$14:$C$213,'総括表 (A表)'!$E376)</f>
        <v>0</v>
      </c>
      <c r="Y376" s="546"/>
      <c r="Z376" s="546"/>
      <c r="AA376" s="557">
        <f t="shared" si="140"/>
        <v>0</v>
      </c>
      <c r="AB376" s="403">
        <f t="shared" si="141"/>
        <v>0</v>
      </c>
      <c r="AC376" s="403">
        <f t="shared" si="142"/>
        <v>0</v>
      </c>
      <c r="AD376" s="548">
        <f t="shared" si="137"/>
        <v>0</v>
      </c>
      <c r="AE376" s="549"/>
      <c r="AF376" s="550">
        <f t="shared" si="143"/>
        <v>0</v>
      </c>
      <c r="AG376" s="551">
        <f t="shared" si="144"/>
        <v>0</v>
      </c>
      <c r="AH376" s="549"/>
      <c r="AI376" s="549"/>
      <c r="AJ376" s="550">
        <f t="shared" si="145"/>
        <v>0</v>
      </c>
      <c r="AK376" s="850">
        <f t="shared" si="138"/>
        <v>0</v>
      </c>
      <c r="AL376" s="549"/>
      <c r="AM376" s="550">
        <f t="shared" si="146"/>
        <v>0</v>
      </c>
      <c r="AN376" s="551">
        <f t="shared" si="147"/>
        <v>0</v>
      </c>
      <c r="AO376" s="549"/>
      <c r="AP376" s="552">
        <f t="shared" si="148"/>
        <v>0</v>
      </c>
      <c r="AQ376" s="553"/>
      <c r="AR376" s="551">
        <f t="shared" si="149"/>
        <v>0</v>
      </c>
      <c r="AS376" s="554"/>
      <c r="AT376" s="345">
        <f t="shared" si="150"/>
        <v>0</v>
      </c>
      <c r="AU376" s="868"/>
      <c r="AV376" s="555"/>
      <c r="AW376" s="371">
        <f t="shared" si="130"/>
        <v>0</v>
      </c>
      <c r="AX376" s="268"/>
      <c r="AY376" s="346">
        <f>'総括表 (A表)'!I376</f>
        <v>0</v>
      </c>
      <c r="AZ376" s="346">
        <f t="shared" si="131"/>
        <v>2</v>
      </c>
      <c r="BA376" s="346" t="str">
        <f t="shared" si="132"/>
        <v/>
      </c>
      <c r="BB376" s="346" t="str">
        <f t="shared" si="135"/>
        <v/>
      </c>
      <c r="BC376" s="346" t="str">
        <f t="shared" si="136"/>
        <v/>
      </c>
    </row>
    <row r="377" spans="1:55">
      <c r="A377" s="353">
        <f>VLOOKUP($E377,'個別表（B表）'!$C$14:$AR$213,2,FALSE)</f>
        <v>0</v>
      </c>
      <c r="B377" s="353">
        <f>IF(D377&gt;0,SUM($D$12:D377),0)</f>
        <v>0</v>
      </c>
      <c r="C377" s="353">
        <f t="shared" si="139"/>
        <v>0</v>
      </c>
      <c r="D377" s="353">
        <f t="shared" si="128"/>
        <v>0</v>
      </c>
      <c r="E377" s="408">
        <f t="shared" si="133"/>
        <v>0</v>
      </c>
      <c r="F377" s="371">
        <f>VLOOKUP($E377,'個別表（B表）'!$C$14:$AR$213,8,FALSE)</f>
        <v>0</v>
      </c>
      <c r="G377" s="346">
        <f>VLOOKUP($E377,'個別表（B表）'!$C$14:$AR$213,9,FALSE)</f>
        <v>0</v>
      </c>
      <c r="H377" s="346">
        <f>VLOOKUP($E377,'個別表（B表）'!$C$14:$AR$213,10,FALSE)</f>
        <v>0</v>
      </c>
      <c r="I377" s="542"/>
      <c r="J377" s="971" t="e">
        <f>IF($O377&gt;=0.6,1,
IF(AND($O377&gt;=0.5,#REF!=2,OR($L377="中間",$L377="山間")),1,"")
)</f>
        <v>#REF!</v>
      </c>
      <c r="K377" s="974" t="str">
        <f t="shared" si="129"/>
        <v/>
      </c>
      <c r="L377" s="652" t="str">
        <f>IF($H377&gt;0,LEFT(VLOOKUP($E377,'個別表（B表）'!$C$14:$AR$213,15,FALSE),2),"")</f>
        <v/>
      </c>
      <c r="M377" s="796"/>
      <c r="N377" s="544"/>
      <c r="O377" s="544"/>
      <c r="P377" s="543"/>
      <c r="Q377" s="556" t="str">
        <f t="shared" si="134"/>
        <v/>
      </c>
      <c r="R377" s="545"/>
      <c r="S377" s="557">
        <f>SUMIFS('個別表（B表）'!$H$14:$H$213,'個別表（B表）'!$C$14:$C$213,'総括表 (A表)'!$E377,'個別表（B表）'!$S$14:$S$213,"&gt;=1")</f>
        <v>0</v>
      </c>
      <c r="T377" s="401">
        <f>SUMIFS('個別表（B表）'!$BB$14:$BB$213,'個別表（B表）'!$C$14:$C$213,'総括表 (A表)'!$E377)</f>
        <v>0</v>
      </c>
      <c r="U377" s="401">
        <f>SUMIFS('個別表（B表）'!$BD$14:$BD$213,'個別表（B表）'!$C$14:$C$213,'総括表 (A表)'!$E377)</f>
        <v>0</v>
      </c>
      <c r="V377" s="557">
        <f>SUMIFS('個別表（B表）'!$H$14:$H$213,'個別表（B表）'!$C$14:$C$213,'総括表 (A表)'!$E377,'個別表（B表）'!$T$14:$T$213,"&gt;=1")</f>
        <v>0</v>
      </c>
      <c r="W377" s="402">
        <f>SUMIFS('個別表（B表）'!$BZ$14:$BZ$213,'個別表（B表）'!$C$14:$C$213,'総括表 (A表)'!$E377)</f>
        <v>0</v>
      </c>
      <c r="X377" s="402">
        <f>SUMIFS('個別表（B表）'!$CC$14:$CC$213,'個別表（B表）'!$C$14:$C$213,'総括表 (A表)'!$E377)</f>
        <v>0</v>
      </c>
      <c r="Y377" s="546"/>
      <c r="Z377" s="546"/>
      <c r="AA377" s="557">
        <f t="shared" si="140"/>
        <v>0</v>
      </c>
      <c r="AB377" s="403">
        <f t="shared" si="141"/>
        <v>0</v>
      </c>
      <c r="AC377" s="403">
        <f t="shared" si="142"/>
        <v>0</v>
      </c>
      <c r="AD377" s="548">
        <f t="shared" si="137"/>
        <v>0</v>
      </c>
      <c r="AE377" s="549"/>
      <c r="AF377" s="550">
        <f t="shared" si="143"/>
        <v>0</v>
      </c>
      <c r="AG377" s="551">
        <f t="shared" si="144"/>
        <v>0</v>
      </c>
      <c r="AH377" s="549"/>
      <c r="AI377" s="549"/>
      <c r="AJ377" s="550">
        <f t="shared" si="145"/>
        <v>0</v>
      </c>
      <c r="AK377" s="850">
        <f t="shared" si="138"/>
        <v>0</v>
      </c>
      <c r="AL377" s="549"/>
      <c r="AM377" s="550">
        <f t="shared" si="146"/>
        <v>0</v>
      </c>
      <c r="AN377" s="551">
        <f t="shared" si="147"/>
        <v>0</v>
      </c>
      <c r="AO377" s="549"/>
      <c r="AP377" s="552">
        <f t="shared" si="148"/>
        <v>0</v>
      </c>
      <c r="AQ377" s="553"/>
      <c r="AR377" s="551">
        <f t="shared" si="149"/>
        <v>0</v>
      </c>
      <c r="AS377" s="554"/>
      <c r="AT377" s="345">
        <f t="shared" si="150"/>
        <v>0</v>
      </c>
      <c r="AU377" s="868"/>
      <c r="AV377" s="555"/>
      <c r="AW377" s="371">
        <f t="shared" si="130"/>
        <v>0</v>
      </c>
      <c r="AX377" s="268"/>
      <c r="AY377" s="346">
        <f>'総括表 (A表)'!I377</f>
        <v>0</v>
      </c>
      <c r="AZ377" s="346">
        <f t="shared" si="131"/>
        <v>2</v>
      </c>
      <c r="BA377" s="346" t="str">
        <f t="shared" si="132"/>
        <v/>
      </c>
      <c r="BB377" s="346" t="str">
        <f t="shared" si="135"/>
        <v/>
      </c>
      <c r="BC377" s="346" t="str">
        <f t="shared" si="136"/>
        <v/>
      </c>
    </row>
    <row r="378" spans="1:55">
      <c r="A378" s="353">
        <f>VLOOKUP($E378,'個別表（B表）'!$C$14:$AR$213,2,FALSE)</f>
        <v>0</v>
      </c>
      <c r="B378" s="353">
        <f>IF(D378&gt;0,SUM($D$12:D378),0)</f>
        <v>0</v>
      </c>
      <c r="C378" s="353">
        <f t="shared" si="139"/>
        <v>0</v>
      </c>
      <c r="D378" s="353">
        <f t="shared" si="128"/>
        <v>0</v>
      </c>
      <c r="E378" s="408">
        <f t="shared" si="133"/>
        <v>0</v>
      </c>
      <c r="F378" s="371">
        <f>VLOOKUP($E378,'個別表（B表）'!$C$14:$AR$213,8,FALSE)</f>
        <v>0</v>
      </c>
      <c r="G378" s="346">
        <f>VLOOKUP($E378,'個別表（B表）'!$C$14:$AR$213,9,FALSE)</f>
        <v>0</v>
      </c>
      <c r="H378" s="346">
        <f>VLOOKUP($E378,'個別表（B表）'!$C$14:$AR$213,10,FALSE)</f>
        <v>0</v>
      </c>
      <c r="I378" s="542"/>
      <c r="J378" s="971" t="e">
        <f>IF($O378&gt;=0.6,1,
IF(AND($O378&gt;=0.5,#REF!=2,OR($L378="中間",$L378="山間")),1,"")
)</f>
        <v>#REF!</v>
      </c>
      <c r="K378" s="974" t="str">
        <f t="shared" si="129"/>
        <v/>
      </c>
      <c r="L378" s="652" t="str">
        <f>IF($H378&gt;0,LEFT(VLOOKUP($E378,'個別表（B表）'!$C$14:$AR$213,15,FALSE),2),"")</f>
        <v/>
      </c>
      <c r="M378" s="796"/>
      <c r="N378" s="544"/>
      <c r="O378" s="544"/>
      <c r="P378" s="543"/>
      <c r="Q378" s="556" t="str">
        <f t="shared" si="134"/>
        <v/>
      </c>
      <c r="R378" s="545"/>
      <c r="S378" s="557">
        <f>SUMIFS('個別表（B表）'!$H$14:$H$213,'個別表（B表）'!$C$14:$C$213,'総括表 (A表)'!$E378,'個別表（B表）'!$S$14:$S$213,"&gt;=1")</f>
        <v>0</v>
      </c>
      <c r="T378" s="401">
        <f>SUMIFS('個別表（B表）'!$BB$14:$BB$213,'個別表（B表）'!$C$14:$C$213,'総括表 (A表)'!$E378)</f>
        <v>0</v>
      </c>
      <c r="U378" s="401">
        <f>SUMIFS('個別表（B表）'!$BD$14:$BD$213,'個別表（B表）'!$C$14:$C$213,'総括表 (A表)'!$E378)</f>
        <v>0</v>
      </c>
      <c r="V378" s="557">
        <f>SUMIFS('個別表（B表）'!$H$14:$H$213,'個別表（B表）'!$C$14:$C$213,'総括表 (A表)'!$E378,'個別表（B表）'!$T$14:$T$213,"&gt;=1")</f>
        <v>0</v>
      </c>
      <c r="W378" s="402">
        <f>SUMIFS('個別表（B表）'!$BZ$14:$BZ$213,'個別表（B表）'!$C$14:$C$213,'総括表 (A表)'!$E378)</f>
        <v>0</v>
      </c>
      <c r="X378" s="402">
        <f>SUMIFS('個別表（B表）'!$CC$14:$CC$213,'個別表（B表）'!$C$14:$C$213,'総括表 (A表)'!$E378)</f>
        <v>0</v>
      </c>
      <c r="Y378" s="546"/>
      <c r="Z378" s="546"/>
      <c r="AA378" s="557">
        <f t="shared" si="140"/>
        <v>0</v>
      </c>
      <c r="AB378" s="403">
        <f t="shared" si="141"/>
        <v>0</v>
      </c>
      <c r="AC378" s="403">
        <f t="shared" si="142"/>
        <v>0</v>
      </c>
      <c r="AD378" s="548">
        <f t="shared" si="137"/>
        <v>0</v>
      </c>
      <c r="AE378" s="549"/>
      <c r="AF378" s="550">
        <f t="shared" si="143"/>
        <v>0</v>
      </c>
      <c r="AG378" s="551">
        <f t="shared" si="144"/>
        <v>0</v>
      </c>
      <c r="AH378" s="549"/>
      <c r="AI378" s="549"/>
      <c r="AJ378" s="550">
        <f t="shared" si="145"/>
        <v>0</v>
      </c>
      <c r="AK378" s="850">
        <f t="shared" si="138"/>
        <v>0</v>
      </c>
      <c r="AL378" s="549"/>
      <c r="AM378" s="550">
        <f t="shared" si="146"/>
        <v>0</v>
      </c>
      <c r="AN378" s="551">
        <f t="shared" si="147"/>
        <v>0</v>
      </c>
      <c r="AO378" s="549"/>
      <c r="AP378" s="552">
        <f t="shared" si="148"/>
        <v>0</v>
      </c>
      <c r="AQ378" s="553"/>
      <c r="AR378" s="551">
        <f t="shared" si="149"/>
        <v>0</v>
      </c>
      <c r="AS378" s="554"/>
      <c r="AT378" s="345">
        <f t="shared" si="150"/>
        <v>0</v>
      </c>
      <c r="AU378" s="868"/>
      <c r="AV378" s="555"/>
      <c r="AW378" s="371">
        <f t="shared" si="130"/>
        <v>0</v>
      </c>
      <c r="AX378" s="268"/>
      <c r="AY378" s="346">
        <f>'総括表 (A表)'!I378</f>
        <v>0</v>
      </c>
      <c r="AZ378" s="346">
        <f t="shared" si="131"/>
        <v>2</v>
      </c>
      <c r="BA378" s="346" t="str">
        <f t="shared" si="132"/>
        <v/>
      </c>
      <c r="BB378" s="346" t="str">
        <f t="shared" si="135"/>
        <v/>
      </c>
      <c r="BC378" s="346" t="str">
        <f t="shared" si="136"/>
        <v/>
      </c>
    </row>
    <row r="379" spans="1:55">
      <c r="A379" s="353">
        <f>VLOOKUP($E379,'個別表（B表）'!$C$14:$AR$213,2,FALSE)</f>
        <v>0</v>
      </c>
      <c r="B379" s="353">
        <f>IF(D379&gt;0,SUM($D$12:D379),0)</f>
        <v>0</v>
      </c>
      <c r="C379" s="353">
        <f t="shared" si="139"/>
        <v>0</v>
      </c>
      <c r="D379" s="353">
        <f t="shared" si="128"/>
        <v>0</v>
      </c>
      <c r="E379" s="408">
        <f t="shared" si="133"/>
        <v>0</v>
      </c>
      <c r="F379" s="371">
        <f>VLOOKUP($E379,'個別表（B表）'!$C$14:$AR$213,8,FALSE)</f>
        <v>0</v>
      </c>
      <c r="G379" s="346">
        <f>VLOOKUP($E379,'個別表（B表）'!$C$14:$AR$213,9,FALSE)</f>
        <v>0</v>
      </c>
      <c r="H379" s="346">
        <f>VLOOKUP($E379,'個別表（B表）'!$C$14:$AR$213,10,FALSE)</f>
        <v>0</v>
      </c>
      <c r="I379" s="542"/>
      <c r="J379" s="971" t="e">
        <f>IF($O379&gt;=0.6,1,
IF(AND($O379&gt;=0.5,#REF!=2,OR($L379="中間",$L379="山間")),1,"")
)</f>
        <v>#REF!</v>
      </c>
      <c r="K379" s="974" t="str">
        <f t="shared" si="129"/>
        <v/>
      </c>
      <c r="L379" s="652" t="str">
        <f>IF($H379&gt;0,LEFT(VLOOKUP($E379,'個別表（B表）'!$C$14:$AR$213,15,FALSE),2),"")</f>
        <v/>
      </c>
      <c r="M379" s="796"/>
      <c r="N379" s="544"/>
      <c r="O379" s="544"/>
      <c r="P379" s="543"/>
      <c r="Q379" s="556" t="str">
        <f t="shared" si="134"/>
        <v/>
      </c>
      <c r="R379" s="545"/>
      <c r="S379" s="557">
        <f>SUMIFS('個別表（B表）'!$H$14:$H$213,'個別表（B表）'!$C$14:$C$213,'総括表 (A表)'!$E379,'個別表（B表）'!$S$14:$S$213,"&gt;=1")</f>
        <v>0</v>
      </c>
      <c r="T379" s="401">
        <f>SUMIFS('個別表（B表）'!$BB$14:$BB$213,'個別表（B表）'!$C$14:$C$213,'総括表 (A表)'!$E379)</f>
        <v>0</v>
      </c>
      <c r="U379" s="401">
        <f>SUMIFS('個別表（B表）'!$BD$14:$BD$213,'個別表（B表）'!$C$14:$C$213,'総括表 (A表)'!$E379)</f>
        <v>0</v>
      </c>
      <c r="V379" s="557">
        <f>SUMIFS('個別表（B表）'!$H$14:$H$213,'個別表（B表）'!$C$14:$C$213,'総括表 (A表)'!$E379,'個別表（B表）'!$T$14:$T$213,"&gt;=1")</f>
        <v>0</v>
      </c>
      <c r="W379" s="402">
        <f>SUMIFS('個別表（B表）'!$BZ$14:$BZ$213,'個別表（B表）'!$C$14:$C$213,'総括表 (A表)'!$E379)</f>
        <v>0</v>
      </c>
      <c r="X379" s="402">
        <f>SUMIFS('個別表（B表）'!$CC$14:$CC$213,'個別表（B表）'!$C$14:$C$213,'総括表 (A表)'!$E379)</f>
        <v>0</v>
      </c>
      <c r="Y379" s="546"/>
      <c r="Z379" s="546"/>
      <c r="AA379" s="557">
        <f t="shared" si="140"/>
        <v>0</v>
      </c>
      <c r="AB379" s="403">
        <f t="shared" si="141"/>
        <v>0</v>
      </c>
      <c r="AC379" s="403">
        <f t="shared" si="142"/>
        <v>0</v>
      </c>
      <c r="AD379" s="548">
        <f t="shared" si="137"/>
        <v>0</v>
      </c>
      <c r="AE379" s="549"/>
      <c r="AF379" s="550">
        <f t="shared" si="143"/>
        <v>0</v>
      </c>
      <c r="AG379" s="551">
        <f t="shared" si="144"/>
        <v>0</v>
      </c>
      <c r="AH379" s="549"/>
      <c r="AI379" s="549"/>
      <c r="AJ379" s="550">
        <f t="shared" si="145"/>
        <v>0</v>
      </c>
      <c r="AK379" s="850">
        <f t="shared" si="138"/>
        <v>0</v>
      </c>
      <c r="AL379" s="549"/>
      <c r="AM379" s="550">
        <f t="shared" si="146"/>
        <v>0</v>
      </c>
      <c r="AN379" s="551">
        <f t="shared" si="147"/>
        <v>0</v>
      </c>
      <c r="AO379" s="549"/>
      <c r="AP379" s="552">
        <f t="shared" si="148"/>
        <v>0</v>
      </c>
      <c r="AQ379" s="553"/>
      <c r="AR379" s="551">
        <f t="shared" si="149"/>
        <v>0</v>
      </c>
      <c r="AS379" s="554"/>
      <c r="AT379" s="345">
        <f t="shared" si="150"/>
        <v>0</v>
      </c>
      <c r="AU379" s="868"/>
      <c r="AV379" s="555"/>
      <c r="AW379" s="371">
        <f t="shared" si="130"/>
        <v>0</v>
      </c>
      <c r="AX379" s="268"/>
      <c r="AY379" s="346">
        <f>'総括表 (A表)'!I379</f>
        <v>0</v>
      </c>
      <c r="AZ379" s="346">
        <f t="shared" si="131"/>
        <v>2</v>
      </c>
      <c r="BA379" s="346" t="str">
        <f t="shared" si="132"/>
        <v/>
      </c>
      <c r="BB379" s="346" t="str">
        <f t="shared" si="135"/>
        <v/>
      </c>
      <c r="BC379" s="346" t="str">
        <f t="shared" si="136"/>
        <v/>
      </c>
    </row>
    <row r="380" spans="1:55">
      <c r="A380" s="353">
        <f>VLOOKUP($E380,'個別表（B表）'!$C$14:$AR$213,2,FALSE)</f>
        <v>0</v>
      </c>
      <c r="B380" s="353">
        <f>IF(D380&gt;0,SUM($D$12:D380),0)</f>
        <v>0</v>
      </c>
      <c r="C380" s="353">
        <f t="shared" si="139"/>
        <v>0</v>
      </c>
      <c r="D380" s="353">
        <f t="shared" si="128"/>
        <v>0</v>
      </c>
      <c r="E380" s="408">
        <f t="shared" si="133"/>
        <v>0</v>
      </c>
      <c r="F380" s="371">
        <f>VLOOKUP($E380,'個別表（B表）'!$C$14:$AR$213,8,FALSE)</f>
        <v>0</v>
      </c>
      <c r="G380" s="346">
        <f>VLOOKUP($E380,'個別表（B表）'!$C$14:$AR$213,9,FALSE)</f>
        <v>0</v>
      </c>
      <c r="H380" s="346">
        <f>VLOOKUP($E380,'個別表（B表）'!$C$14:$AR$213,10,FALSE)</f>
        <v>0</v>
      </c>
      <c r="I380" s="542"/>
      <c r="J380" s="971" t="e">
        <f>IF($O380&gt;=0.6,1,
IF(AND($O380&gt;=0.5,#REF!=2,OR($L380="中間",$L380="山間")),1,"")
)</f>
        <v>#REF!</v>
      </c>
      <c r="K380" s="974" t="str">
        <f t="shared" si="129"/>
        <v/>
      </c>
      <c r="L380" s="652" t="str">
        <f>IF($H380&gt;0,LEFT(VLOOKUP($E380,'個別表（B表）'!$C$14:$AR$213,15,FALSE),2),"")</f>
        <v/>
      </c>
      <c r="M380" s="796"/>
      <c r="N380" s="544"/>
      <c r="O380" s="544"/>
      <c r="P380" s="543"/>
      <c r="Q380" s="556" t="str">
        <f t="shared" si="134"/>
        <v/>
      </c>
      <c r="R380" s="545"/>
      <c r="S380" s="557">
        <f>SUMIFS('個別表（B表）'!$H$14:$H$213,'個別表（B表）'!$C$14:$C$213,'総括表 (A表)'!$E380,'個別表（B表）'!$S$14:$S$213,"&gt;=1")</f>
        <v>0</v>
      </c>
      <c r="T380" s="401">
        <f>SUMIFS('個別表（B表）'!$BB$14:$BB$213,'個別表（B表）'!$C$14:$C$213,'総括表 (A表)'!$E380)</f>
        <v>0</v>
      </c>
      <c r="U380" s="401">
        <f>SUMIFS('個別表（B表）'!$BD$14:$BD$213,'個別表（B表）'!$C$14:$C$213,'総括表 (A表)'!$E380)</f>
        <v>0</v>
      </c>
      <c r="V380" s="557">
        <f>SUMIFS('個別表（B表）'!$H$14:$H$213,'個別表（B表）'!$C$14:$C$213,'総括表 (A表)'!$E380,'個別表（B表）'!$T$14:$T$213,"&gt;=1")</f>
        <v>0</v>
      </c>
      <c r="W380" s="402">
        <f>SUMIFS('個別表（B表）'!$BZ$14:$BZ$213,'個別表（B表）'!$C$14:$C$213,'総括表 (A表)'!$E380)</f>
        <v>0</v>
      </c>
      <c r="X380" s="402">
        <f>SUMIFS('個別表（B表）'!$CC$14:$CC$213,'個別表（B表）'!$C$14:$C$213,'総括表 (A表)'!$E380)</f>
        <v>0</v>
      </c>
      <c r="Y380" s="546"/>
      <c r="Z380" s="546"/>
      <c r="AA380" s="557">
        <f t="shared" si="140"/>
        <v>0</v>
      </c>
      <c r="AB380" s="403">
        <f t="shared" si="141"/>
        <v>0</v>
      </c>
      <c r="AC380" s="403">
        <f t="shared" si="142"/>
        <v>0</v>
      </c>
      <c r="AD380" s="548">
        <f t="shared" si="137"/>
        <v>0</v>
      </c>
      <c r="AE380" s="549"/>
      <c r="AF380" s="550">
        <f t="shared" si="143"/>
        <v>0</v>
      </c>
      <c r="AG380" s="551">
        <f t="shared" si="144"/>
        <v>0</v>
      </c>
      <c r="AH380" s="549"/>
      <c r="AI380" s="549"/>
      <c r="AJ380" s="550">
        <f t="shared" si="145"/>
        <v>0</v>
      </c>
      <c r="AK380" s="850">
        <f t="shared" si="138"/>
        <v>0</v>
      </c>
      <c r="AL380" s="549"/>
      <c r="AM380" s="550">
        <f t="shared" si="146"/>
        <v>0</v>
      </c>
      <c r="AN380" s="551">
        <f t="shared" si="147"/>
        <v>0</v>
      </c>
      <c r="AO380" s="549"/>
      <c r="AP380" s="552">
        <f t="shared" si="148"/>
        <v>0</v>
      </c>
      <c r="AQ380" s="553"/>
      <c r="AR380" s="551">
        <f t="shared" si="149"/>
        <v>0</v>
      </c>
      <c r="AS380" s="554"/>
      <c r="AT380" s="345">
        <f t="shared" si="150"/>
        <v>0</v>
      </c>
      <c r="AU380" s="868"/>
      <c r="AV380" s="555"/>
      <c r="AW380" s="371">
        <f t="shared" si="130"/>
        <v>0</v>
      </c>
      <c r="AX380" s="268"/>
      <c r="AY380" s="346">
        <f>'総括表 (A表)'!I380</f>
        <v>0</v>
      </c>
      <c r="AZ380" s="346">
        <f t="shared" si="131"/>
        <v>2</v>
      </c>
      <c r="BA380" s="346" t="str">
        <f t="shared" si="132"/>
        <v/>
      </c>
      <c r="BB380" s="346" t="str">
        <f t="shared" si="135"/>
        <v/>
      </c>
      <c r="BC380" s="346" t="str">
        <f t="shared" si="136"/>
        <v/>
      </c>
    </row>
    <row r="381" spans="1:55">
      <c r="A381" s="353">
        <f>VLOOKUP($E381,'個別表（B表）'!$C$14:$AR$213,2,FALSE)</f>
        <v>0</v>
      </c>
      <c r="B381" s="353">
        <f>IF(D381&gt;0,SUM($D$12:D381),0)</f>
        <v>0</v>
      </c>
      <c r="C381" s="353">
        <f t="shared" si="139"/>
        <v>0</v>
      </c>
      <c r="D381" s="353">
        <f t="shared" si="128"/>
        <v>0</v>
      </c>
      <c r="E381" s="408">
        <f t="shared" si="133"/>
        <v>0</v>
      </c>
      <c r="F381" s="371">
        <f>VLOOKUP($E381,'個別表（B表）'!$C$14:$AR$213,8,FALSE)</f>
        <v>0</v>
      </c>
      <c r="G381" s="346">
        <f>VLOOKUP($E381,'個別表（B表）'!$C$14:$AR$213,9,FALSE)</f>
        <v>0</v>
      </c>
      <c r="H381" s="346">
        <f>VLOOKUP($E381,'個別表（B表）'!$C$14:$AR$213,10,FALSE)</f>
        <v>0</v>
      </c>
      <c r="I381" s="542"/>
      <c r="J381" s="971" t="e">
        <f>IF($O381&gt;=0.6,1,
IF(AND($O381&gt;=0.5,#REF!=2,OR($L381="中間",$L381="山間")),1,"")
)</f>
        <v>#REF!</v>
      </c>
      <c r="K381" s="974" t="str">
        <f t="shared" si="129"/>
        <v/>
      </c>
      <c r="L381" s="652" t="str">
        <f>IF($H381&gt;0,LEFT(VLOOKUP($E381,'個別表（B表）'!$C$14:$AR$213,15,FALSE),2),"")</f>
        <v/>
      </c>
      <c r="M381" s="796"/>
      <c r="N381" s="544"/>
      <c r="O381" s="544"/>
      <c r="P381" s="543"/>
      <c r="Q381" s="556" t="str">
        <f t="shared" si="134"/>
        <v/>
      </c>
      <c r="R381" s="545"/>
      <c r="S381" s="557">
        <f>SUMIFS('個別表（B表）'!$H$14:$H$213,'個別表（B表）'!$C$14:$C$213,'総括表 (A表)'!$E381,'個別表（B表）'!$S$14:$S$213,"&gt;=1")</f>
        <v>0</v>
      </c>
      <c r="T381" s="401">
        <f>SUMIFS('個別表（B表）'!$BB$14:$BB$213,'個別表（B表）'!$C$14:$C$213,'総括表 (A表)'!$E381)</f>
        <v>0</v>
      </c>
      <c r="U381" s="401">
        <f>SUMIFS('個別表（B表）'!$BD$14:$BD$213,'個別表（B表）'!$C$14:$C$213,'総括表 (A表)'!$E381)</f>
        <v>0</v>
      </c>
      <c r="V381" s="557">
        <f>SUMIFS('個別表（B表）'!$H$14:$H$213,'個別表（B表）'!$C$14:$C$213,'総括表 (A表)'!$E381,'個別表（B表）'!$T$14:$T$213,"&gt;=1")</f>
        <v>0</v>
      </c>
      <c r="W381" s="402">
        <f>SUMIFS('個別表（B表）'!$BZ$14:$BZ$213,'個別表（B表）'!$C$14:$C$213,'総括表 (A表)'!$E381)</f>
        <v>0</v>
      </c>
      <c r="X381" s="402">
        <f>SUMIFS('個別表（B表）'!$CC$14:$CC$213,'個別表（B表）'!$C$14:$C$213,'総括表 (A表)'!$E381)</f>
        <v>0</v>
      </c>
      <c r="Y381" s="546"/>
      <c r="Z381" s="546"/>
      <c r="AA381" s="557">
        <f t="shared" si="140"/>
        <v>0</v>
      </c>
      <c r="AB381" s="403">
        <f t="shared" si="141"/>
        <v>0</v>
      </c>
      <c r="AC381" s="403">
        <f t="shared" si="142"/>
        <v>0</v>
      </c>
      <c r="AD381" s="548">
        <f t="shared" si="137"/>
        <v>0</v>
      </c>
      <c r="AE381" s="549"/>
      <c r="AF381" s="550">
        <f t="shared" si="143"/>
        <v>0</v>
      </c>
      <c r="AG381" s="551">
        <f t="shared" si="144"/>
        <v>0</v>
      </c>
      <c r="AH381" s="549"/>
      <c r="AI381" s="549"/>
      <c r="AJ381" s="550">
        <f t="shared" si="145"/>
        <v>0</v>
      </c>
      <c r="AK381" s="850">
        <f t="shared" si="138"/>
        <v>0</v>
      </c>
      <c r="AL381" s="549"/>
      <c r="AM381" s="550">
        <f t="shared" si="146"/>
        <v>0</v>
      </c>
      <c r="AN381" s="551">
        <f t="shared" si="147"/>
        <v>0</v>
      </c>
      <c r="AO381" s="549"/>
      <c r="AP381" s="552">
        <f t="shared" si="148"/>
        <v>0</v>
      </c>
      <c r="AQ381" s="553"/>
      <c r="AR381" s="551">
        <f t="shared" si="149"/>
        <v>0</v>
      </c>
      <c r="AS381" s="554"/>
      <c r="AT381" s="345">
        <f t="shared" si="150"/>
        <v>0</v>
      </c>
      <c r="AU381" s="868"/>
      <c r="AV381" s="555"/>
      <c r="AW381" s="371">
        <f t="shared" si="130"/>
        <v>0</v>
      </c>
      <c r="AX381" s="268"/>
      <c r="AY381" s="346">
        <f>'総括表 (A表)'!I381</f>
        <v>0</v>
      </c>
      <c r="AZ381" s="346">
        <f t="shared" si="131"/>
        <v>2</v>
      </c>
      <c r="BA381" s="346" t="str">
        <f t="shared" si="132"/>
        <v/>
      </c>
      <c r="BB381" s="346" t="str">
        <f t="shared" si="135"/>
        <v/>
      </c>
      <c r="BC381" s="346" t="str">
        <f t="shared" si="136"/>
        <v/>
      </c>
    </row>
    <row r="382" spans="1:55">
      <c r="A382" s="353">
        <f>VLOOKUP($E382,'個別表（B表）'!$C$14:$AR$213,2,FALSE)</f>
        <v>0</v>
      </c>
      <c r="B382" s="353">
        <f>IF(D382&gt;0,SUM($D$12:D382),0)</f>
        <v>0</v>
      </c>
      <c r="C382" s="353">
        <f t="shared" si="139"/>
        <v>0</v>
      </c>
      <c r="D382" s="353">
        <f t="shared" si="128"/>
        <v>0</v>
      </c>
      <c r="E382" s="408">
        <f t="shared" si="133"/>
        <v>0</v>
      </c>
      <c r="F382" s="371">
        <f>VLOOKUP($E382,'個別表（B表）'!$C$14:$AR$213,8,FALSE)</f>
        <v>0</v>
      </c>
      <c r="G382" s="346">
        <f>VLOOKUP($E382,'個別表（B表）'!$C$14:$AR$213,9,FALSE)</f>
        <v>0</v>
      </c>
      <c r="H382" s="346">
        <f>VLOOKUP($E382,'個別表（B表）'!$C$14:$AR$213,10,FALSE)</f>
        <v>0</v>
      </c>
      <c r="I382" s="542"/>
      <c r="J382" s="971" t="e">
        <f>IF($O382&gt;=0.6,1,
IF(AND($O382&gt;=0.5,#REF!=2,OR($L382="中間",$L382="山間")),1,"")
)</f>
        <v>#REF!</v>
      </c>
      <c r="K382" s="974" t="str">
        <f t="shared" si="129"/>
        <v/>
      </c>
      <c r="L382" s="652" t="str">
        <f>IF($H382&gt;0,LEFT(VLOOKUP($E382,'個別表（B表）'!$C$14:$AR$213,15,FALSE),2),"")</f>
        <v/>
      </c>
      <c r="M382" s="796"/>
      <c r="N382" s="544"/>
      <c r="O382" s="544"/>
      <c r="P382" s="543"/>
      <c r="Q382" s="556" t="str">
        <f t="shared" si="134"/>
        <v/>
      </c>
      <c r="R382" s="545"/>
      <c r="S382" s="557">
        <f>SUMIFS('個別表（B表）'!$H$14:$H$213,'個別表（B表）'!$C$14:$C$213,'総括表 (A表)'!$E382,'個別表（B表）'!$S$14:$S$213,"&gt;=1")</f>
        <v>0</v>
      </c>
      <c r="T382" s="401">
        <f>SUMIFS('個別表（B表）'!$BB$14:$BB$213,'個別表（B表）'!$C$14:$C$213,'総括表 (A表)'!$E382)</f>
        <v>0</v>
      </c>
      <c r="U382" s="401">
        <f>SUMIFS('個別表（B表）'!$BD$14:$BD$213,'個別表（B表）'!$C$14:$C$213,'総括表 (A表)'!$E382)</f>
        <v>0</v>
      </c>
      <c r="V382" s="557">
        <f>SUMIFS('個別表（B表）'!$H$14:$H$213,'個別表（B表）'!$C$14:$C$213,'総括表 (A表)'!$E382,'個別表（B表）'!$T$14:$T$213,"&gt;=1")</f>
        <v>0</v>
      </c>
      <c r="W382" s="402">
        <f>SUMIFS('個別表（B表）'!$BZ$14:$BZ$213,'個別表（B表）'!$C$14:$C$213,'総括表 (A表)'!$E382)</f>
        <v>0</v>
      </c>
      <c r="X382" s="402">
        <f>SUMIFS('個別表（B表）'!$CC$14:$CC$213,'個別表（B表）'!$C$14:$C$213,'総括表 (A表)'!$E382)</f>
        <v>0</v>
      </c>
      <c r="Y382" s="546"/>
      <c r="Z382" s="546"/>
      <c r="AA382" s="557">
        <f t="shared" si="140"/>
        <v>0</v>
      </c>
      <c r="AB382" s="403">
        <f t="shared" si="141"/>
        <v>0</v>
      </c>
      <c r="AC382" s="403">
        <f t="shared" si="142"/>
        <v>0</v>
      </c>
      <c r="AD382" s="548">
        <f t="shared" si="137"/>
        <v>0</v>
      </c>
      <c r="AE382" s="549"/>
      <c r="AF382" s="550">
        <f t="shared" si="143"/>
        <v>0</v>
      </c>
      <c r="AG382" s="551">
        <f t="shared" si="144"/>
        <v>0</v>
      </c>
      <c r="AH382" s="549"/>
      <c r="AI382" s="549"/>
      <c r="AJ382" s="550">
        <f t="shared" si="145"/>
        <v>0</v>
      </c>
      <c r="AK382" s="850">
        <f t="shared" si="138"/>
        <v>0</v>
      </c>
      <c r="AL382" s="549"/>
      <c r="AM382" s="550">
        <f t="shared" si="146"/>
        <v>0</v>
      </c>
      <c r="AN382" s="551">
        <f t="shared" si="147"/>
        <v>0</v>
      </c>
      <c r="AO382" s="549"/>
      <c r="AP382" s="552">
        <f t="shared" si="148"/>
        <v>0</v>
      </c>
      <c r="AQ382" s="553"/>
      <c r="AR382" s="551">
        <f t="shared" si="149"/>
        <v>0</v>
      </c>
      <c r="AS382" s="554"/>
      <c r="AT382" s="345">
        <f t="shared" si="150"/>
        <v>0</v>
      </c>
      <c r="AU382" s="868"/>
      <c r="AV382" s="555"/>
      <c r="AW382" s="371">
        <f t="shared" si="130"/>
        <v>0</v>
      </c>
      <c r="AX382" s="268"/>
      <c r="AY382" s="346">
        <f>'総括表 (A表)'!I382</f>
        <v>0</v>
      </c>
      <c r="AZ382" s="346">
        <f t="shared" si="131"/>
        <v>2</v>
      </c>
      <c r="BA382" s="346" t="str">
        <f t="shared" si="132"/>
        <v/>
      </c>
      <c r="BB382" s="346" t="str">
        <f t="shared" si="135"/>
        <v/>
      </c>
      <c r="BC382" s="346" t="str">
        <f t="shared" si="136"/>
        <v/>
      </c>
    </row>
    <row r="383" spans="1:55">
      <c r="A383" s="353">
        <f>VLOOKUP($E383,'個別表（B表）'!$C$14:$AR$213,2,FALSE)</f>
        <v>0</v>
      </c>
      <c r="B383" s="353">
        <f>IF(D383&gt;0,SUM($D$12:D383),0)</f>
        <v>0</v>
      </c>
      <c r="C383" s="353">
        <f t="shared" si="139"/>
        <v>0</v>
      </c>
      <c r="D383" s="353">
        <f t="shared" si="128"/>
        <v>0</v>
      </c>
      <c r="E383" s="408">
        <f t="shared" si="133"/>
        <v>0</v>
      </c>
      <c r="F383" s="371">
        <f>VLOOKUP($E383,'個別表（B表）'!$C$14:$AR$213,8,FALSE)</f>
        <v>0</v>
      </c>
      <c r="G383" s="346">
        <f>VLOOKUP($E383,'個別表（B表）'!$C$14:$AR$213,9,FALSE)</f>
        <v>0</v>
      </c>
      <c r="H383" s="346">
        <f>VLOOKUP($E383,'個別表（B表）'!$C$14:$AR$213,10,FALSE)</f>
        <v>0</v>
      </c>
      <c r="I383" s="542"/>
      <c r="J383" s="971" t="e">
        <f>IF($O383&gt;=0.6,1,
IF(AND($O383&gt;=0.5,#REF!=2,OR($L383="中間",$L383="山間")),1,"")
)</f>
        <v>#REF!</v>
      </c>
      <c r="K383" s="974" t="str">
        <f t="shared" si="129"/>
        <v/>
      </c>
      <c r="L383" s="652" t="str">
        <f>IF($H383&gt;0,LEFT(VLOOKUP($E383,'個別表（B表）'!$C$14:$AR$213,15,FALSE),2),"")</f>
        <v/>
      </c>
      <c r="M383" s="796"/>
      <c r="N383" s="544"/>
      <c r="O383" s="544"/>
      <c r="P383" s="543"/>
      <c r="Q383" s="556" t="str">
        <f t="shared" si="134"/>
        <v/>
      </c>
      <c r="R383" s="545"/>
      <c r="S383" s="557">
        <f>SUMIFS('個別表（B表）'!$H$14:$H$213,'個別表（B表）'!$C$14:$C$213,'総括表 (A表)'!$E383,'個別表（B表）'!$S$14:$S$213,"&gt;=1")</f>
        <v>0</v>
      </c>
      <c r="T383" s="401">
        <f>SUMIFS('個別表（B表）'!$BB$14:$BB$213,'個別表（B表）'!$C$14:$C$213,'総括表 (A表)'!$E383)</f>
        <v>0</v>
      </c>
      <c r="U383" s="401">
        <f>SUMIFS('個別表（B表）'!$BD$14:$BD$213,'個別表（B表）'!$C$14:$C$213,'総括表 (A表)'!$E383)</f>
        <v>0</v>
      </c>
      <c r="V383" s="557">
        <f>SUMIFS('個別表（B表）'!$H$14:$H$213,'個別表（B表）'!$C$14:$C$213,'総括表 (A表)'!$E383,'個別表（B表）'!$T$14:$T$213,"&gt;=1")</f>
        <v>0</v>
      </c>
      <c r="W383" s="402">
        <f>SUMIFS('個別表（B表）'!$BZ$14:$BZ$213,'個別表（B表）'!$C$14:$C$213,'総括表 (A表)'!$E383)</f>
        <v>0</v>
      </c>
      <c r="X383" s="402">
        <f>SUMIFS('個別表（B表）'!$CC$14:$CC$213,'個別表（B表）'!$C$14:$C$213,'総括表 (A表)'!$E383)</f>
        <v>0</v>
      </c>
      <c r="Y383" s="546"/>
      <c r="Z383" s="546"/>
      <c r="AA383" s="557">
        <f t="shared" si="140"/>
        <v>0</v>
      </c>
      <c r="AB383" s="403">
        <f t="shared" si="141"/>
        <v>0</v>
      </c>
      <c r="AC383" s="403">
        <f t="shared" si="142"/>
        <v>0</v>
      </c>
      <c r="AD383" s="548">
        <f t="shared" si="137"/>
        <v>0</v>
      </c>
      <c r="AE383" s="549"/>
      <c r="AF383" s="550">
        <f t="shared" si="143"/>
        <v>0</v>
      </c>
      <c r="AG383" s="551">
        <f t="shared" si="144"/>
        <v>0</v>
      </c>
      <c r="AH383" s="549"/>
      <c r="AI383" s="549"/>
      <c r="AJ383" s="550">
        <f t="shared" si="145"/>
        <v>0</v>
      </c>
      <c r="AK383" s="850">
        <f t="shared" si="138"/>
        <v>0</v>
      </c>
      <c r="AL383" s="549"/>
      <c r="AM383" s="550">
        <f t="shared" si="146"/>
        <v>0</v>
      </c>
      <c r="AN383" s="551">
        <f t="shared" si="147"/>
        <v>0</v>
      </c>
      <c r="AO383" s="549"/>
      <c r="AP383" s="552">
        <f t="shared" si="148"/>
        <v>0</v>
      </c>
      <c r="AQ383" s="553"/>
      <c r="AR383" s="551">
        <f t="shared" si="149"/>
        <v>0</v>
      </c>
      <c r="AS383" s="554"/>
      <c r="AT383" s="345">
        <f t="shared" si="150"/>
        <v>0</v>
      </c>
      <c r="AU383" s="868"/>
      <c r="AV383" s="555"/>
      <c r="AW383" s="371">
        <f t="shared" si="130"/>
        <v>0</v>
      </c>
      <c r="AX383" s="268"/>
      <c r="AY383" s="346">
        <f>'総括表 (A表)'!I383</f>
        <v>0</v>
      </c>
      <c r="AZ383" s="346">
        <f t="shared" si="131"/>
        <v>2</v>
      </c>
      <c r="BA383" s="346" t="str">
        <f t="shared" si="132"/>
        <v/>
      </c>
      <c r="BB383" s="346" t="str">
        <f t="shared" si="135"/>
        <v/>
      </c>
      <c r="BC383" s="346" t="str">
        <f t="shared" si="136"/>
        <v/>
      </c>
    </row>
    <row r="384" spans="1:55">
      <c r="A384" s="353">
        <f>VLOOKUP($E384,'個別表（B表）'!$C$14:$AR$213,2,FALSE)</f>
        <v>0</v>
      </c>
      <c r="B384" s="353">
        <f>IF(D384&gt;0,SUM($D$12:D384),0)</f>
        <v>0</v>
      </c>
      <c r="C384" s="353">
        <f t="shared" si="139"/>
        <v>0</v>
      </c>
      <c r="D384" s="353">
        <f t="shared" si="128"/>
        <v>0</v>
      </c>
      <c r="E384" s="408">
        <f t="shared" si="133"/>
        <v>0</v>
      </c>
      <c r="F384" s="371">
        <f>VLOOKUP($E384,'個別表（B表）'!$C$14:$AR$213,8,FALSE)</f>
        <v>0</v>
      </c>
      <c r="G384" s="346">
        <f>VLOOKUP($E384,'個別表（B表）'!$C$14:$AR$213,9,FALSE)</f>
        <v>0</v>
      </c>
      <c r="H384" s="346">
        <f>VLOOKUP($E384,'個別表（B表）'!$C$14:$AR$213,10,FALSE)</f>
        <v>0</v>
      </c>
      <c r="I384" s="542"/>
      <c r="J384" s="971" t="e">
        <f>IF($O384&gt;=0.6,1,
IF(AND($O384&gt;=0.5,#REF!=2,OR($L384="中間",$L384="山間")),1,"")
)</f>
        <v>#REF!</v>
      </c>
      <c r="K384" s="974" t="str">
        <f t="shared" si="129"/>
        <v/>
      </c>
      <c r="L384" s="652" t="str">
        <f>IF($H384&gt;0,LEFT(VLOOKUP($E384,'個別表（B表）'!$C$14:$AR$213,15,FALSE),2),"")</f>
        <v/>
      </c>
      <c r="M384" s="796"/>
      <c r="N384" s="544"/>
      <c r="O384" s="544"/>
      <c r="P384" s="543"/>
      <c r="Q384" s="556" t="str">
        <f t="shared" si="134"/>
        <v/>
      </c>
      <c r="R384" s="545"/>
      <c r="S384" s="557">
        <f>SUMIFS('個別表（B表）'!$H$14:$H$213,'個別表（B表）'!$C$14:$C$213,'総括表 (A表)'!$E384,'個別表（B表）'!$S$14:$S$213,"&gt;=1")</f>
        <v>0</v>
      </c>
      <c r="T384" s="401">
        <f>SUMIFS('個別表（B表）'!$BB$14:$BB$213,'個別表（B表）'!$C$14:$C$213,'総括表 (A表)'!$E384)</f>
        <v>0</v>
      </c>
      <c r="U384" s="401">
        <f>SUMIFS('個別表（B表）'!$BD$14:$BD$213,'個別表（B表）'!$C$14:$C$213,'総括表 (A表)'!$E384)</f>
        <v>0</v>
      </c>
      <c r="V384" s="557">
        <f>SUMIFS('個別表（B表）'!$H$14:$H$213,'個別表（B表）'!$C$14:$C$213,'総括表 (A表)'!$E384,'個別表（B表）'!$T$14:$T$213,"&gt;=1")</f>
        <v>0</v>
      </c>
      <c r="W384" s="402">
        <f>SUMIFS('個別表（B表）'!$BZ$14:$BZ$213,'個別表（B表）'!$C$14:$C$213,'総括表 (A表)'!$E384)</f>
        <v>0</v>
      </c>
      <c r="X384" s="402">
        <f>SUMIFS('個別表（B表）'!$CC$14:$CC$213,'個別表（B表）'!$C$14:$C$213,'総括表 (A表)'!$E384)</f>
        <v>0</v>
      </c>
      <c r="Y384" s="546"/>
      <c r="Z384" s="546"/>
      <c r="AA384" s="557">
        <f t="shared" si="140"/>
        <v>0</v>
      </c>
      <c r="AB384" s="403">
        <f t="shared" si="141"/>
        <v>0</v>
      </c>
      <c r="AC384" s="403">
        <f t="shared" si="142"/>
        <v>0</v>
      </c>
      <c r="AD384" s="548">
        <f t="shared" si="137"/>
        <v>0</v>
      </c>
      <c r="AE384" s="549"/>
      <c r="AF384" s="550">
        <f t="shared" si="143"/>
        <v>0</v>
      </c>
      <c r="AG384" s="551">
        <f t="shared" si="144"/>
        <v>0</v>
      </c>
      <c r="AH384" s="549"/>
      <c r="AI384" s="549"/>
      <c r="AJ384" s="550">
        <f t="shared" si="145"/>
        <v>0</v>
      </c>
      <c r="AK384" s="850">
        <f t="shared" si="138"/>
        <v>0</v>
      </c>
      <c r="AL384" s="549"/>
      <c r="AM384" s="550">
        <f t="shared" si="146"/>
        <v>0</v>
      </c>
      <c r="AN384" s="551">
        <f t="shared" si="147"/>
        <v>0</v>
      </c>
      <c r="AO384" s="549"/>
      <c r="AP384" s="552">
        <f t="shared" si="148"/>
        <v>0</v>
      </c>
      <c r="AQ384" s="553"/>
      <c r="AR384" s="551">
        <f t="shared" si="149"/>
        <v>0</v>
      </c>
      <c r="AS384" s="554"/>
      <c r="AT384" s="345">
        <f t="shared" si="150"/>
        <v>0</v>
      </c>
      <c r="AU384" s="868"/>
      <c r="AV384" s="555"/>
      <c r="AW384" s="371">
        <f t="shared" si="130"/>
        <v>0</v>
      </c>
      <c r="AX384" s="268"/>
      <c r="AY384" s="346">
        <f>'総括表 (A表)'!I384</f>
        <v>0</v>
      </c>
      <c r="AZ384" s="346">
        <f t="shared" si="131"/>
        <v>2</v>
      </c>
      <c r="BA384" s="346" t="str">
        <f t="shared" si="132"/>
        <v/>
      </c>
      <c r="BB384" s="346" t="str">
        <f t="shared" si="135"/>
        <v/>
      </c>
      <c r="BC384" s="346" t="str">
        <f t="shared" si="136"/>
        <v/>
      </c>
    </row>
    <row r="385" spans="1:55">
      <c r="A385" s="353">
        <f>VLOOKUP($E385,'個別表（B表）'!$C$14:$AR$213,2,FALSE)</f>
        <v>0</v>
      </c>
      <c r="B385" s="353">
        <f>IF(D385&gt;0,SUM($D$12:D385),0)</f>
        <v>0</v>
      </c>
      <c r="C385" s="353">
        <f t="shared" si="139"/>
        <v>0</v>
      </c>
      <c r="D385" s="353">
        <f t="shared" si="128"/>
        <v>0</v>
      </c>
      <c r="E385" s="408">
        <f t="shared" si="133"/>
        <v>0</v>
      </c>
      <c r="F385" s="371">
        <f>VLOOKUP($E385,'個別表（B表）'!$C$14:$AR$213,8,FALSE)</f>
        <v>0</v>
      </c>
      <c r="G385" s="346">
        <f>VLOOKUP($E385,'個別表（B表）'!$C$14:$AR$213,9,FALSE)</f>
        <v>0</v>
      </c>
      <c r="H385" s="346">
        <f>VLOOKUP($E385,'個別表（B表）'!$C$14:$AR$213,10,FALSE)</f>
        <v>0</v>
      </c>
      <c r="I385" s="542"/>
      <c r="J385" s="971" t="e">
        <f>IF($O385&gt;=0.6,1,
IF(AND($O385&gt;=0.5,#REF!=2,OR($L385="中間",$L385="山間")),1,"")
)</f>
        <v>#REF!</v>
      </c>
      <c r="K385" s="974" t="str">
        <f t="shared" si="129"/>
        <v/>
      </c>
      <c r="L385" s="652" t="str">
        <f>IF($H385&gt;0,LEFT(VLOOKUP($E385,'個別表（B表）'!$C$14:$AR$213,15,FALSE),2),"")</f>
        <v/>
      </c>
      <c r="M385" s="796"/>
      <c r="N385" s="544"/>
      <c r="O385" s="544"/>
      <c r="P385" s="543"/>
      <c r="Q385" s="556" t="str">
        <f t="shared" si="134"/>
        <v/>
      </c>
      <c r="R385" s="545"/>
      <c r="S385" s="557">
        <f>SUMIFS('個別表（B表）'!$H$14:$H$213,'個別表（B表）'!$C$14:$C$213,'総括表 (A表)'!$E385,'個別表（B表）'!$S$14:$S$213,"&gt;=1")</f>
        <v>0</v>
      </c>
      <c r="T385" s="401">
        <f>SUMIFS('個別表（B表）'!$BB$14:$BB$213,'個別表（B表）'!$C$14:$C$213,'総括表 (A表)'!$E385)</f>
        <v>0</v>
      </c>
      <c r="U385" s="401">
        <f>SUMIFS('個別表（B表）'!$BD$14:$BD$213,'個別表（B表）'!$C$14:$C$213,'総括表 (A表)'!$E385)</f>
        <v>0</v>
      </c>
      <c r="V385" s="557">
        <f>SUMIFS('個別表（B表）'!$H$14:$H$213,'個別表（B表）'!$C$14:$C$213,'総括表 (A表)'!$E385,'個別表（B表）'!$T$14:$T$213,"&gt;=1")</f>
        <v>0</v>
      </c>
      <c r="W385" s="402">
        <f>SUMIFS('個別表（B表）'!$BZ$14:$BZ$213,'個別表（B表）'!$C$14:$C$213,'総括表 (A表)'!$E385)</f>
        <v>0</v>
      </c>
      <c r="X385" s="402">
        <f>SUMIFS('個別表（B表）'!$CC$14:$CC$213,'個別表（B表）'!$C$14:$C$213,'総括表 (A表)'!$E385)</f>
        <v>0</v>
      </c>
      <c r="Y385" s="546"/>
      <c r="Z385" s="546"/>
      <c r="AA385" s="557">
        <f t="shared" si="140"/>
        <v>0</v>
      </c>
      <c r="AB385" s="403">
        <f t="shared" si="141"/>
        <v>0</v>
      </c>
      <c r="AC385" s="403">
        <f t="shared" si="142"/>
        <v>0</v>
      </c>
      <c r="AD385" s="548">
        <f t="shared" si="137"/>
        <v>0</v>
      </c>
      <c r="AE385" s="549"/>
      <c r="AF385" s="550">
        <f t="shared" si="143"/>
        <v>0</v>
      </c>
      <c r="AG385" s="551">
        <f t="shared" si="144"/>
        <v>0</v>
      </c>
      <c r="AH385" s="549"/>
      <c r="AI385" s="549"/>
      <c r="AJ385" s="550">
        <f t="shared" si="145"/>
        <v>0</v>
      </c>
      <c r="AK385" s="850">
        <f t="shared" si="138"/>
        <v>0</v>
      </c>
      <c r="AL385" s="549"/>
      <c r="AM385" s="550">
        <f t="shared" si="146"/>
        <v>0</v>
      </c>
      <c r="AN385" s="551">
        <f t="shared" si="147"/>
        <v>0</v>
      </c>
      <c r="AO385" s="549"/>
      <c r="AP385" s="552">
        <f t="shared" si="148"/>
        <v>0</v>
      </c>
      <c r="AQ385" s="553"/>
      <c r="AR385" s="551">
        <f t="shared" si="149"/>
        <v>0</v>
      </c>
      <c r="AS385" s="554"/>
      <c r="AT385" s="345">
        <f t="shared" si="150"/>
        <v>0</v>
      </c>
      <c r="AU385" s="868"/>
      <c r="AV385" s="555"/>
      <c r="AW385" s="371">
        <f t="shared" si="130"/>
        <v>0</v>
      </c>
      <c r="AX385" s="268"/>
      <c r="AY385" s="346">
        <f>'総括表 (A表)'!I385</f>
        <v>0</v>
      </c>
      <c r="AZ385" s="346">
        <f t="shared" si="131"/>
        <v>2</v>
      </c>
      <c r="BA385" s="346" t="str">
        <f t="shared" si="132"/>
        <v/>
      </c>
      <c r="BB385" s="346" t="str">
        <f t="shared" si="135"/>
        <v/>
      </c>
      <c r="BC385" s="346" t="str">
        <f t="shared" si="136"/>
        <v/>
      </c>
    </row>
    <row r="386" spans="1:55">
      <c r="A386" s="353">
        <f>VLOOKUP($E386,'個別表（B表）'!$C$14:$AR$213,2,FALSE)</f>
        <v>0</v>
      </c>
      <c r="B386" s="353">
        <f>IF(D386&gt;0,SUM($D$12:D386),0)</f>
        <v>0</v>
      </c>
      <c r="C386" s="353">
        <f t="shared" si="139"/>
        <v>0</v>
      </c>
      <c r="D386" s="353">
        <f t="shared" si="128"/>
        <v>0</v>
      </c>
      <c r="E386" s="408">
        <f t="shared" si="133"/>
        <v>0</v>
      </c>
      <c r="F386" s="371">
        <f>VLOOKUP($E386,'個別表（B表）'!$C$14:$AR$213,8,FALSE)</f>
        <v>0</v>
      </c>
      <c r="G386" s="346">
        <f>VLOOKUP($E386,'個別表（B表）'!$C$14:$AR$213,9,FALSE)</f>
        <v>0</v>
      </c>
      <c r="H386" s="346">
        <f>VLOOKUP($E386,'個別表（B表）'!$C$14:$AR$213,10,FALSE)</f>
        <v>0</v>
      </c>
      <c r="I386" s="542"/>
      <c r="J386" s="971" t="e">
        <f>IF($O386&gt;=0.6,1,
IF(AND($O386&gt;=0.5,#REF!=2,OR($L386="中間",$L386="山間")),1,"")
)</f>
        <v>#REF!</v>
      </c>
      <c r="K386" s="974" t="str">
        <f t="shared" si="129"/>
        <v/>
      </c>
      <c r="L386" s="652" t="str">
        <f>IF($H386&gt;0,LEFT(VLOOKUP($E386,'個別表（B表）'!$C$14:$AR$213,15,FALSE),2),"")</f>
        <v/>
      </c>
      <c r="M386" s="796"/>
      <c r="N386" s="544"/>
      <c r="O386" s="544"/>
      <c r="P386" s="543"/>
      <c r="Q386" s="556" t="str">
        <f t="shared" si="134"/>
        <v/>
      </c>
      <c r="R386" s="545"/>
      <c r="S386" s="557">
        <f>SUMIFS('個別表（B表）'!$H$14:$H$213,'個別表（B表）'!$C$14:$C$213,'総括表 (A表)'!$E386,'個別表（B表）'!$S$14:$S$213,"&gt;=1")</f>
        <v>0</v>
      </c>
      <c r="T386" s="401">
        <f>SUMIFS('個別表（B表）'!$BB$14:$BB$213,'個別表（B表）'!$C$14:$C$213,'総括表 (A表)'!$E386)</f>
        <v>0</v>
      </c>
      <c r="U386" s="401">
        <f>SUMIFS('個別表（B表）'!$BD$14:$BD$213,'個別表（B表）'!$C$14:$C$213,'総括表 (A表)'!$E386)</f>
        <v>0</v>
      </c>
      <c r="V386" s="557">
        <f>SUMIFS('個別表（B表）'!$H$14:$H$213,'個別表（B表）'!$C$14:$C$213,'総括表 (A表)'!$E386,'個別表（B表）'!$T$14:$T$213,"&gt;=1")</f>
        <v>0</v>
      </c>
      <c r="W386" s="402">
        <f>SUMIFS('個別表（B表）'!$BZ$14:$BZ$213,'個別表（B表）'!$C$14:$C$213,'総括表 (A表)'!$E386)</f>
        <v>0</v>
      </c>
      <c r="X386" s="402">
        <f>SUMIFS('個別表（B表）'!$CC$14:$CC$213,'個別表（B表）'!$C$14:$C$213,'総括表 (A表)'!$E386)</f>
        <v>0</v>
      </c>
      <c r="Y386" s="546"/>
      <c r="Z386" s="546"/>
      <c r="AA386" s="557">
        <f t="shared" si="140"/>
        <v>0</v>
      </c>
      <c r="AB386" s="403">
        <f t="shared" si="141"/>
        <v>0</v>
      </c>
      <c r="AC386" s="403">
        <f t="shared" si="142"/>
        <v>0</v>
      </c>
      <c r="AD386" s="548">
        <f t="shared" si="137"/>
        <v>0</v>
      </c>
      <c r="AE386" s="549"/>
      <c r="AF386" s="550">
        <f t="shared" si="143"/>
        <v>0</v>
      </c>
      <c r="AG386" s="551">
        <f t="shared" si="144"/>
        <v>0</v>
      </c>
      <c r="AH386" s="549"/>
      <c r="AI386" s="549"/>
      <c r="AJ386" s="550">
        <f t="shared" si="145"/>
        <v>0</v>
      </c>
      <c r="AK386" s="850">
        <f t="shared" si="138"/>
        <v>0</v>
      </c>
      <c r="AL386" s="549"/>
      <c r="AM386" s="550">
        <f t="shared" si="146"/>
        <v>0</v>
      </c>
      <c r="AN386" s="551">
        <f t="shared" si="147"/>
        <v>0</v>
      </c>
      <c r="AO386" s="549"/>
      <c r="AP386" s="552">
        <f t="shared" si="148"/>
        <v>0</v>
      </c>
      <c r="AQ386" s="553"/>
      <c r="AR386" s="551">
        <f t="shared" si="149"/>
        <v>0</v>
      </c>
      <c r="AS386" s="554"/>
      <c r="AT386" s="345">
        <f t="shared" si="150"/>
        <v>0</v>
      </c>
      <c r="AU386" s="868"/>
      <c r="AV386" s="555"/>
      <c r="AW386" s="371">
        <f t="shared" si="130"/>
        <v>0</v>
      </c>
      <c r="AX386" s="268"/>
      <c r="AY386" s="346">
        <f>'総括表 (A表)'!I386</f>
        <v>0</v>
      </c>
      <c r="AZ386" s="346">
        <f t="shared" si="131"/>
        <v>2</v>
      </c>
      <c r="BA386" s="346" t="str">
        <f t="shared" si="132"/>
        <v/>
      </c>
      <c r="BB386" s="346" t="str">
        <f t="shared" si="135"/>
        <v/>
      </c>
      <c r="BC386" s="346" t="str">
        <f t="shared" si="136"/>
        <v/>
      </c>
    </row>
    <row r="387" spans="1:55">
      <c r="A387" s="353">
        <f>VLOOKUP($E387,'個別表（B表）'!$C$14:$AR$213,2,FALSE)</f>
        <v>0</v>
      </c>
      <c r="B387" s="353">
        <f>IF(D387&gt;0,SUM($D$12:D387),0)</f>
        <v>0</v>
      </c>
      <c r="C387" s="353">
        <f t="shared" si="139"/>
        <v>0</v>
      </c>
      <c r="D387" s="353">
        <f t="shared" si="128"/>
        <v>0</v>
      </c>
      <c r="E387" s="408">
        <f t="shared" si="133"/>
        <v>0</v>
      </c>
      <c r="F387" s="371">
        <f>VLOOKUP($E387,'個別表（B表）'!$C$14:$AR$213,8,FALSE)</f>
        <v>0</v>
      </c>
      <c r="G387" s="346">
        <f>VLOOKUP($E387,'個別表（B表）'!$C$14:$AR$213,9,FALSE)</f>
        <v>0</v>
      </c>
      <c r="H387" s="346">
        <f>VLOOKUP($E387,'個別表（B表）'!$C$14:$AR$213,10,FALSE)</f>
        <v>0</v>
      </c>
      <c r="I387" s="542"/>
      <c r="J387" s="971" t="e">
        <f>IF($O387&gt;=0.6,1,
IF(AND($O387&gt;=0.5,#REF!=2,OR($L387="中間",$L387="山間")),1,"")
)</f>
        <v>#REF!</v>
      </c>
      <c r="K387" s="974" t="str">
        <f t="shared" si="129"/>
        <v/>
      </c>
      <c r="L387" s="652" t="str">
        <f>IF($H387&gt;0,LEFT(VLOOKUP($E387,'個別表（B表）'!$C$14:$AR$213,15,FALSE),2),"")</f>
        <v/>
      </c>
      <c r="M387" s="796"/>
      <c r="N387" s="544"/>
      <c r="O387" s="544"/>
      <c r="P387" s="543"/>
      <c r="Q387" s="556" t="str">
        <f t="shared" si="134"/>
        <v/>
      </c>
      <c r="R387" s="545"/>
      <c r="S387" s="557">
        <f>SUMIFS('個別表（B表）'!$H$14:$H$213,'個別表（B表）'!$C$14:$C$213,'総括表 (A表)'!$E387,'個別表（B表）'!$S$14:$S$213,"&gt;=1")</f>
        <v>0</v>
      </c>
      <c r="T387" s="401">
        <f>SUMIFS('個別表（B表）'!$BB$14:$BB$213,'個別表（B表）'!$C$14:$C$213,'総括表 (A表)'!$E387)</f>
        <v>0</v>
      </c>
      <c r="U387" s="401">
        <f>SUMIFS('個別表（B表）'!$BD$14:$BD$213,'個別表（B表）'!$C$14:$C$213,'総括表 (A表)'!$E387)</f>
        <v>0</v>
      </c>
      <c r="V387" s="557">
        <f>SUMIFS('個別表（B表）'!$H$14:$H$213,'個別表（B表）'!$C$14:$C$213,'総括表 (A表)'!$E387,'個別表（B表）'!$T$14:$T$213,"&gt;=1")</f>
        <v>0</v>
      </c>
      <c r="W387" s="402">
        <f>SUMIFS('個別表（B表）'!$BZ$14:$BZ$213,'個別表（B表）'!$C$14:$C$213,'総括表 (A表)'!$E387)</f>
        <v>0</v>
      </c>
      <c r="X387" s="402">
        <f>SUMIFS('個別表（B表）'!$CC$14:$CC$213,'個別表（B表）'!$C$14:$C$213,'総括表 (A表)'!$E387)</f>
        <v>0</v>
      </c>
      <c r="Y387" s="546"/>
      <c r="Z387" s="546"/>
      <c r="AA387" s="557">
        <f t="shared" si="140"/>
        <v>0</v>
      </c>
      <c r="AB387" s="403">
        <f t="shared" si="141"/>
        <v>0</v>
      </c>
      <c r="AC387" s="403">
        <f t="shared" si="142"/>
        <v>0</v>
      </c>
      <c r="AD387" s="548">
        <f t="shared" si="137"/>
        <v>0</v>
      </c>
      <c r="AE387" s="549"/>
      <c r="AF387" s="550">
        <f t="shared" si="143"/>
        <v>0</v>
      </c>
      <c r="AG387" s="551">
        <f t="shared" si="144"/>
        <v>0</v>
      </c>
      <c r="AH387" s="549"/>
      <c r="AI387" s="549"/>
      <c r="AJ387" s="550">
        <f t="shared" si="145"/>
        <v>0</v>
      </c>
      <c r="AK387" s="850">
        <f t="shared" si="138"/>
        <v>0</v>
      </c>
      <c r="AL387" s="549"/>
      <c r="AM387" s="550">
        <f t="shared" si="146"/>
        <v>0</v>
      </c>
      <c r="AN387" s="551">
        <f t="shared" si="147"/>
        <v>0</v>
      </c>
      <c r="AO387" s="549"/>
      <c r="AP387" s="552">
        <f t="shared" si="148"/>
        <v>0</v>
      </c>
      <c r="AQ387" s="553"/>
      <c r="AR387" s="551">
        <f t="shared" si="149"/>
        <v>0</v>
      </c>
      <c r="AS387" s="554"/>
      <c r="AT387" s="345">
        <f t="shared" si="150"/>
        <v>0</v>
      </c>
      <c r="AU387" s="868"/>
      <c r="AV387" s="555"/>
      <c r="AW387" s="371">
        <f t="shared" si="130"/>
        <v>0</v>
      </c>
      <c r="AX387" s="268"/>
      <c r="AY387" s="346">
        <f>'総括表 (A表)'!I387</f>
        <v>0</v>
      </c>
      <c r="AZ387" s="346">
        <f t="shared" si="131"/>
        <v>2</v>
      </c>
      <c r="BA387" s="346" t="str">
        <f t="shared" si="132"/>
        <v/>
      </c>
      <c r="BB387" s="346" t="str">
        <f t="shared" si="135"/>
        <v/>
      </c>
      <c r="BC387" s="346" t="str">
        <f t="shared" si="136"/>
        <v/>
      </c>
    </row>
    <row r="388" spans="1:55">
      <c r="A388" s="353">
        <f>VLOOKUP($E388,'個別表（B表）'!$C$14:$AR$213,2,FALSE)</f>
        <v>0</v>
      </c>
      <c r="B388" s="353">
        <f>IF(D388&gt;0,SUM($D$12:D388),0)</f>
        <v>0</v>
      </c>
      <c r="C388" s="353">
        <f t="shared" si="139"/>
        <v>0</v>
      </c>
      <c r="D388" s="353">
        <f t="shared" si="128"/>
        <v>0</v>
      </c>
      <c r="E388" s="408">
        <f t="shared" si="133"/>
        <v>0</v>
      </c>
      <c r="F388" s="371">
        <f>VLOOKUP($E388,'個別表（B表）'!$C$14:$AR$213,8,FALSE)</f>
        <v>0</v>
      </c>
      <c r="G388" s="346">
        <f>VLOOKUP($E388,'個別表（B表）'!$C$14:$AR$213,9,FALSE)</f>
        <v>0</v>
      </c>
      <c r="H388" s="346">
        <f>VLOOKUP($E388,'個別表（B表）'!$C$14:$AR$213,10,FALSE)</f>
        <v>0</v>
      </c>
      <c r="I388" s="542"/>
      <c r="J388" s="971" t="e">
        <f>IF($O388&gt;=0.6,1,
IF(AND($O388&gt;=0.5,#REF!=2,OR($L388="中間",$L388="山間")),1,"")
)</f>
        <v>#REF!</v>
      </c>
      <c r="K388" s="974" t="str">
        <f t="shared" si="129"/>
        <v/>
      </c>
      <c r="L388" s="652" t="str">
        <f>IF($H388&gt;0,LEFT(VLOOKUP($E388,'個別表（B表）'!$C$14:$AR$213,15,FALSE),2),"")</f>
        <v/>
      </c>
      <c r="M388" s="796"/>
      <c r="N388" s="544"/>
      <c r="O388" s="544"/>
      <c r="P388" s="543"/>
      <c r="Q388" s="556" t="str">
        <f t="shared" si="134"/>
        <v/>
      </c>
      <c r="R388" s="545"/>
      <c r="S388" s="557">
        <f>SUMIFS('個別表（B表）'!$H$14:$H$213,'個別表（B表）'!$C$14:$C$213,'総括表 (A表)'!$E388,'個別表（B表）'!$S$14:$S$213,"&gt;=1")</f>
        <v>0</v>
      </c>
      <c r="T388" s="401">
        <f>SUMIFS('個別表（B表）'!$BB$14:$BB$213,'個別表（B表）'!$C$14:$C$213,'総括表 (A表)'!$E388)</f>
        <v>0</v>
      </c>
      <c r="U388" s="401">
        <f>SUMIFS('個別表（B表）'!$BD$14:$BD$213,'個別表（B表）'!$C$14:$C$213,'総括表 (A表)'!$E388)</f>
        <v>0</v>
      </c>
      <c r="V388" s="557">
        <f>SUMIFS('個別表（B表）'!$H$14:$H$213,'個別表（B表）'!$C$14:$C$213,'総括表 (A表)'!$E388,'個別表（B表）'!$T$14:$T$213,"&gt;=1")</f>
        <v>0</v>
      </c>
      <c r="W388" s="402">
        <f>SUMIFS('個別表（B表）'!$BZ$14:$BZ$213,'個別表（B表）'!$C$14:$C$213,'総括表 (A表)'!$E388)</f>
        <v>0</v>
      </c>
      <c r="X388" s="402">
        <f>SUMIFS('個別表（B表）'!$CC$14:$CC$213,'個別表（B表）'!$C$14:$C$213,'総括表 (A表)'!$E388)</f>
        <v>0</v>
      </c>
      <c r="Y388" s="546"/>
      <c r="Z388" s="546"/>
      <c r="AA388" s="557">
        <f t="shared" si="140"/>
        <v>0</v>
      </c>
      <c r="AB388" s="403">
        <f t="shared" si="141"/>
        <v>0</v>
      </c>
      <c r="AC388" s="403">
        <f t="shared" si="142"/>
        <v>0</v>
      </c>
      <c r="AD388" s="548">
        <f t="shared" si="137"/>
        <v>0</v>
      </c>
      <c r="AE388" s="549"/>
      <c r="AF388" s="550">
        <f t="shared" si="143"/>
        <v>0</v>
      </c>
      <c r="AG388" s="551">
        <f t="shared" si="144"/>
        <v>0</v>
      </c>
      <c r="AH388" s="549"/>
      <c r="AI388" s="549"/>
      <c r="AJ388" s="550">
        <f t="shared" si="145"/>
        <v>0</v>
      </c>
      <c r="AK388" s="850">
        <f t="shared" si="138"/>
        <v>0</v>
      </c>
      <c r="AL388" s="549"/>
      <c r="AM388" s="550">
        <f t="shared" si="146"/>
        <v>0</v>
      </c>
      <c r="AN388" s="551">
        <f t="shared" si="147"/>
        <v>0</v>
      </c>
      <c r="AO388" s="549"/>
      <c r="AP388" s="552">
        <f t="shared" si="148"/>
        <v>0</v>
      </c>
      <c r="AQ388" s="553"/>
      <c r="AR388" s="551">
        <f t="shared" si="149"/>
        <v>0</v>
      </c>
      <c r="AS388" s="554"/>
      <c r="AT388" s="345">
        <f t="shared" si="150"/>
        <v>0</v>
      </c>
      <c r="AU388" s="868"/>
      <c r="AV388" s="555"/>
      <c r="AW388" s="371">
        <f t="shared" si="130"/>
        <v>0</v>
      </c>
      <c r="AX388" s="268"/>
      <c r="AY388" s="346">
        <f>'総括表 (A表)'!I388</f>
        <v>0</v>
      </c>
      <c r="AZ388" s="346">
        <f t="shared" si="131"/>
        <v>2</v>
      </c>
      <c r="BA388" s="346" t="str">
        <f t="shared" si="132"/>
        <v/>
      </c>
      <c r="BB388" s="346" t="str">
        <f t="shared" si="135"/>
        <v/>
      </c>
      <c r="BC388" s="346" t="str">
        <f t="shared" si="136"/>
        <v/>
      </c>
    </row>
    <row r="389" spans="1:55">
      <c r="A389" s="353">
        <f>VLOOKUP($E389,'個別表（B表）'!$C$14:$AR$213,2,FALSE)</f>
        <v>0</v>
      </c>
      <c r="B389" s="353">
        <f>IF(D389&gt;0,SUM($D$12:D389),0)</f>
        <v>0</v>
      </c>
      <c r="C389" s="353">
        <f t="shared" si="139"/>
        <v>0</v>
      </c>
      <c r="D389" s="353">
        <f t="shared" si="128"/>
        <v>0</v>
      </c>
      <c r="E389" s="408">
        <f t="shared" si="133"/>
        <v>0</v>
      </c>
      <c r="F389" s="371">
        <f>VLOOKUP($E389,'個別表（B表）'!$C$14:$AR$213,8,FALSE)</f>
        <v>0</v>
      </c>
      <c r="G389" s="346">
        <f>VLOOKUP($E389,'個別表（B表）'!$C$14:$AR$213,9,FALSE)</f>
        <v>0</v>
      </c>
      <c r="H389" s="346">
        <f>VLOOKUP($E389,'個別表（B表）'!$C$14:$AR$213,10,FALSE)</f>
        <v>0</v>
      </c>
      <c r="I389" s="542"/>
      <c r="J389" s="971" t="e">
        <f>IF($O389&gt;=0.6,1,
IF(AND($O389&gt;=0.5,#REF!=2,OR($L389="中間",$L389="山間")),1,"")
)</f>
        <v>#REF!</v>
      </c>
      <c r="K389" s="974" t="str">
        <f t="shared" si="129"/>
        <v/>
      </c>
      <c r="L389" s="652" t="str">
        <f>IF($H389&gt;0,LEFT(VLOOKUP($E389,'個別表（B表）'!$C$14:$AR$213,15,FALSE),2),"")</f>
        <v/>
      </c>
      <c r="M389" s="796"/>
      <c r="N389" s="544"/>
      <c r="O389" s="544"/>
      <c r="P389" s="543"/>
      <c r="Q389" s="556" t="str">
        <f t="shared" si="134"/>
        <v/>
      </c>
      <c r="R389" s="545"/>
      <c r="S389" s="557">
        <f>SUMIFS('個別表（B表）'!$H$14:$H$213,'個別表（B表）'!$C$14:$C$213,'総括表 (A表)'!$E389,'個別表（B表）'!$S$14:$S$213,"&gt;=1")</f>
        <v>0</v>
      </c>
      <c r="T389" s="401">
        <f>SUMIFS('個別表（B表）'!$BB$14:$BB$213,'個別表（B表）'!$C$14:$C$213,'総括表 (A表)'!$E389)</f>
        <v>0</v>
      </c>
      <c r="U389" s="401">
        <f>SUMIFS('個別表（B表）'!$BD$14:$BD$213,'個別表（B表）'!$C$14:$C$213,'総括表 (A表)'!$E389)</f>
        <v>0</v>
      </c>
      <c r="V389" s="557">
        <f>SUMIFS('個別表（B表）'!$H$14:$H$213,'個別表（B表）'!$C$14:$C$213,'総括表 (A表)'!$E389,'個別表（B表）'!$T$14:$T$213,"&gt;=1")</f>
        <v>0</v>
      </c>
      <c r="W389" s="402">
        <f>SUMIFS('個別表（B表）'!$BZ$14:$BZ$213,'個別表（B表）'!$C$14:$C$213,'総括表 (A表)'!$E389)</f>
        <v>0</v>
      </c>
      <c r="X389" s="402">
        <f>SUMIFS('個別表（B表）'!$CC$14:$CC$213,'個別表（B表）'!$C$14:$C$213,'総括表 (A表)'!$E389)</f>
        <v>0</v>
      </c>
      <c r="Y389" s="546"/>
      <c r="Z389" s="546"/>
      <c r="AA389" s="557">
        <f t="shared" si="140"/>
        <v>0</v>
      </c>
      <c r="AB389" s="403">
        <f t="shared" si="141"/>
        <v>0</v>
      </c>
      <c r="AC389" s="403">
        <f t="shared" si="142"/>
        <v>0</v>
      </c>
      <c r="AD389" s="548">
        <f t="shared" si="137"/>
        <v>0</v>
      </c>
      <c r="AE389" s="549"/>
      <c r="AF389" s="550">
        <f t="shared" si="143"/>
        <v>0</v>
      </c>
      <c r="AG389" s="551">
        <f t="shared" si="144"/>
        <v>0</v>
      </c>
      <c r="AH389" s="549"/>
      <c r="AI389" s="549"/>
      <c r="AJ389" s="550">
        <f t="shared" si="145"/>
        <v>0</v>
      </c>
      <c r="AK389" s="850">
        <f t="shared" si="138"/>
        <v>0</v>
      </c>
      <c r="AL389" s="549"/>
      <c r="AM389" s="550">
        <f t="shared" si="146"/>
        <v>0</v>
      </c>
      <c r="AN389" s="551">
        <f t="shared" si="147"/>
        <v>0</v>
      </c>
      <c r="AO389" s="549"/>
      <c r="AP389" s="552">
        <f t="shared" si="148"/>
        <v>0</v>
      </c>
      <c r="AQ389" s="553"/>
      <c r="AR389" s="551">
        <f t="shared" si="149"/>
        <v>0</v>
      </c>
      <c r="AS389" s="554"/>
      <c r="AT389" s="345">
        <f t="shared" si="150"/>
        <v>0</v>
      </c>
      <c r="AU389" s="868"/>
      <c r="AV389" s="555"/>
      <c r="AW389" s="371">
        <f t="shared" si="130"/>
        <v>0</v>
      </c>
      <c r="AX389" s="268"/>
      <c r="AY389" s="346">
        <f>'総括表 (A表)'!I389</f>
        <v>0</v>
      </c>
      <c r="AZ389" s="346">
        <f t="shared" si="131"/>
        <v>2</v>
      </c>
      <c r="BA389" s="346" t="str">
        <f t="shared" si="132"/>
        <v/>
      </c>
      <c r="BB389" s="346" t="str">
        <f t="shared" si="135"/>
        <v/>
      </c>
      <c r="BC389" s="346" t="str">
        <f t="shared" si="136"/>
        <v/>
      </c>
    </row>
    <row r="390" spans="1:55">
      <c r="A390" s="353">
        <f>VLOOKUP($E390,'個別表（B表）'!$C$14:$AR$213,2,FALSE)</f>
        <v>0</v>
      </c>
      <c r="B390" s="353">
        <f>IF(D390&gt;0,SUM($D$12:D390),0)</f>
        <v>0</v>
      </c>
      <c r="C390" s="353">
        <f t="shared" si="139"/>
        <v>0</v>
      </c>
      <c r="D390" s="353">
        <f t="shared" si="128"/>
        <v>0</v>
      </c>
      <c r="E390" s="408">
        <f t="shared" si="133"/>
        <v>0</v>
      </c>
      <c r="F390" s="371">
        <f>VLOOKUP($E390,'個別表（B表）'!$C$14:$AR$213,8,FALSE)</f>
        <v>0</v>
      </c>
      <c r="G390" s="346">
        <f>VLOOKUP($E390,'個別表（B表）'!$C$14:$AR$213,9,FALSE)</f>
        <v>0</v>
      </c>
      <c r="H390" s="346">
        <f>VLOOKUP($E390,'個別表（B表）'!$C$14:$AR$213,10,FALSE)</f>
        <v>0</v>
      </c>
      <c r="I390" s="542"/>
      <c r="J390" s="971" t="e">
        <f>IF($O390&gt;=0.6,1,
IF(AND($O390&gt;=0.5,#REF!=2,OR($L390="中間",$L390="山間")),1,"")
)</f>
        <v>#REF!</v>
      </c>
      <c r="K390" s="974" t="str">
        <f t="shared" si="129"/>
        <v/>
      </c>
      <c r="L390" s="652" t="str">
        <f>IF($H390&gt;0,LEFT(VLOOKUP($E390,'個別表（B表）'!$C$14:$AR$213,15,FALSE),2),"")</f>
        <v/>
      </c>
      <c r="M390" s="796"/>
      <c r="N390" s="544"/>
      <c r="O390" s="544"/>
      <c r="P390" s="543"/>
      <c r="Q390" s="556" t="str">
        <f t="shared" si="134"/>
        <v/>
      </c>
      <c r="R390" s="545"/>
      <c r="S390" s="557">
        <f>SUMIFS('個別表（B表）'!$H$14:$H$213,'個別表（B表）'!$C$14:$C$213,'総括表 (A表)'!$E390,'個別表（B表）'!$S$14:$S$213,"&gt;=1")</f>
        <v>0</v>
      </c>
      <c r="T390" s="401">
        <f>SUMIFS('個別表（B表）'!$BB$14:$BB$213,'個別表（B表）'!$C$14:$C$213,'総括表 (A表)'!$E390)</f>
        <v>0</v>
      </c>
      <c r="U390" s="401">
        <f>SUMIFS('個別表（B表）'!$BD$14:$BD$213,'個別表（B表）'!$C$14:$C$213,'総括表 (A表)'!$E390)</f>
        <v>0</v>
      </c>
      <c r="V390" s="557">
        <f>SUMIFS('個別表（B表）'!$H$14:$H$213,'個別表（B表）'!$C$14:$C$213,'総括表 (A表)'!$E390,'個別表（B表）'!$T$14:$T$213,"&gt;=1")</f>
        <v>0</v>
      </c>
      <c r="W390" s="402">
        <f>SUMIFS('個別表（B表）'!$BZ$14:$BZ$213,'個別表（B表）'!$C$14:$C$213,'総括表 (A表)'!$E390)</f>
        <v>0</v>
      </c>
      <c r="X390" s="402">
        <f>SUMIFS('個別表（B表）'!$CC$14:$CC$213,'個別表（B表）'!$C$14:$C$213,'総括表 (A表)'!$E390)</f>
        <v>0</v>
      </c>
      <c r="Y390" s="546"/>
      <c r="Z390" s="546"/>
      <c r="AA390" s="557">
        <f t="shared" si="140"/>
        <v>0</v>
      </c>
      <c r="AB390" s="403">
        <f t="shared" si="141"/>
        <v>0</v>
      </c>
      <c r="AC390" s="403">
        <f t="shared" si="142"/>
        <v>0</v>
      </c>
      <c r="AD390" s="548">
        <f t="shared" si="137"/>
        <v>0</v>
      </c>
      <c r="AE390" s="549"/>
      <c r="AF390" s="550">
        <f t="shared" si="143"/>
        <v>0</v>
      </c>
      <c r="AG390" s="551">
        <f t="shared" si="144"/>
        <v>0</v>
      </c>
      <c r="AH390" s="549"/>
      <c r="AI390" s="549"/>
      <c r="AJ390" s="550">
        <f t="shared" si="145"/>
        <v>0</v>
      </c>
      <c r="AK390" s="850">
        <f t="shared" si="138"/>
        <v>0</v>
      </c>
      <c r="AL390" s="549"/>
      <c r="AM390" s="550">
        <f t="shared" si="146"/>
        <v>0</v>
      </c>
      <c r="AN390" s="551">
        <f t="shared" si="147"/>
        <v>0</v>
      </c>
      <c r="AO390" s="549"/>
      <c r="AP390" s="552">
        <f t="shared" si="148"/>
        <v>0</v>
      </c>
      <c r="AQ390" s="553"/>
      <c r="AR390" s="551">
        <f t="shared" si="149"/>
        <v>0</v>
      </c>
      <c r="AS390" s="554"/>
      <c r="AT390" s="345">
        <f t="shared" si="150"/>
        <v>0</v>
      </c>
      <c r="AU390" s="868"/>
      <c r="AV390" s="555"/>
      <c r="AW390" s="371">
        <f t="shared" si="130"/>
        <v>0</v>
      </c>
      <c r="AX390" s="268"/>
      <c r="AY390" s="346">
        <f>'総括表 (A表)'!I390</f>
        <v>0</v>
      </c>
      <c r="AZ390" s="346">
        <f t="shared" si="131"/>
        <v>2</v>
      </c>
      <c r="BA390" s="346" t="str">
        <f t="shared" si="132"/>
        <v/>
      </c>
      <c r="BB390" s="346" t="str">
        <f t="shared" si="135"/>
        <v/>
      </c>
      <c r="BC390" s="346" t="str">
        <f t="shared" si="136"/>
        <v/>
      </c>
    </row>
    <row r="391" spans="1:55">
      <c r="A391" s="353">
        <f>VLOOKUP($E391,'個別表（B表）'!$C$14:$AR$213,2,FALSE)</f>
        <v>0</v>
      </c>
      <c r="B391" s="353">
        <f>IF(D391&gt;0,SUM($D$12:D391),0)</f>
        <v>0</v>
      </c>
      <c r="C391" s="353">
        <f t="shared" si="139"/>
        <v>0</v>
      </c>
      <c r="D391" s="353">
        <f t="shared" si="128"/>
        <v>0</v>
      </c>
      <c r="E391" s="408">
        <f t="shared" si="133"/>
        <v>0</v>
      </c>
      <c r="F391" s="371">
        <f>VLOOKUP($E391,'個別表（B表）'!$C$14:$AR$213,8,FALSE)</f>
        <v>0</v>
      </c>
      <c r="G391" s="346">
        <f>VLOOKUP($E391,'個別表（B表）'!$C$14:$AR$213,9,FALSE)</f>
        <v>0</v>
      </c>
      <c r="H391" s="346">
        <f>VLOOKUP($E391,'個別表（B表）'!$C$14:$AR$213,10,FALSE)</f>
        <v>0</v>
      </c>
      <c r="I391" s="542"/>
      <c r="J391" s="971" t="e">
        <f>IF($O391&gt;=0.6,1,
IF(AND($O391&gt;=0.5,#REF!=2,OR($L391="中間",$L391="山間")),1,"")
)</f>
        <v>#REF!</v>
      </c>
      <c r="K391" s="974" t="str">
        <f t="shared" si="129"/>
        <v/>
      </c>
      <c r="L391" s="652" t="str">
        <f>IF($H391&gt;0,LEFT(VLOOKUP($E391,'個別表（B表）'!$C$14:$AR$213,15,FALSE),2),"")</f>
        <v/>
      </c>
      <c r="M391" s="796"/>
      <c r="N391" s="544"/>
      <c r="O391" s="544"/>
      <c r="P391" s="543"/>
      <c r="Q391" s="556" t="str">
        <f t="shared" si="134"/>
        <v/>
      </c>
      <c r="R391" s="545"/>
      <c r="S391" s="557">
        <f>SUMIFS('個別表（B表）'!$H$14:$H$213,'個別表（B表）'!$C$14:$C$213,'総括表 (A表)'!$E391,'個別表（B表）'!$S$14:$S$213,"&gt;=1")</f>
        <v>0</v>
      </c>
      <c r="T391" s="401">
        <f>SUMIFS('個別表（B表）'!$BB$14:$BB$213,'個別表（B表）'!$C$14:$C$213,'総括表 (A表)'!$E391)</f>
        <v>0</v>
      </c>
      <c r="U391" s="401">
        <f>SUMIFS('個別表（B表）'!$BD$14:$BD$213,'個別表（B表）'!$C$14:$C$213,'総括表 (A表)'!$E391)</f>
        <v>0</v>
      </c>
      <c r="V391" s="557">
        <f>SUMIFS('個別表（B表）'!$H$14:$H$213,'個別表（B表）'!$C$14:$C$213,'総括表 (A表)'!$E391,'個別表（B表）'!$T$14:$T$213,"&gt;=1")</f>
        <v>0</v>
      </c>
      <c r="W391" s="402">
        <f>SUMIFS('個別表（B表）'!$BZ$14:$BZ$213,'個別表（B表）'!$C$14:$C$213,'総括表 (A表)'!$E391)</f>
        <v>0</v>
      </c>
      <c r="X391" s="402">
        <f>SUMIFS('個別表（B表）'!$CC$14:$CC$213,'個別表（B表）'!$C$14:$C$213,'総括表 (A表)'!$E391)</f>
        <v>0</v>
      </c>
      <c r="Y391" s="546"/>
      <c r="Z391" s="546"/>
      <c r="AA391" s="557">
        <f t="shared" si="140"/>
        <v>0</v>
      </c>
      <c r="AB391" s="403">
        <f t="shared" si="141"/>
        <v>0</v>
      </c>
      <c r="AC391" s="403">
        <f t="shared" si="142"/>
        <v>0</v>
      </c>
      <c r="AD391" s="548">
        <f t="shared" si="137"/>
        <v>0</v>
      </c>
      <c r="AE391" s="549"/>
      <c r="AF391" s="550">
        <f t="shared" si="143"/>
        <v>0</v>
      </c>
      <c r="AG391" s="551">
        <f t="shared" si="144"/>
        <v>0</v>
      </c>
      <c r="AH391" s="549"/>
      <c r="AI391" s="549"/>
      <c r="AJ391" s="550">
        <f t="shared" si="145"/>
        <v>0</v>
      </c>
      <c r="AK391" s="850">
        <f t="shared" si="138"/>
        <v>0</v>
      </c>
      <c r="AL391" s="549"/>
      <c r="AM391" s="550">
        <f t="shared" si="146"/>
        <v>0</v>
      </c>
      <c r="AN391" s="551">
        <f t="shared" si="147"/>
        <v>0</v>
      </c>
      <c r="AO391" s="549"/>
      <c r="AP391" s="552">
        <f t="shared" si="148"/>
        <v>0</v>
      </c>
      <c r="AQ391" s="553"/>
      <c r="AR391" s="551">
        <f t="shared" si="149"/>
        <v>0</v>
      </c>
      <c r="AS391" s="554"/>
      <c r="AT391" s="345">
        <f t="shared" si="150"/>
        <v>0</v>
      </c>
      <c r="AU391" s="868"/>
      <c r="AV391" s="555"/>
      <c r="AW391" s="371">
        <f t="shared" si="130"/>
        <v>0</v>
      </c>
      <c r="AX391" s="268"/>
      <c r="AY391" s="346">
        <f>'総括表 (A表)'!I391</f>
        <v>0</v>
      </c>
      <c r="AZ391" s="346">
        <f t="shared" si="131"/>
        <v>2</v>
      </c>
      <c r="BA391" s="346" t="str">
        <f t="shared" si="132"/>
        <v/>
      </c>
      <c r="BB391" s="346" t="str">
        <f t="shared" si="135"/>
        <v/>
      </c>
      <c r="BC391" s="346" t="str">
        <f t="shared" si="136"/>
        <v/>
      </c>
    </row>
    <row r="392" spans="1:55">
      <c r="A392" s="353">
        <f>VLOOKUP($E392,'個別表（B表）'!$C$14:$AR$213,2,FALSE)</f>
        <v>0</v>
      </c>
      <c r="B392" s="353">
        <f>IF(D392&gt;0,SUM($D$12:D392),0)</f>
        <v>0</v>
      </c>
      <c r="C392" s="353">
        <f t="shared" si="139"/>
        <v>0</v>
      </c>
      <c r="D392" s="353">
        <f t="shared" si="128"/>
        <v>0</v>
      </c>
      <c r="E392" s="408">
        <f t="shared" si="133"/>
        <v>0</v>
      </c>
      <c r="F392" s="371">
        <f>VLOOKUP($E392,'個別表（B表）'!$C$14:$AR$213,8,FALSE)</f>
        <v>0</v>
      </c>
      <c r="G392" s="346">
        <f>VLOOKUP($E392,'個別表（B表）'!$C$14:$AR$213,9,FALSE)</f>
        <v>0</v>
      </c>
      <c r="H392" s="346">
        <f>VLOOKUP($E392,'個別表（B表）'!$C$14:$AR$213,10,FALSE)</f>
        <v>0</v>
      </c>
      <c r="I392" s="542"/>
      <c r="J392" s="971" t="e">
        <f>IF($O392&gt;=0.6,1,
IF(AND($O392&gt;=0.5,#REF!=2,OR($L392="中間",$L392="山間")),1,"")
)</f>
        <v>#REF!</v>
      </c>
      <c r="K392" s="974" t="str">
        <f t="shared" si="129"/>
        <v/>
      </c>
      <c r="L392" s="652" t="str">
        <f>IF($H392&gt;0,LEFT(VLOOKUP($E392,'個別表（B表）'!$C$14:$AR$213,15,FALSE),2),"")</f>
        <v/>
      </c>
      <c r="M392" s="796"/>
      <c r="N392" s="544"/>
      <c r="O392" s="544"/>
      <c r="P392" s="543"/>
      <c r="Q392" s="556" t="str">
        <f t="shared" si="134"/>
        <v/>
      </c>
      <c r="R392" s="545"/>
      <c r="S392" s="557">
        <f>SUMIFS('個別表（B表）'!$H$14:$H$213,'個別表（B表）'!$C$14:$C$213,'総括表 (A表)'!$E392,'個別表（B表）'!$S$14:$S$213,"&gt;=1")</f>
        <v>0</v>
      </c>
      <c r="T392" s="401">
        <f>SUMIFS('個別表（B表）'!$BB$14:$BB$213,'個別表（B表）'!$C$14:$C$213,'総括表 (A表)'!$E392)</f>
        <v>0</v>
      </c>
      <c r="U392" s="401">
        <f>SUMIFS('個別表（B表）'!$BD$14:$BD$213,'個別表（B表）'!$C$14:$C$213,'総括表 (A表)'!$E392)</f>
        <v>0</v>
      </c>
      <c r="V392" s="557">
        <f>SUMIFS('個別表（B表）'!$H$14:$H$213,'個別表（B表）'!$C$14:$C$213,'総括表 (A表)'!$E392,'個別表（B表）'!$T$14:$T$213,"&gt;=1")</f>
        <v>0</v>
      </c>
      <c r="W392" s="402">
        <f>SUMIFS('個別表（B表）'!$BZ$14:$BZ$213,'個別表（B表）'!$C$14:$C$213,'総括表 (A表)'!$E392)</f>
        <v>0</v>
      </c>
      <c r="X392" s="402">
        <f>SUMIFS('個別表（B表）'!$CC$14:$CC$213,'個別表（B表）'!$C$14:$C$213,'総括表 (A表)'!$E392)</f>
        <v>0</v>
      </c>
      <c r="Y392" s="546"/>
      <c r="Z392" s="546"/>
      <c r="AA392" s="557">
        <f t="shared" si="140"/>
        <v>0</v>
      </c>
      <c r="AB392" s="403">
        <f t="shared" si="141"/>
        <v>0</v>
      </c>
      <c r="AC392" s="403">
        <f t="shared" si="142"/>
        <v>0</v>
      </c>
      <c r="AD392" s="548">
        <f t="shared" si="137"/>
        <v>0</v>
      </c>
      <c r="AE392" s="549"/>
      <c r="AF392" s="550">
        <f t="shared" si="143"/>
        <v>0</v>
      </c>
      <c r="AG392" s="551">
        <f t="shared" si="144"/>
        <v>0</v>
      </c>
      <c r="AH392" s="549"/>
      <c r="AI392" s="549"/>
      <c r="AJ392" s="550">
        <f t="shared" si="145"/>
        <v>0</v>
      </c>
      <c r="AK392" s="850">
        <f t="shared" si="138"/>
        <v>0</v>
      </c>
      <c r="AL392" s="549"/>
      <c r="AM392" s="550">
        <f t="shared" si="146"/>
        <v>0</v>
      </c>
      <c r="AN392" s="551">
        <f t="shared" si="147"/>
        <v>0</v>
      </c>
      <c r="AO392" s="549"/>
      <c r="AP392" s="552">
        <f t="shared" si="148"/>
        <v>0</v>
      </c>
      <c r="AQ392" s="553"/>
      <c r="AR392" s="551">
        <f t="shared" si="149"/>
        <v>0</v>
      </c>
      <c r="AS392" s="554"/>
      <c r="AT392" s="345">
        <f t="shared" si="150"/>
        <v>0</v>
      </c>
      <c r="AU392" s="868"/>
      <c r="AV392" s="555"/>
      <c r="AW392" s="371">
        <f t="shared" si="130"/>
        <v>0</v>
      </c>
      <c r="AX392" s="268"/>
      <c r="AY392" s="346">
        <f>'総括表 (A表)'!I392</f>
        <v>0</v>
      </c>
      <c r="AZ392" s="346">
        <f t="shared" si="131"/>
        <v>2</v>
      </c>
      <c r="BA392" s="346" t="str">
        <f t="shared" si="132"/>
        <v/>
      </c>
      <c r="BB392" s="346" t="str">
        <f t="shared" si="135"/>
        <v/>
      </c>
      <c r="BC392" s="346" t="str">
        <f t="shared" si="136"/>
        <v/>
      </c>
    </row>
    <row r="393" spans="1:55">
      <c r="A393" s="353">
        <f>VLOOKUP($E393,'個別表（B表）'!$C$14:$AR$213,2,FALSE)</f>
        <v>0</v>
      </c>
      <c r="B393" s="353">
        <f>IF(D393&gt;0,SUM($D$12:D393),0)</f>
        <v>0</v>
      </c>
      <c r="C393" s="353">
        <f t="shared" si="139"/>
        <v>0</v>
      </c>
      <c r="D393" s="353">
        <f t="shared" si="128"/>
        <v>0</v>
      </c>
      <c r="E393" s="408">
        <f t="shared" si="133"/>
        <v>0</v>
      </c>
      <c r="F393" s="371">
        <f>VLOOKUP($E393,'個別表（B表）'!$C$14:$AR$213,8,FALSE)</f>
        <v>0</v>
      </c>
      <c r="G393" s="346">
        <f>VLOOKUP($E393,'個別表（B表）'!$C$14:$AR$213,9,FALSE)</f>
        <v>0</v>
      </c>
      <c r="H393" s="346">
        <f>VLOOKUP($E393,'個別表（B表）'!$C$14:$AR$213,10,FALSE)</f>
        <v>0</v>
      </c>
      <c r="I393" s="542"/>
      <c r="J393" s="971" t="e">
        <f>IF($O393&gt;=0.6,1,
IF(AND($O393&gt;=0.5,#REF!=2,OR($L393="中間",$L393="山間")),1,"")
)</f>
        <v>#REF!</v>
      </c>
      <c r="K393" s="974" t="str">
        <f t="shared" si="129"/>
        <v/>
      </c>
      <c r="L393" s="652" t="str">
        <f>IF($H393&gt;0,LEFT(VLOOKUP($E393,'個別表（B表）'!$C$14:$AR$213,15,FALSE),2),"")</f>
        <v/>
      </c>
      <c r="M393" s="796"/>
      <c r="N393" s="544"/>
      <c r="O393" s="544"/>
      <c r="P393" s="543"/>
      <c r="Q393" s="556" t="str">
        <f t="shared" si="134"/>
        <v/>
      </c>
      <c r="R393" s="545"/>
      <c r="S393" s="557">
        <f>SUMIFS('個別表（B表）'!$H$14:$H$213,'個別表（B表）'!$C$14:$C$213,'総括表 (A表)'!$E393,'個別表（B表）'!$S$14:$S$213,"&gt;=1")</f>
        <v>0</v>
      </c>
      <c r="T393" s="401">
        <f>SUMIFS('個別表（B表）'!$BB$14:$BB$213,'個別表（B表）'!$C$14:$C$213,'総括表 (A表)'!$E393)</f>
        <v>0</v>
      </c>
      <c r="U393" s="401">
        <f>SUMIFS('個別表（B表）'!$BD$14:$BD$213,'個別表（B表）'!$C$14:$C$213,'総括表 (A表)'!$E393)</f>
        <v>0</v>
      </c>
      <c r="V393" s="557">
        <f>SUMIFS('個別表（B表）'!$H$14:$H$213,'個別表（B表）'!$C$14:$C$213,'総括表 (A表)'!$E393,'個別表（B表）'!$T$14:$T$213,"&gt;=1")</f>
        <v>0</v>
      </c>
      <c r="W393" s="402">
        <f>SUMIFS('個別表（B表）'!$BZ$14:$BZ$213,'個別表（B表）'!$C$14:$C$213,'総括表 (A表)'!$E393)</f>
        <v>0</v>
      </c>
      <c r="X393" s="402">
        <f>SUMIFS('個別表（B表）'!$CC$14:$CC$213,'個別表（B表）'!$C$14:$C$213,'総括表 (A表)'!$E393)</f>
        <v>0</v>
      </c>
      <c r="Y393" s="546"/>
      <c r="Z393" s="546"/>
      <c r="AA393" s="557">
        <f t="shared" si="140"/>
        <v>0</v>
      </c>
      <c r="AB393" s="403">
        <f t="shared" si="141"/>
        <v>0</v>
      </c>
      <c r="AC393" s="403">
        <f t="shared" si="142"/>
        <v>0</v>
      </c>
      <c r="AD393" s="548">
        <f t="shared" si="137"/>
        <v>0</v>
      </c>
      <c r="AE393" s="549"/>
      <c r="AF393" s="550">
        <f t="shared" si="143"/>
        <v>0</v>
      </c>
      <c r="AG393" s="551">
        <f t="shared" si="144"/>
        <v>0</v>
      </c>
      <c r="AH393" s="549"/>
      <c r="AI393" s="549"/>
      <c r="AJ393" s="550">
        <f t="shared" si="145"/>
        <v>0</v>
      </c>
      <c r="AK393" s="850">
        <f t="shared" si="138"/>
        <v>0</v>
      </c>
      <c r="AL393" s="549"/>
      <c r="AM393" s="550">
        <f t="shared" si="146"/>
        <v>0</v>
      </c>
      <c r="AN393" s="551">
        <f t="shared" si="147"/>
        <v>0</v>
      </c>
      <c r="AO393" s="549"/>
      <c r="AP393" s="552">
        <f t="shared" si="148"/>
        <v>0</v>
      </c>
      <c r="AQ393" s="553"/>
      <c r="AR393" s="551">
        <f t="shared" si="149"/>
        <v>0</v>
      </c>
      <c r="AS393" s="554"/>
      <c r="AT393" s="345">
        <f t="shared" si="150"/>
        <v>0</v>
      </c>
      <c r="AU393" s="868"/>
      <c r="AV393" s="555"/>
      <c r="AW393" s="371">
        <f t="shared" si="130"/>
        <v>0</v>
      </c>
      <c r="AX393" s="268"/>
      <c r="AY393" s="346">
        <f>'総括表 (A表)'!I393</f>
        <v>0</v>
      </c>
      <c r="AZ393" s="346">
        <f t="shared" si="131"/>
        <v>2</v>
      </c>
      <c r="BA393" s="346" t="str">
        <f t="shared" si="132"/>
        <v/>
      </c>
      <c r="BB393" s="346" t="str">
        <f t="shared" si="135"/>
        <v/>
      </c>
      <c r="BC393" s="346" t="str">
        <f t="shared" si="136"/>
        <v/>
      </c>
    </row>
    <row r="394" spans="1:55">
      <c r="A394" s="353">
        <f>VLOOKUP($E394,'個別表（B表）'!$C$14:$AR$213,2,FALSE)</f>
        <v>0</v>
      </c>
      <c r="B394" s="353">
        <f>IF(D394&gt;0,SUM($D$12:D394),0)</f>
        <v>0</v>
      </c>
      <c r="C394" s="353">
        <f t="shared" si="139"/>
        <v>0</v>
      </c>
      <c r="D394" s="353">
        <f t="shared" si="128"/>
        <v>0</v>
      </c>
      <c r="E394" s="408">
        <f t="shared" si="133"/>
        <v>0</v>
      </c>
      <c r="F394" s="371">
        <f>VLOOKUP($E394,'個別表（B表）'!$C$14:$AR$213,8,FALSE)</f>
        <v>0</v>
      </c>
      <c r="G394" s="346">
        <f>VLOOKUP($E394,'個別表（B表）'!$C$14:$AR$213,9,FALSE)</f>
        <v>0</v>
      </c>
      <c r="H394" s="346">
        <f>VLOOKUP($E394,'個別表（B表）'!$C$14:$AR$213,10,FALSE)</f>
        <v>0</v>
      </c>
      <c r="I394" s="542"/>
      <c r="J394" s="971" t="e">
        <f>IF($O394&gt;=0.6,1,
IF(AND($O394&gt;=0.5,#REF!=2,OR($L394="中間",$L394="山間")),1,"")
)</f>
        <v>#REF!</v>
      </c>
      <c r="K394" s="974" t="str">
        <f t="shared" si="129"/>
        <v/>
      </c>
      <c r="L394" s="652" t="str">
        <f>IF($H394&gt;0,LEFT(VLOOKUP($E394,'個別表（B表）'!$C$14:$AR$213,15,FALSE),2),"")</f>
        <v/>
      </c>
      <c r="M394" s="796"/>
      <c r="N394" s="544"/>
      <c r="O394" s="544"/>
      <c r="P394" s="543"/>
      <c r="Q394" s="556" t="str">
        <f t="shared" si="134"/>
        <v/>
      </c>
      <c r="R394" s="545"/>
      <c r="S394" s="557">
        <f>SUMIFS('個別表（B表）'!$H$14:$H$213,'個別表（B表）'!$C$14:$C$213,'総括表 (A表)'!$E394,'個別表（B表）'!$S$14:$S$213,"&gt;=1")</f>
        <v>0</v>
      </c>
      <c r="T394" s="401">
        <f>SUMIFS('個別表（B表）'!$BB$14:$BB$213,'個別表（B表）'!$C$14:$C$213,'総括表 (A表)'!$E394)</f>
        <v>0</v>
      </c>
      <c r="U394" s="401">
        <f>SUMIFS('個別表（B表）'!$BD$14:$BD$213,'個別表（B表）'!$C$14:$C$213,'総括表 (A表)'!$E394)</f>
        <v>0</v>
      </c>
      <c r="V394" s="557">
        <f>SUMIFS('個別表（B表）'!$H$14:$H$213,'個別表（B表）'!$C$14:$C$213,'総括表 (A表)'!$E394,'個別表（B表）'!$T$14:$T$213,"&gt;=1")</f>
        <v>0</v>
      </c>
      <c r="W394" s="402">
        <f>SUMIFS('個別表（B表）'!$BZ$14:$BZ$213,'個別表（B表）'!$C$14:$C$213,'総括表 (A表)'!$E394)</f>
        <v>0</v>
      </c>
      <c r="X394" s="402">
        <f>SUMIFS('個別表（B表）'!$CC$14:$CC$213,'個別表（B表）'!$C$14:$C$213,'総括表 (A表)'!$E394)</f>
        <v>0</v>
      </c>
      <c r="Y394" s="546"/>
      <c r="Z394" s="546"/>
      <c r="AA394" s="557">
        <f t="shared" si="140"/>
        <v>0</v>
      </c>
      <c r="AB394" s="403">
        <f t="shared" si="141"/>
        <v>0</v>
      </c>
      <c r="AC394" s="403">
        <f t="shared" si="142"/>
        <v>0</v>
      </c>
      <c r="AD394" s="548">
        <f t="shared" si="137"/>
        <v>0</v>
      </c>
      <c r="AE394" s="549"/>
      <c r="AF394" s="550">
        <f t="shared" si="143"/>
        <v>0</v>
      </c>
      <c r="AG394" s="551">
        <f t="shared" si="144"/>
        <v>0</v>
      </c>
      <c r="AH394" s="549"/>
      <c r="AI394" s="549"/>
      <c r="AJ394" s="550">
        <f t="shared" si="145"/>
        <v>0</v>
      </c>
      <c r="AK394" s="850">
        <f t="shared" si="138"/>
        <v>0</v>
      </c>
      <c r="AL394" s="549"/>
      <c r="AM394" s="550">
        <f t="shared" si="146"/>
        <v>0</v>
      </c>
      <c r="AN394" s="551">
        <f t="shared" si="147"/>
        <v>0</v>
      </c>
      <c r="AO394" s="549"/>
      <c r="AP394" s="552">
        <f t="shared" si="148"/>
        <v>0</v>
      </c>
      <c r="AQ394" s="553"/>
      <c r="AR394" s="551">
        <f t="shared" si="149"/>
        <v>0</v>
      </c>
      <c r="AS394" s="554"/>
      <c r="AT394" s="345">
        <f t="shared" si="150"/>
        <v>0</v>
      </c>
      <c r="AU394" s="868"/>
      <c r="AV394" s="555"/>
      <c r="AW394" s="371">
        <f t="shared" si="130"/>
        <v>0</v>
      </c>
      <c r="AX394" s="268"/>
      <c r="AY394" s="346">
        <f>'総括表 (A表)'!I394</f>
        <v>0</v>
      </c>
      <c r="AZ394" s="346">
        <f t="shared" si="131"/>
        <v>2</v>
      </c>
      <c r="BA394" s="346" t="str">
        <f t="shared" si="132"/>
        <v/>
      </c>
      <c r="BB394" s="346" t="str">
        <f t="shared" si="135"/>
        <v/>
      </c>
      <c r="BC394" s="346" t="str">
        <f t="shared" si="136"/>
        <v/>
      </c>
    </row>
    <row r="395" spans="1:55">
      <c r="A395" s="353">
        <f>VLOOKUP($E395,'個別表（B表）'!$C$14:$AR$213,2,FALSE)</f>
        <v>0</v>
      </c>
      <c r="B395" s="353">
        <f>IF(D395&gt;0,SUM($D$12:D395),0)</f>
        <v>0</v>
      </c>
      <c r="C395" s="353">
        <f t="shared" si="139"/>
        <v>0</v>
      </c>
      <c r="D395" s="353">
        <f t="shared" si="128"/>
        <v>0</v>
      </c>
      <c r="E395" s="408">
        <f t="shared" si="133"/>
        <v>0</v>
      </c>
      <c r="F395" s="371">
        <f>VLOOKUP($E395,'個別表（B表）'!$C$14:$AR$213,8,FALSE)</f>
        <v>0</v>
      </c>
      <c r="G395" s="346">
        <f>VLOOKUP($E395,'個別表（B表）'!$C$14:$AR$213,9,FALSE)</f>
        <v>0</v>
      </c>
      <c r="H395" s="346">
        <f>VLOOKUP($E395,'個別表（B表）'!$C$14:$AR$213,10,FALSE)</f>
        <v>0</v>
      </c>
      <c r="I395" s="542"/>
      <c r="J395" s="971" t="e">
        <f>IF($O395&gt;=0.6,1,
IF(AND($O395&gt;=0.5,#REF!=2,OR($L395="中間",$L395="山間")),1,"")
)</f>
        <v>#REF!</v>
      </c>
      <c r="K395" s="974" t="str">
        <f t="shared" si="129"/>
        <v/>
      </c>
      <c r="L395" s="652" t="str">
        <f>IF($H395&gt;0,LEFT(VLOOKUP($E395,'個別表（B表）'!$C$14:$AR$213,15,FALSE),2),"")</f>
        <v/>
      </c>
      <c r="M395" s="796"/>
      <c r="N395" s="544"/>
      <c r="O395" s="544"/>
      <c r="P395" s="543"/>
      <c r="Q395" s="556" t="str">
        <f t="shared" si="134"/>
        <v/>
      </c>
      <c r="R395" s="545"/>
      <c r="S395" s="557">
        <f>SUMIFS('個別表（B表）'!$H$14:$H$213,'個別表（B表）'!$C$14:$C$213,'総括表 (A表)'!$E395,'個別表（B表）'!$S$14:$S$213,"&gt;=1")</f>
        <v>0</v>
      </c>
      <c r="T395" s="401">
        <f>SUMIFS('個別表（B表）'!$BB$14:$BB$213,'個別表（B表）'!$C$14:$C$213,'総括表 (A表)'!$E395)</f>
        <v>0</v>
      </c>
      <c r="U395" s="401">
        <f>SUMIFS('個別表（B表）'!$BD$14:$BD$213,'個別表（B表）'!$C$14:$C$213,'総括表 (A表)'!$E395)</f>
        <v>0</v>
      </c>
      <c r="V395" s="557">
        <f>SUMIFS('個別表（B表）'!$H$14:$H$213,'個別表（B表）'!$C$14:$C$213,'総括表 (A表)'!$E395,'個別表（B表）'!$T$14:$T$213,"&gt;=1")</f>
        <v>0</v>
      </c>
      <c r="W395" s="402">
        <f>SUMIFS('個別表（B表）'!$BZ$14:$BZ$213,'個別表（B表）'!$C$14:$C$213,'総括表 (A表)'!$E395)</f>
        <v>0</v>
      </c>
      <c r="X395" s="402">
        <f>SUMIFS('個別表（B表）'!$CC$14:$CC$213,'個別表（B表）'!$C$14:$C$213,'総括表 (A表)'!$E395)</f>
        <v>0</v>
      </c>
      <c r="Y395" s="546"/>
      <c r="Z395" s="546"/>
      <c r="AA395" s="557">
        <f t="shared" si="140"/>
        <v>0</v>
      </c>
      <c r="AB395" s="403">
        <f t="shared" si="141"/>
        <v>0</v>
      </c>
      <c r="AC395" s="403">
        <f t="shared" si="142"/>
        <v>0</v>
      </c>
      <c r="AD395" s="548">
        <f t="shared" si="137"/>
        <v>0</v>
      </c>
      <c r="AE395" s="549"/>
      <c r="AF395" s="550">
        <f t="shared" si="143"/>
        <v>0</v>
      </c>
      <c r="AG395" s="551">
        <f t="shared" si="144"/>
        <v>0</v>
      </c>
      <c r="AH395" s="549"/>
      <c r="AI395" s="549"/>
      <c r="AJ395" s="550">
        <f t="shared" si="145"/>
        <v>0</v>
      </c>
      <c r="AK395" s="850">
        <f t="shared" si="138"/>
        <v>0</v>
      </c>
      <c r="AL395" s="549"/>
      <c r="AM395" s="550">
        <f t="shared" si="146"/>
        <v>0</v>
      </c>
      <c r="AN395" s="551">
        <f t="shared" si="147"/>
        <v>0</v>
      </c>
      <c r="AO395" s="549"/>
      <c r="AP395" s="552">
        <f t="shared" si="148"/>
        <v>0</v>
      </c>
      <c r="AQ395" s="553"/>
      <c r="AR395" s="551">
        <f t="shared" si="149"/>
        <v>0</v>
      </c>
      <c r="AS395" s="554"/>
      <c r="AT395" s="345">
        <f t="shared" si="150"/>
        <v>0</v>
      </c>
      <c r="AU395" s="868"/>
      <c r="AV395" s="555"/>
      <c r="AW395" s="371">
        <f t="shared" si="130"/>
        <v>0</v>
      </c>
      <c r="AX395" s="268"/>
      <c r="AY395" s="346">
        <f>'総括表 (A表)'!I395</f>
        <v>0</v>
      </c>
      <c r="AZ395" s="346">
        <f t="shared" si="131"/>
        <v>2</v>
      </c>
      <c r="BA395" s="346" t="str">
        <f t="shared" si="132"/>
        <v/>
      </c>
      <c r="BB395" s="346" t="str">
        <f t="shared" si="135"/>
        <v/>
      </c>
      <c r="BC395" s="346" t="str">
        <f t="shared" si="136"/>
        <v/>
      </c>
    </row>
    <row r="396" spans="1:55">
      <c r="A396" s="353">
        <f>VLOOKUP($E396,'個別表（B表）'!$C$14:$AR$213,2,FALSE)</f>
        <v>0</v>
      </c>
      <c r="B396" s="353">
        <f>IF(D396&gt;0,SUM($D$12:D396),0)</f>
        <v>0</v>
      </c>
      <c r="C396" s="353">
        <f t="shared" si="139"/>
        <v>0</v>
      </c>
      <c r="D396" s="353">
        <f t="shared" ref="D396:D459" si="151">IF(AND(C396=1,SUMIF($A$12:$A$541,A396,$Z$12:$Z$541)&gt;0),1,0)</f>
        <v>0</v>
      </c>
      <c r="E396" s="408">
        <f t="shared" si="133"/>
        <v>0</v>
      </c>
      <c r="F396" s="371">
        <f>VLOOKUP($E396,'個別表（B表）'!$C$14:$AR$213,8,FALSE)</f>
        <v>0</v>
      </c>
      <c r="G396" s="346">
        <f>VLOOKUP($E396,'個別表（B表）'!$C$14:$AR$213,9,FALSE)</f>
        <v>0</v>
      </c>
      <c r="H396" s="346">
        <f>VLOOKUP($E396,'個別表（B表）'!$C$14:$AR$213,10,FALSE)</f>
        <v>0</v>
      </c>
      <c r="I396" s="542"/>
      <c r="J396" s="971" t="e">
        <f>IF($O396&gt;=0.6,1,
IF(AND($O396&gt;=0.5,#REF!=2,OR($L396="中間",$L396="山間")),1,"")
)</f>
        <v>#REF!</v>
      </c>
      <c r="K396" s="974" t="str">
        <f t="shared" ref="K396:K459" si="152">$BC396</f>
        <v/>
      </c>
      <c r="L396" s="652" t="str">
        <f>IF($H396&gt;0,LEFT(VLOOKUP($E396,'個別表（B表）'!$C$14:$AR$213,15,FALSE),2),"")</f>
        <v/>
      </c>
      <c r="M396" s="796"/>
      <c r="N396" s="544"/>
      <c r="O396" s="544"/>
      <c r="P396" s="543"/>
      <c r="Q396" s="556" t="str">
        <f t="shared" si="134"/>
        <v/>
      </c>
      <c r="R396" s="545"/>
      <c r="S396" s="557">
        <f>SUMIFS('個別表（B表）'!$H$14:$H$213,'個別表（B表）'!$C$14:$C$213,'総括表 (A表)'!$E396,'個別表（B表）'!$S$14:$S$213,"&gt;=1")</f>
        <v>0</v>
      </c>
      <c r="T396" s="401">
        <f>SUMIFS('個別表（B表）'!$BB$14:$BB$213,'個別表（B表）'!$C$14:$C$213,'総括表 (A表)'!$E396)</f>
        <v>0</v>
      </c>
      <c r="U396" s="401">
        <f>SUMIFS('個別表（B表）'!$BD$14:$BD$213,'個別表（B表）'!$C$14:$C$213,'総括表 (A表)'!$E396)</f>
        <v>0</v>
      </c>
      <c r="V396" s="557">
        <f>SUMIFS('個別表（B表）'!$H$14:$H$213,'個別表（B表）'!$C$14:$C$213,'総括表 (A表)'!$E396,'個別表（B表）'!$T$14:$T$213,"&gt;=1")</f>
        <v>0</v>
      </c>
      <c r="W396" s="402">
        <f>SUMIFS('個別表（B表）'!$BZ$14:$BZ$213,'個別表（B表）'!$C$14:$C$213,'総括表 (A表)'!$E396)</f>
        <v>0</v>
      </c>
      <c r="X396" s="402">
        <f>SUMIFS('個別表（B表）'!$CC$14:$CC$213,'個別表（B表）'!$C$14:$C$213,'総括表 (A表)'!$E396)</f>
        <v>0</v>
      </c>
      <c r="Y396" s="546"/>
      <c r="Z396" s="546"/>
      <c r="AA396" s="557">
        <f t="shared" si="140"/>
        <v>0</v>
      </c>
      <c r="AB396" s="403">
        <f t="shared" si="141"/>
        <v>0</v>
      </c>
      <c r="AC396" s="403">
        <f t="shared" si="142"/>
        <v>0</v>
      </c>
      <c r="AD396" s="548">
        <f t="shared" si="137"/>
        <v>0</v>
      </c>
      <c r="AE396" s="549"/>
      <c r="AF396" s="550">
        <f t="shared" si="143"/>
        <v>0</v>
      </c>
      <c r="AG396" s="551">
        <f t="shared" si="144"/>
        <v>0</v>
      </c>
      <c r="AH396" s="549"/>
      <c r="AI396" s="549"/>
      <c r="AJ396" s="550">
        <f t="shared" si="145"/>
        <v>0</v>
      </c>
      <c r="AK396" s="850">
        <f t="shared" si="138"/>
        <v>0</v>
      </c>
      <c r="AL396" s="549"/>
      <c r="AM396" s="550">
        <f t="shared" si="146"/>
        <v>0</v>
      </c>
      <c r="AN396" s="551">
        <f t="shared" si="147"/>
        <v>0</v>
      </c>
      <c r="AO396" s="549"/>
      <c r="AP396" s="552">
        <f t="shared" si="148"/>
        <v>0</v>
      </c>
      <c r="AQ396" s="553"/>
      <c r="AR396" s="551">
        <f t="shared" si="149"/>
        <v>0</v>
      </c>
      <c r="AS396" s="554"/>
      <c r="AT396" s="345">
        <f t="shared" si="150"/>
        <v>0</v>
      </c>
      <c r="AU396" s="868"/>
      <c r="AV396" s="555"/>
      <c r="AW396" s="371">
        <f t="shared" ref="AW396:AW459" si="153">IF(E396&gt;0,IF(R396&gt;=21,"○","×"),)</f>
        <v>0</v>
      </c>
      <c r="AX396" s="268"/>
      <c r="AY396" s="346">
        <f>'総括表 (A表)'!I396</f>
        <v>0</v>
      </c>
      <c r="AZ396" s="346">
        <f t="shared" ref="AZ396:AZ459" si="154">IF(F396="北海道",1,2)</f>
        <v>2</v>
      </c>
      <c r="BA396" s="346" t="str">
        <f t="shared" ref="BA396:BA459" si="155">IF($O396&gt;=0.8,1,IF(AND($AZ396=2,OR($L396="中間",$L396="山間"),OR($N396&lt;0.5,$N396&gt;=0.6),$O396&gt;=0.6),1,IF(AND($AZ396=2,OR($L396="中間",$L396="山間"),AND($N396&gt;=0.5,$N396&lt;0.6),$O396&gt;=$N396+0.1),1,"")))</f>
        <v/>
      </c>
      <c r="BB396" s="346" t="str">
        <f t="shared" si="135"/>
        <v/>
      </c>
      <c r="BC396" s="346" t="str">
        <f t="shared" si="136"/>
        <v/>
      </c>
    </row>
    <row r="397" spans="1:55">
      <c r="A397" s="353">
        <f>VLOOKUP($E397,'個別表（B表）'!$C$14:$AR$213,2,FALSE)</f>
        <v>0</v>
      </c>
      <c r="B397" s="353">
        <f>IF(D397&gt;0,SUM($D$12:D397),0)</f>
        <v>0</v>
      </c>
      <c r="C397" s="353">
        <f t="shared" si="139"/>
        <v>0</v>
      </c>
      <c r="D397" s="353">
        <f t="shared" si="151"/>
        <v>0</v>
      </c>
      <c r="E397" s="408">
        <f t="shared" ref="E397:E460" si="156">IF(ROW()-ROW($E$11)&lt;=$A$8,ROW()-ROW($E$11),0)</f>
        <v>0</v>
      </c>
      <c r="F397" s="371">
        <f>VLOOKUP($E397,'個別表（B表）'!$C$14:$AR$213,8,FALSE)</f>
        <v>0</v>
      </c>
      <c r="G397" s="346">
        <f>VLOOKUP($E397,'個別表（B表）'!$C$14:$AR$213,9,FALSE)</f>
        <v>0</v>
      </c>
      <c r="H397" s="346">
        <f>VLOOKUP($E397,'個別表（B表）'!$C$14:$AR$213,10,FALSE)</f>
        <v>0</v>
      </c>
      <c r="I397" s="542"/>
      <c r="J397" s="971" t="e">
        <f>IF($O397&gt;=0.6,1,
IF(AND($O397&gt;=0.5,#REF!=2,OR($L397="中間",$L397="山間")),1,"")
)</f>
        <v>#REF!</v>
      </c>
      <c r="K397" s="974" t="str">
        <f t="shared" si="152"/>
        <v/>
      </c>
      <c r="L397" s="652" t="str">
        <f>IF($H397&gt;0,LEFT(VLOOKUP($E397,'個別表（B表）'!$C$14:$AR$213,15,FALSE),2),"")</f>
        <v/>
      </c>
      <c r="M397" s="796"/>
      <c r="N397" s="544"/>
      <c r="O397" s="544"/>
      <c r="P397" s="543"/>
      <c r="Q397" s="556" t="str">
        <f t="shared" ref="Q397:Q460" si="157">IF(AND(M397&gt;0,P397), MAX((M397-P397)/M397, 0), "")</f>
        <v/>
      </c>
      <c r="R397" s="545"/>
      <c r="S397" s="557">
        <f>SUMIFS('個別表（B表）'!$H$14:$H$213,'個別表（B表）'!$C$14:$C$213,'総括表 (A表)'!$E397,'個別表（B表）'!$S$14:$S$213,"&gt;=1")</f>
        <v>0</v>
      </c>
      <c r="T397" s="401">
        <f>SUMIFS('個別表（B表）'!$BB$14:$BB$213,'個別表（B表）'!$C$14:$C$213,'総括表 (A表)'!$E397)</f>
        <v>0</v>
      </c>
      <c r="U397" s="401">
        <f>SUMIFS('個別表（B表）'!$BD$14:$BD$213,'個別表（B表）'!$C$14:$C$213,'総括表 (A表)'!$E397)</f>
        <v>0</v>
      </c>
      <c r="V397" s="557">
        <f>SUMIFS('個別表（B表）'!$H$14:$H$213,'個別表（B表）'!$C$14:$C$213,'総括表 (A表)'!$E397,'個別表（B表）'!$T$14:$T$213,"&gt;=1")</f>
        <v>0</v>
      </c>
      <c r="W397" s="402">
        <f>SUMIFS('個別表（B表）'!$BZ$14:$BZ$213,'個別表（B表）'!$C$14:$C$213,'総括表 (A表)'!$E397)</f>
        <v>0</v>
      </c>
      <c r="X397" s="402">
        <f>SUMIFS('個別表（B表）'!$CC$14:$CC$213,'個別表（B表）'!$C$14:$C$213,'総括表 (A表)'!$E397)</f>
        <v>0</v>
      </c>
      <c r="Y397" s="546"/>
      <c r="Z397" s="546"/>
      <c r="AA397" s="557">
        <f t="shared" si="140"/>
        <v>0</v>
      </c>
      <c r="AB397" s="403">
        <f t="shared" si="141"/>
        <v>0</v>
      </c>
      <c r="AC397" s="403">
        <f t="shared" si="142"/>
        <v>0</v>
      </c>
      <c r="AD397" s="548">
        <f t="shared" si="137"/>
        <v>0</v>
      </c>
      <c r="AE397" s="549"/>
      <c r="AF397" s="550">
        <f t="shared" si="143"/>
        <v>0</v>
      </c>
      <c r="AG397" s="551">
        <f t="shared" si="144"/>
        <v>0</v>
      </c>
      <c r="AH397" s="549"/>
      <c r="AI397" s="549"/>
      <c r="AJ397" s="550">
        <f t="shared" si="145"/>
        <v>0</v>
      </c>
      <c r="AK397" s="850">
        <f t="shared" si="138"/>
        <v>0</v>
      </c>
      <c r="AL397" s="549"/>
      <c r="AM397" s="550">
        <f t="shared" si="146"/>
        <v>0</v>
      </c>
      <c r="AN397" s="551">
        <f t="shared" si="147"/>
        <v>0</v>
      </c>
      <c r="AO397" s="549"/>
      <c r="AP397" s="552">
        <f t="shared" si="148"/>
        <v>0</v>
      </c>
      <c r="AQ397" s="553"/>
      <c r="AR397" s="551">
        <f t="shared" si="149"/>
        <v>0</v>
      </c>
      <c r="AS397" s="554"/>
      <c r="AT397" s="345">
        <f t="shared" si="150"/>
        <v>0</v>
      </c>
      <c r="AU397" s="868"/>
      <c r="AV397" s="555"/>
      <c r="AW397" s="371">
        <f t="shared" si="153"/>
        <v>0</v>
      </c>
      <c r="AX397" s="268"/>
      <c r="AY397" s="346">
        <f>'総括表 (A表)'!I397</f>
        <v>0</v>
      </c>
      <c r="AZ397" s="346">
        <f t="shared" si="154"/>
        <v>2</v>
      </c>
      <c r="BA397" s="346" t="str">
        <f t="shared" si="155"/>
        <v/>
      </c>
      <c r="BB397" s="346" t="str">
        <f t="shared" ref="BB397:BB460" si="158">IF(AND($Q397&lt;0.1,OR($L397="都市",$L397="平地")),1,IF(AND($Q397&lt;0.2,OR($L397="中間",$L397="山間")),1,""))</f>
        <v/>
      </c>
      <c r="BC397" s="346" t="str">
        <f t="shared" ref="BC397:BC460" si="159">IF(AND($BA397=1,$BB397=1),1,"")</f>
        <v/>
      </c>
    </row>
    <row r="398" spans="1:55">
      <c r="A398" s="353">
        <f>VLOOKUP($E398,'個別表（B表）'!$C$14:$AR$213,2,FALSE)</f>
        <v>0</v>
      </c>
      <c r="B398" s="353">
        <f>IF(D398&gt;0,SUM($D$12:D398),0)</f>
        <v>0</v>
      </c>
      <c r="C398" s="353">
        <f t="shared" si="139"/>
        <v>0</v>
      </c>
      <c r="D398" s="353">
        <f t="shared" si="151"/>
        <v>0</v>
      </c>
      <c r="E398" s="408">
        <f t="shared" si="156"/>
        <v>0</v>
      </c>
      <c r="F398" s="371">
        <f>VLOOKUP($E398,'個別表（B表）'!$C$14:$AR$213,8,FALSE)</f>
        <v>0</v>
      </c>
      <c r="G398" s="346">
        <f>VLOOKUP($E398,'個別表（B表）'!$C$14:$AR$213,9,FALSE)</f>
        <v>0</v>
      </c>
      <c r="H398" s="346">
        <f>VLOOKUP($E398,'個別表（B表）'!$C$14:$AR$213,10,FALSE)</f>
        <v>0</v>
      </c>
      <c r="I398" s="542"/>
      <c r="J398" s="971" t="e">
        <f>IF($O398&gt;=0.6,1,
IF(AND($O398&gt;=0.5,#REF!=2,OR($L398="中間",$L398="山間")),1,"")
)</f>
        <v>#REF!</v>
      </c>
      <c r="K398" s="974" t="str">
        <f t="shared" si="152"/>
        <v/>
      </c>
      <c r="L398" s="652" t="str">
        <f>IF($H398&gt;0,LEFT(VLOOKUP($E398,'個別表（B表）'!$C$14:$AR$213,15,FALSE),2),"")</f>
        <v/>
      </c>
      <c r="M398" s="796"/>
      <c r="N398" s="544"/>
      <c r="O398" s="544"/>
      <c r="P398" s="543"/>
      <c r="Q398" s="556" t="str">
        <f t="shared" si="157"/>
        <v/>
      </c>
      <c r="R398" s="545"/>
      <c r="S398" s="557">
        <f>SUMIFS('個別表（B表）'!$H$14:$H$213,'個別表（B表）'!$C$14:$C$213,'総括表 (A表)'!$E398,'個別表（B表）'!$S$14:$S$213,"&gt;=1")</f>
        <v>0</v>
      </c>
      <c r="T398" s="401">
        <f>SUMIFS('個別表（B表）'!$BB$14:$BB$213,'個別表（B表）'!$C$14:$C$213,'総括表 (A表)'!$E398)</f>
        <v>0</v>
      </c>
      <c r="U398" s="401">
        <f>SUMIFS('個別表（B表）'!$BD$14:$BD$213,'個別表（B表）'!$C$14:$C$213,'総括表 (A表)'!$E398)</f>
        <v>0</v>
      </c>
      <c r="V398" s="557">
        <f>SUMIFS('個別表（B表）'!$H$14:$H$213,'個別表（B表）'!$C$14:$C$213,'総括表 (A表)'!$E398,'個別表（B表）'!$T$14:$T$213,"&gt;=1")</f>
        <v>0</v>
      </c>
      <c r="W398" s="402">
        <f>SUMIFS('個別表（B表）'!$BZ$14:$BZ$213,'個別表（B表）'!$C$14:$C$213,'総括表 (A表)'!$E398)</f>
        <v>0</v>
      </c>
      <c r="X398" s="402">
        <f>SUMIFS('個別表（B表）'!$CC$14:$CC$213,'個別表（B表）'!$C$14:$C$213,'総括表 (A表)'!$E398)</f>
        <v>0</v>
      </c>
      <c r="Y398" s="546"/>
      <c r="Z398" s="546"/>
      <c r="AA398" s="557">
        <f t="shared" si="140"/>
        <v>0</v>
      </c>
      <c r="AB398" s="403">
        <f t="shared" si="141"/>
        <v>0</v>
      </c>
      <c r="AC398" s="403">
        <f t="shared" si="142"/>
        <v>0</v>
      </c>
      <c r="AD398" s="548">
        <f t="shared" ref="AD398:AD461" si="160">$M398</f>
        <v>0</v>
      </c>
      <c r="AE398" s="549"/>
      <c r="AF398" s="550">
        <f t="shared" si="143"/>
        <v>0</v>
      </c>
      <c r="AG398" s="551">
        <f t="shared" si="144"/>
        <v>0</v>
      </c>
      <c r="AH398" s="549"/>
      <c r="AI398" s="549"/>
      <c r="AJ398" s="550">
        <f t="shared" si="145"/>
        <v>0</v>
      </c>
      <c r="AK398" s="850">
        <f t="shared" ref="AK398:AK461" si="161">$M398</f>
        <v>0</v>
      </c>
      <c r="AL398" s="549"/>
      <c r="AM398" s="550">
        <f t="shared" si="146"/>
        <v>0</v>
      </c>
      <c r="AN398" s="551">
        <f t="shared" si="147"/>
        <v>0</v>
      </c>
      <c r="AO398" s="549"/>
      <c r="AP398" s="552">
        <f t="shared" si="148"/>
        <v>0</v>
      </c>
      <c r="AQ398" s="553"/>
      <c r="AR398" s="551">
        <f t="shared" si="149"/>
        <v>0</v>
      </c>
      <c r="AS398" s="554"/>
      <c r="AT398" s="345">
        <f t="shared" si="150"/>
        <v>0</v>
      </c>
      <c r="AU398" s="868"/>
      <c r="AV398" s="555"/>
      <c r="AW398" s="371">
        <f t="shared" si="153"/>
        <v>0</v>
      </c>
      <c r="AX398" s="268"/>
      <c r="AY398" s="346">
        <f>'総括表 (A表)'!I398</f>
        <v>0</v>
      </c>
      <c r="AZ398" s="346">
        <f t="shared" si="154"/>
        <v>2</v>
      </c>
      <c r="BA398" s="346" t="str">
        <f t="shared" si="155"/>
        <v/>
      </c>
      <c r="BB398" s="346" t="str">
        <f t="shared" si="158"/>
        <v/>
      </c>
      <c r="BC398" s="346" t="str">
        <f t="shared" si="159"/>
        <v/>
      </c>
    </row>
    <row r="399" spans="1:55">
      <c r="A399" s="353">
        <f>VLOOKUP($E399,'個別表（B表）'!$C$14:$AR$213,2,FALSE)</f>
        <v>0</v>
      </c>
      <c r="B399" s="353">
        <f>IF(D399&gt;0,SUM($D$12:D399),0)</f>
        <v>0</v>
      </c>
      <c r="C399" s="353">
        <f t="shared" si="139"/>
        <v>0</v>
      </c>
      <c r="D399" s="353">
        <f t="shared" si="151"/>
        <v>0</v>
      </c>
      <c r="E399" s="408">
        <f t="shared" si="156"/>
        <v>0</v>
      </c>
      <c r="F399" s="371">
        <f>VLOOKUP($E399,'個別表（B表）'!$C$14:$AR$213,8,FALSE)</f>
        <v>0</v>
      </c>
      <c r="G399" s="346">
        <f>VLOOKUP($E399,'個別表（B表）'!$C$14:$AR$213,9,FALSE)</f>
        <v>0</v>
      </c>
      <c r="H399" s="346">
        <f>VLOOKUP($E399,'個別表（B表）'!$C$14:$AR$213,10,FALSE)</f>
        <v>0</v>
      </c>
      <c r="I399" s="542"/>
      <c r="J399" s="971" t="e">
        <f>IF($O399&gt;=0.6,1,
IF(AND($O399&gt;=0.5,#REF!=2,OR($L399="中間",$L399="山間")),1,"")
)</f>
        <v>#REF!</v>
      </c>
      <c r="K399" s="974" t="str">
        <f t="shared" si="152"/>
        <v/>
      </c>
      <c r="L399" s="652" t="str">
        <f>IF($H399&gt;0,LEFT(VLOOKUP($E399,'個別表（B表）'!$C$14:$AR$213,15,FALSE),2),"")</f>
        <v/>
      </c>
      <c r="M399" s="796"/>
      <c r="N399" s="544"/>
      <c r="O399" s="544"/>
      <c r="P399" s="543"/>
      <c r="Q399" s="556" t="str">
        <f t="shared" si="157"/>
        <v/>
      </c>
      <c r="R399" s="545"/>
      <c r="S399" s="557">
        <f>SUMIFS('個別表（B表）'!$H$14:$H$213,'個別表（B表）'!$C$14:$C$213,'総括表 (A表)'!$E399,'個別表（B表）'!$S$14:$S$213,"&gt;=1")</f>
        <v>0</v>
      </c>
      <c r="T399" s="401">
        <f>SUMIFS('個別表（B表）'!$BB$14:$BB$213,'個別表（B表）'!$C$14:$C$213,'総括表 (A表)'!$E399)</f>
        <v>0</v>
      </c>
      <c r="U399" s="401">
        <f>SUMIFS('個別表（B表）'!$BD$14:$BD$213,'個別表（B表）'!$C$14:$C$213,'総括表 (A表)'!$E399)</f>
        <v>0</v>
      </c>
      <c r="V399" s="557">
        <f>SUMIFS('個別表（B表）'!$H$14:$H$213,'個別表（B表）'!$C$14:$C$213,'総括表 (A表)'!$E399,'個別表（B表）'!$T$14:$T$213,"&gt;=1")</f>
        <v>0</v>
      </c>
      <c r="W399" s="402">
        <f>SUMIFS('個別表（B表）'!$BZ$14:$BZ$213,'個別表（B表）'!$C$14:$C$213,'総括表 (A表)'!$E399)</f>
        <v>0</v>
      </c>
      <c r="X399" s="402">
        <f>SUMIFS('個別表（B表）'!$CC$14:$CC$213,'個別表（B表）'!$C$14:$C$213,'総括表 (A表)'!$E399)</f>
        <v>0</v>
      </c>
      <c r="Y399" s="546"/>
      <c r="Z399" s="546"/>
      <c r="AA399" s="557">
        <f t="shared" si="140"/>
        <v>0</v>
      </c>
      <c r="AB399" s="403">
        <f t="shared" si="141"/>
        <v>0</v>
      </c>
      <c r="AC399" s="403">
        <f t="shared" si="142"/>
        <v>0</v>
      </c>
      <c r="AD399" s="548">
        <f t="shared" si="160"/>
        <v>0</v>
      </c>
      <c r="AE399" s="549"/>
      <c r="AF399" s="550">
        <f t="shared" si="143"/>
        <v>0</v>
      </c>
      <c r="AG399" s="551">
        <f t="shared" si="144"/>
        <v>0</v>
      </c>
      <c r="AH399" s="549"/>
      <c r="AI399" s="549"/>
      <c r="AJ399" s="550">
        <f t="shared" si="145"/>
        <v>0</v>
      </c>
      <c r="AK399" s="850">
        <f t="shared" si="161"/>
        <v>0</v>
      </c>
      <c r="AL399" s="549"/>
      <c r="AM399" s="550">
        <f t="shared" si="146"/>
        <v>0</v>
      </c>
      <c r="AN399" s="551">
        <f t="shared" si="147"/>
        <v>0</v>
      </c>
      <c r="AO399" s="549"/>
      <c r="AP399" s="552">
        <f t="shared" si="148"/>
        <v>0</v>
      </c>
      <c r="AQ399" s="553"/>
      <c r="AR399" s="551">
        <f t="shared" si="149"/>
        <v>0</v>
      </c>
      <c r="AS399" s="554"/>
      <c r="AT399" s="345">
        <f t="shared" si="150"/>
        <v>0</v>
      </c>
      <c r="AU399" s="868"/>
      <c r="AV399" s="555"/>
      <c r="AW399" s="371">
        <f t="shared" si="153"/>
        <v>0</v>
      </c>
      <c r="AX399" s="268"/>
      <c r="AY399" s="346">
        <f>'総括表 (A表)'!I399</f>
        <v>0</v>
      </c>
      <c r="AZ399" s="346">
        <f t="shared" si="154"/>
        <v>2</v>
      </c>
      <c r="BA399" s="346" t="str">
        <f t="shared" si="155"/>
        <v/>
      </c>
      <c r="BB399" s="346" t="str">
        <f t="shared" si="158"/>
        <v/>
      </c>
      <c r="BC399" s="346" t="str">
        <f t="shared" si="159"/>
        <v/>
      </c>
    </row>
    <row r="400" spans="1:55">
      <c r="A400" s="353">
        <f>VLOOKUP($E400,'個別表（B表）'!$C$14:$AR$213,2,FALSE)</f>
        <v>0</v>
      </c>
      <c r="B400" s="353">
        <f>IF(D400&gt;0,SUM($D$12:D400),0)</f>
        <v>0</v>
      </c>
      <c r="C400" s="353">
        <f t="shared" si="139"/>
        <v>0</v>
      </c>
      <c r="D400" s="353">
        <f t="shared" si="151"/>
        <v>0</v>
      </c>
      <c r="E400" s="408">
        <f t="shared" si="156"/>
        <v>0</v>
      </c>
      <c r="F400" s="371">
        <f>VLOOKUP($E400,'個別表（B表）'!$C$14:$AR$213,8,FALSE)</f>
        <v>0</v>
      </c>
      <c r="G400" s="346">
        <f>VLOOKUP($E400,'個別表（B表）'!$C$14:$AR$213,9,FALSE)</f>
        <v>0</v>
      </c>
      <c r="H400" s="346">
        <f>VLOOKUP($E400,'個別表（B表）'!$C$14:$AR$213,10,FALSE)</f>
        <v>0</v>
      </c>
      <c r="I400" s="542"/>
      <c r="J400" s="971" t="e">
        <f>IF($O400&gt;=0.6,1,
IF(AND($O400&gt;=0.5,#REF!=2,OR($L400="中間",$L400="山間")),1,"")
)</f>
        <v>#REF!</v>
      </c>
      <c r="K400" s="974" t="str">
        <f t="shared" si="152"/>
        <v/>
      </c>
      <c r="L400" s="652" t="str">
        <f>IF($H400&gt;0,LEFT(VLOOKUP($E400,'個別表（B表）'!$C$14:$AR$213,15,FALSE),2),"")</f>
        <v/>
      </c>
      <c r="M400" s="796"/>
      <c r="N400" s="544"/>
      <c r="O400" s="544"/>
      <c r="P400" s="543"/>
      <c r="Q400" s="556" t="str">
        <f t="shared" si="157"/>
        <v/>
      </c>
      <c r="R400" s="545"/>
      <c r="S400" s="557">
        <f>SUMIFS('個別表（B表）'!$H$14:$H$213,'個別表（B表）'!$C$14:$C$213,'総括表 (A表)'!$E400,'個別表（B表）'!$S$14:$S$213,"&gt;=1")</f>
        <v>0</v>
      </c>
      <c r="T400" s="401">
        <f>SUMIFS('個別表（B表）'!$BB$14:$BB$213,'個別表（B表）'!$C$14:$C$213,'総括表 (A表)'!$E400)</f>
        <v>0</v>
      </c>
      <c r="U400" s="401">
        <f>SUMIFS('個別表（B表）'!$BD$14:$BD$213,'個別表（B表）'!$C$14:$C$213,'総括表 (A表)'!$E400)</f>
        <v>0</v>
      </c>
      <c r="V400" s="557">
        <f>SUMIFS('個別表（B表）'!$H$14:$H$213,'個別表（B表）'!$C$14:$C$213,'総括表 (A表)'!$E400,'個別表（B表）'!$T$14:$T$213,"&gt;=1")</f>
        <v>0</v>
      </c>
      <c r="W400" s="402">
        <f>SUMIFS('個別表（B表）'!$BZ$14:$BZ$213,'個別表（B表）'!$C$14:$C$213,'総括表 (A表)'!$E400)</f>
        <v>0</v>
      </c>
      <c r="X400" s="402">
        <f>SUMIFS('個別表（B表）'!$CC$14:$CC$213,'個別表（B表）'!$C$14:$C$213,'総括表 (A表)'!$E400)</f>
        <v>0</v>
      </c>
      <c r="Y400" s="546"/>
      <c r="Z400" s="546"/>
      <c r="AA400" s="557">
        <f t="shared" si="140"/>
        <v>0</v>
      </c>
      <c r="AB400" s="403">
        <f t="shared" si="141"/>
        <v>0</v>
      </c>
      <c r="AC400" s="403">
        <f t="shared" si="142"/>
        <v>0</v>
      </c>
      <c r="AD400" s="548">
        <f t="shared" si="160"/>
        <v>0</v>
      </c>
      <c r="AE400" s="549"/>
      <c r="AF400" s="550">
        <f t="shared" si="143"/>
        <v>0</v>
      </c>
      <c r="AG400" s="551">
        <f t="shared" si="144"/>
        <v>0</v>
      </c>
      <c r="AH400" s="549"/>
      <c r="AI400" s="549"/>
      <c r="AJ400" s="550">
        <f t="shared" si="145"/>
        <v>0</v>
      </c>
      <c r="AK400" s="850">
        <f t="shared" si="161"/>
        <v>0</v>
      </c>
      <c r="AL400" s="549"/>
      <c r="AM400" s="550">
        <f t="shared" si="146"/>
        <v>0</v>
      </c>
      <c r="AN400" s="551">
        <f t="shared" si="147"/>
        <v>0</v>
      </c>
      <c r="AO400" s="549"/>
      <c r="AP400" s="552">
        <f t="shared" si="148"/>
        <v>0</v>
      </c>
      <c r="AQ400" s="553"/>
      <c r="AR400" s="551">
        <f t="shared" si="149"/>
        <v>0</v>
      </c>
      <c r="AS400" s="554"/>
      <c r="AT400" s="345">
        <f t="shared" si="150"/>
        <v>0</v>
      </c>
      <c r="AU400" s="868"/>
      <c r="AV400" s="555"/>
      <c r="AW400" s="371">
        <f t="shared" si="153"/>
        <v>0</v>
      </c>
      <c r="AX400" s="268"/>
      <c r="AY400" s="346">
        <f>'総括表 (A表)'!I400</f>
        <v>0</v>
      </c>
      <c r="AZ400" s="346">
        <f t="shared" si="154"/>
        <v>2</v>
      </c>
      <c r="BA400" s="346" t="str">
        <f t="shared" si="155"/>
        <v/>
      </c>
      <c r="BB400" s="346" t="str">
        <f t="shared" si="158"/>
        <v/>
      </c>
      <c r="BC400" s="346" t="str">
        <f t="shared" si="159"/>
        <v/>
      </c>
    </row>
    <row r="401" spans="1:55">
      <c r="A401" s="353">
        <f>VLOOKUP($E401,'個別表（B表）'!$C$14:$AR$213,2,FALSE)</f>
        <v>0</v>
      </c>
      <c r="B401" s="353">
        <f>IF(D401&gt;0,SUM($D$12:D401),0)</f>
        <v>0</v>
      </c>
      <c r="C401" s="353">
        <f t="shared" si="139"/>
        <v>0</v>
      </c>
      <c r="D401" s="353">
        <f t="shared" si="151"/>
        <v>0</v>
      </c>
      <c r="E401" s="408">
        <f t="shared" si="156"/>
        <v>0</v>
      </c>
      <c r="F401" s="371">
        <f>VLOOKUP($E401,'個別表（B表）'!$C$14:$AR$213,8,FALSE)</f>
        <v>0</v>
      </c>
      <c r="G401" s="346">
        <f>VLOOKUP($E401,'個別表（B表）'!$C$14:$AR$213,9,FALSE)</f>
        <v>0</v>
      </c>
      <c r="H401" s="346">
        <f>VLOOKUP($E401,'個別表（B表）'!$C$14:$AR$213,10,FALSE)</f>
        <v>0</v>
      </c>
      <c r="I401" s="542"/>
      <c r="J401" s="971" t="e">
        <f>IF($O401&gt;=0.6,1,
IF(AND($O401&gt;=0.5,#REF!=2,OR($L401="中間",$L401="山間")),1,"")
)</f>
        <v>#REF!</v>
      </c>
      <c r="K401" s="974" t="str">
        <f t="shared" si="152"/>
        <v/>
      </c>
      <c r="L401" s="652" t="str">
        <f>IF($H401&gt;0,LEFT(VLOOKUP($E401,'個別表（B表）'!$C$14:$AR$213,15,FALSE),2),"")</f>
        <v/>
      </c>
      <c r="M401" s="796"/>
      <c r="N401" s="544"/>
      <c r="O401" s="544"/>
      <c r="P401" s="543"/>
      <c r="Q401" s="556" t="str">
        <f t="shared" si="157"/>
        <v/>
      </c>
      <c r="R401" s="545"/>
      <c r="S401" s="557">
        <f>SUMIFS('個別表（B表）'!$H$14:$H$213,'個別表（B表）'!$C$14:$C$213,'総括表 (A表)'!$E401,'個別表（B表）'!$S$14:$S$213,"&gt;=1")</f>
        <v>0</v>
      </c>
      <c r="T401" s="401">
        <f>SUMIFS('個別表（B表）'!$BB$14:$BB$213,'個別表（B表）'!$C$14:$C$213,'総括表 (A表)'!$E401)</f>
        <v>0</v>
      </c>
      <c r="U401" s="401">
        <f>SUMIFS('個別表（B表）'!$BD$14:$BD$213,'個別表（B表）'!$C$14:$C$213,'総括表 (A表)'!$E401)</f>
        <v>0</v>
      </c>
      <c r="V401" s="557">
        <f>SUMIFS('個別表（B表）'!$H$14:$H$213,'個別表（B表）'!$C$14:$C$213,'総括表 (A表)'!$E401,'個別表（B表）'!$T$14:$T$213,"&gt;=1")</f>
        <v>0</v>
      </c>
      <c r="W401" s="402">
        <f>SUMIFS('個別表（B表）'!$BZ$14:$BZ$213,'個別表（B表）'!$C$14:$C$213,'総括表 (A表)'!$E401)</f>
        <v>0</v>
      </c>
      <c r="X401" s="402">
        <f>SUMIFS('個別表（B表）'!$CC$14:$CC$213,'個別表（B表）'!$C$14:$C$213,'総括表 (A表)'!$E401)</f>
        <v>0</v>
      </c>
      <c r="Y401" s="546"/>
      <c r="Z401" s="546"/>
      <c r="AA401" s="557">
        <f t="shared" si="140"/>
        <v>0</v>
      </c>
      <c r="AB401" s="403">
        <f t="shared" si="141"/>
        <v>0</v>
      </c>
      <c r="AC401" s="403">
        <f t="shared" si="142"/>
        <v>0</v>
      </c>
      <c r="AD401" s="548">
        <f t="shared" si="160"/>
        <v>0</v>
      </c>
      <c r="AE401" s="549"/>
      <c r="AF401" s="550">
        <f t="shared" si="143"/>
        <v>0</v>
      </c>
      <c r="AG401" s="551">
        <f t="shared" si="144"/>
        <v>0</v>
      </c>
      <c r="AH401" s="549"/>
      <c r="AI401" s="549"/>
      <c r="AJ401" s="550">
        <f t="shared" si="145"/>
        <v>0</v>
      </c>
      <c r="AK401" s="850">
        <f t="shared" si="161"/>
        <v>0</v>
      </c>
      <c r="AL401" s="549"/>
      <c r="AM401" s="550">
        <f t="shared" si="146"/>
        <v>0</v>
      </c>
      <c r="AN401" s="551">
        <f t="shared" si="147"/>
        <v>0</v>
      </c>
      <c r="AO401" s="549"/>
      <c r="AP401" s="552">
        <f t="shared" si="148"/>
        <v>0</v>
      </c>
      <c r="AQ401" s="553"/>
      <c r="AR401" s="551">
        <f t="shared" si="149"/>
        <v>0</v>
      </c>
      <c r="AS401" s="554"/>
      <c r="AT401" s="345">
        <f t="shared" si="150"/>
        <v>0</v>
      </c>
      <c r="AU401" s="868"/>
      <c r="AV401" s="555"/>
      <c r="AW401" s="371">
        <f t="shared" si="153"/>
        <v>0</v>
      </c>
      <c r="AX401" s="268"/>
      <c r="AY401" s="346">
        <f>'総括表 (A表)'!I401</f>
        <v>0</v>
      </c>
      <c r="AZ401" s="346">
        <f t="shared" si="154"/>
        <v>2</v>
      </c>
      <c r="BA401" s="346" t="str">
        <f t="shared" si="155"/>
        <v/>
      </c>
      <c r="BB401" s="346" t="str">
        <f t="shared" si="158"/>
        <v/>
      </c>
      <c r="BC401" s="346" t="str">
        <f t="shared" si="159"/>
        <v/>
      </c>
    </row>
    <row r="402" spans="1:55">
      <c r="A402" s="353">
        <f>VLOOKUP($E402,'個別表（B表）'!$C$14:$AR$213,2,FALSE)</f>
        <v>0</v>
      </c>
      <c r="B402" s="353">
        <f>IF(D402&gt;0,SUM($D$12:D402),0)</f>
        <v>0</v>
      </c>
      <c r="C402" s="353">
        <f t="shared" si="139"/>
        <v>0</v>
      </c>
      <c r="D402" s="353">
        <f t="shared" si="151"/>
        <v>0</v>
      </c>
      <c r="E402" s="408">
        <f t="shared" si="156"/>
        <v>0</v>
      </c>
      <c r="F402" s="371">
        <f>VLOOKUP($E402,'個別表（B表）'!$C$14:$AR$213,8,FALSE)</f>
        <v>0</v>
      </c>
      <c r="G402" s="346">
        <f>VLOOKUP($E402,'個別表（B表）'!$C$14:$AR$213,9,FALSE)</f>
        <v>0</v>
      </c>
      <c r="H402" s="346">
        <f>VLOOKUP($E402,'個別表（B表）'!$C$14:$AR$213,10,FALSE)</f>
        <v>0</v>
      </c>
      <c r="I402" s="542"/>
      <c r="J402" s="971" t="e">
        <f>IF($O402&gt;=0.6,1,
IF(AND($O402&gt;=0.5,#REF!=2,OR($L402="中間",$L402="山間")),1,"")
)</f>
        <v>#REF!</v>
      </c>
      <c r="K402" s="974" t="str">
        <f t="shared" si="152"/>
        <v/>
      </c>
      <c r="L402" s="652" t="str">
        <f>IF($H402&gt;0,LEFT(VLOOKUP($E402,'個別表（B表）'!$C$14:$AR$213,15,FALSE),2),"")</f>
        <v/>
      </c>
      <c r="M402" s="796"/>
      <c r="N402" s="544"/>
      <c r="O402" s="544"/>
      <c r="P402" s="543"/>
      <c r="Q402" s="556" t="str">
        <f t="shared" si="157"/>
        <v/>
      </c>
      <c r="R402" s="545"/>
      <c r="S402" s="557">
        <f>SUMIFS('個別表（B表）'!$H$14:$H$213,'個別表（B表）'!$C$14:$C$213,'総括表 (A表)'!$E402,'個別表（B表）'!$S$14:$S$213,"&gt;=1")</f>
        <v>0</v>
      </c>
      <c r="T402" s="401">
        <f>SUMIFS('個別表（B表）'!$BB$14:$BB$213,'個別表（B表）'!$C$14:$C$213,'総括表 (A表)'!$E402)</f>
        <v>0</v>
      </c>
      <c r="U402" s="401">
        <f>SUMIFS('個別表（B表）'!$BD$14:$BD$213,'個別表（B表）'!$C$14:$C$213,'総括表 (A表)'!$E402)</f>
        <v>0</v>
      </c>
      <c r="V402" s="557">
        <f>SUMIFS('個別表（B表）'!$H$14:$H$213,'個別表（B表）'!$C$14:$C$213,'総括表 (A表)'!$E402,'個別表（B表）'!$T$14:$T$213,"&gt;=1")</f>
        <v>0</v>
      </c>
      <c r="W402" s="402">
        <f>SUMIFS('個別表（B表）'!$BZ$14:$BZ$213,'個別表（B表）'!$C$14:$C$213,'総括表 (A表)'!$E402)</f>
        <v>0</v>
      </c>
      <c r="X402" s="402">
        <f>SUMIFS('個別表（B表）'!$CC$14:$CC$213,'個別表（B表）'!$C$14:$C$213,'総括表 (A表)'!$E402)</f>
        <v>0</v>
      </c>
      <c r="Y402" s="546"/>
      <c r="Z402" s="546"/>
      <c r="AA402" s="557">
        <f t="shared" si="140"/>
        <v>0</v>
      </c>
      <c r="AB402" s="403">
        <f t="shared" si="141"/>
        <v>0</v>
      </c>
      <c r="AC402" s="403">
        <f t="shared" si="142"/>
        <v>0</v>
      </c>
      <c r="AD402" s="548">
        <f t="shared" si="160"/>
        <v>0</v>
      </c>
      <c r="AE402" s="549"/>
      <c r="AF402" s="550">
        <f t="shared" si="143"/>
        <v>0</v>
      </c>
      <c r="AG402" s="551">
        <f t="shared" si="144"/>
        <v>0</v>
      </c>
      <c r="AH402" s="549"/>
      <c r="AI402" s="549"/>
      <c r="AJ402" s="550">
        <f t="shared" si="145"/>
        <v>0</v>
      </c>
      <c r="AK402" s="850">
        <f t="shared" si="161"/>
        <v>0</v>
      </c>
      <c r="AL402" s="549"/>
      <c r="AM402" s="550">
        <f t="shared" si="146"/>
        <v>0</v>
      </c>
      <c r="AN402" s="551">
        <f t="shared" si="147"/>
        <v>0</v>
      </c>
      <c r="AO402" s="549"/>
      <c r="AP402" s="552">
        <f t="shared" si="148"/>
        <v>0</v>
      </c>
      <c r="AQ402" s="553"/>
      <c r="AR402" s="551">
        <f t="shared" si="149"/>
        <v>0</v>
      </c>
      <c r="AS402" s="554"/>
      <c r="AT402" s="345">
        <f t="shared" si="150"/>
        <v>0</v>
      </c>
      <c r="AU402" s="868"/>
      <c r="AV402" s="555"/>
      <c r="AW402" s="371">
        <f t="shared" si="153"/>
        <v>0</v>
      </c>
      <c r="AX402" s="268"/>
      <c r="AY402" s="346">
        <f>'総括表 (A表)'!I402</f>
        <v>0</v>
      </c>
      <c r="AZ402" s="346">
        <f t="shared" si="154"/>
        <v>2</v>
      </c>
      <c r="BA402" s="346" t="str">
        <f t="shared" si="155"/>
        <v/>
      </c>
      <c r="BB402" s="346" t="str">
        <f t="shared" si="158"/>
        <v/>
      </c>
      <c r="BC402" s="346" t="str">
        <f t="shared" si="159"/>
        <v/>
      </c>
    </row>
    <row r="403" spans="1:55">
      <c r="A403" s="353">
        <f>VLOOKUP($E403,'個別表（B表）'!$C$14:$AR$213,2,FALSE)</f>
        <v>0</v>
      </c>
      <c r="B403" s="353">
        <f>IF(D403&gt;0,SUM($D$12:D403),0)</f>
        <v>0</v>
      </c>
      <c r="C403" s="353">
        <f t="shared" si="139"/>
        <v>0</v>
      </c>
      <c r="D403" s="353">
        <f t="shared" si="151"/>
        <v>0</v>
      </c>
      <c r="E403" s="408">
        <f t="shared" si="156"/>
        <v>0</v>
      </c>
      <c r="F403" s="371">
        <f>VLOOKUP($E403,'個別表（B表）'!$C$14:$AR$213,8,FALSE)</f>
        <v>0</v>
      </c>
      <c r="G403" s="346">
        <f>VLOOKUP($E403,'個別表（B表）'!$C$14:$AR$213,9,FALSE)</f>
        <v>0</v>
      </c>
      <c r="H403" s="346">
        <f>VLOOKUP($E403,'個別表（B表）'!$C$14:$AR$213,10,FALSE)</f>
        <v>0</v>
      </c>
      <c r="I403" s="542"/>
      <c r="J403" s="971" t="e">
        <f>IF($O403&gt;=0.6,1,
IF(AND($O403&gt;=0.5,#REF!=2,OR($L403="中間",$L403="山間")),1,"")
)</f>
        <v>#REF!</v>
      </c>
      <c r="K403" s="974" t="str">
        <f t="shared" si="152"/>
        <v/>
      </c>
      <c r="L403" s="652" t="str">
        <f>IF($H403&gt;0,LEFT(VLOOKUP($E403,'個別表（B表）'!$C$14:$AR$213,15,FALSE),2),"")</f>
        <v/>
      </c>
      <c r="M403" s="796"/>
      <c r="N403" s="544"/>
      <c r="O403" s="544"/>
      <c r="P403" s="543"/>
      <c r="Q403" s="556" t="str">
        <f t="shared" si="157"/>
        <v/>
      </c>
      <c r="R403" s="545"/>
      <c r="S403" s="557">
        <f>SUMIFS('個別表（B表）'!$H$14:$H$213,'個別表（B表）'!$C$14:$C$213,'総括表 (A表)'!$E403,'個別表（B表）'!$S$14:$S$213,"&gt;=1")</f>
        <v>0</v>
      </c>
      <c r="T403" s="401">
        <f>SUMIFS('個別表（B表）'!$BB$14:$BB$213,'個別表（B表）'!$C$14:$C$213,'総括表 (A表)'!$E403)</f>
        <v>0</v>
      </c>
      <c r="U403" s="401">
        <f>SUMIFS('個別表（B表）'!$BD$14:$BD$213,'個別表（B表）'!$C$14:$C$213,'総括表 (A表)'!$E403)</f>
        <v>0</v>
      </c>
      <c r="V403" s="557">
        <f>SUMIFS('個別表（B表）'!$H$14:$H$213,'個別表（B表）'!$C$14:$C$213,'総括表 (A表)'!$E403,'個別表（B表）'!$T$14:$T$213,"&gt;=1")</f>
        <v>0</v>
      </c>
      <c r="W403" s="402">
        <f>SUMIFS('個別表（B表）'!$BZ$14:$BZ$213,'個別表（B表）'!$C$14:$C$213,'総括表 (A表)'!$E403)</f>
        <v>0</v>
      </c>
      <c r="X403" s="402">
        <f>SUMIFS('個別表（B表）'!$CC$14:$CC$213,'個別表（B表）'!$C$14:$C$213,'総括表 (A表)'!$E403)</f>
        <v>0</v>
      </c>
      <c r="Y403" s="546"/>
      <c r="Z403" s="546"/>
      <c r="AA403" s="557">
        <f t="shared" si="140"/>
        <v>0</v>
      </c>
      <c r="AB403" s="403">
        <f t="shared" si="141"/>
        <v>0</v>
      </c>
      <c r="AC403" s="403">
        <f t="shared" si="142"/>
        <v>0</v>
      </c>
      <c r="AD403" s="548">
        <f t="shared" si="160"/>
        <v>0</v>
      </c>
      <c r="AE403" s="549"/>
      <c r="AF403" s="550">
        <f t="shared" si="143"/>
        <v>0</v>
      </c>
      <c r="AG403" s="551">
        <f t="shared" si="144"/>
        <v>0</v>
      </c>
      <c r="AH403" s="549"/>
      <c r="AI403" s="549"/>
      <c r="AJ403" s="550">
        <f t="shared" si="145"/>
        <v>0</v>
      </c>
      <c r="AK403" s="850">
        <f t="shared" si="161"/>
        <v>0</v>
      </c>
      <c r="AL403" s="549"/>
      <c r="AM403" s="550">
        <f t="shared" si="146"/>
        <v>0</v>
      </c>
      <c r="AN403" s="551">
        <f t="shared" si="147"/>
        <v>0</v>
      </c>
      <c r="AO403" s="549"/>
      <c r="AP403" s="552">
        <f t="shared" si="148"/>
        <v>0</v>
      </c>
      <c r="AQ403" s="553"/>
      <c r="AR403" s="551">
        <f t="shared" si="149"/>
        <v>0</v>
      </c>
      <c r="AS403" s="554"/>
      <c r="AT403" s="345">
        <f t="shared" si="150"/>
        <v>0</v>
      </c>
      <c r="AU403" s="868"/>
      <c r="AV403" s="555"/>
      <c r="AW403" s="371">
        <f t="shared" si="153"/>
        <v>0</v>
      </c>
      <c r="AX403" s="268"/>
      <c r="AY403" s="346">
        <f>'総括表 (A表)'!I403</f>
        <v>0</v>
      </c>
      <c r="AZ403" s="346">
        <f t="shared" si="154"/>
        <v>2</v>
      </c>
      <c r="BA403" s="346" t="str">
        <f t="shared" si="155"/>
        <v/>
      </c>
      <c r="BB403" s="346" t="str">
        <f t="shared" si="158"/>
        <v/>
      </c>
      <c r="BC403" s="346" t="str">
        <f t="shared" si="159"/>
        <v/>
      </c>
    </row>
    <row r="404" spans="1:55">
      <c r="A404" s="353">
        <f>VLOOKUP($E404,'個別表（B表）'!$C$14:$AR$213,2,FALSE)</f>
        <v>0</v>
      </c>
      <c r="B404" s="353">
        <f>IF(D404&gt;0,SUM($D$12:D404),0)</f>
        <v>0</v>
      </c>
      <c r="C404" s="353">
        <f t="shared" si="139"/>
        <v>0</v>
      </c>
      <c r="D404" s="353">
        <f t="shared" si="151"/>
        <v>0</v>
      </c>
      <c r="E404" s="408">
        <f t="shared" si="156"/>
        <v>0</v>
      </c>
      <c r="F404" s="371">
        <f>VLOOKUP($E404,'個別表（B表）'!$C$14:$AR$213,8,FALSE)</f>
        <v>0</v>
      </c>
      <c r="G404" s="346">
        <f>VLOOKUP($E404,'個別表（B表）'!$C$14:$AR$213,9,FALSE)</f>
        <v>0</v>
      </c>
      <c r="H404" s="346">
        <f>VLOOKUP($E404,'個別表（B表）'!$C$14:$AR$213,10,FALSE)</f>
        <v>0</v>
      </c>
      <c r="I404" s="542"/>
      <c r="J404" s="971" t="e">
        <f>IF($O404&gt;=0.6,1,
IF(AND($O404&gt;=0.5,#REF!=2,OR($L404="中間",$L404="山間")),1,"")
)</f>
        <v>#REF!</v>
      </c>
      <c r="K404" s="974" t="str">
        <f t="shared" si="152"/>
        <v/>
      </c>
      <c r="L404" s="652" t="str">
        <f>IF($H404&gt;0,LEFT(VLOOKUP($E404,'個別表（B表）'!$C$14:$AR$213,15,FALSE),2),"")</f>
        <v/>
      </c>
      <c r="M404" s="796"/>
      <c r="N404" s="544"/>
      <c r="O404" s="544"/>
      <c r="P404" s="543"/>
      <c r="Q404" s="556" t="str">
        <f t="shared" si="157"/>
        <v/>
      </c>
      <c r="R404" s="545"/>
      <c r="S404" s="557">
        <f>SUMIFS('個別表（B表）'!$H$14:$H$213,'個別表（B表）'!$C$14:$C$213,'総括表 (A表)'!$E404,'個別表（B表）'!$S$14:$S$213,"&gt;=1")</f>
        <v>0</v>
      </c>
      <c r="T404" s="401">
        <f>SUMIFS('個別表（B表）'!$BB$14:$BB$213,'個別表（B表）'!$C$14:$C$213,'総括表 (A表)'!$E404)</f>
        <v>0</v>
      </c>
      <c r="U404" s="401">
        <f>SUMIFS('個別表（B表）'!$BD$14:$BD$213,'個別表（B表）'!$C$14:$C$213,'総括表 (A表)'!$E404)</f>
        <v>0</v>
      </c>
      <c r="V404" s="557">
        <f>SUMIFS('個別表（B表）'!$H$14:$H$213,'個別表（B表）'!$C$14:$C$213,'総括表 (A表)'!$E404,'個別表（B表）'!$T$14:$T$213,"&gt;=1")</f>
        <v>0</v>
      </c>
      <c r="W404" s="402">
        <f>SUMIFS('個別表（B表）'!$BZ$14:$BZ$213,'個別表（B表）'!$C$14:$C$213,'総括表 (A表)'!$E404)</f>
        <v>0</v>
      </c>
      <c r="X404" s="402">
        <f>SUMIFS('個別表（B表）'!$CC$14:$CC$213,'個別表（B表）'!$C$14:$C$213,'総括表 (A表)'!$E404)</f>
        <v>0</v>
      </c>
      <c r="Y404" s="546"/>
      <c r="Z404" s="546"/>
      <c r="AA404" s="557">
        <f t="shared" si="140"/>
        <v>0</v>
      </c>
      <c r="AB404" s="403">
        <f t="shared" si="141"/>
        <v>0</v>
      </c>
      <c r="AC404" s="403">
        <f t="shared" si="142"/>
        <v>0</v>
      </c>
      <c r="AD404" s="548">
        <f t="shared" si="160"/>
        <v>0</v>
      </c>
      <c r="AE404" s="549"/>
      <c r="AF404" s="550">
        <f t="shared" si="143"/>
        <v>0</v>
      </c>
      <c r="AG404" s="551">
        <f t="shared" si="144"/>
        <v>0</v>
      </c>
      <c r="AH404" s="549"/>
      <c r="AI404" s="549"/>
      <c r="AJ404" s="550">
        <f t="shared" si="145"/>
        <v>0</v>
      </c>
      <c r="AK404" s="850">
        <f t="shared" si="161"/>
        <v>0</v>
      </c>
      <c r="AL404" s="549"/>
      <c r="AM404" s="550">
        <f t="shared" si="146"/>
        <v>0</v>
      </c>
      <c r="AN404" s="551">
        <f t="shared" si="147"/>
        <v>0</v>
      </c>
      <c r="AO404" s="549"/>
      <c r="AP404" s="552">
        <f t="shared" si="148"/>
        <v>0</v>
      </c>
      <c r="AQ404" s="553"/>
      <c r="AR404" s="551">
        <f t="shared" si="149"/>
        <v>0</v>
      </c>
      <c r="AS404" s="554"/>
      <c r="AT404" s="345">
        <f t="shared" si="150"/>
        <v>0</v>
      </c>
      <c r="AU404" s="868"/>
      <c r="AV404" s="555"/>
      <c r="AW404" s="371">
        <f t="shared" si="153"/>
        <v>0</v>
      </c>
      <c r="AX404" s="268"/>
      <c r="AY404" s="346">
        <f>'総括表 (A表)'!I404</f>
        <v>0</v>
      </c>
      <c r="AZ404" s="346">
        <f t="shared" si="154"/>
        <v>2</v>
      </c>
      <c r="BA404" s="346" t="str">
        <f t="shared" si="155"/>
        <v/>
      </c>
      <c r="BB404" s="346" t="str">
        <f t="shared" si="158"/>
        <v/>
      </c>
      <c r="BC404" s="346" t="str">
        <f t="shared" si="159"/>
        <v/>
      </c>
    </row>
    <row r="405" spans="1:55">
      <c r="A405" s="353">
        <f>VLOOKUP($E405,'個別表（B表）'!$C$14:$AR$213,2,FALSE)</f>
        <v>0</v>
      </c>
      <c r="B405" s="353">
        <f>IF(D405&gt;0,SUM($D$12:D405),0)</f>
        <v>0</v>
      </c>
      <c r="C405" s="353">
        <f t="shared" si="139"/>
        <v>0</v>
      </c>
      <c r="D405" s="353">
        <f t="shared" si="151"/>
        <v>0</v>
      </c>
      <c r="E405" s="408">
        <f t="shared" si="156"/>
        <v>0</v>
      </c>
      <c r="F405" s="371">
        <f>VLOOKUP($E405,'個別表（B表）'!$C$14:$AR$213,8,FALSE)</f>
        <v>0</v>
      </c>
      <c r="G405" s="346">
        <f>VLOOKUP($E405,'個別表（B表）'!$C$14:$AR$213,9,FALSE)</f>
        <v>0</v>
      </c>
      <c r="H405" s="346">
        <f>VLOOKUP($E405,'個別表（B表）'!$C$14:$AR$213,10,FALSE)</f>
        <v>0</v>
      </c>
      <c r="I405" s="542"/>
      <c r="J405" s="971" t="e">
        <f>IF($O405&gt;=0.6,1,
IF(AND($O405&gt;=0.5,#REF!=2,OR($L405="中間",$L405="山間")),1,"")
)</f>
        <v>#REF!</v>
      </c>
      <c r="K405" s="974" t="str">
        <f t="shared" si="152"/>
        <v/>
      </c>
      <c r="L405" s="652" t="str">
        <f>IF($H405&gt;0,LEFT(VLOOKUP($E405,'個別表（B表）'!$C$14:$AR$213,15,FALSE),2),"")</f>
        <v/>
      </c>
      <c r="M405" s="796"/>
      <c r="N405" s="544"/>
      <c r="O405" s="544"/>
      <c r="P405" s="543"/>
      <c r="Q405" s="556" t="str">
        <f t="shared" si="157"/>
        <v/>
      </c>
      <c r="R405" s="545"/>
      <c r="S405" s="557">
        <f>SUMIFS('個別表（B表）'!$H$14:$H$213,'個別表（B表）'!$C$14:$C$213,'総括表 (A表)'!$E405,'個別表（B表）'!$S$14:$S$213,"&gt;=1")</f>
        <v>0</v>
      </c>
      <c r="T405" s="401">
        <f>SUMIFS('個別表（B表）'!$BB$14:$BB$213,'個別表（B表）'!$C$14:$C$213,'総括表 (A表)'!$E405)</f>
        <v>0</v>
      </c>
      <c r="U405" s="401">
        <f>SUMIFS('個別表（B表）'!$BD$14:$BD$213,'個別表（B表）'!$C$14:$C$213,'総括表 (A表)'!$E405)</f>
        <v>0</v>
      </c>
      <c r="V405" s="557">
        <f>SUMIFS('個別表（B表）'!$H$14:$H$213,'個別表（B表）'!$C$14:$C$213,'総括表 (A表)'!$E405,'個別表（B表）'!$T$14:$T$213,"&gt;=1")</f>
        <v>0</v>
      </c>
      <c r="W405" s="402">
        <f>SUMIFS('個別表（B表）'!$BZ$14:$BZ$213,'個別表（B表）'!$C$14:$C$213,'総括表 (A表)'!$E405)</f>
        <v>0</v>
      </c>
      <c r="X405" s="402">
        <f>SUMIFS('個別表（B表）'!$CC$14:$CC$213,'個別表（B表）'!$C$14:$C$213,'総括表 (A表)'!$E405)</f>
        <v>0</v>
      </c>
      <c r="Y405" s="546"/>
      <c r="Z405" s="546"/>
      <c r="AA405" s="557">
        <f t="shared" si="140"/>
        <v>0</v>
      </c>
      <c r="AB405" s="403">
        <f t="shared" si="141"/>
        <v>0</v>
      </c>
      <c r="AC405" s="403">
        <f t="shared" si="142"/>
        <v>0</v>
      </c>
      <c r="AD405" s="548">
        <f t="shared" si="160"/>
        <v>0</v>
      </c>
      <c r="AE405" s="549"/>
      <c r="AF405" s="550">
        <f t="shared" si="143"/>
        <v>0</v>
      </c>
      <c r="AG405" s="551">
        <f t="shared" si="144"/>
        <v>0</v>
      </c>
      <c r="AH405" s="549"/>
      <c r="AI405" s="549"/>
      <c r="AJ405" s="550">
        <f t="shared" si="145"/>
        <v>0</v>
      </c>
      <c r="AK405" s="850">
        <f t="shared" si="161"/>
        <v>0</v>
      </c>
      <c r="AL405" s="549"/>
      <c r="AM405" s="550">
        <f t="shared" si="146"/>
        <v>0</v>
      </c>
      <c r="AN405" s="551">
        <f t="shared" si="147"/>
        <v>0</v>
      </c>
      <c r="AO405" s="549"/>
      <c r="AP405" s="552">
        <f t="shared" si="148"/>
        <v>0</v>
      </c>
      <c r="AQ405" s="553"/>
      <c r="AR405" s="551">
        <f t="shared" si="149"/>
        <v>0</v>
      </c>
      <c r="AS405" s="554"/>
      <c r="AT405" s="345">
        <f t="shared" si="150"/>
        <v>0</v>
      </c>
      <c r="AU405" s="868"/>
      <c r="AV405" s="555"/>
      <c r="AW405" s="371">
        <f t="shared" si="153"/>
        <v>0</v>
      </c>
      <c r="AX405" s="268"/>
      <c r="AY405" s="346">
        <f>'総括表 (A表)'!I405</f>
        <v>0</v>
      </c>
      <c r="AZ405" s="346">
        <f t="shared" si="154"/>
        <v>2</v>
      </c>
      <c r="BA405" s="346" t="str">
        <f t="shared" si="155"/>
        <v/>
      </c>
      <c r="BB405" s="346" t="str">
        <f t="shared" si="158"/>
        <v/>
      </c>
      <c r="BC405" s="346" t="str">
        <f t="shared" si="159"/>
        <v/>
      </c>
    </row>
    <row r="406" spans="1:55">
      <c r="A406" s="353">
        <f>VLOOKUP($E406,'個別表（B表）'!$C$14:$AR$213,2,FALSE)</f>
        <v>0</v>
      </c>
      <c r="B406" s="353">
        <f>IF(D406&gt;0,SUM($D$12:D406),0)</f>
        <v>0</v>
      </c>
      <c r="C406" s="353">
        <f t="shared" si="139"/>
        <v>0</v>
      </c>
      <c r="D406" s="353">
        <f t="shared" si="151"/>
        <v>0</v>
      </c>
      <c r="E406" s="408">
        <f t="shared" si="156"/>
        <v>0</v>
      </c>
      <c r="F406" s="371">
        <f>VLOOKUP($E406,'個別表（B表）'!$C$14:$AR$213,8,FALSE)</f>
        <v>0</v>
      </c>
      <c r="G406" s="346">
        <f>VLOOKUP($E406,'個別表（B表）'!$C$14:$AR$213,9,FALSE)</f>
        <v>0</v>
      </c>
      <c r="H406" s="346">
        <f>VLOOKUP($E406,'個別表（B表）'!$C$14:$AR$213,10,FALSE)</f>
        <v>0</v>
      </c>
      <c r="I406" s="542"/>
      <c r="J406" s="971" t="e">
        <f>IF($O406&gt;=0.6,1,
IF(AND($O406&gt;=0.5,#REF!=2,OR($L406="中間",$L406="山間")),1,"")
)</f>
        <v>#REF!</v>
      </c>
      <c r="K406" s="974" t="str">
        <f t="shared" si="152"/>
        <v/>
      </c>
      <c r="L406" s="652" t="str">
        <f>IF($H406&gt;0,LEFT(VLOOKUP($E406,'個別表（B表）'!$C$14:$AR$213,15,FALSE),2),"")</f>
        <v/>
      </c>
      <c r="M406" s="796"/>
      <c r="N406" s="544"/>
      <c r="O406" s="544"/>
      <c r="P406" s="543"/>
      <c r="Q406" s="556" t="str">
        <f t="shared" si="157"/>
        <v/>
      </c>
      <c r="R406" s="545"/>
      <c r="S406" s="557">
        <f>SUMIFS('個別表（B表）'!$H$14:$H$213,'個別表（B表）'!$C$14:$C$213,'総括表 (A表)'!$E406,'個別表（B表）'!$S$14:$S$213,"&gt;=1")</f>
        <v>0</v>
      </c>
      <c r="T406" s="401">
        <f>SUMIFS('個別表（B表）'!$BB$14:$BB$213,'個別表（B表）'!$C$14:$C$213,'総括表 (A表)'!$E406)</f>
        <v>0</v>
      </c>
      <c r="U406" s="401">
        <f>SUMIFS('個別表（B表）'!$BD$14:$BD$213,'個別表（B表）'!$C$14:$C$213,'総括表 (A表)'!$E406)</f>
        <v>0</v>
      </c>
      <c r="V406" s="557">
        <f>SUMIFS('個別表（B表）'!$H$14:$H$213,'個別表（B表）'!$C$14:$C$213,'総括表 (A表)'!$E406,'個別表（B表）'!$T$14:$T$213,"&gt;=1")</f>
        <v>0</v>
      </c>
      <c r="W406" s="402">
        <f>SUMIFS('個別表（B表）'!$BZ$14:$BZ$213,'個別表（B表）'!$C$14:$C$213,'総括表 (A表)'!$E406)</f>
        <v>0</v>
      </c>
      <c r="X406" s="402">
        <f>SUMIFS('個別表（B表）'!$CC$14:$CC$213,'個別表（B表）'!$C$14:$C$213,'総括表 (A表)'!$E406)</f>
        <v>0</v>
      </c>
      <c r="Y406" s="546"/>
      <c r="Z406" s="546"/>
      <c r="AA406" s="557">
        <f t="shared" si="140"/>
        <v>0</v>
      </c>
      <c r="AB406" s="403">
        <f t="shared" si="141"/>
        <v>0</v>
      </c>
      <c r="AC406" s="403">
        <f t="shared" si="142"/>
        <v>0</v>
      </c>
      <c r="AD406" s="548">
        <f t="shared" si="160"/>
        <v>0</v>
      </c>
      <c r="AE406" s="549"/>
      <c r="AF406" s="550">
        <f t="shared" si="143"/>
        <v>0</v>
      </c>
      <c r="AG406" s="551">
        <f t="shared" si="144"/>
        <v>0</v>
      </c>
      <c r="AH406" s="549"/>
      <c r="AI406" s="549"/>
      <c r="AJ406" s="550">
        <f t="shared" si="145"/>
        <v>0</v>
      </c>
      <c r="AK406" s="850">
        <f t="shared" si="161"/>
        <v>0</v>
      </c>
      <c r="AL406" s="549"/>
      <c r="AM406" s="550">
        <f t="shared" si="146"/>
        <v>0</v>
      </c>
      <c r="AN406" s="551">
        <f t="shared" si="147"/>
        <v>0</v>
      </c>
      <c r="AO406" s="549"/>
      <c r="AP406" s="552">
        <f t="shared" si="148"/>
        <v>0</v>
      </c>
      <c r="AQ406" s="553"/>
      <c r="AR406" s="551">
        <f t="shared" si="149"/>
        <v>0</v>
      </c>
      <c r="AS406" s="554"/>
      <c r="AT406" s="345">
        <f t="shared" si="150"/>
        <v>0</v>
      </c>
      <c r="AU406" s="868"/>
      <c r="AV406" s="555"/>
      <c r="AW406" s="371">
        <f t="shared" si="153"/>
        <v>0</v>
      </c>
      <c r="AX406" s="268"/>
      <c r="AY406" s="346">
        <f>'総括表 (A表)'!I406</f>
        <v>0</v>
      </c>
      <c r="AZ406" s="346">
        <f t="shared" si="154"/>
        <v>2</v>
      </c>
      <c r="BA406" s="346" t="str">
        <f t="shared" si="155"/>
        <v/>
      </c>
      <c r="BB406" s="346" t="str">
        <f t="shared" si="158"/>
        <v/>
      </c>
      <c r="BC406" s="346" t="str">
        <f t="shared" si="159"/>
        <v/>
      </c>
    </row>
    <row r="407" spans="1:55">
      <c r="A407" s="353">
        <f>VLOOKUP($E407,'個別表（B表）'!$C$14:$AR$213,2,FALSE)</f>
        <v>0</v>
      </c>
      <c r="B407" s="353">
        <f>IF(D407&gt;0,SUM($D$12:D407),0)</f>
        <v>0</v>
      </c>
      <c r="C407" s="353">
        <f t="shared" si="139"/>
        <v>0</v>
      </c>
      <c r="D407" s="353">
        <f t="shared" si="151"/>
        <v>0</v>
      </c>
      <c r="E407" s="408">
        <f t="shared" si="156"/>
        <v>0</v>
      </c>
      <c r="F407" s="371">
        <f>VLOOKUP($E407,'個別表（B表）'!$C$14:$AR$213,8,FALSE)</f>
        <v>0</v>
      </c>
      <c r="G407" s="346">
        <f>VLOOKUP($E407,'個別表（B表）'!$C$14:$AR$213,9,FALSE)</f>
        <v>0</v>
      </c>
      <c r="H407" s="346">
        <f>VLOOKUP($E407,'個別表（B表）'!$C$14:$AR$213,10,FALSE)</f>
        <v>0</v>
      </c>
      <c r="I407" s="542"/>
      <c r="J407" s="971" t="e">
        <f>IF($O407&gt;=0.6,1,
IF(AND($O407&gt;=0.5,#REF!=2,OR($L407="中間",$L407="山間")),1,"")
)</f>
        <v>#REF!</v>
      </c>
      <c r="K407" s="974" t="str">
        <f t="shared" si="152"/>
        <v/>
      </c>
      <c r="L407" s="652" t="str">
        <f>IF($H407&gt;0,LEFT(VLOOKUP($E407,'個別表（B表）'!$C$14:$AR$213,15,FALSE),2),"")</f>
        <v/>
      </c>
      <c r="M407" s="796"/>
      <c r="N407" s="544"/>
      <c r="O407" s="544"/>
      <c r="P407" s="543"/>
      <c r="Q407" s="556" t="str">
        <f t="shared" si="157"/>
        <v/>
      </c>
      <c r="R407" s="545"/>
      <c r="S407" s="557">
        <f>SUMIFS('個別表（B表）'!$H$14:$H$213,'個別表（B表）'!$C$14:$C$213,'総括表 (A表)'!$E407,'個別表（B表）'!$S$14:$S$213,"&gt;=1")</f>
        <v>0</v>
      </c>
      <c r="T407" s="401">
        <f>SUMIFS('個別表（B表）'!$BB$14:$BB$213,'個別表（B表）'!$C$14:$C$213,'総括表 (A表)'!$E407)</f>
        <v>0</v>
      </c>
      <c r="U407" s="401">
        <f>SUMIFS('個別表（B表）'!$BD$14:$BD$213,'個別表（B表）'!$C$14:$C$213,'総括表 (A表)'!$E407)</f>
        <v>0</v>
      </c>
      <c r="V407" s="557">
        <f>SUMIFS('個別表（B表）'!$H$14:$H$213,'個別表（B表）'!$C$14:$C$213,'総括表 (A表)'!$E407,'個別表（B表）'!$T$14:$T$213,"&gt;=1")</f>
        <v>0</v>
      </c>
      <c r="W407" s="402">
        <f>SUMIFS('個別表（B表）'!$BZ$14:$BZ$213,'個別表（B表）'!$C$14:$C$213,'総括表 (A表)'!$E407)</f>
        <v>0</v>
      </c>
      <c r="X407" s="402">
        <f>SUMIFS('個別表（B表）'!$CC$14:$CC$213,'個別表（B表）'!$C$14:$C$213,'総括表 (A表)'!$E407)</f>
        <v>0</v>
      </c>
      <c r="Y407" s="546"/>
      <c r="Z407" s="546"/>
      <c r="AA407" s="557">
        <f t="shared" si="140"/>
        <v>0</v>
      </c>
      <c r="AB407" s="403">
        <f t="shared" si="141"/>
        <v>0</v>
      </c>
      <c r="AC407" s="403">
        <f t="shared" si="142"/>
        <v>0</v>
      </c>
      <c r="AD407" s="548">
        <f t="shared" si="160"/>
        <v>0</v>
      </c>
      <c r="AE407" s="549"/>
      <c r="AF407" s="550">
        <f t="shared" si="143"/>
        <v>0</v>
      </c>
      <c r="AG407" s="551">
        <f t="shared" si="144"/>
        <v>0</v>
      </c>
      <c r="AH407" s="549"/>
      <c r="AI407" s="549"/>
      <c r="AJ407" s="550">
        <f t="shared" si="145"/>
        <v>0</v>
      </c>
      <c r="AK407" s="850">
        <f t="shared" si="161"/>
        <v>0</v>
      </c>
      <c r="AL407" s="549"/>
      <c r="AM407" s="550">
        <f t="shared" si="146"/>
        <v>0</v>
      </c>
      <c r="AN407" s="551">
        <f t="shared" si="147"/>
        <v>0</v>
      </c>
      <c r="AO407" s="549"/>
      <c r="AP407" s="552">
        <f t="shared" si="148"/>
        <v>0</v>
      </c>
      <c r="AQ407" s="553"/>
      <c r="AR407" s="551">
        <f t="shared" si="149"/>
        <v>0</v>
      </c>
      <c r="AS407" s="554"/>
      <c r="AT407" s="345">
        <f t="shared" si="150"/>
        <v>0</v>
      </c>
      <c r="AU407" s="868"/>
      <c r="AV407" s="555"/>
      <c r="AW407" s="371">
        <f t="shared" si="153"/>
        <v>0</v>
      </c>
      <c r="AX407" s="268"/>
      <c r="AY407" s="346">
        <f>'総括表 (A表)'!I407</f>
        <v>0</v>
      </c>
      <c r="AZ407" s="346">
        <f t="shared" si="154"/>
        <v>2</v>
      </c>
      <c r="BA407" s="346" t="str">
        <f t="shared" si="155"/>
        <v/>
      </c>
      <c r="BB407" s="346" t="str">
        <f t="shared" si="158"/>
        <v/>
      </c>
      <c r="BC407" s="346" t="str">
        <f t="shared" si="159"/>
        <v/>
      </c>
    </row>
    <row r="408" spans="1:55">
      <c r="A408" s="353">
        <f>VLOOKUP($E408,'個別表（B表）'!$C$14:$AR$213,2,FALSE)</f>
        <v>0</v>
      </c>
      <c r="B408" s="353">
        <f>IF(D408&gt;0,SUM($D$12:D408),0)</f>
        <v>0</v>
      </c>
      <c r="C408" s="353">
        <f t="shared" si="139"/>
        <v>0</v>
      </c>
      <c r="D408" s="353">
        <f t="shared" si="151"/>
        <v>0</v>
      </c>
      <c r="E408" s="408">
        <f t="shared" si="156"/>
        <v>0</v>
      </c>
      <c r="F408" s="371">
        <f>VLOOKUP($E408,'個別表（B表）'!$C$14:$AR$213,8,FALSE)</f>
        <v>0</v>
      </c>
      <c r="G408" s="346">
        <f>VLOOKUP($E408,'個別表（B表）'!$C$14:$AR$213,9,FALSE)</f>
        <v>0</v>
      </c>
      <c r="H408" s="346">
        <f>VLOOKUP($E408,'個別表（B表）'!$C$14:$AR$213,10,FALSE)</f>
        <v>0</v>
      </c>
      <c r="I408" s="542"/>
      <c r="J408" s="971" t="e">
        <f>IF($O408&gt;=0.6,1,
IF(AND($O408&gt;=0.5,#REF!=2,OR($L408="中間",$L408="山間")),1,"")
)</f>
        <v>#REF!</v>
      </c>
      <c r="K408" s="974" t="str">
        <f t="shared" si="152"/>
        <v/>
      </c>
      <c r="L408" s="652" t="str">
        <f>IF($H408&gt;0,LEFT(VLOOKUP($E408,'個別表（B表）'!$C$14:$AR$213,15,FALSE),2),"")</f>
        <v/>
      </c>
      <c r="M408" s="796"/>
      <c r="N408" s="544"/>
      <c r="O408" s="544"/>
      <c r="P408" s="543"/>
      <c r="Q408" s="556" t="str">
        <f t="shared" si="157"/>
        <v/>
      </c>
      <c r="R408" s="545"/>
      <c r="S408" s="557">
        <f>SUMIFS('個別表（B表）'!$H$14:$H$213,'個別表（B表）'!$C$14:$C$213,'総括表 (A表)'!$E408,'個別表（B表）'!$S$14:$S$213,"&gt;=1")</f>
        <v>0</v>
      </c>
      <c r="T408" s="401">
        <f>SUMIFS('個別表（B表）'!$BB$14:$BB$213,'個別表（B表）'!$C$14:$C$213,'総括表 (A表)'!$E408)</f>
        <v>0</v>
      </c>
      <c r="U408" s="401">
        <f>SUMIFS('個別表（B表）'!$BD$14:$BD$213,'個別表（B表）'!$C$14:$C$213,'総括表 (A表)'!$E408)</f>
        <v>0</v>
      </c>
      <c r="V408" s="557">
        <f>SUMIFS('個別表（B表）'!$H$14:$H$213,'個別表（B表）'!$C$14:$C$213,'総括表 (A表)'!$E408,'個別表（B表）'!$T$14:$T$213,"&gt;=1")</f>
        <v>0</v>
      </c>
      <c r="W408" s="402">
        <f>SUMIFS('個別表（B表）'!$BZ$14:$BZ$213,'個別表（B表）'!$C$14:$C$213,'総括表 (A表)'!$E408)</f>
        <v>0</v>
      </c>
      <c r="X408" s="402">
        <f>SUMIFS('個別表（B表）'!$CC$14:$CC$213,'個別表（B表）'!$C$14:$C$213,'総括表 (A表)'!$E408)</f>
        <v>0</v>
      </c>
      <c r="Y408" s="546"/>
      <c r="Z408" s="546"/>
      <c r="AA408" s="557">
        <f t="shared" si="140"/>
        <v>0</v>
      </c>
      <c r="AB408" s="403">
        <f t="shared" si="141"/>
        <v>0</v>
      </c>
      <c r="AC408" s="403">
        <f t="shared" si="142"/>
        <v>0</v>
      </c>
      <c r="AD408" s="548">
        <f t="shared" si="160"/>
        <v>0</v>
      </c>
      <c r="AE408" s="549"/>
      <c r="AF408" s="550">
        <f t="shared" si="143"/>
        <v>0</v>
      </c>
      <c r="AG408" s="551">
        <f t="shared" si="144"/>
        <v>0</v>
      </c>
      <c r="AH408" s="549"/>
      <c r="AI408" s="549"/>
      <c r="AJ408" s="550">
        <f t="shared" si="145"/>
        <v>0</v>
      </c>
      <c r="AK408" s="850">
        <f t="shared" si="161"/>
        <v>0</v>
      </c>
      <c r="AL408" s="549"/>
      <c r="AM408" s="550">
        <f t="shared" si="146"/>
        <v>0</v>
      </c>
      <c r="AN408" s="551">
        <f t="shared" si="147"/>
        <v>0</v>
      </c>
      <c r="AO408" s="549"/>
      <c r="AP408" s="552">
        <f t="shared" si="148"/>
        <v>0</v>
      </c>
      <c r="AQ408" s="553"/>
      <c r="AR408" s="551">
        <f t="shared" si="149"/>
        <v>0</v>
      </c>
      <c r="AS408" s="554"/>
      <c r="AT408" s="345">
        <f t="shared" si="150"/>
        <v>0</v>
      </c>
      <c r="AU408" s="868"/>
      <c r="AV408" s="555"/>
      <c r="AW408" s="371">
        <f t="shared" si="153"/>
        <v>0</v>
      </c>
      <c r="AX408" s="268"/>
      <c r="AY408" s="346">
        <f>'総括表 (A表)'!I408</f>
        <v>0</v>
      </c>
      <c r="AZ408" s="346">
        <f t="shared" si="154"/>
        <v>2</v>
      </c>
      <c r="BA408" s="346" t="str">
        <f t="shared" si="155"/>
        <v/>
      </c>
      <c r="BB408" s="346" t="str">
        <f t="shared" si="158"/>
        <v/>
      </c>
      <c r="BC408" s="346" t="str">
        <f t="shared" si="159"/>
        <v/>
      </c>
    </row>
    <row r="409" spans="1:55">
      <c r="A409" s="353">
        <f>VLOOKUP($E409,'個別表（B表）'!$C$14:$AR$213,2,FALSE)</f>
        <v>0</v>
      </c>
      <c r="B409" s="353">
        <f>IF(D409&gt;0,SUM($D$12:D409),0)</f>
        <v>0</v>
      </c>
      <c r="C409" s="353">
        <f t="shared" si="139"/>
        <v>0</v>
      </c>
      <c r="D409" s="353">
        <f t="shared" si="151"/>
        <v>0</v>
      </c>
      <c r="E409" s="408">
        <f t="shared" si="156"/>
        <v>0</v>
      </c>
      <c r="F409" s="371">
        <f>VLOOKUP($E409,'個別表（B表）'!$C$14:$AR$213,8,FALSE)</f>
        <v>0</v>
      </c>
      <c r="G409" s="346">
        <f>VLOOKUP($E409,'個別表（B表）'!$C$14:$AR$213,9,FALSE)</f>
        <v>0</v>
      </c>
      <c r="H409" s="346">
        <f>VLOOKUP($E409,'個別表（B表）'!$C$14:$AR$213,10,FALSE)</f>
        <v>0</v>
      </c>
      <c r="I409" s="542"/>
      <c r="J409" s="971" t="e">
        <f>IF($O409&gt;=0.6,1,
IF(AND($O409&gt;=0.5,#REF!=2,OR($L409="中間",$L409="山間")),1,"")
)</f>
        <v>#REF!</v>
      </c>
      <c r="K409" s="974" t="str">
        <f t="shared" si="152"/>
        <v/>
      </c>
      <c r="L409" s="652" t="str">
        <f>IF($H409&gt;0,LEFT(VLOOKUP($E409,'個別表（B表）'!$C$14:$AR$213,15,FALSE),2),"")</f>
        <v/>
      </c>
      <c r="M409" s="796"/>
      <c r="N409" s="544"/>
      <c r="O409" s="544"/>
      <c r="P409" s="543"/>
      <c r="Q409" s="556" t="str">
        <f t="shared" si="157"/>
        <v/>
      </c>
      <c r="R409" s="545"/>
      <c r="S409" s="557">
        <f>SUMIFS('個別表（B表）'!$H$14:$H$213,'個別表（B表）'!$C$14:$C$213,'総括表 (A表)'!$E409,'個別表（B表）'!$S$14:$S$213,"&gt;=1")</f>
        <v>0</v>
      </c>
      <c r="T409" s="401">
        <f>SUMIFS('個別表（B表）'!$BB$14:$BB$213,'個別表（B表）'!$C$14:$C$213,'総括表 (A表)'!$E409)</f>
        <v>0</v>
      </c>
      <c r="U409" s="401">
        <f>SUMIFS('個別表（B表）'!$BD$14:$BD$213,'個別表（B表）'!$C$14:$C$213,'総括表 (A表)'!$E409)</f>
        <v>0</v>
      </c>
      <c r="V409" s="557">
        <f>SUMIFS('個別表（B表）'!$H$14:$H$213,'個別表（B表）'!$C$14:$C$213,'総括表 (A表)'!$E409,'個別表（B表）'!$T$14:$T$213,"&gt;=1")</f>
        <v>0</v>
      </c>
      <c r="W409" s="402">
        <f>SUMIFS('個別表（B表）'!$BZ$14:$BZ$213,'個別表（B表）'!$C$14:$C$213,'総括表 (A表)'!$E409)</f>
        <v>0</v>
      </c>
      <c r="X409" s="402">
        <f>SUMIFS('個別表（B表）'!$CC$14:$CC$213,'個別表（B表）'!$C$14:$C$213,'総括表 (A表)'!$E409)</f>
        <v>0</v>
      </c>
      <c r="Y409" s="546"/>
      <c r="Z409" s="546"/>
      <c r="AA409" s="557">
        <f t="shared" si="140"/>
        <v>0</v>
      </c>
      <c r="AB409" s="403">
        <f t="shared" si="141"/>
        <v>0</v>
      </c>
      <c r="AC409" s="403">
        <f t="shared" si="142"/>
        <v>0</v>
      </c>
      <c r="AD409" s="548">
        <f t="shared" si="160"/>
        <v>0</v>
      </c>
      <c r="AE409" s="549"/>
      <c r="AF409" s="550">
        <f t="shared" si="143"/>
        <v>0</v>
      </c>
      <c r="AG409" s="551">
        <f t="shared" si="144"/>
        <v>0</v>
      </c>
      <c r="AH409" s="549"/>
      <c r="AI409" s="549"/>
      <c r="AJ409" s="550">
        <f t="shared" si="145"/>
        <v>0</v>
      </c>
      <c r="AK409" s="850">
        <f t="shared" si="161"/>
        <v>0</v>
      </c>
      <c r="AL409" s="549"/>
      <c r="AM409" s="550">
        <f t="shared" si="146"/>
        <v>0</v>
      </c>
      <c r="AN409" s="551">
        <f t="shared" si="147"/>
        <v>0</v>
      </c>
      <c r="AO409" s="549"/>
      <c r="AP409" s="552">
        <f t="shared" si="148"/>
        <v>0</v>
      </c>
      <c r="AQ409" s="553"/>
      <c r="AR409" s="551">
        <f t="shared" si="149"/>
        <v>0</v>
      </c>
      <c r="AS409" s="554"/>
      <c r="AT409" s="345">
        <f t="shared" si="150"/>
        <v>0</v>
      </c>
      <c r="AU409" s="868"/>
      <c r="AV409" s="555"/>
      <c r="AW409" s="371">
        <f t="shared" si="153"/>
        <v>0</v>
      </c>
      <c r="AX409" s="268"/>
      <c r="AY409" s="346">
        <f>'総括表 (A表)'!I409</f>
        <v>0</v>
      </c>
      <c r="AZ409" s="346">
        <f t="shared" si="154"/>
        <v>2</v>
      </c>
      <c r="BA409" s="346" t="str">
        <f t="shared" si="155"/>
        <v/>
      </c>
      <c r="BB409" s="346" t="str">
        <f t="shared" si="158"/>
        <v/>
      </c>
      <c r="BC409" s="346" t="str">
        <f t="shared" si="159"/>
        <v/>
      </c>
    </row>
    <row r="410" spans="1:55">
      <c r="A410" s="353">
        <f>VLOOKUP($E410,'個別表（B表）'!$C$14:$AR$213,2,FALSE)</f>
        <v>0</v>
      </c>
      <c r="B410" s="353">
        <f>IF(D410&gt;0,SUM($D$12:D410),0)</f>
        <v>0</v>
      </c>
      <c r="C410" s="353">
        <f t="shared" si="139"/>
        <v>0</v>
      </c>
      <c r="D410" s="353">
        <f t="shared" si="151"/>
        <v>0</v>
      </c>
      <c r="E410" s="408">
        <f t="shared" si="156"/>
        <v>0</v>
      </c>
      <c r="F410" s="371">
        <f>VLOOKUP($E410,'個別表（B表）'!$C$14:$AR$213,8,FALSE)</f>
        <v>0</v>
      </c>
      <c r="G410" s="346">
        <f>VLOOKUP($E410,'個別表（B表）'!$C$14:$AR$213,9,FALSE)</f>
        <v>0</v>
      </c>
      <c r="H410" s="346">
        <f>VLOOKUP($E410,'個別表（B表）'!$C$14:$AR$213,10,FALSE)</f>
        <v>0</v>
      </c>
      <c r="I410" s="542"/>
      <c r="J410" s="971" t="e">
        <f>IF($O410&gt;=0.6,1,
IF(AND($O410&gt;=0.5,#REF!=2,OR($L410="中間",$L410="山間")),1,"")
)</f>
        <v>#REF!</v>
      </c>
      <c r="K410" s="974" t="str">
        <f t="shared" si="152"/>
        <v/>
      </c>
      <c r="L410" s="652" t="str">
        <f>IF($H410&gt;0,LEFT(VLOOKUP($E410,'個別表（B表）'!$C$14:$AR$213,15,FALSE),2),"")</f>
        <v/>
      </c>
      <c r="M410" s="796"/>
      <c r="N410" s="544"/>
      <c r="O410" s="544"/>
      <c r="P410" s="543"/>
      <c r="Q410" s="556" t="str">
        <f t="shared" si="157"/>
        <v/>
      </c>
      <c r="R410" s="545"/>
      <c r="S410" s="557">
        <f>SUMIFS('個別表（B表）'!$H$14:$H$213,'個別表（B表）'!$C$14:$C$213,'総括表 (A表)'!$E410,'個別表（B表）'!$S$14:$S$213,"&gt;=1")</f>
        <v>0</v>
      </c>
      <c r="T410" s="401">
        <f>SUMIFS('個別表（B表）'!$BB$14:$BB$213,'個別表（B表）'!$C$14:$C$213,'総括表 (A表)'!$E410)</f>
        <v>0</v>
      </c>
      <c r="U410" s="401">
        <f>SUMIFS('個別表（B表）'!$BD$14:$BD$213,'個別表（B表）'!$C$14:$C$213,'総括表 (A表)'!$E410)</f>
        <v>0</v>
      </c>
      <c r="V410" s="557">
        <f>SUMIFS('個別表（B表）'!$H$14:$H$213,'個別表（B表）'!$C$14:$C$213,'総括表 (A表)'!$E410,'個別表（B表）'!$T$14:$T$213,"&gt;=1")</f>
        <v>0</v>
      </c>
      <c r="W410" s="402">
        <f>SUMIFS('個別表（B表）'!$BZ$14:$BZ$213,'個別表（B表）'!$C$14:$C$213,'総括表 (A表)'!$E410)</f>
        <v>0</v>
      </c>
      <c r="X410" s="402">
        <f>SUMIFS('個別表（B表）'!$CC$14:$CC$213,'個別表（B表）'!$C$14:$C$213,'総括表 (A表)'!$E410)</f>
        <v>0</v>
      </c>
      <c r="Y410" s="546"/>
      <c r="Z410" s="546"/>
      <c r="AA410" s="557">
        <f t="shared" si="140"/>
        <v>0</v>
      </c>
      <c r="AB410" s="403">
        <f t="shared" si="141"/>
        <v>0</v>
      </c>
      <c r="AC410" s="403">
        <f t="shared" si="142"/>
        <v>0</v>
      </c>
      <c r="AD410" s="548">
        <f t="shared" si="160"/>
        <v>0</v>
      </c>
      <c r="AE410" s="549"/>
      <c r="AF410" s="550">
        <f t="shared" si="143"/>
        <v>0</v>
      </c>
      <c r="AG410" s="551">
        <f t="shared" si="144"/>
        <v>0</v>
      </c>
      <c r="AH410" s="549"/>
      <c r="AI410" s="549"/>
      <c r="AJ410" s="550">
        <f t="shared" si="145"/>
        <v>0</v>
      </c>
      <c r="AK410" s="850">
        <f t="shared" si="161"/>
        <v>0</v>
      </c>
      <c r="AL410" s="549"/>
      <c r="AM410" s="550">
        <f t="shared" si="146"/>
        <v>0</v>
      </c>
      <c r="AN410" s="551">
        <f t="shared" si="147"/>
        <v>0</v>
      </c>
      <c r="AO410" s="549"/>
      <c r="AP410" s="552">
        <f t="shared" si="148"/>
        <v>0</v>
      </c>
      <c r="AQ410" s="553"/>
      <c r="AR410" s="551">
        <f t="shared" si="149"/>
        <v>0</v>
      </c>
      <c r="AS410" s="554"/>
      <c r="AT410" s="345">
        <f t="shared" si="150"/>
        <v>0</v>
      </c>
      <c r="AU410" s="868"/>
      <c r="AV410" s="555"/>
      <c r="AW410" s="371">
        <f t="shared" si="153"/>
        <v>0</v>
      </c>
      <c r="AX410" s="268"/>
      <c r="AY410" s="346">
        <f>'総括表 (A表)'!I410</f>
        <v>0</v>
      </c>
      <c r="AZ410" s="346">
        <f t="shared" si="154"/>
        <v>2</v>
      </c>
      <c r="BA410" s="346" t="str">
        <f t="shared" si="155"/>
        <v/>
      </c>
      <c r="BB410" s="346" t="str">
        <f t="shared" si="158"/>
        <v/>
      </c>
      <c r="BC410" s="346" t="str">
        <f t="shared" si="159"/>
        <v/>
      </c>
    </row>
    <row r="411" spans="1:55">
      <c r="A411" s="353">
        <f>VLOOKUP($E411,'個別表（B表）'!$C$14:$AR$213,2,FALSE)</f>
        <v>0</v>
      </c>
      <c r="B411" s="353">
        <f>IF(D411&gt;0,SUM($D$12:D411),0)</f>
        <v>0</v>
      </c>
      <c r="C411" s="353">
        <f t="shared" si="139"/>
        <v>0</v>
      </c>
      <c r="D411" s="353">
        <f t="shared" si="151"/>
        <v>0</v>
      </c>
      <c r="E411" s="408">
        <f t="shared" si="156"/>
        <v>0</v>
      </c>
      <c r="F411" s="371">
        <f>VLOOKUP($E411,'個別表（B表）'!$C$14:$AR$213,8,FALSE)</f>
        <v>0</v>
      </c>
      <c r="G411" s="346">
        <f>VLOOKUP($E411,'個別表（B表）'!$C$14:$AR$213,9,FALSE)</f>
        <v>0</v>
      </c>
      <c r="H411" s="346">
        <f>VLOOKUP($E411,'個別表（B表）'!$C$14:$AR$213,10,FALSE)</f>
        <v>0</v>
      </c>
      <c r="I411" s="542"/>
      <c r="J411" s="971" t="e">
        <f>IF($O411&gt;=0.6,1,
IF(AND($O411&gt;=0.5,#REF!=2,OR($L411="中間",$L411="山間")),1,"")
)</f>
        <v>#REF!</v>
      </c>
      <c r="K411" s="974" t="str">
        <f t="shared" si="152"/>
        <v/>
      </c>
      <c r="L411" s="652" t="str">
        <f>IF($H411&gt;0,LEFT(VLOOKUP($E411,'個別表（B表）'!$C$14:$AR$213,15,FALSE),2),"")</f>
        <v/>
      </c>
      <c r="M411" s="796"/>
      <c r="N411" s="544"/>
      <c r="O411" s="544"/>
      <c r="P411" s="543"/>
      <c r="Q411" s="556" t="str">
        <f t="shared" si="157"/>
        <v/>
      </c>
      <c r="R411" s="545"/>
      <c r="S411" s="557">
        <f>SUMIFS('個別表（B表）'!$H$14:$H$213,'個別表（B表）'!$C$14:$C$213,'総括表 (A表)'!$E411,'個別表（B表）'!$S$14:$S$213,"&gt;=1")</f>
        <v>0</v>
      </c>
      <c r="T411" s="401">
        <f>SUMIFS('個別表（B表）'!$BB$14:$BB$213,'個別表（B表）'!$C$14:$C$213,'総括表 (A表)'!$E411)</f>
        <v>0</v>
      </c>
      <c r="U411" s="401">
        <f>SUMIFS('個別表（B表）'!$BD$14:$BD$213,'個別表（B表）'!$C$14:$C$213,'総括表 (A表)'!$E411)</f>
        <v>0</v>
      </c>
      <c r="V411" s="557">
        <f>SUMIFS('個別表（B表）'!$H$14:$H$213,'個別表（B表）'!$C$14:$C$213,'総括表 (A表)'!$E411,'個別表（B表）'!$T$14:$T$213,"&gt;=1")</f>
        <v>0</v>
      </c>
      <c r="W411" s="402">
        <f>SUMIFS('個別表（B表）'!$BZ$14:$BZ$213,'個別表（B表）'!$C$14:$C$213,'総括表 (A表)'!$E411)</f>
        <v>0</v>
      </c>
      <c r="X411" s="402">
        <f>SUMIFS('個別表（B表）'!$CC$14:$CC$213,'個別表（B表）'!$C$14:$C$213,'総括表 (A表)'!$E411)</f>
        <v>0</v>
      </c>
      <c r="Y411" s="546"/>
      <c r="Z411" s="546"/>
      <c r="AA411" s="557">
        <f t="shared" si="140"/>
        <v>0</v>
      </c>
      <c r="AB411" s="403">
        <f t="shared" si="141"/>
        <v>0</v>
      </c>
      <c r="AC411" s="403">
        <f t="shared" si="142"/>
        <v>0</v>
      </c>
      <c r="AD411" s="548">
        <f t="shared" si="160"/>
        <v>0</v>
      </c>
      <c r="AE411" s="549"/>
      <c r="AF411" s="550">
        <f t="shared" si="143"/>
        <v>0</v>
      </c>
      <c r="AG411" s="551">
        <f t="shared" si="144"/>
        <v>0</v>
      </c>
      <c r="AH411" s="549"/>
      <c r="AI411" s="549"/>
      <c r="AJ411" s="550">
        <f t="shared" si="145"/>
        <v>0</v>
      </c>
      <c r="AK411" s="850">
        <f t="shared" si="161"/>
        <v>0</v>
      </c>
      <c r="AL411" s="549"/>
      <c r="AM411" s="550">
        <f t="shared" si="146"/>
        <v>0</v>
      </c>
      <c r="AN411" s="551">
        <f t="shared" si="147"/>
        <v>0</v>
      </c>
      <c r="AO411" s="549"/>
      <c r="AP411" s="552">
        <f t="shared" si="148"/>
        <v>0</v>
      </c>
      <c r="AQ411" s="553"/>
      <c r="AR411" s="551">
        <f t="shared" si="149"/>
        <v>0</v>
      </c>
      <c r="AS411" s="554"/>
      <c r="AT411" s="345">
        <f t="shared" si="150"/>
        <v>0</v>
      </c>
      <c r="AU411" s="868"/>
      <c r="AV411" s="555"/>
      <c r="AW411" s="371">
        <f t="shared" si="153"/>
        <v>0</v>
      </c>
      <c r="AX411" s="268"/>
      <c r="AY411" s="346">
        <f>'総括表 (A表)'!I411</f>
        <v>0</v>
      </c>
      <c r="AZ411" s="346">
        <f t="shared" si="154"/>
        <v>2</v>
      </c>
      <c r="BA411" s="346" t="str">
        <f t="shared" si="155"/>
        <v/>
      </c>
      <c r="BB411" s="346" t="str">
        <f t="shared" si="158"/>
        <v/>
      </c>
      <c r="BC411" s="346" t="str">
        <f t="shared" si="159"/>
        <v/>
      </c>
    </row>
    <row r="412" spans="1:55">
      <c r="A412" s="353">
        <f>VLOOKUP($E412,'個別表（B表）'!$C$14:$AR$213,2,FALSE)</f>
        <v>0</v>
      </c>
      <c r="B412" s="353">
        <f>IF(D412&gt;0,SUM($D$12:D412),0)</f>
        <v>0</v>
      </c>
      <c r="C412" s="353">
        <f t="shared" si="139"/>
        <v>0</v>
      </c>
      <c r="D412" s="353">
        <f t="shared" si="151"/>
        <v>0</v>
      </c>
      <c r="E412" s="408">
        <f t="shared" si="156"/>
        <v>0</v>
      </c>
      <c r="F412" s="371">
        <f>VLOOKUP($E412,'個別表（B表）'!$C$14:$AR$213,8,FALSE)</f>
        <v>0</v>
      </c>
      <c r="G412" s="346">
        <f>VLOOKUP($E412,'個別表（B表）'!$C$14:$AR$213,9,FALSE)</f>
        <v>0</v>
      </c>
      <c r="H412" s="346">
        <f>VLOOKUP($E412,'個別表（B表）'!$C$14:$AR$213,10,FALSE)</f>
        <v>0</v>
      </c>
      <c r="I412" s="542"/>
      <c r="J412" s="971" t="e">
        <f>IF($O412&gt;=0.6,1,
IF(AND($O412&gt;=0.5,#REF!=2,OR($L412="中間",$L412="山間")),1,"")
)</f>
        <v>#REF!</v>
      </c>
      <c r="K412" s="974" t="str">
        <f t="shared" si="152"/>
        <v/>
      </c>
      <c r="L412" s="652" t="str">
        <f>IF($H412&gt;0,LEFT(VLOOKUP($E412,'個別表（B表）'!$C$14:$AR$213,15,FALSE),2),"")</f>
        <v/>
      </c>
      <c r="M412" s="796"/>
      <c r="N412" s="544"/>
      <c r="O412" s="544"/>
      <c r="P412" s="543"/>
      <c r="Q412" s="556" t="str">
        <f t="shared" si="157"/>
        <v/>
      </c>
      <c r="R412" s="545"/>
      <c r="S412" s="557">
        <f>SUMIFS('個別表（B表）'!$H$14:$H$213,'個別表（B表）'!$C$14:$C$213,'総括表 (A表)'!$E412,'個別表（B表）'!$S$14:$S$213,"&gt;=1")</f>
        <v>0</v>
      </c>
      <c r="T412" s="401">
        <f>SUMIFS('個別表（B表）'!$BB$14:$BB$213,'個別表（B表）'!$C$14:$C$213,'総括表 (A表)'!$E412)</f>
        <v>0</v>
      </c>
      <c r="U412" s="401">
        <f>SUMIFS('個別表（B表）'!$BD$14:$BD$213,'個別表（B表）'!$C$14:$C$213,'総括表 (A表)'!$E412)</f>
        <v>0</v>
      </c>
      <c r="V412" s="557">
        <f>SUMIFS('個別表（B表）'!$H$14:$H$213,'個別表（B表）'!$C$14:$C$213,'総括表 (A表)'!$E412,'個別表（B表）'!$T$14:$T$213,"&gt;=1")</f>
        <v>0</v>
      </c>
      <c r="W412" s="402">
        <f>SUMIFS('個別表（B表）'!$BZ$14:$BZ$213,'個別表（B表）'!$C$14:$C$213,'総括表 (A表)'!$E412)</f>
        <v>0</v>
      </c>
      <c r="X412" s="402">
        <f>SUMIFS('個別表（B表）'!$CC$14:$CC$213,'個別表（B表）'!$C$14:$C$213,'総括表 (A表)'!$E412)</f>
        <v>0</v>
      </c>
      <c r="Y412" s="546"/>
      <c r="Z412" s="546"/>
      <c r="AA412" s="557">
        <f t="shared" si="140"/>
        <v>0</v>
      </c>
      <c r="AB412" s="403">
        <f t="shared" si="141"/>
        <v>0</v>
      </c>
      <c r="AC412" s="403">
        <f t="shared" si="142"/>
        <v>0</v>
      </c>
      <c r="AD412" s="548">
        <f t="shared" si="160"/>
        <v>0</v>
      </c>
      <c r="AE412" s="549"/>
      <c r="AF412" s="550">
        <f t="shared" si="143"/>
        <v>0</v>
      </c>
      <c r="AG412" s="551">
        <f t="shared" si="144"/>
        <v>0</v>
      </c>
      <c r="AH412" s="549"/>
      <c r="AI412" s="549"/>
      <c r="AJ412" s="550">
        <f t="shared" si="145"/>
        <v>0</v>
      </c>
      <c r="AK412" s="850">
        <f t="shared" si="161"/>
        <v>0</v>
      </c>
      <c r="AL412" s="549"/>
      <c r="AM412" s="550">
        <f t="shared" si="146"/>
        <v>0</v>
      </c>
      <c r="AN412" s="551">
        <f t="shared" si="147"/>
        <v>0</v>
      </c>
      <c r="AO412" s="549"/>
      <c r="AP412" s="552">
        <f t="shared" si="148"/>
        <v>0</v>
      </c>
      <c r="AQ412" s="553"/>
      <c r="AR412" s="551">
        <f t="shared" si="149"/>
        <v>0</v>
      </c>
      <c r="AS412" s="554"/>
      <c r="AT412" s="345">
        <f t="shared" si="150"/>
        <v>0</v>
      </c>
      <c r="AU412" s="868"/>
      <c r="AV412" s="555"/>
      <c r="AW412" s="371">
        <f t="shared" si="153"/>
        <v>0</v>
      </c>
      <c r="AX412" s="268"/>
      <c r="AY412" s="346">
        <f>'総括表 (A表)'!I412</f>
        <v>0</v>
      </c>
      <c r="AZ412" s="346">
        <f t="shared" si="154"/>
        <v>2</v>
      </c>
      <c r="BA412" s="346" t="str">
        <f t="shared" si="155"/>
        <v/>
      </c>
      <c r="BB412" s="346" t="str">
        <f t="shared" si="158"/>
        <v/>
      </c>
      <c r="BC412" s="346" t="str">
        <f t="shared" si="159"/>
        <v/>
      </c>
    </row>
    <row r="413" spans="1:55">
      <c r="A413" s="353">
        <f>VLOOKUP($E413,'個別表（B表）'!$C$14:$AR$213,2,FALSE)</f>
        <v>0</v>
      </c>
      <c r="B413" s="353">
        <f>IF(D413&gt;0,SUM($D$12:D413),0)</f>
        <v>0</v>
      </c>
      <c r="C413" s="353">
        <f t="shared" si="139"/>
        <v>0</v>
      </c>
      <c r="D413" s="353">
        <f t="shared" si="151"/>
        <v>0</v>
      </c>
      <c r="E413" s="408">
        <f t="shared" si="156"/>
        <v>0</v>
      </c>
      <c r="F413" s="371">
        <f>VLOOKUP($E413,'個別表（B表）'!$C$14:$AR$213,8,FALSE)</f>
        <v>0</v>
      </c>
      <c r="G413" s="346">
        <f>VLOOKUP($E413,'個別表（B表）'!$C$14:$AR$213,9,FALSE)</f>
        <v>0</v>
      </c>
      <c r="H413" s="346">
        <f>VLOOKUP($E413,'個別表（B表）'!$C$14:$AR$213,10,FALSE)</f>
        <v>0</v>
      </c>
      <c r="I413" s="542"/>
      <c r="J413" s="971" t="e">
        <f>IF($O413&gt;=0.6,1,
IF(AND($O413&gt;=0.5,#REF!=2,OR($L413="中間",$L413="山間")),1,"")
)</f>
        <v>#REF!</v>
      </c>
      <c r="K413" s="974" t="str">
        <f t="shared" si="152"/>
        <v/>
      </c>
      <c r="L413" s="652" t="str">
        <f>IF($H413&gt;0,LEFT(VLOOKUP($E413,'個別表（B表）'!$C$14:$AR$213,15,FALSE),2),"")</f>
        <v/>
      </c>
      <c r="M413" s="796"/>
      <c r="N413" s="544"/>
      <c r="O413" s="544"/>
      <c r="P413" s="543"/>
      <c r="Q413" s="556" t="str">
        <f t="shared" si="157"/>
        <v/>
      </c>
      <c r="R413" s="545"/>
      <c r="S413" s="557">
        <f>SUMIFS('個別表（B表）'!$H$14:$H$213,'個別表（B表）'!$C$14:$C$213,'総括表 (A表)'!$E413,'個別表（B表）'!$S$14:$S$213,"&gt;=1")</f>
        <v>0</v>
      </c>
      <c r="T413" s="401">
        <f>SUMIFS('個別表（B表）'!$BB$14:$BB$213,'個別表（B表）'!$C$14:$C$213,'総括表 (A表)'!$E413)</f>
        <v>0</v>
      </c>
      <c r="U413" s="401">
        <f>SUMIFS('個別表（B表）'!$BD$14:$BD$213,'個別表（B表）'!$C$14:$C$213,'総括表 (A表)'!$E413)</f>
        <v>0</v>
      </c>
      <c r="V413" s="557">
        <f>SUMIFS('個別表（B表）'!$H$14:$H$213,'個別表（B表）'!$C$14:$C$213,'総括表 (A表)'!$E413,'個別表（B表）'!$T$14:$T$213,"&gt;=1")</f>
        <v>0</v>
      </c>
      <c r="W413" s="402">
        <f>SUMIFS('個別表（B表）'!$BZ$14:$BZ$213,'個別表（B表）'!$C$14:$C$213,'総括表 (A表)'!$E413)</f>
        <v>0</v>
      </c>
      <c r="X413" s="402">
        <f>SUMIFS('個別表（B表）'!$CC$14:$CC$213,'個別表（B表）'!$C$14:$C$213,'総括表 (A表)'!$E413)</f>
        <v>0</v>
      </c>
      <c r="Y413" s="546"/>
      <c r="Z413" s="546"/>
      <c r="AA413" s="557">
        <f t="shared" si="140"/>
        <v>0</v>
      </c>
      <c r="AB413" s="403">
        <f t="shared" si="141"/>
        <v>0</v>
      </c>
      <c r="AC413" s="403">
        <f t="shared" si="142"/>
        <v>0</v>
      </c>
      <c r="AD413" s="548">
        <f t="shared" si="160"/>
        <v>0</v>
      </c>
      <c r="AE413" s="549"/>
      <c r="AF413" s="550">
        <f t="shared" si="143"/>
        <v>0</v>
      </c>
      <c r="AG413" s="551">
        <f t="shared" si="144"/>
        <v>0</v>
      </c>
      <c r="AH413" s="549"/>
      <c r="AI413" s="549"/>
      <c r="AJ413" s="550">
        <f t="shared" si="145"/>
        <v>0</v>
      </c>
      <c r="AK413" s="850">
        <f t="shared" si="161"/>
        <v>0</v>
      </c>
      <c r="AL413" s="549"/>
      <c r="AM413" s="550">
        <f t="shared" si="146"/>
        <v>0</v>
      </c>
      <c r="AN413" s="551">
        <f t="shared" si="147"/>
        <v>0</v>
      </c>
      <c r="AO413" s="549"/>
      <c r="AP413" s="552">
        <f t="shared" si="148"/>
        <v>0</v>
      </c>
      <c r="AQ413" s="553"/>
      <c r="AR413" s="551">
        <f t="shared" si="149"/>
        <v>0</v>
      </c>
      <c r="AS413" s="554"/>
      <c r="AT413" s="345">
        <f t="shared" si="150"/>
        <v>0</v>
      </c>
      <c r="AU413" s="868"/>
      <c r="AV413" s="555"/>
      <c r="AW413" s="371">
        <f t="shared" si="153"/>
        <v>0</v>
      </c>
      <c r="AX413" s="268"/>
      <c r="AY413" s="346">
        <f>'総括表 (A表)'!I413</f>
        <v>0</v>
      </c>
      <c r="AZ413" s="346">
        <f t="shared" si="154"/>
        <v>2</v>
      </c>
      <c r="BA413" s="346" t="str">
        <f t="shared" si="155"/>
        <v/>
      </c>
      <c r="BB413" s="346" t="str">
        <f t="shared" si="158"/>
        <v/>
      </c>
      <c r="BC413" s="346" t="str">
        <f t="shared" si="159"/>
        <v/>
      </c>
    </row>
    <row r="414" spans="1:55">
      <c r="A414" s="353">
        <f>VLOOKUP($E414,'個別表（B表）'!$C$14:$AR$213,2,FALSE)</f>
        <v>0</v>
      </c>
      <c r="B414" s="353">
        <f>IF(D414&gt;0,SUM($D$12:D414),0)</f>
        <v>0</v>
      </c>
      <c r="C414" s="353">
        <f t="shared" si="139"/>
        <v>0</v>
      </c>
      <c r="D414" s="353">
        <f t="shared" si="151"/>
        <v>0</v>
      </c>
      <c r="E414" s="408">
        <f t="shared" si="156"/>
        <v>0</v>
      </c>
      <c r="F414" s="371">
        <f>VLOOKUP($E414,'個別表（B表）'!$C$14:$AR$213,8,FALSE)</f>
        <v>0</v>
      </c>
      <c r="G414" s="346">
        <f>VLOOKUP($E414,'個別表（B表）'!$C$14:$AR$213,9,FALSE)</f>
        <v>0</v>
      </c>
      <c r="H414" s="346">
        <f>VLOOKUP($E414,'個別表（B表）'!$C$14:$AR$213,10,FALSE)</f>
        <v>0</v>
      </c>
      <c r="I414" s="542"/>
      <c r="J414" s="971" t="e">
        <f>IF($O414&gt;=0.6,1,
IF(AND($O414&gt;=0.5,#REF!=2,OR($L414="中間",$L414="山間")),1,"")
)</f>
        <v>#REF!</v>
      </c>
      <c r="K414" s="974" t="str">
        <f t="shared" si="152"/>
        <v/>
      </c>
      <c r="L414" s="652" t="str">
        <f>IF($H414&gt;0,LEFT(VLOOKUP($E414,'個別表（B表）'!$C$14:$AR$213,15,FALSE),2),"")</f>
        <v/>
      </c>
      <c r="M414" s="796"/>
      <c r="N414" s="544"/>
      <c r="O414" s="544"/>
      <c r="P414" s="543"/>
      <c r="Q414" s="556" t="str">
        <f t="shared" si="157"/>
        <v/>
      </c>
      <c r="R414" s="545"/>
      <c r="S414" s="557">
        <f>SUMIFS('個別表（B表）'!$H$14:$H$213,'個別表（B表）'!$C$14:$C$213,'総括表 (A表)'!$E414,'個別表（B表）'!$S$14:$S$213,"&gt;=1")</f>
        <v>0</v>
      </c>
      <c r="T414" s="401">
        <f>SUMIFS('個別表（B表）'!$BB$14:$BB$213,'個別表（B表）'!$C$14:$C$213,'総括表 (A表)'!$E414)</f>
        <v>0</v>
      </c>
      <c r="U414" s="401">
        <f>SUMIFS('個別表（B表）'!$BD$14:$BD$213,'個別表（B表）'!$C$14:$C$213,'総括表 (A表)'!$E414)</f>
        <v>0</v>
      </c>
      <c r="V414" s="557">
        <f>SUMIFS('個別表（B表）'!$H$14:$H$213,'個別表（B表）'!$C$14:$C$213,'総括表 (A表)'!$E414,'個別表（B表）'!$T$14:$T$213,"&gt;=1")</f>
        <v>0</v>
      </c>
      <c r="W414" s="402">
        <f>SUMIFS('個別表（B表）'!$BZ$14:$BZ$213,'個別表（B表）'!$C$14:$C$213,'総括表 (A表)'!$E414)</f>
        <v>0</v>
      </c>
      <c r="X414" s="402">
        <f>SUMIFS('個別表（B表）'!$CC$14:$CC$213,'個別表（B表）'!$C$14:$C$213,'総括表 (A表)'!$E414)</f>
        <v>0</v>
      </c>
      <c r="Y414" s="546"/>
      <c r="Z414" s="546"/>
      <c r="AA414" s="557">
        <f t="shared" si="140"/>
        <v>0</v>
      </c>
      <c r="AB414" s="403">
        <f t="shared" si="141"/>
        <v>0</v>
      </c>
      <c r="AC414" s="403">
        <f t="shared" si="142"/>
        <v>0</v>
      </c>
      <c r="AD414" s="548">
        <f t="shared" si="160"/>
        <v>0</v>
      </c>
      <c r="AE414" s="549"/>
      <c r="AF414" s="550">
        <f t="shared" si="143"/>
        <v>0</v>
      </c>
      <c r="AG414" s="551">
        <f t="shared" si="144"/>
        <v>0</v>
      </c>
      <c r="AH414" s="549"/>
      <c r="AI414" s="549"/>
      <c r="AJ414" s="550">
        <f t="shared" si="145"/>
        <v>0</v>
      </c>
      <c r="AK414" s="850">
        <f t="shared" si="161"/>
        <v>0</v>
      </c>
      <c r="AL414" s="549"/>
      <c r="AM414" s="550">
        <f t="shared" si="146"/>
        <v>0</v>
      </c>
      <c r="AN414" s="551">
        <f t="shared" si="147"/>
        <v>0</v>
      </c>
      <c r="AO414" s="549"/>
      <c r="AP414" s="552">
        <f t="shared" si="148"/>
        <v>0</v>
      </c>
      <c r="AQ414" s="553"/>
      <c r="AR414" s="551">
        <f t="shared" si="149"/>
        <v>0</v>
      </c>
      <c r="AS414" s="554"/>
      <c r="AT414" s="345">
        <f t="shared" si="150"/>
        <v>0</v>
      </c>
      <c r="AU414" s="868"/>
      <c r="AV414" s="555"/>
      <c r="AW414" s="371">
        <f t="shared" si="153"/>
        <v>0</v>
      </c>
      <c r="AX414" s="268"/>
      <c r="AY414" s="346">
        <f>'総括表 (A表)'!I414</f>
        <v>0</v>
      </c>
      <c r="AZ414" s="346">
        <f t="shared" si="154"/>
        <v>2</v>
      </c>
      <c r="BA414" s="346" t="str">
        <f t="shared" si="155"/>
        <v/>
      </c>
      <c r="BB414" s="346" t="str">
        <f t="shared" si="158"/>
        <v/>
      </c>
      <c r="BC414" s="346" t="str">
        <f t="shared" si="159"/>
        <v/>
      </c>
    </row>
    <row r="415" spans="1:55">
      <c r="A415" s="353">
        <f>VLOOKUP($E415,'個別表（B表）'!$C$14:$AR$213,2,FALSE)</f>
        <v>0</v>
      </c>
      <c r="B415" s="353">
        <f>IF(D415&gt;0,SUM($D$12:D415),0)</f>
        <v>0</v>
      </c>
      <c r="C415" s="353">
        <f t="shared" si="139"/>
        <v>0</v>
      </c>
      <c r="D415" s="353">
        <f t="shared" si="151"/>
        <v>0</v>
      </c>
      <c r="E415" s="408">
        <f t="shared" si="156"/>
        <v>0</v>
      </c>
      <c r="F415" s="371">
        <f>VLOOKUP($E415,'個別表（B表）'!$C$14:$AR$213,8,FALSE)</f>
        <v>0</v>
      </c>
      <c r="G415" s="346">
        <f>VLOOKUP($E415,'個別表（B表）'!$C$14:$AR$213,9,FALSE)</f>
        <v>0</v>
      </c>
      <c r="H415" s="346">
        <f>VLOOKUP($E415,'個別表（B表）'!$C$14:$AR$213,10,FALSE)</f>
        <v>0</v>
      </c>
      <c r="I415" s="542"/>
      <c r="J415" s="971" t="e">
        <f>IF($O415&gt;=0.6,1,
IF(AND($O415&gt;=0.5,#REF!=2,OR($L415="中間",$L415="山間")),1,"")
)</f>
        <v>#REF!</v>
      </c>
      <c r="K415" s="974" t="str">
        <f t="shared" si="152"/>
        <v/>
      </c>
      <c r="L415" s="652" t="str">
        <f>IF($H415&gt;0,LEFT(VLOOKUP($E415,'個別表（B表）'!$C$14:$AR$213,15,FALSE),2),"")</f>
        <v/>
      </c>
      <c r="M415" s="796"/>
      <c r="N415" s="544"/>
      <c r="O415" s="544"/>
      <c r="P415" s="543"/>
      <c r="Q415" s="556" t="str">
        <f t="shared" si="157"/>
        <v/>
      </c>
      <c r="R415" s="545"/>
      <c r="S415" s="557">
        <f>SUMIFS('個別表（B表）'!$H$14:$H$213,'個別表（B表）'!$C$14:$C$213,'総括表 (A表)'!$E415,'個別表（B表）'!$S$14:$S$213,"&gt;=1")</f>
        <v>0</v>
      </c>
      <c r="T415" s="401">
        <f>SUMIFS('個別表（B表）'!$BB$14:$BB$213,'個別表（B表）'!$C$14:$C$213,'総括表 (A表)'!$E415)</f>
        <v>0</v>
      </c>
      <c r="U415" s="401">
        <f>SUMIFS('個別表（B表）'!$BD$14:$BD$213,'個別表（B表）'!$C$14:$C$213,'総括表 (A表)'!$E415)</f>
        <v>0</v>
      </c>
      <c r="V415" s="557">
        <f>SUMIFS('個別表（B表）'!$H$14:$H$213,'個別表（B表）'!$C$14:$C$213,'総括表 (A表)'!$E415,'個別表（B表）'!$T$14:$T$213,"&gt;=1")</f>
        <v>0</v>
      </c>
      <c r="W415" s="402">
        <f>SUMIFS('個別表（B表）'!$BZ$14:$BZ$213,'個別表（B表）'!$C$14:$C$213,'総括表 (A表)'!$E415)</f>
        <v>0</v>
      </c>
      <c r="X415" s="402">
        <f>SUMIFS('個別表（B表）'!$CC$14:$CC$213,'個別表（B表）'!$C$14:$C$213,'総括表 (A表)'!$E415)</f>
        <v>0</v>
      </c>
      <c r="Y415" s="546"/>
      <c r="Z415" s="546"/>
      <c r="AA415" s="557">
        <f t="shared" si="140"/>
        <v>0</v>
      </c>
      <c r="AB415" s="403">
        <f t="shared" si="141"/>
        <v>0</v>
      </c>
      <c r="AC415" s="403">
        <f t="shared" si="142"/>
        <v>0</v>
      </c>
      <c r="AD415" s="548">
        <f t="shared" si="160"/>
        <v>0</v>
      </c>
      <c r="AE415" s="549"/>
      <c r="AF415" s="550">
        <f t="shared" si="143"/>
        <v>0</v>
      </c>
      <c r="AG415" s="551">
        <f t="shared" si="144"/>
        <v>0</v>
      </c>
      <c r="AH415" s="549"/>
      <c r="AI415" s="549"/>
      <c r="AJ415" s="550">
        <f t="shared" si="145"/>
        <v>0</v>
      </c>
      <c r="AK415" s="850">
        <f t="shared" si="161"/>
        <v>0</v>
      </c>
      <c r="AL415" s="549"/>
      <c r="AM415" s="550">
        <f t="shared" si="146"/>
        <v>0</v>
      </c>
      <c r="AN415" s="551">
        <f t="shared" si="147"/>
        <v>0</v>
      </c>
      <c r="AO415" s="549"/>
      <c r="AP415" s="552">
        <f t="shared" si="148"/>
        <v>0</v>
      </c>
      <c r="AQ415" s="553"/>
      <c r="AR415" s="551">
        <f t="shared" si="149"/>
        <v>0</v>
      </c>
      <c r="AS415" s="554"/>
      <c r="AT415" s="345">
        <f t="shared" si="150"/>
        <v>0</v>
      </c>
      <c r="AU415" s="868"/>
      <c r="AV415" s="555"/>
      <c r="AW415" s="371">
        <f t="shared" si="153"/>
        <v>0</v>
      </c>
      <c r="AX415" s="268"/>
      <c r="AY415" s="346">
        <f>'総括表 (A表)'!I415</f>
        <v>0</v>
      </c>
      <c r="AZ415" s="346">
        <f t="shared" si="154"/>
        <v>2</v>
      </c>
      <c r="BA415" s="346" t="str">
        <f t="shared" si="155"/>
        <v/>
      </c>
      <c r="BB415" s="346" t="str">
        <f t="shared" si="158"/>
        <v/>
      </c>
      <c r="BC415" s="346" t="str">
        <f t="shared" si="159"/>
        <v/>
      </c>
    </row>
    <row r="416" spans="1:55">
      <c r="A416" s="353">
        <f>VLOOKUP($E416,'個別表（B表）'!$C$14:$AR$213,2,FALSE)</f>
        <v>0</v>
      </c>
      <c r="B416" s="353">
        <f>IF(D416&gt;0,SUM($D$12:D416),0)</f>
        <v>0</v>
      </c>
      <c r="C416" s="353">
        <f t="shared" si="139"/>
        <v>0</v>
      </c>
      <c r="D416" s="353">
        <f t="shared" si="151"/>
        <v>0</v>
      </c>
      <c r="E416" s="408">
        <f t="shared" si="156"/>
        <v>0</v>
      </c>
      <c r="F416" s="371">
        <f>VLOOKUP($E416,'個別表（B表）'!$C$14:$AR$213,8,FALSE)</f>
        <v>0</v>
      </c>
      <c r="G416" s="346">
        <f>VLOOKUP($E416,'個別表（B表）'!$C$14:$AR$213,9,FALSE)</f>
        <v>0</v>
      </c>
      <c r="H416" s="346">
        <f>VLOOKUP($E416,'個別表（B表）'!$C$14:$AR$213,10,FALSE)</f>
        <v>0</v>
      </c>
      <c r="I416" s="542"/>
      <c r="J416" s="971" t="e">
        <f>IF($O416&gt;=0.6,1,
IF(AND($O416&gt;=0.5,#REF!=2,OR($L416="中間",$L416="山間")),1,"")
)</f>
        <v>#REF!</v>
      </c>
      <c r="K416" s="974" t="str">
        <f t="shared" si="152"/>
        <v/>
      </c>
      <c r="L416" s="652" t="str">
        <f>IF($H416&gt;0,LEFT(VLOOKUP($E416,'個別表（B表）'!$C$14:$AR$213,15,FALSE),2),"")</f>
        <v/>
      </c>
      <c r="M416" s="796"/>
      <c r="N416" s="544"/>
      <c r="O416" s="544"/>
      <c r="P416" s="543"/>
      <c r="Q416" s="556" t="str">
        <f t="shared" si="157"/>
        <v/>
      </c>
      <c r="R416" s="545"/>
      <c r="S416" s="557">
        <f>SUMIFS('個別表（B表）'!$H$14:$H$213,'個別表（B表）'!$C$14:$C$213,'総括表 (A表)'!$E416,'個別表（B表）'!$S$14:$S$213,"&gt;=1")</f>
        <v>0</v>
      </c>
      <c r="T416" s="401">
        <f>SUMIFS('個別表（B表）'!$BB$14:$BB$213,'個別表（B表）'!$C$14:$C$213,'総括表 (A表)'!$E416)</f>
        <v>0</v>
      </c>
      <c r="U416" s="401">
        <f>SUMIFS('個別表（B表）'!$BD$14:$BD$213,'個別表（B表）'!$C$14:$C$213,'総括表 (A表)'!$E416)</f>
        <v>0</v>
      </c>
      <c r="V416" s="557">
        <f>SUMIFS('個別表（B表）'!$H$14:$H$213,'個別表（B表）'!$C$14:$C$213,'総括表 (A表)'!$E416,'個別表（B表）'!$T$14:$T$213,"&gt;=1")</f>
        <v>0</v>
      </c>
      <c r="W416" s="402">
        <f>SUMIFS('個別表（B表）'!$BZ$14:$BZ$213,'個別表（B表）'!$C$14:$C$213,'総括表 (A表)'!$E416)</f>
        <v>0</v>
      </c>
      <c r="X416" s="402">
        <f>SUMIFS('個別表（B表）'!$CC$14:$CC$213,'個別表（B表）'!$C$14:$C$213,'総括表 (A表)'!$E416)</f>
        <v>0</v>
      </c>
      <c r="Y416" s="546"/>
      <c r="Z416" s="546"/>
      <c r="AA416" s="557">
        <f t="shared" si="140"/>
        <v>0</v>
      </c>
      <c r="AB416" s="403">
        <f t="shared" si="141"/>
        <v>0</v>
      </c>
      <c r="AC416" s="403">
        <f t="shared" si="142"/>
        <v>0</v>
      </c>
      <c r="AD416" s="548">
        <f t="shared" si="160"/>
        <v>0</v>
      </c>
      <c r="AE416" s="549"/>
      <c r="AF416" s="550">
        <f t="shared" si="143"/>
        <v>0</v>
      </c>
      <c r="AG416" s="551">
        <f t="shared" si="144"/>
        <v>0</v>
      </c>
      <c r="AH416" s="549"/>
      <c r="AI416" s="549"/>
      <c r="AJ416" s="550">
        <f t="shared" si="145"/>
        <v>0</v>
      </c>
      <c r="AK416" s="850">
        <f t="shared" si="161"/>
        <v>0</v>
      </c>
      <c r="AL416" s="549"/>
      <c r="AM416" s="550">
        <f t="shared" si="146"/>
        <v>0</v>
      </c>
      <c r="AN416" s="551">
        <f t="shared" si="147"/>
        <v>0</v>
      </c>
      <c r="AO416" s="549"/>
      <c r="AP416" s="552">
        <f t="shared" si="148"/>
        <v>0</v>
      </c>
      <c r="AQ416" s="553"/>
      <c r="AR416" s="551">
        <f t="shared" si="149"/>
        <v>0</v>
      </c>
      <c r="AS416" s="554"/>
      <c r="AT416" s="345">
        <f t="shared" si="150"/>
        <v>0</v>
      </c>
      <c r="AU416" s="868"/>
      <c r="AV416" s="555"/>
      <c r="AW416" s="371">
        <f t="shared" si="153"/>
        <v>0</v>
      </c>
      <c r="AX416" s="268"/>
      <c r="AY416" s="346">
        <f>'総括表 (A表)'!I416</f>
        <v>0</v>
      </c>
      <c r="AZ416" s="346">
        <f t="shared" si="154"/>
        <v>2</v>
      </c>
      <c r="BA416" s="346" t="str">
        <f t="shared" si="155"/>
        <v/>
      </c>
      <c r="BB416" s="346" t="str">
        <f t="shared" si="158"/>
        <v/>
      </c>
      <c r="BC416" s="346" t="str">
        <f t="shared" si="159"/>
        <v/>
      </c>
    </row>
    <row r="417" spans="1:55">
      <c r="A417" s="353">
        <f>VLOOKUP($E417,'個別表（B表）'!$C$14:$AR$213,2,FALSE)</f>
        <v>0</v>
      </c>
      <c r="B417" s="353">
        <f>IF(D417&gt;0,SUM($D$12:D417),0)</f>
        <v>0</v>
      </c>
      <c r="C417" s="353">
        <f t="shared" si="139"/>
        <v>0</v>
      </c>
      <c r="D417" s="353">
        <f t="shared" si="151"/>
        <v>0</v>
      </c>
      <c r="E417" s="408">
        <f t="shared" si="156"/>
        <v>0</v>
      </c>
      <c r="F417" s="371">
        <f>VLOOKUP($E417,'個別表（B表）'!$C$14:$AR$213,8,FALSE)</f>
        <v>0</v>
      </c>
      <c r="G417" s="346">
        <f>VLOOKUP($E417,'個別表（B表）'!$C$14:$AR$213,9,FALSE)</f>
        <v>0</v>
      </c>
      <c r="H417" s="346">
        <f>VLOOKUP($E417,'個別表（B表）'!$C$14:$AR$213,10,FALSE)</f>
        <v>0</v>
      </c>
      <c r="I417" s="542"/>
      <c r="J417" s="971" t="e">
        <f>IF($O417&gt;=0.6,1,
IF(AND($O417&gt;=0.5,#REF!=2,OR($L417="中間",$L417="山間")),1,"")
)</f>
        <v>#REF!</v>
      </c>
      <c r="K417" s="974" t="str">
        <f t="shared" si="152"/>
        <v/>
      </c>
      <c r="L417" s="652" t="str">
        <f>IF($H417&gt;0,LEFT(VLOOKUP($E417,'個別表（B表）'!$C$14:$AR$213,15,FALSE),2),"")</f>
        <v/>
      </c>
      <c r="M417" s="796"/>
      <c r="N417" s="544"/>
      <c r="O417" s="544"/>
      <c r="P417" s="543"/>
      <c r="Q417" s="556" t="str">
        <f t="shared" si="157"/>
        <v/>
      </c>
      <c r="R417" s="545"/>
      <c r="S417" s="557">
        <f>SUMIFS('個別表（B表）'!$H$14:$H$213,'個別表（B表）'!$C$14:$C$213,'総括表 (A表)'!$E417,'個別表（B表）'!$S$14:$S$213,"&gt;=1")</f>
        <v>0</v>
      </c>
      <c r="T417" s="401">
        <f>SUMIFS('個別表（B表）'!$BB$14:$BB$213,'個別表（B表）'!$C$14:$C$213,'総括表 (A表)'!$E417)</f>
        <v>0</v>
      </c>
      <c r="U417" s="401">
        <f>SUMIFS('個別表（B表）'!$BD$14:$BD$213,'個別表（B表）'!$C$14:$C$213,'総括表 (A表)'!$E417)</f>
        <v>0</v>
      </c>
      <c r="V417" s="557">
        <f>SUMIFS('個別表（B表）'!$H$14:$H$213,'個別表（B表）'!$C$14:$C$213,'総括表 (A表)'!$E417,'個別表（B表）'!$T$14:$T$213,"&gt;=1")</f>
        <v>0</v>
      </c>
      <c r="W417" s="402">
        <f>SUMIFS('個別表（B表）'!$BZ$14:$BZ$213,'個別表（B表）'!$C$14:$C$213,'総括表 (A表)'!$E417)</f>
        <v>0</v>
      </c>
      <c r="X417" s="402">
        <f>SUMIFS('個別表（B表）'!$CC$14:$CC$213,'個別表（B表）'!$C$14:$C$213,'総括表 (A表)'!$E417)</f>
        <v>0</v>
      </c>
      <c r="Y417" s="546"/>
      <c r="Z417" s="546"/>
      <c r="AA417" s="557">
        <f t="shared" si="140"/>
        <v>0</v>
      </c>
      <c r="AB417" s="403">
        <f t="shared" si="141"/>
        <v>0</v>
      </c>
      <c r="AC417" s="403">
        <f t="shared" si="142"/>
        <v>0</v>
      </c>
      <c r="AD417" s="548">
        <f t="shared" si="160"/>
        <v>0</v>
      </c>
      <c r="AE417" s="549"/>
      <c r="AF417" s="550">
        <f t="shared" si="143"/>
        <v>0</v>
      </c>
      <c r="AG417" s="551">
        <f t="shared" si="144"/>
        <v>0</v>
      </c>
      <c r="AH417" s="549"/>
      <c r="AI417" s="549"/>
      <c r="AJ417" s="550">
        <f t="shared" si="145"/>
        <v>0</v>
      </c>
      <c r="AK417" s="850">
        <f t="shared" si="161"/>
        <v>0</v>
      </c>
      <c r="AL417" s="549"/>
      <c r="AM417" s="550">
        <f t="shared" si="146"/>
        <v>0</v>
      </c>
      <c r="AN417" s="551">
        <f t="shared" si="147"/>
        <v>0</v>
      </c>
      <c r="AO417" s="549"/>
      <c r="AP417" s="552">
        <f t="shared" si="148"/>
        <v>0</v>
      </c>
      <c r="AQ417" s="553"/>
      <c r="AR417" s="551">
        <f t="shared" si="149"/>
        <v>0</v>
      </c>
      <c r="AS417" s="554"/>
      <c r="AT417" s="345">
        <f t="shared" si="150"/>
        <v>0</v>
      </c>
      <c r="AU417" s="868"/>
      <c r="AV417" s="555"/>
      <c r="AW417" s="371">
        <f t="shared" si="153"/>
        <v>0</v>
      </c>
      <c r="AX417" s="268"/>
      <c r="AY417" s="346">
        <f>'総括表 (A表)'!I417</f>
        <v>0</v>
      </c>
      <c r="AZ417" s="346">
        <f t="shared" si="154"/>
        <v>2</v>
      </c>
      <c r="BA417" s="346" t="str">
        <f t="shared" si="155"/>
        <v/>
      </c>
      <c r="BB417" s="346" t="str">
        <f t="shared" si="158"/>
        <v/>
      </c>
      <c r="BC417" s="346" t="str">
        <f t="shared" si="159"/>
        <v/>
      </c>
    </row>
    <row r="418" spans="1:55">
      <c r="A418" s="353">
        <f>VLOOKUP($E418,'個別表（B表）'!$C$14:$AR$213,2,FALSE)</f>
        <v>0</v>
      </c>
      <c r="B418" s="353">
        <f>IF(D418&gt;0,SUM($D$12:D418),0)</f>
        <v>0</v>
      </c>
      <c r="C418" s="353">
        <f t="shared" si="139"/>
        <v>0</v>
      </c>
      <c r="D418" s="353">
        <f t="shared" si="151"/>
        <v>0</v>
      </c>
      <c r="E418" s="408">
        <f t="shared" si="156"/>
        <v>0</v>
      </c>
      <c r="F418" s="371">
        <f>VLOOKUP($E418,'個別表（B表）'!$C$14:$AR$213,8,FALSE)</f>
        <v>0</v>
      </c>
      <c r="G418" s="346">
        <f>VLOOKUP($E418,'個別表（B表）'!$C$14:$AR$213,9,FALSE)</f>
        <v>0</v>
      </c>
      <c r="H418" s="346">
        <f>VLOOKUP($E418,'個別表（B表）'!$C$14:$AR$213,10,FALSE)</f>
        <v>0</v>
      </c>
      <c r="I418" s="542"/>
      <c r="J418" s="971" t="e">
        <f>IF($O418&gt;=0.6,1,
IF(AND($O418&gt;=0.5,#REF!=2,OR($L418="中間",$L418="山間")),1,"")
)</f>
        <v>#REF!</v>
      </c>
      <c r="K418" s="974" t="str">
        <f t="shared" si="152"/>
        <v/>
      </c>
      <c r="L418" s="652" t="str">
        <f>IF($H418&gt;0,LEFT(VLOOKUP($E418,'個別表（B表）'!$C$14:$AR$213,15,FALSE),2),"")</f>
        <v/>
      </c>
      <c r="M418" s="796"/>
      <c r="N418" s="544"/>
      <c r="O418" s="544"/>
      <c r="P418" s="543"/>
      <c r="Q418" s="556" t="str">
        <f t="shared" si="157"/>
        <v/>
      </c>
      <c r="R418" s="545"/>
      <c r="S418" s="557">
        <f>SUMIFS('個別表（B表）'!$H$14:$H$213,'個別表（B表）'!$C$14:$C$213,'総括表 (A表)'!$E418,'個別表（B表）'!$S$14:$S$213,"&gt;=1")</f>
        <v>0</v>
      </c>
      <c r="T418" s="401">
        <f>SUMIFS('個別表（B表）'!$BB$14:$BB$213,'個別表（B表）'!$C$14:$C$213,'総括表 (A表)'!$E418)</f>
        <v>0</v>
      </c>
      <c r="U418" s="401">
        <f>SUMIFS('個別表（B表）'!$BD$14:$BD$213,'個別表（B表）'!$C$14:$C$213,'総括表 (A表)'!$E418)</f>
        <v>0</v>
      </c>
      <c r="V418" s="557">
        <f>SUMIFS('個別表（B表）'!$H$14:$H$213,'個別表（B表）'!$C$14:$C$213,'総括表 (A表)'!$E418,'個別表（B表）'!$T$14:$T$213,"&gt;=1")</f>
        <v>0</v>
      </c>
      <c r="W418" s="402">
        <f>SUMIFS('個別表（B表）'!$BZ$14:$BZ$213,'個別表（B表）'!$C$14:$C$213,'総括表 (A表)'!$E418)</f>
        <v>0</v>
      </c>
      <c r="X418" s="402">
        <f>SUMIFS('個別表（B表）'!$CC$14:$CC$213,'個別表（B表）'!$C$14:$C$213,'総括表 (A表)'!$E418)</f>
        <v>0</v>
      </c>
      <c r="Y418" s="546"/>
      <c r="Z418" s="546"/>
      <c r="AA418" s="557">
        <f t="shared" si="140"/>
        <v>0</v>
      </c>
      <c r="AB418" s="403">
        <f t="shared" si="141"/>
        <v>0</v>
      </c>
      <c r="AC418" s="403">
        <f t="shared" si="142"/>
        <v>0</v>
      </c>
      <c r="AD418" s="548">
        <f t="shared" si="160"/>
        <v>0</v>
      </c>
      <c r="AE418" s="549"/>
      <c r="AF418" s="550">
        <f t="shared" si="143"/>
        <v>0</v>
      </c>
      <c r="AG418" s="551">
        <f t="shared" si="144"/>
        <v>0</v>
      </c>
      <c r="AH418" s="549"/>
      <c r="AI418" s="549"/>
      <c r="AJ418" s="550">
        <f t="shared" si="145"/>
        <v>0</v>
      </c>
      <c r="AK418" s="850">
        <f t="shared" si="161"/>
        <v>0</v>
      </c>
      <c r="AL418" s="549"/>
      <c r="AM418" s="550">
        <f t="shared" si="146"/>
        <v>0</v>
      </c>
      <c r="AN418" s="551">
        <f t="shared" si="147"/>
        <v>0</v>
      </c>
      <c r="AO418" s="549"/>
      <c r="AP418" s="552">
        <f t="shared" si="148"/>
        <v>0</v>
      </c>
      <c r="AQ418" s="553"/>
      <c r="AR418" s="551">
        <f t="shared" si="149"/>
        <v>0</v>
      </c>
      <c r="AS418" s="554"/>
      <c r="AT418" s="345">
        <f t="shared" si="150"/>
        <v>0</v>
      </c>
      <c r="AU418" s="868"/>
      <c r="AV418" s="555"/>
      <c r="AW418" s="371">
        <f t="shared" si="153"/>
        <v>0</v>
      </c>
      <c r="AX418" s="268"/>
      <c r="AY418" s="346">
        <f>'総括表 (A表)'!I418</f>
        <v>0</v>
      </c>
      <c r="AZ418" s="346">
        <f t="shared" si="154"/>
        <v>2</v>
      </c>
      <c r="BA418" s="346" t="str">
        <f t="shared" si="155"/>
        <v/>
      </c>
      <c r="BB418" s="346" t="str">
        <f t="shared" si="158"/>
        <v/>
      </c>
      <c r="BC418" s="346" t="str">
        <f t="shared" si="159"/>
        <v/>
      </c>
    </row>
    <row r="419" spans="1:55">
      <c r="A419" s="353">
        <f>VLOOKUP($E419,'個別表（B表）'!$C$14:$AR$213,2,FALSE)</f>
        <v>0</v>
      </c>
      <c r="B419" s="353">
        <f>IF(D419&gt;0,SUM($D$12:D419),0)</f>
        <v>0</v>
      </c>
      <c r="C419" s="353">
        <f t="shared" si="139"/>
        <v>0</v>
      </c>
      <c r="D419" s="353">
        <f t="shared" si="151"/>
        <v>0</v>
      </c>
      <c r="E419" s="408">
        <f t="shared" si="156"/>
        <v>0</v>
      </c>
      <c r="F419" s="371">
        <f>VLOOKUP($E419,'個別表（B表）'!$C$14:$AR$213,8,FALSE)</f>
        <v>0</v>
      </c>
      <c r="G419" s="346">
        <f>VLOOKUP($E419,'個別表（B表）'!$C$14:$AR$213,9,FALSE)</f>
        <v>0</v>
      </c>
      <c r="H419" s="346">
        <f>VLOOKUP($E419,'個別表（B表）'!$C$14:$AR$213,10,FALSE)</f>
        <v>0</v>
      </c>
      <c r="I419" s="542"/>
      <c r="J419" s="971" t="e">
        <f>IF($O419&gt;=0.6,1,
IF(AND($O419&gt;=0.5,#REF!=2,OR($L419="中間",$L419="山間")),1,"")
)</f>
        <v>#REF!</v>
      </c>
      <c r="K419" s="974" t="str">
        <f t="shared" si="152"/>
        <v/>
      </c>
      <c r="L419" s="652" t="str">
        <f>IF($H419&gt;0,LEFT(VLOOKUP($E419,'個別表（B表）'!$C$14:$AR$213,15,FALSE),2),"")</f>
        <v/>
      </c>
      <c r="M419" s="796"/>
      <c r="N419" s="544"/>
      <c r="O419" s="544"/>
      <c r="P419" s="543"/>
      <c r="Q419" s="556" t="str">
        <f t="shared" si="157"/>
        <v/>
      </c>
      <c r="R419" s="545"/>
      <c r="S419" s="557">
        <f>SUMIFS('個別表（B表）'!$H$14:$H$213,'個別表（B表）'!$C$14:$C$213,'総括表 (A表)'!$E419,'個別表（B表）'!$S$14:$S$213,"&gt;=1")</f>
        <v>0</v>
      </c>
      <c r="T419" s="401">
        <f>SUMIFS('個別表（B表）'!$BB$14:$BB$213,'個別表（B表）'!$C$14:$C$213,'総括表 (A表)'!$E419)</f>
        <v>0</v>
      </c>
      <c r="U419" s="401">
        <f>SUMIFS('個別表（B表）'!$BD$14:$BD$213,'個別表（B表）'!$C$14:$C$213,'総括表 (A表)'!$E419)</f>
        <v>0</v>
      </c>
      <c r="V419" s="557">
        <f>SUMIFS('個別表（B表）'!$H$14:$H$213,'個別表（B表）'!$C$14:$C$213,'総括表 (A表)'!$E419,'個別表（B表）'!$T$14:$T$213,"&gt;=1")</f>
        <v>0</v>
      </c>
      <c r="W419" s="402">
        <f>SUMIFS('個別表（B表）'!$BZ$14:$BZ$213,'個別表（B表）'!$C$14:$C$213,'総括表 (A表)'!$E419)</f>
        <v>0</v>
      </c>
      <c r="X419" s="402">
        <f>SUMIFS('個別表（B表）'!$CC$14:$CC$213,'個別表（B表）'!$C$14:$C$213,'総括表 (A表)'!$E419)</f>
        <v>0</v>
      </c>
      <c r="Y419" s="546"/>
      <c r="Z419" s="546"/>
      <c r="AA419" s="557">
        <f t="shared" si="140"/>
        <v>0</v>
      </c>
      <c r="AB419" s="403">
        <f t="shared" si="141"/>
        <v>0</v>
      </c>
      <c r="AC419" s="403">
        <f t="shared" si="142"/>
        <v>0</v>
      </c>
      <c r="AD419" s="548">
        <f t="shared" si="160"/>
        <v>0</v>
      </c>
      <c r="AE419" s="549"/>
      <c r="AF419" s="550">
        <f t="shared" si="143"/>
        <v>0</v>
      </c>
      <c r="AG419" s="551">
        <f t="shared" si="144"/>
        <v>0</v>
      </c>
      <c r="AH419" s="549"/>
      <c r="AI419" s="549"/>
      <c r="AJ419" s="550">
        <f t="shared" si="145"/>
        <v>0</v>
      </c>
      <c r="AK419" s="850">
        <f t="shared" si="161"/>
        <v>0</v>
      </c>
      <c r="AL419" s="549"/>
      <c r="AM419" s="550">
        <f t="shared" si="146"/>
        <v>0</v>
      </c>
      <c r="AN419" s="551">
        <f t="shared" si="147"/>
        <v>0</v>
      </c>
      <c r="AO419" s="549"/>
      <c r="AP419" s="552">
        <f t="shared" si="148"/>
        <v>0</v>
      </c>
      <c r="AQ419" s="553"/>
      <c r="AR419" s="551">
        <f t="shared" si="149"/>
        <v>0</v>
      </c>
      <c r="AS419" s="554"/>
      <c r="AT419" s="345">
        <f t="shared" si="150"/>
        <v>0</v>
      </c>
      <c r="AU419" s="868"/>
      <c r="AV419" s="555"/>
      <c r="AW419" s="371">
        <f t="shared" si="153"/>
        <v>0</v>
      </c>
      <c r="AX419" s="268"/>
      <c r="AY419" s="346">
        <f>'総括表 (A表)'!I419</f>
        <v>0</v>
      </c>
      <c r="AZ419" s="346">
        <f t="shared" si="154"/>
        <v>2</v>
      </c>
      <c r="BA419" s="346" t="str">
        <f t="shared" si="155"/>
        <v/>
      </c>
      <c r="BB419" s="346" t="str">
        <f t="shared" si="158"/>
        <v/>
      </c>
      <c r="BC419" s="346" t="str">
        <f t="shared" si="159"/>
        <v/>
      </c>
    </row>
    <row r="420" spans="1:55">
      <c r="A420" s="353">
        <f>VLOOKUP($E420,'個別表（B表）'!$C$14:$AR$213,2,FALSE)</f>
        <v>0</v>
      </c>
      <c r="B420" s="353">
        <f>IF(D420&gt;0,SUM($D$12:D420),0)</f>
        <v>0</v>
      </c>
      <c r="C420" s="353">
        <f t="shared" si="139"/>
        <v>0</v>
      </c>
      <c r="D420" s="353">
        <f t="shared" si="151"/>
        <v>0</v>
      </c>
      <c r="E420" s="408">
        <f t="shared" si="156"/>
        <v>0</v>
      </c>
      <c r="F420" s="371">
        <f>VLOOKUP($E420,'個別表（B表）'!$C$14:$AR$213,8,FALSE)</f>
        <v>0</v>
      </c>
      <c r="G420" s="346">
        <f>VLOOKUP($E420,'個別表（B表）'!$C$14:$AR$213,9,FALSE)</f>
        <v>0</v>
      </c>
      <c r="H420" s="346">
        <f>VLOOKUP($E420,'個別表（B表）'!$C$14:$AR$213,10,FALSE)</f>
        <v>0</v>
      </c>
      <c r="I420" s="542"/>
      <c r="J420" s="971" t="e">
        <f>IF($O420&gt;=0.6,1,
IF(AND($O420&gt;=0.5,#REF!=2,OR($L420="中間",$L420="山間")),1,"")
)</f>
        <v>#REF!</v>
      </c>
      <c r="K420" s="974" t="str">
        <f t="shared" si="152"/>
        <v/>
      </c>
      <c r="L420" s="652" t="str">
        <f>IF($H420&gt;0,LEFT(VLOOKUP($E420,'個別表（B表）'!$C$14:$AR$213,15,FALSE),2),"")</f>
        <v/>
      </c>
      <c r="M420" s="796"/>
      <c r="N420" s="544"/>
      <c r="O420" s="544"/>
      <c r="P420" s="543"/>
      <c r="Q420" s="556" t="str">
        <f t="shared" si="157"/>
        <v/>
      </c>
      <c r="R420" s="545"/>
      <c r="S420" s="557">
        <f>SUMIFS('個別表（B表）'!$H$14:$H$213,'個別表（B表）'!$C$14:$C$213,'総括表 (A表)'!$E420,'個別表（B表）'!$S$14:$S$213,"&gt;=1")</f>
        <v>0</v>
      </c>
      <c r="T420" s="401">
        <f>SUMIFS('個別表（B表）'!$BB$14:$BB$213,'個別表（B表）'!$C$14:$C$213,'総括表 (A表)'!$E420)</f>
        <v>0</v>
      </c>
      <c r="U420" s="401">
        <f>SUMIFS('個別表（B表）'!$BD$14:$BD$213,'個別表（B表）'!$C$14:$C$213,'総括表 (A表)'!$E420)</f>
        <v>0</v>
      </c>
      <c r="V420" s="557">
        <f>SUMIFS('個別表（B表）'!$H$14:$H$213,'個別表（B表）'!$C$14:$C$213,'総括表 (A表)'!$E420,'個別表（B表）'!$T$14:$T$213,"&gt;=1")</f>
        <v>0</v>
      </c>
      <c r="W420" s="402">
        <f>SUMIFS('個別表（B表）'!$BZ$14:$BZ$213,'個別表（B表）'!$C$14:$C$213,'総括表 (A表)'!$E420)</f>
        <v>0</v>
      </c>
      <c r="X420" s="402">
        <f>SUMIFS('個別表（B表）'!$CC$14:$CC$213,'個別表（B表）'!$C$14:$C$213,'総括表 (A表)'!$E420)</f>
        <v>0</v>
      </c>
      <c r="Y420" s="546"/>
      <c r="Z420" s="546"/>
      <c r="AA420" s="557">
        <f t="shared" si="140"/>
        <v>0</v>
      </c>
      <c r="AB420" s="403">
        <f t="shared" si="141"/>
        <v>0</v>
      </c>
      <c r="AC420" s="403">
        <f t="shared" si="142"/>
        <v>0</v>
      </c>
      <c r="AD420" s="548">
        <f t="shared" si="160"/>
        <v>0</v>
      </c>
      <c r="AE420" s="549"/>
      <c r="AF420" s="550">
        <f t="shared" si="143"/>
        <v>0</v>
      </c>
      <c r="AG420" s="551">
        <f t="shared" si="144"/>
        <v>0</v>
      </c>
      <c r="AH420" s="549"/>
      <c r="AI420" s="549"/>
      <c r="AJ420" s="550">
        <f t="shared" si="145"/>
        <v>0</v>
      </c>
      <c r="AK420" s="850">
        <f t="shared" si="161"/>
        <v>0</v>
      </c>
      <c r="AL420" s="549"/>
      <c r="AM420" s="550">
        <f t="shared" si="146"/>
        <v>0</v>
      </c>
      <c r="AN420" s="551">
        <f t="shared" si="147"/>
        <v>0</v>
      </c>
      <c r="AO420" s="549"/>
      <c r="AP420" s="552">
        <f t="shared" si="148"/>
        <v>0</v>
      </c>
      <c r="AQ420" s="553"/>
      <c r="AR420" s="551">
        <f t="shared" si="149"/>
        <v>0</v>
      </c>
      <c r="AS420" s="554"/>
      <c r="AT420" s="345">
        <f t="shared" si="150"/>
        <v>0</v>
      </c>
      <c r="AU420" s="868"/>
      <c r="AV420" s="555"/>
      <c r="AW420" s="371">
        <f t="shared" si="153"/>
        <v>0</v>
      </c>
      <c r="AX420" s="268"/>
      <c r="AY420" s="346">
        <f>'総括表 (A表)'!I420</f>
        <v>0</v>
      </c>
      <c r="AZ420" s="346">
        <f t="shared" si="154"/>
        <v>2</v>
      </c>
      <c r="BA420" s="346" t="str">
        <f t="shared" si="155"/>
        <v/>
      </c>
      <c r="BB420" s="346" t="str">
        <f t="shared" si="158"/>
        <v/>
      </c>
      <c r="BC420" s="346" t="str">
        <f t="shared" si="159"/>
        <v/>
      </c>
    </row>
    <row r="421" spans="1:55">
      <c r="A421" s="353">
        <f>VLOOKUP($E421,'個別表（B表）'!$C$14:$AR$213,2,FALSE)</f>
        <v>0</v>
      </c>
      <c r="B421" s="353">
        <f>IF(D421&gt;0,SUM($D$12:D421),0)</f>
        <v>0</v>
      </c>
      <c r="C421" s="353">
        <f t="shared" si="139"/>
        <v>0</v>
      </c>
      <c r="D421" s="353">
        <f t="shared" si="151"/>
        <v>0</v>
      </c>
      <c r="E421" s="408">
        <f t="shared" si="156"/>
        <v>0</v>
      </c>
      <c r="F421" s="371">
        <f>VLOOKUP($E421,'個別表（B表）'!$C$14:$AR$213,8,FALSE)</f>
        <v>0</v>
      </c>
      <c r="G421" s="346">
        <f>VLOOKUP($E421,'個別表（B表）'!$C$14:$AR$213,9,FALSE)</f>
        <v>0</v>
      </c>
      <c r="H421" s="346">
        <f>VLOOKUP($E421,'個別表（B表）'!$C$14:$AR$213,10,FALSE)</f>
        <v>0</v>
      </c>
      <c r="I421" s="542"/>
      <c r="J421" s="971" t="e">
        <f>IF($O421&gt;=0.6,1,
IF(AND($O421&gt;=0.5,#REF!=2,OR($L421="中間",$L421="山間")),1,"")
)</f>
        <v>#REF!</v>
      </c>
      <c r="K421" s="974" t="str">
        <f t="shared" si="152"/>
        <v/>
      </c>
      <c r="L421" s="652" t="str">
        <f>IF($H421&gt;0,LEFT(VLOOKUP($E421,'個別表（B表）'!$C$14:$AR$213,15,FALSE),2),"")</f>
        <v/>
      </c>
      <c r="M421" s="796"/>
      <c r="N421" s="544"/>
      <c r="O421" s="544"/>
      <c r="P421" s="543"/>
      <c r="Q421" s="556" t="str">
        <f t="shared" si="157"/>
        <v/>
      </c>
      <c r="R421" s="545"/>
      <c r="S421" s="557">
        <f>SUMIFS('個別表（B表）'!$H$14:$H$213,'個別表（B表）'!$C$14:$C$213,'総括表 (A表)'!$E421,'個別表（B表）'!$S$14:$S$213,"&gt;=1")</f>
        <v>0</v>
      </c>
      <c r="T421" s="401">
        <f>SUMIFS('個別表（B表）'!$BB$14:$BB$213,'個別表（B表）'!$C$14:$C$213,'総括表 (A表)'!$E421)</f>
        <v>0</v>
      </c>
      <c r="U421" s="401">
        <f>SUMIFS('個別表（B表）'!$BD$14:$BD$213,'個別表（B表）'!$C$14:$C$213,'総括表 (A表)'!$E421)</f>
        <v>0</v>
      </c>
      <c r="V421" s="557">
        <f>SUMIFS('個別表（B表）'!$H$14:$H$213,'個別表（B表）'!$C$14:$C$213,'総括表 (A表)'!$E421,'個別表（B表）'!$T$14:$T$213,"&gt;=1")</f>
        <v>0</v>
      </c>
      <c r="W421" s="402">
        <f>SUMIFS('個別表（B表）'!$BZ$14:$BZ$213,'個別表（B表）'!$C$14:$C$213,'総括表 (A表)'!$E421)</f>
        <v>0</v>
      </c>
      <c r="X421" s="402">
        <f>SUMIFS('個別表（B表）'!$CC$14:$CC$213,'個別表（B表）'!$C$14:$C$213,'総括表 (A表)'!$E421)</f>
        <v>0</v>
      </c>
      <c r="Y421" s="546"/>
      <c r="Z421" s="546"/>
      <c r="AA421" s="557">
        <f t="shared" si="140"/>
        <v>0</v>
      </c>
      <c r="AB421" s="403">
        <f t="shared" si="141"/>
        <v>0</v>
      </c>
      <c r="AC421" s="403">
        <f t="shared" si="142"/>
        <v>0</v>
      </c>
      <c r="AD421" s="548">
        <f t="shared" si="160"/>
        <v>0</v>
      </c>
      <c r="AE421" s="549"/>
      <c r="AF421" s="550">
        <f t="shared" si="143"/>
        <v>0</v>
      </c>
      <c r="AG421" s="551">
        <f t="shared" si="144"/>
        <v>0</v>
      </c>
      <c r="AH421" s="549"/>
      <c r="AI421" s="549"/>
      <c r="AJ421" s="550">
        <f t="shared" si="145"/>
        <v>0</v>
      </c>
      <c r="AK421" s="850">
        <f t="shared" si="161"/>
        <v>0</v>
      </c>
      <c r="AL421" s="549"/>
      <c r="AM421" s="550">
        <f t="shared" si="146"/>
        <v>0</v>
      </c>
      <c r="AN421" s="551">
        <f t="shared" si="147"/>
        <v>0</v>
      </c>
      <c r="AO421" s="549"/>
      <c r="AP421" s="552">
        <f t="shared" si="148"/>
        <v>0</v>
      </c>
      <c r="AQ421" s="553"/>
      <c r="AR421" s="551">
        <f t="shared" si="149"/>
        <v>0</v>
      </c>
      <c r="AS421" s="554"/>
      <c r="AT421" s="345">
        <f t="shared" si="150"/>
        <v>0</v>
      </c>
      <c r="AU421" s="868"/>
      <c r="AV421" s="555"/>
      <c r="AW421" s="371">
        <f t="shared" si="153"/>
        <v>0</v>
      </c>
      <c r="AX421" s="268"/>
      <c r="AY421" s="346">
        <f>'総括表 (A表)'!I421</f>
        <v>0</v>
      </c>
      <c r="AZ421" s="346">
        <f t="shared" si="154"/>
        <v>2</v>
      </c>
      <c r="BA421" s="346" t="str">
        <f t="shared" si="155"/>
        <v/>
      </c>
      <c r="BB421" s="346" t="str">
        <f t="shared" si="158"/>
        <v/>
      </c>
      <c r="BC421" s="346" t="str">
        <f t="shared" si="159"/>
        <v/>
      </c>
    </row>
    <row r="422" spans="1:55">
      <c r="A422" s="353">
        <f>VLOOKUP($E422,'個別表（B表）'!$C$14:$AR$213,2,FALSE)</f>
        <v>0</v>
      </c>
      <c r="B422" s="353">
        <f>IF(D422&gt;0,SUM($D$12:D422),0)</f>
        <v>0</v>
      </c>
      <c r="C422" s="353">
        <f t="shared" si="139"/>
        <v>0</v>
      </c>
      <c r="D422" s="353">
        <f t="shared" si="151"/>
        <v>0</v>
      </c>
      <c r="E422" s="408">
        <f t="shared" si="156"/>
        <v>0</v>
      </c>
      <c r="F422" s="371">
        <f>VLOOKUP($E422,'個別表（B表）'!$C$14:$AR$213,8,FALSE)</f>
        <v>0</v>
      </c>
      <c r="G422" s="346">
        <f>VLOOKUP($E422,'個別表（B表）'!$C$14:$AR$213,9,FALSE)</f>
        <v>0</v>
      </c>
      <c r="H422" s="346">
        <f>VLOOKUP($E422,'個別表（B表）'!$C$14:$AR$213,10,FALSE)</f>
        <v>0</v>
      </c>
      <c r="I422" s="542"/>
      <c r="J422" s="971" t="e">
        <f>IF($O422&gt;=0.6,1,
IF(AND($O422&gt;=0.5,#REF!=2,OR($L422="中間",$L422="山間")),1,"")
)</f>
        <v>#REF!</v>
      </c>
      <c r="K422" s="974" t="str">
        <f t="shared" si="152"/>
        <v/>
      </c>
      <c r="L422" s="652" t="str">
        <f>IF($H422&gt;0,LEFT(VLOOKUP($E422,'個別表（B表）'!$C$14:$AR$213,15,FALSE),2),"")</f>
        <v/>
      </c>
      <c r="M422" s="796"/>
      <c r="N422" s="544"/>
      <c r="O422" s="544"/>
      <c r="P422" s="543"/>
      <c r="Q422" s="556" t="str">
        <f t="shared" si="157"/>
        <v/>
      </c>
      <c r="R422" s="545"/>
      <c r="S422" s="557">
        <f>SUMIFS('個別表（B表）'!$H$14:$H$213,'個別表（B表）'!$C$14:$C$213,'総括表 (A表)'!$E422,'個別表（B表）'!$S$14:$S$213,"&gt;=1")</f>
        <v>0</v>
      </c>
      <c r="T422" s="401">
        <f>SUMIFS('個別表（B表）'!$BB$14:$BB$213,'個別表（B表）'!$C$14:$C$213,'総括表 (A表)'!$E422)</f>
        <v>0</v>
      </c>
      <c r="U422" s="401">
        <f>SUMIFS('個別表（B表）'!$BD$14:$BD$213,'個別表（B表）'!$C$14:$C$213,'総括表 (A表)'!$E422)</f>
        <v>0</v>
      </c>
      <c r="V422" s="557">
        <f>SUMIFS('個別表（B表）'!$H$14:$H$213,'個別表（B表）'!$C$14:$C$213,'総括表 (A表)'!$E422,'個別表（B表）'!$T$14:$T$213,"&gt;=1")</f>
        <v>0</v>
      </c>
      <c r="W422" s="402">
        <f>SUMIFS('個別表（B表）'!$BZ$14:$BZ$213,'個別表（B表）'!$C$14:$C$213,'総括表 (A表)'!$E422)</f>
        <v>0</v>
      </c>
      <c r="X422" s="402">
        <f>SUMIFS('個別表（B表）'!$CC$14:$CC$213,'個別表（B表）'!$C$14:$C$213,'総括表 (A表)'!$E422)</f>
        <v>0</v>
      </c>
      <c r="Y422" s="546"/>
      <c r="Z422" s="546"/>
      <c r="AA422" s="557">
        <f t="shared" si="140"/>
        <v>0</v>
      </c>
      <c r="AB422" s="403">
        <f t="shared" si="141"/>
        <v>0</v>
      </c>
      <c r="AC422" s="403">
        <f t="shared" si="142"/>
        <v>0</v>
      </c>
      <c r="AD422" s="548">
        <f t="shared" si="160"/>
        <v>0</v>
      </c>
      <c r="AE422" s="549"/>
      <c r="AF422" s="550">
        <f t="shared" si="143"/>
        <v>0</v>
      </c>
      <c r="AG422" s="551">
        <f t="shared" si="144"/>
        <v>0</v>
      </c>
      <c r="AH422" s="549"/>
      <c r="AI422" s="549"/>
      <c r="AJ422" s="550">
        <f t="shared" si="145"/>
        <v>0</v>
      </c>
      <c r="AK422" s="850">
        <f t="shared" si="161"/>
        <v>0</v>
      </c>
      <c r="AL422" s="549"/>
      <c r="AM422" s="550">
        <f t="shared" si="146"/>
        <v>0</v>
      </c>
      <c r="AN422" s="551">
        <f t="shared" si="147"/>
        <v>0</v>
      </c>
      <c r="AO422" s="549"/>
      <c r="AP422" s="552">
        <f t="shared" si="148"/>
        <v>0</v>
      </c>
      <c r="AQ422" s="553"/>
      <c r="AR422" s="551">
        <f t="shared" si="149"/>
        <v>0</v>
      </c>
      <c r="AS422" s="554"/>
      <c r="AT422" s="345">
        <f t="shared" si="150"/>
        <v>0</v>
      </c>
      <c r="AU422" s="868"/>
      <c r="AV422" s="555"/>
      <c r="AW422" s="371">
        <f t="shared" si="153"/>
        <v>0</v>
      </c>
      <c r="AX422" s="268"/>
      <c r="AY422" s="346">
        <f>'総括表 (A表)'!I422</f>
        <v>0</v>
      </c>
      <c r="AZ422" s="346">
        <f t="shared" si="154"/>
        <v>2</v>
      </c>
      <c r="BA422" s="346" t="str">
        <f t="shared" si="155"/>
        <v/>
      </c>
      <c r="BB422" s="346" t="str">
        <f t="shared" si="158"/>
        <v/>
      </c>
      <c r="BC422" s="346" t="str">
        <f t="shared" si="159"/>
        <v/>
      </c>
    </row>
    <row r="423" spans="1:55">
      <c r="A423" s="353">
        <f>VLOOKUP($E423,'個別表（B表）'!$C$14:$AR$213,2,FALSE)</f>
        <v>0</v>
      </c>
      <c r="B423" s="353">
        <f>IF(D423&gt;0,SUM($D$12:D423),0)</f>
        <v>0</v>
      </c>
      <c r="C423" s="353">
        <f t="shared" si="139"/>
        <v>0</v>
      </c>
      <c r="D423" s="353">
        <f t="shared" si="151"/>
        <v>0</v>
      </c>
      <c r="E423" s="408">
        <f t="shared" si="156"/>
        <v>0</v>
      </c>
      <c r="F423" s="371">
        <f>VLOOKUP($E423,'個別表（B表）'!$C$14:$AR$213,8,FALSE)</f>
        <v>0</v>
      </c>
      <c r="G423" s="346">
        <f>VLOOKUP($E423,'個別表（B表）'!$C$14:$AR$213,9,FALSE)</f>
        <v>0</v>
      </c>
      <c r="H423" s="346">
        <f>VLOOKUP($E423,'個別表（B表）'!$C$14:$AR$213,10,FALSE)</f>
        <v>0</v>
      </c>
      <c r="I423" s="542"/>
      <c r="J423" s="971" t="e">
        <f>IF($O423&gt;=0.6,1,
IF(AND($O423&gt;=0.5,#REF!=2,OR($L423="中間",$L423="山間")),1,"")
)</f>
        <v>#REF!</v>
      </c>
      <c r="K423" s="974" t="str">
        <f t="shared" si="152"/>
        <v/>
      </c>
      <c r="L423" s="652" t="str">
        <f>IF($H423&gt;0,LEFT(VLOOKUP($E423,'個別表（B表）'!$C$14:$AR$213,15,FALSE),2),"")</f>
        <v/>
      </c>
      <c r="M423" s="796"/>
      <c r="N423" s="544"/>
      <c r="O423" s="544"/>
      <c r="P423" s="543"/>
      <c r="Q423" s="556" t="str">
        <f t="shared" si="157"/>
        <v/>
      </c>
      <c r="R423" s="545"/>
      <c r="S423" s="557">
        <f>SUMIFS('個別表（B表）'!$H$14:$H$213,'個別表（B表）'!$C$14:$C$213,'総括表 (A表)'!$E423,'個別表（B表）'!$S$14:$S$213,"&gt;=1")</f>
        <v>0</v>
      </c>
      <c r="T423" s="401">
        <f>SUMIFS('個別表（B表）'!$BB$14:$BB$213,'個別表（B表）'!$C$14:$C$213,'総括表 (A表)'!$E423)</f>
        <v>0</v>
      </c>
      <c r="U423" s="401">
        <f>SUMIFS('個別表（B表）'!$BD$14:$BD$213,'個別表（B表）'!$C$14:$C$213,'総括表 (A表)'!$E423)</f>
        <v>0</v>
      </c>
      <c r="V423" s="557">
        <f>SUMIFS('個別表（B表）'!$H$14:$H$213,'個別表（B表）'!$C$14:$C$213,'総括表 (A表)'!$E423,'個別表（B表）'!$T$14:$T$213,"&gt;=1")</f>
        <v>0</v>
      </c>
      <c r="W423" s="402">
        <f>SUMIFS('個別表（B表）'!$BZ$14:$BZ$213,'個別表（B表）'!$C$14:$C$213,'総括表 (A表)'!$E423)</f>
        <v>0</v>
      </c>
      <c r="X423" s="402">
        <f>SUMIFS('個別表（B表）'!$CC$14:$CC$213,'個別表（B表）'!$C$14:$C$213,'総括表 (A表)'!$E423)</f>
        <v>0</v>
      </c>
      <c r="Y423" s="546"/>
      <c r="Z423" s="546"/>
      <c r="AA423" s="557">
        <f t="shared" si="140"/>
        <v>0</v>
      </c>
      <c r="AB423" s="403">
        <f t="shared" si="141"/>
        <v>0</v>
      </c>
      <c r="AC423" s="403">
        <f t="shared" si="142"/>
        <v>0</v>
      </c>
      <c r="AD423" s="548">
        <f t="shared" si="160"/>
        <v>0</v>
      </c>
      <c r="AE423" s="549"/>
      <c r="AF423" s="550">
        <f t="shared" si="143"/>
        <v>0</v>
      </c>
      <c r="AG423" s="551">
        <f t="shared" si="144"/>
        <v>0</v>
      </c>
      <c r="AH423" s="549"/>
      <c r="AI423" s="549"/>
      <c r="AJ423" s="550">
        <f t="shared" si="145"/>
        <v>0</v>
      </c>
      <c r="AK423" s="850">
        <f t="shared" si="161"/>
        <v>0</v>
      </c>
      <c r="AL423" s="549"/>
      <c r="AM423" s="550">
        <f t="shared" si="146"/>
        <v>0</v>
      </c>
      <c r="AN423" s="551">
        <f t="shared" si="147"/>
        <v>0</v>
      </c>
      <c r="AO423" s="549"/>
      <c r="AP423" s="552">
        <f t="shared" si="148"/>
        <v>0</v>
      </c>
      <c r="AQ423" s="553"/>
      <c r="AR423" s="551">
        <f t="shared" si="149"/>
        <v>0</v>
      </c>
      <c r="AS423" s="554"/>
      <c r="AT423" s="345">
        <f t="shared" si="150"/>
        <v>0</v>
      </c>
      <c r="AU423" s="868"/>
      <c r="AV423" s="555"/>
      <c r="AW423" s="371">
        <f t="shared" si="153"/>
        <v>0</v>
      </c>
      <c r="AX423" s="268"/>
      <c r="AY423" s="346">
        <f>'総括表 (A表)'!I423</f>
        <v>0</v>
      </c>
      <c r="AZ423" s="346">
        <f t="shared" si="154"/>
        <v>2</v>
      </c>
      <c r="BA423" s="346" t="str">
        <f t="shared" si="155"/>
        <v/>
      </c>
      <c r="BB423" s="346" t="str">
        <f t="shared" si="158"/>
        <v/>
      </c>
      <c r="BC423" s="346" t="str">
        <f t="shared" si="159"/>
        <v/>
      </c>
    </row>
    <row r="424" spans="1:55">
      <c r="A424" s="353">
        <f>VLOOKUP($E424,'個別表（B表）'!$C$14:$AR$213,2,FALSE)</f>
        <v>0</v>
      </c>
      <c r="B424" s="353">
        <f>IF(D424&gt;0,SUM($D$12:D424),0)</f>
        <v>0</v>
      </c>
      <c r="C424" s="353">
        <f t="shared" ref="C424:C487" si="162">IF(G424&gt;0,IF(G424&lt;&gt;G423,1,0),0)</f>
        <v>0</v>
      </c>
      <c r="D424" s="353">
        <f t="shared" si="151"/>
        <v>0</v>
      </c>
      <c r="E424" s="408">
        <f t="shared" si="156"/>
        <v>0</v>
      </c>
      <c r="F424" s="371">
        <f>VLOOKUP($E424,'個別表（B表）'!$C$14:$AR$213,8,FALSE)</f>
        <v>0</v>
      </c>
      <c r="G424" s="346">
        <f>VLOOKUP($E424,'個別表（B表）'!$C$14:$AR$213,9,FALSE)</f>
        <v>0</v>
      </c>
      <c r="H424" s="346">
        <f>VLOOKUP($E424,'個別表（B表）'!$C$14:$AR$213,10,FALSE)</f>
        <v>0</v>
      </c>
      <c r="I424" s="542"/>
      <c r="J424" s="971" t="e">
        <f>IF($O424&gt;=0.6,1,
IF(AND($O424&gt;=0.5,#REF!=2,OR($L424="中間",$L424="山間")),1,"")
)</f>
        <v>#REF!</v>
      </c>
      <c r="K424" s="974" t="str">
        <f t="shared" si="152"/>
        <v/>
      </c>
      <c r="L424" s="652" t="str">
        <f>IF($H424&gt;0,LEFT(VLOOKUP($E424,'個別表（B表）'!$C$14:$AR$213,15,FALSE),2),"")</f>
        <v/>
      </c>
      <c r="M424" s="796"/>
      <c r="N424" s="544"/>
      <c r="O424" s="544"/>
      <c r="P424" s="543"/>
      <c r="Q424" s="556" t="str">
        <f t="shared" si="157"/>
        <v/>
      </c>
      <c r="R424" s="545"/>
      <c r="S424" s="557">
        <f>SUMIFS('個別表（B表）'!$H$14:$H$213,'個別表（B表）'!$C$14:$C$213,'総括表 (A表)'!$E424,'個別表（B表）'!$S$14:$S$213,"&gt;=1")</f>
        <v>0</v>
      </c>
      <c r="T424" s="401">
        <f>SUMIFS('個別表（B表）'!$BB$14:$BB$213,'個別表（B表）'!$C$14:$C$213,'総括表 (A表)'!$E424)</f>
        <v>0</v>
      </c>
      <c r="U424" s="401">
        <f>SUMIFS('個別表（B表）'!$BD$14:$BD$213,'個別表（B表）'!$C$14:$C$213,'総括表 (A表)'!$E424)</f>
        <v>0</v>
      </c>
      <c r="V424" s="557">
        <f>SUMIFS('個別表（B表）'!$H$14:$H$213,'個別表（B表）'!$C$14:$C$213,'総括表 (A表)'!$E424,'個別表（B表）'!$T$14:$T$213,"&gt;=1")</f>
        <v>0</v>
      </c>
      <c r="W424" s="402">
        <f>SUMIFS('個別表（B表）'!$BZ$14:$BZ$213,'個別表（B表）'!$C$14:$C$213,'総括表 (A表)'!$E424)</f>
        <v>0</v>
      </c>
      <c r="X424" s="402">
        <f>SUMIFS('個別表（B表）'!$CC$14:$CC$213,'個別表（B表）'!$C$14:$C$213,'総括表 (A表)'!$E424)</f>
        <v>0</v>
      </c>
      <c r="Y424" s="546"/>
      <c r="Z424" s="546"/>
      <c r="AA424" s="557">
        <f t="shared" ref="AA424:AA487" si="163">S424+V424</f>
        <v>0</v>
      </c>
      <c r="AB424" s="403">
        <f t="shared" ref="AB424:AB487" si="164">T424+W424</f>
        <v>0</v>
      </c>
      <c r="AC424" s="403">
        <f t="shared" ref="AC424:AC487" si="165">U424+X424</f>
        <v>0</v>
      </c>
      <c r="AD424" s="548">
        <f t="shared" si="160"/>
        <v>0</v>
      </c>
      <c r="AE424" s="549"/>
      <c r="AF424" s="550">
        <f t="shared" ref="AF424:AF487" si="166">IF(AE424&gt;0,AE424/AD424,0)</f>
        <v>0</v>
      </c>
      <c r="AG424" s="551">
        <f t="shared" ref="AG424:AG487" si="167">IF(AF424&gt;=0.8,1,0)</f>
        <v>0</v>
      </c>
      <c r="AH424" s="549"/>
      <c r="AI424" s="549"/>
      <c r="AJ424" s="550">
        <f t="shared" ref="AJ424:AJ487" si="168">IF(AI424&gt;0,AI424/AH424,0)</f>
        <v>0</v>
      </c>
      <c r="AK424" s="850">
        <f t="shared" si="161"/>
        <v>0</v>
      </c>
      <c r="AL424" s="549"/>
      <c r="AM424" s="550">
        <f t="shared" ref="AM424:AM487" si="169">IF(AL424&gt;0,AL424/AK424,0)</f>
        <v>0</v>
      </c>
      <c r="AN424" s="551">
        <f t="shared" ref="AN424:AN487" si="170">IF(AND(AH424&gt;0,AM424&gt;0),IF(ROUND(AM424-AJ424,99)&gt;=0.1,1,),)</f>
        <v>0</v>
      </c>
      <c r="AO424" s="549"/>
      <c r="AP424" s="552">
        <f t="shared" ref="AP424:AP487" si="171">ROUND(AL424-AO424,99)</f>
        <v>0</v>
      </c>
      <c r="AQ424" s="553"/>
      <c r="AR424" s="551">
        <f t="shared" ref="AR424:AR487" si="172">IF(AN424=1,IF(AP424&gt;0,IF(AQ424/AP424&gt;=0.3,1,),),)</f>
        <v>0</v>
      </c>
      <c r="AS424" s="554"/>
      <c r="AT424" s="345">
        <f t="shared" ref="AT424:AT487" si="173">SUM(AG424,AN424,AR424:AS424)</f>
        <v>0</v>
      </c>
      <c r="AU424" s="868"/>
      <c r="AV424" s="555"/>
      <c r="AW424" s="371">
        <f t="shared" si="153"/>
        <v>0</v>
      </c>
      <c r="AX424" s="268"/>
      <c r="AY424" s="346">
        <f>'総括表 (A表)'!I424</f>
        <v>0</v>
      </c>
      <c r="AZ424" s="346">
        <f t="shared" si="154"/>
        <v>2</v>
      </c>
      <c r="BA424" s="346" t="str">
        <f t="shared" si="155"/>
        <v/>
      </c>
      <c r="BB424" s="346" t="str">
        <f t="shared" si="158"/>
        <v/>
      </c>
      <c r="BC424" s="346" t="str">
        <f t="shared" si="159"/>
        <v/>
      </c>
    </row>
    <row r="425" spans="1:55">
      <c r="A425" s="353">
        <f>VLOOKUP($E425,'個別表（B表）'!$C$14:$AR$213,2,FALSE)</f>
        <v>0</v>
      </c>
      <c r="B425" s="353">
        <f>IF(D425&gt;0,SUM($D$12:D425),0)</f>
        <v>0</v>
      </c>
      <c r="C425" s="353">
        <f t="shared" si="162"/>
        <v>0</v>
      </c>
      <c r="D425" s="353">
        <f t="shared" si="151"/>
        <v>0</v>
      </c>
      <c r="E425" s="408">
        <f t="shared" si="156"/>
        <v>0</v>
      </c>
      <c r="F425" s="371">
        <f>VLOOKUP($E425,'個別表（B表）'!$C$14:$AR$213,8,FALSE)</f>
        <v>0</v>
      </c>
      <c r="G425" s="346">
        <f>VLOOKUP($E425,'個別表（B表）'!$C$14:$AR$213,9,FALSE)</f>
        <v>0</v>
      </c>
      <c r="H425" s="346">
        <f>VLOOKUP($E425,'個別表（B表）'!$C$14:$AR$213,10,FALSE)</f>
        <v>0</v>
      </c>
      <c r="I425" s="542"/>
      <c r="J425" s="971" t="e">
        <f>IF($O425&gt;=0.6,1,
IF(AND($O425&gt;=0.5,#REF!=2,OR($L425="中間",$L425="山間")),1,"")
)</f>
        <v>#REF!</v>
      </c>
      <c r="K425" s="974" t="str">
        <f t="shared" si="152"/>
        <v/>
      </c>
      <c r="L425" s="652" t="str">
        <f>IF($H425&gt;0,LEFT(VLOOKUP($E425,'個別表（B表）'!$C$14:$AR$213,15,FALSE),2),"")</f>
        <v/>
      </c>
      <c r="M425" s="796"/>
      <c r="N425" s="544"/>
      <c r="O425" s="544"/>
      <c r="P425" s="543"/>
      <c r="Q425" s="556" t="str">
        <f t="shared" si="157"/>
        <v/>
      </c>
      <c r="R425" s="545"/>
      <c r="S425" s="557">
        <f>SUMIFS('個別表（B表）'!$H$14:$H$213,'個別表（B表）'!$C$14:$C$213,'総括表 (A表)'!$E425,'個別表（B表）'!$S$14:$S$213,"&gt;=1")</f>
        <v>0</v>
      </c>
      <c r="T425" s="401">
        <f>SUMIFS('個別表（B表）'!$BB$14:$BB$213,'個別表（B表）'!$C$14:$C$213,'総括表 (A表)'!$E425)</f>
        <v>0</v>
      </c>
      <c r="U425" s="401">
        <f>SUMIFS('個別表（B表）'!$BD$14:$BD$213,'個別表（B表）'!$C$14:$C$213,'総括表 (A表)'!$E425)</f>
        <v>0</v>
      </c>
      <c r="V425" s="557">
        <f>SUMIFS('個別表（B表）'!$H$14:$H$213,'個別表（B表）'!$C$14:$C$213,'総括表 (A表)'!$E425,'個別表（B表）'!$T$14:$T$213,"&gt;=1")</f>
        <v>0</v>
      </c>
      <c r="W425" s="402">
        <f>SUMIFS('個別表（B表）'!$BZ$14:$BZ$213,'個別表（B表）'!$C$14:$C$213,'総括表 (A表)'!$E425)</f>
        <v>0</v>
      </c>
      <c r="X425" s="402">
        <f>SUMIFS('個別表（B表）'!$CC$14:$CC$213,'個別表（B表）'!$C$14:$C$213,'総括表 (A表)'!$E425)</f>
        <v>0</v>
      </c>
      <c r="Y425" s="546"/>
      <c r="Z425" s="546"/>
      <c r="AA425" s="557">
        <f t="shared" si="163"/>
        <v>0</v>
      </c>
      <c r="AB425" s="403">
        <f t="shared" si="164"/>
        <v>0</v>
      </c>
      <c r="AC425" s="403">
        <f t="shared" si="165"/>
        <v>0</v>
      </c>
      <c r="AD425" s="548">
        <f t="shared" si="160"/>
        <v>0</v>
      </c>
      <c r="AE425" s="549"/>
      <c r="AF425" s="550">
        <f t="shared" si="166"/>
        <v>0</v>
      </c>
      <c r="AG425" s="551">
        <f t="shared" si="167"/>
        <v>0</v>
      </c>
      <c r="AH425" s="549"/>
      <c r="AI425" s="549"/>
      <c r="AJ425" s="550">
        <f t="shared" si="168"/>
        <v>0</v>
      </c>
      <c r="AK425" s="850">
        <f t="shared" si="161"/>
        <v>0</v>
      </c>
      <c r="AL425" s="549"/>
      <c r="AM425" s="550">
        <f t="shared" si="169"/>
        <v>0</v>
      </c>
      <c r="AN425" s="551">
        <f t="shared" si="170"/>
        <v>0</v>
      </c>
      <c r="AO425" s="549"/>
      <c r="AP425" s="552">
        <f t="shared" si="171"/>
        <v>0</v>
      </c>
      <c r="AQ425" s="553"/>
      <c r="AR425" s="551">
        <f t="shared" si="172"/>
        <v>0</v>
      </c>
      <c r="AS425" s="554"/>
      <c r="AT425" s="345">
        <f t="shared" si="173"/>
        <v>0</v>
      </c>
      <c r="AU425" s="868"/>
      <c r="AV425" s="555"/>
      <c r="AW425" s="371">
        <f t="shared" si="153"/>
        <v>0</v>
      </c>
      <c r="AX425" s="268"/>
      <c r="AY425" s="346">
        <f>'総括表 (A表)'!I425</f>
        <v>0</v>
      </c>
      <c r="AZ425" s="346">
        <f t="shared" si="154"/>
        <v>2</v>
      </c>
      <c r="BA425" s="346" t="str">
        <f t="shared" si="155"/>
        <v/>
      </c>
      <c r="BB425" s="346" t="str">
        <f t="shared" si="158"/>
        <v/>
      </c>
      <c r="BC425" s="346" t="str">
        <f t="shared" si="159"/>
        <v/>
      </c>
    </row>
    <row r="426" spans="1:55">
      <c r="A426" s="353">
        <f>VLOOKUP($E426,'個別表（B表）'!$C$14:$AR$213,2,FALSE)</f>
        <v>0</v>
      </c>
      <c r="B426" s="353">
        <f>IF(D426&gt;0,SUM($D$12:D426),0)</f>
        <v>0</v>
      </c>
      <c r="C426" s="353">
        <f t="shared" si="162"/>
        <v>0</v>
      </c>
      <c r="D426" s="353">
        <f t="shared" si="151"/>
        <v>0</v>
      </c>
      <c r="E426" s="408">
        <f t="shared" si="156"/>
        <v>0</v>
      </c>
      <c r="F426" s="371">
        <f>VLOOKUP($E426,'個別表（B表）'!$C$14:$AR$213,8,FALSE)</f>
        <v>0</v>
      </c>
      <c r="G426" s="346">
        <f>VLOOKUP($E426,'個別表（B表）'!$C$14:$AR$213,9,FALSE)</f>
        <v>0</v>
      </c>
      <c r="H426" s="346">
        <f>VLOOKUP($E426,'個別表（B表）'!$C$14:$AR$213,10,FALSE)</f>
        <v>0</v>
      </c>
      <c r="I426" s="542"/>
      <c r="J426" s="971" t="e">
        <f>IF($O426&gt;=0.6,1,
IF(AND($O426&gt;=0.5,#REF!=2,OR($L426="中間",$L426="山間")),1,"")
)</f>
        <v>#REF!</v>
      </c>
      <c r="K426" s="974" t="str">
        <f t="shared" si="152"/>
        <v/>
      </c>
      <c r="L426" s="652" t="str">
        <f>IF($H426&gt;0,LEFT(VLOOKUP($E426,'個別表（B表）'!$C$14:$AR$213,15,FALSE),2),"")</f>
        <v/>
      </c>
      <c r="M426" s="796"/>
      <c r="N426" s="544"/>
      <c r="O426" s="544"/>
      <c r="P426" s="543"/>
      <c r="Q426" s="556" t="str">
        <f t="shared" si="157"/>
        <v/>
      </c>
      <c r="R426" s="545"/>
      <c r="S426" s="557">
        <f>SUMIFS('個別表（B表）'!$H$14:$H$213,'個別表（B表）'!$C$14:$C$213,'総括表 (A表)'!$E426,'個別表（B表）'!$S$14:$S$213,"&gt;=1")</f>
        <v>0</v>
      </c>
      <c r="T426" s="401">
        <f>SUMIFS('個別表（B表）'!$BB$14:$BB$213,'個別表（B表）'!$C$14:$C$213,'総括表 (A表)'!$E426)</f>
        <v>0</v>
      </c>
      <c r="U426" s="401">
        <f>SUMIFS('個別表（B表）'!$BD$14:$BD$213,'個別表（B表）'!$C$14:$C$213,'総括表 (A表)'!$E426)</f>
        <v>0</v>
      </c>
      <c r="V426" s="557">
        <f>SUMIFS('個別表（B表）'!$H$14:$H$213,'個別表（B表）'!$C$14:$C$213,'総括表 (A表)'!$E426,'個別表（B表）'!$T$14:$T$213,"&gt;=1")</f>
        <v>0</v>
      </c>
      <c r="W426" s="402">
        <f>SUMIFS('個別表（B表）'!$BZ$14:$BZ$213,'個別表（B表）'!$C$14:$C$213,'総括表 (A表)'!$E426)</f>
        <v>0</v>
      </c>
      <c r="X426" s="402">
        <f>SUMIFS('個別表（B表）'!$CC$14:$CC$213,'個別表（B表）'!$C$14:$C$213,'総括表 (A表)'!$E426)</f>
        <v>0</v>
      </c>
      <c r="Y426" s="546"/>
      <c r="Z426" s="546"/>
      <c r="AA426" s="557">
        <f t="shared" si="163"/>
        <v>0</v>
      </c>
      <c r="AB426" s="403">
        <f t="shared" si="164"/>
        <v>0</v>
      </c>
      <c r="AC426" s="403">
        <f t="shared" si="165"/>
        <v>0</v>
      </c>
      <c r="AD426" s="548">
        <f t="shared" si="160"/>
        <v>0</v>
      </c>
      <c r="AE426" s="549"/>
      <c r="AF426" s="550">
        <f t="shared" si="166"/>
        <v>0</v>
      </c>
      <c r="AG426" s="551">
        <f t="shared" si="167"/>
        <v>0</v>
      </c>
      <c r="AH426" s="549"/>
      <c r="AI426" s="549"/>
      <c r="AJ426" s="550">
        <f t="shared" si="168"/>
        <v>0</v>
      </c>
      <c r="AK426" s="850">
        <f t="shared" si="161"/>
        <v>0</v>
      </c>
      <c r="AL426" s="549"/>
      <c r="AM426" s="550">
        <f t="shared" si="169"/>
        <v>0</v>
      </c>
      <c r="AN426" s="551">
        <f t="shared" si="170"/>
        <v>0</v>
      </c>
      <c r="AO426" s="549"/>
      <c r="AP426" s="552">
        <f t="shared" si="171"/>
        <v>0</v>
      </c>
      <c r="AQ426" s="553"/>
      <c r="AR426" s="551">
        <f t="shared" si="172"/>
        <v>0</v>
      </c>
      <c r="AS426" s="554"/>
      <c r="AT426" s="345">
        <f t="shared" si="173"/>
        <v>0</v>
      </c>
      <c r="AU426" s="868"/>
      <c r="AV426" s="555"/>
      <c r="AW426" s="371">
        <f t="shared" si="153"/>
        <v>0</v>
      </c>
      <c r="AX426" s="268"/>
      <c r="AY426" s="346">
        <f>'総括表 (A表)'!I426</f>
        <v>0</v>
      </c>
      <c r="AZ426" s="346">
        <f t="shared" si="154"/>
        <v>2</v>
      </c>
      <c r="BA426" s="346" t="str">
        <f t="shared" si="155"/>
        <v/>
      </c>
      <c r="BB426" s="346" t="str">
        <f t="shared" si="158"/>
        <v/>
      </c>
      <c r="BC426" s="346" t="str">
        <f t="shared" si="159"/>
        <v/>
      </c>
    </row>
    <row r="427" spans="1:55">
      <c r="A427" s="353">
        <f>VLOOKUP($E427,'個別表（B表）'!$C$14:$AR$213,2,FALSE)</f>
        <v>0</v>
      </c>
      <c r="B427" s="353">
        <f>IF(D427&gt;0,SUM($D$12:D427),0)</f>
        <v>0</v>
      </c>
      <c r="C427" s="353">
        <f t="shared" si="162"/>
        <v>0</v>
      </c>
      <c r="D427" s="353">
        <f t="shared" si="151"/>
        <v>0</v>
      </c>
      <c r="E427" s="408">
        <f t="shared" si="156"/>
        <v>0</v>
      </c>
      <c r="F427" s="371">
        <f>VLOOKUP($E427,'個別表（B表）'!$C$14:$AR$213,8,FALSE)</f>
        <v>0</v>
      </c>
      <c r="G427" s="346">
        <f>VLOOKUP($E427,'個別表（B表）'!$C$14:$AR$213,9,FALSE)</f>
        <v>0</v>
      </c>
      <c r="H427" s="346">
        <f>VLOOKUP($E427,'個別表（B表）'!$C$14:$AR$213,10,FALSE)</f>
        <v>0</v>
      </c>
      <c r="I427" s="542"/>
      <c r="J427" s="971" t="e">
        <f>IF($O427&gt;=0.6,1,
IF(AND($O427&gt;=0.5,#REF!=2,OR($L427="中間",$L427="山間")),1,"")
)</f>
        <v>#REF!</v>
      </c>
      <c r="K427" s="974" t="str">
        <f t="shared" si="152"/>
        <v/>
      </c>
      <c r="L427" s="652" t="str">
        <f>IF($H427&gt;0,LEFT(VLOOKUP($E427,'個別表（B表）'!$C$14:$AR$213,15,FALSE),2),"")</f>
        <v/>
      </c>
      <c r="M427" s="796"/>
      <c r="N427" s="544"/>
      <c r="O427" s="544"/>
      <c r="P427" s="543"/>
      <c r="Q427" s="556" t="str">
        <f t="shared" si="157"/>
        <v/>
      </c>
      <c r="R427" s="545"/>
      <c r="S427" s="557">
        <f>SUMIFS('個別表（B表）'!$H$14:$H$213,'個別表（B表）'!$C$14:$C$213,'総括表 (A表)'!$E427,'個別表（B表）'!$S$14:$S$213,"&gt;=1")</f>
        <v>0</v>
      </c>
      <c r="T427" s="401">
        <f>SUMIFS('個別表（B表）'!$BB$14:$BB$213,'個別表（B表）'!$C$14:$C$213,'総括表 (A表)'!$E427)</f>
        <v>0</v>
      </c>
      <c r="U427" s="401">
        <f>SUMIFS('個別表（B表）'!$BD$14:$BD$213,'個別表（B表）'!$C$14:$C$213,'総括表 (A表)'!$E427)</f>
        <v>0</v>
      </c>
      <c r="V427" s="557">
        <f>SUMIFS('個別表（B表）'!$H$14:$H$213,'個別表（B表）'!$C$14:$C$213,'総括表 (A表)'!$E427,'個別表（B表）'!$T$14:$T$213,"&gt;=1")</f>
        <v>0</v>
      </c>
      <c r="W427" s="402">
        <f>SUMIFS('個別表（B表）'!$BZ$14:$BZ$213,'個別表（B表）'!$C$14:$C$213,'総括表 (A表)'!$E427)</f>
        <v>0</v>
      </c>
      <c r="X427" s="402">
        <f>SUMIFS('個別表（B表）'!$CC$14:$CC$213,'個別表（B表）'!$C$14:$C$213,'総括表 (A表)'!$E427)</f>
        <v>0</v>
      </c>
      <c r="Y427" s="546"/>
      <c r="Z427" s="546"/>
      <c r="AA427" s="557">
        <f t="shared" si="163"/>
        <v>0</v>
      </c>
      <c r="AB427" s="403">
        <f t="shared" si="164"/>
        <v>0</v>
      </c>
      <c r="AC427" s="403">
        <f t="shared" si="165"/>
        <v>0</v>
      </c>
      <c r="AD427" s="548">
        <f t="shared" si="160"/>
        <v>0</v>
      </c>
      <c r="AE427" s="549"/>
      <c r="AF427" s="550">
        <f t="shared" si="166"/>
        <v>0</v>
      </c>
      <c r="AG427" s="551">
        <f t="shared" si="167"/>
        <v>0</v>
      </c>
      <c r="AH427" s="549"/>
      <c r="AI427" s="549"/>
      <c r="AJ427" s="550">
        <f t="shared" si="168"/>
        <v>0</v>
      </c>
      <c r="AK427" s="850">
        <f t="shared" si="161"/>
        <v>0</v>
      </c>
      <c r="AL427" s="549"/>
      <c r="AM427" s="550">
        <f t="shared" si="169"/>
        <v>0</v>
      </c>
      <c r="AN427" s="551">
        <f t="shared" si="170"/>
        <v>0</v>
      </c>
      <c r="AO427" s="549"/>
      <c r="AP427" s="552">
        <f t="shared" si="171"/>
        <v>0</v>
      </c>
      <c r="AQ427" s="553"/>
      <c r="AR427" s="551">
        <f t="shared" si="172"/>
        <v>0</v>
      </c>
      <c r="AS427" s="554"/>
      <c r="AT427" s="345">
        <f t="shared" si="173"/>
        <v>0</v>
      </c>
      <c r="AU427" s="868"/>
      <c r="AV427" s="555"/>
      <c r="AW427" s="371">
        <f t="shared" si="153"/>
        <v>0</v>
      </c>
      <c r="AX427" s="268"/>
      <c r="AY427" s="346">
        <f>'総括表 (A表)'!I427</f>
        <v>0</v>
      </c>
      <c r="AZ427" s="346">
        <f t="shared" si="154"/>
        <v>2</v>
      </c>
      <c r="BA427" s="346" t="str">
        <f t="shared" si="155"/>
        <v/>
      </c>
      <c r="BB427" s="346" t="str">
        <f t="shared" si="158"/>
        <v/>
      </c>
      <c r="BC427" s="346" t="str">
        <f t="shared" si="159"/>
        <v/>
      </c>
    </row>
    <row r="428" spans="1:55">
      <c r="A428" s="353">
        <f>VLOOKUP($E428,'個別表（B表）'!$C$14:$AR$213,2,FALSE)</f>
        <v>0</v>
      </c>
      <c r="B428" s="353">
        <f>IF(D428&gt;0,SUM($D$12:D428),0)</f>
        <v>0</v>
      </c>
      <c r="C428" s="353">
        <f t="shared" si="162"/>
        <v>0</v>
      </c>
      <c r="D428" s="353">
        <f t="shared" si="151"/>
        <v>0</v>
      </c>
      <c r="E428" s="408">
        <f t="shared" si="156"/>
        <v>0</v>
      </c>
      <c r="F428" s="371">
        <f>VLOOKUP($E428,'個別表（B表）'!$C$14:$AR$213,8,FALSE)</f>
        <v>0</v>
      </c>
      <c r="G428" s="346">
        <f>VLOOKUP($E428,'個別表（B表）'!$C$14:$AR$213,9,FALSE)</f>
        <v>0</v>
      </c>
      <c r="H428" s="346">
        <f>VLOOKUP($E428,'個別表（B表）'!$C$14:$AR$213,10,FALSE)</f>
        <v>0</v>
      </c>
      <c r="I428" s="542"/>
      <c r="J428" s="971" t="e">
        <f>IF($O428&gt;=0.6,1,
IF(AND($O428&gt;=0.5,#REF!=2,OR($L428="中間",$L428="山間")),1,"")
)</f>
        <v>#REF!</v>
      </c>
      <c r="K428" s="974" t="str">
        <f t="shared" si="152"/>
        <v/>
      </c>
      <c r="L428" s="652" t="str">
        <f>IF($H428&gt;0,LEFT(VLOOKUP($E428,'個別表（B表）'!$C$14:$AR$213,15,FALSE),2),"")</f>
        <v/>
      </c>
      <c r="M428" s="796"/>
      <c r="N428" s="544"/>
      <c r="O428" s="544"/>
      <c r="P428" s="543"/>
      <c r="Q428" s="556" t="str">
        <f t="shared" si="157"/>
        <v/>
      </c>
      <c r="R428" s="545"/>
      <c r="S428" s="557">
        <f>SUMIFS('個別表（B表）'!$H$14:$H$213,'個別表（B表）'!$C$14:$C$213,'総括表 (A表)'!$E428,'個別表（B表）'!$S$14:$S$213,"&gt;=1")</f>
        <v>0</v>
      </c>
      <c r="T428" s="401">
        <f>SUMIFS('個別表（B表）'!$BB$14:$BB$213,'個別表（B表）'!$C$14:$C$213,'総括表 (A表)'!$E428)</f>
        <v>0</v>
      </c>
      <c r="U428" s="401">
        <f>SUMIFS('個別表（B表）'!$BD$14:$BD$213,'個別表（B表）'!$C$14:$C$213,'総括表 (A表)'!$E428)</f>
        <v>0</v>
      </c>
      <c r="V428" s="557">
        <f>SUMIFS('個別表（B表）'!$H$14:$H$213,'個別表（B表）'!$C$14:$C$213,'総括表 (A表)'!$E428,'個別表（B表）'!$T$14:$T$213,"&gt;=1")</f>
        <v>0</v>
      </c>
      <c r="W428" s="402">
        <f>SUMIFS('個別表（B表）'!$BZ$14:$BZ$213,'個別表（B表）'!$C$14:$C$213,'総括表 (A表)'!$E428)</f>
        <v>0</v>
      </c>
      <c r="X428" s="402">
        <f>SUMIFS('個別表（B表）'!$CC$14:$CC$213,'個別表（B表）'!$C$14:$C$213,'総括表 (A表)'!$E428)</f>
        <v>0</v>
      </c>
      <c r="Y428" s="546"/>
      <c r="Z428" s="546"/>
      <c r="AA428" s="557">
        <f t="shared" si="163"/>
        <v>0</v>
      </c>
      <c r="AB428" s="403">
        <f t="shared" si="164"/>
        <v>0</v>
      </c>
      <c r="AC428" s="403">
        <f t="shared" si="165"/>
        <v>0</v>
      </c>
      <c r="AD428" s="548">
        <f t="shared" si="160"/>
        <v>0</v>
      </c>
      <c r="AE428" s="549"/>
      <c r="AF428" s="550">
        <f t="shared" si="166"/>
        <v>0</v>
      </c>
      <c r="AG428" s="551">
        <f t="shared" si="167"/>
        <v>0</v>
      </c>
      <c r="AH428" s="549"/>
      <c r="AI428" s="549"/>
      <c r="AJ428" s="550">
        <f t="shared" si="168"/>
        <v>0</v>
      </c>
      <c r="AK428" s="850">
        <f t="shared" si="161"/>
        <v>0</v>
      </c>
      <c r="AL428" s="549"/>
      <c r="AM428" s="550">
        <f t="shared" si="169"/>
        <v>0</v>
      </c>
      <c r="AN428" s="551">
        <f t="shared" si="170"/>
        <v>0</v>
      </c>
      <c r="AO428" s="549"/>
      <c r="AP428" s="552">
        <f t="shared" si="171"/>
        <v>0</v>
      </c>
      <c r="AQ428" s="553"/>
      <c r="AR428" s="551">
        <f t="shared" si="172"/>
        <v>0</v>
      </c>
      <c r="AS428" s="554"/>
      <c r="AT428" s="345">
        <f t="shared" si="173"/>
        <v>0</v>
      </c>
      <c r="AU428" s="868"/>
      <c r="AV428" s="555"/>
      <c r="AW428" s="371">
        <f t="shared" si="153"/>
        <v>0</v>
      </c>
      <c r="AX428" s="268"/>
      <c r="AY428" s="346">
        <f>'総括表 (A表)'!I428</f>
        <v>0</v>
      </c>
      <c r="AZ428" s="346">
        <f t="shared" si="154"/>
        <v>2</v>
      </c>
      <c r="BA428" s="346" t="str">
        <f t="shared" si="155"/>
        <v/>
      </c>
      <c r="BB428" s="346" t="str">
        <f t="shared" si="158"/>
        <v/>
      </c>
      <c r="BC428" s="346" t="str">
        <f t="shared" si="159"/>
        <v/>
      </c>
    </row>
    <row r="429" spans="1:55">
      <c r="A429" s="353">
        <f>VLOOKUP($E429,'個別表（B表）'!$C$14:$AR$213,2,FALSE)</f>
        <v>0</v>
      </c>
      <c r="B429" s="353">
        <f>IF(D429&gt;0,SUM($D$12:D429),0)</f>
        <v>0</v>
      </c>
      <c r="C429" s="353">
        <f t="shared" si="162"/>
        <v>0</v>
      </c>
      <c r="D429" s="353">
        <f t="shared" si="151"/>
        <v>0</v>
      </c>
      <c r="E429" s="408">
        <f t="shared" si="156"/>
        <v>0</v>
      </c>
      <c r="F429" s="371">
        <f>VLOOKUP($E429,'個別表（B表）'!$C$14:$AR$213,8,FALSE)</f>
        <v>0</v>
      </c>
      <c r="G429" s="346">
        <f>VLOOKUP($E429,'個別表（B表）'!$C$14:$AR$213,9,FALSE)</f>
        <v>0</v>
      </c>
      <c r="H429" s="346">
        <f>VLOOKUP($E429,'個別表（B表）'!$C$14:$AR$213,10,FALSE)</f>
        <v>0</v>
      </c>
      <c r="I429" s="542"/>
      <c r="J429" s="971" t="e">
        <f>IF($O429&gt;=0.6,1,
IF(AND($O429&gt;=0.5,#REF!=2,OR($L429="中間",$L429="山間")),1,"")
)</f>
        <v>#REF!</v>
      </c>
      <c r="K429" s="974" t="str">
        <f t="shared" si="152"/>
        <v/>
      </c>
      <c r="L429" s="652" t="str">
        <f>IF($H429&gt;0,LEFT(VLOOKUP($E429,'個別表（B表）'!$C$14:$AR$213,15,FALSE),2),"")</f>
        <v/>
      </c>
      <c r="M429" s="796"/>
      <c r="N429" s="544"/>
      <c r="O429" s="544"/>
      <c r="P429" s="543"/>
      <c r="Q429" s="556" t="str">
        <f t="shared" si="157"/>
        <v/>
      </c>
      <c r="R429" s="545"/>
      <c r="S429" s="557">
        <f>SUMIFS('個別表（B表）'!$H$14:$H$213,'個別表（B表）'!$C$14:$C$213,'総括表 (A表)'!$E429,'個別表（B表）'!$S$14:$S$213,"&gt;=1")</f>
        <v>0</v>
      </c>
      <c r="T429" s="401">
        <f>SUMIFS('個別表（B表）'!$BB$14:$BB$213,'個別表（B表）'!$C$14:$C$213,'総括表 (A表)'!$E429)</f>
        <v>0</v>
      </c>
      <c r="U429" s="401">
        <f>SUMIFS('個別表（B表）'!$BD$14:$BD$213,'個別表（B表）'!$C$14:$C$213,'総括表 (A表)'!$E429)</f>
        <v>0</v>
      </c>
      <c r="V429" s="557">
        <f>SUMIFS('個別表（B表）'!$H$14:$H$213,'個別表（B表）'!$C$14:$C$213,'総括表 (A表)'!$E429,'個別表（B表）'!$T$14:$T$213,"&gt;=1")</f>
        <v>0</v>
      </c>
      <c r="W429" s="402">
        <f>SUMIFS('個別表（B表）'!$BZ$14:$BZ$213,'個別表（B表）'!$C$14:$C$213,'総括表 (A表)'!$E429)</f>
        <v>0</v>
      </c>
      <c r="X429" s="402">
        <f>SUMIFS('個別表（B表）'!$CC$14:$CC$213,'個別表（B表）'!$C$14:$C$213,'総括表 (A表)'!$E429)</f>
        <v>0</v>
      </c>
      <c r="Y429" s="546"/>
      <c r="Z429" s="546"/>
      <c r="AA429" s="557">
        <f t="shared" si="163"/>
        <v>0</v>
      </c>
      <c r="AB429" s="403">
        <f t="shared" si="164"/>
        <v>0</v>
      </c>
      <c r="AC429" s="403">
        <f t="shared" si="165"/>
        <v>0</v>
      </c>
      <c r="AD429" s="548">
        <f t="shared" si="160"/>
        <v>0</v>
      </c>
      <c r="AE429" s="549"/>
      <c r="AF429" s="550">
        <f t="shared" si="166"/>
        <v>0</v>
      </c>
      <c r="AG429" s="551">
        <f t="shared" si="167"/>
        <v>0</v>
      </c>
      <c r="AH429" s="549"/>
      <c r="AI429" s="549"/>
      <c r="AJ429" s="550">
        <f t="shared" si="168"/>
        <v>0</v>
      </c>
      <c r="AK429" s="850">
        <f t="shared" si="161"/>
        <v>0</v>
      </c>
      <c r="AL429" s="549"/>
      <c r="AM429" s="550">
        <f t="shared" si="169"/>
        <v>0</v>
      </c>
      <c r="AN429" s="551">
        <f t="shared" si="170"/>
        <v>0</v>
      </c>
      <c r="AO429" s="549"/>
      <c r="AP429" s="552">
        <f t="shared" si="171"/>
        <v>0</v>
      </c>
      <c r="AQ429" s="553"/>
      <c r="AR429" s="551">
        <f t="shared" si="172"/>
        <v>0</v>
      </c>
      <c r="AS429" s="554"/>
      <c r="AT429" s="345">
        <f t="shared" si="173"/>
        <v>0</v>
      </c>
      <c r="AU429" s="868"/>
      <c r="AV429" s="555"/>
      <c r="AW429" s="371">
        <f t="shared" si="153"/>
        <v>0</v>
      </c>
      <c r="AX429" s="268"/>
      <c r="AY429" s="346">
        <f>'総括表 (A表)'!I429</f>
        <v>0</v>
      </c>
      <c r="AZ429" s="346">
        <f t="shared" si="154"/>
        <v>2</v>
      </c>
      <c r="BA429" s="346" t="str">
        <f t="shared" si="155"/>
        <v/>
      </c>
      <c r="BB429" s="346" t="str">
        <f t="shared" si="158"/>
        <v/>
      </c>
      <c r="BC429" s="346" t="str">
        <f t="shared" si="159"/>
        <v/>
      </c>
    </row>
    <row r="430" spans="1:55">
      <c r="A430" s="353">
        <f>VLOOKUP($E430,'個別表（B表）'!$C$14:$AR$213,2,FALSE)</f>
        <v>0</v>
      </c>
      <c r="B430" s="353">
        <f>IF(D430&gt;0,SUM($D$12:D430),0)</f>
        <v>0</v>
      </c>
      <c r="C430" s="353">
        <f t="shared" si="162"/>
        <v>0</v>
      </c>
      <c r="D430" s="353">
        <f t="shared" si="151"/>
        <v>0</v>
      </c>
      <c r="E430" s="408">
        <f t="shared" si="156"/>
        <v>0</v>
      </c>
      <c r="F430" s="371">
        <f>VLOOKUP($E430,'個別表（B表）'!$C$14:$AR$213,8,FALSE)</f>
        <v>0</v>
      </c>
      <c r="G430" s="346">
        <f>VLOOKUP($E430,'個別表（B表）'!$C$14:$AR$213,9,FALSE)</f>
        <v>0</v>
      </c>
      <c r="H430" s="346">
        <f>VLOOKUP($E430,'個別表（B表）'!$C$14:$AR$213,10,FALSE)</f>
        <v>0</v>
      </c>
      <c r="I430" s="542"/>
      <c r="J430" s="971" t="e">
        <f>IF($O430&gt;=0.6,1,
IF(AND($O430&gt;=0.5,#REF!=2,OR($L430="中間",$L430="山間")),1,"")
)</f>
        <v>#REF!</v>
      </c>
      <c r="K430" s="974" t="str">
        <f t="shared" si="152"/>
        <v/>
      </c>
      <c r="L430" s="652" t="str">
        <f>IF($H430&gt;0,LEFT(VLOOKUP($E430,'個別表（B表）'!$C$14:$AR$213,15,FALSE),2),"")</f>
        <v/>
      </c>
      <c r="M430" s="796"/>
      <c r="N430" s="544"/>
      <c r="O430" s="544"/>
      <c r="P430" s="543"/>
      <c r="Q430" s="556" t="str">
        <f t="shared" si="157"/>
        <v/>
      </c>
      <c r="R430" s="545"/>
      <c r="S430" s="557">
        <f>SUMIFS('個別表（B表）'!$H$14:$H$213,'個別表（B表）'!$C$14:$C$213,'総括表 (A表)'!$E430,'個別表（B表）'!$S$14:$S$213,"&gt;=1")</f>
        <v>0</v>
      </c>
      <c r="T430" s="401">
        <f>SUMIFS('個別表（B表）'!$BB$14:$BB$213,'個別表（B表）'!$C$14:$C$213,'総括表 (A表)'!$E430)</f>
        <v>0</v>
      </c>
      <c r="U430" s="401">
        <f>SUMIFS('個別表（B表）'!$BD$14:$BD$213,'個別表（B表）'!$C$14:$C$213,'総括表 (A表)'!$E430)</f>
        <v>0</v>
      </c>
      <c r="V430" s="557">
        <f>SUMIFS('個別表（B表）'!$H$14:$H$213,'個別表（B表）'!$C$14:$C$213,'総括表 (A表)'!$E430,'個別表（B表）'!$T$14:$T$213,"&gt;=1")</f>
        <v>0</v>
      </c>
      <c r="W430" s="402">
        <f>SUMIFS('個別表（B表）'!$BZ$14:$BZ$213,'個別表（B表）'!$C$14:$C$213,'総括表 (A表)'!$E430)</f>
        <v>0</v>
      </c>
      <c r="X430" s="402">
        <f>SUMIFS('個別表（B表）'!$CC$14:$CC$213,'個別表（B表）'!$C$14:$C$213,'総括表 (A表)'!$E430)</f>
        <v>0</v>
      </c>
      <c r="Y430" s="546"/>
      <c r="Z430" s="546"/>
      <c r="AA430" s="557">
        <f t="shared" si="163"/>
        <v>0</v>
      </c>
      <c r="AB430" s="403">
        <f t="shared" si="164"/>
        <v>0</v>
      </c>
      <c r="AC430" s="403">
        <f t="shared" si="165"/>
        <v>0</v>
      </c>
      <c r="AD430" s="548">
        <f t="shared" si="160"/>
        <v>0</v>
      </c>
      <c r="AE430" s="549"/>
      <c r="AF430" s="550">
        <f t="shared" si="166"/>
        <v>0</v>
      </c>
      <c r="AG430" s="551">
        <f t="shared" si="167"/>
        <v>0</v>
      </c>
      <c r="AH430" s="549"/>
      <c r="AI430" s="549"/>
      <c r="AJ430" s="550">
        <f t="shared" si="168"/>
        <v>0</v>
      </c>
      <c r="AK430" s="850">
        <f t="shared" si="161"/>
        <v>0</v>
      </c>
      <c r="AL430" s="549"/>
      <c r="AM430" s="550">
        <f t="shared" si="169"/>
        <v>0</v>
      </c>
      <c r="AN430" s="551">
        <f t="shared" si="170"/>
        <v>0</v>
      </c>
      <c r="AO430" s="549"/>
      <c r="AP430" s="552">
        <f t="shared" si="171"/>
        <v>0</v>
      </c>
      <c r="AQ430" s="553"/>
      <c r="AR430" s="551">
        <f t="shared" si="172"/>
        <v>0</v>
      </c>
      <c r="AS430" s="554"/>
      <c r="AT430" s="345">
        <f t="shared" si="173"/>
        <v>0</v>
      </c>
      <c r="AU430" s="868"/>
      <c r="AV430" s="555"/>
      <c r="AW430" s="371">
        <f t="shared" si="153"/>
        <v>0</v>
      </c>
      <c r="AX430" s="268"/>
      <c r="AY430" s="346">
        <f>'総括表 (A表)'!I430</f>
        <v>0</v>
      </c>
      <c r="AZ430" s="346">
        <f t="shared" si="154"/>
        <v>2</v>
      </c>
      <c r="BA430" s="346" t="str">
        <f t="shared" si="155"/>
        <v/>
      </c>
      <c r="BB430" s="346" t="str">
        <f t="shared" si="158"/>
        <v/>
      </c>
      <c r="BC430" s="346" t="str">
        <f t="shared" si="159"/>
        <v/>
      </c>
    </row>
    <row r="431" spans="1:55">
      <c r="A431" s="353">
        <f>VLOOKUP($E431,'個別表（B表）'!$C$14:$AR$213,2,FALSE)</f>
        <v>0</v>
      </c>
      <c r="B431" s="353">
        <f>IF(D431&gt;0,SUM($D$12:D431),0)</f>
        <v>0</v>
      </c>
      <c r="C431" s="353">
        <f t="shared" si="162"/>
        <v>0</v>
      </c>
      <c r="D431" s="353">
        <f t="shared" si="151"/>
        <v>0</v>
      </c>
      <c r="E431" s="408">
        <f t="shared" si="156"/>
        <v>0</v>
      </c>
      <c r="F431" s="371">
        <f>VLOOKUP($E431,'個別表（B表）'!$C$14:$AR$213,8,FALSE)</f>
        <v>0</v>
      </c>
      <c r="G431" s="346">
        <f>VLOOKUP($E431,'個別表（B表）'!$C$14:$AR$213,9,FALSE)</f>
        <v>0</v>
      </c>
      <c r="H431" s="346">
        <f>VLOOKUP($E431,'個別表（B表）'!$C$14:$AR$213,10,FALSE)</f>
        <v>0</v>
      </c>
      <c r="I431" s="542"/>
      <c r="J431" s="971" t="e">
        <f>IF($O431&gt;=0.6,1,
IF(AND($O431&gt;=0.5,#REF!=2,OR($L431="中間",$L431="山間")),1,"")
)</f>
        <v>#REF!</v>
      </c>
      <c r="K431" s="974" t="str">
        <f t="shared" si="152"/>
        <v/>
      </c>
      <c r="L431" s="652" t="str">
        <f>IF($H431&gt;0,LEFT(VLOOKUP($E431,'個別表（B表）'!$C$14:$AR$213,15,FALSE),2),"")</f>
        <v/>
      </c>
      <c r="M431" s="796"/>
      <c r="N431" s="544"/>
      <c r="O431" s="544"/>
      <c r="P431" s="543"/>
      <c r="Q431" s="556" t="str">
        <f t="shared" si="157"/>
        <v/>
      </c>
      <c r="R431" s="545"/>
      <c r="S431" s="557">
        <f>SUMIFS('個別表（B表）'!$H$14:$H$213,'個別表（B表）'!$C$14:$C$213,'総括表 (A表)'!$E431,'個別表（B表）'!$S$14:$S$213,"&gt;=1")</f>
        <v>0</v>
      </c>
      <c r="T431" s="401">
        <f>SUMIFS('個別表（B表）'!$BB$14:$BB$213,'個別表（B表）'!$C$14:$C$213,'総括表 (A表)'!$E431)</f>
        <v>0</v>
      </c>
      <c r="U431" s="401">
        <f>SUMIFS('個別表（B表）'!$BD$14:$BD$213,'個別表（B表）'!$C$14:$C$213,'総括表 (A表)'!$E431)</f>
        <v>0</v>
      </c>
      <c r="V431" s="557">
        <f>SUMIFS('個別表（B表）'!$H$14:$H$213,'個別表（B表）'!$C$14:$C$213,'総括表 (A表)'!$E431,'個別表（B表）'!$T$14:$T$213,"&gt;=1")</f>
        <v>0</v>
      </c>
      <c r="W431" s="402">
        <f>SUMIFS('個別表（B表）'!$BZ$14:$BZ$213,'個別表（B表）'!$C$14:$C$213,'総括表 (A表)'!$E431)</f>
        <v>0</v>
      </c>
      <c r="X431" s="402">
        <f>SUMIFS('個別表（B表）'!$CC$14:$CC$213,'個別表（B表）'!$C$14:$C$213,'総括表 (A表)'!$E431)</f>
        <v>0</v>
      </c>
      <c r="Y431" s="546"/>
      <c r="Z431" s="546"/>
      <c r="AA431" s="557">
        <f t="shared" si="163"/>
        <v>0</v>
      </c>
      <c r="AB431" s="403">
        <f t="shared" si="164"/>
        <v>0</v>
      </c>
      <c r="AC431" s="403">
        <f t="shared" si="165"/>
        <v>0</v>
      </c>
      <c r="AD431" s="548">
        <f t="shared" si="160"/>
        <v>0</v>
      </c>
      <c r="AE431" s="549"/>
      <c r="AF431" s="550">
        <f t="shared" si="166"/>
        <v>0</v>
      </c>
      <c r="AG431" s="551">
        <f t="shared" si="167"/>
        <v>0</v>
      </c>
      <c r="AH431" s="549"/>
      <c r="AI431" s="549"/>
      <c r="AJ431" s="550">
        <f t="shared" si="168"/>
        <v>0</v>
      </c>
      <c r="AK431" s="850">
        <f t="shared" si="161"/>
        <v>0</v>
      </c>
      <c r="AL431" s="549"/>
      <c r="AM431" s="550">
        <f t="shared" si="169"/>
        <v>0</v>
      </c>
      <c r="AN431" s="551">
        <f t="shared" si="170"/>
        <v>0</v>
      </c>
      <c r="AO431" s="549"/>
      <c r="AP431" s="552">
        <f t="shared" si="171"/>
        <v>0</v>
      </c>
      <c r="AQ431" s="553"/>
      <c r="AR431" s="551">
        <f t="shared" si="172"/>
        <v>0</v>
      </c>
      <c r="AS431" s="554"/>
      <c r="AT431" s="345">
        <f t="shared" si="173"/>
        <v>0</v>
      </c>
      <c r="AU431" s="868"/>
      <c r="AV431" s="555"/>
      <c r="AW431" s="371">
        <f t="shared" si="153"/>
        <v>0</v>
      </c>
      <c r="AX431" s="268"/>
      <c r="AY431" s="346">
        <f>'総括表 (A表)'!I431</f>
        <v>0</v>
      </c>
      <c r="AZ431" s="346">
        <f t="shared" si="154"/>
        <v>2</v>
      </c>
      <c r="BA431" s="346" t="str">
        <f t="shared" si="155"/>
        <v/>
      </c>
      <c r="BB431" s="346" t="str">
        <f t="shared" si="158"/>
        <v/>
      </c>
      <c r="BC431" s="346" t="str">
        <f t="shared" si="159"/>
        <v/>
      </c>
    </row>
    <row r="432" spans="1:55">
      <c r="A432" s="353">
        <f>VLOOKUP($E432,'個別表（B表）'!$C$14:$AR$213,2,FALSE)</f>
        <v>0</v>
      </c>
      <c r="B432" s="353">
        <f>IF(D432&gt;0,SUM($D$12:D432),0)</f>
        <v>0</v>
      </c>
      <c r="C432" s="353">
        <f t="shared" si="162"/>
        <v>0</v>
      </c>
      <c r="D432" s="353">
        <f t="shared" si="151"/>
        <v>0</v>
      </c>
      <c r="E432" s="408">
        <f t="shared" si="156"/>
        <v>0</v>
      </c>
      <c r="F432" s="371">
        <f>VLOOKUP($E432,'個別表（B表）'!$C$14:$AR$213,8,FALSE)</f>
        <v>0</v>
      </c>
      <c r="G432" s="346">
        <f>VLOOKUP($E432,'個別表（B表）'!$C$14:$AR$213,9,FALSE)</f>
        <v>0</v>
      </c>
      <c r="H432" s="346">
        <f>VLOOKUP($E432,'個別表（B表）'!$C$14:$AR$213,10,FALSE)</f>
        <v>0</v>
      </c>
      <c r="I432" s="542"/>
      <c r="J432" s="971" t="e">
        <f>IF($O432&gt;=0.6,1,
IF(AND($O432&gt;=0.5,#REF!=2,OR($L432="中間",$L432="山間")),1,"")
)</f>
        <v>#REF!</v>
      </c>
      <c r="K432" s="974" t="str">
        <f t="shared" si="152"/>
        <v/>
      </c>
      <c r="L432" s="652" t="str">
        <f>IF($H432&gt;0,LEFT(VLOOKUP($E432,'個別表（B表）'!$C$14:$AR$213,15,FALSE),2),"")</f>
        <v/>
      </c>
      <c r="M432" s="796"/>
      <c r="N432" s="544"/>
      <c r="O432" s="544"/>
      <c r="P432" s="543"/>
      <c r="Q432" s="556" t="str">
        <f t="shared" si="157"/>
        <v/>
      </c>
      <c r="R432" s="545"/>
      <c r="S432" s="557">
        <f>SUMIFS('個別表（B表）'!$H$14:$H$213,'個別表（B表）'!$C$14:$C$213,'総括表 (A表)'!$E432,'個別表（B表）'!$S$14:$S$213,"&gt;=1")</f>
        <v>0</v>
      </c>
      <c r="T432" s="401">
        <f>SUMIFS('個別表（B表）'!$BB$14:$BB$213,'個別表（B表）'!$C$14:$C$213,'総括表 (A表)'!$E432)</f>
        <v>0</v>
      </c>
      <c r="U432" s="401">
        <f>SUMIFS('個別表（B表）'!$BD$14:$BD$213,'個別表（B表）'!$C$14:$C$213,'総括表 (A表)'!$E432)</f>
        <v>0</v>
      </c>
      <c r="V432" s="557">
        <f>SUMIFS('個別表（B表）'!$H$14:$H$213,'個別表（B表）'!$C$14:$C$213,'総括表 (A表)'!$E432,'個別表（B表）'!$T$14:$T$213,"&gt;=1")</f>
        <v>0</v>
      </c>
      <c r="W432" s="402">
        <f>SUMIFS('個別表（B表）'!$BZ$14:$BZ$213,'個別表（B表）'!$C$14:$C$213,'総括表 (A表)'!$E432)</f>
        <v>0</v>
      </c>
      <c r="X432" s="402">
        <f>SUMIFS('個別表（B表）'!$CC$14:$CC$213,'個別表（B表）'!$C$14:$C$213,'総括表 (A表)'!$E432)</f>
        <v>0</v>
      </c>
      <c r="Y432" s="546"/>
      <c r="Z432" s="546"/>
      <c r="AA432" s="557">
        <f t="shared" si="163"/>
        <v>0</v>
      </c>
      <c r="AB432" s="403">
        <f t="shared" si="164"/>
        <v>0</v>
      </c>
      <c r="AC432" s="403">
        <f t="shared" si="165"/>
        <v>0</v>
      </c>
      <c r="AD432" s="548">
        <f t="shared" si="160"/>
        <v>0</v>
      </c>
      <c r="AE432" s="549"/>
      <c r="AF432" s="550">
        <f t="shared" si="166"/>
        <v>0</v>
      </c>
      <c r="AG432" s="551">
        <f t="shared" si="167"/>
        <v>0</v>
      </c>
      <c r="AH432" s="549"/>
      <c r="AI432" s="549"/>
      <c r="AJ432" s="550">
        <f t="shared" si="168"/>
        <v>0</v>
      </c>
      <c r="AK432" s="850">
        <f t="shared" si="161"/>
        <v>0</v>
      </c>
      <c r="AL432" s="549"/>
      <c r="AM432" s="550">
        <f t="shared" si="169"/>
        <v>0</v>
      </c>
      <c r="AN432" s="551">
        <f t="shared" si="170"/>
        <v>0</v>
      </c>
      <c r="AO432" s="549"/>
      <c r="AP432" s="552">
        <f t="shared" si="171"/>
        <v>0</v>
      </c>
      <c r="AQ432" s="553"/>
      <c r="AR432" s="551">
        <f t="shared" si="172"/>
        <v>0</v>
      </c>
      <c r="AS432" s="554"/>
      <c r="AT432" s="345">
        <f t="shared" si="173"/>
        <v>0</v>
      </c>
      <c r="AU432" s="868"/>
      <c r="AV432" s="555"/>
      <c r="AW432" s="371">
        <f t="shared" si="153"/>
        <v>0</v>
      </c>
      <c r="AX432" s="268"/>
      <c r="AY432" s="346">
        <f>'総括表 (A表)'!I432</f>
        <v>0</v>
      </c>
      <c r="AZ432" s="346">
        <f t="shared" si="154"/>
        <v>2</v>
      </c>
      <c r="BA432" s="346" t="str">
        <f t="shared" si="155"/>
        <v/>
      </c>
      <c r="BB432" s="346" t="str">
        <f t="shared" si="158"/>
        <v/>
      </c>
      <c r="BC432" s="346" t="str">
        <f t="shared" si="159"/>
        <v/>
      </c>
    </row>
    <row r="433" spans="1:55">
      <c r="A433" s="353">
        <f>VLOOKUP($E433,'個別表（B表）'!$C$14:$AR$213,2,FALSE)</f>
        <v>0</v>
      </c>
      <c r="B433" s="353">
        <f>IF(D433&gt;0,SUM($D$12:D433),0)</f>
        <v>0</v>
      </c>
      <c r="C433" s="353">
        <f t="shared" si="162"/>
        <v>0</v>
      </c>
      <c r="D433" s="353">
        <f t="shared" si="151"/>
        <v>0</v>
      </c>
      <c r="E433" s="408">
        <f t="shared" si="156"/>
        <v>0</v>
      </c>
      <c r="F433" s="371">
        <f>VLOOKUP($E433,'個別表（B表）'!$C$14:$AR$213,8,FALSE)</f>
        <v>0</v>
      </c>
      <c r="G433" s="346">
        <f>VLOOKUP($E433,'個別表（B表）'!$C$14:$AR$213,9,FALSE)</f>
        <v>0</v>
      </c>
      <c r="H433" s="346">
        <f>VLOOKUP($E433,'個別表（B表）'!$C$14:$AR$213,10,FALSE)</f>
        <v>0</v>
      </c>
      <c r="I433" s="542"/>
      <c r="J433" s="971" t="e">
        <f>IF($O433&gt;=0.6,1,
IF(AND($O433&gt;=0.5,#REF!=2,OR($L433="中間",$L433="山間")),1,"")
)</f>
        <v>#REF!</v>
      </c>
      <c r="K433" s="974" t="str">
        <f t="shared" si="152"/>
        <v/>
      </c>
      <c r="L433" s="652" t="str">
        <f>IF($H433&gt;0,LEFT(VLOOKUP($E433,'個別表（B表）'!$C$14:$AR$213,15,FALSE),2),"")</f>
        <v/>
      </c>
      <c r="M433" s="796"/>
      <c r="N433" s="544"/>
      <c r="O433" s="544"/>
      <c r="P433" s="543"/>
      <c r="Q433" s="556" t="str">
        <f t="shared" si="157"/>
        <v/>
      </c>
      <c r="R433" s="545"/>
      <c r="S433" s="557">
        <f>SUMIFS('個別表（B表）'!$H$14:$H$213,'個別表（B表）'!$C$14:$C$213,'総括表 (A表)'!$E433,'個別表（B表）'!$S$14:$S$213,"&gt;=1")</f>
        <v>0</v>
      </c>
      <c r="T433" s="401">
        <f>SUMIFS('個別表（B表）'!$BB$14:$BB$213,'個別表（B表）'!$C$14:$C$213,'総括表 (A表)'!$E433)</f>
        <v>0</v>
      </c>
      <c r="U433" s="401">
        <f>SUMIFS('個別表（B表）'!$BD$14:$BD$213,'個別表（B表）'!$C$14:$C$213,'総括表 (A表)'!$E433)</f>
        <v>0</v>
      </c>
      <c r="V433" s="557">
        <f>SUMIFS('個別表（B表）'!$H$14:$H$213,'個別表（B表）'!$C$14:$C$213,'総括表 (A表)'!$E433,'個別表（B表）'!$T$14:$T$213,"&gt;=1")</f>
        <v>0</v>
      </c>
      <c r="W433" s="402">
        <f>SUMIFS('個別表（B表）'!$BZ$14:$BZ$213,'個別表（B表）'!$C$14:$C$213,'総括表 (A表)'!$E433)</f>
        <v>0</v>
      </c>
      <c r="X433" s="402">
        <f>SUMIFS('個別表（B表）'!$CC$14:$CC$213,'個別表（B表）'!$C$14:$C$213,'総括表 (A表)'!$E433)</f>
        <v>0</v>
      </c>
      <c r="Y433" s="546"/>
      <c r="Z433" s="546"/>
      <c r="AA433" s="557">
        <f t="shared" si="163"/>
        <v>0</v>
      </c>
      <c r="AB433" s="403">
        <f t="shared" si="164"/>
        <v>0</v>
      </c>
      <c r="AC433" s="403">
        <f t="shared" si="165"/>
        <v>0</v>
      </c>
      <c r="AD433" s="548">
        <f t="shared" si="160"/>
        <v>0</v>
      </c>
      <c r="AE433" s="549"/>
      <c r="AF433" s="550">
        <f t="shared" si="166"/>
        <v>0</v>
      </c>
      <c r="AG433" s="551">
        <f t="shared" si="167"/>
        <v>0</v>
      </c>
      <c r="AH433" s="549"/>
      <c r="AI433" s="549"/>
      <c r="AJ433" s="550">
        <f t="shared" si="168"/>
        <v>0</v>
      </c>
      <c r="AK433" s="850">
        <f t="shared" si="161"/>
        <v>0</v>
      </c>
      <c r="AL433" s="549"/>
      <c r="AM433" s="550">
        <f t="shared" si="169"/>
        <v>0</v>
      </c>
      <c r="AN433" s="551">
        <f t="shared" si="170"/>
        <v>0</v>
      </c>
      <c r="AO433" s="549"/>
      <c r="AP433" s="552">
        <f t="shared" si="171"/>
        <v>0</v>
      </c>
      <c r="AQ433" s="553"/>
      <c r="AR433" s="551">
        <f t="shared" si="172"/>
        <v>0</v>
      </c>
      <c r="AS433" s="554"/>
      <c r="AT433" s="345">
        <f t="shared" si="173"/>
        <v>0</v>
      </c>
      <c r="AU433" s="868"/>
      <c r="AV433" s="555"/>
      <c r="AW433" s="371">
        <f t="shared" si="153"/>
        <v>0</v>
      </c>
      <c r="AX433" s="268"/>
      <c r="AY433" s="346">
        <f>'総括表 (A表)'!I433</f>
        <v>0</v>
      </c>
      <c r="AZ433" s="346">
        <f t="shared" si="154"/>
        <v>2</v>
      </c>
      <c r="BA433" s="346" t="str">
        <f t="shared" si="155"/>
        <v/>
      </c>
      <c r="BB433" s="346" t="str">
        <f t="shared" si="158"/>
        <v/>
      </c>
      <c r="BC433" s="346" t="str">
        <f t="shared" si="159"/>
        <v/>
      </c>
    </row>
    <row r="434" spans="1:55">
      <c r="A434" s="353">
        <f>VLOOKUP($E434,'個別表（B表）'!$C$14:$AR$213,2,FALSE)</f>
        <v>0</v>
      </c>
      <c r="B434" s="353">
        <f>IF(D434&gt;0,SUM($D$12:D434),0)</f>
        <v>0</v>
      </c>
      <c r="C434" s="353">
        <f t="shared" si="162"/>
        <v>0</v>
      </c>
      <c r="D434" s="353">
        <f t="shared" si="151"/>
        <v>0</v>
      </c>
      <c r="E434" s="408">
        <f t="shared" si="156"/>
        <v>0</v>
      </c>
      <c r="F434" s="371">
        <f>VLOOKUP($E434,'個別表（B表）'!$C$14:$AR$213,8,FALSE)</f>
        <v>0</v>
      </c>
      <c r="G434" s="346">
        <f>VLOOKUP($E434,'個別表（B表）'!$C$14:$AR$213,9,FALSE)</f>
        <v>0</v>
      </c>
      <c r="H434" s="346">
        <f>VLOOKUP($E434,'個別表（B表）'!$C$14:$AR$213,10,FALSE)</f>
        <v>0</v>
      </c>
      <c r="I434" s="542"/>
      <c r="J434" s="971" t="e">
        <f>IF($O434&gt;=0.6,1,
IF(AND($O434&gt;=0.5,#REF!=2,OR($L434="中間",$L434="山間")),1,"")
)</f>
        <v>#REF!</v>
      </c>
      <c r="K434" s="974" t="str">
        <f t="shared" si="152"/>
        <v/>
      </c>
      <c r="L434" s="652" t="str">
        <f>IF($H434&gt;0,LEFT(VLOOKUP($E434,'個別表（B表）'!$C$14:$AR$213,15,FALSE),2),"")</f>
        <v/>
      </c>
      <c r="M434" s="796"/>
      <c r="N434" s="544"/>
      <c r="O434" s="544"/>
      <c r="P434" s="543"/>
      <c r="Q434" s="556" t="str">
        <f t="shared" si="157"/>
        <v/>
      </c>
      <c r="R434" s="545"/>
      <c r="S434" s="557">
        <f>SUMIFS('個別表（B表）'!$H$14:$H$213,'個別表（B表）'!$C$14:$C$213,'総括表 (A表)'!$E434,'個別表（B表）'!$S$14:$S$213,"&gt;=1")</f>
        <v>0</v>
      </c>
      <c r="T434" s="401">
        <f>SUMIFS('個別表（B表）'!$BB$14:$BB$213,'個別表（B表）'!$C$14:$C$213,'総括表 (A表)'!$E434)</f>
        <v>0</v>
      </c>
      <c r="U434" s="401">
        <f>SUMIFS('個別表（B表）'!$BD$14:$BD$213,'個別表（B表）'!$C$14:$C$213,'総括表 (A表)'!$E434)</f>
        <v>0</v>
      </c>
      <c r="V434" s="557">
        <f>SUMIFS('個別表（B表）'!$H$14:$H$213,'個別表（B表）'!$C$14:$C$213,'総括表 (A表)'!$E434,'個別表（B表）'!$T$14:$T$213,"&gt;=1")</f>
        <v>0</v>
      </c>
      <c r="W434" s="402">
        <f>SUMIFS('個別表（B表）'!$BZ$14:$BZ$213,'個別表（B表）'!$C$14:$C$213,'総括表 (A表)'!$E434)</f>
        <v>0</v>
      </c>
      <c r="X434" s="402">
        <f>SUMIFS('個別表（B表）'!$CC$14:$CC$213,'個別表（B表）'!$C$14:$C$213,'総括表 (A表)'!$E434)</f>
        <v>0</v>
      </c>
      <c r="Y434" s="546"/>
      <c r="Z434" s="546"/>
      <c r="AA434" s="557">
        <f t="shared" si="163"/>
        <v>0</v>
      </c>
      <c r="AB434" s="403">
        <f t="shared" si="164"/>
        <v>0</v>
      </c>
      <c r="AC434" s="403">
        <f t="shared" si="165"/>
        <v>0</v>
      </c>
      <c r="AD434" s="548">
        <f t="shared" si="160"/>
        <v>0</v>
      </c>
      <c r="AE434" s="549"/>
      <c r="AF434" s="550">
        <f t="shared" si="166"/>
        <v>0</v>
      </c>
      <c r="AG434" s="551">
        <f t="shared" si="167"/>
        <v>0</v>
      </c>
      <c r="AH434" s="549"/>
      <c r="AI434" s="549"/>
      <c r="AJ434" s="550">
        <f t="shared" si="168"/>
        <v>0</v>
      </c>
      <c r="AK434" s="850">
        <f t="shared" si="161"/>
        <v>0</v>
      </c>
      <c r="AL434" s="549"/>
      <c r="AM434" s="550">
        <f t="shared" si="169"/>
        <v>0</v>
      </c>
      <c r="AN434" s="551">
        <f t="shared" si="170"/>
        <v>0</v>
      </c>
      <c r="AO434" s="549"/>
      <c r="AP434" s="552">
        <f t="shared" si="171"/>
        <v>0</v>
      </c>
      <c r="AQ434" s="553"/>
      <c r="AR434" s="551">
        <f t="shared" si="172"/>
        <v>0</v>
      </c>
      <c r="AS434" s="554"/>
      <c r="AT434" s="345">
        <f t="shared" si="173"/>
        <v>0</v>
      </c>
      <c r="AU434" s="868"/>
      <c r="AV434" s="555"/>
      <c r="AW434" s="371">
        <f t="shared" si="153"/>
        <v>0</v>
      </c>
      <c r="AX434" s="268"/>
      <c r="AY434" s="346">
        <f>'総括表 (A表)'!I434</f>
        <v>0</v>
      </c>
      <c r="AZ434" s="346">
        <f t="shared" si="154"/>
        <v>2</v>
      </c>
      <c r="BA434" s="346" t="str">
        <f t="shared" si="155"/>
        <v/>
      </c>
      <c r="BB434" s="346" t="str">
        <f t="shared" si="158"/>
        <v/>
      </c>
      <c r="BC434" s="346" t="str">
        <f t="shared" si="159"/>
        <v/>
      </c>
    </row>
    <row r="435" spans="1:55">
      <c r="A435" s="353">
        <f>VLOOKUP($E435,'個別表（B表）'!$C$14:$AR$213,2,FALSE)</f>
        <v>0</v>
      </c>
      <c r="B435" s="353">
        <f>IF(D435&gt;0,SUM($D$12:D435),0)</f>
        <v>0</v>
      </c>
      <c r="C435" s="353">
        <f t="shared" si="162"/>
        <v>0</v>
      </c>
      <c r="D435" s="353">
        <f t="shared" si="151"/>
        <v>0</v>
      </c>
      <c r="E435" s="408">
        <f t="shared" si="156"/>
        <v>0</v>
      </c>
      <c r="F435" s="371">
        <f>VLOOKUP($E435,'個別表（B表）'!$C$14:$AR$213,8,FALSE)</f>
        <v>0</v>
      </c>
      <c r="G435" s="346">
        <f>VLOOKUP($E435,'個別表（B表）'!$C$14:$AR$213,9,FALSE)</f>
        <v>0</v>
      </c>
      <c r="H435" s="346">
        <f>VLOOKUP($E435,'個別表（B表）'!$C$14:$AR$213,10,FALSE)</f>
        <v>0</v>
      </c>
      <c r="I435" s="542"/>
      <c r="J435" s="971" t="e">
        <f>IF($O435&gt;=0.6,1,
IF(AND($O435&gt;=0.5,#REF!=2,OR($L435="中間",$L435="山間")),1,"")
)</f>
        <v>#REF!</v>
      </c>
      <c r="K435" s="974" t="str">
        <f t="shared" si="152"/>
        <v/>
      </c>
      <c r="L435" s="652" t="str">
        <f>IF($H435&gt;0,LEFT(VLOOKUP($E435,'個別表（B表）'!$C$14:$AR$213,15,FALSE),2),"")</f>
        <v/>
      </c>
      <c r="M435" s="796"/>
      <c r="N435" s="544"/>
      <c r="O435" s="544"/>
      <c r="P435" s="543"/>
      <c r="Q435" s="556" t="str">
        <f t="shared" si="157"/>
        <v/>
      </c>
      <c r="R435" s="545"/>
      <c r="S435" s="557">
        <f>SUMIFS('個別表（B表）'!$H$14:$H$213,'個別表（B表）'!$C$14:$C$213,'総括表 (A表)'!$E435,'個別表（B表）'!$S$14:$S$213,"&gt;=1")</f>
        <v>0</v>
      </c>
      <c r="T435" s="401">
        <f>SUMIFS('個別表（B表）'!$BB$14:$BB$213,'個別表（B表）'!$C$14:$C$213,'総括表 (A表)'!$E435)</f>
        <v>0</v>
      </c>
      <c r="U435" s="401">
        <f>SUMIFS('個別表（B表）'!$BD$14:$BD$213,'個別表（B表）'!$C$14:$C$213,'総括表 (A表)'!$E435)</f>
        <v>0</v>
      </c>
      <c r="V435" s="557">
        <f>SUMIFS('個別表（B表）'!$H$14:$H$213,'個別表（B表）'!$C$14:$C$213,'総括表 (A表)'!$E435,'個別表（B表）'!$T$14:$T$213,"&gt;=1")</f>
        <v>0</v>
      </c>
      <c r="W435" s="402">
        <f>SUMIFS('個別表（B表）'!$BZ$14:$BZ$213,'個別表（B表）'!$C$14:$C$213,'総括表 (A表)'!$E435)</f>
        <v>0</v>
      </c>
      <c r="X435" s="402">
        <f>SUMIFS('個別表（B表）'!$CC$14:$CC$213,'個別表（B表）'!$C$14:$C$213,'総括表 (A表)'!$E435)</f>
        <v>0</v>
      </c>
      <c r="Y435" s="546"/>
      <c r="Z435" s="546"/>
      <c r="AA435" s="557">
        <f t="shared" si="163"/>
        <v>0</v>
      </c>
      <c r="AB435" s="403">
        <f t="shared" si="164"/>
        <v>0</v>
      </c>
      <c r="AC435" s="403">
        <f t="shared" si="165"/>
        <v>0</v>
      </c>
      <c r="AD435" s="548">
        <f t="shared" si="160"/>
        <v>0</v>
      </c>
      <c r="AE435" s="549"/>
      <c r="AF435" s="550">
        <f t="shared" si="166"/>
        <v>0</v>
      </c>
      <c r="AG435" s="551">
        <f t="shared" si="167"/>
        <v>0</v>
      </c>
      <c r="AH435" s="549"/>
      <c r="AI435" s="549"/>
      <c r="AJ435" s="550">
        <f t="shared" si="168"/>
        <v>0</v>
      </c>
      <c r="AK435" s="850">
        <f t="shared" si="161"/>
        <v>0</v>
      </c>
      <c r="AL435" s="549"/>
      <c r="AM435" s="550">
        <f t="shared" si="169"/>
        <v>0</v>
      </c>
      <c r="AN435" s="551">
        <f t="shared" si="170"/>
        <v>0</v>
      </c>
      <c r="AO435" s="549"/>
      <c r="AP435" s="552">
        <f t="shared" si="171"/>
        <v>0</v>
      </c>
      <c r="AQ435" s="553"/>
      <c r="AR435" s="551">
        <f t="shared" si="172"/>
        <v>0</v>
      </c>
      <c r="AS435" s="554"/>
      <c r="AT435" s="345">
        <f t="shared" si="173"/>
        <v>0</v>
      </c>
      <c r="AU435" s="868"/>
      <c r="AV435" s="555"/>
      <c r="AW435" s="371">
        <f t="shared" si="153"/>
        <v>0</v>
      </c>
      <c r="AX435" s="268"/>
      <c r="AY435" s="346">
        <f>'総括表 (A表)'!I435</f>
        <v>0</v>
      </c>
      <c r="AZ435" s="346">
        <f t="shared" si="154"/>
        <v>2</v>
      </c>
      <c r="BA435" s="346" t="str">
        <f t="shared" si="155"/>
        <v/>
      </c>
      <c r="BB435" s="346" t="str">
        <f t="shared" si="158"/>
        <v/>
      </c>
      <c r="BC435" s="346" t="str">
        <f t="shared" si="159"/>
        <v/>
      </c>
    </row>
    <row r="436" spans="1:55">
      <c r="A436" s="353">
        <f>VLOOKUP($E436,'個別表（B表）'!$C$14:$AR$213,2,FALSE)</f>
        <v>0</v>
      </c>
      <c r="B436" s="353">
        <f>IF(D436&gt;0,SUM($D$12:D436),0)</f>
        <v>0</v>
      </c>
      <c r="C436" s="353">
        <f t="shared" si="162"/>
        <v>0</v>
      </c>
      <c r="D436" s="353">
        <f t="shared" si="151"/>
        <v>0</v>
      </c>
      <c r="E436" s="408">
        <f t="shared" si="156"/>
        <v>0</v>
      </c>
      <c r="F436" s="371">
        <f>VLOOKUP($E436,'個別表（B表）'!$C$14:$AR$213,8,FALSE)</f>
        <v>0</v>
      </c>
      <c r="G436" s="346">
        <f>VLOOKUP($E436,'個別表（B表）'!$C$14:$AR$213,9,FALSE)</f>
        <v>0</v>
      </c>
      <c r="H436" s="346">
        <f>VLOOKUP($E436,'個別表（B表）'!$C$14:$AR$213,10,FALSE)</f>
        <v>0</v>
      </c>
      <c r="I436" s="542"/>
      <c r="J436" s="971" t="e">
        <f>IF($O436&gt;=0.6,1,
IF(AND($O436&gt;=0.5,#REF!=2,OR($L436="中間",$L436="山間")),1,"")
)</f>
        <v>#REF!</v>
      </c>
      <c r="K436" s="974" t="str">
        <f t="shared" si="152"/>
        <v/>
      </c>
      <c r="L436" s="652" t="str">
        <f>IF($H436&gt;0,LEFT(VLOOKUP($E436,'個別表（B表）'!$C$14:$AR$213,15,FALSE),2),"")</f>
        <v/>
      </c>
      <c r="M436" s="796"/>
      <c r="N436" s="544"/>
      <c r="O436" s="544"/>
      <c r="P436" s="543"/>
      <c r="Q436" s="556" t="str">
        <f t="shared" si="157"/>
        <v/>
      </c>
      <c r="R436" s="545"/>
      <c r="S436" s="557">
        <f>SUMIFS('個別表（B表）'!$H$14:$H$213,'個別表（B表）'!$C$14:$C$213,'総括表 (A表)'!$E436,'個別表（B表）'!$S$14:$S$213,"&gt;=1")</f>
        <v>0</v>
      </c>
      <c r="T436" s="401">
        <f>SUMIFS('個別表（B表）'!$BB$14:$BB$213,'個別表（B表）'!$C$14:$C$213,'総括表 (A表)'!$E436)</f>
        <v>0</v>
      </c>
      <c r="U436" s="401">
        <f>SUMIFS('個別表（B表）'!$BD$14:$BD$213,'個別表（B表）'!$C$14:$C$213,'総括表 (A表)'!$E436)</f>
        <v>0</v>
      </c>
      <c r="V436" s="557">
        <f>SUMIFS('個別表（B表）'!$H$14:$H$213,'個別表（B表）'!$C$14:$C$213,'総括表 (A表)'!$E436,'個別表（B表）'!$T$14:$T$213,"&gt;=1")</f>
        <v>0</v>
      </c>
      <c r="W436" s="402">
        <f>SUMIFS('個別表（B表）'!$BZ$14:$BZ$213,'個別表（B表）'!$C$14:$C$213,'総括表 (A表)'!$E436)</f>
        <v>0</v>
      </c>
      <c r="X436" s="402">
        <f>SUMIFS('個別表（B表）'!$CC$14:$CC$213,'個別表（B表）'!$C$14:$C$213,'総括表 (A表)'!$E436)</f>
        <v>0</v>
      </c>
      <c r="Y436" s="546"/>
      <c r="Z436" s="546"/>
      <c r="AA436" s="557">
        <f t="shared" si="163"/>
        <v>0</v>
      </c>
      <c r="AB436" s="403">
        <f t="shared" si="164"/>
        <v>0</v>
      </c>
      <c r="AC436" s="403">
        <f t="shared" si="165"/>
        <v>0</v>
      </c>
      <c r="AD436" s="548">
        <f t="shared" si="160"/>
        <v>0</v>
      </c>
      <c r="AE436" s="549"/>
      <c r="AF436" s="550">
        <f t="shared" si="166"/>
        <v>0</v>
      </c>
      <c r="AG436" s="551">
        <f t="shared" si="167"/>
        <v>0</v>
      </c>
      <c r="AH436" s="549"/>
      <c r="AI436" s="549"/>
      <c r="AJ436" s="550">
        <f t="shared" si="168"/>
        <v>0</v>
      </c>
      <c r="AK436" s="850">
        <f t="shared" si="161"/>
        <v>0</v>
      </c>
      <c r="AL436" s="549"/>
      <c r="AM436" s="550">
        <f t="shared" si="169"/>
        <v>0</v>
      </c>
      <c r="AN436" s="551">
        <f t="shared" si="170"/>
        <v>0</v>
      </c>
      <c r="AO436" s="549"/>
      <c r="AP436" s="552">
        <f t="shared" si="171"/>
        <v>0</v>
      </c>
      <c r="AQ436" s="553"/>
      <c r="AR436" s="551">
        <f t="shared" si="172"/>
        <v>0</v>
      </c>
      <c r="AS436" s="554"/>
      <c r="AT436" s="345">
        <f t="shared" si="173"/>
        <v>0</v>
      </c>
      <c r="AU436" s="868"/>
      <c r="AV436" s="555"/>
      <c r="AW436" s="371">
        <f t="shared" si="153"/>
        <v>0</v>
      </c>
      <c r="AX436" s="268"/>
      <c r="AY436" s="346">
        <f>'総括表 (A表)'!I436</f>
        <v>0</v>
      </c>
      <c r="AZ436" s="346">
        <f t="shared" si="154"/>
        <v>2</v>
      </c>
      <c r="BA436" s="346" t="str">
        <f t="shared" si="155"/>
        <v/>
      </c>
      <c r="BB436" s="346" t="str">
        <f t="shared" si="158"/>
        <v/>
      </c>
      <c r="BC436" s="346" t="str">
        <f t="shared" si="159"/>
        <v/>
      </c>
    </row>
    <row r="437" spans="1:55">
      <c r="A437" s="353">
        <f>VLOOKUP($E437,'個別表（B表）'!$C$14:$AR$213,2,FALSE)</f>
        <v>0</v>
      </c>
      <c r="B437" s="353">
        <f>IF(D437&gt;0,SUM($D$12:D437),0)</f>
        <v>0</v>
      </c>
      <c r="C437" s="353">
        <f t="shared" si="162"/>
        <v>0</v>
      </c>
      <c r="D437" s="353">
        <f t="shared" si="151"/>
        <v>0</v>
      </c>
      <c r="E437" s="408">
        <f t="shared" si="156"/>
        <v>0</v>
      </c>
      <c r="F437" s="371">
        <f>VLOOKUP($E437,'個別表（B表）'!$C$14:$AR$213,8,FALSE)</f>
        <v>0</v>
      </c>
      <c r="G437" s="346">
        <f>VLOOKUP($E437,'個別表（B表）'!$C$14:$AR$213,9,FALSE)</f>
        <v>0</v>
      </c>
      <c r="H437" s="346">
        <f>VLOOKUP($E437,'個別表（B表）'!$C$14:$AR$213,10,FALSE)</f>
        <v>0</v>
      </c>
      <c r="I437" s="542"/>
      <c r="J437" s="971" t="e">
        <f>IF($O437&gt;=0.6,1,
IF(AND($O437&gt;=0.5,#REF!=2,OR($L437="中間",$L437="山間")),1,"")
)</f>
        <v>#REF!</v>
      </c>
      <c r="K437" s="974" t="str">
        <f t="shared" si="152"/>
        <v/>
      </c>
      <c r="L437" s="652" t="str">
        <f>IF($H437&gt;0,LEFT(VLOOKUP($E437,'個別表（B表）'!$C$14:$AR$213,15,FALSE),2),"")</f>
        <v/>
      </c>
      <c r="M437" s="796"/>
      <c r="N437" s="544"/>
      <c r="O437" s="544"/>
      <c r="P437" s="543"/>
      <c r="Q437" s="556" t="str">
        <f t="shared" si="157"/>
        <v/>
      </c>
      <c r="R437" s="545"/>
      <c r="S437" s="557">
        <f>SUMIFS('個別表（B表）'!$H$14:$H$213,'個別表（B表）'!$C$14:$C$213,'総括表 (A表)'!$E437,'個別表（B表）'!$S$14:$S$213,"&gt;=1")</f>
        <v>0</v>
      </c>
      <c r="T437" s="401">
        <f>SUMIFS('個別表（B表）'!$BB$14:$BB$213,'個別表（B表）'!$C$14:$C$213,'総括表 (A表)'!$E437)</f>
        <v>0</v>
      </c>
      <c r="U437" s="401">
        <f>SUMIFS('個別表（B表）'!$BD$14:$BD$213,'個別表（B表）'!$C$14:$C$213,'総括表 (A表)'!$E437)</f>
        <v>0</v>
      </c>
      <c r="V437" s="557">
        <f>SUMIFS('個別表（B表）'!$H$14:$H$213,'個別表（B表）'!$C$14:$C$213,'総括表 (A表)'!$E437,'個別表（B表）'!$T$14:$T$213,"&gt;=1")</f>
        <v>0</v>
      </c>
      <c r="W437" s="402">
        <f>SUMIFS('個別表（B表）'!$BZ$14:$BZ$213,'個別表（B表）'!$C$14:$C$213,'総括表 (A表)'!$E437)</f>
        <v>0</v>
      </c>
      <c r="X437" s="402">
        <f>SUMIFS('個別表（B表）'!$CC$14:$CC$213,'個別表（B表）'!$C$14:$C$213,'総括表 (A表)'!$E437)</f>
        <v>0</v>
      </c>
      <c r="Y437" s="546"/>
      <c r="Z437" s="546"/>
      <c r="AA437" s="557">
        <f t="shared" si="163"/>
        <v>0</v>
      </c>
      <c r="AB437" s="403">
        <f t="shared" si="164"/>
        <v>0</v>
      </c>
      <c r="AC437" s="403">
        <f t="shared" si="165"/>
        <v>0</v>
      </c>
      <c r="AD437" s="548">
        <f t="shared" si="160"/>
        <v>0</v>
      </c>
      <c r="AE437" s="549"/>
      <c r="AF437" s="550">
        <f t="shared" si="166"/>
        <v>0</v>
      </c>
      <c r="AG437" s="551">
        <f t="shared" si="167"/>
        <v>0</v>
      </c>
      <c r="AH437" s="549"/>
      <c r="AI437" s="549"/>
      <c r="AJ437" s="550">
        <f t="shared" si="168"/>
        <v>0</v>
      </c>
      <c r="AK437" s="850">
        <f t="shared" si="161"/>
        <v>0</v>
      </c>
      <c r="AL437" s="549"/>
      <c r="AM437" s="550">
        <f t="shared" si="169"/>
        <v>0</v>
      </c>
      <c r="AN437" s="551">
        <f t="shared" si="170"/>
        <v>0</v>
      </c>
      <c r="AO437" s="549"/>
      <c r="AP437" s="552">
        <f t="shared" si="171"/>
        <v>0</v>
      </c>
      <c r="AQ437" s="553"/>
      <c r="AR437" s="551">
        <f t="shared" si="172"/>
        <v>0</v>
      </c>
      <c r="AS437" s="554"/>
      <c r="AT437" s="345">
        <f t="shared" si="173"/>
        <v>0</v>
      </c>
      <c r="AU437" s="868"/>
      <c r="AV437" s="555"/>
      <c r="AW437" s="371">
        <f t="shared" si="153"/>
        <v>0</v>
      </c>
      <c r="AX437" s="268"/>
      <c r="AY437" s="346">
        <f>'総括表 (A表)'!I437</f>
        <v>0</v>
      </c>
      <c r="AZ437" s="346">
        <f t="shared" si="154"/>
        <v>2</v>
      </c>
      <c r="BA437" s="346" t="str">
        <f t="shared" si="155"/>
        <v/>
      </c>
      <c r="BB437" s="346" t="str">
        <f t="shared" si="158"/>
        <v/>
      </c>
      <c r="BC437" s="346" t="str">
        <f t="shared" si="159"/>
        <v/>
      </c>
    </row>
    <row r="438" spans="1:55">
      <c r="A438" s="353">
        <f>VLOOKUP($E438,'個別表（B表）'!$C$14:$AR$213,2,FALSE)</f>
        <v>0</v>
      </c>
      <c r="B438" s="353">
        <f>IF(D438&gt;0,SUM($D$12:D438),0)</f>
        <v>0</v>
      </c>
      <c r="C438" s="353">
        <f t="shared" si="162"/>
        <v>0</v>
      </c>
      <c r="D438" s="353">
        <f t="shared" si="151"/>
        <v>0</v>
      </c>
      <c r="E438" s="408">
        <f t="shared" si="156"/>
        <v>0</v>
      </c>
      <c r="F438" s="371">
        <f>VLOOKUP($E438,'個別表（B表）'!$C$14:$AR$213,8,FALSE)</f>
        <v>0</v>
      </c>
      <c r="G438" s="346">
        <f>VLOOKUP($E438,'個別表（B表）'!$C$14:$AR$213,9,FALSE)</f>
        <v>0</v>
      </c>
      <c r="H438" s="346">
        <f>VLOOKUP($E438,'個別表（B表）'!$C$14:$AR$213,10,FALSE)</f>
        <v>0</v>
      </c>
      <c r="I438" s="542"/>
      <c r="J438" s="971" t="e">
        <f>IF($O438&gt;=0.6,1,
IF(AND($O438&gt;=0.5,#REF!=2,OR($L438="中間",$L438="山間")),1,"")
)</f>
        <v>#REF!</v>
      </c>
      <c r="K438" s="974" t="str">
        <f t="shared" si="152"/>
        <v/>
      </c>
      <c r="L438" s="652" t="str">
        <f>IF($H438&gt;0,LEFT(VLOOKUP($E438,'個別表（B表）'!$C$14:$AR$213,15,FALSE),2),"")</f>
        <v/>
      </c>
      <c r="M438" s="796"/>
      <c r="N438" s="544"/>
      <c r="O438" s="544"/>
      <c r="P438" s="543"/>
      <c r="Q438" s="556" t="str">
        <f t="shared" si="157"/>
        <v/>
      </c>
      <c r="R438" s="545"/>
      <c r="S438" s="557">
        <f>SUMIFS('個別表（B表）'!$H$14:$H$213,'個別表（B表）'!$C$14:$C$213,'総括表 (A表)'!$E438,'個別表（B表）'!$S$14:$S$213,"&gt;=1")</f>
        <v>0</v>
      </c>
      <c r="T438" s="401">
        <f>SUMIFS('個別表（B表）'!$BB$14:$BB$213,'個別表（B表）'!$C$14:$C$213,'総括表 (A表)'!$E438)</f>
        <v>0</v>
      </c>
      <c r="U438" s="401">
        <f>SUMIFS('個別表（B表）'!$BD$14:$BD$213,'個別表（B表）'!$C$14:$C$213,'総括表 (A表)'!$E438)</f>
        <v>0</v>
      </c>
      <c r="V438" s="557">
        <f>SUMIFS('個別表（B表）'!$H$14:$H$213,'個別表（B表）'!$C$14:$C$213,'総括表 (A表)'!$E438,'個別表（B表）'!$T$14:$T$213,"&gt;=1")</f>
        <v>0</v>
      </c>
      <c r="W438" s="402">
        <f>SUMIFS('個別表（B表）'!$BZ$14:$BZ$213,'個別表（B表）'!$C$14:$C$213,'総括表 (A表)'!$E438)</f>
        <v>0</v>
      </c>
      <c r="X438" s="402">
        <f>SUMIFS('個別表（B表）'!$CC$14:$CC$213,'個別表（B表）'!$C$14:$C$213,'総括表 (A表)'!$E438)</f>
        <v>0</v>
      </c>
      <c r="Y438" s="546"/>
      <c r="Z438" s="546"/>
      <c r="AA438" s="557">
        <f t="shared" si="163"/>
        <v>0</v>
      </c>
      <c r="AB438" s="403">
        <f t="shared" si="164"/>
        <v>0</v>
      </c>
      <c r="AC438" s="403">
        <f t="shared" si="165"/>
        <v>0</v>
      </c>
      <c r="AD438" s="548">
        <f t="shared" si="160"/>
        <v>0</v>
      </c>
      <c r="AE438" s="549"/>
      <c r="AF438" s="550">
        <f t="shared" si="166"/>
        <v>0</v>
      </c>
      <c r="AG438" s="551">
        <f t="shared" si="167"/>
        <v>0</v>
      </c>
      <c r="AH438" s="549"/>
      <c r="AI438" s="549"/>
      <c r="AJ438" s="550">
        <f t="shared" si="168"/>
        <v>0</v>
      </c>
      <c r="AK438" s="850">
        <f t="shared" si="161"/>
        <v>0</v>
      </c>
      <c r="AL438" s="549"/>
      <c r="AM438" s="550">
        <f t="shared" si="169"/>
        <v>0</v>
      </c>
      <c r="AN438" s="551">
        <f t="shared" si="170"/>
        <v>0</v>
      </c>
      <c r="AO438" s="549"/>
      <c r="AP438" s="552">
        <f t="shared" si="171"/>
        <v>0</v>
      </c>
      <c r="AQ438" s="553"/>
      <c r="AR438" s="551">
        <f t="shared" si="172"/>
        <v>0</v>
      </c>
      <c r="AS438" s="554"/>
      <c r="AT438" s="345">
        <f t="shared" si="173"/>
        <v>0</v>
      </c>
      <c r="AU438" s="868"/>
      <c r="AV438" s="555"/>
      <c r="AW438" s="371">
        <f t="shared" si="153"/>
        <v>0</v>
      </c>
      <c r="AX438" s="268"/>
      <c r="AY438" s="346">
        <f>'総括表 (A表)'!I438</f>
        <v>0</v>
      </c>
      <c r="AZ438" s="346">
        <f t="shared" si="154"/>
        <v>2</v>
      </c>
      <c r="BA438" s="346" t="str">
        <f t="shared" si="155"/>
        <v/>
      </c>
      <c r="BB438" s="346" t="str">
        <f t="shared" si="158"/>
        <v/>
      </c>
      <c r="BC438" s="346" t="str">
        <f t="shared" si="159"/>
        <v/>
      </c>
    </row>
    <row r="439" spans="1:55">
      <c r="A439" s="353">
        <f>VLOOKUP($E439,'個別表（B表）'!$C$14:$AR$213,2,FALSE)</f>
        <v>0</v>
      </c>
      <c r="B439" s="353">
        <f>IF(D439&gt;0,SUM($D$12:D439),0)</f>
        <v>0</v>
      </c>
      <c r="C439" s="353">
        <f t="shared" si="162"/>
        <v>0</v>
      </c>
      <c r="D439" s="353">
        <f t="shared" si="151"/>
        <v>0</v>
      </c>
      <c r="E439" s="408">
        <f t="shared" si="156"/>
        <v>0</v>
      </c>
      <c r="F439" s="371">
        <f>VLOOKUP($E439,'個別表（B表）'!$C$14:$AR$213,8,FALSE)</f>
        <v>0</v>
      </c>
      <c r="G439" s="346">
        <f>VLOOKUP($E439,'個別表（B表）'!$C$14:$AR$213,9,FALSE)</f>
        <v>0</v>
      </c>
      <c r="H439" s="346">
        <f>VLOOKUP($E439,'個別表（B表）'!$C$14:$AR$213,10,FALSE)</f>
        <v>0</v>
      </c>
      <c r="I439" s="542"/>
      <c r="J439" s="971" t="e">
        <f>IF($O439&gt;=0.6,1,
IF(AND($O439&gt;=0.5,#REF!=2,OR($L439="中間",$L439="山間")),1,"")
)</f>
        <v>#REF!</v>
      </c>
      <c r="K439" s="974" t="str">
        <f t="shared" si="152"/>
        <v/>
      </c>
      <c r="L439" s="652" t="str">
        <f>IF($H439&gt;0,LEFT(VLOOKUP($E439,'個別表（B表）'!$C$14:$AR$213,15,FALSE),2),"")</f>
        <v/>
      </c>
      <c r="M439" s="796"/>
      <c r="N439" s="544"/>
      <c r="O439" s="544"/>
      <c r="P439" s="543"/>
      <c r="Q439" s="556" t="str">
        <f t="shared" si="157"/>
        <v/>
      </c>
      <c r="R439" s="545"/>
      <c r="S439" s="557">
        <f>SUMIFS('個別表（B表）'!$H$14:$H$213,'個別表（B表）'!$C$14:$C$213,'総括表 (A表)'!$E439,'個別表（B表）'!$S$14:$S$213,"&gt;=1")</f>
        <v>0</v>
      </c>
      <c r="T439" s="401">
        <f>SUMIFS('個別表（B表）'!$BB$14:$BB$213,'個別表（B表）'!$C$14:$C$213,'総括表 (A表)'!$E439)</f>
        <v>0</v>
      </c>
      <c r="U439" s="401">
        <f>SUMIFS('個別表（B表）'!$BD$14:$BD$213,'個別表（B表）'!$C$14:$C$213,'総括表 (A表)'!$E439)</f>
        <v>0</v>
      </c>
      <c r="V439" s="557">
        <f>SUMIFS('個別表（B表）'!$H$14:$H$213,'個別表（B表）'!$C$14:$C$213,'総括表 (A表)'!$E439,'個別表（B表）'!$T$14:$T$213,"&gt;=1")</f>
        <v>0</v>
      </c>
      <c r="W439" s="402">
        <f>SUMIFS('個別表（B表）'!$BZ$14:$BZ$213,'個別表（B表）'!$C$14:$C$213,'総括表 (A表)'!$E439)</f>
        <v>0</v>
      </c>
      <c r="X439" s="402">
        <f>SUMIFS('個別表（B表）'!$CC$14:$CC$213,'個別表（B表）'!$C$14:$C$213,'総括表 (A表)'!$E439)</f>
        <v>0</v>
      </c>
      <c r="Y439" s="546"/>
      <c r="Z439" s="546"/>
      <c r="AA439" s="557">
        <f t="shared" si="163"/>
        <v>0</v>
      </c>
      <c r="AB439" s="403">
        <f t="shared" si="164"/>
        <v>0</v>
      </c>
      <c r="AC439" s="403">
        <f t="shared" si="165"/>
        <v>0</v>
      </c>
      <c r="AD439" s="548">
        <f t="shared" si="160"/>
        <v>0</v>
      </c>
      <c r="AE439" s="549"/>
      <c r="AF439" s="550">
        <f t="shared" si="166"/>
        <v>0</v>
      </c>
      <c r="AG439" s="551">
        <f t="shared" si="167"/>
        <v>0</v>
      </c>
      <c r="AH439" s="549"/>
      <c r="AI439" s="549"/>
      <c r="AJ439" s="550">
        <f t="shared" si="168"/>
        <v>0</v>
      </c>
      <c r="AK439" s="850">
        <f t="shared" si="161"/>
        <v>0</v>
      </c>
      <c r="AL439" s="549"/>
      <c r="AM439" s="550">
        <f t="shared" si="169"/>
        <v>0</v>
      </c>
      <c r="AN439" s="551">
        <f t="shared" si="170"/>
        <v>0</v>
      </c>
      <c r="AO439" s="549"/>
      <c r="AP439" s="552">
        <f t="shared" si="171"/>
        <v>0</v>
      </c>
      <c r="AQ439" s="553"/>
      <c r="AR439" s="551">
        <f t="shared" si="172"/>
        <v>0</v>
      </c>
      <c r="AS439" s="554"/>
      <c r="AT439" s="345">
        <f t="shared" si="173"/>
        <v>0</v>
      </c>
      <c r="AU439" s="868"/>
      <c r="AV439" s="555"/>
      <c r="AW439" s="371">
        <f t="shared" si="153"/>
        <v>0</v>
      </c>
      <c r="AX439" s="268"/>
      <c r="AY439" s="346">
        <f>'総括表 (A表)'!I439</f>
        <v>0</v>
      </c>
      <c r="AZ439" s="346">
        <f t="shared" si="154"/>
        <v>2</v>
      </c>
      <c r="BA439" s="346" t="str">
        <f t="shared" si="155"/>
        <v/>
      </c>
      <c r="BB439" s="346" t="str">
        <f t="shared" si="158"/>
        <v/>
      </c>
      <c r="BC439" s="346" t="str">
        <f t="shared" si="159"/>
        <v/>
      </c>
    </row>
    <row r="440" spans="1:55">
      <c r="A440" s="353">
        <f>VLOOKUP($E440,'個別表（B表）'!$C$14:$AR$213,2,FALSE)</f>
        <v>0</v>
      </c>
      <c r="B440" s="353">
        <f>IF(D440&gt;0,SUM($D$12:D440),0)</f>
        <v>0</v>
      </c>
      <c r="C440" s="353">
        <f t="shared" si="162"/>
        <v>0</v>
      </c>
      <c r="D440" s="353">
        <f t="shared" si="151"/>
        <v>0</v>
      </c>
      <c r="E440" s="408">
        <f t="shared" si="156"/>
        <v>0</v>
      </c>
      <c r="F440" s="371">
        <f>VLOOKUP($E440,'個別表（B表）'!$C$14:$AR$213,8,FALSE)</f>
        <v>0</v>
      </c>
      <c r="G440" s="346">
        <f>VLOOKUP($E440,'個別表（B表）'!$C$14:$AR$213,9,FALSE)</f>
        <v>0</v>
      </c>
      <c r="H440" s="346">
        <f>VLOOKUP($E440,'個別表（B表）'!$C$14:$AR$213,10,FALSE)</f>
        <v>0</v>
      </c>
      <c r="I440" s="542"/>
      <c r="J440" s="971" t="e">
        <f>IF($O440&gt;=0.6,1,
IF(AND($O440&gt;=0.5,#REF!=2,OR($L440="中間",$L440="山間")),1,"")
)</f>
        <v>#REF!</v>
      </c>
      <c r="K440" s="974" t="str">
        <f t="shared" si="152"/>
        <v/>
      </c>
      <c r="L440" s="652" t="str">
        <f>IF($H440&gt;0,LEFT(VLOOKUP($E440,'個別表（B表）'!$C$14:$AR$213,15,FALSE),2),"")</f>
        <v/>
      </c>
      <c r="M440" s="796"/>
      <c r="N440" s="544"/>
      <c r="O440" s="544"/>
      <c r="P440" s="543"/>
      <c r="Q440" s="556" t="str">
        <f t="shared" si="157"/>
        <v/>
      </c>
      <c r="R440" s="545"/>
      <c r="S440" s="557">
        <f>SUMIFS('個別表（B表）'!$H$14:$H$213,'個別表（B表）'!$C$14:$C$213,'総括表 (A表)'!$E440,'個別表（B表）'!$S$14:$S$213,"&gt;=1")</f>
        <v>0</v>
      </c>
      <c r="T440" s="401">
        <f>SUMIFS('個別表（B表）'!$BB$14:$BB$213,'個別表（B表）'!$C$14:$C$213,'総括表 (A表)'!$E440)</f>
        <v>0</v>
      </c>
      <c r="U440" s="401">
        <f>SUMIFS('個別表（B表）'!$BD$14:$BD$213,'個別表（B表）'!$C$14:$C$213,'総括表 (A表)'!$E440)</f>
        <v>0</v>
      </c>
      <c r="V440" s="557">
        <f>SUMIFS('個別表（B表）'!$H$14:$H$213,'個別表（B表）'!$C$14:$C$213,'総括表 (A表)'!$E440,'個別表（B表）'!$T$14:$T$213,"&gt;=1")</f>
        <v>0</v>
      </c>
      <c r="W440" s="402">
        <f>SUMIFS('個別表（B表）'!$BZ$14:$BZ$213,'個別表（B表）'!$C$14:$C$213,'総括表 (A表)'!$E440)</f>
        <v>0</v>
      </c>
      <c r="X440" s="402">
        <f>SUMIFS('個別表（B表）'!$CC$14:$CC$213,'個別表（B表）'!$C$14:$C$213,'総括表 (A表)'!$E440)</f>
        <v>0</v>
      </c>
      <c r="Y440" s="546"/>
      <c r="Z440" s="546"/>
      <c r="AA440" s="557">
        <f t="shared" si="163"/>
        <v>0</v>
      </c>
      <c r="AB440" s="403">
        <f t="shared" si="164"/>
        <v>0</v>
      </c>
      <c r="AC440" s="403">
        <f t="shared" si="165"/>
        <v>0</v>
      </c>
      <c r="AD440" s="548">
        <f t="shared" si="160"/>
        <v>0</v>
      </c>
      <c r="AE440" s="549"/>
      <c r="AF440" s="550">
        <f t="shared" si="166"/>
        <v>0</v>
      </c>
      <c r="AG440" s="551">
        <f t="shared" si="167"/>
        <v>0</v>
      </c>
      <c r="AH440" s="549"/>
      <c r="AI440" s="549"/>
      <c r="AJ440" s="550">
        <f t="shared" si="168"/>
        <v>0</v>
      </c>
      <c r="AK440" s="850">
        <f t="shared" si="161"/>
        <v>0</v>
      </c>
      <c r="AL440" s="549"/>
      <c r="AM440" s="550">
        <f t="shared" si="169"/>
        <v>0</v>
      </c>
      <c r="AN440" s="551">
        <f t="shared" si="170"/>
        <v>0</v>
      </c>
      <c r="AO440" s="549"/>
      <c r="AP440" s="552">
        <f t="shared" si="171"/>
        <v>0</v>
      </c>
      <c r="AQ440" s="553"/>
      <c r="AR440" s="551">
        <f t="shared" si="172"/>
        <v>0</v>
      </c>
      <c r="AS440" s="554"/>
      <c r="AT440" s="345">
        <f t="shared" si="173"/>
        <v>0</v>
      </c>
      <c r="AU440" s="868"/>
      <c r="AV440" s="555"/>
      <c r="AW440" s="371">
        <f t="shared" si="153"/>
        <v>0</v>
      </c>
      <c r="AX440" s="268"/>
      <c r="AY440" s="346">
        <f>'総括表 (A表)'!I440</f>
        <v>0</v>
      </c>
      <c r="AZ440" s="346">
        <f t="shared" si="154"/>
        <v>2</v>
      </c>
      <c r="BA440" s="346" t="str">
        <f t="shared" si="155"/>
        <v/>
      </c>
      <c r="BB440" s="346" t="str">
        <f t="shared" si="158"/>
        <v/>
      </c>
      <c r="BC440" s="346" t="str">
        <f t="shared" si="159"/>
        <v/>
      </c>
    </row>
    <row r="441" spans="1:55">
      <c r="A441" s="353">
        <f>VLOOKUP($E441,'個別表（B表）'!$C$14:$AR$213,2,FALSE)</f>
        <v>0</v>
      </c>
      <c r="B441" s="353">
        <f>IF(D441&gt;0,SUM($D$12:D441),0)</f>
        <v>0</v>
      </c>
      <c r="C441" s="353">
        <f t="shared" si="162"/>
        <v>0</v>
      </c>
      <c r="D441" s="353">
        <f t="shared" si="151"/>
        <v>0</v>
      </c>
      <c r="E441" s="408">
        <f t="shared" si="156"/>
        <v>0</v>
      </c>
      <c r="F441" s="371">
        <f>VLOOKUP($E441,'個別表（B表）'!$C$14:$AR$213,8,FALSE)</f>
        <v>0</v>
      </c>
      <c r="G441" s="346">
        <f>VLOOKUP($E441,'個別表（B表）'!$C$14:$AR$213,9,FALSE)</f>
        <v>0</v>
      </c>
      <c r="H441" s="346">
        <f>VLOOKUP($E441,'個別表（B表）'!$C$14:$AR$213,10,FALSE)</f>
        <v>0</v>
      </c>
      <c r="I441" s="542"/>
      <c r="J441" s="971" t="e">
        <f>IF($O441&gt;=0.6,1,
IF(AND($O441&gt;=0.5,#REF!=2,OR($L441="中間",$L441="山間")),1,"")
)</f>
        <v>#REF!</v>
      </c>
      <c r="K441" s="974" t="str">
        <f t="shared" si="152"/>
        <v/>
      </c>
      <c r="L441" s="652" t="str">
        <f>IF($H441&gt;0,LEFT(VLOOKUP($E441,'個別表（B表）'!$C$14:$AR$213,15,FALSE),2),"")</f>
        <v/>
      </c>
      <c r="M441" s="796"/>
      <c r="N441" s="544"/>
      <c r="O441" s="544"/>
      <c r="P441" s="543"/>
      <c r="Q441" s="556" t="str">
        <f t="shared" si="157"/>
        <v/>
      </c>
      <c r="R441" s="545"/>
      <c r="S441" s="557">
        <f>SUMIFS('個別表（B表）'!$H$14:$H$213,'個別表（B表）'!$C$14:$C$213,'総括表 (A表)'!$E441,'個別表（B表）'!$S$14:$S$213,"&gt;=1")</f>
        <v>0</v>
      </c>
      <c r="T441" s="401">
        <f>SUMIFS('個別表（B表）'!$BB$14:$BB$213,'個別表（B表）'!$C$14:$C$213,'総括表 (A表)'!$E441)</f>
        <v>0</v>
      </c>
      <c r="U441" s="401">
        <f>SUMIFS('個別表（B表）'!$BD$14:$BD$213,'個別表（B表）'!$C$14:$C$213,'総括表 (A表)'!$E441)</f>
        <v>0</v>
      </c>
      <c r="V441" s="557">
        <f>SUMIFS('個別表（B表）'!$H$14:$H$213,'個別表（B表）'!$C$14:$C$213,'総括表 (A表)'!$E441,'個別表（B表）'!$T$14:$T$213,"&gt;=1")</f>
        <v>0</v>
      </c>
      <c r="W441" s="402">
        <f>SUMIFS('個別表（B表）'!$BZ$14:$BZ$213,'個別表（B表）'!$C$14:$C$213,'総括表 (A表)'!$E441)</f>
        <v>0</v>
      </c>
      <c r="X441" s="402">
        <f>SUMIFS('個別表（B表）'!$CC$14:$CC$213,'個別表（B表）'!$C$14:$C$213,'総括表 (A表)'!$E441)</f>
        <v>0</v>
      </c>
      <c r="Y441" s="546"/>
      <c r="Z441" s="546"/>
      <c r="AA441" s="557">
        <f t="shared" si="163"/>
        <v>0</v>
      </c>
      <c r="AB441" s="403">
        <f t="shared" si="164"/>
        <v>0</v>
      </c>
      <c r="AC441" s="403">
        <f t="shared" si="165"/>
        <v>0</v>
      </c>
      <c r="AD441" s="548">
        <f t="shared" si="160"/>
        <v>0</v>
      </c>
      <c r="AE441" s="549"/>
      <c r="AF441" s="550">
        <f t="shared" si="166"/>
        <v>0</v>
      </c>
      <c r="AG441" s="551">
        <f t="shared" si="167"/>
        <v>0</v>
      </c>
      <c r="AH441" s="549"/>
      <c r="AI441" s="549"/>
      <c r="AJ441" s="550">
        <f t="shared" si="168"/>
        <v>0</v>
      </c>
      <c r="AK441" s="850">
        <f t="shared" si="161"/>
        <v>0</v>
      </c>
      <c r="AL441" s="549"/>
      <c r="AM441" s="550">
        <f t="shared" si="169"/>
        <v>0</v>
      </c>
      <c r="AN441" s="551">
        <f t="shared" si="170"/>
        <v>0</v>
      </c>
      <c r="AO441" s="549"/>
      <c r="AP441" s="552">
        <f t="shared" si="171"/>
        <v>0</v>
      </c>
      <c r="AQ441" s="553"/>
      <c r="AR441" s="551">
        <f t="shared" si="172"/>
        <v>0</v>
      </c>
      <c r="AS441" s="554"/>
      <c r="AT441" s="345">
        <f t="shared" si="173"/>
        <v>0</v>
      </c>
      <c r="AU441" s="868"/>
      <c r="AV441" s="555"/>
      <c r="AW441" s="371">
        <f t="shared" si="153"/>
        <v>0</v>
      </c>
      <c r="AX441" s="268"/>
      <c r="AY441" s="346">
        <f>'総括表 (A表)'!I441</f>
        <v>0</v>
      </c>
      <c r="AZ441" s="346">
        <f t="shared" si="154"/>
        <v>2</v>
      </c>
      <c r="BA441" s="346" t="str">
        <f t="shared" si="155"/>
        <v/>
      </c>
      <c r="BB441" s="346" t="str">
        <f t="shared" si="158"/>
        <v/>
      </c>
      <c r="BC441" s="346" t="str">
        <f t="shared" si="159"/>
        <v/>
      </c>
    </row>
    <row r="442" spans="1:55">
      <c r="A442" s="353">
        <f>VLOOKUP($E442,'個別表（B表）'!$C$14:$AR$213,2,FALSE)</f>
        <v>0</v>
      </c>
      <c r="B442" s="353">
        <f>IF(D442&gt;0,SUM($D$12:D442),0)</f>
        <v>0</v>
      </c>
      <c r="C442" s="353">
        <f t="shared" si="162"/>
        <v>0</v>
      </c>
      <c r="D442" s="353">
        <f t="shared" si="151"/>
        <v>0</v>
      </c>
      <c r="E442" s="408">
        <f t="shared" si="156"/>
        <v>0</v>
      </c>
      <c r="F442" s="371">
        <f>VLOOKUP($E442,'個別表（B表）'!$C$14:$AR$213,8,FALSE)</f>
        <v>0</v>
      </c>
      <c r="G442" s="346">
        <f>VLOOKUP($E442,'個別表（B表）'!$C$14:$AR$213,9,FALSE)</f>
        <v>0</v>
      </c>
      <c r="H442" s="346">
        <f>VLOOKUP($E442,'個別表（B表）'!$C$14:$AR$213,10,FALSE)</f>
        <v>0</v>
      </c>
      <c r="I442" s="542"/>
      <c r="J442" s="971" t="e">
        <f>IF($O442&gt;=0.6,1,
IF(AND($O442&gt;=0.5,#REF!=2,OR($L442="中間",$L442="山間")),1,"")
)</f>
        <v>#REF!</v>
      </c>
      <c r="K442" s="974" t="str">
        <f t="shared" si="152"/>
        <v/>
      </c>
      <c r="L442" s="652" t="str">
        <f>IF($H442&gt;0,LEFT(VLOOKUP($E442,'個別表（B表）'!$C$14:$AR$213,15,FALSE),2),"")</f>
        <v/>
      </c>
      <c r="M442" s="796"/>
      <c r="N442" s="544"/>
      <c r="O442" s="544"/>
      <c r="P442" s="543"/>
      <c r="Q442" s="556" t="str">
        <f t="shared" si="157"/>
        <v/>
      </c>
      <c r="R442" s="545"/>
      <c r="S442" s="557">
        <f>SUMIFS('個別表（B表）'!$H$14:$H$213,'個別表（B表）'!$C$14:$C$213,'総括表 (A表)'!$E442,'個別表（B表）'!$S$14:$S$213,"&gt;=1")</f>
        <v>0</v>
      </c>
      <c r="T442" s="401">
        <f>SUMIFS('個別表（B表）'!$BB$14:$BB$213,'個別表（B表）'!$C$14:$C$213,'総括表 (A表)'!$E442)</f>
        <v>0</v>
      </c>
      <c r="U442" s="401">
        <f>SUMIFS('個別表（B表）'!$BD$14:$BD$213,'個別表（B表）'!$C$14:$C$213,'総括表 (A表)'!$E442)</f>
        <v>0</v>
      </c>
      <c r="V442" s="557">
        <f>SUMIFS('個別表（B表）'!$H$14:$H$213,'個別表（B表）'!$C$14:$C$213,'総括表 (A表)'!$E442,'個別表（B表）'!$T$14:$T$213,"&gt;=1")</f>
        <v>0</v>
      </c>
      <c r="W442" s="402">
        <f>SUMIFS('個別表（B表）'!$BZ$14:$BZ$213,'個別表（B表）'!$C$14:$C$213,'総括表 (A表)'!$E442)</f>
        <v>0</v>
      </c>
      <c r="X442" s="402">
        <f>SUMIFS('個別表（B表）'!$CC$14:$CC$213,'個別表（B表）'!$C$14:$C$213,'総括表 (A表)'!$E442)</f>
        <v>0</v>
      </c>
      <c r="Y442" s="546"/>
      <c r="Z442" s="546"/>
      <c r="AA442" s="557">
        <f t="shared" si="163"/>
        <v>0</v>
      </c>
      <c r="AB442" s="403">
        <f t="shared" si="164"/>
        <v>0</v>
      </c>
      <c r="AC442" s="403">
        <f t="shared" si="165"/>
        <v>0</v>
      </c>
      <c r="AD442" s="548">
        <f t="shared" si="160"/>
        <v>0</v>
      </c>
      <c r="AE442" s="549"/>
      <c r="AF442" s="550">
        <f t="shared" si="166"/>
        <v>0</v>
      </c>
      <c r="AG442" s="551">
        <f t="shared" si="167"/>
        <v>0</v>
      </c>
      <c r="AH442" s="549"/>
      <c r="AI442" s="549"/>
      <c r="AJ442" s="550">
        <f t="shared" si="168"/>
        <v>0</v>
      </c>
      <c r="AK442" s="850">
        <f t="shared" si="161"/>
        <v>0</v>
      </c>
      <c r="AL442" s="549"/>
      <c r="AM442" s="550">
        <f t="shared" si="169"/>
        <v>0</v>
      </c>
      <c r="AN442" s="551">
        <f t="shared" si="170"/>
        <v>0</v>
      </c>
      <c r="AO442" s="549"/>
      <c r="AP442" s="552">
        <f t="shared" si="171"/>
        <v>0</v>
      </c>
      <c r="AQ442" s="553"/>
      <c r="AR442" s="551">
        <f t="shared" si="172"/>
        <v>0</v>
      </c>
      <c r="AS442" s="554"/>
      <c r="AT442" s="345">
        <f t="shared" si="173"/>
        <v>0</v>
      </c>
      <c r="AU442" s="868"/>
      <c r="AV442" s="555"/>
      <c r="AW442" s="371">
        <f t="shared" si="153"/>
        <v>0</v>
      </c>
      <c r="AX442" s="268"/>
      <c r="AY442" s="346">
        <f>'総括表 (A表)'!I442</f>
        <v>0</v>
      </c>
      <c r="AZ442" s="346">
        <f t="shared" si="154"/>
        <v>2</v>
      </c>
      <c r="BA442" s="346" t="str">
        <f t="shared" si="155"/>
        <v/>
      </c>
      <c r="BB442" s="346" t="str">
        <f t="shared" si="158"/>
        <v/>
      </c>
      <c r="BC442" s="346" t="str">
        <f t="shared" si="159"/>
        <v/>
      </c>
    </row>
    <row r="443" spans="1:55">
      <c r="A443" s="353">
        <f>VLOOKUP($E443,'個別表（B表）'!$C$14:$AR$213,2,FALSE)</f>
        <v>0</v>
      </c>
      <c r="B443" s="353">
        <f>IF(D443&gt;0,SUM($D$12:D443),0)</f>
        <v>0</v>
      </c>
      <c r="C443" s="353">
        <f t="shared" si="162"/>
        <v>0</v>
      </c>
      <c r="D443" s="353">
        <f t="shared" si="151"/>
        <v>0</v>
      </c>
      <c r="E443" s="408">
        <f t="shared" si="156"/>
        <v>0</v>
      </c>
      <c r="F443" s="371">
        <f>VLOOKUP($E443,'個別表（B表）'!$C$14:$AR$213,8,FALSE)</f>
        <v>0</v>
      </c>
      <c r="G443" s="346">
        <f>VLOOKUP($E443,'個別表（B表）'!$C$14:$AR$213,9,FALSE)</f>
        <v>0</v>
      </c>
      <c r="H443" s="346">
        <f>VLOOKUP($E443,'個別表（B表）'!$C$14:$AR$213,10,FALSE)</f>
        <v>0</v>
      </c>
      <c r="I443" s="542"/>
      <c r="J443" s="971" t="e">
        <f>IF($O443&gt;=0.6,1,
IF(AND($O443&gt;=0.5,#REF!=2,OR($L443="中間",$L443="山間")),1,"")
)</f>
        <v>#REF!</v>
      </c>
      <c r="K443" s="974" t="str">
        <f t="shared" si="152"/>
        <v/>
      </c>
      <c r="L443" s="652" t="str">
        <f>IF($H443&gt;0,LEFT(VLOOKUP($E443,'個別表（B表）'!$C$14:$AR$213,15,FALSE),2),"")</f>
        <v/>
      </c>
      <c r="M443" s="796"/>
      <c r="N443" s="544"/>
      <c r="O443" s="544"/>
      <c r="P443" s="543"/>
      <c r="Q443" s="556" t="str">
        <f t="shared" si="157"/>
        <v/>
      </c>
      <c r="R443" s="545"/>
      <c r="S443" s="557">
        <f>SUMIFS('個別表（B表）'!$H$14:$H$213,'個別表（B表）'!$C$14:$C$213,'総括表 (A表)'!$E443,'個別表（B表）'!$S$14:$S$213,"&gt;=1")</f>
        <v>0</v>
      </c>
      <c r="T443" s="401">
        <f>SUMIFS('個別表（B表）'!$BB$14:$BB$213,'個別表（B表）'!$C$14:$C$213,'総括表 (A表)'!$E443)</f>
        <v>0</v>
      </c>
      <c r="U443" s="401">
        <f>SUMIFS('個別表（B表）'!$BD$14:$BD$213,'個別表（B表）'!$C$14:$C$213,'総括表 (A表)'!$E443)</f>
        <v>0</v>
      </c>
      <c r="V443" s="557">
        <f>SUMIFS('個別表（B表）'!$H$14:$H$213,'個別表（B表）'!$C$14:$C$213,'総括表 (A表)'!$E443,'個別表（B表）'!$T$14:$T$213,"&gt;=1")</f>
        <v>0</v>
      </c>
      <c r="W443" s="402">
        <f>SUMIFS('個別表（B表）'!$BZ$14:$BZ$213,'個別表（B表）'!$C$14:$C$213,'総括表 (A表)'!$E443)</f>
        <v>0</v>
      </c>
      <c r="X443" s="402">
        <f>SUMIFS('個別表（B表）'!$CC$14:$CC$213,'個別表（B表）'!$C$14:$C$213,'総括表 (A表)'!$E443)</f>
        <v>0</v>
      </c>
      <c r="Y443" s="546"/>
      <c r="Z443" s="546"/>
      <c r="AA443" s="557">
        <f t="shared" si="163"/>
        <v>0</v>
      </c>
      <c r="AB443" s="403">
        <f t="shared" si="164"/>
        <v>0</v>
      </c>
      <c r="AC443" s="403">
        <f t="shared" si="165"/>
        <v>0</v>
      </c>
      <c r="AD443" s="548">
        <f t="shared" si="160"/>
        <v>0</v>
      </c>
      <c r="AE443" s="549"/>
      <c r="AF443" s="550">
        <f t="shared" si="166"/>
        <v>0</v>
      </c>
      <c r="AG443" s="551">
        <f t="shared" si="167"/>
        <v>0</v>
      </c>
      <c r="AH443" s="549"/>
      <c r="AI443" s="549"/>
      <c r="AJ443" s="550">
        <f t="shared" si="168"/>
        <v>0</v>
      </c>
      <c r="AK443" s="850">
        <f t="shared" si="161"/>
        <v>0</v>
      </c>
      <c r="AL443" s="549"/>
      <c r="AM443" s="550">
        <f t="shared" si="169"/>
        <v>0</v>
      </c>
      <c r="AN443" s="551">
        <f t="shared" si="170"/>
        <v>0</v>
      </c>
      <c r="AO443" s="549"/>
      <c r="AP443" s="552">
        <f t="shared" si="171"/>
        <v>0</v>
      </c>
      <c r="AQ443" s="553"/>
      <c r="AR443" s="551">
        <f t="shared" si="172"/>
        <v>0</v>
      </c>
      <c r="AS443" s="554"/>
      <c r="AT443" s="345">
        <f t="shared" si="173"/>
        <v>0</v>
      </c>
      <c r="AU443" s="868"/>
      <c r="AV443" s="555"/>
      <c r="AW443" s="371">
        <f t="shared" si="153"/>
        <v>0</v>
      </c>
      <c r="AX443" s="268"/>
      <c r="AY443" s="346">
        <f>'総括表 (A表)'!I443</f>
        <v>0</v>
      </c>
      <c r="AZ443" s="346">
        <f t="shared" si="154"/>
        <v>2</v>
      </c>
      <c r="BA443" s="346" t="str">
        <f t="shared" si="155"/>
        <v/>
      </c>
      <c r="BB443" s="346" t="str">
        <f t="shared" si="158"/>
        <v/>
      </c>
      <c r="BC443" s="346" t="str">
        <f t="shared" si="159"/>
        <v/>
      </c>
    </row>
    <row r="444" spans="1:55">
      <c r="A444" s="353">
        <f>VLOOKUP($E444,'個別表（B表）'!$C$14:$AR$213,2,FALSE)</f>
        <v>0</v>
      </c>
      <c r="B444" s="353">
        <f>IF(D444&gt;0,SUM($D$12:D444),0)</f>
        <v>0</v>
      </c>
      <c r="C444" s="353">
        <f t="shared" si="162"/>
        <v>0</v>
      </c>
      <c r="D444" s="353">
        <f t="shared" si="151"/>
        <v>0</v>
      </c>
      <c r="E444" s="408">
        <f t="shared" si="156"/>
        <v>0</v>
      </c>
      <c r="F444" s="371">
        <f>VLOOKUP($E444,'個別表（B表）'!$C$14:$AR$213,8,FALSE)</f>
        <v>0</v>
      </c>
      <c r="G444" s="346">
        <f>VLOOKUP($E444,'個別表（B表）'!$C$14:$AR$213,9,FALSE)</f>
        <v>0</v>
      </c>
      <c r="H444" s="346">
        <f>VLOOKUP($E444,'個別表（B表）'!$C$14:$AR$213,10,FALSE)</f>
        <v>0</v>
      </c>
      <c r="I444" s="542"/>
      <c r="J444" s="971" t="e">
        <f>IF($O444&gt;=0.6,1,
IF(AND($O444&gt;=0.5,#REF!=2,OR($L444="中間",$L444="山間")),1,"")
)</f>
        <v>#REF!</v>
      </c>
      <c r="K444" s="974" t="str">
        <f t="shared" si="152"/>
        <v/>
      </c>
      <c r="L444" s="652" t="str">
        <f>IF($H444&gt;0,LEFT(VLOOKUP($E444,'個別表（B表）'!$C$14:$AR$213,15,FALSE),2),"")</f>
        <v/>
      </c>
      <c r="M444" s="796"/>
      <c r="N444" s="544"/>
      <c r="O444" s="544"/>
      <c r="P444" s="543"/>
      <c r="Q444" s="556" t="str">
        <f t="shared" si="157"/>
        <v/>
      </c>
      <c r="R444" s="545"/>
      <c r="S444" s="557">
        <f>SUMIFS('個別表（B表）'!$H$14:$H$213,'個別表（B表）'!$C$14:$C$213,'総括表 (A表)'!$E444,'個別表（B表）'!$S$14:$S$213,"&gt;=1")</f>
        <v>0</v>
      </c>
      <c r="T444" s="401">
        <f>SUMIFS('個別表（B表）'!$BB$14:$BB$213,'個別表（B表）'!$C$14:$C$213,'総括表 (A表)'!$E444)</f>
        <v>0</v>
      </c>
      <c r="U444" s="401">
        <f>SUMIFS('個別表（B表）'!$BD$14:$BD$213,'個別表（B表）'!$C$14:$C$213,'総括表 (A表)'!$E444)</f>
        <v>0</v>
      </c>
      <c r="V444" s="557">
        <f>SUMIFS('個別表（B表）'!$H$14:$H$213,'個別表（B表）'!$C$14:$C$213,'総括表 (A表)'!$E444,'個別表（B表）'!$T$14:$T$213,"&gt;=1")</f>
        <v>0</v>
      </c>
      <c r="W444" s="402">
        <f>SUMIFS('個別表（B表）'!$BZ$14:$BZ$213,'個別表（B表）'!$C$14:$C$213,'総括表 (A表)'!$E444)</f>
        <v>0</v>
      </c>
      <c r="X444" s="402">
        <f>SUMIFS('個別表（B表）'!$CC$14:$CC$213,'個別表（B表）'!$C$14:$C$213,'総括表 (A表)'!$E444)</f>
        <v>0</v>
      </c>
      <c r="Y444" s="546"/>
      <c r="Z444" s="546"/>
      <c r="AA444" s="557">
        <f t="shared" si="163"/>
        <v>0</v>
      </c>
      <c r="AB444" s="403">
        <f t="shared" si="164"/>
        <v>0</v>
      </c>
      <c r="AC444" s="403">
        <f t="shared" si="165"/>
        <v>0</v>
      </c>
      <c r="AD444" s="548">
        <f t="shared" si="160"/>
        <v>0</v>
      </c>
      <c r="AE444" s="549"/>
      <c r="AF444" s="550">
        <f t="shared" si="166"/>
        <v>0</v>
      </c>
      <c r="AG444" s="551">
        <f t="shared" si="167"/>
        <v>0</v>
      </c>
      <c r="AH444" s="549"/>
      <c r="AI444" s="549"/>
      <c r="AJ444" s="550">
        <f t="shared" si="168"/>
        <v>0</v>
      </c>
      <c r="AK444" s="850">
        <f t="shared" si="161"/>
        <v>0</v>
      </c>
      <c r="AL444" s="549"/>
      <c r="AM444" s="550">
        <f t="shared" si="169"/>
        <v>0</v>
      </c>
      <c r="AN444" s="551">
        <f t="shared" si="170"/>
        <v>0</v>
      </c>
      <c r="AO444" s="549"/>
      <c r="AP444" s="552">
        <f t="shared" si="171"/>
        <v>0</v>
      </c>
      <c r="AQ444" s="553"/>
      <c r="AR444" s="551">
        <f t="shared" si="172"/>
        <v>0</v>
      </c>
      <c r="AS444" s="554"/>
      <c r="AT444" s="345">
        <f t="shared" si="173"/>
        <v>0</v>
      </c>
      <c r="AU444" s="868"/>
      <c r="AV444" s="555"/>
      <c r="AW444" s="371">
        <f t="shared" si="153"/>
        <v>0</v>
      </c>
      <c r="AX444" s="268"/>
      <c r="AY444" s="346">
        <f>'総括表 (A表)'!I444</f>
        <v>0</v>
      </c>
      <c r="AZ444" s="346">
        <f t="shared" si="154"/>
        <v>2</v>
      </c>
      <c r="BA444" s="346" t="str">
        <f t="shared" si="155"/>
        <v/>
      </c>
      <c r="BB444" s="346" t="str">
        <f t="shared" si="158"/>
        <v/>
      </c>
      <c r="BC444" s="346" t="str">
        <f t="shared" si="159"/>
        <v/>
      </c>
    </row>
    <row r="445" spans="1:55">
      <c r="A445" s="353">
        <f>VLOOKUP($E445,'個別表（B表）'!$C$14:$AR$213,2,FALSE)</f>
        <v>0</v>
      </c>
      <c r="B445" s="353">
        <f>IF(D445&gt;0,SUM($D$12:D445),0)</f>
        <v>0</v>
      </c>
      <c r="C445" s="353">
        <f t="shared" si="162"/>
        <v>0</v>
      </c>
      <c r="D445" s="353">
        <f t="shared" si="151"/>
        <v>0</v>
      </c>
      <c r="E445" s="408">
        <f t="shared" si="156"/>
        <v>0</v>
      </c>
      <c r="F445" s="371">
        <f>VLOOKUP($E445,'個別表（B表）'!$C$14:$AR$213,8,FALSE)</f>
        <v>0</v>
      </c>
      <c r="G445" s="346">
        <f>VLOOKUP($E445,'個別表（B表）'!$C$14:$AR$213,9,FALSE)</f>
        <v>0</v>
      </c>
      <c r="H445" s="346">
        <f>VLOOKUP($E445,'個別表（B表）'!$C$14:$AR$213,10,FALSE)</f>
        <v>0</v>
      </c>
      <c r="I445" s="542"/>
      <c r="J445" s="971" t="e">
        <f>IF($O445&gt;=0.6,1,
IF(AND($O445&gt;=0.5,#REF!=2,OR($L445="中間",$L445="山間")),1,"")
)</f>
        <v>#REF!</v>
      </c>
      <c r="K445" s="974" t="str">
        <f t="shared" si="152"/>
        <v/>
      </c>
      <c r="L445" s="652" t="str">
        <f>IF($H445&gt;0,LEFT(VLOOKUP($E445,'個別表（B表）'!$C$14:$AR$213,15,FALSE),2),"")</f>
        <v/>
      </c>
      <c r="M445" s="796"/>
      <c r="N445" s="544"/>
      <c r="O445" s="544"/>
      <c r="P445" s="543"/>
      <c r="Q445" s="556" t="str">
        <f t="shared" si="157"/>
        <v/>
      </c>
      <c r="R445" s="545"/>
      <c r="S445" s="557">
        <f>SUMIFS('個別表（B表）'!$H$14:$H$213,'個別表（B表）'!$C$14:$C$213,'総括表 (A表)'!$E445,'個別表（B表）'!$S$14:$S$213,"&gt;=1")</f>
        <v>0</v>
      </c>
      <c r="T445" s="401">
        <f>SUMIFS('個別表（B表）'!$BB$14:$BB$213,'個別表（B表）'!$C$14:$C$213,'総括表 (A表)'!$E445)</f>
        <v>0</v>
      </c>
      <c r="U445" s="401">
        <f>SUMIFS('個別表（B表）'!$BD$14:$BD$213,'個別表（B表）'!$C$14:$C$213,'総括表 (A表)'!$E445)</f>
        <v>0</v>
      </c>
      <c r="V445" s="557">
        <f>SUMIFS('個別表（B表）'!$H$14:$H$213,'個別表（B表）'!$C$14:$C$213,'総括表 (A表)'!$E445,'個別表（B表）'!$T$14:$T$213,"&gt;=1")</f>
        <v>0</v>
      </c>
      <c r="W445" s="402">
        <f>SUMIFS('個別表（B表）'!$BZ$14:$BZ$213,'個別表（B表）'!$C$14:$C$213,'総括表 (A表)'!$E445)</f>
        <v>0</v>
      </c>
      <c r="X445" s="402">
        <f>SUMIFS('個別表（B表）'!$CC$14:$CC$213,'個別表（B表）'!$C$14:$C$213,'総括表 (A表)'!$E445)</f>
        <v>0</v>
      </c>
      <c r="Y445" s="546"/>
      <c r="Z445" s="546"/>
      <c r="AA445" s="557">
        <f t="shared" si="163"/>
        <v>0</v>
      </c>
      <c r="AB445" s="403">
        <f t="shared" si="164"/>
        <v>0</v>
      </c>
      <c r="AC445" s="403">
        <f t="shared" si="165"/>
        <v>0</v>
      </c>
      <c r="AD445" s="548">
        <f t="shared" si="160"/>
        <v>0</v>
      </c>
      <c r="AE445" s="549"/>
      <c r="AF445" s="550">
        <f t="shared" si="166"/>
        <v>0</v>
      </c>
      <c r="AG445" s="551">
        <f t="shared" si="167"/>
        <v>0</v>
      </c>
      <c r="AH445" s="549"/>
      <c r="AI445" s="549"/>
      <c r="AJ445" s="550">
        <f t="shared" si="168"/>
        <v>0</v>
      </c>
      <c r="AK445" s="850">
        <f t="shared" si="161"/>
        <v>0</v>
      </c>
      <c r="AL445" s="549"/>
      <c r="AM445" s="550">
        <f t="shared" si="169"/>
        <v>0</v>
      </c>
      <c r="AN445" s="551">
        <f t="shared" si="170"/>
        <v>0</v>
      </c>
      <c r="AO445" s="549"/>
      <c r="AP445" s="552">
        <f t="shared" si="171"/>
        <v>0</v>
      </c>
      <c r="AQ445" s="553"/>
      <c r="AR445" s="551">
        <f t="shared" si="172"/>
        <v>0</v>
      </c>
      <c r="AS445" s="554"/>
      <c r="AT445" s="345">
        <f t="shared" si="173"/>
        <v>0</v>
      </c>
      <c r="AU445" s="868"/>
      <c r="AV445" s="555"/>
      <c r="AW445" s="371">
        <f t="shared" si="153"/>
        <v>0</v>
      </c>
      <c r="AX445" s="268"/>
      <c r="AY445" s="346">
        <f>'総括表 (A表)'!I445</f>
        <v>0</v>
      </c>
      <c r="AZ445" s="346">
        <f t="shared" si="154"/>
        <v>2</v>
      </c>
      <c r="BA445" s="346" t="str">
        <f t="shared" si="155"/>
        <v/>
      </c>
      <c r="BB445" s="346" t="str">
        <f t="shared" si="158"/>
        <v/>
      </c>
      <c r="BC445" s="346" t="str">
        <f t="shared" si="159"/>
        <v/>
      </c>
    </row>
    <row r="446" spans="1:55">
      <c r="A446" s="353">
        <f>VLOOKUP($E446,'個別表（B表）'!$C$14:$AR$213,2,FALSE)</f>
        <v>0</v>
      </c>
      <c r="B446" s="353">
        <f>IF(D446&gt;0,SUM($D$12:D446),0)</f>
        <v>0</v>
      </c>
      <c r="C446" s="353">
        <f t="shared" si="162"/>
        <v>0</v>
      </c>
      <c r="D446" s="353">
        <f t="shared" si="151"/>
        <v>0</v>
      </c>
      <c r="E446" s="408">
        <f t="shared" si="156"/>
        <v>0</v>
      </c>
      <c r="F446" s="371">
        <f>VLOOKUP($E446,'個別表（B表）'!$C$14:$AR$213,8,FALSE)</f>
        <v>0</v>
      </c>
      <c r="G446" s="346">
        <f>VLOOKUP($E446,'個別表（B表）'!$C$14:$AR$213,9,FALSE)</f>
        <v>0</v>
      </c>
      <c r="H446" s="346">
        <f>VLOOKUP($E446,'個別表（B表）'!$C$14:$AR$213,10,FALSE)</f>
        <v>0</v>
      </c>
      <c r="I446" s="542"/>
      <c r="J446" s="971" t="e">
        <f>IF($O446&gt;=0.6,1,
IF(AND($O446&gt;=0.5,#REF!=2,OR($L446="中間",$L446="山間")),1,"")
)</f>
        <v>#REF!</v>
      </c>
      <c r="K446" s="974" t="str">
        <f t="shared" si="152"/>
        <v/>
      </c>
      <c r="L446" s="652" t="str">
        <f>IF($H446&gt;0,LEFT(VLOOKUP($E446,'個別表（B表）'!$C$14:$AR$213,15,FALSE),2),"")</f>
        <v/>
      </c>
      <c r="M446" s="796"/>
      <c r="N446" s="544"/>
      <c r="O446" s="544"/>
      <c r="P446" s="543"/>
      <c r="Q446" s="556" t="str">
        <f t="shared" si="157"/>
        <v/>
      </c>
      <c r="R446" s="545"/>
      <c r="S446" s="557">
        <f>SUMIFS('個別表（B表）'!$H$14:$H$213,'個別表（B表）'!$C$14:$C$213,'総括表 (A表)'!$E446,'個別表（B表）'!$S$14:$S$213,"&gt;=1")</f>
        <v>0</v>
      </c>
      <c r="T446" s="401">
        <f>SUMIFS('個別表（B表）'!$BB$14:$BB$213,'個別表（B表）'!$C$14:$C$213,'総括表 (A表)'!$E446)</f>
        <v>0</v>
      </c>
      <c r="U446" s="401">
        <f>SUMIFS('個別表（B表）'!$BD$14:$BD$213,'個別表（B表）'!$C$14:$C$213,'総括表 (A表)'!$E446)</f>
        <v>0</v>
      </c>
      <c r="V446" s="557">
        <f>SUMIFS('個別表（B表）'!$H$14:$H$213,'個別表（B表）'!$C$14:$C$213,'総括表 (A表)'!$E446,'個別表（B表）'!$T$14:$T$213,"&gt;=1")</f>
        <v>0</v>
      </c>
      <c r="W446" s="402">
        <f>SUMIFS('個別表（B表）'!$BZ$14:$BZ$213,'個別表（B表）'!$C$14:$C$213,'総括表 (A表)'!$E446)</f>
        <v>0</v>
      </c>
      <c r="X446" s="402">
        <f>SUMIFS('個別表（B表）'!$CC$14:$CC$213,'個別表（B表）'!$C$14:$C$213,'総括表 (A表)'!$E446)</f>
        <v>0</v>
      </c>
      <c r="Y446" s="546"/>
      <c r="Z446" s="546"/>
      <c r="AA446" s="557">
        <f t="shared" si="163"/>
        <v>0</v>
      </c>
      <c r="AB446" s="403">
        <f t="shared" si="164"/>
        <v>0</v>
      </c>
      <c r="AC446" s="403">
        <f t="shared" si="165"/>
        <v>0</v>
      </c>
      <c r="AD446" s="548">
        <f t="shared" si="160"/>
        <v>0</v>
      </c>
      <c r="AE446" s="549"/>
      <c r="AF446" s="550">
        <f t="shared" si="166"/>
        <v>0</v>
      </c>
      <c r="AG446" s="551">
        <f t="shared" si="167"/>
        <v>0</v>
      </c>
      <c r="AH446" s="549"/>
      <c r="AI446" s="549"/>
      <c r="AJ446" s="550">
        <f t="shared" si="168"/>
        <v>0</v>
      </c>
      <c r="AK446" s="850">
        <f t="shared" si="161"/>
        <v>0</v>
      </c>
      <c r="AL446" s="549"/>
      <c r="AM446" s="550">
        <f t="shared" si="169"/>
        <v>0</v>
      </c>
      <c r="AN446" s="551">
        <f t="shared" si="170"/>
        <v>0</v>
      </c>
      <c r="AO446" s="549"/>
      <c r="AP446" s="552">
        <f t="shared" si="171"/>
        <v>0</v>
      </c>
      <c r="AQ446" s="553"/>
      <c r="AR446" s="551">
        <f t="shared" si="172"/>
        <v>0</v>
      </c>
      <c r="AS446" s="554"/>
      <c r="AT446" s="345">
        <f t="shared" si="173"/>
        <v>0</v>
      </c>
      <c r="AU446" s="868"/>
      <c r="AV446" s="555"/>
      <c r="AW446" s="371">
        <f t="shared" si="153"/>
        <v>0</v>
      </c>
      <c r="AX446" s="268"/>
      <c r="AY446" s="346">
        <f>'総括表 (A表)'!I446</f>
        <v>0</v>
      </c>
      <c r="AZ446" s="346">
        <f t="shared" si="154"/>
        <v>2</v>
      </c>
      <c r="BA446" s="346" t="str">
        <f t="shared" si="155"/>
        <v/>
      </c>
      <c r="BB446" s="346" t="str">
        <f t="shared" si="158"/>
        <v/>
      </c>
      <c r="BC446" s="346" t="str">
        <f t="shared" si="159"/>
        <v/>
      </c>
    </row>
    <row r="447" spans="1:55">
      <c r="A447" s="353">
        <f>VLOOKUP($E447,'個別表（B表）'!$C$14:$AR$213,2,FALSE)</f>
        <v>0</v>
      </c>
      <c r="B447" s="353">
        <f>IF(D447&gt;0,SUM($D$12:D447),0)</f>
        <v>0</v>
      </c>
      <c r="C447" s="353">
        <f t="shared" si="162"/>
        <v>0</v>
      </c>
      <c r="D447" s="353">
        <f t="shared" si="151"/>
        <v>0</v>
      </c>
      <c r="E447" s="408">
        <f t="shared" si="156"/>
        <v>0</v>
      </c>
      <c r="F447" s="371">
        <f>VLOOKUP($E447,'個別表（B表）'!$C$14:$AR$213,8,FALSE)</f>
        <v>0</v>
      </c>
      <c r="G447" s="346">
        <f>VLOOKUP($E447,'個別表（B表）'!$C$14:$AR$213,9,FALSE)</f>
        <v>0</v>
      </c>
      <c r="H447" s="346">
        <f>VLOOKUP($E447,'個別表（B表）'!$C$14:$AR$213,10,FALSE)</f>
        <v>0</v>
      </c>
      <c r="I447" s="542"/>
      <c r="J447" s="971" t="e">
        <f>IF($O447&gt;=0.6,1,
IF(AND($O447&gt;=0.5,#REF!=2,OR($L447="中間",$L447="山間")),1,"")
)</f>
        <v>#REF!</v>
      </c>
      <c r="K447" s="974" t="str">
        <f t="shared" si="152"/>
        <v/>
      </c>
      <c r="L447" s="652" t="str">
        <f>IF($H447&gt;0,LEFT(VLOOKUP($E447,'個別表（B表）'!$C$14:$AR$213,15,FALSE),2),"")</f>
        <v/>
      </c>
      <c r="M447" s="796"/>
      <c r="N447" s="544"/>
      <c r="O447" s="544"/>
      <c r="P447" s="543"/>
      <c r="Q447" s="556" t="str">
        <f t="shared" si="157"/>
        <v/>
      </c>
      <c r="R447" s="545"/>
      <c r="S447" s="557">
        <f>SUMIFS('個別表（B表）'!$H$14:$H$213,'個別表（B表）'!$C$14:$C$213,'総括表 (A表)'!$E447,'個別表（B表）'!$S$14:$S$213,"&gt;=1")</f>
        <v>0</v>
      </c>
      <c r="T447" s="401">
        <f>SUMIFS('個別表（B表）'!$BB$14:$BB$213,'個別表（B表）'!$C$14:$C$213,'総括表 (A表)'!$E447)</f>
        <v>0</v>
      </c>
      <c r="U447" s="401">
        <f>SUMIFS('個別表（B表）'!$BD$14:$BD$213,'個別表（B表）'!$C$14:$C$213,'総括表 (A表)'!$E447)</f>
        <v>0</v>
      </c>
      <c r="V447" s="557">
        <f>SUMIFS('個別表（B表）'!$H$14:$H$213,'個別表（B表）'!$C$14:$C$213,'総括表 (A表)'!$E447,'個別表（B表）'!$T$14:$T$213,"&gt;=1")</f>
        <v>0</v>
      </c>
      <c r="W447" s="402">
        <f>SUMIFS('個別表（B表）'!$BZ$14:$BZ$213,'個別表（B表）'!$C$14:$C$213,'総括表 (A表)'!$E447)</f>
        <v>0</v>
      </c>
      <c r="X447" s="402">
        <f>SUMIFS('個別表（B表）'!$CC$14:$CC$213,'個別表（B表）'!$C$14:$C$213,'総括表 (A表)'!$E447)</f>
        <v>0</v>
      </c>
      <c r="Y447" s="546"/>
      <c r="Z447" s="546"/>
      <c r="AA447" s="557">
        <f t="shared" si="163"/>
        <v>0</v>
      </c>
      <c r="AB447" s="403">
        <f t="shared" si="164"/>
        <v>0</v>
      </c>
      <c r="AC447" s="403">
        <f t="shared" si="165"/>
        <v>0</v>
      </c>
      <c r="AD447" s="548">
        <f t="shared" si="160"/>
        <v>0</v>
      </c>
      <c r="AE447" s="549"/>
      <c r="AF447" s="550">
        <f t="shared" si="166"/>
        <v>0</v>
      </c>
      <c r="AG447" s="551">
        <f t="shared" si="167"/>
        <v>0</v>
      </c>
      <c r="AH447" s="549"/>
      <c r="AI447" s="549"/>
      <c r="AJ447" s="550">
        <f t="shared" si="168"/>
        <v>0</v>
      </c>
      <c r="AK447" s="850">
        <f t="shared" si="161"/>
        <v>0</v>
      </c>
      <c r="AL447" s="549"/>
      <c r="AM447" s="550">
        <f t="shared" si="169"/>
        <v>0</v>
      </c>
      <c r="AN447" s="551">
        <f t="shared" si="170"/>
        <v>0</v>
      </c>
      <c r="AO447" s="549"/>
      <c r="AP447" s="552">
        <f t="shared" si="171"/>
        <v>0</v>
      </c>
      <c r="AQ447" s="553"/>
      <c r="AR447" s="551">
        <f t="shared" si="172"/>
        <v>0</v>
      </c>
      <c r="AS447" s="554"/>
      <c r="AT447" s="345">
        <f t="shared" si="173"/>
        <v>0</v>
      </c>
      <c r="AU447" s="868"/>
      <c r="AV447" s="555"/>
      <c r="AW447" s="371">
        <f t="shared" si="153"/>
        <v>0</v>
      </c>
      <c r="AX447" s="268"/>
      <c r="AY447" s="346">
        <f>'総括表 (A表)'!I447</f>
        <v>0</v>
      </c>
      <c r="AZ447" s="346">
        <f t="shared" si="154"/>
        <v>2</v>
      </c>
      <c r="BA447" s="346" t="str">
        <f t="shared" si="155"/>
        <v/>
      </c>
      <c r="BB447" s="346" t="str">
        <f t="shared" si="158"/>
        <v/>
      </c>
      <c r="BC447" s="346" t="str">
        <f t="shared" si="159"/>
        <v/>
      </c>
    </row>
    <row r="448" spans="1:55">
      <c r="A448" s="353">
        <f>VLOOKUP($E448,'個別表（B表）'!$C$14:$AR$213,2,FALSE)</f>
        <v>0</v>
      </c>
      <c r="B448" s="353">
        <f>IF(D448&gt;0,SUM($D$12:D448),0)</f>
        <v>0</v>
      </c>
      <c r="C448" s="353">
        <f t="shared" si="162"/>
        <v>0</v>
      </c>
      <c r="D448" s="353">
        <f t="shared" si="151"/>
        <v>0</v>
      </c>
      <c r="E448" s="408">
        <f t="shared" si="156"/>
        <v>0</v>
      </c>
      <c r="F448" s="371">
        <f>VLOOKUP($E448,'個別表（B表）'!$C$14:$AR$213,8,FALSE)</f>
        <v>0</v>
      </c>
      <c r="G448" s="346">
        <f>VLOOKUP($E448,'個別表（B表）'!$C$14:$AR$213,9,FALSE)</f>
        <v>0</v>
      </c>
      <c r="H448" s="346">
        <f>VLOOKUP($E448,'個別表（B表）'!$C$14:$AR$213,10,FALSE)</f>
        <v>0</v>
      </c>
      <c r="I448" s="542"/>
      <c r="J448" s="971" t="e">
        <f>IF($O448&gt;=0.6,1,
IF(AND($O448&gt;=0.5,#REF!=2,OR($L448="中間",$L448="山間")),1,"")
)</f>
        <v>#REF!</v>
      </c>
      <c r="K448" s="974" t="str">
        <f t="shared" si="152"/>
        <v/>
      </c>
      <c r="L448" s="652" t="str">
        <f>IF($H448&gt;0,LEFT(VLOOKUP($E448,'個別表（B表）'!$C$14:$AR$213,15,FALSE),2),"")</f>
        <v/>
      </c>
      <c r="M448" s="796"/>
      <c r="N448" s="544"/>
      <c r="O448" s="544"/>
      <c r="P448" s="543"/>
      <c r="Q448" s="556" t="str">
        <f t="shared" si="157"/>
        <v/>
      </c>
      <c r="R448" s="545"/>
      <c r="S448" s="557">
        <f>SUMIFS('個別表（B表）'!$H$14:$H$213,'個別表（B表）'!$C$14:$C$213,'総括表 (A表)'!$E448,'個別表（B表）'!$S$14:$S$213,"&gt;=1")</f>
        <v>0</v>
      </c>
      <c r="T448" s="401">
        <f>SUMIFS('個別表（B表）'!$BB$14:$BB$213,'個別表（B表）'!$C$14:$C$213,'総括表 (A表)'!$E448)</f>
        <v>0</v>
      </c>
      <c r="U448" s="401">
        <f>SUMIFS('個別表（B表）'!$BD$14:$BD$213,'個別表（B表）'!$C$14:$C$213,'総括表 (A表)'!$E448)</f>
        <v>0</v>
      </c>
      <c r="V448" s="557">
        <f>SUMIFS('個別表（B表）'!$H$14:$H$213,'個別表（B表）'!$C$14:$C$213,'総括表 (A表)'!$E448,'個別表（B表）'!$T$14:$T$213,"&gt;=1")</f>
        <v>0</v>
      </c>
      <c r="W448" s="402">
        <f>SUMIFS('個別表（B表）'!$BZ$14:$BZ$213,'個別表（B表）'!$C$14:$C$213,'総括表 (A表)'!$E448)</f>
        <v>0</v>
      </c>
      <c r="X448" s="402">
        <f>SUMIFS('個別表（B表）'!$CC$14:$CC$213,'個別表（B表）'!$C$14:$C$213,'総括表 (A表)'!$E448)</f>
        <v>0</v>
      </c>
      <c r="Y448" s="546"/>
      <c r="Z448" s="546"/>
      <c r="AA448" s="557">
        <f t="shared" si="163"/>
        <v>0</v>
      </c>
      <c r="AB448" s="403">
        <f t="shared" si="164"/>
        <v>0</v>
      </c>
      <c r="AC448" s="403">
        <f t="shared" si="165"/>
        <v>0</v>
      </c>
      <c r="AD448" s="548">
        <f t="shared" si="160"/>
        <v>0</v>
      </c>
      <c r="AE448" s="549"/>
      <c r="AF448" s="550">
        <f t="shared" si="166"/>
        <v>0</v>
      </c>
      <c r="AG448" s="551">
        <f t="shared" si="167"/>
        <v>0</v>
      </c>
      <c r="AH448" s="549"/>
      <c r="AI448" s="549"/>
      <c r="AJ448" s="550">
        <f t="shared" si="168"/>
        <v>0</v>
      </c>
      <c r="AK448" s="850">
        <f t="shared" si="161"/>
        <v>0</v>
      </c>
      <c r="AL448" s="549"/>
      <c r="AM448" s="550">
        <f t="shared" si="169"/>
        <v>0</v>
      </c>
      <c r="AN448" s="551">
        <f t="shared" si="170"/>
        <v>0</v>
      </c>
      <c r="AO448" s="549"/>
      <c r="AP448" s="552">
        <f t="shared" si="171"/>
        <v>0</v>
      </c>
      <c r="AQ448" s="553"/>
      <c r="AR448" s="551">
        <f t="shared" si="172"/>
        <v>0</v>
      </c>
      <c r="AS448" s="554"/>
      <c r="AT448" s="345">
        <f t="shared" si="173"/>
        <v>0</v>
      </c>
      <c r="AU448" s="868"/>
      <c r="AV448" s="555"/>
      <c r="AW448" s="371">
        <f t="shared" si="153"/>
        <v>0</v>
      </c>
      <c r="AX448" s="268"/>
      <c r="AY448" s="346">
        <f>'総括表 (A表)'!I448</f>
        <v>0</v>
      </c>
      <c r="AZ448" s="346">
        <f t="shared" si="154"/>
        <v>2</v>
      </c>
      <c r="BA448" s="346" t="str">
        <f t="shared" si="155"/>
        <v/>
      </c>
      <c r="BB448" s="346" t="str">
        <f t="shared" si="158"/>
        <v/>
      </c>
      <c r="BC448" s="346" t="str">
        <f t="shared" si="159"/>
        <v/>
      </c>
    </row>
    <row r="449" spans="1:55">
      <c r="A449" s="353">
        <f>VLOOKUP($E449,'個別表（B表）'!$C$14:$AR$213,2,FALSE)</f>
        <v>0</v>
      </c>
      <c r="B449" s="353">
        <f>IF(D449&gt;0,SUM($D$12:D449),0)</f>
        <v>0</v>
      </c>
      <c r="C449" s="353">
        <f t="shared" si="162"/>
        <v>0</v>
      </c>
      <c r="D449" s="353">
        <f t="shared" si="151"/>
        <v>0</v>
      </c>
      <c r="E449" s="408">
        <f t="shared" si="156"/>
        <v>0</v>
      </c>
      <c r="F449" s="371">
        <f>VLOOKUP($E449,'個別表（B表）'!$C$14:$AR$213,8,FALSE)</f>
        <v>0</v>
      </c>
      <c r="G449" s="346">
        <f>VLOOKUP($E449,'個別表（B表）'!$C$14:$AR$213,9,FALSE)</f>
        <v>0</v>
      </c>
      <c r="H449" s="346">
        <f>VLOOKUP($E449,'個別表（B表）'!$C$14:$AR$213,10,FALSE)</f>
        <v>0</v>
      </c>
      <c r="I449" s="542"/>
      <c r="J449" s="971" t="e">
        <f>IF($O449&gt;=0.6,1,
IF(AND($O449&gt;=0.5,#REF!=2,OR($L449="中間",$L449="山間")),1,"")
)</f>
        <v>#REF!</v>
      </c>
      <c r="K449" s="974" t="str">
        <f t="shared" si="152"/>
        <v/>
      </c>
      <c r="L449" s="652" t="str">
        <f>IF($H449&gt;0,LEFT(VLOOKUP($E449,'個別表（B表）'!$C$14:$AR$213,15,FALSE),2),"")</f>
        <v/>
      </c>
      <c r="M449" s="796"/>
      <c r="N449" s="544"/>
      <c r="O449" s="544"/>
      <c r="P449" s="543"/>
      <c r="Q449" s="556" t="str">
        <f t="shared" si="157"/>
        <v/>
      </c>
      <c r="R449" s="545"/>
      <c r="S449" s="557">
        <f>SUMIFS('個別表（B表）'!$H$14:$H$213,'個別表（B表）'!$C$14:$C$213,'総括表 (A表)'!$E449,'個別表（B表）'!$S$14:$S$213,"&gt;=1")</f>
        <v>0</v>
      </c>
      <c r="T449" s="401">
        <f>SUMIFS('個別表（B表）'!$BB$14:$BB$213,'個別表（B表）'!$C$14:$C$213,'総括表 (A表)'!$E449)</f>
        <v>0</v>
      </c>
      <c r="U449" s="401">
        <f>SUMIFS('個別表（B表）'!$BD$14:$BD$213,'個別表（B表）'!$C$14:$C$213,'総括表 (A表)'!$E449)</f>
        <v>0</v>
      </c>
      <c r="V449" s="557">
        <f>SUMIFS('個別表（B表）'!$H$14:$H$213,'個別表（B表）'!$C$14:$C$213,'総括表 (A表)'!$E449,'個別表（B表）'!$T$14:$T$213,"&gt;=1")</f>
        <v>0</v>
      </c>
      <c r="W449" s="402">
        <f>SUMIFS('個別表（B表）'!$BZ$14:$BZ$213,'個別表（B表）'!$C$14:$C$213,'総括表 (A表)'!$E449)</f>
        <v>0</v>
      </c>
      <c r="X449" s="402">
        <f>SUMIFS('個別表（B表）'!$CC$14:$CC$213,'個別表（B表）'!$C$14:$C$213,'総括表 (A表)'!$E449)</f>
        <v>0</v>
      </c>
      <c r="Y449" s="546"/>
      <c r="Z449" s="546"/>
      <c r="AA449" s="557">
        <f t="shared" si="163"/>
        <v>0</v>
      </c>
      <c r="AB449" s="403">
        <f t="shared" si="164"/>
        <v>0</v>
      </c>
      <c r="AC449" s="403">
        <f t="shared" si="165"/>
        <v>0</v>
      </c>
      <c r="AD449" s="548">
        <f t="shared" si="160"/>
        <v>0</v>
      </c>
      <c r="AE449" s="549"/>
      <c r="AF449" s="550">
        <f t="shared" si="166"/>
        <v>0</v>
      </c>
      <c r="AG449" s="551">
        <f t="shared" si="167"/>
        <v>0</v>
      </c>
      <c r="AH449" s="549"/>
      <c r="AI449" s="549"/>
      <c r="AJ449" s="550">
        <f t="shared" si="168"/>
        <v>0</v>
      </c>
      <c r="AK449" s="850">
        <f t="shared" si="161"/>
        <v>0</v>
      </c>
      <c r="AL449" s="549"/>
      <c r="AM449" s="550">
        <f t="shared" si="169"/>
        <v>0</v>
      </c>
      <c r="AN449" s="551">
        <f t="shared" si="170"/>
        <v>0</v>
      </c>
      <c r="AO449" s="549"/>
      <c r="AP449" s="552">
        <f t="shared" si="171"/>
        <v>0</v>
      </c>
      <c r="AQ449" s="553"/>
      <c r="AR449" s="551">
        <f t="shared" si="172"/>
        <v>0</v>
      </c>
      <c r="AS449" s="554"/>
      <c r="AT449" s="345">
        <f t="shared" si="173"/>
        <v>0</v>
      </c>
      <c r="AU449" s="868"/>
      <c r="AV449" s="555"/>
      <c r="AW449" s="371">
        <f t="shared" si="153"/>
        <v>0</v>
      </c>
      <c r="AX449" s="268"/>
      <c r="AY449" s="346">
        <f>'総括表 (A表)'!I449</f>
        <v>0</v>
      </c>
      <c r="AZ449" s="346">
        <f t="shared" si="154"/>
        <v>2</v>
      </c>
      <c r="BA449" s="346" t="str">
        <f t="shared" si="155"/>
        <v/>
      </c>
      <c r="BB449" s="346" t="str">
        <f t="shared" si="158"/>
        <v/>
      </c>
      <c r="BC449" s="346" t="str">
        <f t="shared" si="159"/>
        <v/>
      </c>
    </row>
    <row r="450" spans="1:55">
      <c r="A450" s="353">
        <f>VLOOKUP($E450,'個別表（B表）'!$C$14:$AR$213,2,FALSE)</f>
        <v>0</v>
      </c>
      <c r="B450" s="353">
        <f>IF(D450&gt;0,SUM($D$12:D450),0)</f>
        <v>0</v>
      </c>
      <c r="C450" s="353">
        <f t="shared" si="162"/>
        <v>0</v>
      </c>
      <c r="D450" s="353">
        <f t="shared" si="151"/>
        <v>0</v>
      </c>
      <c r="E450" s="408">
        <f t="shared" si="156"/>
        <v>0</v>
      </c>
      <c r="F450" s="371">
        <f>VLOOKUP($E450,'個別表（B表）'!$C$14:$AR$213,8,FALSE)</f>
        <v>0</v>
      </c>
      <c r="G450" s="346">
        <f>VLOOKUP($E450,'個別表（B表）'!$C$14:$AR$213,9,FALSE)</f>
        <v>0</v>
      </c>
      <c r="H450" s="346">
        <f>VLOOKUP($E450,'個別表（B表）'!$C$14:$AR$213,10,FALSE)</f>
        <v>0</v>
      </c>
      <c r="I450" s="542"/>
      <c r="J450" s="971" t="e">
        <f>IF($O450&gt;=0.6,1,
IF(AND($O450&gt;=0.5,#REF!=2,OR($L450="中間",$L450="山間")),1,"")
)</f>
        <v>#REF!</v>
      </c>
      <c r="K450" s="974" t="str">
        <f t="shared" si="152"/>
        <v/>
      </c>
      <c r="L450" s="652" t="str">
        <f>IF($H450&gt;0,LEFT(VLOOKUP($E450,'個別表（B表）'!$C$14:$AR$213,15,FALSE),2),"")</f>
        <v/>
      </c>
      <c r="M450" s="796"/>
      <c r="N450" s="544"/>
      <c r="O450" s="544"/>
      <c r="P450" s="543"/>
      <c r="Q450" s="556" t="str">
        <f t="shared" si="157"/>
        <v/>
      </c>
      <c r="R450" s="545"/>
      <c r="S450" s="557">
        <f>SUMIFS('個別表（B表）'!$H$14:$H$213,'個別表（B表）'!$C$14:$C$213,'総括表 (A表)'!$E450,'個別表（B表）'!$S$14:$S$213,"&gt;=1")</f>
        <v>0</v>
      </c>
      <c r="T450" s="401">
        <f>SUMIFS('個別表（B表）'!$BB$14:$BB$213,'個別表（B表）'!$C$14:$C$213,'総括表 (A表)'!$E450)</f>
        <v>0</v>
      </c>
      <c r="U450" s="401">
        <f>SUMIFS('個別表（B表）'!$BD$14:$BD$213,'個別表（B表）'!$C$14:$C$213,'総括表 (A表)'!$E450)</f>
        <v>0</v>
      </c>
      <c r="V450" s="557">
        <f>SUMIFS('個別表（B表）'!$H$14:$H$213,'個別表（B表）'!$C$14:$C$213,'総括表 (A表)'!$E450,'個別表（B表）'!$T$14:$T$213,"&gt;=1")</f>
        <v>0</v>
      </c>
      <c r="W450" s="402">
        <f>SUMIFS('個別表（B表）'!$BZ$14:$BZ$213,'個別表（B表）'!$C$14:$C$213,'総括表 (A表)'!$E450)</f>
        <v>0</v>
      </c>
      <c r="X450" s="402">
        <f>SUMIFS('個別表（B表）'!$CC$14:$CC$213,'個別表（B表）'!$C$14:$C$213,'総括表 (A表)'!$E450)</f>
        <v>0</v>
      </c>
      <c r="Y450" s="546"/>
      <c r="Z450" s="546"/>
      <c r="AA450" s="557">
        <f t="shared" si="163"/>
        <v>0</v>
      </c>
      <c r="AB450" s="403">
        <f t="shared" si="164"/>
        <v>0</v>
      </c>
      <c r="AC450" s="403">
        <f t="shared" si="165"/>
        <v>0</v>
      </c>
      <c r="AD450" s="548">
        <f t="shared" si="160"/>
        <v>0</v>
      </c>
      <c r="AE450" s="549"/>
      <c r="AF450" s="550">
        <f t="shared" si="166"/>
        <v>0</v>
      </c>
      <c r="AG450" s="551">
        <f t="shared" si="167"/>
        <v>0</v>
      </c>
      <c r="AH450" s="549"/>
      <c r="AI450" s="549"/>
      <c r="AJ450" s="550">
        <f t="shared" si="168"/>
        <v>0</v>
      </c>
      <c r="AK450" s="850">
        <f t="shared" si="161"/>
        <v>0</v>
      </c>
      <c r="AL450" s="549"/>
      <c r="AM450" s="550">
        <f t="shared" si="169"/>
        <v>0</v>
      </c>
      <c r="AN450" s="551">
        <f t="shared" si="170"/>
        <v>0</v>
      </c>
      <c r="AO450" s="549"/>
      <c r="AP450" s="552">
        <f t="shared" si="171"/>
        <v>0</v>
      </c>
      <c r="AQ450" s="553"/>
      <c r="AR450" s="551">
        <f t="shared" si="172"/>
        <v>0</v>
      </c>
      <c r="AS450" s="554"/>
      <c r="AT450" s="345">
        <f t="shared" si="173"/>
        <v>0</v>
      </c>
      <c r="AU450" s="868"/>
      <c r="AV450" s="555"/>
      <c r="AW450" s="371">
        <f t="shared" si="153"/>
        <v>0</v>
      </c>
      <c r="AX450" s="268"/>
      <c r="AY450" s="346">
        <f>'総括表 (A表)'!I450</f>
        <v>0</v>
      </c>
      <c r="AZ450" s="346">
        <f t="shared" si="154"/>
        <v>2</v>
      </c>
      <c r="BA450" s="346" t="str">
        <f t="shared" si="155"/>
        <v/>
      </c>
      <c r="BB450" s="346" t="str">
        <f t="shared" si="158"/>
        <v/>
      </c>
      <c r="BC450" s="346" t="str">
        <f t="shared" si="159"/>
        <v/>
      </c>
    </row>
    <row r="451" spans="1:55">
      <c r="A451" s="353">
        <f>VLOOKUP($E451,'個別表（B表）'!$C$14:$AR$213,2,FALSE)</f>
        <v>0</v>
      </c>
      <c r="B451" s="353">
        <f>IF(D451&gt;0,SUM($D$12:D451),0)</f>
        <v>0</v>
      </c>
      <c r="C451" s="353">
        <f t="shared" si="162"/>
        <v>0</v>
      </c>
      <c r="D451" s="353">
        <f t="shared" si="151"/>
        <v>0</v>
      </c>
      <c r="E451" s="408">
        <f t="shared" si="156"/>
        <v>0</v>
      </c>
      <c r="F451" s="371">
        <f>VLOOKUP($E451,'個別表（B表）'!$C$14:$AR$213,8,FALSE)</f>
        <v>0</v>
      </c>
      <c r="G451" s="346">
        <f>VLOOKUP($E451,'個別表（B表）'!$C$14:$AR$213,9,FALSE)</f>
        <v>0</v>
      </c>
      <c r="H451" s="346">
        <f>VLOOKUP($E451,'個別表（B表）'!$C$14:$AR$213,10,FALSE)</f>
        <v>0</v>
      </c>
      <c r="I451" s="542"/>
      <c r="J451" s="971" t="e">
        <f>IF($O451&gt;=0.6,1,
IF(AND($O451&gt;=0.5,#REF!=2,OR($L451="中間",$L451="山間")),1,"")
)</f>
        <v>#REF!</v>
      </c>
      <c r="K451" s="974" t="str">
        <f t="shared" si="152"/>
        <v/>
      </c>
      <c r="L451" s="652" t="str">
        <f>IF($H451&gt;0,LEFT(VLOOKUP($E451,'個別表（B表）'!$C$14:$AR$213,15,FALSE),2),"")</f>
        <v/>
      </c>
      <c r="M451" s="796"/>
      <c r="N451" s="544"/>
      <c r="O451" s="544"/>
      <c r="P451" s="543"/>
      <c r="Q451" s="556" t="str">
        <f t="shared" si="157"/>
        <v/>
      </c>
      <c r="R451" s="545"/>
      <c r="S451" s="557">
        <f>SUMIFS('個別表（B表）'!$H$14:$H$213,'個別表（B表）'!$C$14:$C$213,'総括表 (A表)'!$E451,'個別表（B表）'!$S$14:$S$213,"&gt;=1")</f>
        <v>0</v>
      </c>
      <c r="T451" s="401">
        <f>SUMIFS('個別表（B表）'!$BB$14:$BB$213,'個別表（B表）'!$C$14:$C$213,'総括表 (A表)'!$E451)</f>
        <v>0</v>
      </c>
      <c r="U451" s="401">
        <f>SUMIFS('個別表（B表）'!$BD$14:$BD$213,'個別表（B表）'!$C$14:$C$213,'総括表 (A表)'!$E451)</f>
        <v>0</v>
      </c>
      <c r="V451" s="557">
        <f>SUMIFS('個別表（B表）'!$H$14:$H$213,'個別表（B表）'!$C$14:$C$213,'総括表 (A表)'!$E451,'個別表（B表）'!$T$14:$T$213,"&gt;=1")</f>
        <v>0</v>
      </c>
      <c r="W451" s="402">
        <f>SUMIFS('個別表（B表）'!$BZ$14:$BZ$213,'個別表（B表）'!$C$14:$C$213,'総括表 (A表)'!$E451)</f>
        <v>0</v>
      </c>
      <c r="X451" s="402">
        <f>SUMIFS('個別表（B表）'!$CC$14:$CC$213,'個別表（B表）'!$C$14:$C$213,'総括表 (A表)'!$E451)</f>
        <v>0</v>
      </c>
      <c r="Y451" s="546"/>
      <c r="Z451" s="546"/>
      <c r="AA451" s="557">
        <f t="shared" si="163"/>
        <v>0</v>
      </c>
      <c r="AB451" s="403">
        <f t="shared" si="164"/>
        <v>0</v>
      </c>
      <c r="AC451" s="403">
        <f t="shared" si="165"/>
        <v>0</v>
      </c>
      <c r="AD451" s="548">
        <f t="shared" si="160"/>
        <v>0</v>
      </c>
      <c r="AE451" s="549"/>
      <c r="AF451" s="550">
        <f t="shared" si="166"/>
        <v>0</v>
      </c>
      <c r="AG451" s="551">
        <f t="shared" si="167"/>
        <v>0</v>
      </c>
      <c r="AH451" s="549"/>
      <c r="AI451" s="549"/>
      <c r="AJ451" s="550">
        <f t="shared" si="168"/>
        <v>0</v>
      </c>
      <c r="AK451" s="850">
        <f t="shared" si="161"/>
        <v>0</v>
      </c>
      <c r="AL451" s="549"/>
      <c r="AM451" s="550">
        <f t="shared" si="169"/>
        <v>0</v>
      </c>
      <c r="AN451" s="551">
        <f t="shared" si="170"/>
        <v>0</v>
      </c>
      <c r="AO451" s="549"/>
      <c r="AP451" s="552">
        <f t="shared" si="171"/>
        <v>0</v>
      </c>
      <c r="AQ451" s="553"/>
      <c r="AR451" s="551">
        <f t="shared" si="172"/>
        <v>0</v>
      </c>
      <c r="AS451" s="554"/>
      <c r="AT451" s="345">
        <f t="shared" si="173"/>
        <v>0</v>
      </c>
      <c r="AU451" s="868"/>
      <c r="AV451" s="555"/>
      <c r="AW451" s="371">
        <f t="shared" si="153"/>
        <v>0</v>
      </c>
      <c r="AX451" s="268"/>
      <c r="AY451" s="346">
        <f>'総括表 (A表)'!I451</f>
        <v>0</v>
      </c>
      <c r="AZ451" s="346">
        <f t="shared" si="154"/>
        <v>2</v>
      </c>
      <c r="BA451" s="346" t="str">
        <f t="shared" si="155"/>
        <v/>
      </c>
      <c r="BB451" s="346" t="str">
        <f t="shared" si="158"/>
        <v/>
      </c>
      <c r="BC451" s="346" t="str">
        <f t="shared" si="159"/>
        <v/>
      </c>
    </row>
    <row r="452" spans="1:55">
      <c r="A452" s="353">
        <f>VLOOKUP($E452,'個別表（B表）'!$C$14:$AR$213,2,FALSE)</f>
        <v>0</v>
      </c>
      <c r="B452" s="353">
        <f>IF(D452&gt;0,SUM($D$12:D452),0)</f>
        <v>0</v>
      </c>
      <c r="C452" s="353">
        <f t="shared" si="162"/>
        <v>0</v>
      </c>
      <c r="D452" s="353">
        <f t="shared" si="151"/>
        <v>0</v>
      </c>
      <c r="E452" s="408">
        <f t="shared" si="156"/>
        <v>0</v>
      </c>
      <c r="F452" s="371">
        <f>VLOOKUP($E452,'個別表（B表）'!$C$14:$AR$213,8,FALSE)</f>
        <v>0</v>
      </c>
      <c r="G452" s="346">
        <f>VLOOKUP($E452,'個別表（B表）'!$C$14:$AR$213,9,FALSE)</f>
        <v>0</v>
      </c>
      <c r="H452" s="346">
        <f>VLOOKUP($E452,'個別表（B表）'!$C$14:$AR$213,10,FALSE)</f>
        <v>0</v>
      </c>
      <c r="I452" s="542"/>
      <c r="J452" s="971" t="e">
        <f>IF($O452&gt;=0.6,1,
IF(AND($O452&gt;=0.5,#REF!=2,OR($L452="中間",$L452="山間")),1,"")
)</f>
        <v>#REF!</v>
      </c>
      <c r="K452" s="974" t="str">
        <f t="shared" si="152"/>
        <v/>
      </c>
      <c r="L452" s="652" t="str">
        <f>IF($H452&gt;0,LEFT(VLOOKUP($E452,'個別表（B表）'!$C$14:$AR$213,15,FALSE),2),"")</f>
        <v/>
      </c>
      <c r="M452" s="796"/>
      <c r="N452" s="544"/>
      <c r="O452" s="544"/>
      <c r="P452" s="543"/>
      <c r="Q452" s="556" t="str">
        <f t="shared" si="157"/>
        <v/>
      </c>
      <c r="R452" s="545"/>
      <c r="S452" s="557">
        <f>SUMIFS('個別表（B表）'!$H$14:$H$213,'個別表（B表）'!$C$14:$C$213,'総括表 (A表)'!$E452,'個別表（B表）'!$S$14:$S$213,"&gt;=1")</f>
        <v>0</v>
      </c>
      <c r="T452" s="401">
        <f>SUMIFS('個別表（B表）'!$BB$14:$BB$213,'個別表（B表）'!$C$14:$C$213,'総括表 (A表)'!$E452)</f>
        <v>0</v>
      </c>
      <c r="U452" s="401">
        <f>SUMIFS('個別表（B表）'!$BD$14:$BD$213,'個別表（B表）'!$C$14:$C$213,'総括表 (A表)'!$E452)</f>
        <v>0</v>
      </c>
      <c r="V452" s="557">
        <f>SUMIFS('個別表（B表）'!$H$14:$H$213,'個別表（B表）'!$C$14:$C$213,'総括表 (A表)'!$E452,'個別表（B表）'!$T$14:$T$213,"&gt;=1")</f>
        <v>0</v>
      </c>
      <c r="W452" s="402">
        <f>SUMIFS('個別表（B表）'!$BZ$14:$BZ$213,'個別表（B表）'!$C$14:$C$213,'総括表 (A表)'!$E452)</f>
        <v>0</v>
      </c>
      <c r="X452" s="402">
        <f>SUMIFS('個別表（B表）'!$CC$14:$CC$213,'個別表（B表）'!$C$14:$C$213,'総括表 (A表)'!$E452)</f>
        <v>0</v>
      </c>
      <c r="Y452" s="546"/>
      <c r="Z452" s="546"/>
      <c r="AA452" s="557">
        <f t="shared" si="163"/>
        <v>0</v>
      </c>
      <c r="AB452" s="403">
        <f t="shared" si="164"/>
        <v>0</v>
      </c>
      <c r="AC452" s="403">
        <f t="shared" si="165"/>
        <v>0</v>
      </c>
      <c r="AD452" s="548">
        <f t="shared" si="160"/>
        <v>0</v>
      </c>
      <c r="AE452" s="549"/>
      <c r="AF452" s="550">
        <f t="shared" si="166"/>
        <v>0</v>
      </c>
      <c r="AG452" s="551">
        <f t="shared" si="167"/>
        <v>0</v>
      </c>
      <c r="AH452" s="549"/>
      <c r="AI452" s="549"/>
      <c r="AJ452" s="550">
        <f t="shared" si="168"/>
        <v>0</v>
      </c>
      <c r="AK452" s="850">
        <f t="shared" si="161"/>
        <v>0</v>
      </c>
      <c r="AL452" s="549"/>
      <c r="AM452" s="550">
        <f t="shared" si="169"/>
        <v>0</v>
      </c>
      <c r="AN452" s="551">
        <f t="shared" si="170"/>
        <v>0</v>
      </c>
      <c r="AO452" s="549"/>
      <c r="AP452" s="552">
        <f t="shared" si="171"/>
        <v>0</v>
      </c>
      <c r="AQ452" s="553"/>
      <c r="AR452" s="551">
        <f t="shared" si="172"/>
        <v>0</v>
      </c>
      <c r="AS452" s="554"/>
      <c r="AT452" s="345">
        <f t="shared" si="173"/>
        <v>0</v>
      </c>
      <c r="AU452" s="868"/>
      <c r="AV452" s="555"/>
      <c r="AW452" s="371">
        <f t="shared" si="153"/>
        <v>0</v>
      </c>
      <c r="AX452" s="268"/>
      <c r="AY452" s="346">
        <f>'総括表 (A表)'!I452</f>
        <v>0</v>
      </c>
      <c r="AZ452" s="346">
        <f t="shared" si="154"/>
        <v>2</v>
      </c>
      <c r="BA452" s="346" t="str">
        <f t="shared" si="155"/>
        <v/>
      </c>
      <c r="BB452" s="346" t="str">
        <f t="shared" si="158"/>
        <v/>
      </c>
      <c r="BC452" s="346" t="str">
        <f t="shared" si="159"/>
        <v/>
      </c>
    </row>
    <row r="453" spans="1:55">
      <c r="A453" s="353">
        <f>VLOOKUP($E453,'個別表（B表）'!$C$14:$AR$213,2,FALSE)</f>
        <v>0</v>
      </c>
      <c r="B453" s="353">
        <f>IF(D453&gt;0,SUM($D$12:D453),0)</f>
        <v>0</v>
      </c>
      <c r="C453" s="353">
        <f t="shared" si="162"/>
        <v>0</v>
      </c>
      <c r="D453" s="353">
        <f t="shared" si="151"/>
        <v>0</v>
      </c>
      <c r="E453" s="408">
        <f t="shared" si="156"/>
        <v>0</v>
      </c>
      <c r="F453" s="371">
        <f>VLOOKUP($E453,'個別表（B表）'!$C$14:$AR$213,8,FALSE)</f>
        <v>0</v>
      </c>
      <c r="G453" s="346">
        <f>VLOOKUP($E453,'個別表（B表）'!$C$14:$AR$213,9,FALSE)</f>
        <v>0</v>
      </c>
      <c r="H453" s="346">
        <f>VLOOKUP($E453,'個別表（B表）'!$C$14:$AR$213,10,FALSE)</f>
        <v>0</v>
      </c>
      <c r="I453" s="542"/>
      <c r="J453" s="971" t="e">
        <f>IF($O453&gt;=0.6,1,
IF(AND($O453&gt;=0.5,#REF!=2,OR($L453="中間",$L453="山間")),1,"")
)</f>
        <v>#REF!</v>
      </c>
      <c r="K453" s="974" t="str">
        <f t="shared" si="152"/>
        <v/>
      </c>
      <c r="L453" s="652" t="str">
        <f>IF($H453&gt;0,LEFT(VLOOKUP($E453,'個別表（B表）'!$C$14:$AR$213,15,FALSE),2),"")</f>
        <v/>
      </c>
      <c r="M453" s="796"/>
      <c r="N453" s="544"/>
      <c r="O453" s="544"/>
      <c r="P453" s="543"/>
      <c r="Q453" s="556" t="str">
        <f t="shared" si="157"/>
        <v/>
      </c>
      <c r="R453" s="545"/>
      <c r="S453" s="557">
        <f>SUMIFS('個別表（B表）'!$H$14:$H$213,'個別表（B表）'!$C$14:$C$213,'総括表 (A表)'!$E453,'個別表（B表）'!$S$14:$S$213,"&gt;=1")</f>
        <v>0</v>
      </c>
      <c r="T453" s="401">
        <f>SUMIFS('個別表（B表）'!$BB$14:$BB$213,'個別表（B表）'!$C$14:$C$213,'総括表 (A表)'!$E453)</f>
        <v>0</v>
      </c>
      <c r="U453" s="401">
        <f>SUMIFS('個別表（B表）'!$BD$14:$BD$213,'個別表（B表）'!$C$14:$C$213,'総括表 (A表)'!$E453)</f>
        <v>0</v>
      </c>
      <c r="V453" s="557">
        <f>SUMIFS('個別表（B表）'!$H$14:$H$213,'個別表（B表）'!$C$14:$C$213,'総括表 (A表)'!$E453,'個別表（B表）'!$T$14:$T$213,"&gt;=1")</f>
        <v>0</v>
      </c>
      <c r="W453" s="402">
        <f>SUMIFS('個別表（B表）'!$BZ$14:$BZ$213,'個別表（B表）'!$C$14:$C$213,'総括表 (A表)'!$E453)</f>
        <v>0</v>
      </c>
      <c r="X453" s="402">
        <f>SUMIFS('個別表（B表）'!$CC$14:$CC$213,'個別表（B表）'!$C$14:$C$213,'総括表 (A表)'!$E453)</f>
        <v>0</v>
      </c>
      <c r="Y453" s="546"/>
      <c r="Z453" s="546"/>
      <c r="AA453" s="557">
        <f t="shared" si="163"/>
        <v>0</v>
      </c>
      <c r="AB453" s="403">
        <f t="shared" si="164"/>
        <v>0</v>
      </c>
      <c r="AC453" s="403">
        <f t="shared" si="165"/>
        <v>0</v>
      </c>
      <c r="AD453" s="548">
        <f t="shared" si="160"/>
        <v>0</v>
      </c>
      <c r="AE453" s="549"/>
      <c r="AF453" s="550">
        <f t="shared" si="166"/>
        <v>0</v>
      </c>
      <c r="AG453" s="551">
        <f t="shared" si="167"/>
        <v>0</v>
      </c>
      <c r="AH453" s="549"/>
      <c r="AI453" s="549"/>
      <c r="AJ453" s="550">
        <f t="shared" si="168"/>
        <v>0</v>
      </c>
      <c r="AK453" s="850">
        <f t="shared" si="161"/>
        <v>0</v>
      </c>
      <c r="AL453" s="549"/>
      <c r="AM453" s="550">
        <f t="shared" si="169"/>
        <v>0</v>
      </c>
      <c r="AN453" s="551">
        <f t="shared" si="170"/>
        <v>0</v>
      </c>
      <c r="AO453" s="549"/>
      <c r="AP453" s="552">
        <f t="shared" si="171"/>
        <v>0</v>
      </c>
      <c r="AQ453" s="553"/>
      <c r="AR453" s="551">
        <f t="shared" si="172"/>
        <v>0</v>
      </c>
      <c r="AS453" s="554"/>
      <c r="AT453" s="345">
        <f t="shared" si="173"/>
        <v>0</v>
      </c>
      <c r="AU453" s="868"/>
      <c r="AV453" s="555"/>
      <c r="AW453" s="371">
        <f t="shared" si="153"/>
        <v>0</v>
      </c>
      <c r="AX453" s="268"/>
      <c r="AY453" s="346">
        <f>'総括表 (A表)'!I453</f>
        <v>0</v>
      </c>
      <c r="AZ453" s="346">
        <f t="shared" si="154"/>
        <v>2</v>
      </c>
      <c r="BA453" s="346" t="str">
        <f t="shared" si="155"/>
        <v/>
      </c>
      <c r="BB453" s="346" t="str">
        <f t="shared" si="158"/>
        <v/>
      </c>
      <c r="BC453" s="346" t="str">
        <f t="shared" si="159"/>
        <v/>
      </c>
    </row>
    <row r="454" spans="1:55">
      <c r="A454" s="353">
        <f>VLOOKUP($E454,'個別表（B表）'!$C$14:$AR$213,2,FALSE)</f>
        <v>0</v>
      </c>
      <c r="B454" s="353">
        <f>IF(D454&gt;0,SUM($D$12:D454),0)</f>
        <v>0</v>
      </c>
      <c r="C454" s="353">
        <f t="shared" si="162"/>
        <v>0</v>
      </c>
      <c r="D454" s="353">
        <f t="shared" si="151"/>
        <v>0</v>
      </c>
      <c r="E454" s="408">
        <f t="shared" si="156"/>
        <v>0</v>
      </c>
      <c r="F454" s="371">
        <f>VLOOKUP($E454,'個別表（B表）'!$C$14:$AR$213,8,FALSE)</f>
        <v>0</v>
      </c>
      <c r="G454" s="346">
        <f>VLOOKUP($E454,'個別表（B表）'!$C$14:$AR$213,9,FALSE)</f>
        <v>0</v>
      </c>
      <c r="H454" s="346">
        <f>VLOOKUP($E454,'個別表（B表）'!$C$14:$AR$213,10,FALSE)</f>
        <v>0</v>
      </c>
      <c r="I454" s="542"/>
      <c r="J454" s="971" t="e">
        <f>IF($O454&gt;=0.6,1,
IF(AND($O454&gt;=0.5,#REF!=2,OR($L454="中間",$L454="山間")),1,"")
)</f>
        <v>#REF!</v>
      </c>
      <c r="K454" s="974" t="str">
        <f t="shared" si="152"/>
        <v/>
      </c>
      <c r="L454" s="652" t="str">
        <f>IF($H454&gt;0,LEFT(VLOOKUP($E454,'個別表（B表）'!$C$14:$AR$213,15,FALSE),2),"")</f>
        <v/>
      </c>
      <c r="M454" s="796"/>
      <c r="N454" s="544"/>
      <c r="O454" s="544"/>
      <c r="P454" s="543"/>
      <c r="Q454" s="556" t="str">
        <f t="shared" si="157"/>
        <v/>
      </c>
      <c r="R454" s="545"/>
      <c r="S454" s="557">
        <f>SUMIFS('個別表（B表）'!$H$14:$H$213,'個別表（B表）'!$C$14:$C$213,'総括表 (A表)'!$E454,'個別表（B表）'!$S$14:$S$213,"&gt;=1")</f>
        <v>0</v>
      </c>
      <c r="T454" s="401">
        <f>SUMIFS('個別表（B表）'!$BB$14:$BB$213,'個別表（B表）'!$C$14:$C$213,'総括表 (A表)'!$E454)</f>
        <v>0</v>
      </c>
      <c r="U454" s="401">
        <f>SUMIFS('個別表（B表）'!$BD$14:$BD$213,'個別表（B表）'!$C$14:$C$213,'総括表 (A表)'!$E454)</f>
        <v>0</v>
      </c>
      <c r="V454" s="557">
        <f>SUMIFS('個別表（B表）'!$H$14:$H$213,'個別表（B表）'!$C$14:$C$213,'総括表 (A表)'!$E454,'個別表（B表）'!$T$14:$T$213,"&gt;=1")</f>
        <v>0</v>
      </c>
      <c r="W454" s="402">
        <f>SUMIFS('個別表（B表）'!$BZ$14:$BZ$213,'個別表（B表）'!$C$14:$C$213,'総括表 (A表)'!$E454)</f>
        <v>0</v>
      </c>
      <c r="X454" s="402">
        <f>SUMIFS('個別表（B表）'!$CC$14:$CC$213,'個別表（B表）'!$C$14:$C$213,'総括表 (A表)'!$E454)</f>
        <v>0</v>
      </c>
      <c r="Y454" s="546"/>
      <c r="Z454" s="546"/>
      <c r="AA454" s="557">
        <f t="shared" si="163"/>
        <v>0</v>
      </c>
      <c r="AB454" s="403">
        <f t="shared" si="164"/>
        <v>0</v>
      </c>
      <c r="AC454" s="403">
        <f t="shared" si="165"/>
        <v>0</v>
      </c>
      <c r="AD454" s="548">
        <f t="shared" si="160"/>
        <v>0</v>
      </c>
      <c r="AE454" s="549"/>
      <c r="AF454" s="550">
        <f t="shared" si="166"/>
        <v>0</v>
      </c>
      <c r="AG454" s="551">
        <f t="shared" si="167"/>
        <v>0</v>
      </c>
      <c r="AH454" s="549"/>
      <c r="AI454" s="549"/>
      <c r="AJ454" s="550">
        <f t="shared" si="168"/>
        <v>0</v>
      </c>
      <c r="AK454" s="850">
        <f t="shared" si="161"/>
        <v>0</v>
      </c>
      <c r="AL454" s="549"/>
      <c r="AM454" s="550">
        <f t="shared" si="169"/>
        <v>0</v>
      </c>
      <c r="AN454" s="551">
        <f t="shared" si="170"/>
        <v>0</v>
      </c>
      <c r="AO454" s="549"/>
      <c r="AP454" s="552">
        <f t="shared" si="171"/>
        <v>0</v>
      </c>
      <c r="AQ454" s="553"/>
      <c r="AR454" s="551">
        <f t="shared" si="172"/>
        <v>0</v>
      </c>
      <c r="AS454" s="554"/>
      <c r="AT454" s="345">
        <f t="shared" si="173"/>
        <v>0</v>
      </c>
      <c r="AU454" s="868"/>
      <c r="AV454" s="555"/>
      <c r="AW454" s="371">
        <f t="shared" si="153"/>
        <v>0</v>
      </c>
      <c r="AX454" s="268"/>
      <c r="AY454" s="346">
        <f>'総括表 (A表)'!I454</f>
        <v>0</v>
      </c>
      <c r="AZ454" s="346">
        <f t="shared" si="154"/>
        <v>2</v>
      </c>
      <c r="BA454" s="346" t="str">
        <f t="shared" si="155"/>
        <v/>
      </c>
      <c r="BB454" s="346" t="str">
        <f t="shared" si="158"/>
        <v/>
      </c>
      <c r="BC454" s="346" t="str">
        <f t="shared" si="159"/>
        <v/>
      </c>
    </row>
    <row r="455" spans="1:55">
      <c r="A455" s="353">
        <f>VLOOKUP($E455,'個別表（B表）'!$C$14:$AR$213,2,FALSE)</f>
        <v>0</v>
      </c>
      <c r="B455" s="353">
        <f>IF(D455&gt;0,SUM($D$12:D455),0)</f>
        <v>0</v>
      </c>
      <c r="C455" s="353">
        <f t="shared" si="162"/>
        <v>0</v>
      </c>
      <c r="D455" s="353">
        <f t="shared" si="151"/>
        <v>0</v>
      </c>
      <c r="E455" s="408">
        <f t="shared" si="156"/>
        <v>0</v>
      </c>
      <c r="F455" s="371">
        <f>VLOOKUP($E455,'個別表（B表）'!$C$14:$AR$213,8,FALSE)</f>
        <v>0</v>
      </c>
      <c r="G455" s="346">
        <f>VLOOKUP($E455,'個別表（B表）'!$C$14:$AR$213,9,FALSE)</f>
        <v>0</v>
      </c>
      <c r="H455" s="346">
        <f>VLOOKUP($E455,'個別表（B表）'!$C$14:$AR$213,10,FALSE)</f>
        <v>0</v>
      </c>
      <c r="I455" s="542"/>
      <c r="J455" s="971" t="e">
        <f>IF($O455&gt;=0.6,1,
IF(AND($O455&gt;=0.5,#REF!=2,OR($L455="中間",$L455="山間")),1,"")
)</f>
        <v>#REF!</v>
      </c>
      <c r="K455" s="974" t="str">
        <f t="shared" si="152"/>
        <v/>
      </c>
      <c r="L455" s="652" t="str">
        <f>IF($H455&gt;0,LEFT(VLOOKUP($E455,'個別表（B表）'!$C$14:$AR$213,15,FALSE),2),"")</f>
        <v/>
      </c>
      <c r="M455" s="796"/>
      <c r="N455" s="544"/>
      <c r="O455" s="544"/>
      <c r="P455" s="543"/>
      <c r="Q455" s="556" t="str">
        <f t="shared" si="157"/>
        <v/>
      </c>
      <c r="R455" s="545"/>
      <c r="S455" s="557">
        <f>SUMIFS('個別表（B表）'!$H$14:$H$213,'個別表（B表）'!$C$14:$C$213,'総括表 (A表)'!$E455,'個別表（B表）'!$S$14:$S$213,"&gt;=1")</f>
        <v>0</v>
      </c>
      <c r="T455" s="401">
        <f>SUMIFS('個別表（B表）'!$BB$14:$BB$213,'個別表（B表）'!$C$14:$C$213,'総括表 (A表)'!$E455)</f>
        <v>0</v>
      </c>
      <c r="U455" s="401">
        <f>SUMIFS('個別表（B表）'!$BD$14:$BD$213,'個別表（B表）'!$C$14:$C$213,'総括表 (A表)'!$E455)</f>
        <v>0</v>
      </c>
      <c r="V455" s="557">
        <f>SUMIFS('個別表（B表）'!$H$14:$H$213,'個別表（B表）'!$C$14:$C$213,'総括表 (A表)'!$E455,'個別表（B表）'!$T$14:$T$213,"&gt;=1")</f>
        <v>0</v>
      </c>
      <c r="W455" s="402">
        <f>SUMIFS('個別表（B表）'!$BZ$14:$BZ$213,'個別表（B表）'!$C$14:$C$213,'総括表 (A表)'!$E455)</f>
        <v>0</v>
      </c>
      <c r="X455" s="402">
        <f>SUMIFS('個別表（B表）'!$CC$14:$CC$213,'個別表（B表）'!$C$14:$C$213,'総括表 (A表)'!$E455)</f>
        <v>0</v>
      </c>
      <c r="Y455" s="546"/>
      <c r="Z455" s="546"/>
      <c r="AA455" s="557">
        <f t="shared" si="163"/>
        <v>0</v>
      </c>
      <c r="AB455" s="403">
        <f t="shared" si="164"/>
        <v>0</v>
      </c>
      <c r="AC455" s="403">
        <f t="shared" si="165"/>
        <v>0</v>
      </c>
      <c r="AD455" s="548">
        <f t="shared" si="160"/>
        <v>0</v>
      </c>
      <c r="AE455" s="549"/>
      <c r="AF455" s="550">
        <f t="shared" si="166"/>
        <v>0</v>
      </c>
      <c r="AG455" s="551">
        <f t="shared" si="167"/>
        <v>0</v>
      </c>
      <c r="AH455" s="549"/>
      <c r="AI455" s="549"/>
      <c r="AJ455" s="550">
        <f t="shared" si="168"/>
        <v>0</v>
      </c>
      <c r="AK455" s="850">
        <f t="shared" si="161"/>
        <v>0</v>
      </c>
      <c r="AL455" s="549"/>
      <c r="AM455" s="550">
        <f t="shared" si="169"/>
        <v>0</v>
      </c>
      <c r="AN455" s="551">
        <f t="shared" si="170"/>
        <v>0</v>
      </c>
      <c r="AO455" s="549"/>
      <c r="AP455" s="552">
        <f t="shared" si="171"/>
        <v>0</v>
      </c>
      <c r="AQ455" s="553"/>
      <c r="AR455" s="551">
        <f t="shared" si="172"/>
        <v>0</v>
      </c>
      <c r="AS455" s="554"/>
      <c r="AT455" s="345">
        <f t="shared" si="173"/>
        <v>0</v>
      </c>
      <c r="AU455" s="868"/>
      <c r="AV455" s="555"/>
      <c r="AW455" s="371">
        <f t="shared" si="153"/>
        <v>0</v>
      </c>
      <c r="AX455" s="268"/>
      <c r="AY455" s="346">
        <f>'総括表 (A表)'!I455</f>
        <v>0</v>
      </c>
      <c r="AZ455" s="346">
        <f t="shared" si="154"/>
        <v>2</v>
      </c>
      <c r="BA455" s="346" t="str">
        <f t="shared" si="155"/>
        <v/>
      </c>
      <c r="BB455" s="346" t="str">
        <f t="shared" si="158"/>
        <v/>
      </c>
      <c r="BC455" s="346" t="str">
        <f t="shared" si="159"/>
        <v/>
      </c>
    </row>
    <row r="456" spans="1:55">
      <c r="A456" s="353">
        <f>VLOOKUP($E456,'個別表（B表）'!$C$14:$AR$213,2,FALSE)</f>
        <v>0</v>
      </c>
      <c r="B456" s="353">
        <f>IF(D456&gt;0,SUM($D$12:D456),0)</f>
        <v>0</v>
      </c>
      <c r="C456" s="353">
        <f t="shared" si="162"/>
        <v>0</v>
      </c>
      <c r="D456" s="353">
        <f t="shared" si="151"/>
        <v>0</v>
      </c>
      <c r="E456" s="408">
        <f t="shared" si="156"/>
        <v>0</v>
      </c>
      <c r="F456" s="371">
        <f>VLOOKUP($E456,'個別表（B表）'!$C$14:$AR$213,8,FALSE)</f>
        <v>0</v>
      </c>
      <c r="G456" s="346">
        <f>VLOOKUP($E456,'個別表（B表）'!$C$14:$AR$213,9,FALSE)</f>
        <v>0</v>
      </c>
      <c r="H456" s="346">
        <f>VLOOKUP($E456,'個別表（B表）'!$C$14:$AR$213,10,FALSE)</f>
        <v>0</v>
      </c>
      <c r="I456" s="542"/>
      <c r="J456" s="971" t="e">
        <f>IF($O456&gt;=0.6,1,
IF(AND($O456&gt;=0.5,#REF!=2,OR($L456="中間",$L456="山間")),1,"")
)</f>
        <v>#REF!</v>
      </c>
      <c r="K456" s="974" t="str">
        <f t="shared" si="152"/>
        <v/>
      </c>
      <c r="L456" s="652" t="str">
        <f>IF($H456&gt;0,LEFT(VLOOKUP($E456,'個別表（B表）'!$C$14:$AR$213,15,FALSE),2),"")</f>
        <v/>
      </c>
      <c r="M456" s="796"/>
      <c r="N456" s="544"/>
      <c r="O456" s="544"/>
      <c r="P456" s="543"/>
      <c r="Q456" s="556" t="str">
        <f t="shared" si="157"/>
        <v/>
      </c>
      <c r="R456" s="545"/>
      <c r="S456" s="557">
        <f>SUMIFS('個別表（B表）'!$H$14:$H$213,'個別表（B表）'!$C$14:$C$213,'総括表 (A表)'!$E456,'個別表（B表）'!$S$14:$S$213,"&gt;=1")</f>
        <v>0</v>
      </c>
      <c r="T456" s="401">
        <f>SUMIFS('個別表（B表）'!$BB$14:$BB$213,'個別表（B表）'!$C$14:$C$213,'総括表 (A表)'!$E456)</f>
        <v>0</v>
      </c>
      <c r="U456" s="401">
        <f>SUMIFS('個別表（B表）'!$BD$14:$BD$213,'個別表（B表）'!$C$14:$C$213,'総括表 (A表)'!$E456)</f>
        <v>0</v>
      </c>
      <c r="V456" s="557">
        <f>SUMIFS('個別表（B表）'!$H$14:$H$213,'個別表（B表）'!$C$14:$C$213,'総括表 (A表)'!$E456,'個別表（B表）'!$T$14:$T$213,"&gt;=1")</f>
        <v>0</v>
      </c>
      <c r="W456" s="402">
        <f>SUMIFS('個別表（B表）'!$BZ$14:$BZ$213,'個別表（B表）'!$C$14:$C$213,'総括表 (A表)'!$E456)</f>
        <v>0</v>
      </c>
      <c r="X456" s="402">
        <f>SUMIFS('個別表（B表）'!$CC$14:$CC$213,'個別表（B表）'!$C$14:$C$213,'総括表 (A表)'!$E456)</f>
        <v>0</v>
      </c>
      <c r="Y456" s="546"/>
      <c r="Z456" s="546"/>
      <c r="AA456" s="557">
        <f t="shared" si="163"/>
        <v>0</v>
      </c>
      <c r="AB456" s="403">
        <f t="shared" si="164"/>
        <v>0</v>
      </c>
      <c r="AC456" s="403">
        <f t="shared" si="165"/>
        <v>0</v>
      </c>
      <c r="AD456" s="548">
        <f t="shared" si="160"/>
        <v>0</v>
      </c>
      <c r="AE456" s="549"/>
      <c r="AF456" s="550">
        <f t="shared" si="166"/>
        <v>0</v>
      </c>
      <c r="AG456" s="551">
        <f t="shared" si="167"/>
        <v>0</v>
      </c>
      <c r="AH456" s="549"/>
      <c r="AI456" s="549"/>
      <c r="AJ456" s="550">
        <f t="shared" si="168"/>
        <v>0</v>
      </c>
      <c r="AK456" s="850">
        <f t="shared" si="161"/>
        <v>0</v>
      </c>
      <c r="AL456" s="549"/>
      <c r="AM456" s="550">
        <f t="shared" si="169"/>
        <v>0</v>
      </c>
      <c r="AN456" s="551">
        <f t="shared" si="170"/>
        <v>0</v>
      </c>
      <c r="AO456" s="549"/>
      <c r="AP456" s="552">
        <f t="shared" si="171"/>
        <v>0</v>
      </c>
      <c r="AQ456" s="553"/>
      <c r="AR456" s="551">
        <f t="shared" si="172"/>
        <v>0</v>
      </c>
      <c r="AS456" s="554"/>
      <c r="AT456" s="345">
        <f t="shared" si="173"/>
        <v>0</v>
      </c>
      <c r="AU456" s="868"/>
      <c r="AV456" s="555"/>
      <c r="AW456" s="371">
        <f t="shared" si="153"/>
        <v>0</v>
      </c>
      <c r="AX456" s="268"/>
      <c r="AY456" s="346">
        <f>'総括表 (A表)'!I456</f>
        <v>0</v>
      </c>
      <c r="AZ456" s="346">
        <f t="shared" si="154"/>
        <v>2</v>
      </c>
      <c r="BA456" s="346" t="str">
        <f t="shared" si="155"/>
        <v/>
      </c>
      <c r="BB456" s="346" t="str">
        <f t="shared" si="158"/>
        <v/>
      </c>
      <c r="BC456" s="346" t="str">
        <f t="shared" si="159"/>
        <v/>
      </c>
    </row>
    <row r="457" spans="1:55">
      <c r="A457" s="353">
        <f>VLOOKUP($E457,'個別表（B表）'!$C$14:$AR$213,2,FALSE)</f>
        <v>0</v>
      </c>
      <c r="B457" s="353">
        <f>IF(D457&gt;0,SUM($D$12:D457),0)</f>
        <v>0</v>
      </c>
      <c r="C457" s="353">
        <f t="shared" si="162"/>
        <v>0</v>
      </c>
      <c r="D457" s="353">
        <f t="shared" si="151"/>
        <v>0</v>
      </c>
      <c r="E457" s="408">
        <f t="shared" si="156"/>
        <v>0</v>
      </c>
      <c r="F457" s="371">
        <f>VLOOKUP($E457,'個別表（B表）'!$C$14:$AR$213,8,FALSE)</f>
        <v>0</v>
      </c>
      <c r="G457" s="346">
        <f>VLOOKUP($E457,'個別表（B表）'!$C$14:$AR$213,9,FALSE)</f>
        <v>0</v>
      </c>
      <c r="H457" s="346">
        <f>VLOOKUP($E457,'個別表（B表）'!$C$14:$AR$213,10,FALSE)</f>
        <v>0</v>
      </c>
      <c r="I457" s="542"/>
      <c r="J457" s="971" t="e">
        <f>IF($O457&gt;=0.6,1,
IF(AND($O457&gt;=0.5,#REF!=2,OR($L457="中間",$L457="山間")),1,"")
)</f>
        <v>#REF!</v>
      </c>
      <c r="K457" s="974" t="str">
        <f t="shared" si="152"/>
        <v/>
      </c>
      <c r="L457" s="652" t="str">
        <f>IF($H457&gt;0,LEFT(VLOOKUP($E457,'個別表（B表）'!$C$14:$AR$213,15,FALSE),2),"")</f>
        <v/>
      </c>
      <c r="M457" s="796"/>
      <c r="N457" s="544"/>
      <c r="O457" s="544"/>
      <c r="P457" s="543"/>
      <c r="Q457" s="556" t="str">
        <f t="shared" si="157"/>
        <v/>
      </c>
      <c r="R457" s="545"/>
      <c r="S457" s="557">
        <f>SUMIFS('個別表（B表）'!$H$14:$H$213,'個別表（B表）'!$C$14:$C$213,'総括表 (A表)'!$E457,'個別表（B表）'!$S$14:$S$213,"&gt;=1")</f>
        <v>0</v>
      </c>
      <c r="T457" s="401">
        <f>SUMIFS('個別表（B表）'!$BB$14:$BB$213,'個別表（B表）'!$C$14:$C$213,'総括表 (A表)'!$E457)</f>
        <v>0</v>
      </c>
      <c r="U457" s="401">
        <f>SUMIFS('個別表（B表）'!$BD$14:$BD$213,'個別表（B表）'!$C$14:$C$213,'総括表 (A表)'!$E457)</f>
        <v>0</v>
      </c>
      <c r="V457" s="557">
        <f>SUMIFS('個別表（B表）'!$H$14:$H$213,'個別表（B表）'!$C$14:$C$213,'総括表 (A表)'!$E457,'個別表（B表）'!$T$14:$T$213,"&gt;=1")</f>
        <v>0</v>
      </c>
      <c r="W457" s="402">
        <f>SUMIFS('個別表（B表）'!$BZ$14:$BZ$213,'個別表（B表）'!$C$14:$C$213,'総括表 (A表)'!$E457)</f>
        <v>0</v>
      </c>
      <c r="X457" s="402">
        <f>SUMIFS('個別表（B表）'!$CC$14:$CC$213,'個別表（B表）'!$C$14:$C$213,'総括表 (A表)'!$E457)</f>
        <v>0</v>
      </c>
      <c r="Y457" s="546"/>
      <c r="Z457" s="546"/>
      <c r="AA457" s="557">
        <f t="shared" si="163"/>
        <v>0</v>
      </c>
      <c r="AB457" s="403">
        <f t="shared" si="164"/>
        <v>0</v>
      </c>
      <c r="AC457" s="403">
        <f t="shared" si="165"/>
        <v>0</v>
      </c>
      <c r="AD457" s="548">
        <f t="shared" si="160"/>
        <v>0</v>
      </c>
      <c r="AE457" s="549"/>
      <c r="AF457" s="550">
        <f t="shared" si="166"/>
        <v>0</v>
      </c>
      <c r="AG457" s="551">
        <f t="shared" si="167"/>
        <v>0</v>
      </c>
      <c r="AH457" s="549"/>
      <c r="AI457" s="549"/>
      <c r="AJ457" s="550">
        <f t="shared" si="168"/>
        <v>0</v>
      </c>
      <c r="AK457" s="850">
        <f t="shared" si="161"/>
        <v>0</v>
      </c>
      <c r="AL457" s="549"/>
      <c r="AM457" s="550">
        <f t="shared" si="169"/>
        <v>0</v>
      </c>
      <c r="AN457" s="551">
        <f t="shared" si="170"/>
        <v>0</v>
      </c>
      <c r="AO457" s="549"/>
      <c r="AP457" s="552">
        <f t="shared" si="171"/>
        <v>0</v>
      </c>
      <c r="AQ457" s="553"/>
      <c r="AR457" s="551">
        <f t="shared" si="172"/>
        <v>0</v>
      </c>
      <c r="AS457" s="554"/>
      <c r="AT457" s="345">
        <f t="shared" si="173"/>
        <v>0</v>
      </c>
      <c r="AU457" s="868"/>
      <c r="AV457" s="555"/>
      <c r="AW457" s="371">
        <f t="shared" si="153"/>
        <v>0</v>
      </c>
      <c r="AX457" s="268"/>
      <c r="AY457" s="346">
        <f>'総括表 (A表)'!I457</f>
        <v>0</v>
      </c>
      <c r="AZ457" s="346">
        <f t="shared" si="154"/>
        <v>2</v>
      </c>
      <c r="BA457" s="346" t="str">
        <f t="shared" si="155"/>
        <v/>
      </c>
      <c r="BB457" s="346" t="str">
        <f t="shared" si="158"/>
        <v/>
      </c>
      <c r="BC457" s="346" t="str">
        <f t="shared" si="159"/>
        <v/>
      </c>
    </row>
    <row r="458" spans="1:55">
      <c r="A458" s="353">
        <f>VLOOKUP($E458,'個別表（B表）'!$C$14:$AR$213,2,FALSE)</f>
        <v>0</v>
      </c>
      <c r="B458" s="353">
        <f>IF(D458&gt;0,SUM($D$12:D458),0)</f>
        <v>0</v>
      </c>
      <c r="C458" s="353">
        <f t="shared" si="162"/>
        <v>0</v>
      </c>
      <c r="D458" s="353">
        <f t="shared" si="151"/>
        <v>0</v>
      </c>
      <c r="E458" s="408">
        <f t="shared" si="156"/>
        <v>0</v>
      </c>
      <c r="F458" s="371">
        <f>VLOOKUP($E458,'個別表（B表）'!$C$14:$AR$213,8,FALSE)</f>
        <v>0</v>
      </c>
      <c r="G458" s="346">
        <f>VLOOKUP($E458,'個別表（B表）'!$C$14:$AR$213,9,FALSE)</f>
        <v>0</v>
      </c>
      <c r="H458" s="346">
        <f>VLOOKUP($E458,'個別表（B表）'!$C$14:$AR$213,10,FALSE)</f>
        <v>0</v>
      </c>
      <c r="I458" s="542"/>
      <c r="J458" s="971" t="e">
        <f>IF($O458&gt;=0.6,1,
IF(AND($O458&gt;=0.5,#REF!=2,OR($L458="中間",$L458="山間")),1,"")
)</f>
        <v>#REF!</v>
      </c>
      <c r="K458" s="974" t="str">
        <f t="shared" si="152"/>
        <v/>
      </c>
      <c r="L458" s="652" t="str">
        <f>IF($H458&gt;0,LEFT(VLOOKUP($E458,'個別表（B表）'!$C$14:$AR$213,15,FALSE),2),"")</f>
        <v/>
      </c>
      <c r="M458" s="796"/>
      <c r="N458" s="544"/>
      <c r="O458" s="544"/>
      <c r="P458" s="543"/>
      <c r="Q458" s="556" t="str">
        <f t="shared" si="157"/>
        <v/>
      </c>
      <c r="R458" s="545"/>
      <c r="S458" s="557">
        <f>SUMIFS('個別表（B表）'!$H$14:$H$213,'個別表（B表）'!$C$14:$C$213,'総括表 (A表)'!$E458,'個別表（B表）'!$S$14:$S$213,"&gt;=1")</f>
        <v>0</v>
      </c>
      <c r="T458" s="401">
        <f>SUMIFS('個別表（B表）'!$BB$14:$BB$213,'個別表（B表）'!$C$14:$C$213,'総括表 (A表)'!$E458)</f>
        <v>0</v>
      </c>
      <c r="U458" s="401">
        <f>SUMIFS('個別表（B表）'!$BD$14:$BD$213,'個別表（B表）'!$C$14:$C$213,'総括表 (A表)'!$E458)</f>
        <v>0</v>
      </c>
      <c r="V458" s="557">
        <f>SUMIFS('個別表（B表）'!$H$14:$H$213,'個別表（B表）'!$C$14:$C$213,'総括表 (A表)'!$E458,'個別表（B表）'!$T$14:$T$213,"&gt;=1")</f>
        <v>0</v>
      </c>
      <c r="W458" s="402">
        <f>SUMIFS('個別表（B表）'!$BZ$14:$BZ$213,'個別表（B表）'!$C$14:$C$213,'総括表 (A表)'!$E458)</f>
        <v>0</v>
      </c>
      <c r="X458" s="402">
        <f>SUMIFS('個別表（B表）'!$CC$14:$CC$213,'個別表（B表）'!$C$14:$C$213,'総括表 (A表)'!$E458)</f>
        <v>0</v>
      </c>
      <c r="Y458" s="546"/>
      <c r="Z458" s="546"/>
      <c r="AA458" s="557">
        <f t="shared" si="163"/>
        <v>0</v>
      </c>
      <c r="AB458" s="403">
        <f t="shared" si="164"/>
        <v>0</v>
      </c>
      <c r="AC458" s="403">
        <f t="shared" si="165"/>
        <v>0</v>
      </c>
      <c r="AD458" s="548">
        <f t="shared" si="160"/>
        <v>0</v>
      </c>
      <c r="AE458" s="549"/>
      <c r="AF458" s="550">
        <f t="shared" si="166"/>
        <v>0</v>
      </c>
      <c r="AG458" s="551">
        <f t="shared" si="167"/>
        <v>0</v>
      </c>
      <c r="AH458" s="549"/>
      <c r="AI458" s="549"/>
      <c r="AJ458" s="550">
        <f t="shared" si="168"/>
        <v>0</v>
      </c>
      <c r="AK458" s="850">
        <f t="shared" si="161"/>
        <v>0</v>
      </c>
      <c r="AL458" s="549"/>
      <c r="AM458" s="550">
        <f t="shared" si="169"/>
        <v>0</v>
      </c>
      <c r="AN458" s="551">
        <f t="shared" si="170"/>
        <v>0</v>
      </c>
      <c r="AO458" s="549"/>
      <c r="AP458" s="552">
        <f t="shared" si="171"/>
        <v>0</v>
      </c>
      <c r="AQ458" s="553"/>
      <c r="AR458" s="551">
        <f t="shared" si="172"/>
        <v>0</v>
      </c>
      <c r="AS458" s="554"/>
      <c r="AT458" s="345">
        <f t="shared" si="173"/>
        <v>0</v>
      </c>
      <c r="AU458" s="868"/>
      <c r="AV458" s="555"/>
      <c r="AW458" s="371">
        <f t="shared" si="153"/>
        <v>0</v>
      </c>
      <c r="AX458" s="268"/>
      <c r="AY458" s="346">
        <f>'総括表 (A表)'!I458</f>
        <v>0</v>
      </c>
      <c r="AZ458" s="346">
        <f t="shared" si="154"/>
        <v>2</v>
      </c>
      <c r="BA458" s="346" t="str">
        <f t="shared" si="155"/>
        <v/>
      </c>
      <c r="BB458" s="346" t="str">
        <f t="shared" si="158"/>
        <v/>
      </c>
      <c r="BC458" s="346" t="str">
        <f t="shared" si="159"/>
        <v/>
      </c>
    </row>
    <row r="459" spans="1:55">
      <c r="A459" s="353">
        <f>VLOOKUP($E459,'個別表（B表）'!$C$14:$AR$213,2,FALSE)</f>
        <v>0</v>
      </c>
      <c r="B459" s="353">
        <f>IF(D459&gt;0,SUM($D$12:D459),0)</f>
        <v>0</v>
      </c>
      <c r="C459" s="353">
        <f t="shared" si="162"/>
        <v>0</v>
      </c>
      <c r="D459" s="353">
        <f t="shared" si="151"/>
        <v>0</v>
      </c>
      <c r="E459" s="408">
        <f t="shared" si="156"/>
        <v>0</v>
      </c>
      <c r="F459" s="371">
        <f>VLOOKUP($E459,'個別表（B表）'!$C$14:$AR$213,8,FALSE)</f>
        <v>0</v>
      </c>
      <c r="G459" s="346">
        <f>VLOOKUP($E459,'個別表（B表）'!$C$14:$AR$213,9,FALSE)</f>
        <v>0</v>
      </c>
      <c r="H459" s="346">
        <f>VLOOKUP($E459,'個別表（B表）'!$C$14:$AR$213,10,FALSE)</f>
        <v>0</v>
      </c>
      <c r="I459" s="542"/>
      <c r="J459" s="971" t="e">
        <f>IF($O459&gt;=0.6,1,
IF(AND($O459&gt;=0.5,#REF!=2,OR($L459="中間",$L459="山間")),1,"")
)</f>
        <v>#REF!</v>
      </c>
      <c r="K459" s="974" t="str">
        <f t="shared" si="152"/>
        <v/>
      </c>
      <c r="L459" s="652" t="str">
        <f>IF($H459&gt;0,LEFT(VLOOKUP($E459,'個別表（B表）'!$C$14:$AR$213,15,FALSE),2),"")</f>
        <v/>
      </c>
      <c r="M459" s="796"/>
      <c r="N459" s="544"/>
      <c r="O459" s="544"/>
      <c r="P459" s="543"/>
      <c r="Q459" s="556" t="str">
        <f t="shared" si="157"/>
        <v/>
      </c>
      <c r="R459" s="545"/>
      <c r="S459" s="557">
        <f>SUMIFS('個別表（B表）'!$H$14:$H$213,'個別表（B表）'!$C$14:$C$213,'総括表 (A表)'!$E459,'個別表（B表）'!$S$14:$S$213,"&gt;=1")</f>
        <v>0</v>
      </c>
      <c r="T459" s="401">
        <f>SUMIFS('個別表（B表）'!$BB$14:$BB$213,'個別表（B表）'!$C$14:$C$213,'総括表 (A表)'!$E459)</f>
        <v>0</v>
      </c>
      <c r="U459" s="401">
        <f>SUMIFS('個別表（B表）'!$BD$14:$BD$213,'個別表（B表）'!$C$14:$C$213,'総括表 (A表)'!$E459)</f>
        <v>0</v>
      </c>
      <c r="V459" s="557">
        <f>SUMIFS('個別表（B表）'!$H$14:$H$213,'個別表（B表）'!$C$14:$C$213,'総括表 (A表)'!$E459,'個別表（B表）'!$T$14:$T$213,"&gt;=1")</f>
        <v>0</v>
      </c>
      <c r="W459" s="402">
        <f>SUMIFS('個別表（B表）'!$BZ$14:$BZ$213,'個別表（B表）'!$C$14:$C$213,'総括表 (A表)'!$E459)</f>
        <v>0</v>
      </c>
      <c r="X459" s="402">
        <f>SUMIFS('個別表（B表）'!$CC$14:$CC$213,'個別表（B表）'!$C$14:$C$213,'総括表 (A表)'!$E459)</f>
        <v>0</v>
      </c>
      <c r="Y459" s="546"/>
      <c r="Z459" s="546"/>
      <c r="AA459" s="557">
        <f t="shared" si="163"/>
        <v>0</v>
      </c>
      <c r="AB459" s="403">
        <f t="shared" si="164"/>
        <v>0</v>
      </c>
      <c r="AC459" s="403">
        <f t="shared" si="165"/>
        <v>0</v>
      </c>
      <c r="AD459" s="548">
        <f t="shared" si="160"/>
        <v>0</v>
      </c>
      <c r="AE459" s="549"/>
      <c r="AF459" s="550">
        <f t="shared" si="166"/>
        <v>0</v>
      </c>
      <c r="AG459" s="551">
        <f t="shared" si="167"/>
        <v>0</v>
      </c>
      <c r="AH459" s="549"/>
      <c r="AI459" s="549"/>
      <c r="AJ459" s="550">
        <f t="shared" si="168"/>
        <v>0</v>
      </c>
      <c r="AK459" s="850">
        <f t="shared" si="161"/>
        <v>0</v>
      </c>
      <c r="AL459" s="549"/>
      <c r="AM459" s="550">
        <f t="shared" si="169"/>
        <v>0</v>
      </c>
      <c r="AN459" s="551">
        <f t="shared" si="170"/>
        <v>0</v>
      </c>
      <c r="AO459" s="549"/>
      <c r="AP459" s="552">
        <f t="shared" si="171"/>
        <v>0</v>
      </c>
      <c r="AQ459" s="553"/>
      <c r="AR459" s="551">
        <f t="shared" si="172"/>
        <v>0</v>
      </c>
      <c r="AS459" s="554"/>
      <c r="AT459" s="345">
        <f t="shared" si="173"/>
        <v>0</v>
      </c>
      <c r="AU459" s="868"/>
      <c r="AV459" s="555"/>
      <c r="AW459" s="371">
        <f t="shared" si="153"/>
        <v>0</v>
      </c>
      <c r="AX459" s="268"/>
      <c r="AY459" s="346">
        <f>'総括表 (A表)'!I459</f>
        <v>0</v>
      </c>
      <c r="AZ459" s="346">
        <f t="shared" si="154"/>
        <v>2</v>
      </c>
      <c r="BA459" s="346" t="str">
        <f t="shared" si="155"/>
        <v/>
      </c>
      <c r="BB459" s="346" t="str">
        <f t="shared" si="158"/>
        <v/>
      </c>
      <c r="BC459" s="346" t="str">
        <f t="shared" si="159"/>
        <v/>
      </c>
    </row>
    <row r="460" spans="1:55">
      <c r="A460" s="353">
        <f>VLOOKUP($E460,'個別表（B表）'!$C$14:$AR$213,2,FALSE)</f>
        <v>0</v>
      </c>
      <c r="B460" s="353">
        <f>IF(D460&gt;0,SUM($D$12:D460),0)</f>
        <v>0</v>
      </c>
      <c r="C460" s="353">
        <f t="shared" si="162"/>
        <v>0</v>
      </c>
      <c r="D460" s="353">
        <f t="shared" ref="D460:D523" si="174">IF(AND(C460=1,SUMIF($A$12:$A$541,A460,$Z$12:$Z$541)&gt;0),1,0)</f>
        <v>0</v>
      </c>
      <c r="E460" s="408">
        <f t="shared" si="156"/>
        <v>0</v>
      </c>
      <c r="F460" s="371">
        <f>VLOOKUP($E460,'個別表（B表）'!$C$14:$AR$213,8,FALSE)</f>
        <v>0</v>
      </c>
      <c r="G460" s="346">
        <f>VLOOKUP($E460,'個別表（B表）'!$C$14:$AR$213,9,FALSE)</f>
        <v>0</v>
      </c>
      <c r="H460" s="346">
        <f>VLOOKUP($E460,'個別表（B表）'!$C$14:$AR$213,10,FALSE)</f>
        <v>0</v>
      </c>
      <c r="I460" s="542"/>
      <c r="J460" s="971" t="e">
        <f>IF($O460&gt;=0.6,1,
IF(AND($O460&gt;=0.5,#REF!=2,OR($L460="中間",$L460="山間")),1,"")
)</f>
        <v>#REF!</v>
      </c>
      <c r="K460" s="974" t="str">
        <f t="shared" ref="K460:K523" si="175">$BC460</f>
        <v/>
      </c>
      <c r="L460" s="652" t="str">
        <f>IF($H460&gt;0,LEFT(VLOOKUP($E460,'個別表（B表）'!$C$14:$AR$213,15,FALSE),2),"")</f>
        <v/>
      </c>
      <c r="M460" s="796"/>
      <c r="N460" s="544"/>
      <c r="O460" s="544"/>
      <c r="P460" s="543"/>
      <c r="Q460" s="556" t="str">
        <f t="shared" si="157"/>
        <v/>
      </c>
      <c r="R460" s="545"/>
      <c r="S460" s="557">
        <f>SUMIFS('個別表（B表）'!$H$14:$H$213,'個別表（B表）'!$C$14:$C$213,'総括表 (A表)'!$E460,'個別表（B表）'!$S$14:$S$213,"&gt;=1")</f>
        <v>0</v>
      </c>
      <c r="T460" s="401">
        <f>SUMIFS('個別表（B表）'!$BB$14:$BB$213,'個別表（B表）'!$C$14:$C$213,'総括表 (A表)'!$E460)</f>
        <v>0</v>
      </c>
      <c r="U460" s="401">
        <f>SUMIFS('個別表（B表）'!$BD$14:$BD$213,'個別表（B表）'!$C$14:$C$213,'総括表 (A表)'!$E460)</f>
        <v>0</v>
      </c>
      <c r="V460" s="557">
        <f>SUMIFS('個別表（B表）'!$H$14:$H$213,'個別表（B表）'!$C$14:$C$213,'総括表 (A表)'!$E460,'個別表（B表）'!$T$14:$T$213,"&gt;=1")</f>
        <v>0</v>
      </c>
      <c r="W460" s="402">
        <f>SUMIFS('個別表（B表）'!$BZ$14:$BZ$213,'個別表（B表）'!$C$14:$C$213,'総括表 (A表)'!$E460)</f>
        <v>0</v>
      </c>
      <c r="X460" s="402">
        <f>SUMIFS('個別表（B表）'!$CC$14:$CC$213,'個別表（B表）'!$C$14:$C$213,'総括表 (A表)'!$E460)</f>
        <v>0</v>
      </c>
      <c r="Y460" s="546"/>
      <c r="Z460" s="546"/>
      <c r="AA460" s="557">
        <f t="shared" si="163"/>
        <v>0</v>
      </c>
      <c r="AB460" s="403">
        <f t="shared" si="164"/>
        <v>0</v>
      </c>
      <c r="AC460" s="403">
        <f t="shared" si="165"/>
        <v>0</v>
      </c>
      <c r="AD460" s="548">
        <f t="shared" si="160"/>
        <v>0</v>
      </c>
      <c r="AE460" s="549"/>
      <c r="AF460" s="550">
        <f t="shared" si="166"/>
        <v>0</v>
      </c>
      <c r="AG460" s="551">
        <f t="shared" si="167"/>
        <v>0</v>
      </c>
      <c r="AH460" s="549"/>
      <c r="AI460" s="549"/>
      <c r="AJ460" s="550">
        <f t="shared" si="168"/>
        <v>0</v>
      </c>
      <c r="AK460" s="850">
        <f t="shared" si="161"/>
        <v>0</v>
      </c>
      <c r="AL460" s="549"/>
      <c r="AM460" s="550">
        <f t="shared" si="169"/>
        <v>0</v>
      </c>
      <c r="AN460" s="551">
        <f t="shared" si="170"/>
        <v>0</v>
      </c>
      <c r="AO460" s="549"/>
      <c r="AP460" s="552">
        <f t="shared" si="171"/>
        <v>0</v>
      </c>
      <c r="AQ460" s="553"/>
      <c r="AR460" s="551">
        <f t="shared" si="172"/>
        <v>0</v>
      </c>
      <c r="AS460" s="554"/>
      <c r="AT460" s="345">
        <f t="shared" si="173"/>
        <v>0</v>
      </c>
      <c r="AU460" s="868"/>
      <c r="AV460" s="555"/>
      <c r="AW460" s="371">
        <f t="shared" ref="AW460:AW523" si="176">IF(E460&gt;0,IF(R460&gt;=21,"○","×"),)</f>
        <v>0</v>
      </c>
      <c r="AX460" s="268"/>
      <c r="AY460" s="346">
        <f>'総括表 (A表)'!I460</f>
        <v>0</v>
      </c>
      <c r="AZ460" s="346">
        <f t="shared" ref="AZ460:AZ523" si="177">IF(F460="北海道",1,2)</f>
        <v>2</v>
      </c>
      <c r="BA460" s="346" t="str">
        <f t="shared" ref="BA460:BA523" si="178">IF($O460&gt;=0.8,1,IF(AND($AZ460=2,OR($L460="中間",$L460="山間"),OR($N460&lt;0.5,$N460&gt;=0.6),$O460&gt;=0.6),1,IF(AND($AZ460=2,OR($L460="中間",$L460="山間"),AND($N460&gt;=0.5,$N460&lt;0.6),$O460&gt;=$N460+0.1),1,"")))</f>
        <v/>
      </c>
      <c r="BB460" s="346" t="str">
        <f t="shared" si="158"/>
        <v/>
      </c>
      <c r="BC460" s="346" t="str">
        <f t="shared" si="159"/>
        <v/>
      </c>
    </row>
    <row r="461" spans="1:55">
      <c r="A461" s="353">
        <f>VLOOKUP($E461,'個別表（B表）'!$C$14:$AR$213,2,FALSE)</f>
        <v>0</v>
      </c>
      <c r="B461" s="353">
        <f>IF(D461&gt;0,SUM($D$12:D461),0)</f>
        <v>0</v>
      </c>
      <c r="C461" s="353">
        <f t="shared" si="162"/>
        <v>0</v>
      </c>
      <c r="D461" s="353">
        <f t="shared" si="174"/>
        <v>0</v>
      </c>
      <c r="E461" s="408">
        <f t="shared" ref="E461:E524" si="179">IF(ROW()-ROW($E$11)&lt;=$A$8,ROW()-ROW($E$11),0)</f>
        <v>0</v>
      </c>
      <c r="F461" s="371">
        <f>VLOOKUP($E461,'個別表（B表）'!$C$14:$AR$213,8,FALSE)</f>
        <v>0</v>
      </c>
      <c r="G461" s="346">
        <f>VLOOKUP($E461,'個別表（B表）'!$C$14:$AR$213,9,FALSE)</f>
        <v>0</v>
      </c>
      <c r="H461" s="346">
        <f>VLOOKUP($E461,'個別表（B表）'!$C$14:$AR$213,10,FALSE)</f>
        <v>0</v>
      </c>
      <c r="I461" s="542"/>
      <c r="J461" s="971" t="e">
        <f>IF($O461&gt;=0.6,1,
IF(AND($O461&gt;=0.5,#REF!=2,OR($L461="中間",$L461="山間")),1,"")
)</f>
        <v>#REF!</v>
      </c>
      <c r="K461" s="974" t="str">
        <f t="shared" si="175"/>
        <v/>
      </c>
      <c r="L461" s="652" t="str">
        <f>IF($H461&gt;0,LEFT(VLOOKUP($E461,'個別表（B表）'!$C$14:$AR$213,15,FALSE),2),"")</f>
        <v/>
      </c>
      <c r="M461" s="796"/>
      <c r="N461" s="544"/>
      <c r="O461" s="544"/>
      <c r="P461" s="543"/>
      <c r="Q461" s="556" t="str">
        <f t="shared" ref="Q461:Q524" si="180">IF(AND(M461&gt;0,P461), MAX((M461-P461)/M461, 0), "")</f>
        <v/>
      </c>
      <c r="R461" s="545"/>
      <c r="S461" s="557">
        <f>SUMIFS('個別表（B表）'!$H$14:$H$213,'個別表（B表）'!$C$14:$C$213,'総括表 (A表)'!$E461,'個別表（B表）'!$S$14:$S$213,"&gt;=1")</f>
        <v>0</v>
      </c>
      <c r="T461" s="401">
        <f>SUMIFS('個別表（B表）'!$BB$14:$BB$213,'個別表（B表）'!$C$14:$C$213,'総括表 (A表)'!$E461)</f>
        <v>0</v>
      </c>
      <c r="U461" s="401">
        <f>SUMIFS('個別表（B表）'!$BD$14:$BD$213,'個別表（B表）'!$C$14:$C$213,'総括表 (A表)'!$E461)</f>
        <v>0</v>
      </c>
      <c r="V461" s="557">
        <f>SUMIFS('個別表（B表）'!$H$14:$H$213,'個別表（B表）'!$C$14:$C$213,'総括表 (A表)'!$E461,'個別表（B表）'!$T$14:$T$213,"&gt;=1")</f>
        <v>0</v>
      </c>
      <c r="W461" s="402">
        <f>SUMIFS('個別表（B表）'!$BZ$14:$BZ$213,'個別表（B表）'!$C$14:$C$213,'総括表 (A表)'!$E461)</f>
        <v>0</v>
      </c>
      <c r="X461" s="402">
        <f>SUMIFS('個別表（B表）'!$CC$14:$CC$213,'個別表（B表）'!$C$14:$C$213,'総括表 (A表)'!$E461)</f>
        <v>0</v>
      </c>
      <c r="Y461" s="546"/>
      <c r="Z461" s="546"/>
      <c r="AA461" s="557">
        <f t="shared" si="163"/>
        <v>0</v>
      </c>
      <c r="AB461" s="403">
        <f t="shared" si="164"/>
        <v>0</v>
      </c>
      <c r="AC461" s="403">
        <f t="shared" si="165"/>
        <v>0</v>
      </c>
      <c r="AD461" s="548">
        <f t="shared" si="160"/>
        <v>0</v>
      </c>
      <c r="AE461" s="549"/>
      <c r="AF461" s="550">
        <f t="shared" si="166"/>
        <v>0</v>
      </c>
      <c r="AG461" s="551">
        <f t="shared" si="167"/>
        <v>0</v>
      </c>
      <c r="AH461" s="549"/>
      <c r="AI461" s="549"/>
      <c r="AJ461" s="550">
        <f t="shared" si="168"/>
        <v>0</v>
      </c>
      <c r="AK461" s="850">
        <f t="shared" si="161"/>
        <v>0</v>
      </c>
      <c r="AL461" s="549"/>
      <c r="AM461" s="550">
        <f t="shared" si="169"/>
        <v>0</v>
      </c>
      <c r="AN461" s="551">
        <f t="shared" si="170"/>
        <v>0</v>
      </c>
      <c r="AO461" s="549"/>
      <c r="AP461" s="552">
        <f t="shared" si="171"/>
        <v>0</v>
      </c>
      <c r="AQ461" s="553"/>
      <c r="AR461" s="551">
        <f t="shared" si="172"/>
        <v>0</v>
      </c>
      <c r="AS461" s="554"/>
      <c r="AT461" s="345">
        <f t="shared" si="173"/>
        <v>0</v>
      </c>
      <c r="AU461" s="868"/>
      <c r="AV461" s="555"/>
      <c r="AW461" s="371">
        <f t="shared" si="176"/>
        <v>0</v>
      </c>
      <c r="AX461" s="268"/>
      <c r="AY461" s="346">
        <f>'総括表 (A表)'!I461</f>
        <v>0</v>
      </c>
      <c r="AZ461" s="346">
        <f t="shared" si="177"/>
        <v>2</v>
      </c>
      <c r="BA461" s="346" t="str">
        <f t="shared" si="178"/>
        <v/>
      </c>
      <c r="BB461" s="346" t="str">
        <f t="shared" ref="BB461:BB524" si="181">IF(AND($Q461&lt;0.1,OR($L461="都市",$L461="平地")),1,IF(AND($Q461&lt;0.2,OR($L461="中間",$L461="山間")),1,""))</f>
        <v/>
      </c>
      <c r="BC461" s="346" t="str">
        <f t="shared" ref="BC461:BC524" si="182">IF(AND($BA461=1,$BB461=1),1,"")</f>
        <v/>
      </c>
    </row>
    <row r="462" spans="1:55">
      <c r="A462" s="353">
        <f>VLOOKUP($E462,'個別表（B表）'!$C$14:$AR$213,2,FALSE)</f>
        <v>0</v>
      </c>
      <c r="B462" s="353">
        <f>IF(D462&gt;0,SUM($D$12:D462),0)</f>
        <v>0</v>
      </c>
      <c r="C462" s="353">
        <f t="shared" si="162"/>
        <v>0</v>
      </c>
      <c r="D462" s="353">
        <f t="shared" si="174"/>
        <v>0</v>
      </c>
      <c r="E462" s="408">
        <f t="shared" si="179"/>
        <v>0</v>
      </c>
      <c r="F462" s="371">
        <f>VLOOKUP($E462,'個別表（B表）'!$C$14:$AR$213,8,FALSE)</f>
        <v>0</v>
      </c>
      <c r="G462" s="346">
        <f>VLOOKUP($E462,'個別表（B表）'!$C$14:$AR$213,9,FALSE)</f>
        <v>0</v>
      </c>
      <c r="H462" s="346">
        <f>VLOOKUP($E462,'個別表（B表）'!$C$14:$AR$213,10,FALSE)</f>
        <v>0</v>
      </c>
      <c r="I462" s="542"/>
      <c r="J462" s="971" t="e">
        <f>IF($O462&gt;=0.6,1,
IF(AND($O462&gt;=0.5,#REF!=2,OR($L462="中間",$L462="山間")),1,"")
)</f>
        <v>#REF!</v>
      </c>
      <c r="K462" s="974" t="str">
        <f t="shared" si="175"/>
        <v/>
      </c>
      <c r="L462" s="652" t="str">
        <f>IF($H462&gt;0,LEFT(VLOOKUP($E462,'個別表（B表）'!$C$14:$AR$213,15,FALSE),2),"")</f>
        <v/>
      </c>
      <c r="M462" s="796"/>
      <c r="N462" s="544"/>
      <c r="O462" s="544"/>
      <c r="P462" s="543"/>
      <c r="Q462" s="556" t="str">
        <f t="shared" si="180"/>
        <v/>
      </c>
      <c r="R462" s="545"/>
      <c r="S462" s="557">
        <f>SUMIFS('個別表（B表）'!$H$14:$H$213,'個別表（B表）'!$C$14:$C$213,'総括表 (A表)'!$E462,'個別表（B表）'!$S$14:$S$213,"&gt;=1")</f>
        <v>0</v>
      </c>
      <c r="T462" s="401">
        <f>SUMIFS('個別表（B表）'!$BB$14:$BB$213,'個別表（B表）'!$C$14:$C$213,'総括表 (A表)'!$E462)</f>
        <v>0</v>
      </c>
      <c r="U462" s="401">
        <f>SUMIFS('個別表（B表）'!$BD$14:$BD$213,'個別表（B表）'!$C$14:$C$213,'総括表 (A表)'!$E462)</f>
        <v>0</v>
      </c>
      <c r="V462" s="557">
        <f>SUMIFS('個別表（B表）'!$H$14:$H$213,'個別表（B表）'!$C$14:$C$213,'総括表 (A表)'!$E462,'個別表（B表）'!$T$14:$T$213,"&gt;=1")</f>
        <v>0</v>
      </c>
      <c r="W462" s="402">
        <f>SUMIFS('個別表（B表）'!$BZ$14:$BZ$213,'個別表（B表）'!$C$14:$C$213,'総括表 (A表)'!$E462)</f>
        <v>0</v>
      </c>
      <c r="X462" s="402">
        <f>SUMIFS('個別表（B表）'!$CC$14:$CC$213,'個別表（B表）'!$C$14:$C$213,'総括表 (A表)'!$E462)</f>
        <v>0</v>
      </c>
      <c r="Y462" s="546"/>
      <c r="Z462" s="546"/>
      <c r="AA462" s="557">
        <f t="shared" si="163"/>
        <v>0</v>
      </c>
      <c r="AB462" s="403">
        <f t="shared" si="164"/>
        <v>0</v>
      </c>
      <c r="AC462" s="403">
        <f t="shared" si="165"/>
        <v>0</v>
      </c>
      <c r="AD462" s="548">
        <f t="shared" ref="AD462:AD525" si="183">$M462</f>
        <v>0</v>
      </c>
      <c r="AE462" s="549"/>
      <c r="AF462" s="550">
        <f t="shared" si="166"/>
        <v>0</v>
      </c>
      <c r="AG462" s="551">
        <f t="shared" si="167"/>
        <v>0</v>
      </c>
      <c r="AH462" s="549"/>
      <c r="AI462" s="549"/>
      <c r="AJ462" s="550">
        <f t="shared" si="168"/>
        <v>0</v>
      </c>
      <c r="AK462" s="850">
        <f t="shared" ref="AK462:AK525" si="184">$M462</f>
        <v>0</v>
      </c>
      <c r="AL462" s="549"/>
      <c r="AM462" s="550">
        <f t="shared" si="169"/>
        <v>0</v>
      </c>
      <c r="AN462" s="551">
        <f t="shared" si="170"/>
        <v>0</v>
      </c>
      <c r="AO462" s="549"/>
      <c r="AP462" s="552">
        <f t="shared" si="171"/>
        <v>0</v>
      </c>
      <c r="AQ462" s="553"/>
      <c r="AR462" s="551">
        <f t="shared" si="172"/>
        <v>0</v>
      </c>
      <c r="AS462" s="554"/>
      <c r="AT462" s="345">
        <f t="shared" si="173"/>
        <v>0</v>
      </c>
      <c r="AU462" s="868"/>
      <c r="AV462" s="555"/>
      <c r="AW462" s="371">
        <f t="shared" si="176"/>
        <v>0</v>
      </c>
      <c r="AX462" s="268"/>
      <c r="AY462" s="346">
        <f>'総括表 (A表)'!I462</f>
        <v>0</v>
      </c>
      <c r="AZ462" s="346">
        <f t="shared" si="177"/>
        <v>2</v>
      </c>
      <c r="BA462" s="346" t="str">
        <f t="shared" si="178"/>
        <v/>
      </c>
      <c r="BB462" s="346" t="str">
        <f t="shared" si="181"/>
        <v/>
      </c>
      <c r="BC462" s="346" t="str">
        <f t="shared" si="182"/>
        <v/>
      </c>
    </row>
    <row r="463" spans="1:55">
      <c r="A463" s="353">
        <f>VLOOKUP($E463,'個別表（B表）'!$C$14:$AR$213,2,FALSE)</f>
        <v>0</v>
      </c>
      <c r="B463" s="353">
        <f>IF(D463&gt;0,SUM($D$12:D463),0)</f>
        <v>0</v>
      </c>
      <c r="C463" s="353">
        <f t="shared" si="162"/>
        <v>0</v>
      </c>
      <c r="D463" s="353">
        <f t="shared" si="174"/>
        <v>0</v>
      </c>
      <c r="E463" s="408">
        <f t="shared" si="179"/>
        <v>0</v>
      </c>
      <c r="F463" s="371">
        <f>VLOOKUP($E463,'個別表（B表）'!$C$14:$AR$213,8,FALSE)</f>
        <v>0</v>
      </c>
      <c r="G463" s="346">
        <f>VLOOKUP($E463,'個別表（B表）'!$C$14:$AR$213,9,FALSE)</f>
        <v>0</v>
      </c>
      <c r="H463" s="346">
        <f>VLOOKUP($E463,'個別表（B表）'!$C$14:$AR$213,10,FALSE)</f>
        <v>0</v>
      </c>
      <c r="I463" s="542"/>
      <c r="J463" s="971" t="e">
        <f>IF($O463&gt;=0.6,1,
IF(AND($O463&gt;=0.5,#REF!=2,OR($L463="中間",$L463="山間")),1,"")
)</f>
        <v>#REF!</v>
      </c>
      <c r="K463" s="974" t="str">
        <f t="shared" si="175"/>
        <v/>
      </c>
      <c r="L463" s="652" t="str">
        <f>IF($H463&gt;0,LEFT(VLOOKUP($E463,'個別表（B表）'!$C$14:$AR$213,15,FALSE),2),"")</f>
        <v/>
      </c>
      <c r="M463" s="796"/>
      <c r="N463" s="544"/>
      <c r="O463" s="544"/>
      <c r="P463" s="543"/>
      <c r="Q463" s="556" t="str">
        <f t="shared" si="180"/>
        <v/>
      </c>
      <c r="R463" s="545"/>
      <c r="S463" s="557">
        <f>SUMIFS('個別表（B表）'!$H$14:$H$213,'個別表（B表）'!$C$14:$C$213,'総括表 (A表)'!$E463,'個別表（B表）'!$S$14:$S$213,"&gt;=1")</f>
        <v>0</v>
      </c>
      <c r="T463" s="401">
        <f>SUMIFS('個別表（B表）'!$BB$14:$BB$213,'個別表（B表）'!$C$14:$C$213,'総括表 (A表)'!$E463)</f>
        <v>0</v>
      </c>
      <c r="U463" s="401">
        <f>SUMIFS('個別表（B表）'!$BD$14:$BD$213,'個別表（B表）'!$C$14:$C$213,'総括表 (A表)'!$E463)</f>
        <v>0</v>
      </c>
      <c r="V463" s="557">
        <f>SUMIFS('個別表（B表）'!$H$14:$H$213,'個別表（B表）'!$C$14:$C$213,'総括表 (A表)'!$E463,'個別表（B表）'!$T$14:$T$213,"&gt;=1")</f>
        <v>0</v>
      </c>
      <c r="W463" s="402">
        <f>SUMIFS('個別表（B表）'!$BZ$14:$BZ$213,'個別表（B表）'!$C$14:$C$213,'総括表 (A表)'!$E463)</f>
        <v>0</v>
      </c>
      <c r="X463" s="402">
        <f>SUMIFS('個別表（B表）'!$CC$14:$CC$213,'個別表（B表）'!$C$14:$C$213,'総括表 (A表)'!$E463)</f>
        <v>0</v>
      </c>
      <c r="Y463" s="546"/>
      <c r="Z463" s="546"/>
      <c r="AA463" s="557">
        <f t="shared" si="163"/>
        <v>0</v>
      </c>
      <c r="AB463" s="403">
        <f t="shared" si="164"/>
        <v>0</v>
      </c>
      <c r="AC463" s="403">
        <f t="shared" si="165"/>
        <v>0</v>
      </c>
      <c r="AD463" s="548">
        <f t="shared" si="183"/>
        <v>0</v>
      </c>
      <c r="AE463" s="549"/>
      <c r="AF463" s="550">
        <f t="shared" si="166"/>
        <v>0</v>
      </c>
      <c r="AG463" s="551">
        <f t="shared" si="167"/>
        <v>0</v>
      </c>
      <c r="AH463" s="549"/>
      <c r="AI463" s="549"/>
      <c r="AJ463" s="550">
        <f t="shared" si="168"/>
        <v>0</v>
      </c>
      <c r="AK463" s="850">
        <f t="shared" si="184"/>
        <v>0</v>
      </c>
      <c r="AL463" s="549"/>
      <c r="AM463" s="550">
        <f t="shared" si="169"/>
        <v>0</v>
      </c>
      <c r="AN463" s="551">
        <f t="shared" si="170"/>
        <v>0</v>
      </c>
      <c r="AO463" s="549"/>
      <c r="AP463" s="552">
        <f t="shared" si="171"/>
        <v>0</v>
      </c>
      <c r="AQ463" s="553"/>
      <c r="AR463" s="551">
        <f t="shared" si="172"/>
        <v>0</v>
      </c>
      <c r="AS463" s="554"/>
      <c r="AT463" s="345">
        <f t="shared" si="173"/>
        <v>0</v>
      </c>
      <c r="AU463" s="868"/>
      <c r="AV463" s="555"/>
      <c r="AW463" s="371">
        <f t="shared" si="176"/>
        <v>0</v>
      </c>
      <c r="AX463" s="268"/>
      <c r="AY463" s="346">
        <f>'総括表 (A表)'!I463</f>
        <v>0</v>
      </c>
      <c r="AZ463" s="346">
        <f t="shared" si="177"/>
        <v>2</v>
      </c>
      <c r="BA463" s="346" t="str">
        <f t="shared" si="178"/>
        <v/>
      </c>
      <c r="BB463" s="346" t="str">
        <f t="shared" si="181"/>
        <v/>
      </c>
      <c r="BC463" s="346" t="str">
        <f t="shared" si="182"/>
        <v/>
      </c>
    </row>
    <row r="464" spans="1:55">
      <c r="A464" s="353">
        <f>VLOOKUP($E464,'個別表（B表）'!$C$14:$AR$213,2,FALSE)</f>
        <v>0</v>
      </c>
      <c r="B464" s="353">
        <f>IF(D464&gt;0,SUM($D$12:D464),0)</f>
        <v>0</v>
      </c>
      <c r="C464" s="353">
        <f t="shared" si="162"/>
        <v>0</v>
      </c>
      <c r="D464" s="353">
        <f t="shared" si="174"/>
        <v>0</v>
      </c>
      <c r="E464" s="408">
        <f t="shared" si="179"/>
        <v>0</v>
      </c>
      <c r="F464" s="371">
        <f>VLOOKUP($E464,'個別表（B表）'!$C$14:$AR$213,8,FALSE)</f>
        <v>0</v>
      </c>
      <c r="G464" s="346">
        <f>VLOOKUP($E464,'個別表（B表）'!$C$14:$AR$213,9,FALSE)</f>
        <v>0</v>
      </c>
      <c r="H464" s="346">
        <f>VLOOKUP($E464,'個別表（B表）'!$C$14:$AR$213,10,FALSE)</f>
        <v>0</v>
      </c>
      <c r="I464" s="542"/>
      <c r="J464" s="971" t="e">
        <f>IF($O464&gt;=0.6,1,
IF(AND($O464&gt;=0.5,#REF!=2,OR($L464="中間",$L464="山間")),1,"")
)</f>
        <v>#REF!</v>
      </c>
      <c r="K464" s="974" t="str">
        <f t="shared" si="175"/>
        <v/>
      </c>
      <c r="L464" s="652" t="str">
        <f>IF($H464&gt;0,LEFT(VLOOKUP($E464,'個別表（B表）'!$C$14:$AR$213,15,FALSE),2),"")</f>
        <v/>
      </c>
      <c r="M464" s="796"/>
      <c r="N464" s="544"/>
      <c r="O464" s="544"/>
      <c r="P464" s="543"/>
      <c r="Q464" s="556" t="str">
        <f t="shared" si="180"/>
        <v/>
      </c>
      <c r="R464" s="545"/>
      <c r="S464" s="557">
        <f>SUMIFS('個別表（B表）'!$H$14:$H$213,'個別表（B表）'!$C$14:$C$213,'総括表 (A表)'!$E464,'個別表（B表）'!$S$14:$S$213,"&gt;=1")</f>
        <v>0</v>
      </c>
      <c r="T464" s="401">
        <f>SUMIFS('個別表（B表）'!$BB$14:$BB$213,'個別表（B表）'!$C$14:$C$213,'総括表 (A表)'!$E464)</f>
        <v>0</v>
      </c>
      <c r="U464" s="401">
        <f>SUMIFS('個別表（B表）'!$BD$14:$BD$213,'個別表（B表）'!$C$14:$C$213,'総括表 (A表)'!$E464)</f>
        <v>0</v>
      </c>
      <c r="V464" s="557">
        <f>SUMIFS('個別表（B表）'!$H$14:$H$213,'個別表（B表）'!$C$14:$C$213,'総括表 (A表)'!$E464,'個別表（B表）'!$T$14:$T$213,"&gt;=1")</f>
        <v>0</v>
      </c>
      <c r="W464" s="402">
        <f>SUMIFS('個別表（B表）'!$BZ$14:$BZ$213,'個別表（B表）'!$C$14:$C$213,'総括表 (A表)'!$E464)</f>
        <v>0</v>
      </c>
      <c r="X464" s="402">
        <f>SUMIFS('個別表（B表）'!$CC$14:$CC$213,'個別表（B表）'!$C$14:$C$213,'総括表 (A表)'!$E464)</f>
        <v>0</v>
      </c>
      <c r="Y464" s="546"/>
      <c r="Z464" s="546"/>
      <c r="AA464" s="557">
        <f t="shared" si="163"/>
        <v>0</v>
      </c>
      <c r="AB464" s="403">
        <f t="shared" si="164"/>
        <v>0</v>
      </c>
      <c r="AC464" s="403">
        <f t="shared" si="165"/>
        <v>0</v>
      </c>
      <c r="AD464" s="548">
        <f t="shared" si="183"/>
        <v>0</v>
      </c>
      <c r="AE464" s="549"/>
      <c r="AF464" s="550">
        <f t="shared" si="166"/>
        <v>0</v>
      </c>
      <c r="AG464" s="551">
        <f t="shared" si="167"/>
        <v>0</v>
      </c>
      <c r="AH464" s="549"/>
      <c r="AI464" s="549"/>
      <c r="AJ464" s="550">
        <f t="shared" si="168"/>
        <v>0</v>
      </c>
      <c r="AK464" s="850">
        <f t="shared" si="184"/>
        <v>0</v>
      </c>
      <c r="AL464" s="549"/>
      <c r="AM464" s="550">
        <f t="shared" si="169"/>
        <v>0</v>
      </c>
      <c r="AN464" s="551">
        <f t="shared" si="170"/>
        <v>0</v>
      </c>
      <c r="AO464" s="549"/>
      <c r="AP464" s="552">
        <f t="shared" si="171"/>
        <v>0</v>
      </c>
      <c r="AQ464" s="553"/>
      <c r="AR464" s="551">
        <f t="shared" si="172"/>
        <v>0</v>
      </c>
      <c r="AS464" s="554"/>
      <c r="AT464" s="345">
        <f t="shared" si="173"/>
        <v>0</v>
      </c>
      <c r="AU464" s="868"/>
      <c r="AV464" s="555"/>
      <c r="AW464" s="371">
        <f t="shared" si="176"/>
        <v>0</v>
      </c>
      <c r="AX464" s="268"/>
      <c r="AY464" s="346">
        <f>'総括表 (A表)'!I464</f>
        <v>0</v>
      </c>
      <c r="AZ464" s="346">
        <f t="shared" si="177"/>
        <v>2</v>
      </c>
      <c r="BA464" s="346" t="str">
        <f t="shared" si="178"/>
        <v/>
      </c>
      <c r="BB464" s="346" t="str">
        <f t="shared" si="181"/>
        <v/>
      </c>
      <c r="BC464" s="346" t="str">
        <f t="shared" si="182"/>
        <v/>
      </c>
    </row>
    <row r="465" spans="1:55">
      <c r="A465" s="353">
        <f>VLOOKUP($E465,'個別表（B表）'!$C$14:$AR$213,2,FALSE)</f>
        <v>0</v>
      </c>
      <c r="B465" s="353">
        <f>IF(D465&gt;0,SUM($D$12:D465),0)</f>
        <v>0</v>
      </c>
      <c r="C465" s="353">
        <f t="shared" si="162"/>
        <v>0</v>
      </c>
      <c r="D465" s="353">
        <f t="shared" si="174"/>
        <v>0</v>
      </c>
      <c r="E465" s="408">
        <f t="shared" si="179"/>
        <v>0</v>
      </c>
      <c r="F465" s="371">
        <f>VLOOKUP($E465,'個別表（B表）'!$C$14:$AR$213,8,FALSE)</f>
        <v>0</v>
      </c>
      <c r="G465" s="346">
        <f>VLOOKUP($E465,'個別表（B表）'!$C$14:$AR$213,9,FALSE)</f>
        <v>0</v>
      </c>
      <c r="H465" s="346">
        <f>VLOOKUP($E465,'個別表（B表）'!$C$14:$AR$213,10,FALSE)</f>
        <v>0</v>
      </c>
      <c r="I465" s="542"/>
      <c r="J465" s="971" t="e">
        <f>IF($O465&gt;=0.6,1,
IF(AND($O465&gt;=0.5,#REF!=2,OR($L465="中間",$L465="山間")),1,"")
)</f>
        <v>#REF!</v>
      </c>
      <c r="K465" s="974" t="str">
        <f t="shared" si="175"/>
        <v/>
      </c>
      <c r="L465" s="652" t="str">
        <f>IF($H465&gt;0,LEFT(VLOOKUP($E465,'個別表（B表）'!$C$14:$AR$213,15,FALSE),2),"")</f>
        <v/>
      </c>
      <c r="M465" s="796"/>
      <c r="N465" s="544"/>
      <c r="O465" s="544"/>
      <c r="P465" s="543"/>
      <c r="Q465" s="556" t="str">
        <f t="shared" si="180"/>
        <v/>
      </c>
      <c r="R465" s="545"/>
      <c r="S465" s="557">
        <f>SUMIFS('個別表（B表）'!$H$14:$H$213,'個別表（B表）'!$C$14:$C$213,'総括表 (A表)'!$E465,'個別表（B表）'!$S$14:$S$213,"&gt;=1")</f>
        <v>0</v>
      </c>
      <c r="T465" s="401">
        <f>SUMIFS('個別表（B表）'!$BB$14:$BB$213,'個別表（B表）'!$C$14:$C$213,'総括表 (A表)'!$E465)</f>
        <v>0</v>
      </c>
      <c r="U465" s="401">
        <f>SUMIFS('個別表（B表）'!$BD$14:$BD$213,'個別表（B表）'!$C$14:$C$213,'総括表 (A表)'!$E465)</f>
        <v>0</v>
      </c>
      <c r="V465" s="557">
        <f>SUMIFS('個別表（B表）'!$H$14:$H$213,'個別表（B表）'!$C$14:$C$213,'総括表 (A表)'!$E465,'個別表（B表）'!$T$14:$T$213,"&gt;=1")</f>
        <v>0</v>
      </c>
      <c r="W465" s="402">
        <f>SUMIFS('個別表（B表）'!$BZ$14:$BZ$213,'個別表（B表）'!$C$14:$C$213,'総括表 (A表)'!$E465)</f>
        <v>0</v>
      </c>
      <c r="X465" s="402">
        <f>SUMIFS('個別表（B表）'!$CC$14:$CC$213,'個別表（B表）'!$C$14:$C$213,'総括表 (A表)'!$E465)</f>
        <v>0</v>
      </c>
      <c r="Y465" s="546"/>
      <c r="Z465" s="546"/>
      <c r="AA465" s="557">
        <f t="shared" si="163"/>
        <v>0</v>
      </c>
      <c r="AB465" s="403">
        <f t="shared" si="164"/>
        <v>0</v>
      </c>
      <c r="AC465" s="403">
        <f t="shared" si="165"/>
        <v>0</v>
      </c>
      <c r="AD465" s="548">
        <f t="shared" si="183"/>
        <v>0</v>
      </c>
      <c r="AE465" s="549"/>
      <c r="AF465" s="550">
        <f t="shared" si="166"/>
        <v>0</v>
      </c>
      <c r="AG465" s="551">
        <f t="shared" si="167"/>
        <v>0</v>
      </c>
      <c r="AH465" s="549"/>
      <c r="AI465" s="549"/>
      <c r="AJ465" s="550">
        <f t="shared" si="168"/>
        <v>0</v>
      </c>
      <c r="AK465" s="850">
        <f t="shared" si="184"/>
        <v>0</v>
      </c>
      <c r="AL465" s="549"/>
      <c r="AM465" s="550">
        <f t="shared" si="169"/>
        <v>0</v>
      </c>
      <c r="AN465" s="551">
        <f t="shared" si="170"/>
        <v>0</v>
      </c>
      <c r="AO465" s="549"/>
      <c r="AP465" s="552">
        <f t="shared" si="171"/>
        <v>0</v>
      </c>
      <c r="AQ465" s="553"/>
      <c r="AR465" s="551">
        <f t="shared" si="172"/>
        <v>0</v>
      </c>
      <c r="AS465" s="554"/>
      <c r="AT465" s="345">
        <f t="shared" si="173"/>
        <v>0</v>
      </c>
      <c r="AU465" s="868"/>
      <c r="AV465" s="555"/>
      <c r="AW465" s="371">
        <f t="shared" si="176"/>
        <v>0</v>
      </c>
      <c r="AX465" s="268"/>
      <c r="AY465" s="346">
        <f>'総括表 (A表)'!I465</f>
        <v>0</v>
      </c>
      <c r="AZ465" s="346">
        <f t="shared" si="177"/>
        <v>2</v>
      </c>
      <c r="BA465" s="346" t="str">
        <f t="shared" si="178"/>
        <v/>
      </c>
      <c r="BB465" s="346" t="str">
        <f t="shared" si="181"/>
        <v/>
      </c>
      <c r="BC465" s="346" t="str">
        <f t="shared" si="182"/>
        <v/>
      </c>
    </row>
    <row r="466" spans="1:55">
      <c r="A466" s="353">
        <f>VLOOKUP($E466,'個別表（B表）'!$C$14:$AR$213,2,FALSE)</f>
        <v>0</v>
      </c>
      <c r="B466" s="353">
        <f>IF(D466&gt;0,SUM($D$12:D466),0)</f>
        <v>0</v>
      </c>
      <c r="C466" s="353">
        <f t="shared" si="162"/>
        <v>0</v>
      </c>
      <c r="D466" s="353">
        <f t="shared" si="174"/>
        <v>0</v>
      </c>
      <c r="E466" s="408">
        <f t="shared" si="179"/>
        <v>0</v>
      </c>
      <c r="F466" s="371">
        <f>VLOOKUP($E466,'個別表（B表）'!$C$14:$AR$213,8,FALSE)</f>
        <v>0</v>
      </c>
      <c r="G466" s="346">
        <f>VLOOKUP($E466,'個別表（B表）'!$C$14:$AR$213,9,FALSE)</f>
        <v>0</v>
      </c>
      <c r="H466" s="346">
        <f>VLOOKUP($E466,'個別表（B表）'!$C$14:$AR$213,10,FALSE)</f>
        <v>0</v>
      </c>
      <c r="I466" s="542"/>
      <c r="J466" s="971" t="e">
        <f>IF($O466&gt;=0.6,1,
IF(AND($O466&gt;=0.5,#REF!=2,OR($L466="中間",$L466="山間")),1,"")
)</f>
        <v>#REF!</v>
      </c>
      <c r="K466" s="974" t="str">
        <f t="shared" si="175"/>
        <v/>
      </c>
      <c r="L466" s="652" t="str">
        <f>IF($H466&gt;0,LEFT(VLOOKUP($E466,'個別表（B表）'!$C$14:$AR$213,15,FALSE),2),"")</f>
        <v/>
      </c>
      <c r="M466" s="796"/>
      <c r="N466" s="544"/>
      <c r="O466" s="544"/>
      <c r="P466" s="543"/>
      <c r="Q466" s="556" t="str">
        <f t="shared" si="180"/>
        <v/>
      </c>
      <c r="R466" s="545"/>
      <c r="S466" s="557">
        <f>SUMIFS('個別表（B表）'!$H$14:$H$213,'個別表（B表）'!$C$14:$C$213,'総括表 (A表)'!$E466,'個別表（B表）'!$S$14:$S$213,"&gt;=1")</f>
        <v>0</v>
      </c>
      <c r="T466" s="401">
        <f>SUMIFS('個別表（B表）'!$BB$14:$BB$213,'個別表（B表）'!$C$14:$C$213,'総括表 (A表)'!$E466)</f>
        <v>0</v>
      </c>
      <c r="U466" s="401">
        <f>SUMIFS('個別表（B表）'!$BD$14:$BD$213,'個別表（B表）'!$C$14:$C$213,'総括表 (A表)'!$E466)</f>
        <v>0</v>
      </c>
      <c r="V466" s="557">
        <f>SUMIFS('個別表（B表）'!$H$14:$H$213,'個別表（B表）'!$C$14:$C$213,'総括表 (A表)'!$E466,'個別表（B表）'!$T$14:$T$213,"&gt;=1")</f>
        <v>0</v>
      </c>
      <c r="W466" s="402">
        <f>SUMIFS('個別表（B表）'!$BZ$14:$BZ$213,'個別表（B表）'!$C$14:$C$213,'総括表 (A表)'!$E466)</f>
        <v>0</v>
      </c>
      <c r="X466" s="402">
        <f>SUMIFS('個別表（B表）'!$CC$14:$CC$213,'個別表（B表）'!$C$14:$C$213,'総括表 (A表)'!$E466)</f>
        <v>0</v>
      </c>
      <c r="Y466" s="546"/>
      <c r="Z466" s="546"/>
      <c r="AA466" s="557">
        <f t="shared" si="163"/>
        <v>0</v>
      </c>
      <c r="AB466" s="403">
        <f t="shared" si="164"/>
        <v>0</v>
      </c>
      <c r="AC466" s="403">
        <f t="shared" si="165"/>
        <v>0</v>
      </c>
      <c r="AD466" s="548">
        <f t="shared" si="183"/>
        <v>0</v>
      </c>
      <c r="AE466" s="549"/>
      <c r="AF466" s="550">
        <f t="shared" si="166"/>
        <v>0</v>
      </c>
      <c r="AG466" s="551">
        <f t="shared" si="167"/>
        <v>0</v>
      </c>
      <c r="AH466" s="549"/>
      <c r="AI466" s="549"/>
      <c r="AJ466" s="550">
        <f t="shared" si="168"/>
        <v>0</v>
      </c>
      <c r="AK466" s="850">
        <f t="shared" si="184"/>
        <v>0</v>
      </c>
      <c r="AL466" s="549"/>
      <c r="AM466" s="550">
        <f t="shared" si="169"/>
        <v>0</v>
      </c>
      <c r="AN466" s="551">
        <f t="shared" si="170"/>
        <v>0</v>
      </c>
      <c r="AO466" s="549"/>
      <c r="AP466" s="552">
        <f t="shared" si="171"/>
        <v>0</v>
      </c>
      <c r="AQ466" s="553"/>
      <c r="AR466" s="551">
        <f t="shared" si="172"/>
        <v>0</v>
      </c>
      <c r="AS466" s="554"/>
      <c r="AT466" s="345">
        <f t="shared" si="173"/>
        <v>0</v>
      </c>
      <c r="AU466" s="868"/>
      <c r="AV466" s="555"/>
      <c r="AW466" s="371">
        <f t="shared" si="176"/>
        <v>0</v>
      </c>
      <c r="AX466" s="268"/>
      <c r="AY466" s="346">
        <f>'総括表 (A表)'!I466</f>
        <v>0</v>
      </c>
      <c r="AZ466" s="346">
        <f t="shared" si="177"/>
        <v>2</v>
      </c>
      <c r="BA466" s="346" t="str">
        <f t="shared" si="178"/>
        <v/>
      </c>
      <c r="BB466" s="346" t="str">
        <f t="shared" si="181"/>
        <v/>
      </c>
      <c r="BC466" s="346" t="str">
        <f t="shared" si="182"/>
        <v/>
      </c>
    </row>
    <row r="467" spans="1:55">
      <c r="A467" s="353">
        <f>VLOOKUP($E467,'個別表（B表）'!$C$14:$AR$213,2,FALSE)</f>
        <v>0</v>
      </c>
      <c r="B467" s="353">
        <f>IF(D467&gt;0,SUM($D$12:D467),0)</f>
        <v>0</v>
      </c>
      <c r="C467" s="353">
        <f t="shared" si="162"/>
        <v>0</v>
      </c>
      <c r="D467" s="353">
        <f t="shared" si="174"/>
        <v>0</v>
      </c>
      <c r="E467" s="408">
        <f t="shared" si="179"/>
        <v>0</v>
      </c>
      <c r="F467" s="371">
        <f>VLOOKUP($E467,'個別表（B表）'!$C$14:$AR$213,8,FALSE)</f>
        <v>0</v>
      </c>
      <c r="G467" s="346">
        <f>VLOOKUP($E467,'個別表（B表）'!$C$14:$AR$213,9,FALSE)</f>
        <v>0</v>
      </c>
      <c r="H467" s="346">
        <f>VLOOKUP($E467,'個別表（B表）'!$C$14:$AR$213,10,FALSE)</f>
        <v>0</v>
      </c>
      <c r="I467" s="542"/>
      <c r="J467" s="971" t="e">
        <f>IF($O467&gt;=0.6,1,
IF(AND($O467&gt;=0.5,#REF!=2,OR($L467="中間",$L467="山間")),1,"")
)</f>
        <v>#REF!</v>
      </c>
      <c r="K467" s="974" t="str">
        <f t="shared" si="175"/>
        <v/>
      </c>
      <c r="L467" s="652" t="str">
        <f>IF($H467&gt;0,LEFT(VLOOKUP($E467,'個別表（B表）'!$C$14:$AR$213,15,FALSE),2),"")</f>
        <v/>
      </c>
      <c r="M467" s="796"/>
      <c r="N467" s="544"/>
      <c r="O467" s="544"/>
      <c r="P467" s="543"/>
      <c r="Q467" s="556" t="str">
        <f t="shared" si="180"/>
        <v/>
      </c>
      <c r="R467" s="545"/>
      <c r="S467" s="557">
        <f>SUMIFS('個別表（B表）'!$H$14:$H$213,'個別表（B表）'!$C$14:$C$213,'総括表 (A表)'!$E467,'個別表（B表）'!$S$14:$S$213,"&gt;=1")</f>
        <v>0</v>
      </c>
      <c r="T467" s="401">
        <f>SUMIFS('個別表（B表）'!$BB$14:$BB$213,'個別表（B表）'!$C$14:$C$213,'総括表 (A表)'!$E467)</f>
        <v>0</v>
      </c>
      <c r="U467" s="401">
        <f>SUMIFS('個別表（B表）'!$BD$14:$BD$213,'個別表（B表）'!$C$14:$C$213,'総括表 (A表)'!$E467)</f>
        <v>0</v>
      </c>
      <c r="V467" s="557">
        <f>SUMIFS('個別表（B表）'!$H$14:$H$213,'個別表（B表）'!$C$14:$C$213,'総括表 (A表)'!$E467,'個別表（B表）'!$T$14:$T$213,"&gt;=1")</f>
        <v>0</v>
      </c>
      <c r="W467" s="402">
        <f>SUMIFS('個別表（B表）'!$BZ$14:$BZ$213,'個別表（B表）'!$C$14:$C$213,'総括表 (A表)'!$E467)</f>
        <v>0</v>
      </c>
      <c r="X467" s="402">
        <f>SUMIFS('個別表（B表）'!$CC$14:$CC$213,'個別表（B表）'!$C$14:$C$213,'総括表 (A表)'!$E467)</f>
        <v>0</v>
      </c>
      <c r="Y467" s="546"/>
      <c r="Z467" s="546"/>
      <c r="AA467" s="557">
        <f t="shared" si="163"/>
        <v>0</v>
      </c>
      <c r="AB467" s="403">
        <f t="shared" si="164"/>
        <v>0</v>
      </c>
      <c r="AC467" s="403">
        <f t="shared" si="165"/>
        <v>0</v>
      </c>
      <c r="AD467" s="548">
        <f t="shared" si="183"/>
        <v>0</v>
      </c>
      <c r="AE467" s="549"/>
      <c r="AF467" s="550">
        <f t="shared" si="166"/>
        <v>0</v>
      </c>
      <c r="AG467" s="551">
        <f t="shared" si="167"/>
        <v>0</v>
      </c>
      <c r="AH467" s="549"/>
      <c r="AI467" s="549"/>
      <c r="AJ467" s="550">
        <f t="shared" si="168"/>
        <v>0</v>
      </c>
      <c r="AK467" s="850">
        <f t="shared" si="184"/>
        <v>0</v>
      </c>
      <c r="AL467" s="549"/>
      <c r="AM467" s="550">
        <f t="shared" si="169"/>
        <v>0</v>
      </c>
      <c r="AN467" s="551">
        <f t="shared" si="170"/>
        <v>0</v>
      </c>
      <c r="AO467" s="549"/>
      <c r="AP467" s="552">
        <f t="shared" si="171"/>
        <v>0</v>
      </c>
      <c r="AQ467" s="553"/>
      <c r="AR467" s="551">
        <f t="shared" si="172"/>
        <v>0</v>
      </c>
      <c r="AS467" s="554"/>
      <c r="AT467" s="345">
        <f t="shared" si="173"/>
        <v>0</v>
      </c>
      <c r="AU467" s="868"/>
      <c r="AV467" s="555"/>
      <c r="AW467" s="371">
        <f t="shared" si="176"/>
        <v>0</v>
      </c>
      <c r="AX467" s="268"/>
      <c r="AY467" s="346">
        <f>'総括表 (A表)'!I467</f>
        <v>0</v>
      </c>
      <c r="AZ467" s="346">
        <f t="shared" si="177"/>
        <v>2</v>
      </c>
      <c r="BA467" s="346" t="str">
        <f t="shared" si="178"/>
        <v/>
      </c>
      <c r="BB467" s="346" t="str">
        <f t="shared" si="181"/>
        <v/>
      </c>
      <c r="BC467" s="346" t="str">
        <f t="shared" si="182"/>
        <v/>
      </c>
    </row>
    <row r="468" spans="1:55">
      <c r="A468" s="353">
        <f>VLOOKUP($E468,'個別表（B表）'!$C$14:$AR$213,2,FALSE)</f>
        <v>0</v>
      </c>
      <c r="B468" s="353">
        <f>IF(D468&gt;0,SUM($D$12:D468),0)</f>
        <v>0</v>
      </c>
      <c r="C468" s="353">
        <f t="shared" si="162"/>
        <v>0</v>
      </c>
      <c r="D468" s="353">
        <f t="shared" si="174"/>
        <v>0</v>
      </c>
      <c r="E468" s="408">
        <f t="shared" si="179"/>
        <v>0</v>
      </c>
      <c r="F468" s="371">
        <f>VLOOKUP($E468,'個別表（B表）'!$C$14:$AR$213,8,FALSE)</f>
        <v>0</v>
      </c>
      <c r="G468" s="346">
        <f>VLOOKUP($E468,'個別表（B表）'!$C$14:$AR$213,9,FALSE)</f>
        <v>0</v>
      </c>
      <c r="H468" s="346">
        <f>VLOOKUP($E468,'個別表（B表）'!$C$14:$AR$213,10,FALSE)</f>
        <v>0</v>
      </c>
      <c r="I468" s="542"/>
      <c r="J468" s="971" t="e">
        <f>IF($O468&gt;=0.6,1,
IF(AND($O468&gt;=0.5,#REF!=2,OR($L468="中間",$L468="山間")),1,"")
)</f>
        <v>#REF!</v>
      </c>
      <c r="K468" s="974" t="str">
        <f t="shared" si="175"/>
        <v/>
      </c>
      <c r="L468" s="652" t="str">
        <f>IF($H468&gt;0,LEFT(VLOOKUP($E468,'個別表（B表）'!$C$14:$AR$213,15,FALSE),2),"")</f>
        <v/>
      </c>
      <c r="M468" s="796"/>
      <c r="N468" s="544"/>
      <c r="O468" s="544"/>
      <c r="P468" s="543"/>
      <c r="Q468" s="556" t="str">
        <f t="shared" si="180"/>
        <v/>
      </c>
      <c r="R468" s="545"/>
      <c r="S468" s="557">
        <f>SUMIFS('個別表（B表）'!$H$14:$H$213,'個別表（B表）'!$C$14:$C$213,'総括表 (A表)'!$E468,'個別表（B表）'!$S$14:$S$213,"&gt;=1")</f>
        <v>0</v>
      </c>
      <c r="T468" s="401">
        <f>SUMIFS('個別表（B表）'!$BB$14:$BB$213,'個別表（B表）'!$C$14:$C$213,'総括表 (A表)'!$E468)</f>
        <v>0</v>
      </c>
      <c r="U468" s="401">
        <f>SUMIFS('個別表（B表）'!$BD$14:$BD$213,'個別表（B表）'!$C$14:$C$213,'総括表 (A表)'!$E468)</f>
        <v>0</v>
      </c>
      <c r="V468" s="557">
        <f>SUMIFS('個別表（B表）'!$H$14:$H$213,'個別表（B表）'!$C$14:$C$213,'総括表 (A表)'!$E468,'個別表（B表）'!$T$14:$T$213,"&gt;=1")</f>
        <v>0</v>
      </c>
      <c r="W468" s="402">
        <f>SUMIFS('個別表（B表）'!$BZ$14:$BZ$213,'個別表（B表）'!$C$14:$C$213,'総括表 (A表)'!$E468)</f>
        <v>0</v>
      </c>
      <c r="X468" s="402">
        <f>SUMIFS('個別表（B表）'!$CC$14:$CC$213,'個別表（B表）'!$C$14:$C$213,'総括表 (A表)'!$E468)</f>
        <v>0</v>
      </c>
      <c r="Y468" s="546"/>
      <c r="Z468" s="546"/>
      <c r="AA468" s="557">
        <f t="shared" si="163"/>
        <v>0</v>
      </c>
      <c r="AB468" s="403">
        <f t="shared" si="164"/>
        <v>0</v>
      </c>
      <c r="AC468" s="403">
        <f t="shared" si="165"/>
        <v>0</v>
      </c>
      <c r="AD468" s="548">
        <f t="shared" si="183"/>
        <v>0</v>
      </c>
      <c r="AE468" s="549"/>
      <c r="AF468" s="550">
        <f t="shared" si="166"/>
        <v>0</v>
      </c>
      <c r="AG468" s="551">
        <f t="shared" si="167"/>
        <v>0</v>
      </c>
      <c r="AH468" s="549"/>
      <c r="AI468" s="549"/>
      <c r="AJ468" s="550">
        <f t="shared" si="168"/>
        <v>0</v>
      </c>
      <c r="AK468" s="850">
        <f t="shared" si="184"/>
        <v>0</v>
      </c>
      <c r="AL468" s="549"/>
      <c r="AM468" s="550">
        <f t="shared" si="169"/>
        <v>0</v>
      </c>
      <c r="AN468" s="551">
        <f t="shared" si="170"/>
        <v>0</v>
      </c>
      <c r="AO468" s="549"/>
      <c r="AP468" s="552">
        <f t="shared" si="171"/>
        <v>0</v>
      </c>
      <c r="AQ468" s="553"/>
      <c r="AR468" s="551">
        <f t="shared" si="172"/>
        <v>0</v>
      </c>
      <c r="AS468" s="554"/>
      <c r="AT468" s="345">
        <f t="shared" si="173"/>
        <v>0</v>
      </c>
      <c r="AU468" s="868"/>
      <c r="AV468" s="555"/>
      <c r="AW468" s="371">
        <f t="shared" si="176"/>
        <v>0</v>
      </c>
      <c r="AX468" s="268"/>
      <c r="AY468" s="346">
        <f>'総括表 (A表)'!I468</f>
        <v>0</v>
      </c>
      <c r="AZ468" s="346">
        <f t="shared" si="177"/>
        <v>2</v>
      </c>
      <c r="BA468" s="346" t="str">
        <f t="shared" si="178"/>
        <v/>
      </c>
      <c r="BB468" s="346" t="str">
        <f t="shared" si="181"/>
        <v/>
      </c>
      <c r="BC468" s="346" t="str">
        <f t="shared" si="182"/>
        <v/>
      </c>
    </row>
    <row r="469" spans="1:55">
      <c r="A469" s="353">
        <f>VLOOKUP($E469,'個別表（B表）'!$C$14:$AR$213,2,FALSE)</f>
        <v>0</v>
      </c>
      <c r="B469" s="353">
        <f>IF(D469&gt;0,SUM($D$12:D469),0)</f>
        <v>0</v>
      </c>
      <c r="C469" s="353">
        <f t="shared" si="162"/>
        <v>0</v>
      </c>
      <c r="D469" s="353">
        <f t="shared" si="174"/>
        <v>0</v>
      </c>
      <c r="E469" s="408">
        <f t="shared" si="179"/>
        <v>0</v>
      </c>
      <c r="F469" s="371">
        <f>VLOOKUP($E469,'個別表（B表）'!$C$14:$AR$213,8,FALSE)</f>
        <v>0</v>
      </c>
      <c r="G469" s="346">
        <f>VLOOKUP($E469,'個別表（B表）'!$C$14:$AR$213,9,FALSE)</f>
        <v>0</v>
      </c>
      <c r="H469" s="346">
        <f>VLOOKUP($E469,'個別表（B表）'!$C$14:$AR$213,10,FALSE)</f>
        <v>0</v>
      </c>
      <c r="I469" s="542"/>
      <c r="J469" s="971" t="e">
        <f>IF($O469&gt;=0.6,1,
IF(AND($O469&gt;=0.5,#REF!=2,OR($L469="中間",$L469="山間")),1,"")
)</f>
        <v>#REF!</v>
      </c>
      <c r="K469" s="974" t="str">
        <f t="shared" si="175"/>
        <v/>
      </c>
      <c r="L469" s="652" t="str">
        <f>IF($H469&gt;0,LEFT(VLOOKUP($E469,'個別表（B表）'!$C$14:$AR$213,15,FALSE),2),"")</f>
        <v/>
      </c>
      <c r="M469" s="796"/>
      <c r="N469" s="544"/>
      <c r="O469" s="544"/>
      <c r="P469" s="543"/>
      <c r="Q469" s="556" t="str">
        <f t="shared" si="180"/>
        <v/>
      </c>
      <c r="R469" s="545"/>
      <c r="S469" s="557">
        <f>SUMIFS('個別表（B表）'!$H$14:$H$213,'個別表（B表）'!$C$14:$C$213,'総括表 (A表)'!$E469,'個別表（B表）'!$S$14:$S$213,"&gt;=1")</f>
        <v>0</v>
      </c>
      <c r="T469" s="401">
        <f>SUMIFS('個別表（B表）'!$BB$14:$BB$213,'個別表（B表）'!$C$14:$C$213,'総括表 (A表)'!$E469)</f>
        <v>0</v>
      </c>
      <c r="U469" s="401">
        <f>SUMIFS('個別表（B表）'!$BD$14:$BD$213,'個別表（B表）'!$C$14:$C$213,'総括表 (A表)'!$E469)</f>
        <v>0</v>
      </c>
      <c r="V469" s="557">
        <f>SUMIFS('個別表（B表）'!$H$14:$H$213,'個別表（B表）'!$C$14:$C$213,'総括表 (A表)'!$E469,'個別表（B表）'!$T$14:$T$213,"&gt;=1")</f>
        <v>0</v>
      </c>
      <c r="W469" s="402">
        <f>SUMIFS('個別表（B表）'!$BZ$14:$BZ$213,'個別表（B表）'!$C$14:$C$213,'総括表 (A表)'!$E469)</f>
        <v>0</v>
      </c>
      <c r="X469" s="402">
        <f>SUMIFS('個別表（B表）'!$CC$14:$CC$213,'個別表（B表）'!$C$14:$C$213,'総括表 (A表)'!$E469)</f>
        <v>0</v>
      </c>
      <c r="Y469" s="546"/>
      <c r="Z469" s="546"/>
      <c r="AA469" s="557">
        <f t="shared" si="163"/>
        <v>0</v>
      </c>
      <c r="AB469" s="403">
        <f t="shared" si="164"/>
        <v>0</v>
      </c>
      <c r="AC469" s="403">
        <f t="shared" si="165"/>
        <v>0</v>
      </c>
      <c r="AD469" s="548">
        <f t="shared" si="183"/>
        <v>0</v>
      </c>
      <c r="AE469" s="549"/>
      <c r="AF469" s="550">
        <f t="shared" si="166"/>
        <v>0</v>
      </c>
      <c r="AG469" s="551">
        <f t="shared" si="167"/>
        <v>0</v>
      </c>
      <c r="AH469" s="549"/>
      <c r="AI469" s="549"/>
      <c r="AJ469" s="550">
        <f t="shared" si="168"/>
        <v>0</v>
      </c>
      <c r="AK469" s="850">
        <f t="shared" si="184"/>
        <v>0</v>
      </c>
      <c r="AL469" s="549"/>
      <c r="AM469" s="550">
        <f t="shared" si="169"/>
        <v>0</v>
      </c>
      <c r="AN469" s="551">
        <f t="shared" si="170"/>
        <v>0</v>
      </c>
      <c r="AO469" s="549"/>
      <c r="AP469" s="552">
        <f t="shared" si="171"/>
        <v>0</v>
      </c>
      <c r="AQ469" s="553"/>
      <c r="AR469" s="551">
        <f t="shared" si="172"/>
        <v>0</v>
      </c>
      <c r="AS469" s="554"/>
      <c r="AT469" s="345">
        <f t="shared" si="173"/>
        <v>0</v>
      </c>
      <c r="AU469" s="868"/>
      <c r="AV469" s="555"/>
      <c r="AW469" s="371">
        <f t="shared" si="176"/>
        <v>0</v>
      </c>
      <c r="AX469" s="268"/>
      <c r="AY469" s="346">
        <f>'総括表 (A表)'!I469</f>
        <v>0</v>
      </c>
      <c r="AZ469" s="346">
        <f t="shared" si="177"/>
        <v>2</v>
      </c>
      <c r="BA469" s="346" t="str">
        <f t="shared" si="178"/>
        <v/>
      </c>
      <c r="BB469" s="346" t="str">
        <f t="shared" si="181"/>
        <v/>
      </c>
      <c r="BC469" s="346" t="str">
        <f t="shared" si="182"/>
        <v/>
      </c>
    </row>
    <row r="470" spans="1:55">
      <c r="A470" s="353">
        <f>VLOOKUP($E470,'個別表（B表）'!$C$14:$AR$213,2,FALSE)</f>
        <v>0</v>
      </c>
      <c r="B470" s="353">
        <f>IF(D470&gt;0,SUM($D$12:D470),0)</f>
        <v>0</v>
      </c>
      <c r="C470" s="353">
        <f t="shared" si="162"/>
        <v>0</v>
      </c>
      <c r="D470" s="353">
        <f t="shared" si="174"/>
        <v>0</v>
      </c>
      <c r="E470" s="408">
        <f t="shared" si="179"/>
        <v>0</v>
      </c>
      <c r="F470" s="371">
        <f>VLOOKUP($E470,'個別表（B表）'!$C$14:$AR$213,8,FALSE)</f>
        <v>0</v>
      </c>
      <c r="G470" s="346">
        <f>VLOOKUP($E470,'個別表（B表）'!$C$14:$AR$213,9,FALSE)</f>
        <v>0</v>
      </c>
      <c r="H470" s="346">
        <f>VLOOKUP($E470,'個別表（B表）'!$C$14:$AR$213,10,FALSE)</f>
        <v>0</v>
      </c>
      <c r="I470" s="542"/>
      <c r="J470" s="971" t="e">
        <f>IF($O470&gt;=0.6,1,
IF(AND($O470&gt;=0.5,#REF!=2,OR($L470="中間",$L470="山間")),1,"")
)</f>
        <v>#REF!</v>
      </c>
      <c r="K470" s="974" t="str">
        <f t="shared" si="175"/>
        <v/>
      </c>
      <c r="L470" s="652" t="str">
        <f>IF($H470&gt;0,LEFT(VLOOKUP($E470,'個別表（B表）'!$C$14:$AR$213,15,FALSE),2),"")</f>
        <v/>
      </c>
      <c r="M470" s="796"/>
      <c r="N470" s="544"/>
      <c r="O470" s="544"/>
      <c r="P470" s="543"/>
      <c r="Q470" s="556" t="str">
        <f t="shared" si="180"/>
        <v/>
      </c>
      <c r="R470" s="545"/>
      <c r="S470" s="557">
        <f>SUMIFS('個別表（B表）'!$H$14:$H$213,'個別表（B表）'!$C$14:$C$213,'総括表 (A表)'!$E470,'個別表（B表）'!$S$14:$S$213,"&gt;=1")</f>
        <v>0</v>
      </c>
      <c r="T470" s="401">
        <f>SUMIFS('個別表（B表）'!$BB$14:$BB$213,'個別表（B表）'!$C$14:$C$213,'総括表 (A表)'!$E470)</f>
        <v>0</v>
      </c>
      <c r="U470" s="401">
        <f>SUMIFS('個別表（B表）'!$BD$14:$BD$213,'個別表（B表）'!$C$14:$C$213,'総括表 (A表)'!$E470)</f>
        <v>0</v>
      </c>
      <c r="V470" s="557">
        <f>SUMIFS('個別表（B表）'!$H$14:$H$213,'個別表（B表）'!$C$14:$C$213,'総括表 (A表)'!$E470,'個別表（B表）'!$T$14:$T$213,"&gt;=1")</f>
        <v>0</v>
      </c>
      <c r="W470" s="402">
        <f>SUMIFS('個別表（B表）'!$BZ$14:$BZ$213,'個別表（B表）'!$C$14:$C$213,'総括表 (A表)'!$E470)</f>
        <v>0</v>
      </c>
      <c r="X470" s="402">
        <f>SUMIFS('個別表（B表）'!$CC$14:$CC$213,'個別表（B表）'!$C$14:$C$213,'総括表 (A表)'!$E470)</f>
        <v>0</v>
      </c>
      <c r="Y470" s="546"/>
      <c r="Z470" s="546"/>
      <c r="AA470" s="557">
        <f t="shared" si="163"/>
        <v>0</v>
      </c>
      <c r="AB470" s="403">
        <f t="shared" si="164"/>
        <v>0</v>
      </c>
      <c r="AC470" s="403">
        <f t="shared" si="165"/>
        <v>0</v>
      </c>
      <c r="AD470" s="548">
        <f t="shared" si="183"/>
        <v>0</v>
      </c>
      <c r="AE470" s="549"/>
      <c r="AF470" s="550">
        <f t="shared" si="166"/>
        <v>0</v>
      </c>
      <c r="AG470" s="551">
        <f t="shared" si="167"/>
        <v>0</v>
      </c>
      <c r="AH470" s="549"/>
      <c r="AI470" s="549"/>
      <c r="AJ470" s="550">
        <f t="shared" si="168"/>
        <v>0</v>
      </c>
      <c r="AK470" s="850">
        <f t="shared" si="184"/>
        <v>0</v>
      </c>
      <c r="AL470" s="549"/>
      <c r="AM470" s="550">
        <f t="shared" si="169"/>
        <v>0</v>
      </c>
      <c r="AN470" s="551">
        <f t="shared" si="170"/>
        <v>0</v>
      </c>
      <c r="AO470" s="549"/>
      <c r="AP470" s="552">
        <f t="shared" si="171"/>
        <v>0</v>
      </c>
      <c r="AQ470" s="553"/>
      <c r="AR470" s="551">
        <f t="shared" si="172"/>
        <v>0</v>
      </c>
      <c r="AS470" s="554"/>
      <c r="AT470" s="345">
        <f t="shared" si="173"/>
        <v>0</v>
      </c>
      <c r="AU470" s="868"/>
      <c r="AV470" s="555"/>
      <c r="AW470" s="371">
        <f t="shared" si="176"/>
        <v>0</v>
      </c>
      <c r="AX470" s="268"/>
      <c r="AY470" s="346">
        <f>'総括表 (A表)'!I470</f>
        <v>0</v>
      </c>
      <c r="AZ470" s="346">
        <f t="shared" si="177"/>
        <v>2</v>
      </c>
      <c r="BA470" s="346" t="str">
        <f t="shared" si="178"/>
        <v/>
      </c>
      <c r="BB470" s="346" t="str">
        <f t="shared" si="181"/>
        <v/>
      </c>
      <c r="BC470" s="346" t="str">
        <f t="shared" si="182"/>
        <v/>
      </c>
    </row>
    <row r="471" spans="1:55">
      <c r="A471" s="353">
        <f>VLOOKUP($E471,'個別表（B表）'!$C$14:$AR$213,2,FALSE)</f>
        <v>0</v>
      </c>
      <c r="B471" s="353">
        <f>IF(D471&gt;0,SUM($D$12:D471),0)</f>
        <v>0</v>
      </c>
      <c r="C471" s="353">
        <f t="shared" si="162"/>
        <v>0</v>
      </c>
      <c r="D471" s="353">
        <f t="shared" si="174"/>
        <v>0</v>
      </c>
      <c r="E471" s="408">
        <f t="shared" si="179"/>
        <v>0</v>
      </c>
      <c r="F471" s="371">
        <f>VLOOKUP($E471,'個別表（B表）'!$C$14:$AR$213,8,FALSE)</f>
        <v>0</v>
      </c>
      <c r="G471" s="346">
        <f>VLOOKUP($E471,'個別表（B表）'!$C$14:$AR$213,9,FALSE)</f>
        <v>0</v>
      </c>
      <c r="H471" s="346">
        <f>VLOOKUP($E471,'個別表（B表）'!$C$14:$AR$213,10,FALSE)</f>
        <v>0</v>
      </c>
      <c r="I471" s="542"/>
      <c r="J471" s="971" t="e">
        <f>IF($O471&gt;=0.6,1,
IF(AND($O471&gt;=0.5,#REF!=2,OR($L471="中間",$L471="山間")),1,"")
)</f>
        <v>#REF!</v>
      </c>
      <c r="K471" s="974" t="str">
        <f t="shared" si="175"/>
        <v/>
      </c>
      <c r="L471" s="652" t="str">
        <f>IF($H471&gt;0,LEFT(VLOOKUP($E471,'個別表（B表）'!$C$14:$AR$213,15,FALSE),2),"")</f>
        <v/>
      </c>
      <c r="M471" s="796"/>
      <c r="N471" s="544"/>
      <c r="O471" s="544"/>
      <c r="P471" s="543"/>
      <c r="Q471" s="556" t="str">
        <f t="shared" si="180"/>
        <v/>
      </c>
      <c r="R471" s="545"/>
      <c r="S471" s="557">
        <f>SUMIFS('個別表（B表）'!$H$14:$H$213,'個別表（B表）'!$C$14:$C$213,'総括表 (A表)'!$E471,'個別表（B表）'!$S$14:$S$213,"&gt;=1")</f>
        <v>0</v>
      </c>
      <c r="T471" s="401">
        <f>SUMIFS('個別表（B表）'!$BB$14:$BB$213,'個別表（B表）'!$C$14:$C$213,'総括表 (A表)'!$E471)</f>
        <v>0</v>
      </c>
      <c r="U471" s="401">
        <f>SUMIFS('個別表（B表）'!$BD$14:$BD$213,'個別表（B表）'!$C$14:$C$213,'総括表 (A表)'!$E471)</f>
        <v>0</v>
      </c>
      <c r="V471" s="557">
        <f>SUMIFS('個別表（B表）'!$H$14:$H$213,'個別表（B表）'!$C$14:$C$213,'総括表 (A表)'!$E471,'個別表（B表）'!$T$14:$T$213,"&gt;=1")</f>
        <v>0</v>
      </c>
      <c r="W471" s="402">
        <f>SUMIFS('個別表（B表）'!$BZ$14:$BZ$213,'個別表（B表）'!$C$14:$C$213,'総括表 (A表)'!$E471)</f>
        <v>0</v>
      </c>
      <c r="X471" s="402">
        <f>SUMIFS('個別表（B表）'!$CC$14:$CC$213,'個別表（B表）'!$C$14:$C$213,'総括表 (A表)'!$E471)</f>
        <v>0</v>
      </c>
      <c r="Y471" s="546"/>
      <c r="Z471" s="546"/>
      <c r="AA471" s="557">
        <f t="shared" si="163"/>
        <v>0</v>
      </c>
      <c r="AB471" s="403">
        <f t="shared" si="164"/>
        <v>0</v>
      </c>
      <c r="AC471" s="403">
        <f t="shared" si="165"/>
        <v>0</v>
      </c>
      <c r="AD471" s="548">
        <f t="shared" si="183"/>
        <v>0</v>
      </c>
      <c r="AE471" s="549"/>
      <c r="AF471" s="550">
        <f t="shared" si="166"/>
        <v>0</v>
      </c>
      <c r="AG471" s="551">
        <f t="shared" si="167"/>
        <v>0</v>
      </c>
      <c r="AH471" s="549"/>
      <c r="AI471" s="549"/>
      <c r="AJ471" s="550">
        <f t="shared" si="168"/>
        <v>0</v>
      </c>
      <c r="AK471" s="850">
        <f t="shared" si="184"/>
        <v>0</v>
      </c>
      <c r="AL471" s="549"/>
      <c r="AM471" s="550">
        <f t="shared" si="169"/>
        <v>0</v>
      </c>
      <c r="AN471" s="551">
        <f t="shared" si="170"/>
        <v>0</v>
      </c>
      <c r="AO471" s="549"/>
      <c r="AP471" s="552">
        <f t="shared" si="171"/>
        <v>0</v>
      </c>
      <c r="AQ471" s="553"/>
      <c r="AR471" s="551">
        <f t="shared" si="172"/>
        <v>0</v>
      </c>
      <c r="AS471" s="554"/>
      <c r="AT471" s="345">
        <f t="shared" si="173"/>
        <v>0</v>
      </c>
      <c r="AU471" s="868"/>
      <c r="AV471" s="555"/>
      <c r="AW471" s="371">
        <f t="shared" si="176"/>
        <v>0</v>
      </c>
      <c r="AX471" s="268"/>
      <c r="AY471" s="346">
        <f>'総括表 (A表)'!I471</f>
        <v>0</v>
      </c>
      <c r="AZ471" s="346">
        <f t="shared" si="177"/>
        <v>2</v>
      </c>
      <c r="BA471" s="346" t="str">
        <f t="shared" si="178"/>
        <v/>
      </c>
      <c r="BB471" s="346" t="str">
        <f t="shared" si="181"/>
        <v/>
      </c>
      <c r="BC471" s="346" t="str">
        <f t="shared" si="182"/>
        <v/>
      </c>
    </row>
    <row r="472" spans="1:55">
      <c r="A472" s="353">
        <f>VLOOKUP($E472,'個別表（B表）'!$C$14:$AR$213,2,FALSE)</f>
        <v>0</v>
      </c>
      <c r="B472" s="353">
        <f>IF(D472&gt;0,SUM($D$12:D472),0)</f>
        <v>0</v>
      </c>
      <c r="C472" s="353">
        <f t="shared" si="162"/>
        <v>0</v>
      </c>
      <c r="D472" s="353">
        <f t="shared" si="174"/>
        <v>0</v>
      </c>
      <c r="E472" s="408">
        <f t="shared" si="179"/>
        <v>0</v>
      </c>
      <c r="F472" s="371">
        <f>VLOOKUP($E472,'個別表（B表）'!$C$14:$AR$213,8,FALSE)</f>
        <v>0</v>
      </c>
      <c r="G472" s="346">
        <f>VLOOKUP($E472,'個別表（B表）'!$C$14:$AR$213,9,FALSE)</f>
        <v>0</v>
      </c>
      <c r="H472" s="346">
        <f>VLOOKUP($E472,'個別表（B表）'!$C$14:$AR$213,10,FALSE)</f>
        <v>0</v>
      </c>
      <c r="I472" s="542"/>
      <c r="J472" s="971" t="e">
        <f>IF($O472&gt;=0.6,1,
IF(AND($O472&gt;=0.5,#REF!=2,OR($L472="中間",$L472="山間")),1,"")
)</f>
        <v>#REF!</v>
      </c>
      <c r="K472" s="974" t="str">
        <f t="shared" si="175"/>
        <v/>
      </c>
      <c r="L472" s="652" t="str">
        <f>IF($H472&gt;0,LEFT(VLOOKUP($E472,'個別表（B表）'!$C$14:$AR$213,15,FALSE),2),"")</f>
        <v/>
      </c>
      <c r="M472" s="796"/>
      <c r="N472" s="544"/>
      <c r="O472" s="544"/>
      <c r="P472" s="543"/>
      <c r="Q472" s="556" t="str">
        <f t="shared" si="180"/>
        <v/>
      </c>
      <c r="R472" s="545"/>
      <c r="S472" s="557">
        <f>SUMIFS('個別表（B表）'!$H$14:$H$213,'個別表（B表）'!$C$14:$C$213,'総括表 (A表)'!$E472,'個別表（B表）'!$S$14:$S$213,"&gt;=1")</f>
        <v>0</v>
      </c>
      <c r="T472" s="401">
        <f>SUMIFS('個別表（B表）'!$BB$14:$BB$213,'個別表（B表）'!$C$14:$C$213,'総括表 (A表)'!$E472)</f>
        <v>0</v>
      </c>
      <c r="U472" s="401">
        <f>SUMIFS('個別表（B表）'!$BD$14:$BD$213,'個別表（B表）'!$C$14:$C$213,'総括表 (A表)'!$E472)</f>
        <v>0</v>
      </c>
      <c r="V472" s="557">
        <f>SUMIFS('個別表（B表）'!$H$14:$H$213,'個別表（B表）'!$C$14:$C$213,'総括表 (A表)'!$E472,'個別表（B表）'!$T$14:$T$213,"&gt;=1")</f>
        <v>0</v>
      </c>
      <c r="W472" s="402">
        <f>SUMIFS('個別表（B表）'!$BZ$14:$BZ$213,'個別表（B表）'!$C$14:$C$213,'総括表 (A表)'!$E472)</f>
        <v>0</v>
      </c>
      <c r="X472" s="402">
        <f>SUMIFS('個別表（B表）'!$CC$14:$CC$213,'個別表（B表）'!$C$14:$C$213,'総括表 (A表)'!$E472)</f>
        <v>0</v>
      </c>
      <c r="Y472" s="546"/>
      <c r="Z472" s="546"/>
      <c r="AA472" s="557">
        <f t="shared" si="163"/>
        <v>0</v>
      </c>
      <c r="AB472" s="403">
        <f t="shared" si="164"/>
        <v>0</v>
      </c>
      <c r="AC472" s="403">
        <f t="shared" si="165"/>
        <v>0</v>
      </c>
      <c r="AD472" s="548">
        <f t="shared" si="183"/>
        <v>0</v>
      </c>
      <c r="AE472" s="549"/>
      <c r="AF472" s="550">
        <f t="shared" si="166"/>
        <v>0</v>
      </c>
      <c r="AG472" s="551">
        <f t="shared" si="167"/>
        <v>0</v>
      </c>
      <c r="AH472" s="549"/>
      <c r="AI472" s="549"/>
      <c r="AJ472" s="550">
        <f t="shared" si="168"/>
        <v>0</v>
      </c>
      <c r="AK472" s="850">
        <f t="shared" si="184"/>
        <v>0</v>
      </c>
      <c r="AL472" s="549"/>
      <c r="AM472" s="550">
        <f t="shared" si="169"/>
        <v>0</v>
      </c>
      <c r="AN472" s="551">
        <f t="shared" si="170"/>
        <v>0</v>
      </c>
      <c r="AO472" s="549"/>
      <c r="AP472" s="552">
        <f t="shared" si="171"/>
        <v>0</v>
      </c>
      <c r="AQ472" s="553"/>
      <c r="AR472" s="551">
        <f t="shared" si="172"/>
        <v>0</v>
      </c>
      <c r="AS472" s="554"/>
      <c r="AT472" s="345">
        <f t="shared" si="173"/>
        <v>0</v>
      </c>
      <c r="AU472" s="868"/>
      <c r="AV472" s="555"/>
      <c r="AW472" s="371">
        <f t="shared" si="176"/>
        <v>0</v>
      </c>
      <c r="AX472" s="268"/>
      <c r="AY472" s="346">
        <f>'総括表 (A表)'!I472</f>
        <v>0</v>
      </c>
      <c r="AZ472" s="346">
        <f t="shared" si="177"/>
        <v>2</v>
      </c>
      <c r="BA472" s="346" t="str">
        <f t="shared" si="178"/>
        <v/>
      </c>
      <c r="BB472" s="346" t="str">
        <f t="shared" si="181"/>
        <v/>
      </c>
      <c r="BC472" s="346" t="str">
        <f t="shared" si="182"/>
        <v/>
      </c>
    </row>
    <row r="473" spans="1:55">
      <c r="A473" s="353">
        <f>VLOOKUP($E473,'個別表（B表）'!$C$14:$AR$213,2,FALSE)</f>
        <v>0</v>
      </c>
      <c r="B473" s="353">
        <f>IF(D473&gt;0,SUM($D$12:D473),0)</f>
        <v>0</v>
      </c>
      <c r="C473" s="353">
        <f t="shared" si="162"/>
        <v>0</v>
      </c>
      <c r="D473" s="353">
        <f t="shared" si="174"/>
        <v>0</v>
      </c>
      <c r="E473" s="408">
        <f t="shared" si="179"/>
        <v>0</v>
      </c>
      <c r="F473" s="371">
        <f>VLOOKUP($E473,'個別表（B表）'!$C$14:$AR$213,8,FALSE)</f>
        <v>0</v>
      </c>
      <c r="G473" s="346">
        <f>VLOOKUP($E473,'個別表（B表）'!$C$14:$AR$213,9,FALSE)</f>
        <v>0</v>
      </c>
      <c r="H473" s="346">
        <f>VLOOKUP($E473,'個別表（B表）'!$C$14:$AR$213,10,FALSE)</f>
        <v>0</v>
      </c>
      <c r="I473" s="542"/>
      <c r="J473" s="971" t="e">
        <f>IF($O473&gt;=0.6,1,
IF(AND($O473&gt;=0.5,#REF!=2,OR($L473="中間",$L473="山間")),1,"")
)</f>
        <v>#REF!</v>
      </c>
      <c r="K473" s="974" t="str">
        <f t="shared" si="175"/>
        <v/>
      </c>
      <c r="L473" s="652" t="str">
        <f>IF($H473&gt;0,LEFT(VLOOKUP($E473,'個別表（B表）'!$C$14:$AR$213,15,FALSE),2),"")</f>
        <v/>
      </c>
      <c r="M473" s="796"/>
      <c r="N473" s="544"/>
      <c r="O473" s="544"/>
      <c r="P473" s="543"/>
      <c r="Q473" s="556" t="str">
        <f t="shared" si="180"/>
        <v/>
      </c>
      <c r="R473" s="545"/>
      <c r="S473" s="557">
        <f>SUMIFS('個別表（B表）'!$H$14:$H$213,'個別表（B表）'!$C$14:$C$213,'総括表 (A表)'!$E473,'個別表（B表）'!$S$14:$S$213,"&gt;=1")</f>
        <v>0</v>
      </c>
      <c r="T473" s="401">
        <f>SUMIFS('個別表（B表）'!$BB$14:$BB$213,'個別表（B表）'!$C$14:$C$213,'総括表 (A表)'!$E473)</f>
        <v>0</v>
      </c>
      <c r="U473" s="401">
        <f>SUMIFS('個別表（B表）'!$BD$14:$BD$213,'個別表（B表）'!$C$14:$C$213,'総括表 (A表)'!$E473)</f>
        <v>0</v>
      </c>
      <c r="V473" s="557">
        <f>SUMIFS('個別表（B表）'!$H$14:$H$213,'個別表（B表）'!$C$14:$C$213,'総括表 (A表)'!$E473,'個別表（B表）'!$T$14:$T$213,"&gt;=1")</f>
        <v>0</v>
      </c>
      <c r="W473" s="402">
        <f>SUMIFS('個別表（B表）'!$BZ$14:$BZ$213,'個別表（B表）'!$C$14:$C$213,'総括表 (A表)'!$E473)</f>
        <v>0</v>
      </c>
      <c r="X473" s="402">
        <f>SUMIFS('個別表（B表）'!$CC$14:$CC$213,'個別表（B表）'!$C$14:$C$213,'総括表 (A表)'!$E473)</f>
        <v>0</v>
      </c>
      <c r="Y473" s="546"/>
      <c r="Z473" s="546"/>
      <c r="AA473" s="557">
        <f t="shared" si="163"/>
        <v>0</v>
      </c>
      <c r="AB473" s="403">
        <f t="shared" si="164"/>
        <v>0</v>
      </c>
      <c r="AC473" s="403">
        <f t="shared" si="165"/>
        <v>0</v>
      </c>
      <c r="AD473" s="548">
        <f t="shared" si="183"/>
        <v>0</v>
      </c>
      <c r="AE473" s="549"/>
      <c r="AF473" s="550">
        <f t="shared" si="166"/>
        <v>0</v>
      </c>
      <c r="AG473" s="551">
        <f t="shared" si="167"/>
        <v>0</v>
      </c>
      <c r="AH473" s="549"/>
      <c r="AI473" s="549"/>
      <c r="AJ473" s="550">
        <f t="shared" si="168"/>
        <v>0</v>
      </c>
      <c r="AK473" s="850">
        <f t="shared" si="184"/>
        <v>0</v>
      </c>
      <c r="AL473" s="549"/>
      <c r="AM473" s="550">
        <f t="shared" si="169"/>
        <v>0</v>
      </c>
      <c r="AN473" s="551">
        <f t="shared" si="170"/>
        <v>0</v>
      </c>
      <c r="AO473" s="549"/>
      <c r="AP473" s="552">
        <f t="shared" si="171"/>
        <v>0</v>
      </c>
      <c r="AQ473" s="553"/>
      <c r="AR473" s="551">
        <f t="shared" si="172"/>
        <v>0</v>
      </c>
      <c r="AS473" s="554"/>
      <c r="AT473" s="345">
        <f t="shared" si="173"/>
        <v>0</v>
      </c>
      <c r="AU473" s="868"/>
      <c r="AV473" s="555"/>
      <c r="AW473" s="371">
        <f t="shared" si="176"/>
        <v>0</v>
      </c>
      <c r="AX473" s="268"/>
      <c r="AY473" s="346">
        <f>'総括表 (A表)'!I473</f>
        <v>0</v>
      </c>
      <c r="AZ473" s="346">
        <f t="shared" si="177"/>
        <v>2</v>
      </c>
      <c r="BA473" s="346" t="str">
        <f t="shared" si="178"/>
        <v/>
      </c>
      <c r="BB473" s="346" t="str">
        <f t="shared" si="181"/>
        <v/>
      </c>
      <c r="BC473" s="346" t="str">
        <f t="shared" si="182"/>
        <v/>
      </c>
    </row>
    <row r="474" spans="1:55">
      <c r="A474" s="353">
        <f>VLOOKUP($E474,'個別表（B表）'!$C$14:$AR$213,2,FALSE)</f>
        <v>0</v>
      </c>
      <c r="B474" s="353">
        <f>IF(D474&gt;0,SUM($D$12:D474),0)</f>
        <v>0</v>
      </c>
      <c r="C474" s="353">
        <f t="shared" si="162"/>
        <v>0</v>
      </c>
      <c r="D474" s="353">
        <f t="shared" si="174"/>
        <v>0</v>
      </c>
      <c r="E474" s="408">
        <f t="shared" si="179"/>
        <v>0</v>
      </c>
      <c r="F474" s="371">
        <f>VLOOKUP($E474,'個別表（B表）'!$C$14:$AR$213,8,FALSE)</f>
        <v>0</v>
      </c>
      <c r="G474" s="346">
        <f>VLOOKUP($E474,'個別表（B表）'!$C$14:$AR$213,9,FALSE)</f>
        <v>0</v>
      </c>
      <c r="H474" s="346">
        <f>VLOOKUP($E474,'個別表（B表）'!$C$14:$AR$213,10,FALSE)</f>
        <v>0</v>
      </c>
      <c r="I474" s="542"/>
      <c r="J474" s="971" t="e">
        <f>IF($O474&gt;=0.6,1,
IF(AND($O474&gt;=0.5,#REF!=2,OR($L474="中間",$L474="山間")),1,"")
)</f>
        <v>#REF!</v>
      </c>
      <c r="K474" s="974" t="str">
        <f t="shared" si="175"/>
        <v/>
      </c>
      <c r="L474" s="652" t="str">
        <f>IF($H474&gt;0,LEFT(VLOOKUP($E474,'個別表（B表）'!$C$14:$AR$213,15,FALSE),2),"")</f>
        <v/>
      </c>
      <c r="M474" s="796"/>
      <c r="N474" s="544"/>
      <c r="O474" s="544"/>
      <c r="P474" s="543"/>
      <c r="Q474" s="556" t="str">
        <f t="shared" si="180"/>
        <v/>
      </c>
      <c r="R474" s="545"/>
      <c r="S474" s="557">
        <f>SUMIFS('個別表（B表）'!$H$14:$H$213,'個別表（B表）'!$C$14:$C$213,'総括表 (A表)'!$E474,'個別表（B表）'!$S$14:$S$213,"&gt;=1")</f>
        <v>0</v>
      </c>
      <c r="T474" s="401">
        <f>SUMIFS('個別表（B表）'!$BB$14:$BB$213,'個別表（B表）'!$C$14:$C$213,'総括表 (A表)'!$E474)</f>
        <v>0</v>
      </c>
      <c r="U474" s="401">
        <f>SUMIFS('個別表（B表）'!$BD$14:$BD$213,'個別表（B表）'!$C$14:$C$213,'総括表 (A表)'!$E474)</f>
        <v>0</v>
      </c>
      <c r="V474" s="557">
        <f>SUMIFS('個別表（B表）'!$H$14:$H$213,'個別表（B表）'!$C$14:$C$213,'総括表 (A表)'!$E474,'個別表（B表）'!$T$14:$T$213,"&gt;=1")</f>
        <v>0</v>
      </c>
      <c r="W474" s="402">
        <f>SUMIFS('個別表（B表）'!$BZ$14:$BZ$213,'個別表（B表）'!$C$14:$C$213,'総括表 (A表)'!$E474)</f>
        <v>0</v>
      </c>
      <c r="X474" s="402">
        <f>SUMIFS('個別表（B表）'!$CC$14:$CC$213,'個別表（B表）'!$C$14:$C$213,'総括表 (A表)'!$E474)</f>
        <v>0</v>
      </c>
      <c r="Y474" s="546"/>
      <c r="Z474" s="546"/>
      <c r="AA474" s="557">
        <f t="shared" si="163"/>
        <v>0</v>
      </c>
      <c r="AB474" s="403">
        <f t="shared" si="164"/>
        <v>0</v>
      </c>
      <c r="AC474" s="403">
        <f t="shared" si="165"/>
        <v>0</v>
      </c>
      <c r="AD474" s="548">
        <f t="shared" si="183"/>
        <v>0</v>
      </c>
      <c r="AE474" s="549"/>
      <c r="AF474" s="550">
        <f t="shared" si="166"/>
        <v>0</v>
      </c>
      <c r="AG474" s="551">
        <f t="shared" si="167"/>
        <v>0</v>
      </c>
      <c r="AH474" s="549"/>
      <c r="AI474" s="549"/>
      <c r="AJ474" s="550">
        <f t="shared" si="168"/>
        <v>0</v>
      </c>
      <c r="AK474" s="850">
        <f t="shared" si="184"/>
        <v>0</v>
      </c>
      <c r="AL474" s="549"/>
      <c r="AM474" s="550">
        <f t="shared" si="169"/>
        <v>0</v>
      </c>
      <c r="AN474" s="551">
        <f t="shared" si="170"/>
        <v>0</v>
      </c>
      <c r="AO474" s="549"/>
      <c r="AP474" s="552">
        <f t="shared" si="171"/>
        <v>0</v>
      </c>
      <c r="AQ474" s="553"/>
      <c r="AR474" s="551">
        <f t="shared" si="172"/>
        <v>0</v>
      </c>
      <c r="AS474" s="554"/>
      <c r="AT474" s="345">
        <f t="shared" si="173"/>
        <v>0</v>
      </c>
      <c r="AU474" s="868"/>
      <c r="AV474" s="555"/>
      <c r="AW474" s="371">
        <f t="shared" si="176"/>
        <v>0</v>
      </c>
      <c r="AX474" s="268"/>
      <c r="AY474" s="346">
        <f>'総括表 (A表)'!I474</f>
        <v>0</v>
      </c>
      <c r="AZ474" s="346">
        <f t="shared" si="177"/>
        <v>2</v>
      </c>
      <c r="BA474" s="346" t="str">
        <f t="shared" si="178"/>
        <v/>
      </c>
      <c r="BB474" s="346" t="str">
        <f t="shared" si="181"/>
        <v/>
      </c>
      <c r="BC474" s="346" t="str">
        <f t="shared" si="182"/>
        <v/>
      </c>
    </row>
    <row r="475" spans="1:55">
      <c r="A475" s="353">
        <f>VLOOKUP($E475,'個別表（B表）'!$C$14:$AR$213,2,FALSE)</f>
        <v>0</v>
      </c>
      <c r="B475" s="353">
        <f>IF(D475&gt;0,SUM($D$12:D475),0)</f>
        <v>0</v>
      </c>
      <c r="C475" s="353">
        <f t="shared" si="162"/>
        <v>0</v>
      </c>
      <c r="D475" s="353">
        <f t="shared" si="174"/>
        <v>0</v>
      </c>
      <c r="E475" s="408">
        <f t="shared" si="179"/>
        <v>0</v>
      </c>
      <c r="F475" s="371">
        <f>VLOOKUP($E475,'個別表（B表）'!$C$14:$AR$213,8,FALSE)</f>
        <v>0</v>
      </c>
      <c r="G475" s="346">
        <f>VLOOKUP($E475,'個別表（B表）'!$C$14:$AR$213,9,FALSE)</f>
        <v>0</v>
      </c>
      <c r="H475" s="346">
        <f>VLOOKUP($E475,'個別表（B表）'!$C$14:$AR$213,10,FALSE)</f>
        <v>0</v>
      </c>
      <c r="I475" s="542"/>
      <c r="J475" s="971" t="e">
        <f>IF($O475&gt;=0.6,1,
IF(AND($O475&gt;=0.5,#REF!=2,OR($L475="中間",$L475="山間")),1,"")
)</f>
        <v>#REF!</v>
      </c>
      <c r="K475" s="974" t="str">
        <f t="shared" si="175"/>
        <v/>
      </c>
      <c r="L475" s="652" t="str">
        <f>IF($H475&gt;0,LEFT(VLOOKUP($E475,'個別表（B表）'!$C$14:$AR$213,15,FALSE),2),"")</f>
        <v/>
      </c>
      <c r="M475" s="796"/>
      <c r="N475" s="544"/>
      <c r="O475" s="544"/>
      <c r="P475" s="543"/>
      <c r="Q475" s="556" t="str">
        <f t="shared" si="180"/>
        <v/>
      </c>
      <c r="R475" s="545"/>
      <c r="S475" s="557">
        <f>SUMIFS('個別表（B表）'!$H$14:$H$213,'個別表（B表）'!$C$14:$C$213,'総括表 (A表)'!$E475,'個別表（B表）'!$S$14:$S$213,"&gt;=1")</f>
        <v>0</v>
      </c>
      <c r="T475" s="401">
        <f>SUMIFS('個別表（B表）'!$BB$14:$BB$213,'個別表（B表）'!$C$14:$C$213,'総括表 (A表)'!$E475)</f>
        <v>0</v>
      </c>
      <c r="U475" s="401">
        <f>SUMIFS('個別表（B表）'!$BD$14:$BD$213,'個別表（B表）'!$C$14:$C$213,'総括表 (A表)'!$E475)</f>
        <v>0</v>
      </c>
      <c r="V475" s="557">
        <f>SUMIFS('個別表（B表）'!$H$14:$H$213,'個別表（B表）'!$C$14:$C$213,'総括表 (A表)'!$E475,'個別表（B表）'!$T$14:$T$213,"&gt;=1")</f>
        <v>0</v>
      </c>
      <c r="W475" s="402">
        <f>SUMIFS('個別表（B表）'!$BZ$14:$BZ$213,'個別表（B表）'!$C$14:$C$213,'総括表 (A表)'!$E475)</f>
        <v>0</v>
      </c>
      <c r="X475" s="402">
        <f>SUMIFS('個別表（B表）'!$CC$14:$CC$213,'個別表（B表）'!$C$14:$C$213,'総括表 (A表)'!$E475)</f>
        <v>0</v>
      </c>
      <c r="Y475" s="546"/>
      <c r="Z475" s="546"/>
      <c r="AA475" s="557">
        <f t="shared" si="163"/>
        <v>0</v>
      </c>
      <c r="AB475" s="403">
        <f t="shared" si="164"/>
        <v>0</v>
      </c>
      <c r="AC475" s="403">
        <f t="shared" si="165"/>
        <v>0</v>
      </c>
      <c r="AD475" s="548">
        <f t="shared" si="183"/>
        <v>0</v>
      </c>
      <c r="AE475" s="549"/>
      <c r="AF475" s="550">
        <f t="shared" si="166"/>
        <v>0</v>
      </c>
      <c r="AG475" s="551">
        <f t="shared" si="167"/>
        <v>0</v>
      </c>
      <c r="AH475" s="549"/>
      <c r="AI475" s="549"/>
      <c r="AJ475" s="550">
        <f t="shared" si="168"/>
        <v>0</v>
      </c>
      <c r="AK475" s="850">
        <f t="shared" si="184"/>
        <v>0</v>
      </c>
      <c r="AL475" s="549"/>
      <c r="AM475" s="550">
        <f t="shared" si="169"/>
        <v>0</v>
      </c>
      <c r="AN475" s="551">
        <f t="shared" si="170"/>
        <v>0</v>
      </c>
      <c r="AO475" s="549"/>
      <c r="AP475" s="552">
        <f t="shared" si="171"/>
        <v>0</v>
      </c>
      <c r="AQ475" s="553"/>
      <c r="AR475" s="551">
        <f t="shared" si="172"/>
        <v>0</v>
      </c>
      <c r="AS475" s="554"/>
      <c r="AT475" s="345">
        <f t="shared" si="173"/>
        <v>0</v>
      </c>
      <c r="AU475" s="868"/>
      <c r="AV475" s="555"/>
      <c r="AW475" s="371">
        <f t="shared" si="176"/>
        <v>0</v>
      </c>
      <c r="AX475" s="268"/>
      <c r="AY475" s="346">
        <f>'総括表 (A表)'!I475</f>
        <v>0</v>
      </c>
      <c r="AZ475" s="346">
        <f t="shared" si="177"/>
        <v>2</v>
      </c>
      <c r="BA475" s="346" t="str">
        <f t="shared" si="178"/>
        <v/>
      </c>
      <c r="BB475" s="346" t="str">
        <f t="shared" si="181"/>
        <v/>
      </c>
      <c r="BC475" s="346" t="str">
        <f t="shared" si="182"/>
        <v/>
      </c>
    </row>
    <row r="476" spans="1:55">
      <c r="A476" s="353">
        <f>VLOOKUP($E476,'個別表（B表）'!$C$14:$AR$213,2,FALSE)</f>
        <v>0</v>
      </c>
      <c r="B476" s="353">
        <f>IF(D476&gt;0,SUM($D$12:D476),0)</f>
        <v>0</v>
      </c>
      <c r="C476" s="353">
        <f t="shared" si="162"/>
        <v>0</v>
      </c>
      <c r="D476" s="353">
        <f t="shared" si="174"/>
        <v>0</v>
      </c>
      <c r="E476" s="408">
        <f t="shared" si="179"/>
        <v>0</v>
      </c>
      <c r="F476" s="371">
        <f>VLOOKUP($E476,'個別表（B表）'!$C$14:$AR$213,8,FALSE)</f>
        <v>0</v>
      </c>
      <c r="G476" s="346">
        <f>VLOOKUP($E476,'個別表（B表）'!$C$14:$AR$213,9,FALSE)</f>
        <v>0</v>
      </c>
      <c r="H476" s="346">
        <f>VLOOKUP($E476,'個別表（B表）'!$C$14:$AR$213,10,FALSE)</f>
        <v>0</v>
      </c>
      <c r="I476" s="542"/>
      <c r="J476" s="971" t="e">
        <f>IF($O476&gt;=0.6,1,
IF(AND($O476&gt;=0.5,#REF!=2,OR($L476="中間",$L476="山間")),1,"")
)</f>
        <v>#REF!</v>
      </c>
      <c r="K476" s="974" t="str">
        <f t="shared" si="175"/>
        <v/>
      </c>
      <c r="L476" s="652" t="str">
        <f>IF($H476&gt;0,LEFT(VLOOKUP($E476,'個別表（B表）'!$C$14:$AR$213,15,FALSE),2),"")</f>
        <v/>
      </c>
      <c r="M476" s="796"/>
      <c r="N476" s="544"/>
      <c r="O476" s="544"/>
      <c r="P476" s="543"/>
      <c r="Q476" s="556" t="str">
        <f t="shared" si="180"/>
        <v/>
      </c>
      <c r="R476" s="545"/>
      <c r="S476" s="557">
        <f>SUMIFS('個別表（B表）'!$H$14:$H$213,'個別表（B表）'!$C$14:$C$213,'総括表 (A表)'!$E476,'個別表（B表）'!$S$14:$S$213,"&gt;=1")</f>
        <v>0</v>
      </c>
      <c r="T476" s="401">
        <f>SUMIFS('個別表（B表）'!$BB$14:$BB$213,'個別表（B表）'!$C$14:$C$213,'総括表 (A表)'!$E476)</f>
        <v>0</v>
      </c>
      <c r="U476" s="401">
        <f>SUMIFS('個別表（B表）'!$BD$14:$BD$213,'個別表（B表）'!$C$14:$C$213,'総括表 (A表)'!$E476)</f>
        <v>0</v>
      </c>
      <c r="V476" s="557">
        <f>SUMIFS('個別表（B表）'!$H$14:$H$213,'個別表（B表）'!$C$14:$C$213,'総括表 (A表)'!$E476,'個別表（B表）'!$T$14:$T$213,"&gt;=1")</f>
        <v>0</v>
      </c>
      <c r="W476" s="402">
        <f>SUMIFS('個別表（B表）'!$BZ$14:$BZ$213,'個別表（B表）'!$C$14:$C$213,'総括表 (A表)'!$E476)</f>
        <v>0</v>
      </c>
      <c r="X476" s="402">
        <f>SUMIFS('個別表（B表）'!$CC$14:$CC$213,'個別表（B表）'!$C$14:$C$213,'総括表 (A表)'!$E476)</f>
        <v>0</v>
      </c>
      <c r="Y476" s="546"/>
      <c r="Z476" s="546"/>
      <c r="AA476" s="557">
        <f t="shared" si="163"/>
        <v>0</v>
      </c>
      <c r="AB476" s="403">
        <f t="shared" si="164"/>
        <v>0</v>
      </c>
      <c r="AC476" s="403">
        <f t="shared" si="165"/>
        <v>0</v>
      </c>
      <c r="AD476" s="548">
        <f t="shared" si="183"/>
        <v>0</v>
      </c>
      <c r="AE476" s="549"/>
      <c r="AF476" s="550">
        <f t="shared" si="166"/>
        <v>0</v>
      </c>
      <c r="AG476" s="551">
        <f t="shared" si="167"/>
        <v>0</v>
      </c>
      <c r="AH476" s="549"/>
      <c r="AI476" s="549"/>
      <c r="AJ476" s="550">
        <f t="shared" si="168"/>
        <v>0</v>
      </c>
      <c r="AK476" s="850">
        <f t="shared" si="184"/>
        <v>0</v>
      </c>
      <c r="AL476" s="549"/>
      <c r="AM476" s="550">
        <f t="shared" si="169"/>
        <v>0</v>
      </c>
      <c r="AN476" s="551">
        <f t="shared" si="170"/>
        <v>0</v>
      </c>
      <c r="AO476" s="549"/>
      <c r="AP476" s="552">
        <f t="shared" si="171"/>
        <v>0</v>
      </c>
      <c r="AQ476" s="553"/>
      <c r="AR476" s="551">
        <f t="shared" si="172"/>
        <v>0</v>
      </c>
      <c r="AS476" s="554"/>
      <c r="AT476" s="345">
        <f t="shared" si="173"/>
        <v>0</v>
      </c>
      <c r="AU476" s="868"/>
      <c r="AV476" s="555"/>
      <c r="AW476" s="371">
        <f t="shared" si="176"/>
        <v>0</v>
      </c>
      <c r="AX476" s="268"/>
      <c r="AY476" s="346">
        <f>'総括表 (A表)'!I476</f>
        <v>0</v>
      </c>
      <c r="AZ476" s="346">
        <f t="shared" si="177"/>
        <v>2</v>
      </c>
      <c r="BA476" s="346" t="str">
        <f t="shared" si="178"/>
        <v/>
      </c>
      <c r="BB476" s="346" t="str">
        <f t="shared" si="181"/>
        <v/>
      </c>
      <c r="BC476" s="346" t="str">
        <f t="shared" si="182"/>
        <v/>
      </c>
    </row>
    <row r="477" spans="1:55">
      <c r="A477" s="353">
        <f>VLOOKUP($E477,'個別表（B表）'!$C$14:$AR$213,2,FALSE)</f>
        <v>0</v>
      </c>
      <c r="B477" s="353">
        <f>IF(D477&gt;0,SUM($D$12:D477),0)</f>
        <v>0</v>
      </c>
      <c r="C477" s="353">
        <f t="shared" si="162"/>
        <v>0</v>
      </c>
      <c r="D477" s="353">
        <f t="shared" si="174"/>
        <v>0</v>
      </c>
      <c r="E477" s="408">
        <f t="shared" si="179"/>
        <v>0</v>
      </c>
      <c r="F477" s="371">
        <f>VLOOKUP($E477,'個別表（B表）'!$C$14:$AR$213,8,FALSE)</f>
        <v>0</v>
      </c>
      <c r="G477" s="346">
        <f>VLOOKUP($E477,'個別表（B表）'!$C$14:$AR$213,9,FALSE)</f>
        <v>0</v>
      </c>
      <c r="H477" s="346">
        <f>VLOOKUP($E477,'個別表（B表）'!$C$14:$AR$213,10,FALSE)</f>
        <v>0</v>
      </c>
      <c r="I477" s="542"/>
      <c r="J477" s="971" t="e">
        <f>IF($O477&gt;=0.6,1,
IF(AND($O477&gt;=0.5,#REF!=2,OR($L477="中間",$L477="山間")),1,"")
)</f>
        <v>#REF!</v>
      </c>
      <c r="K477" s="974" t="str">
        <f t="shared" si="175"/>
        <v/>
      </c>
      <c r="L477" s="652" t="str">
        <f>IF($H477&gt;0,LEFT(VLOOKUP($E477,'個別表（B表）'!$C$14:$AR$213,15,FALSE),2),"")</f>
        <v/>
      </c>
      <c r="M477" s="796"/>
      <c r="N477" s="544"/>
      <c r="O477" s="544"/>
      <c r="P477" s="543"/>
      <c r="Q477" s="556" t="str">
        <f t="shared" si="180"/>
        <v/>
      </c>
      <c r="R477" s="545"/>
      <c r="S477" s="557">
        <f>SUMIFS('個別表（B表）'!$H$14:$H$213,'個別表（B表）'!$C$14:$C$213,'総括表 (A表)'!$E477,'個別表（B表）'!$S$14:$S$213,"&gt;=1")</f>
        <v>0</v>
      </c>
      <c r="T477" s="401">
        <f>SUMIFS('個別表（B表）'!$BB$14:$BB$213,'個別表（B表）'!$C$14:$C$213,'総括表 (A表)'!$E477)</f>
        <v>0</v>
      </c>
      <c r="U477" s="401">
        <f>SUMIFS('個別表（B表）'!$BD$14:$BD$213,'個別表（B表）'!$C$14:$C$213,'総括表 (A表)'!$E477)</f>
        <v>0</v>
      </c>
      <c r="V477" s="557">
        <f>SUMIFS('個別表（B表）'!$H$14:$H$213,'個別表（B表）'!$C$14:$C$213,'総括表 (A表)'!$E477,'個別表（B表）'!$T$14:$T$213,"&gt;=1")</f>
        <v>0</v>
      </c>
      <c r="W477" s="402">
        <f>SUMIFS('個別表（B表）'!$BZ$14:$BZ$213,'個別表（B表）'!$C$14:$C$213,'総括表 (A表)'!$E477)</f>
        <v>0</v>
      </c>
      <c r="X477" s="402">
        <f>SUMIFS('個別表（B表）'!$CC$14:$CC$213,'個別表（B表）'!$C$14:$C$213,'総括表 (A表)'!$E477)</f>
        <v>0</v>
      </c>
      <c r="Y477" s="546"/>
      <c r="Z477" s="546"/>
      <c r="AA477" s="557">
        <f t="shared" si="163"/>
        <v>0</v>
      </c>
      <c r="AB477" s="403">
        <f t="shared" si="164"/>
        <v>0</v>
      </c>
      <c r="AC477" s="403">
        <f t="shared" si="165"/>
        <v>0</v>
      </c>
      <c r="AD477" s="548">
        <f t="shared" si="183"/>
        <v>0</v>
      </c>
      <c r="AE477" s="549"/>
      <c r="AF477" s="550">
        <f t="shared" si="166"/>
        <v>0</v>
      </c>
      <c r="AG477" s="551">
        <f t="shared" si="167"/>
        <v>0</v>
      </c>
      <c r="AH477" s="549"/>
      <c r="AI477" s="549"/>
      <c r="AJ477" s="550">
        <f t="shared" si="168"/>
        <v>0</v>
      </c>
      <c r="AK477" s="850">
        <f t="shared" si="184"/>
        <v>0</v>
      </c>
      <c r="AL477" s="549"/>
      <c r="AM477" s="550">
        <f t="shared" si="169"/>
        <v>0</v>
      </c>
      <c r="AN477" s="551">
        <f t="shared" si="170"/>
        <v>0</v>
      </c>
      <c r="AO477" s="549"/>
      <c r="AP477" s="552">
        <f t="shared" si="171"/>
        <v>0</v>
      </c>
      <c r="AQ477" s="553"/>
      <c r="AR477" s="551">
        <f t="shared" si="172"/>
        <v>0</v>
      </c>
      <c r="AS477" s="554"/>
      <c r="AT477" s="345">
        <f t="shared" si="173"/>
        <v>0</v>
      </c>
      <c r="AU477" s="868"/>
      <c r="AV477" s="555"/>
      <c r="AW477" s="371">
        <f t="shared" si="176"/>
        <v>0</v>
      </c>
      <c r="AX477" s="268"/>
      <c r="AY477" s="346">
        <f>'総括表 (A表)'!I477</f>
        <v>0</v>
      </c>
      <c r="AZ477" s="346">
        <f t="shared" si="177"/>
        <v>2</v>
      </c>
      <c r="BA477" s="346" t="str">
        <f t="shared" si="178"/>
        <v/>
      </c>
      <c r="BB477" s="346" t="str">
        <f t="shared" si="181"/>
        <v/>
      </c>
      <c r="BC477" s="346" t="str">
        <f t="shared" si="182"/>
        <v/>
      </c>
    </row>
    <row r="478" spans="1:55">
      <c r="A478" s="353">
        <f>VLOOKUP($E478,'個別表（B表）'!$C$14:$AR$213,2,FALSE)</f>
        <v>0</v>
      </c>
      <c r="B478" s="353">
        <f>IF(D478&gt;0,SUM($D$12:D478),0)</f>
        <v>0</v>
      </c>
      <c r="C478" s="353">
        <f t="shared" si="162"/>
        <v>0</v>
      </c>
      <c r="D478" s="353">
        <f t="shared" si="174"/>
        <v>0</v>
      </c>
      <c r="E478" s="408">
        <f t="shared" si="179"/>
        <v>0</v>
      </c>
      <c r="F478" s="371">
        <f>VLOOKUP($E478,'個別表（B表）'!$C$14:$AR$213,8,FALSE)</f>
        <v>0</v>
      </c>
      <c r="G478" s="346">
        <f>VLOOKUP($E478,'個別表（B表）'!$C$14:$AR$213,9,FALSE)</f>
        <v>0</v>
      </c>
      <c r="H478" s="346">
        <f>VLOOKUP($E478,'個別表（B表）'!$C$14:$AR$213,10,FALSE)</f>
        <v>0</v>
      </c>
      <c r="I478" s="542"/>
      <c r="J478" s="971" t="e">
        <f>IF($O478&gt;=0.6,1,
IF(AND($O478&gt;=0.5,#REF!=2,OR($L478="中間",$L478="山間")),1,"")
)</f>
        <v>#REF!</v>
      </c>
      <c r="K478" s="974" t="str">
        <f t="shared" si="175"/>
        <v/>
      </c>
      <c r="L478" s="652" t="str">
        <f>IF($H478&gt;0,LEFT(VLOOKUP($E478,'個別表（B表）'!$C$14:$AR$213,15,FALSE),2),"")</f>
        <v/>
      </c>
      <c r="M478" s="796"/>
      <c r="N478" s="544"/>
      <c r="O478" s="544"/>
      <c r="P478" s="543"/>
      <c r="Q478" s="556" t="str">
        <f t="shared" si="180"/>
        <v/>
      </c>
      <c r="R478" s="545"/>
      <c r="S478" s="557">
        <f>SUMIFS('個別表（B表）'!$H$14:$H$213,'個別表（B表）'!$C$14:$C$213,'総括表 (A表)'!$E478,'個別表（B表）'!$S$14:$S$213,"&gt;=1")</f>
        <v>0</v>
      </c>
      <c r="T478" s="401">
        <f>SUMIFS('個別表（B表）'!$BB$14:$BB$213,'個別表（B表）'!$C$14:$C$213,'総括表 (A表)'!$E478)</f>
        <v>0</v>
      </c>
      <c r="U478" s="401">
        <f>SUMIFS('個別表（B表）'!$BD$14:$BD$213,'個別表（B表）'!$C$14:$C$213,'総括表 (A表)'!$E478)</f>
        <v>0</v>
      </c>
      <c r="V478" s="557">
        <f>SUMIFS('個別表（B表）'!$H$14:$H$213,'個別表（B表）'!$C$14:$C$213,'総括表 (A表)'!$E478,'個別表（B表）'!$T$14:$T$213,"&gt;=1")</f>
        <v>0</v>
      </c>
      <c r="W478" s="402">
        <f>SUMIFS('個別表（B表）'!$BZ$14:$BZ$213,'個別表（B表）'!$C$14:$C$213,'総括表 (A表)'!$E478)</f>
        <v>0</v>
      </c>
      <c r="X478" s="402">
        <f>SUMIFS('個別表（B表）'!$CC$14:$CC$213,'個別表（B表）'!$C$14:$C$213,'総括表 (A表)'!$E478)</f>
        <v>0</v>
      </c>
      <c r="Y478" s="546"/>
      <c r="Z478" s="546"/>
      <c r="AA478" s="557">
        <f t="shared" si="163"/>
        <v>0</v>
      </c>
      <c r="AB478" s="403">
        <f t="shared" si="164"/>
        <v>0</v>
      </c>
      <c r="AC478" s="403">
        <f t="shared" si="165"/>
        <v>0</v>
      </c>
      <c r="AD478" s="548">
        <f t="shared" si="183"/>
        <v>0</v>
      </c>
      <c r="AE478" s="549"/>
      <c r="AF478" s="550">
        <f t="shared" si="166"/>
        <v>0</v>
      </c>
      <c r="AG478" s="551">
        <f t="shared" si="167"/>
        <v>0</v>
      </c>
      <c r="AH478" s="549"/>
      <c r="AI478" s="549"/>
      <c r="AJ478" s="550">
        <f t="shared" si="168"/>
        <v>0</v>
      </c>
      <c r="AK478" s="850">
        <f t="shared" si="184"/>
        <v>0</v>
      </c>
      <c r="AL478" s="549"/>
      <c r="AM478" s="550">
        <f t="shared" si="169"/>
        <v>0</v>
      </c>
      <c r="AN478" s="551">
        <f t="shared" si="170"/>
        <v>0</v>
      </c>
      <c r="AO478" s="549"/>
      <c r="AP478" s="552">
        <f t="shared" si="171"/>
        <v>0</v>
      </c>
      <c r="AQ478" s="553"/>
      <c r="AR478" s="551">
        <f t="shared" si="172"/>
        <v>0</v>
      </c>
      <c r="AS478" s="554"/>
      <c r="AT478" s="345">
        <f t="shared" si="173"/>
        <v>0</v>
      </c>
      <c r="AU478" s="868"/>
      <c r="AV478" s="555"/>
      <c r="AW478" s="371">
        <f t="shared" si="176"/>
        <v>0</v>
      </c>
      <c r="AX478" s="268"/>
      <c r="AY478" s="346">
        <f>'総括表 (A表)'!I478</f>
        <v>0</v>
      </c>
      <c r="AZ478" s="346">
        <f t="shared" si="177"/>
        <v>2</v>
      </c>
      <c r="BA478" s="346" t="str">
        <f t="shared" si="178"/>
        <v/>
      </c>
      <c r="BB478" s="346" t="str">
        <f t="shared" si="181"/>
        <v/>
      </c>
      <c r="BC478" s="346" t="str">
        <f t="shared" si="182"/>
        <v/>
      </c>
    </row>
    <row r="479" spans="1:55">
      <c r="A479" s="353">
        <f>VLOOKUP($E479,'個別表（B表）'!$C$14:$AR$213,2,FALSE)</f>
        <v>0</v>
      </c>
      <c r="B479" s="353">
        <f>IF(D479&gt;0,SUM($D$12:D479),0)</f>
        <v>0</v>
      </c>
      <c r="C479" s="353">
        <f t="shared" si="162"/>
        <v>0</v>
      </c>
      <c r="D479" s="353">
        <f t="shared" si="174"/>
        <v>0</v>
      </c>
      <c r="E479" s="408">
        <f t="shared" si="179"/>
        <v>0</v>
      </c>
      <c r="F479" s="371">
        <f>VLOOKUP($E479,'個別表（B表）'!$C$14:$AR$213,8,FALSE)</f>
        <v>0</v>
      </c>
      <c r="G479" s="346">
        <f>VLOOKUP($E479,'個別表（B表）'!$C$14:$AR$213,9,FALSE)</f>
        <v>0</v>
      </c>
      <c r="H479" s="346">
        <f>VLOOKUP($E479,'個別表（B表）'!$C$14:$AR$213,10,FALSE)</f>
        <v>0</v>
      </c>
      <c r="I479" s="542"/>
      <c r="J479" s="971" t="e">
        <f>IF($O479&gt;=0.6,1,
IF(AND($O479&gt;=0.5,#REF!=2,OR($L479="中間",$L479="山間")),1,"")
)</f>
        <v>#REF!</v>
      </c>
      <c r="K479" s="974" t="str">
        <f t="shared" si="175"/>
        <v/>
      </c>
      <c r="L479" s="652" t="str">
        <f>IF($H479&gt;0,LEFT(VLOOKUP($E479,'個別表（B表）'!$C$14:$AR$213,15,FALSE),2),"")</f>
        <v/>
      </c>
      <c r="M479" s="796"/>
      <c r="N479" s="544"/>
      <c r="O479" s="544"/>
      <c r="P479" s="543"/>
      <c r="Q479" s="556" t="str">
        <f t="shared" si="180"/>
        <v/>
      </c>
      <c r="R479" s="545"/>
      <c r="S479" s="557">
        <f>SUMIFS('個別表（B表）'!$H$14:$H$213,'個別表（B表）'!$C$14:$C$213,'総括表 (A表)'!$E479,'個別表（B表）'!$S$14:$S$213,"&gt;=1")</f>
        <v>0</v>
      </c>
      <c r="T479" s="401">
        <f>SUMIFS('個別表（B表）'!$BB$14:$BB$213,'個別表（B表）'!$C$14:$C$213,'総括表 (A表)'!$E479)</f>
        <v>0</v>
      </c>
      <c r="U479" s="401">
        <f>SUMIFS('個別表（B表）'!$BD$14:$BD$213,'個別表（B表）'!$C$14:$C$213,'総括表 (A表)'!$E479)</f>
        <v>0</v>
      </c>
      <c r="V479" s="557">
        <f>SUMIFS('個別表（B表）'!$H$14:$H$213,'個別表（B表）'!$C$14:$C$213,'総括表 (A表)'!$E479,'個別表（B表）'!$T$14:$T$213,"&gt;=1")</f>
        <v>0</v>
      </c>
      <c r="W479" s="402">
        <f>SUMIFS('個別表（B表）'!$BZ$14:$BZ$213,'個別表（B表）'!$C$14:$C$213,'総括表 (A表)'!$E479)</f>
        <v>0</v>
      </c>
      <c r="X479" s="402">
        <f>SUMIFS('個別表（B表）'!$CC$14:$CC$213,'個別表（B表）'!$C$14:$C$213,'総括表 (A表)'!$E479)</f>
        <v>0</v>
      </c>
      <c r="Y479" s="546"/>
      <c r="Z479" s="546"/>
      <c r="AA479" s="557">
        <f t="shared" si="163"/>
        <v>0</v>
      </c>
      <c r="AB479" s="403">
        <f t="shared" si="164"/>
        <v>0</v>
      </c>
      <c r="AC479" s="403">
        <f t="shared" si="165"/>
        <v>0</v>
      </c>
      <c r="AD479" s="548">
        <f t="shared" si="183"/>
        <v>0</v>
      </c>
      <c r="AE479" s="549"/>
      <c r="AF479" s="550">
        <f t="shared" si="166"/>
        <v>0</v>
      </c>
      <c r="AG479" s="551">
        <f t="shared" si="167"/>
        <v>0</v>
      </c>
      <c r="AH479" s="549"/>
      <c r="AI479" s="549"/>
      <c r="AJ479" s="550">
        <f t="shared" si="168"/>
        <v>0</v>
      </c>
      <c r="AK479" s="850">
        <f t="shared" si="184"/>
        <v>0</v>
      </c>
      <c r="AL479" s="549"/>
      <c r="AM479" s="550">
        <f t="shared" si="169"/>
        <v>0</v>
      </c>
      <c r="AN479" s="551">
        <f t="shared" si="170"/>
        <v>0</v>
      </c>
      <c r="AO479" s="549"/>
      <c r="AP479" s="552">
        <f t="shared" si="171"/>
        <v>0</v>
      </c>
      <c r="AQ479" s="553"/>
      <c r="AR479" s="551">
        <f t="shared" si="172"/>
        <v>0</v>
      </c>
      <c r="AS479" s="554"/>
      <c r="AT479" s="345">
        <f t="shared" si="173"/>
        <v>0</v>
      </c>
      <c r="AU479" s="868"/>
      <c r="AV479" s="555"/>
      <c r="AW479" s="371">
        <f t="shared" si="176"/>
        <v>0</v>
      </c>
      <c r="AX479" s="268"/>
      <c r="AY479" s="346">
        <f>'総括表 (A表)'!I479</f>
        <v>0</v>
      </c>
      <c r="AZ479" s="346">
        <f t="shared" si="177"/>
        <v>2</v>
      </c>
      <c r="BA479" s="346" t="str">
        <f t="shared" si="178"/>
        <v/>
      </c>
      <c r="BB479" s="346" t="str">
        <f t="shared" si="181"/>
        <v/>
      </c>
      <c r="BC479" s="346" t="str">
        <f t="shared" si="182"/>
        <v/>
      </c>
    </row>
    <row r="480" spans="1:55">
      <c r="A480" s="353">
        <f>VLOOKUP($E480,'個別表（B表）'!$C$14:$AR$213,2,FALSE)</f>
        <v>0</v>
      </c>
      <c r="B480" s="353">
        <f>IF(D480&gt;0,SUM($D$12:D480),0)</f>
        <v>0</v>
      </c>
      <c r="C480" s="353">
        <f t="shared" si="162"/>
        <v>0</v>
      </c>
      <c r="D480" s="353">
        <f t="shared" si="174"/>
        <v>0</v>
      </c>
      <c r="E480" s="408">
        <f t="shared" si="179"/>
        <v>0</v>
      </c>
      <c r="F480" s="371">
        <f>VLOOKUP($E480,'個別表（B表）'!$C$14:$AR$213,8,FALSE)</f>
        <v>0</v>
      </c>
      <c r="G480" s="346">
        <f>VLOOKUP($E480,'個別表（B表）'!$C$14:$AR$213,9,FALSE)</f>
        <v>0</v>
      </c>
      <c r="H480" s="346">
        <f>VLOOKUP($E480,'個別表（B表）'!$C$14:$AR$213,10,FALSE)</f>
        <v>0</v>
      </c>
      <c r="I480" s="542"/>
      <c r="J480" s="971" t="e">
        <f>IF($O480&gt;=0.6,1,
IF(AND($O480&gt;=0.5,#REF!=2,OR($L480="中間",$L480="山間")),1,"")
)</f>
        <v>#REF!</v>
      </c>
      <c r="K480" s="974" t="str">
        <f t="shared" si="175"/>
        <v/>
      </c>
      <c r="L480" s="652" t="str">
        <f>IF($H480&gt;0,LEFT(VLOOKUP($E480,'個別表（B表）'!$C$14:$AR$213,15,FALSE),2),"")</f>
        <v/>
      </c>
      <c r="M480" s="796"/>
      <c r="N480" s="544"/>
      <c r="O480" s="544"/>
      <c r="P480" s="543"/>
      <c r="Q480" s="556" t="str">
        <f t="shared" si="180"/>
        <v/>
      </c>
      <c r="R480" s="545"/>
      <c r="S480" s="557">
        <f>SUMIFS('個別表（B表）'!$H$14:$H$213,'個別表（B表）'!$C$14:$C$213,'総括表 (A表)'!$E480,'個別表（B表）'!$S$14:$S$213,"&gt;=1")</f>
        <v>0</v>
      </c>
      <c r="T480" s="401">
        <f>SUMIFS('個別表（B表）'!$BB$14:$BB$213,'個別表（B表）'!$C$14:$C$213,'総括表 (A表)'!$E480)</f>
        <v>0</v>
      </c>
      <c r="U480" s="401">
        <f>SUMIFS('個別表（B表）'!$BD$14:$BD$213,'個別表（B表）'!$C$14:$C$213,'総括表 (A表)'!$E480)</f>
        <v>0</v>
      </c>
      <c r="V480" s="557">
        <f>SUMIFS('個別表（B表）'!$H$14:$H$213,'個別表（B表）'!$C$14:$C$213,'総括表 (A表)'!$E480,'個別表（B表）'!$T$14:$T$213,"&gt;=1")</f>
        <v>0</v>
      </c>
      <c r="W480" s="402">
        <f>SUMIFS('個別表（B表）'!$BZ$14:$BZ$213,'個別表（B表）'!$C$14:$C$213,'総括表 (A表)'!$E480)</f>
        <v>0</v>
      </c>
      <c r="X480" s="402">
        <f>SUMIFS('個別表（B表）'!$CC$14:$CC$213,'個別表（B表）'!$C$14:$C$213,'総括表 (A表)'!$E480)</f>
        <v>0</v>
      </c>
      <c r="Y480" s="546"/>
      <c r="Z480" s="546"/>
      <c r="AA480" s="557">
        <f t="shared" si="163"/>
        <v>0</v>
      </c>
      <c r="AB480" s="403">
        <f t="shared" si="164"/>
        <v>0</v>
      </c>
      <c r="AC480" s="403">
        <f t="shared" si="165"/>
        <v>0</v>
      </c>
      <c r="AD480" s="548">
        <f t="shared" si="183"/>
        <v>0</v>
      </c>
      <c r="AE480" s="549"/>
      <c r="AF480" s="550">
        <f t="shared" si="166"/>
        <v>0</v>
      </c>
      <c r="AG480" s="551">
        <f t="shared" si="167"/>
        <v>0</v>
      </c>
      <c r="AH480" s="549"/>
      <c r="AI480" s="549"/>
      <c r="AJ480" s="550">
        <f t="shared" si="168"/>
        <v>0</v>
      </c>
      <c r="AK480" s="850">
        <f t="shared" si="184"/>
        <v>0</v>
      </c>
      <c r="AL480" s="549"/>
      <c r="AM480" s="550">
        <f t="shared" si="169"/>
        <v>0</v>
      </c>
      <c r="AN480" s="551">
        <f t="shared" si="170"/>
        <v>0</v>
      </c>
      <c r="AO480" s="549"/>
      <c r="AP480" s="552">
        <f t="shared" si="171"/>
        <v>0</v>
      </c>
      <c r="AQ480" s="553"/>
      <c r="AR480" s="551">
        <f t="shared" si="172"/>
        <v>0</v>
      </c>
      <c r="AS480" s="554"/>
      <c r="AT480" s="345">
        <f t="shared" si="173"/>
        <v>0</v>
      </c>
      <c r="AU480" s="868"/>
      <c r="AV480" s="555"/>
      <c r="AW480" s="371">
        <f t="shared" si="176"/>
        <v>0</v>
      </c>
      <c r="AX480" s="268"/>
      <c r="AY480" s="346">
        <f>'総括表 (A表)'!I480</f>
        <v>0</v>
      </c>
      <c r="AZ480" s="346">
        <f t="shared" si="177"/>
        <v>2</v>
      </c>
      <c r="BA480" s="346" t="str">
        <f t="shared" si="178"/>
        <v/>
      </c>
      <c r="BB480" s="346" t="str">
        <f t="shared" si="181"/>
        <v/>
      </c>
      <c r="BC480" s="346" t="str">
        <f t="shared" si="182"/>
        <v/>
      </c>
    </row>
    <row r="481" spans="1:55">
      <c r="A481" s="353">
        <f>VLOOKUP($E481,'個別表（B表）'!$C$14:$AR$213,2,FALSE)</f>
        <v>0</v>
      </c>
      <c r="B481" s="353">
        <f>IF(D481&gt;0,SUM($D$12:D481),0)</f>
        <v>0</v>
      </c>
      <c r="C481" s="353">
        <f t="shared" si="162"/>
        <v>0</v>
      </c>
      <c r="D481" s="353">
        <f t="shared" si="174"/>
        <v>0</v>
      </c>
      <c r="E481" s="408">
        <f t="shared" si="179"/>
        <v>0</v>
      </c>
      <c r="F481" s="371">
        <f>VLOOKUP($E481,'個別表（B表）'!$C$14:$AR$213,8,FALSE)</f>
        <v>0</v>
      </c>
      <c r="G481" s="346">
        <f>VLOOKUP($E481,'個別表（B表）'!$C$14:$AR$213,9,FALSE)</f>
        <v>0</v>
      </c>
      <c r="H481" s="346">
        <f>VLOOKUP($E481,'個別表（B表）'!$C$14:$AR$213,10,FALSE)</f>
        <v>0</v>
      </c>
      <c r="I481" s="542"/>
      <c r="J481" s="971" t="e">
        <f>IF($O481&gt;=0.6,1,
IF(AND($O481&gt;=0.5,#REF!=2,OR($L481="中間",$L481="山間")),1,"")
)</f>
        <v>#REF!</v>
      </c>
      <c r="K481" s="974" t="str">
        <f t="shared" si="175"/>
        <v/>
      </c>
      <c r="L481" s="652" t="str">
        <f>IF($H481&gt;0,LEFT(VLOOKUP($E481,'個別表（B表）'!$C$14:$AR$213,15,FALSE),2),"")</f>
        <v/>
      </c>
      <c r="M481" s="796"/>
      <c r="N481" s="544"/>
      <c r="O481" s="544"/>
      <c r="P481" s="543"/>
      <c r="Q481" s="556" t="str">
        <f t="shared" si="180"/>
        <v/>
      </c>
      <c r="R481" s="545"/>
      <c r="S481" s="557">
        <f>SUMIFS('個別表（B表）'!$H$14:$H$213,'個別表（B表）'!$C$14:$C$213,'総括表 (A表)'!$E481,'個別表（B表）'!$S$14:$S$213,"&gt;=1")</f>
        <v>0</v>
      </c>
      <c r="T481" s="401">
        <f>SUMIFS('個別表（B表）'!$BB$14:$BB$213,'個別表（B表）'!$C$14:$C$213,'総括表 (A表)'!$E481)</f>
        <v>0</v>
      </c>
      <c r="U481" s="401">
        <f>SUMIFS('個別表（B表）'!$BD$14:$BD$213,'個別表（B表）'!$C$14:$C$213,'総括表 (A表)'!$E481)</f>
        <v>0</v>
      </c>
      <c r="V481" s="557">
        <f>SUMIFS('個別表（B表）'!$H$14:$H$213,'個別表（B表）'!$C$14:$C$213,'総括表 (A表)'!$E481,'個別表（B表）'!$T$14:$T$213,"&gt;=1")</f>
        <v>0</v>
      </c>
      <c r="W481" s="402">
        <f>SUMIFS('個別表（B表）'!$BZ$14:$BZ$213,'個別表（B表）'!$C$14:$C$213,'総括表 (A表)'!$E481)</f>
        <v>0</v>
      </c>
      <c r="X481" s="402">
        <f>SUMIFS('個別表（B表）'!$CC$14:$CC$213,'個別表（B表）'!$C$14:$C$213,'総括表 (A表)'!$E481)</f>
        <v>0</v>
      </c>
      <c r="Y481" s="546"/>
      <c r="Z481" s="546"/>
      <c r="AA481" s="557">
        <f t="shared" si="163"/>
        <v>0</v>
      </c>
      <c r="AB481" s="403">
        <f t="shared" si="164"/>
        <v>0</v>
      </c>
      <c r="AC481" s="403">
        <f t="shared" si="165"/>
        <v>0</v>
      </c>
      <c r="AD481" s="548">
        <f t="shared" si="183"/>
        <v>0</v>
      </c>
      <c r="AE481" s="549"/>
      <c r="AF481" s="550">
        <f t="shared" si="166"/>
        <v>0</v>
      </c>
      <c r="AG481" s="551">
        <f t="shared" si="167"/>
        <v>0</v>
      </c>
      <c r="AH481" s="549"/>
      <c r="AI481" s="549"/>
      <c r="AJ481" s="550">
        <f t="shared" si="168"/>
        <v>0</v>
      </c>
      <c r="AK481" s="850">
        <f t="shared" si="184"/>
        <v>0</v>
      </c>
      <c r="AL481" s="549"/>
      <c r="AM481" s="550">
        <f t="shared" si="169"/>
        <v>0</v>
      </c>
      <c r="AN481" s="551">
        <f t="shared" si="170"/>
        <v>0</v>
      </c>
      <c r="AO481" s="549"/>
      <c r="AP481" s="552">
        <f t="shared" si="171"/>
        <v>0</v>
      </c>
      <c r="AQ481" s="553"/>
      <c r="AR481" s="551">
        <f t="shared" si="172"/>
        <v>0</v>
      </c>
      <c r="AS481" s="554"/>
      <c r="AT481" s="345">
        <f t="shared" si="173"/>
        <v>0</v>
      </c>
      <c r="AU481" s="868"/>
      <c r="AV481" s="555"/>
      <c r="AW481" s="371">
        <f t="shared" si="176"/>
        <v>0</v>
      </c>
      <c r="AX481" s="268"/>
      <c r="AY481" s="346">
        <f>'総括表 (A表)'!I481</f>
        <v>0</v>
      </c>
      <c r="AZ481" s="346">
        <f t="shared" si="177"/>
        <v>2</v>
      </c>
      <c r="BA481" s="346" t="str">
        <f t="shared" si="178"/>
        <v/>
      </c>
      <c r="BB481" s="346" t="str">
        <f t="shared" si="181"/>
        <v/>
      </c>
      <c r="BC481" s="346" t="str">
        <f t="shared" si="182"/>
        <v/>
      </c>
    </row>
    <row r="482" spans="1:55">
      <c r="A482" s="353">
        <f>VLOOKUP($E482,'個別表（B表）'!$C$14:$AR$213,2,FALSE)</f>
        <v>0</v>
      </c>
      <c r="B482" s="353">
        <f>IF(D482&gt;0,SUM($D$12:D482),0)</f>
        <v>0</v>
      </c>
      <c r="C482" s="353">
        <f t="shared" si="162"/>
        <v>0</v>
      </c>
      <c r="D482" s="353">
        <f t="shared" si="174"/>
        <v>0</v>
      </c>
      <c r="E482" s="408">
        <f t="shared" si="179"/>
        <v>0</v>
      </c>
      <c r="F482" s="371">
        <f>VLOOKUP($E482,'個別表（B表）'!$C$14:$AR$213,8,FALSE)</f>
        <v>0</v>
      </c>
      <c r="G482" s="346">
        <f>VLOOKUP($E482,'個別表（B表）'!$C$14:$AR$213,9,FALSE)</f>
        <v>0</v>
      </c>
      <c r="H482" s="346">
        <f>VLOOKUP($E482,'個別表（B表）'!$C$14:$AR$213,10,FALSE)</f>
        <v>0</v>
      </c>
      <c r="I482" s="542"/>
      <c r="J482" s="971" t="e">
        <f>IF($O482&gt;=0.6,1,
IF(AND($O482&gt;=0.5,#REF!=2,OR($L482="中間",$L482="山間")),1,"")
)</f>
        <v>#REF!</v>
      </c>
      <c r="K482" s="974" t="str">
        <f t="shared" si="175"/>
        <v/>
      </c>
      <c r="L482" s="652" t="str">
        <f>IF($H482&gt;0,LEFT(VLOOKUP($E482,'個別表（B表）'!$C$14:$AR$213,15,FALSE),2),"")</f>
        <v/>
      </c>
      <c r="M482" s="796"/>
      <c r="N482" s="544"/>
      <c r="O482" s="544"/>
      <c r="P482" s="543"/>
      <c r="Q482" s="556" t="str">
        <f t="shared" si="180"/>
        <v/>
      </c>
      <c r="R482" s="545"/>
      <c r="S482" s="557">
        <f>SUMIFS('個別表（B表）'!$H$14:$H$213,'個別表（B表）'!$C$14:$C$213,'総括表 (A表)'!$E482,'個別表（B表）'!$S$14:$S$213,"&gt;=1")</f>
        <v>0</v>
      </c>
      <c r="T482" s="401">
        <f>SUMIFS('個別表（B表）'!$BB$14:$BB$213,'個別表（B表）'!$C$14:$C$213,'総括表 (A表)'!$E482)</f>
        <v>0</v>
      </c>
      <c r="U482" s="401">
        <f>SUMIFS('個別表（B表）'!$BD$14:$BD$213,'個別表（B表）'!$C$14:$C$213,'総括表 (A表)'!$E482)</f>
        <v>0</v>
      </c>
      <c r="V482" s="557">
        <f>SUMIFS('個別表（B表）'!$H$14:$H$213,'個別表（B表）'!$C$14:$C$213,'総括表 (A表)'!$E482,'個別表（B表）'!$T$14:$T$213,"&gt;=1")</f>
        <v>0</v>
      </c>
      <c r="W482" s="402">
        <f>SUMIFS('個別表（B表）'!$BZ$14:$BZ$213,'個別表（B表）'!$C$14:$C$213,'総括表 (A表)'!$E482)</f>
        <v>0</v>
      </c>
      <c r="X482" s="402">
        <f>SUMIFS('個別表（B表）'!$CC$14:$CC$213,'個別表（B表）'!$C$14:$C$213,'総括表 (A表)'!$E482)</f>
        <v>0</v>
      </c>
      <c r="Y482" s="546"/>
      <c r="Z482" s="546"/>
      <c r="AA482" s="557">
        <f t="shared" si="163"/>
        <v>0</v>
      </c>
      <c r="AB482" s="403">
        <f t="shared" si="164"/>
        <v>0</v>
      </c>
      <c r="AC482" s="403">
        <f t="shared" si="165"/>
        <v>0</v>
      </c>
      <c r="AD482" s="548">
        <f t="shared" si="183"/>
        <v>0</v>
      </c>
      <c r="AE482" s="549"/>
      <c r="AF482" s="550">
        <f t="shared" si="166"/>
        <v>0</v>
      </c>
      <c r="AG482" s="551">
        <f t="shared" si="167"/>
        <v>0</v>
      </c>
      <c r="AH482" s="549"/>
      <c r="AI482" s="549"/>
      <c r="AJ482" s="550">
        <f t="shared" si="168"/>
        <v>0</v>
      </c>
      <c r="AK482" s="850">
        <f t="shared" si="184"/>
        <v>0</v>
      </c>
      <c r="AL482" s="549"/>
      <c r="AM482" s="550">
        <f t="shared" si="169"/>
        <v>0</v>
      </c>
      <c r="AN482" s="551">
        <f t="shared" si="170"/>
        <v>0</v>
      </c>
      <c r="AO482" s="549"/>
      <c r="AP482" s="552">
        <f t="shared" si="171"/>
        <v>0</v>
      </c>
      <c r="AQ482" s="553"/>
      <c r="AR482" s="551">
        <f t="shared" si="172"/>
        <v>0</v>
      </c>
      <c r="AS482" s="554"/>
      <c r="AT482" s="345">
        <f t="shared" si="173"/>
        <v>0</v>
      </c>
      <c r="AU482" s="868"/>
      <c r="AV482" s="555"/>
      <c r="AW482" s="371">
        <f t="shared" si="176"/>
        <v>0</v>
      </c>
      <c r="AX482" s="268"/>
      <c r="AY482" s="346">
        <f>'総括表 (A表)'!I482</f>
        <v>0</v>
      </c>
      <c r="AZ482" s="346">
        <f t="shared" si="177"/>
        <v>2</v>
      </c>
      <c r="BA482" s="346" t="str">
        <f t="shared" si="178"/>
        <v/>
      </c>
      <c r="BB482" s="346" t="str">
        <f t="shared" si="181"/>
        <v/>
      </c>
      <c r="BC482" s="346" t="str">
        <f t="shared" si="182"/>
        <v/>
      </c>
    </row>
    <row r="483" spans="1:55">
      <c r="A483" s="353">
        <f>VLOOKUP($E483,'個別表（B表）'!$C$14:$AR$213,2,FALSE)</f>
        <v>0</v>
      </c>
      <c r="B483" s="353">
        <f>IF(D483&gt;0,SUM($D$12:D483),0)</f>
        <v>0</v>
      </c>
      <c r="C483" s="353">
        <f t="shared" si="162"/>
        <v>0</v>
      </c>
      <c r="D483" s="353">
        <f t="shared" si="174"/>
        <v>0</v>
      </c>
      <c r="E483" s="408">
        <f t="shared" si="179"/>
        <v>0</v>
      </c>
      <c r="F483" s="371">
        <f>VLOOKUP($E483,'個別表（B表）'!$C$14:$AR$213,8,FALSE)</f>
        <v>0</v>
      </c>
      <c r="G483" s="346">
        <f>VLOOKUP($E483,'個別表（B表）'!$C$14:$AR$213,9,FALSE)</f>
        <v>0</v>
      </c>
      <c r="H483" s="346">
        <f>VLOOKUP($E483,'個別表（B表）'!$C$14:$AR$213,10,FALSE)</f>
        <v>0</v>
      </c>
      <c r="I483" s="542"/>
      <c r="J483" s="971" t="e">
        <f>IF($O483&gt;=0.6,1,
IF(AND($O483&gt;=0.5,#REF!=2,OR($L483="中間",$L483="山間")),1,"")
)</f>
        <v>#REF!</v>
      </c>
      <c r="K483" s="974" t="str">
        <f t="shared" si="175"/>
        <v/>
      </c>
      <c r="L483" s="652" t="str">
        <f>IF($H483&gt;0,LEFT(VLOOKUP($E483,'個別表（B表）'!$C$14:$AR$213,15,FALSE),2),"")</f>
        <v/>
      </c>
      <c r="M483" s="796"/>
      <c r="N483" s="544"/>
      <c r="O483" s="544"/>
      <c r="P483" s="543"/>
      <c r="Q483" s="556" t="str">
        <f t="shared" si="180"/>
        <v/>
      </c>
      <c r="R483" s="545"/>
      <c r="S483" s="557">
        <f>SUMIFS('個別表（B表）'!$H$14:$H$213,'個別表（B表）'!$C$14:$C$213,'総括表 (A表)'!$E483,'個別表（B表）'!$S$14:$S$213,"&gt;=1")</f>
        <v>0</v>
      </c>
      <c r="T483" s="401">
        <f>SUMIFS('個別表（B表）'!$BB$14:$BB$213,'個別表（B表）'!$C$14:$C$213,'総括表 (A表)'!$E483)</f>
        <v>0</v>
      </c>
      <c r="U483" s="401">
        <f>SUMIFS('個別表（B表）'!$BD$14:$BD$213,'個別表（B表）'!$C$14:$C$213,'総括表 (A表)'!$E483)</f>
        <v>0</v>
      </c>
      <c r="V483" s="557">
        <f>SUMIFS('個別表（B表）'!$H$14:$H$213,'個別表（B表）'!$C$14:$C$213,'総括表 (A表)'!$E483,'個別表（B表）'!$T$14:$T$213,"&gt;=1")</f>
        <v>0</v>
      </c>
      <c r="W483" s="402">
        <f>SUMIFS('個別表（B表）'!$BZ$14:$BZ$213,'個別表（B表）'!$C$14:$C$213,'総括表 (A表)'!$E483)</f>
        <v>0</v>
      </c>
      <c r="X483" s="402">
        <f>SUMIFS('個別表（B表）'!$CC$14:$CC$213,'個別表（B表）'!$C$14:$C$213,'総括表 (A表)'!$E483)</f>
        <v>0</v>
      </c>
      <c r="Y483" s="546"/>
      <c r="Z483" s="546"/>
      <c r="AA483" s="557">
        <f t="shared" si="163"/>
        <v>0</v>
      </c>
      <c r="AB483" s="403">
        <f t="shared" si="164"/>
        <v>0</v>
      </c>
      <c r="AC483" s="403">
        <f t="shared" si="165"/>
        <v>0</v>
      </c>
      <c r="AD483" s="548">
        <f t="shared" si="183"/>
        <v>0</v>
      </c>
      <c r="AE483" s="549"/>
      <c r="AF483" s="550">
        <f t="shared" si="166"/>
        <v>0</v>
      </c>
      <c r="AG483" s="551">
        <f t="shared" si="167"/>
        <v>0</v>
      </c>
      <c r="AH483" s="549"/>
      <c r="AI483" s="549"/>
      <c r="AJ483" s="550">
        <f t="shared" si="168"/>
        <v>0</v>
      </c>
      <c r="AK483" s="850">
        <f t="shared" si="184"/>
        <v>0</v>
      </c>
      <c r="AL483" s="549"/>
      <c r="AM483" s="550">
        <f t="shared" si="169"/>
        <v>0</v>
      </c>
      <c r="AN483" s="551">
        <f t="shared" si="170"/>
        <v>0</v>
      </c>
      <c r="AO483" s="549"/>
      <c r="AP483" s="552">
        <f t="shared" si="171"/>
        <v>0</v>
      </c>
      <c r="AQ483" s="553"/>
      <c r="AR483" s="551">
        <f t="shared" si="172"/>
        <v>0</v>
      </c>
      <c r="AS483" s="554"/>
      <c r="AT483" s="345">
        <f t="shared" si="173"/>
        <v>0</v>
      </c>
      <c r="AU483" s="868"/>
      <c r="AV483" s="555"/>
      <c r="AW483" s="371">
        <f t="shared" si="176"/>
        <v>0</v>
      </c>
      <c r="AX483" s="268"/>
      <c r="AY483" s="346">
        <f>'総括表 (A表)'!I483</f>
        <v>0</v>
      </c>
      <c r="AZ483" s="346">
        <f t="shared" si="177"/>
        <v>2</v>
      </c>
      <c r="BA483" s="346" t="str">
        <f t="shared" si="178"/>
        <v/>
      </c>
      <c r="BB483" s="346" t="str">
        <f t="shared" si="181"/>
        <v/>
      </c>
      <c r="BC483" s="346" t="str">
        <f t="shared" si="182"/>
        <v/>
      </c>
    </row>
    <row r="484" spans="1:55">
      <c r="A484" s="353">
        <f>VLOOKUP($E484,'個別表（B表）'!$C$14:$AR$213,2,FALSE)</f>
        <v>0</v>
      </c>
      <c r="B484" s="353">
        <f>IF(D484&gt;0,SUM($D$12:D484),0)</f>
        <v>0</v>
      </c>
      <c r="C484" s="353">
        <f t="shared" si="162"/>
        <v>0</v>
      </c>
      <c r="D484" s="353">
        <f t="shared" si="174"/>
        <v>0</v>
      </c>
      <c r="E484" s="408">
        <f t="shared" si="179"/>
        <v>0</v>
      </c>
      <c r="F484" s="371">
        <f>VLOOKUP($E484,'個別表（B表）'!$C$14:$AR$213,8,FALSE)</f>
        <v>0</v>
      </c>
      <c r="G484" s="346">
        <f>VLOOKUP($E484,'個別表（B表）'!$C$14:$AR$213,9,FALSE)</f>
        <v>0</v>
      </c>
      <c r="H484" s="346">
        <f>VLOOKUP($E484,'個別表（B表）'!$C$14:$AR$213,10,FALSE)</f>
        <v>0</v>
      </c>
      <c r="I484" s="542"/>
      <c r="J484" s="971" t="e">
        <f>IF($O484&gt;=0.6,1,
IF(AND($O484&gt;=0.5,#REF!=2,OR($L484="中間",$L484="山間")),1,"")
)</f>
        <v>#REF!</v>
      </c>
      <c r="K484" s="974" t="str">
        <f t="shared" si="175"/>
        <v/>
      </c>
      <c r="L484" s="652" t="str">
        <f>IF($H484&gt;0,LEFT(VLOOKUP($E484,'個別表（B表）'!$C$14:$AR$213,15,FALSE),2),"")</f>
        <v/>
      </c>
      <c r="M484" s="796"/>
      <c r="N484" s="544"/>
      <c r="O484" s="544"/>
      <c r="P484" s="543"/>
      <c r="Q484" s="556" t="str">
        <f t="shared" si="180"/>
        <v/>
      </c>
      <c r="R484" s="545"/>
      <c r="S484" s="557">
        <f>SUMIFS('個別表（B表）'!$H$14:$H$213,'個別表（B表）'!$C$14:$C$213,'総括表 (A表)'!$E484,'個別表（B表）'!$S$14:$S$213,"&gt;=1")</f>
        <v>0</v>
      </c>
      <c r="T484" s="401">
        <f>SUMIFS('個別表（B表）'!$BB$14:$BB$213,'個別表（B表）'!$C$14:$C$213,'総括表 (A表)'!$E484)</f>
        <v>0</v>
      </c>
      <c r="U484" s="401">
        <f>SUMIFS('個別表（B表）'!$BD$14:$BD$213,'個別表（B表）'!$C$14:$C$213,'総括表 (A表)'!$E484)</f>
        <v>0</v>
      </c>
      <c r="V484" s="557">
        <f>SUMIFS('個別表（B表）'!$H$14:$H$213,'個別表（B表）'!$C$14:$C$213,'総括表 (A表)'!$E484,'個別表（B表）'!$T$14:$T$213,"&gt;=1")</f>
        <v>0</v>
      </c>
      <c r="W484" s="402">
        <f>SUMIFS('個別表（B表）'!$BZ$14:$BZ$213,'個別表（B表）'!$C$14:$C$213,'総括表 (A表)'!$E484)</f>
        <v>0</v>
      </c>
      <c r="X484" s="402">
        <f>SUMIFS('個別表（B表）'!$CC$14:$CC$213,'個別表（B表）'!$C$14:$C$213,'総括表 (A表)'!$E484)</f>
        <v>0</v>
      </c>
      <c r="Y484" s="546"/>
      <c r="Z484" s="546"/>
      <c r="AA484" s="557">
        <f t="shared" si="163"/>
        <v>0</v>
      </c>
      <c r="AB484" s="403">
        <f t="shared" si="164"/>
        <v>0</v>
      </c>
      <c r="AC484" s="403">
        <f t="shared" si="165"/>
        <v>0</v>
      </c>
      <c r="AD484" s="548">
        <f t="shared" si="183"/>
        <v>0</v>
      </c>
      <c r="AE484" s="549"/>
      <c r="AF484" s="550">
        <f t="shared" si="166"/>
        <v>0</v>
      </c>
      <c r="AG484" s="551">
        <f t="shared" si="167"/>
        <v>0</v>
      </c>
      <c r="AH484" s="549"/>
      <c r="AI484" s="549"/>
      <c r="AJ484" s="550">
        <f t="shared" si="168"/>
        <v>0</v>
      </c>
      <c r="AK484" s="850">
        <f t="shared" si="184"/>
        <v>0</v>
      </c>
      <c r="AL484" s="549"/>
      <c r="AM484" s="550">
        <f t="shared" si="169"/>
        <v>0</v>
      </c>
      <c r="AN484" s="551">
        <f t="shared" si="170"/>
        <v>0</v>
      </c>
      <c r="AO484" s="549"/>
      <c r="AP484" s="552">
        <f t="shared" si="171"/>
        <v>0</v>
      </c>
      <c r="AQ484" s="553"/>
      <c r="AR484" s="551">
        <f t="shared" si="172"/>
        <v>0</v>
      </c>
      <c r="AS484" s="554"/>
      <c r="AT484" s="345">
        <f t="shared" si="173"/>
        <v>0</v>
      </c>
      <c r="AU484" s="868"/>
      <c r="AV484" s="555"/>
      <c r="AW484" s="371">
        <f t="shared" si="176"/>
        <v>0</v>
      </c>
      <c r="AX484" s="268"/>
      <c r="AY484" s="346">
        <f>'総括表 (A表)'!I484</f>
        <v>0</v>
      </c>
      <c r="AZ484" s="346">
        <f t="shared" si="177"/>
        <v>2</v>
      </c>
      <c r="BA484" s="346" t="str">
        <f t="shared" si="178"/>
        <v/>
      </c>
      <c r="BB484" s="346" t="str">
        <f t="shared" si="181"/>
        <v/>
      </c>
      <c r="BC484" s="346" t="str">
        <f t="shared" si="182"/>
        <v/>
      </c>
    </row>
    <row r="485" spans="1:55">
      <c r="A485" s="353">
        <f>VLOOKUP($E485,'個別表（B表）'!$C$14:$AR$213,2,FALSE)</f>
        <v>0</v>
      </c>
      <c r="B485" s="353">
        <f>IF(D485&gt;0,SUM($D$12:D485),0)</f>
        <v>0</v>
      </c>
      <c r="C485" s="353">
        <f t="shared" si="162"/>
        <v>0</v>
      </c>
      <c r="D485" s="353">
        <f t="shared" si="174"/>
        <v>0</v>
      </c>
      <c r="E485" s="408">
        <f t="shared" si="179"/>
        <v>0</v>
      </c>
      <c r="F485" s="371">
        <f>VLOOKUP($E485,'個別表（B表）'!$C$14:$AR$213,8,FALSE)</f>
        <v>0</v>
      </c>
      <c r="G485" s="346">
        <f>VLOOKUP($E485,'個別表（B表）'!$C$14:$AR$213,9,FALSE)</f>
        <v>0</v>
      </c>
      <c r="H485" s="346">
        <f>VLOOKUP($E485,'個別表（B表）'!$C$14:$AR$213,10,FALSE)</f>
        <v>0</v>
      </c>
      <c r="I485" s="542"/>
      <c r="J485" s="971" t="e">
        <f>IF($O485&gt;=0.6,1,
IF(AND($O485&gt;=0.5,#REF!=2,OR($L485="中間",$L485="山間")),1,"")
)</f>
        <v>#REF!</v>
      </c>
      <c r="K485" s="974" t="str">
        <f t="shared" si="175"/>
        <v/>
      </c>
      <c r="L485" s="652" t="str">
        <f>IF($H485&gt;0,LEFT(VLOOKUP($E485,'個別表（B表）'!$C$14:$AR$213,15,FALSE),2),"")</f>
        <v/>
      </c>
      <c r="M485" s="796"/>
      <c r="N485" s="544"/>
      <c r="O485" s="544"/>
      <c r="P485" s="543"/>
      <c r="Q485" s="556" t="str">
        <f t="shared" si="180"/>
        <v/>
      </c>
      <c r="R485" s="545"/>
      <c r="S485" s="557">
        <f>SUMIFS('個別表（B表）'!$H$14:$H$213,'個別表（B表）'!$C$14:$C$213,'総括表 (A表)'!$E485,'個別表（B表）'!$S$14:$S$213,"&gt;=1")</f>
        <v>0</v>
      </c>
      <c r="T485" s="401">
        <f>SUMIFS('個別表（B表）'!$BB$14:$BB$213,'個別表（B表）'!$C$14:$C$213,'総括表 (A表)'!$E485)</f>
        <v>0</v>
      </c>
      <c r="U485" s="401">
        <f>SUMIFS('個別表（B表）'!$BD$14:$BD$213,'個別表（B表）'!$C$14:$C$213,'総括表 (A表)'!$E485)</f>
        <v>0</v>
      </c>
      <c r="V485" s="557">
        <f>SUMIFS('個別表（B表）'!$H$14:$H$213,'個別表（B表）'!$C$14:$C$213,'総括表 (A表)'!$E485,'個別表（B表）'!$T$14:$T$213,"&gt;=1")</f>
        <v>0</v>
      </c>
      <c r="W485" s="402">
        <f>SUMIFS('個別表（B表）'!$BZ$14:$BZ$213,'個別表（B表）'!$C$14:$C$213,'総括表 (A表)'!$E485)</f>
        <v>0</v>
      </c>
      <c r="X485" s="402">
        <f>SUMIFS('個別表（B表）'!$CC$14:$CC$213,'個別表（B表）'!$C$14:$C$213,'総括表 (A表)'!$E485)</f>
        <v>0</v>
      </c>
      <c r="Y485" s="546"/>
      <c r="Z485" s="546"/>
      <c r="AA485" s="557">
        <f t="shared" si="163"/>
        <v>0</v>
      </c>
      <c r="AB485" s="403">
        <f t="shared" si="164"/>
        <v>0</v>
      </c>
      <c r="AC485" s="403">
        <f t="shared" si="165"/>
        <v>0</v>
      </c>
      <c r="AD485" s="548">
        <f t="shared" si="183"/>
        <v>0</v>
      </c>
      <c r="AE485" s="549"/>
      <c r="AF485" s="550">
        <f t="shared" si="166"/>
        <v>0</v>
      </c>
      <c r="AG485" s="551">
        <f t="shared" si="167"/>
        <v>0</v>
      </c>
      <c r="AH485" s="549"/>
      <c r="AI485" s="549"/>
      <c r="AJ485" s="550">
        <f t="shared" si="168"/>
        <v>0</v>
      </c>
      <c r="AK485" s="850">
        <f t="shared" si="184"/>
        <v>0</v>
      </c>
      <c r="AL485" s="549"/>
      <c r="AM485" s="550">
        <f t="shared" si="169"/>
        <v>0</v>
      </c>
      <c r="AN485" s="551">
        <f t="shared" si="170"/>
        <v>0</v>
      </c>
      <c r="AO485" s="549"/>
      <c r="AP485" s="552">
        <f t="shared" si="171"/>
        <v>0</v>
      </c>
      <c r="AQ485" s="553"/>
      <c r="AR485" s="551">
        <f t="shared" si="172"/>
        <v>0</v>
      </c>
      <c r="AS485" s="554"/>
      <c r="AT485" s="345">
        <f t="shared" si="173"/>
        <v>0</v>
      </c>
      <c r="AU485" s="868"/>
      <c r="AV485" s="555"/>
      <c r="AW485" s="371">
        <f t="shared" si="176"/>
        <v>0</v>
      </c>
      <c r="AX485" s="268"/>
      <c r="AY485" s="346">
        <f>'総括表 (A表)'!I485</f>
        <v>0</v>
      </c>
      <c r="AZ485" s="346">
        <f t="shared" si="177"/>
        <v>2</v>
      </c>
      <c r="BA485" s="346" t="str">
        <f t="shared" si="178"/>
        <v/>
      </c>
      <c r="BB485" s="346" t="str">
        <f t="shared" si="181"/>
        <v/>
      </c>
      <c r="BC485" s="346" t="str">
        <f t="shared" si="182"/>
        <v/>
      </c>
    </row>
    <row r="486" spans="1:55">
      <c r="A486" s="353">
        <f>VLOOKUP($E486,'個別表（B表）'!$C$14:$AR$213,2,FALSE)</f>
        <v>0</v>
      </c>
      <c r="B486" s="353">
        <f>IF(D486&gt;0,SUM($D$12:D486),0)</f>
        <v>0</v>
      </c>
      <c r="C486" s="353">
        <f t="shared" si="162"/>
        <v>0</v>
      </c>
      <c r="D486" s="353">
        <f t="shared" si="174"/>
        <v>0</v>
      </c>
      <c r="E486" s="408">
        <f t="shared" si="179"/>
        <v>0</v>
      </c>
      <c r="F486" s="371">
        <f>VLOOKUP($E486,'個別表（B表）'!$C$14:$AR$213,8,FALSE)</f>
        <v>0</v>
      </c>
      <c r="G486" s="346">
        <f>VLOOKUP($E486,'個別表（B表）'!$C$14:$AR$213,9,FALSE)</f>
        <v>0</v>
      </c>
      <c r="H486" s="346">
        <f>VLOOKUP($E486,'個別表（B表）'!$C$14:$AR$213,10,FALSE)</f>
        <v>0</v>
      </c>
      <c r="I486" s="542"/>
      <c r="J486" s="971" t="e">
        <f>IF($O486&gt;=0.6,1,
IF(AND($O486&gt;=0.5,#REF!=2,OR($L486="中間",$L486="山間")),1,"")
)</f>
        <v>#REF!</v>
      </c>
      <c r="K486" s="974" t="str">
        <f t="shared" si="175"/>
        <v/>
      </c>
      <c r="L486" s="652" t="str">
        <f>IF($H486&gt;0,LEFT(VLOOKUP($E486,'個別表（B表）'!$C$14:$AR$213,15,FALSE),2),"")</f>
        <v/>
      </c>
      <c r="M486" s="796"/>
      <c r="N486" s="544"/>
      <c r="O486" s="544"/>
      <c r="P486" s="543"/>
      <c r="Q486" s="556" t="str">
        <f t="shared" si="180"/>
        <v/>
      </c>
      <c r="R486" s="545"/>
      <c r="S486" s="557">
        <f>SUMIFS('個別表（B表）'!$H$14:$H$213,'個別表（B表）'!$C$14:$C$213,'総括表 (A表)'!$E486,'個別表（B表）'!$S$14:$S$213,"&gt;=1")</f>
        <v>0</v>
      </c>
      <c r="T486" s="401">
        <f>SUMIFS('個別表（B表）'!$BB$14:$BB$213,'個別表（B表）'!$C$14:$C$213,'総括表 (A表)'!$E486)</f>
        <v>0</v>
      </c>
      <c r="U486" s="401">
        <f>SUMIFS('個別表（B表）'!$BD$14:$BD$213,'個別表（B表）'!$C$14:$C$213,'総括表 (A表)'!$E486)</f>
        <v>0</v>
      </c>
      <c r="V486" s="557">
        <f>SUMIFS('個別表（B表）'!$H$14:$H$213,'個別表（B表）'!$C$14:$C$213,'総括表 (A表)'!$E486,'個別表（B表）'!$T$14:$T$213,"&gt;=1")</f>
        <v>0</v>
      </c>
      <c r="W486" s="402">
        <f>SUMIFS('個別表（B表）'!$BZ$14:$BZ$213,'個別表（B表）'!$C$14:$C$213,'総括表 (A表)'!$E486)</f>
        <v>0</v>
      </c>
      <c r="X486" s="402">
        <f>SUMIFS('個別表（B表）'!$CC$14:$CC$213,'個別表（B表）'!$C$14:$C$213,'総括表 (A表)'!$E486)</f>
        <v>0</v>
      </c>
      <c r="Y486" s="546"/>
      <c r="Z486" s="546"/>
      <c r="AA486" s="557">
        <f t="shared" si="163"/>
        <v>0</v>
      </c>
      <c r="AB486" s="403">
        <f t="shared" si="164"/>
        <v>0</v>
      </c>
      <c r="AC486" s="403">
        <f t="shared" si="165"/>
        <v>0</v>
      </c>
      <c r="AD486" s="548">
        <f t="shared" si="183"/>
        <v>0</v>
      </c>
      <c r="AE486" s="549"/>
      <c r="AF486" s="550">
        <f t="shared" si="166"/>
        <v>0</v>
      </c>
      <c r="AG486" s="551">
        <f t="shared" si="167"/>
        <v>0</v>
      </c>
      <c r="AH486" s="549"/>
      <c r="AI486" s="549"/>
      <c r="AJ486" s="550">
        <f t="shared" si="168"/>
        <v>0</v>
      </c>
      <c r="AK486" s="850">
        <f t="shared" si="184"/>
        <v>0</v>
      </c>
      <c r="AL486" s="549"/>
      <c r="AM486" s="550">
        <f t="shared" si="169"/>
        <v>0</v>
      </c>
      <c r="AN486" s="551">
        <f t="shared" si="170"/>
        <v>0</v>
      </c>
      <c r="AO486" s="549"/>
      <c r="AP486" s="552">
        <f t="shared" si="171"/>
        <v>0</v>
      </c>
      <c r="AQ486" s="553"/>
      <c r="AR486" s="551">
        <f t="shared" si="172"/>
        <v>0</v>
      </c>
      <c r="AS486" s="554"/>
      <c r="AT486" s="345">
        <f t="shared" si="173"/>
        <v>0</v>
      </c>
      <c r="AU486" s="868"/>
      <c r="AV486" s="555"/>
      <c r="AW486" s="371">
        <f t="shared" si="176"/>
        <v>0</v>
      </c>
      <c r="AX486" s="268"/>
      <c r="AY486" s="346">
        <f>'総括表 (A表)'!I486</f>
        <v>0</v>
      </c>
      <c r="AZ486" s="346">
        <f t="shared" si="177"/>
        <v>2</v>
      </c>
      <c r="BA486" s="346" t="str">
        <f t="shared" si="178"/>
        <v/>
      </c>
      <c r="BB486" s="346" t="str">
        <f t="shared" si="181"/>
        <v/>
      </c>
      <c r="BC486" s="346" t="str">
        <f t="shared" si="182"/>
        <v/>
      </c>
    </row>
    <row r="487" spans="1:55">
      <c r="A487" s="353">
        <f>VLOOKUP($E487,'個別表（B表）'!$C$14:$AR$213,2,FALSE)</f>
        <v>0</v>
      </c>
      <c r="B487" s="353">
        <f>IF(D487&gt;0,SUM($D$12:D487),0)</f>
        <v>0</v>
      </c>
      <c r="C487" s="353">
        <f t="shared" si="162"/>
        <v>0</v>
      </c>
      <c r="D487" s="353">
        <f t="shared" si="174"/>
        <v>0</v>
      </c>
      <c r="E487" s="408">
        <f t="shared" si="179"/>
        <v>0</v>
      </c>
      <c r="F487" s="371">
        <f>VLOOKUP($E487,'個別表（B表）'!$C$14:$AR$213,8,FALSE)</f>
        <v>0</v>
      </c>
      <c r="G487" s="346">
        <f>VLOOKUP($E487,'個別表（B表）'!$C$14:$AR$213,9,FALSE)</f>
        <v>0</v>
      </c>
      <c r="H487" s="346">
        <f>VLOOKUP($E487,'個別表（B表）'!$C$14:$AR$213,10,FALSE)</f>
        <v>0</v>
      </c>
      <c r="I487" s="542"/>
      <c r="J487" s="971" t="e">
        <f>IF($O487&gt;=0.6,1,
IF(AND($O487&gt;=0.5,#REF!=2,OR($L487="中間",$L487="山間")),1,"")
)</f>
        <v>#REF!</v>
      </c>
      <c r="K487" s="974" t="str">
        <f t="shared" si="175"/>
        <v/>
      </c>
      <c r="L487" s="652" t="str">
        <f>IF($H487&gt;0,LEFT(VLOOKUP($E487,'個別表（B表）'!$C$14:$AR$213,15,FALSE),2),"")</f>
        <v/>
      </c>
      <c r="M487" s="796"/>
      <c r="N487" s="544"/>
      <c r="O487" s="544"/>
      <c r="P487" s="543"/>
      <c r="Q487" s="556" t="str">
        <f t="shared" si="180"/>
        <v/>
      </c>
      <c r="R487" s="545"/>
      <c r="S487" s="557">
        <f>SUMIFS('個別表（B表）'!$H$14:$H$213,'個別表（B表）'!$C$14:$C$213,'総括表 (A表)'!$E487,'個別表（B表）'!$S$14:$S$213,"&gt;=1")</f>
        <v>0</v>
      </c>
      <c r="T487" s="401">
        <f>SUMIFS('個別表（B表）'!$BB$14:$BB$213,'個別表（B表）'!$C$14:$C$213,'総括表 (A表)'!$E487)</f>
        <v>0</v>
      </c>
      <c r="U487" s="401">
        <f>SUMIFS('個別表（B表）'!$BD$14:$BD$213,'個別表（B表）'!$C$14:$C$213,'総括表 (A表)'!$E487)</f>
        <v>0</v>
      </c>
      <c r="V487" s="557">
        <f>SUMIFS('個別表（B表）'!$H$14:$H$213,'個別表（B表）'!$C$14:$C$213,'総括表 (A表)'!$E487,'個別表（B表）'!$T$14:$T$213,"&gt;=1")</f>
        <v>0</v>
      </c>
      <c r="W487" s="402">
        <f>SUMIFS('個別表（B表）'!$BZ$14:$BZ$213,'個別表（B表）'!$C$14:$C$213,'総括表 (A表)'!$E487)</f>
        <v>0</v>
      </c>
      <c r="X487" s="402">
        <f>SUMIFS('個別表（B表）'!$CC$14:$CC$213,'個別表（B表）'!$C$14:$C$213,'総括表 (A表)'!$E487)</f>
        <v>0</v>
      </c>
      <c r="Y487" s="546"/>
      <c r="Z487" s="546"/>
      <c r="AA487" s="557">
        <f t="shared" si="163"/>
        <v>0</v>
      </c>
      <c r="AB487" s="403">
        <f t="shared" si="164"/>
        <v>0</v>
      </c>
      <c r="AC487" s="403">
        <f t="shared" si="165"/>
        <v>0</v>
      </c>
      <c r="AD487" s="548">
        <f t="shared" si="183"/>
        <v>0</v>
      </c>
      <c r="AE487" s="549"/>
      <c r="AF487" s="550">
        <f t="shared" si="166"/>
        <v>0</v>
      </c>
      <c r="AG487" s="551">
        <f t="shared" si="167"/>
        <v>0</v>
      </c>
      <c r="AH487" s="549"/>
      <c r="AI487" s="549"/>
      <c r="AJ487" s="550">
        <f t="shared" si="168"/>
        <v>0</v>
      </c>
      <c r="AK487" s="850">
        <f t="shared" si="184"/>
        <v>0</v>
      </c>
      <c r="AL487" s="549"/>
      <c r="AM487" s="550">
        <f t="shared" si="169"/>
        <v>0</v>
      </c>
      <c r="AN487" s="551">
        <f t="shared" si="170"/>
        <v>0</v>
      </c>
      <c r="AO487" s="549"/>
      <c r="AP487" s="552">
        <f t="shared" si="171"/>
        <v>0</v>
      </c>
      <c r="AQ487" s="553"/>
      <c r="AR487" s="551">
        <f t="shared" si="172"/>
        <v>0</v>
      </c>
      <c r="AS487" s="554"/>
      <c r="AT487" s="345">
        <f t="shared" si="173"/>
        <v>0</v>
      </c>
      <c r="AU487" s="868"/>
      <c r="AV487" s="555"/>
      <c r="AW487" s="371">
        <f t="shared" si="176"/>
        <v>0</v>
      </c>
      <c r="AX487" s="268"/>
      <c r="AY487" s="346">
        <f>'総括表 (A表)'!I487</f>
        <v>0</v>
      </c>
      <c r="AZ487" s="346">
        <f t="shared" si="177"/>
        <v>2</v>
      </c>
      <c r="BA487" s="346" t="str">
        <f t="shared" si="178"/>
        <v/>
      </c>
      <c r="BB487" s="346" t="str">
        <f t="shared" si="181"/>
        <v/>
      </c>
      <c r="BC487" s="346" t="str">
        <f t="shared" si="182"/>
        <v/>
      </c>
    </row>
    <row r="488" spans="1:55">
      <c r="A488" s="353">
        <f>VLOOKUP($E488,'個別表（B表）'!$C$14:$AR$213,2,FALSE)</f>
        <v>0</v>
      </c>
      <c r="B488" s="353">
        <f>IF(D488&gt;0,SUM($D$12:D488),0)</f>
        <v>0</v>
      </c>
      <c r="C488" s="353">
        <f t="shared" ref="C488:C541" si="185">IF(G488&gt;0,IF(G488&lt;&gt;G487,1,0),0)</f>
        <v>0</v>
      </c>
      <c r="D488" s="353">
        <f t="shared" si="174"/>
        <v>0</v>
      </c>
      <c r="E488" s="408">
        <f t="shared" si="179"/>
        <v>0</v>
      </c>
      <c r="F488" s="371">
        <f>VLOOKUP($E488,'個別表（B表）'!$C$14:$AR$213,8,FALSE)</f>
        <v>0</v>
      </c>
      <c r="G488" s="346">
        <f>VLOOKUP($E488,'個別表（B表）'!$C$14:$AR$213,9,FALSE)</f>
        <v>0</v>
      </c>
      <c r="H488" s="346">
        <f>VLOOKUP($E488,'個別表（B表）'!$C$14:$AR$213,10,FALSE)</f>
        <v>0</v>
      </c>
      <c r="I488" s="542"/>
      <c r="J488" s="971" t="e">
        <f>IF($O488&gt;=0.6,1,
IF(AND($O488&gt;=0.5,#REF!=2,OR($L488="中間",$L488="山間")),1,"")
)</f>
        <v>#REF!</v>
      </c>
      <c r="K488" s="974" t="str">
        <f t="shared" si="175"/>
        <v/>
      </c>
      <c r="L488" s="652" t="str">
        <f>IF($H488&gt;0,LEFT(VLOOKUP($E488,'個別表（B表）'!$C$14:$AR$213,15,FALSE),2),"")</f>
        <v/>
      </c>
      <c r="M488" s="796"/>
      <c r="N488" s="544"/>
      <c r="O488" s="544"/>
      <c r="P488" s="543"/>
      <c r="Q488" s="556" t="str">
        <f t="shared" si="180"/>
        <v/>
      </c>
      <c r="R488" s="545"/>
      <c r="S488" s="557">
        <f>SUMIFS('個別表（B表）'!$H$14:$H$213,'個別表（B表）'!$C$14:$C$213,'総括表 (A表)'!$E488,'個別表（B表）'!$S$14:$S$213,"&gt;=1")</f>
        <v>0</v>
      </c>
      <c r="T488" s="401">
        <f>SUMIFS('個別表（B表）'!$BB$14:$BB$213,'個別表（B表）'!$C$14:$C$213,'総括表 (A表)'!$E488)</f>
        <v>0</v>
      </c>
      <c r="U488" s="401">
        <f>SUMIFS('個別表（B表）'!$BD$14:$BD$213,'個別表（B表）'!$C$14:$C$213,'総括表 (A表)'!$E488)</f>
        <v>0</v>
      </c>
      <c r="V488" s="557">
        <f>SUMIFS('個別表（B表）'!$H$14:$H$213,'個別表（B表）'!$C$14:$C$213,'総括表 (A表)'!$E488,'個別表（B表）'!$T$14:$T$213,"&gt;=1")</f>
        <v>0</v>
      </c>
      <c r="W488" s="402">
        <f>SUMIFS('個別表（B表）'!$BZ$14:$BZ$213,'個別表（B表）'!$C$14:$C$213,'総括表 (A表)'!$E488)</f>
        <v>0</v>
      </c>
      <c r="X488" s="402">
        <f>SUMIFS('個別表（B表）'!$CC$14:$CC$213,'個別表（B表）'!$C$14:$C$213,'総括表 (A表)'!$E488)</f>
        <v>0</v>
      </c>
      <c r="Y488" s="546"/>
      <c r="Z488" s="546"/>
      <c r="AA488" s="557">
        <f t="shared" ref="AA488:AA541" si="186">S488+V488</f>
        <v>0</v>
      </c>
      <c r="AB488" s="403">
        <f t="shared" ref="AB488:AB541" si="187">T488+W488</f>
        <v>0</v>
      </c>
      <c r="AC488" s="403">
        <f t="shared" ref="AC488:AC541" si="188">U488+X488</f>
        <v>0</v>
      </c>
      <c r="AD488" s="548">
        <f t="shared" si="183"/>
        <v>0</v>
      </c>
      <c r="AE488" s="549"/>
      <c r="AF488" s="550">
        <f t="shared" ref="AF488:AF541" si="189">IF(AE488&gt;0,AE488/AD488,0)</f>
        <v>0</v>
      </c>
      <c r="AG488" s="551">
        <f t="shared" ref="AG488:AG541" si="190">IF(AF488&gt;=0.8,1,0)</f>
        <v>0</v>
      </c>
      <c r="AH488" s="549"/>
      <c r="AI488" s="549"/>
      <c r="AJ488" s="550">
        <f t="shared" ref="AJ488:AJ541" si="191">IF(AI488&gt;0,AI488/AH488,0)</f>
        <v>0</v>
      </c>
      <c r="AK488" s="850">
        <f t="shared" si="184"/>
        <v>0</v>
      </c>
      <c r="AL488" s="549"/>
      <c r="AM488" s="550">
        <f t="shared" ref="AM488:AM541" si="192">IF(AL488&gt;0,AL488/AK488,0)</f>
        <v>0</v>
      </c>
      <c r="AN488" s="551">
        <f t="shared" ref="AN488:AN541" si="193">IF(AND(AH488&gt;0,AM488&gt;0),IF(ROUND(AM488-AJ488,99)&gt;=0.1,1,),)</f>
        <v>0</v>
      </c>
      <c r="AO488" s="549"/>
      <c r="AP488" s="552">
        <f t="shared" ref="AP488:AP541" si="194">ROUND(AL488-AO488,99)</f>
        <v>0</v>
      </c>
      <c r="AQ488" s="553"/>
      <c r="AR488" s="551">
        <f t="shared" ref="AR488:AR541" si="195">IF(AN488=1,IF(AP488&gt;0,IF(AQ488/AP488&gt;=0.3,1,),),)</f>
        <v>0</v>
      </c>
      <c r="AS488" s="554"/>
      <c r="AT488" s="345">
        <f t="shared" ref="AT488:AT541" si="196">SUM(AG488,AN488,AR488:AS488)</f>
        <v>0</v>
      </c>
      <c r="AU488" s="868"/>
      <c r="AV488" s="555"/>
      <c r="AW488" s="371">
        <f t="shared" si="176"/>
        <v>0</v>
      </c>
      <c r="AX488" s="268"/>
      <c r="AY488" s="346">
        <f>'総括表 (A表)'!I488</f>
        <v>0</v>
      </c>
      <c r="AZ488" s="346">
        <f t="shared" si="177"/>
        <v>2</v>
      </c>
      <c r="BA488" s="346" t="str">
        <f t="shared" si="178"/>
        <v/>
      </c>
      <c r="BB488" s="346" t="str">
        <f t="shared" si="181"/>
        <v/>
      </c>
      <c r="BC488" s="346" t="str">
        <f t="shared" si="182"/>
        <v/>
      </c>
    </row>
    <row r="489" spans="1:55">
      <c r="A489" s="353">
        <f>VLOOKUP($E489,'個別表（B表）'!$C$14:$AR$213,2,FALSE)</f>
        <v>0</v>
      </c>
      <c r="B489" s="353">
        <f>IF(D489&gt;0,SUM($D$12:D489),0)</f>
        <v>0</v>
      </c>
      <c r="C489" s="353">
        <f t="shared" si="185"/>
        <v>0</v>
      </c>
      <c r="D489" s="353">
        <f t="shared" si="174"/>
        <v>0</v>
      </c>
      <c r="E489" s="408">
        <f t="shared" si="179"/>
        <v>0</v>
      </c>
      <c r="F489" s="371">
        <f>VLOOKUP($E489,'個別表（B表）'!$C$14:$AR$213,8,FALSE)</f>
        <v>0</v>
      </c>
      <c r="G489" s="346">
        <f>VLOOKUP($E489,'個別表（B表）'!$C$14:$AR$213,9,FALSE)</f>
        <v>0</v>
      </c>
      <c r="H489" s="346">
        <f>VLOOKUP($E489,'個別表（B表）'!$C$14:$AR$213,10,FALSE)</f>
        <v>0</v>
      </c>
      <c r="I489" s="542"/>
      <c r="J489" s="971" t="e">
        <f>IF($O489&gt;=0.6,1,
IF(AND($O489&gt;=0.5,#REF!=2,OR($L489="中間",$L489="山間")),1,"")
)</f>
        <v>#REF!</v>
      </c>
      <c r="K489" s="974" t="str">
        <f t="shared" si="175"/>
        <v/>
      </c>
      <c r="L489" s="652" t="str">
        <f>IF($H489&gt;0,LEFT(VLOOKUP($E489,'個別表（B表）'!$C$14:$AR$213,15,FALSE),2),"")</f>
        <v/>
      </c>
      <c r="M489" s="796"/>
      <c r="N489" s="544"/>
      <c r="O489" s="544"/>
      <c r="P489" s="543"/>
      <c r="Q489" s="556" t="str">
        <f t="shared" si="180"/>
        <v/>
      </c>
      <c r="R489" s="545"/>
      <c r="S489" s="557">
        <f>SUMIFS('個別表（B表）'!$H$14:$H$213,'個別表（B表）'!$C$14:$C$213,'総括表 (A表)'!$E489,'個別表（B表）'!$S$14:$S$213,"&gt;=1")</f>
        <v>0</v>
      </c>
      <c r="T489" s="401">
        <f>SUMIFS('個別表（B表）'!$BB$14:$BB$213,'個別表（B表）'!$C$14:$C$213,'総括表 (A表)'!$E489)</f>
        <v>0</v>
      </c>
      <c r="U489" s="401">
        <f>SUMIFS('個別表（B表）'!$BD$14:$BD$213,'個別表（B表）'!$C$14:$C$213,'総括表 (A表)'!$E489)</f>
        <v>0</v>
      </c>
      <c r="V489" s="557">
        <f>SUMIFS('個別表（B表）'!$H$14:$H$213,'個別表（B表）'!$C$14:$C$213,'総括表 (A表)'!$E489,'個別表（B表）'!$T$14:$T$213,"&gt;=1")</f>
        <v>0</v>
      </c>
      <c r="W489" s="402">
        <f>SUMIFS('個別表（B表）'!$BZ$14:$BZ$213,'個別表（B表）'!$C$14:$C$213,'総括表 (A表)'!$E489)</f>
        <v>0</v>
      </c>
      <c r="X489" s="402">
        <f>SUMIFS('個別表（B表）'!$CC$14:$CC$213,'個別表（B表）'!$C$14:$C$213,'総括表 (A表)'!$E489)</f>
        <v>0</v>
      </c>
      <c r="Y489" s="546"/>
      <c r="Z489" s="546"/>
      <c r="AA489" s="557">
        <f t="shared" si="186"/>
        <v>0</v>
      </c>
      <c r="AB489" s="403">
        <f t="shared" si="187"/>
        <v>0</v>
      </c>
      <c r="AC489" s="403">
        <f t="shared" si="188"/>
        <v>0</v>
      </c>
      <c r="AD489" s="548">
        <f t="shared" si="183"/>
        <v>0</v>
      </c>
      <c r="AE489" s="549"/>
      <c r="AF489" s="550">
        <f t="shared" si="189"/>
        <v>0</v>
      </c>
      <c r="AG489" s="551">
        <f t="shared" si="190"/>
        <v>0</v>
      </c>
      <c r="AH489" s="549"/>
      <c r="AI489" s="549"/>
      <c r="AJ489" s="550">
        <f t="shared" si="191"/>
        <v>0</v>
      </c>
      <c r="AK489" s="850">
        <f t="shared" si="184"/>
        <v>0</v>
      </c>
      <c r="AL489" s="549"/>
      <c r="AM489" s="550">
        <f t="shared" si="192"/>
        <v>0</v>
      </c>
      <c r="AN489" s="551">
        <f t="shared" si="193"/>
        <v>0</v>
      </c>
      <c r="AO489" s="549"/>
      <c r="AP489" s="552">
        <f t="shared" si="194"/>
        <v>0</v>
      </c>
      <c r="AQ489" s="553"/>
      <c r="AR489" s="551">
        <f t="shared" si="195"/>
        <v>0</v>
      </c>
      <c r="AS489" s="554"/>
      <c r="AT489" s="345">
        <f t="shared" si="196"/>
        <v>0</v>
      </c>
      <c r="AU489" s="868"/>
      <c r="AV489" s="555"/>
      <c r="AW489" s="371">
        <f t="shared" si="176"/>
        <v>0</v>
      </c>
      <c r="AX489" s="268"/>
      <c r="AY489" s="346">
        <f>'総括表 (A表)'!I489</f>
        <v>0</v>
      </c>
      <c r="AZ489" s="346">
        <f t="shared" si="177"/>
        <v>2</v>
      </c>
      <c r="BA489" s="346" t="str">
        <f t="shared" si="178"/>
        <v/>
      </c>
      <c r="BB489" s="346" t="str">
        <f t="shared" si="181"/>
        <v/>
      </c>
      <c r="BC489" s="346" t="str">
        <f t="shared" si="182"/>
        <v/>
      </c>
    </row>
    <row r="490" spans="1:55">
      <c r="A490" s="353">
        <f>VLOOKUP($E490,'個別表（B表）'!$C$14:$AR$213,2,FALSE)</f>
        <v>0</v>
      </c>
      <c r="B490" s="353">
        <f>IF(D490&gt;0,SUM($D$12:D490),0)</f>
        <v>0</v>
      </c>
      <c r="C490" s="353">
        <f t="shared" si="185"/>
        <v>0</v>
      </c>
      <c r="D490" s="353">
        <f t="shared" si="174"/>
        <v>0</v>
      </c>
      <c r="E490" s="408">
        <f t="shared" si="179"/>
        <v>0</v>
      </c>
      <c r="F490" s="371">
        <f>VLOOKUP($E490,'個別表（B表）'!$C$14:$AR$213,8,FALSE)</f>
        <v>0</v>
      </c>
      <c r="G490" s="346">
        <f>VLOOKUP($E490,'個別表（B表）'!$C$14:$AR$213,9,FALSE)</f>
        <v>0</v>
      </c>
      <c r="H490" s="346">
        <f>VLOOKUP($E490,'個別表（B表）'!$C$14:$AR$213,10,FALSE)</f>
        <v>0</v>
      </c>
      <c r="I490" s="542"/>
      <c r="J490" s="971" t="e">
        <f>IF($O490&gt;=0.6,1,
IF(AND($O490&gt;=0.5,#REF!=2,OR($L490="中間",$L490="山間")),1,"")
)</f>
        <v>#REF!</v>
      </c>
      <c r="K490" s="974" t="str">
        <f t="shared" si="175"/>
        <v/>
      </c>
      <c r="L490" s="652" t="str">
        <f>IF($H490&gt;0,LEFT(VLOOKUP($E490,'個別表（B表）'!$C$14:$AR$213,15,FALSE),2),"")</f>
        <v/>
      </c>
      <c r="M490" s="796"/>
      <c r="N490" s="544"/>
      <c r="O490" s="544"/>
      <c r="P490" s="543"/>
      <c r="Q490" s="556" t="str">
        <f t="shared" si="180"/>
        <v/>
      </c>
      <c r="R490" s="545"/>
      <c r="S490" s="557">
        <f>SUMIFS('個別表（B表）'!$H$14:$H$213,'個別表（B表）'!$C$14:$C$213,'総括表 (A表)'!$E490,'個別表（B表）'!$S$14:$S$213,"&gt;=1")</f>
        <v>0</v>
      </c>
      <c r="T490" s="401">
        <f>SUMIFS('個別表（B表）'!$BB$14:$BB$213,'個別表（B表）'!$C$14:$C$213,'総括表 (A表)'!$E490)</f>
        <v>0</v>
      </c>
      <c r="U490" s="401">
        <f>SUMIFS('個別表（B表）'!$BD$14:$BD$213,'個別表（B表）'!$C$14:$C$213,'総括表 (A表)'!$E490)</f>
        <v>0</v>
      </c>
      <c r="V490" s="557">
        <f>SUMIFS('個別表（B表）'!$H$14:$H$213,'個別表（B表）'!$C$14:$C$213,'総括表 (A表)'!$E490,'個別表（B表）'!$T$14:$T$213,"&gt;=1")</f>
        <v>0</v>
      </c>
      <c r="W490" s="402">
        <f>SUMIFS('個別表（B表）'!$BZ$14:$BZ$213,'個別表（B表）'!$C$14:$C$213,'総括表 (A表)'!$E490)</f>
        <v>0</v>
      </c>
      <c r="X490" s="402">
        <f>SUMIFS('個別表（B表）'!$CC$14:$CC$213,'個別表（B表）'!$C$14:$C$213,'総括表 (A表)'!$E490)</f>
        <v>0</v>
      </c>
      <c r="Y490" s="546"/>
      <c r="Z490" s="546"/>
      <c r="AA490" s="557">
        <f t="shared" si="186"/>
        <v>0</v>
      </c>
      <c r="AB490" s="403">
        <f t="shared" si="187"/>
        <v>0</v>
      </c>
      <c r="AC490" s="403">
        <f t="shared" si="188"/>
        <v>0</v>
      </c>
      <c r="AD490" s="548">
        <f t="shared" si="183"/>
        <v>0</v>
      </c>
      <c r="AE490" s="549"/>
      <c r="AF490" s="550">
        <f t="shared" si="189"/>
        <v>0</v>
      </c>
      <c r="AG490" s="551">
        <f t="shared" si="190"/>
        <v>0</v>
      </c>
      <c r="AH490" s="549"/>
      <c r="AI490" s="549"/>
      <c r="AJ490" s="550">
        <f t="shared" si="191"/>
        <v>0</v>
      </c>
      <c r="AK490" s="850">
        <f t="shared" si="184"/>
        <v>0</v>
      </c>
      <c r="AL490" s="549"/>
      <c r="AM490" s="550">
        <f t="shared" si="192"/>
        <v>0</v>
      </c>
      <c r="AN490" s="551">
        <f t="shared" si="193"/>
        <v>0</v>
      </c>
      <c r="AO490" s="549"/>
      <c r="AP490" s="552">
        <f t="shared" si="194"/>
        <v>0</v>
      </c>
      <c r="AQ490" s="553"/>
      <c r="AR490" s="551">
        <f t="shared" si="195"/>
        <v>0</v>
      </c>
      <c r="AS490" s="554"/>
      <c r="AT490" s="345">
        <f t="shared" si="196"/>
        <v>0</v>
      </c>
      <c r="AU490" s="868"/>
      <c r="AV490" s="555"/>
      <c r="AW490" s="371">
        <f t="shared" si="176"/>
        <v>0</v>
      </c>
      <c r="AX490" s="268"/>
      <c r="AY490" s="346">
        <f>'総括表 (A表)'!I490</f>
        <v>0</v>
      </c>
      <c r="AZ490" s="346">
        <f t="shared" si="177"/>
        <v>2</v>
      </c>
      <c r="BA490" s="346" t="str">
        <f t="shared" si="178"/>
        <v/>
      </c>
      <c r="BB490" s="346" t="str">
        <f t="shared" si="181"/>
        <v/>
      </c>
      <c r="BC490" s="346" t="str">
        <f t="shared" si="182"/>
        <v/>
      </c>
    </row>
    <row r="491" spans="1:55">
      <c r="A491" s="353">
        <f>VLOOKUP($E491,'個別表（B表）'!$C$14:$AR$213,2,FALSE)</f>
        <v>0</v>
      </c>
      <c r="B491" s="353">
        <f>IF(D491&gt;0,SUM($D$12:D491),0)</f>
        <v>0</v>
      </c>
      <c r="C491" s="353">
        <f t="shared" si="185"/>
        <v>0</v>
      </c>
      <c r="D491" s="353">
        <f t="shared" si="174"/>
        <v>0</v>
      </c>
      <c r="E491" s="408">
        <f t="shared" si="179"/>
        <v>0</v>
      </c>
      <c r="F491" s="371">
        <f>VLOOKUP($E491,'個別表（B表）'!$C$14:$AR$213,8,FALSE)</f>
        <v>0</v>
      </c>
      <c r="G491" s="346">
        <f>VLOOKUP($E491,'個別表（B表）'!$C$14:$AR$213,9,FALSE)</f>
        <v>0</v>
      </c>
      <c r="H491" s="346">
        <f>VLOOKUP($E491,'個別表（B表）'!$C$14:$AR$213,10,FALSE)</f>
        <v>0</v>
      </c>
      <c r="I491" s="542"/>
      <c r="J491" s="971" t="e">
        <f>IF($O491&gt;=0.6,1,
IF(AND($O491&gt;=0.5,#REF!=2,OR($L491="中間",$L491="山間")),1,"")
)</f>
        <v>#REF!</v>
      </c>
      <c r="K491" s="974" t="str">
        <f t="shared" si="175"/>
        <v/>
      </c>
      <c r="L491" s="652" t="str">
        <f>IF($H491&gt;0,LEFT(VLOOKUP($E491,'個別表（B表）'!$C$14:$AR$213,15,FALSE),2),"")</f>
        <v/>
      </c>
      <c r="M491" s="796"/>
      <c r="N491" s="544"/>
      <c r="O491" s="544"/>
      <c r="P491" s="543"/>
      <c r="Q491" s="556" t="str">
        <f t="shared" si="180"/>
        <v/>
      </c>
      <c r="R491" s="545"/>
      <c r="S491" s="557">
        <f>SUMIFS('個別表（B表）'!$H$14:$H$213,'個別表（B表）'!$C$14:$C$213,'総括表 (A表)'!$E491,'個別表（B表）'!$S$14:$S$213,"&gt;=1")</f>
        <v>0</v>
      </c>
      <c r="T491" s="401">
        <f>SUMIFS('個別表（B表）'!$BB$14:$BB$213,'個別表（B表）'!$C$14:$C$213,'総括表 (A表)'!$E491)</f>
        <v>0</v>
      </c>
      <c r="U491" s="401">
        <f>SUMIFS('個別表（B表）'!$BD$14:$BD$213,'個別表（B表）'!$C$14:$C$213,'総括表 (A表)'!$E491)</f>
        <v>0</v>
      </c>
      <c r="V491" s="557">
        <f>SUMIFS('個別表（B表）'!$H$14:$H$213,'個別表（B表）'!$C$14:$C$213,'総括表 (A表)'!$E491,'個別表（B表）'!$T$14:$T$213,"&gt;=1")</f>
        <v>0</v>
      </c>
      <c r="W491" s="402">
        <f>SUMIFS('個別表（B表）'!$BZ$14:$BZ$213,'個別表（B表）'!$C$14:$C$213,'総括表 (A表)'!$E491)</f>
        <v>0</v>
      </c>
      <c r="X491" s="402">
        <f>SUMIFS('個別表（B表）'!$CC$14:$CC$213,'個別表（B表）'!$C$14:$C$213,'総括表 (A表)'!$E491)</f>
        <v>0</v>
      </c>
      <c r="Y491" s="546"/>
      <c r="Z491" s="546"/>
      <c r="AA491" s="557">
        <f t="shared" si="186"/>
        <v>0</v>
      </c>
      <c r="AB491" s="403">
        <f t="shared" si="187"/>
        <v>0</v>
      </c>
      <c r="AC491" s="403">
        <f t="shared" si="188"/>
        <v>0</v>
      </c>
      <c r="AD491" s="548">
        <f t="shared" si="183"/>
        <v>0</v>
      </c>
      <c r="AE491" s="549"/>
      <c r="AF491" s="550">
        <f t="shared" si="189"/>
        <v>0</v>
      </c>
      <c r="AG491" s="551">
        <f t="shared" si="190"/>
        <v>0</v>
      </c>
      <c r="AH491" s="549"/>
      <c r="AI491" s="549"/>
      <c r="AJ491" s="550">
        <f t="shared" si="191"/>
        <v>0</v>
      </c>
      <c r="AK491" s="850">
        <f t="shared" si="184"/>
        <v>0</v>
      </c>
      <c r="AL491" s="549"/>
      <c r="AM491" s="550">
        <f t="shared" si="192"/>
        <v>0</v>
      </c>
      <c r="AN491" s="551">
        <f t="shared" si="193"/>
        <v>0</v>
      </c>
      <c r="AO491" s="549"/>
      <c r="AP491" s="552">
        <f t="shared" si="194"/>
        <v>0</v>
      </c>
      <c r="AQ491" s="553"/>
      <c r="AR491" s="551">
        <f t="shared" si="195"/>
        <v>0</v>
      </c>
      <c r="AS491" s="554"/>
      <c r="AT491" s="345">
        <f t="shared" si="196"/>
        <v>0</v>
      </c>
      <c r="AU491" s="868"/>
      <c r="AV491" s="555"/>
      <c r="AW491" s="371">
        <f t="shared" si="176"/>
        <v>0</v>
      </c>
      <c r="AX491" s="268"/>
      <c r="AY491" s="346">
        <f>'総括表 (A表)'!I491</f>
        <v>0</v>
      </c>
      <c r="AZ491" s="346">
        <f t="shared" si="177"/>
        <v>2</v>
      </c>
      <c r="BA491" s="346" t="str">
        <f t="shared" si="178"/>
        <v/>
      </c>
      <c r="BB491" s="346" t="str">
        <f t="shared" si="181"/>
        <v/>
      </c>
      <c r="BC491" s="346" t="str">
        <f t="shared" si="182"/>
        <v/>
      </c>
    </row>
    <row r="492" spans="1:55">
      <c r="A492" s="353">
        <f>VLOOKUP($E492,'個別表（B表）'!$C$14:$AR$213,2,FALSE)</f>
        <v>0</v>
      </c>
      <c r="B492" s="353">
        <f>IF(D492&gt;0,SUM($D$12:D492),0)</f>
        <v>0</v>
      </c>
      <c r="C492" s="353">
        <f t="shared" si="185"/>
        <v>0</v>
      </c>
      <c r="D492" s="353">
        <f t="shared" si="174"/>
        <v>0</v>
      </c>
      <c r="E492" s="408">
        <f t="shared" si="179"/>
        <v>0</v>
      </c>
      <c r="F492" s="371">
        <f>VLOOKUP($E492,'個別表（B表）'!$C$14:$AR$213,8,FALSE)</f>
        <v>0</v>
      </c>
      <c r="G492" s="346">
        <f>VLOOKUP($E492,'個別表（B表）'!$C$14:$AR$213,9,FALSE)</f>
        <v>0</v>
      </c>
      <c r="H492" s="346">
        <f>VLOOKUP($E492,'個別表（B表）'!$C$14:$AR$213,10,FALSE)</f>
        <v>0</v>
      </c>
      <c r="I492" s="542"/>
      <c r="J492" s="971" t="e">
        <f>IF($O492&gt;=0.6,1,
IF(AND($O492&gt;=0.5,#REF!=2,OR($L492="中間",$L492="山間")),1,"")
)</f>
        <v>#REF!</v>
      </c>
      <c r="K492" s="974" t="str">
        <f t="shared" si="175"/>
        <v/>
      </c>
      <c r="L492" s="652" t="str">
        <f>IF($H492&gt;0,LEFT(VLOOKUP($E492,'個別表（B表）'!$C$14:$AR$213,15,FALSE),2),"")</f>
        <v/>
      </c>
      <c r="M492" s="796"/>
      <c r="N492" s="544"/>
      <c r="O492" s="544"/>
      <c r="P492" s="543"/>
      <c r="Q492" s="556" t="str">
        <f t="shared" si="180"/>
        <v/>
      </c>
      <c r="R492" s="545"/>
      <c r="S492" s="557">
        <f>SUMIFS('個別表（B表）'!$H$14:$H$213,'個別表（B表）'!$C$14:$C$213,'総括表 (A表)'!$E492,'個別表（B表）'!$S$14:$S$213,"&gt;=1")</f>
        <v>0</v>
      </c>
      <c r="T492" s="401">
        <f>SUMIFS('個別表（B表）'!$BB$14:$BB$213,'個別表（B表）'!$C$14:$C$213,'総括表 (A表)'!$E492)</f>
        <v>0</v>
      </c>
      <c r="U492" s="401">
        <f>SUMIFS('個別表（B表）'!$BD$14:$BD$213,'個別表（B表）'!$C$14:$C$213,'総括表 (A表)'!$E492)</f>
        <v>0</v>
      </c>
      <c r="V492" s="557">
        <f>SUMIFS('個別表（B表）'!$H$14:$H$213,'個別表（B表）'!$C$14:$C$213,'総括表 (A表)'!$E492,'個別表（B表）'!$T$14:$T$213,"&gt;=1")</f>
        <v>0</v>
      </c>
      <c r="W492" s="402">
        <f>SUMIFS('個別表（B表）'!$BZ$14:$BZ$213,'個別表（B表）'!$C$14:$C$213,'総括表 (A表)'!$E492)</f>
        <v>0</v>
      </c>
      <c r="X492" s="402">
        <f>SUMIFS('個別表（B表）'!$CC$14:$CC$213,'個別表（B表）'!$C$14:$C$213,'総括表 (A表)'!$E492)</f>
        <v>0</v>
      </c>
      <c r="Y492" s="546"/>
      <c r="Z492" s="546"/>
      <c r="AA492" s="557">
        <f t="shared" si="186"/>
        <v>0</v>
      </c>
      <c r="AB492" s="403">
        <f t="shared" si="187"/>
        <v>0</v>
      </c>
      <c r="AC492" s="403">
        <f t="shared" si="188"/>
        <v>0</v>
      </c>
      <c r="AD492" s="548">
        <f t="shared" si="183"/>
        <v>0</v>
      </c>
      <c r="AE492" s="549"/>
      <c r="AF492" s="550">
        <f t="shared" si="189"/>
        <v>0</v>
      </c>
      <c r="AG492" s="551">
        <f t="shared" si="190"/>
        <v>0</v>
      </c>
      <c r="AH492" s="549"/>
      <c r="AI492" s="549"/>
      <c r="AJ492" s="550">
        <f t="shared" si="191"/>
        <v>0</v>
      </c>
      <c r="AK492" s="850">
        <f t="shared" si="184"/>
        <v>0</v>
      </c>
      <c r="AL492" s="549"/>
      <c r="AM492" s="550">
        <f t="shared" si="192"/>
        <v>0</v>
      </c>
      <c r="AN492" s="551">
        <f t="shared" si="193"/>
        <v>0</v>
      </c>
      <c r="AO492" s="549"/>
      <c r="AP492" s="552">
        <f t="shared" si="194"/>
        <v>0</v>
      </c>
      <c r="AQ492" s="553"/>
      <c r="AR492" s="551">
        <f t="shared" si="195"/>
        <v>0</v>
      </c>
      <c r="AS492" s="554"/>
      <c r="AT492" s="345">
        <f t="shared" si="196"/>
        <v>0</v>
      </c>
      <c r="AU492" s="868"/>
      <c r="AV492" s="555"/>
      <c r="AW492" s="371">
        <f t="shared" si="176"/>
        <v>0</v>
      </c>
      <c r="AX492" s="268"/>
      <c r="AY492" s="346">
        <f>'総括表 (A表)'!I492</f>
        <v>0</v>
      </c>
      <c r="AZ492" s="346">
        <f t="shared" si="177"/>
        <v>2</v>
      </c>
      <c r="BA492" s="346" t="str">
        <f t="shared" si="178"/>
        <v/>
      </c>
      <c r="BB492" s="346" t="str">
        <f t="shared" si="181"/>
        <v/>
      </c>
      <c r="BC492" s="346" t="str">
        <f t="shared" si="182"/>
        <v/>
      </c>
    </row>
    <row r="493" spans="1:55">
      <c r="A493" s="353">
        <f>VLOOKUP($E493,'個別表（B表）'!$C$14:$AR$213,2,FALSE)</f>
        <v>0</v>
      </c>
      <c r="B493" s="353">
        <f>IF(D493&gt;0,SUM($D$12:D493),0)</f>
        <v>0</v>
      </c>
      <c r="C493" s="353">
        <f t="shared" si="185"/>
        <v>0</v>
      </c>
      <c r="D493" s="353">
        <f t="shared" si="174"/>
        <v>0</v>
      </c>
      <c r="E493" s="408">
        <f t="shared" si="179"/>
        <v>0</v>
      </c>
      <c r="F493" s="371">
        <f>VLOOKUP($E493,'個別表（B表）'!$C$14:$AR$213,8,FALSE)</f>
        <v>0</v>
      </c>
      <c r="G493" s="346">
        <f>VLOOKUP($E493,'個別表（B表）'!$C$14:$AR$213,9,FALSE)</f>
        <v>0</v>
      </c>
      <c r="H493" s="346">
        <f>VLOOKUP($E493,'個別表（B表）'!$C$14:$AR$213,10,FALSE)</f>
        <v>0</v>
      </c>
      <c r="I493" s="542"/>
      <c r="J493" s="971" t="e">
        <f>IF($O493&gt;=0.6,1,
IF(AND($O493&gt;=0.5,#REF!=2,OR($L493="中間",$L493="山間")),1,"")
)</f>
        <v>#REF!</v>
      </c>
      <c r="K493" s="974" t="str">
        <f t="shared" si="175"/>
        <v/>
      </c>
      <c r="L493" s="652" t="str">
        <f>IF($H493&gt;0,LEFT(VLOOKUP($E493,'個別表（B表）'!$C$14:$AR$213,15,FALSE),2),"")</f>
        <v/>
      </c>
      <c r="M493" s="796"/>
      <c r="N493" s="544"/>
      <c r="O493" s="544"/>
      <c r="P493" s="543"/>
      <c r="Q493" s="556" t="str">
        <f t="shared" si="180"/>
        <v/>
      </c>
      <c r="R493" s="545"/>
      <c r="S493" s="557">
        <f>SUMIFS('個別表（B表）'!$H$14:$H$213,'個別表（B表）'!$C$14:$C$213,'総括表 (A表)'!$E493,'個別表（B表）'!$S$14:$S$213,"&gt;=1")</f>
        <v>0</v>
      </c>
      <c r="T493" s="401">
        <f>SUMIFS('個別表（B表）'!$BB$14:$BB$213,'個別表（B表）'!$C$14:$C$213,'総括表 (A表)'!$E493)</f>
        <v>0</v>
      </c>
      <c r="U493" s="401">
        <f>SUMIFS('個別表（B表）'!$BD$14:$BD$213,'個別表（B表）'!$C$14:$C$213,'総括表 (A表)'!$E493)</f>
        <v>0</v>
      </c>
      <c r="V493" s="557">
        <f>SUMIFS('個別表（B表）'!$H$14:$H$213,'個別表（B表）'!$C$14:$C$213,'総括表 (A表)'!$E493,'個別表（B表）'!$T$14:$T$213,"&gt;=1")</f>
        <v>0</v>
      </c>
      <c r="W493" s="402">
        <f>SUMIFS('個別表（B表）'!$BZ$14:$BZ$213,'個別表（B表）'!$C$14:$C$213,'総括表 (A表)'!$E493)</f>
        <v>0</v>
      </c>
      <c r="X493" s="402">
        <f>SUMIFS('個別表（B表）'!$CC$14:$CC$213,'個別表（B表）'!$C$14:$C$213,'総括表 (A表)'!$E493)</f>
        <v>0</v>
      </c>
      <c r="Y493" s="546"/>
      <c r="Z493" s="546"/>
      <c r="AA493" s="557">
        <f t="shared" si="186"/>
        <v>0</v>
      </c>
      <c r="AB493" s="403">
        <f t="shared" si="187"/>
        <v>0</v>
      </c>
      <c r="AC493" s="403">
        <f t="shared" si="188"/>
        <v>0</v>
      </c>
      <c r="AD493" s="548">
        <f t="shared" si="183"/>
        <v>0</v>
      </c>
      <c r="AE493" s="549"/>
      <c r="AF493" s="550">
        <f t="shared" si="189"/>
        <v>0</v>
      </c>
      <c r="AG493" s="551">
        <f t="shared" si="190"/>
        <v>0</v>
      </c>
      <c r="AH493" s="549"/>
      <c r="AI493" s="549"/>
      <c r="AJ493" s="550">
        <f t="shared" si="191"/>
        <v>0</v>
      </c>
      <c r="AK493" s="850">
        <f t="shared" si="184"/>
        <v>0</v>
      </c>
      <c r="AL493" s="549"/>
      <c r="AM493" s="550">
        <f t="shared" si="192"/>
        <v>0</v>
      </c>
      <c r="AN493" s="551">
        <f t="shared" si="193"/>
        <v>0</v>
      </c>
      <c r="AO493" s="549"/>
      <c r="AP493" s="552">
        <f t="shared" si="194"/>
        <v>0</v>
      </c>
      <c r="AQ493" s="553"/>
      <c r="AR493" s="551">
        <f t="shared" si="195"/>
        <v>0</v>
      </c>
      <c r="AS493" s="554"/>
      <c r="AT493" s="345">
        <f t="shared" si="196"/>
        <v>0</v>
      </c>
      <c r="AU493" s="868"/>
      <c r="AV493" s="555"/>
      <c r="AW493" s="371">
        <f t="shared" si="176"/>
        <v>0</v>
      </c>
      <c r="AX493" s="268"/>
      <c r="AY493" s="346">
        <f>'総括表 (A表)'!I493</f>
        <v>0</v>
      </c>
      <c r="AZ493" s="346">
        <f t="shared" si="177"/>
        <v>2</v>
      </c>
      <c r="BA493" s="346" t="str">
        <f t="shared" si="178"/>
        <v/>
      </c>
      <c r="BB493" s="346" t="str">
        <f t="shared" si="181"/>
        <v/>
      </c>
      <c r="BC493" s="346" t="str">
        <f t="shared" si="182"/>
        <v/>
      </c>
    </row>
    <row r="494" spans="1:55">
      <c r="A494" s="353">
        <f>VLOOKUP($E494,'個別表（B表）'!$C$14:$AR$213,2,FALSE)</f>
        <v>0</v>
      </c>
      <c r="B494" s="353">
        <f>IF(D494&gt;0,SUM($D$12:D494),0)</f>
        <v>0</v>
      </c>
      <c r="C494" s="353">
        <f t="shared" si="185"/>
        <v>0</v>
      </c>
      <c r="D494" s="353">
        <f t="shared" si="174"/>
        <v>0</v>
      </c>
      <c r="E494" s="408">
        <f t="shared" si="179"/>
        <v>0</v>
      </c>
      <c r="F494" s="371">
        <f>VLOOKUP($E494,'個別表（B表）'!$C$14:$AR$213,8,FALSE)</f>
        <v>0</v>
      </c>
      <c r="G494" s="346">
        <f>VLOOKUP($E494,'個別表（B表）'!$C$14:$AR$213,9,FALSE)</f>
        <v>0</v>
      </c>
      <c r="H494" s="346">
        <f>VLOOKUP($E494,'個別表（B表）'!$C$14:$AR$213,10,FALSE)</f>
        <v>0</v>
      </c>
      <c r="I494" s="542"/>
      <c r="J494" s="971" t="e">
        <f>IF($O494&gt;=0.6,1,
IF(AND($O494&gt;=0.5,#REF!=2,OR($L494="中間",$L494="山間")),1,"")
)</f>
        <v>#REF!</v>
      </c>
      <c r="K494" s="974" t="str">
        <f t="shared" si="175"/>
        <v/>
      </c>
      <c r="L494" s="652" t="str">
        <f>IF($H494&gt;0,LEFT(VLOOKUP($E494,'個別表（B表）'!$C$14:$AR$213,15,FALSE),2),"")</f>
        <v/>
      </c>
      <c r="M494" s="796"/>
      <c r="N494" s="544"/>
      <c r="O494" s="544"/>
      <c r="P494" s="543"/>
      <c r="Q494" s="556" t="str">
        <f t="shared" si="180"/>
        <v/>
      </c>
      <c r="R494" s="545"/>
      <c r="S494" s="557">
        <f>SUMIFS('個別表（B表）'!$H$14:$H$213,'個別表（B表）'!$C$14:$C$213,'総括表 (A表)'!$E494,'個別表（B表）'!$S$14:$S$213,"&gt;=1")</f>
        <v>0</v>
      </c>
      <c r="T494" s="401">
        <f>SUMIFS('個別表（B表）'!$BB$14:$BB$213,'個別表（B表）'!$C$14:$C$213,'総括表 (A表)'!$E494)</f>
        <v>0</v>
      </c>
      <c r="U494" s="401">
        <f>SUMIFS('個別表（B表）'!$BD$14:$BD$213,'個別表（B表）'!$C$14:$C$213,'総括表 (A表)'!$E494)</f>
        <v>0</v>
      </c>
      <c r="V494" s="557">
        <f>SUMIFS('個別表（B表）'!$H$14:$H$213,'個別表（B表）'!$C$14:$C$213,'総括表 (A表)'!$E494,'個別表（B表）'!$T$14:$T$213,"&gt;=1")</f>
        <v>0</v>
      </c>
      <c r="W494" s="402">
        <f>SUMIFS('個別表（B表）'!$BZ$14:$BZ$213,'個別表（B表）'!$C$14:$C$213,'総括表 (A表)'!$E494)</f>
        <v>0</v>
      </c>
      <c r="X494" s="402">
        <f>SUMIFS('個別表（B表）'!$CC$14:$CC$213,'個別表（B表）'!$C$14:$C$213,'総括表 (A表)'!$E494)</f>
        <v>0</v>
      </c>
      <c r="Y494" s="546"/>
      <c r="Z494" s="546"/>
      <c r="AA494" s="557">
        <f t="shared" si="186"/>
        <v>0</v>
      </c>
      <c r="AB494" s="403">
        <f t="shared" si="187"/>
        <v>0</v>
      </c>
      <c r="AC494" s="403">
        <f t="shared" si="188"/>
        <v>0</v>
      </c>
      <c r="AD494" s="548">
        <f t="shared" si="183"/>
        <v>0</v>
      </c>
      <c r="AE494" s="549"/>
      <c r="AF494" s="550">
        <f t="shared" si="189"/>
        <v>0</v>
      </c>
      <c r="AG494" s="551">
        <f t="shared" si="190"/>
        <v>0</v>
      </c>
      <c r="AH494" s="549"/>
      <c r="AI494" s="549"/>
      <c r="AJ494" s="550">
        <f t="shared" si="191"/>
        <v>0</v>
      </c>
      <c r="AK494" s="850">
        <f t="shared" si="184"/>
        <v>0</v>
      </c>
      <c r="AL494" s="549"/>
      <c r="AM494" s="550">
        <f t="shared" si="192"/>
        <v>0</v>
      </c>
      <c r="AN494" s="551">
        <f t="shared" si="193"/>
        <v>0</v>
      </c>
      <c r="AO494" s="549"/>
      <c r="AP494" s="552">
        <f t="shared" si="194"/>
        <v>0</v>
      </c>
      <c r="AQ494" s="553"/>
      <c r="AR494" s="551">
        <f t="shared" si="195"/>
        <v>0</v>
      </c>
      <c r="AS494" s="554"/>
      <c r="AT494" s="345">
        <f t="shared" si="196"/>
        <v>0</v>
      </c>
      <c r="AU494" s="868"/>
      <c r="AV494" s="555"/>
      <c r="AW494" s="371">
        <f t="shared" si="176"/>
        <v>0</v>
      </c>
      <c r="AX494" s="268"/>
      <c r="AY494" s="346">
        <f>'総括表 (A表)'!I494</f>
        <v>0</v>
      </c>
      <c r="AZ494" s="346">
        <f t="shared" si="177"/>
        <v>2</v>
      </c>
      <c r="BA494" s="346" t="str">
        <f t="shared" si="178"/>
        <v/>
      </c>
      <c r="BB494" s="346" t="str">
        <f t="shared" si="181"/>
        <v/>
      </c>
      <c r="BC494" s="346" t="str">
        <f t="shared" si="182"/>
        <v/>
      </c>
    </row>
    <row r="495" spans="1:55">
      <c r="A495" s="353">
        <f>VLOOKUP($E495,'個別表（B表）'!$C$14:$AR$213,2,FALSE)</f>
        <v>0</v>
      </c>
      <c r="B495" s="353">
        <f>IF(D495&gt;0,SUM($D$12:D495),0)</f>
        <v>0</v>
      </c>
      <c r="C495" s="353">
        <f t="shared" si="185"/>
        <v>0</v>
      </c>
      <c r="D495" s="353">
        <f t="shared" si="174"/>
        <v>0</v>
      </c>
      <c r="E495" s="408">
        <f t="shared" si="179"/>
        <v>0</v>
      </c>
      <c r="F495" s="371">
        <f>VLOOKUP($E495,'個別表（B表）'!$C$14:$AR$213,8,FALSE)</f>
        <v>0</v>
      </c>
      <c r="G495" s="346">
        <f>VLOOKUP($E495,'個別表（B表）'!$C$14:$AR$213,9,FALSE)</f>
        <v>0</v>
      </c>
      <c r="H495" s="346">
        <f>VLOOKUP($E495,'個別表（B表）'!$C$14:$AR$213,10,FALSE)</f>
        <v>0</v>
      </c>
      <c r="I495" s="542"/>
      <c r="J495" s="971" t="e">
        <f>IF($O495&gt;=0.6,1,
IF(AND($O495&gt;=0.5,#REF!=2,OR($L495="中間",$L495="山間")),1,"")
)</f>
        <v>#REF!</v>
      </c>
      <c r="K495" s="974" t="str">
        <f t="shared" si="175"/>
        <v/>
      </c>
      <c r="L495" s="652" t="str">
        <f>IF($H495&gt;0,LEFT(VLOOKUP($E495,'個別表（B表）'!$C$14:$AR$213,15,FALSE),2),"")</f>
        <v/>
      </c>
      <c r="M495" s="796"/>
      <c r="N495" s="544"/>
      <c r="O495" s="544"/>
      <c r="P495" s="543"/>
      <c r="Q495" s="556" t="str">
        <f t="shared" si="180"/>
        <v/>
      </c>
      <c r="R495" s="545"/>
      <c r="S495" s="557">
        <f>SUMIFS('個別表（B表）'!$H$14:$H$213,'個別表（B表）'!$C$14:$C$213,'総括表 (A表)'!$E495,'個別表（B表）'!$S$14:$S$213,"&gt;=1")</f>
        <v>0</v>
      </c>
      <c r="T495" s="401">
        <f>SUMIFS('個別表（B表）'!$BB$14:$BB$213,'個別表（B表）'!$C$14:$C$213,'総括表 (A表)'!$E495)</f>
        <v>0</v>
      </c>
      <c r="U495" s="401">
        <f>SUMIFS('個別表（B表）'!$BD$14:$BD$213,'個別表（B表）'!$C$14:$C$213,'総括表 (A表)'!$E495)</f>
        <v>0</v>
      </c>
      <c r="V495" s="557">
        <f>SUMIFS('個別表（B表）'!$H$14:$H$213,'個別表（B表）'!$C$14:$C$213,'総括表 (A表)'!$E495,'個別表（B表）'!$T$14:$T$213,"&gt;=1")</f>
        <v>0</v>
      </c>
      <c r="W495" s="402">
        <f>SUMIFS('個別表（B表）'!$BZ$14:$BZ$213,'個別表（B表）'!$C$14:$C$213,'総括表 (A表)'!$E495)</f>
        <v>0</v>
      </c>
      <c r="X495" s="402">
        <f>SUMIFS('個別表（B表）'!$CC$14:$CC$213,'個別表（B表）'!$C$14:$C$213,'総括表 (A表)'!$E495)</f>
        <v>0</v>
      </c>
      <c r="Y495" s="546"/>
      <c r="Z495" s="546"/>
      <c r="AA495" s="557">
        <f t="shared" si="186"/>
        <v>0</v>
      </c>
      <c r="AB495" s="403">
        <f t="shared" si="187"/>
        <v>0</v>
      </c>
      <c r="AC495" s="403">
        <f t="shared" si="188"/>
        <v>0</v>
      </c>
      <c r="AD495" s="548">
        <f t="shared" si="183"/>
        <v>0</v>
      </c>
      <c r="AE495" s="549"/>
      <c r="AF495" s="550">
        <f t="shared" si="189"/>
        <v>0</v>
      </c>
      <c r="AG495" s="551">
        <f t="shared" si="190"/>
        <v>0</v>
      </c>
      <c r="AH495" s="549"/>
      <c r="AI495" s="549"/>
      <c r="AJ495" s="550">
        <f t="shared" si="191"/>
        <v>0</v>
      </c>
      <c r="AK495" s="850">
        <f t="shared" si="184"/>
        <v>0</v>
      </c>
      <c r="AL495" s="549"/>
      <c r="AM495" s="550">
        <f t="shared" si="192"/>
        <v>0</v>
      </c>
      <c r="AN495" s="551">
        <f t="shared" si="193"/>
        <v>0</v>
      </c>
      <c r="AO495" s="549"/>
      <c r="AP495" s="552">
        <f t="shared" si="194"/>
        <v>0</v>
      </c>
      <c r="AQ495" s="553"/>
      <c r="AR495" s="551">
        <f t="shared" si="195"/>
        <v>0</v>
      </c>
      <c r="AS495" s="554"/>
      <c r="AT495" s="345">
        <f t="shared" si="196"/>
        <v>0</v>
      </c>
      <c r="AU495" s="868"/>
      <c r="AV495" s="555"/>
      <c r="AW495" s="371">
        <f t="shared" si="176"/>
        <v>0</v>
      </c>
      <c r="AX495" s="268"/>
      <c r="AY495" s="346">
        <f>'総括表 (A表)'!I495</f>
        <v>0</v>
      </c>
      <c r="AZ495" s="346">
        <f t="shared" si="177"/>
        <v>2</v>
      </c>
      <c r="BA495" s="346" t="str">
        <f t="shared" si="178"/>
        <v/>
      </c>
      <c r="BB495" s="346" t="str">
        <f t="shared" si="181"/>
        <v/>
      </c>
      <c r="BC495" s="346" t="str">
        <f t="shared" si="182"/>
        <v/>
      </c>
    </row>
    <row r="496" spans="1:55">
      <c r="A496" s="353">
        <f>VLOOKUP($E496,'個別表（B表）'!$C$14:$AR$213,2,FALSE)</f>
        <v>0</v>
      </c>
      <c r="B496" s="353">
        <f>IF(D496&gt;0,SUM($D$12:D496),0)</f>
        <v>0</v>
      </c>
      <c r="C496" s="353">
        <f t="shared" si="185"/>
        <v>0</v>
      </c>
      <c r="D496" s="353">
        <f t="shared" si="174"/>
        <v>0</v>
      </c>
      <c r="E496" s="408">
        <f t="shared" si="179"/>
        <v>0</v>
      </c>
      <c r="F496" s="371">
        <f>VLOOKUP($E496,'個別表（B表）'!$C$14:$AR$213,8,FALSE)</f>
        <v>0</v>
      </c>
      <c r="G496" s="346">
        <f>VLOOKUP($E496,'個別表（B表）'!$C$14:$AR$213,9,FALSE)</f>
        <v>0</v>
      </c>
      <c r="H496" s="346">
        <f>VLOOKUP($E496,'個別表（B表）'!$C$14:$AR$213,10,FALSE)</f>
        <v>0</v>
      </c>
      <c r="I496" s="542"/>
      <c r="J496" s="971" t="e">
        <f>IF($O496&gt;=0.6,1,
IF(AND($O496&gt;=0.5,#REF!=2,OR($L496="中間",$L496="山間")),1,"")
)</f>
        <v>#REF!</v>
      </c>
      <c r="K496" s="974" t="str">
        <f t="shared" si="175"/>
        <v/>
      </c>
      <c r="L496" s="652" t="str">
        <f>IF($H496&gt;0,LEFT(VLOOKUP($E496,'個別表（B表）'!$C$14:$AR$213,15,FALSE),2),"")</f>
        <v/>
      </c>
      <c r="M496" s="796"/>
      <c r="N496" s="544"/>
      <c r="O496" s="544"/>
      <c r="P496" s="543"/>
      <c r="Q496" s="556" t="str">
        <f t="shared" si="180"/>
        <v/>
      </c>
      <c r="R496" s="545"/>
      <c r="S496" s="557">
        <f>SUMIFS('個別表（B表）'!$H$14:$H$213,'個別表（B表）'!$C$14:$C$213,'総括表 (A表)'!$E496,'個別表（B表）'!$S$14:$S$213,"&gt;=1")</f>
        <v>0</v>
      </c>
      <c r="T496" s="401">
        <f>SUMIFS('個別表（B表）'!$BB$14:$BB$213,'個別表（B表）'!$C$14:$C$213,'総括表 (A表)'!$E496)</f>
        <v>0</v>
      </c>
      <c r="U496" s="401">
        <f>SUMIFS('個別表（B表）'!$BD$14:$BD$213,'個別表（B表）'!$C$14:$C$213,'総括表 (A表)'!$E496)</f>
        <v>0</v>
      </c>
      <c r="V496" s="557">
        <f>SUMIFS('個別表（B表）'!$H$14:$H$213,'個別表（B表）'!$C$14:$C$213,'総括表 (A表)'!$E496,'個別表（B表）'!$T$14:$T$213,"&gt;=1")</f>
        <v>0</v>
      </c>
      <c r="W496" s="402">
        <f>SUMIFS('個別表（B表）'!$BZ$14:$BZ$213,'個別表（B表）'!$C$14:$C$213,'総括表 (A表)'!$E496)</f>
        <v>0</v>
      </c>
      <c r="X496" s="402">
        <f>SUMIFS('個別表（B表）'!$CC$14:$CC$213,'個別表（B表）'!$C$14:$C$213,'総括表 (A表)'!$E496)</f>
        <v>0</v>
      </c>
      <c r="Y496" s="546"/>
      <c r="Z496" s="546"/>
      <c r="AA496" s="557">
        <f t="shared" si="186"/>
        <v>0</v>
      </c>
      <c r="AB496" s="403">
        <f t="shared" si="187"/>
        <v>0</v>
      </c>
      <c r="AC496" s="403">
        <f t="shared" si="188"/>
        <v>0</v>
      </c>
      <c r="AD496" s="548">
        <f t="shared" si="183"/>
        <v>0</v>
      </c>
      <c r="AE496" s="549"/>
      <c r="AF496" s="550">
        <f t="shared" si="189"/>
        <v>0</v>
      </c>
      <c r="AG496" s="551">
        <f t="shared" si="190"/>
        <v>0</v>
      </c>
      <c r="AH496" s="549"/>
      <c r="AI496" s="549"/>
      <c r="AJ496" s="550">
        <f t="shared" si="191"/>
        <v>0</v>
      </c>
      <c r="AK496" s="850">
        <f t="shared" si="184"/>
        <v>0</v>
      </c>
      <c r="AL496" s="549"/>
      <c r="AM496" s="550">
        <f t="shared" si="192"/>
        <v>0</v>
      </c>
      <c r="AN496" s="551">
        <f t="shared" si="193"/>
        <v>0</v>
      </c>
      <c r="AO496" s="549"/>
      <c r="AP496" s="552">
        <f t="shared" si="194"/>
        <v>0</v>
      </c>
      <c r="AQ496" s="553"/>
      <c r="AR496" s="551">
        <f t="shared" si="195"/>
        <v>0</v>
      </c>
      <c r="AS496" s="554"/>
      <c r="AT496" s="345">
        <f t="shared" si="196"/>
        <v>0</v>
      </c>
      <c r="AU496" s="868"/>
      <c r="AV496" s="555"/>
      <c r="AW496" s="371">
        <f t="shared" si="176"/>
        <v>0</v>
      </c>
      <c r="AX496" s="268"/>
      <c r="AY496" s="346">
        <f>'総括表 (A表)'!I496</f>
        <v>0</v>
      </c>
      <c r="AZ496" s="346">
        <f t="shared" si="177"/>
        <v>2</v>
      </c>
      <c r="BA496" s="346" t="str">
        <f t="shared" si="178"/>
        <v/>
      </c>
      <c r="BB496" s="346" t="str">
        <f t="shared" si="181"/>
        <v/>
      </c>
      <c r="BC496" s="346" t="str">
        <f t="shared" si="182"/>
        <v/>
      </c>
    </row>
    <row r="497" spans="1:55">
      <c r="A497" s="353">
        <f>VLOOKUP($E497,'個別表（B表）'!$C$14:$AR$213,2,FALSE)</f>
        <v>0</v>
      </c>
      <c r="B497" s="353">
        <f>IF(D497&gt;0,SUM($D$12:D497),0)</f>
        <v>0</v>
      </c>
      <c r="C497" s="353">
        <f t="shared" si="185"/>
        <v>0</v>
      </c>
      <c r="D497" s="353">
        <f t="shared" si="174"/>
        <v>0</v>
      </c>
      <c r="E497" s="408">
        <f t="shared" si="179"/>
        <v>0</v>
      </c>
      <c r="F497" s="371">
        <f>VLOOKUP($E497,'個別表（B表）'!$C$14:$AR$213,8,FALSE)</f>
        <v>0</v>
      </c>
      <c r="G497" s="346">
        <f>VLOOKUP($E497,'個別表（B表）'!$C$14:$AR$213,9,FALSE)</f>
        <v>0</v>
      </c>
      <c r="H497" s="346">
        <f>VLOOKUP($E497,'個別表（B表）'!$C$14:$AR$213,10,FALSE)</f>
        <v>0</v>
      </c>
      <c r="I497" s="542"/>
      <c r="J497" s="971" t="e">
        <f>IF($O497&gt;=0.6,1,
IF(AND($O497&gt;=0.5,#REF!=2,OR($L497="中間",$L497="山間")),1,"")
)</f>
        <v>#REF!</v>
      </c>
      <c r="K497" s="974" t="str">
        <f t="shared" si="175"/>
        <v/>
      </c>
      <c r="L497" s="652" t="str">
        <f>IF($H497&gt;0,LEFT(VLOOKUP($E497,'個別表（B表）'!$C$14:$AR$213,15,FALSE),2),"")</f>
        <v/>
      </c>
      <c r="M497" s="796"/>
      <c r="N497" s="544"/>
      <c r="O497" s="544"/>
      <c r="P497" s="543"/>
      <c r="Q497" s="556" t="str">
        <f t="shared" si="180"/>
        <v/>
      </c>
      <c r="R497" s="545"/>
      <c r="S497" s="557">
        <f>SUMIFS('個別表（B表）'!$H$14:$H$213,'個別表（B表）'!$C$14:$C$213,'総括表 (A表)'!$E497,'個別表（B表）'!$S$14:$S$213,"&gt;=1")</f>
        <v>0</v>
      </c>
      <c r="T497" s="401">
        <f>SUMIFS('個別表（B表）'!$BB$14:$BB$213,'個別表（B表）'!$C$14:$C$213,'総括表 (A表)'!$E497)</f>
        <v>0</v>
      </c>
      <c r="U497" s="401">
        <f>SUMIFS('個別表（B表）'!$BD$14:$BD$213,'個別表（B表）'!$C$14:$C$213,'総括表 (A表)'!$E497)</f>
        <v>0</v>
      </c>
      <c r="V497" s="557">
        <f>SUMIFS('個別表（B表）'!$H$14:$H$213,'個別表（B表）'!$C$14:$C$213,'総括表 (A表)'!$E497,'個別表（B表）'!$T$14:$T$213,"&gt;=1")</f>
        <v>0</v>
      </c>
      <c r="W497" s="402">
        <f>SUMIFS('個別表（B表）'!$BZ$14:$BZ$213,'個別表（B表）'!$C$14:$C$213,'総括表 (A表)'!$E497)</f>
        <v>0</v>
      </c>
      <c r="X497" s="402">
        <f>SUMIFS('個別表（B表）'!$CC$14:$CC$213,'個別表（B表）'!$C$14:$C$213,'総括表 (A表)'!$E497)</f>
        <v>0</v>
      </c>
      <c r="Y497" s="546"/>
      <c r="Z497" s="546"/>
      <c r="AA497" s="557">
        <f t="shared" si="186"/>
        <v>0</v>
      </c>
      <c r="AB497" s="403">
        <f t="shared" si="187"/>
        <v>0</v>
      </c>
      <c r="AC497" s="403">
        <f t="shared" si="188"/>
        <v>0</v>
      </c>
      <c r="AD497" s="548">
        <f t="shared" si="183"/>
        <v>0</v>
      </c>
      <c r="AE497" s="549"/>
      <c r="AF497" s="550">
        <f t="shared" si="189"/>
        <v>0</v>
      </c>
      <c r="AG497" s="551">
        <f t="shared" si="190"/>
        <v>0</v>
      </c>
      <c r="AH497" s="549"/>
      <c r="AI497" s="549"/>
      <c r="AJ497" s="550">
        <f t="shared" si="191"/>
        <v>0</v>
      </c>
      <c r="AK497" s="850">
        <f t="shared" si="184"/>
        <v>0</v>
      </c>
      <c r="AL497" s="549"/>
      <c r="AM497" s="550">
        <f t="shared" si="192"/>
        <v>0</v>
      </c>
      <c r="AN497" s="551">
        <f t="shared" si="193"/>
        <v>0</v>
      </c>
      <c r="AO497" s="549"/>
      <c r="AP497" s="552">
        <f t="shared" si="194"/>
        <v>0</v>
      </c>
      <c r="AQ497" s="553"/>
      <c r="AR497" s="551">
        <f t="shared" si="195"/>
        <v>0</v>
      </c>
      <c r="AS497" s="554"/>
      <c r="AT497" s="345">
        <f t="shared" si="196"/>
        <v>0</v>
      </c>
      <c r="AU497" s="868"/>
      <c r="AV497" s="555"/>
      <c r="AW497" s="371">
        <f t="shared" si="176"/>
        <v>0</v>
      </c>
      <c r="AX497" s="268"/>
      <c r="AY497" s="346">
        <f>'総括表 (A表)'!I497</f>
        <v>0</v>
      </c>
      <c r="AZ497" s="346">
        <f t="shared" si="177"/>
        <v>2</v>
      </c>
      <c r="BA497" s="346" t="str">
        <f t="shared" si="178"/>
        <v/>
      </c>
      <c r="BB497" s="346" t="str">
        <f t="shared" si="181"/>
        <v/>
      </c>
      <c r="BC497" s="346" t="str">
        <f t="shared" si="182"/>
        <v/>
      </c>
    </row>
    <row r="498" spans="1:55">
      <c r="A498" s="353">
        <f>VLOOKUP($E498,'個別表（B表）'!$C$14:$AR$213,2,FALSE)</f>
        <v>0</v>
      </c>
      <c r="B498" s="353">
        <f>IF(D498&gt;0,SUM($D$12:D498),0)</f>
        <v>0</v>
      </c>
      <c r="C498" s="353">
        <f t="shared" si="185"/>
        <v>0</v>
      </c>
      <c r="D498" s="353">
        <f t="shared" si="174"/>
        <v>0</v>
      </c>
      <c r="E498" s="408">
        <f t="shared" si="179"/>
        <v>0</v>
      </c>
      <c r="F498" s="371">
        <f>VLOOKUP($E498,'個別表（B表）'!$C$14:$AR$213,8,FALSE)</f>
        <v>0</v>
      </c>
      <c r="G498" s="346">
        <f>VLOOKUP($E498,'個別表（B表）'!$C$14:$AR$213,9,FALSE)</f>
        <v>0</v>
      </c>
      <c r="H498" s="346">
        <f>VLOOKUP($E498,'個別表（B表）'!$C$14:$AR$213,10,FALSE)</f>
        <v>0</v>
      </c>
      <c r="I498" s="542"/>
      <c r="J498" s="971" t="e">
        <f>IF($O498&gt;=0.6,1,
IF(AND($O498&gt;=0.5,#REF!=2,OR($L498="中間",$L498="山間")),1,"")
)</f>
        <v>#REF!</v>
      </c>
      <c r="K498" s="974" t="str">
        <f t="shared" si="175"/>
        <v/>
      </c>
      <c r="L498" s="652" t="str">
        <f>IF($H498&gt;0,LEFT(VLOOKUP($E498,'個別表（B表）'!$C$14:$AR$213,15,FALSE),2),"")</f>
        <v/>
      </c>
      <c r="M498" s="796"/>
      <c r="N498" s="544"/>
      <c r="O498" s="544"/>
      <c r="P498" s="543"/>
      <c r="Q498" s="556" t="str">
        <f t="shared" si="180"/>
        <v/>
      </c>
      <c r="R498" s="545"/>
      <c r="S498" s="557">
        <f>SUMIFS('個別表（B表）'!$H$14:$H$213,'個別表（B表）'!$C$14:$C$213,'総括表 (A表)'!$E498,'個別表（B表）'!$S$14:$S$213,"&gt;=1")</f>
        <v>0</v>
      </c>
      <c r="T498" s="401">
        <f>SUMIFS('個別表（B表）'!$BB$14:$BB$213,'個別表（B表）'!$C$14:$C$213,'総括表 (A表)'!$E498)</f>
        <v>0</v>
      </c>
      <c r="U498" s="401">
        <f>SUMIFS('個別表（B表）'!$BD$14:$BD$213,'個別表（B表）'!$C$14:$C$213,'総括表 (A表)'!$E498)</f>
        <v>0</v>
      </c>
      <c r="V498" s="557">
        <f>SUMIFS('個別表（B表）'!$H$14:$H$213,'個別表（B表）'!$C$14:$C$213,'総括表 (A表)'!$E498,'個別表（B表）'!$T$14:$T$213,"&gt;=1")</f>
        <v>0</v>
      </c>
      <c r="W498" s="402">
        <f>SUMIFS('個別表（B表）'!$BZ$14:$BZ$213,'個別表（B表）'!$C$14:$C$213,'総括表 (A表)'!$E498)</f>
        <v>0</v>
      </c>
      <c r="X498" s="402">
        <f>SUMIFS('個別表（B表）'!$CC$14:$CC$213,'個別表（B表）'!$C$14:$C$213,'総括表 (A表)'!$E498)</f>
        <v>0</v>
      </c>
      <c r="Y498" s="546"/>
      <c r="Z498" s="546"/>
      <c r="AA498" s="557">
        <f t="shared" si="186"/>
        <v>0</v>
      </c>
      <c r="AB498" s="403">
        <f t="shared" si="187"/>
        <v>0</v>
      </c>
      <c r="AC498" s="403">
        <f t="shared" si="188"/>
        <v>0</v>
      </c>
      <c r="AD498" s="548">
        <f t="shared" si="183"/>
        <v>0</v>
      </c>
      <c r="AE498" s="549"/>
      <c r="AF498" s="550">
        <f t="shared" si="189"/>
        <v>0</v>
      </c>
      <c r="AG498" s="551">
        <f t="shared" si="190"/>
        <v>0</v>
      </c>
      <c r="AH498" s="549"/>
      <c r="AI498" s="549"/>
      <c r="AJ498" s="550">
        <f t="shared" si="191"/>
        <v>0</v>
      </c>
      <c r="AK498" s="850">
        <f t="shared" si="184"/>
        <v>0</v>
      </c>
      <c r="AL498" s="549"/>
      <c r="AM498" s="550">
        <f t="shared" si="192"/>
        <v>0</v>
      </c>
      <c r="AN498" s="551">
        <f t="shared" si="193"/>
        <v>0</v>
      </c>
      <c r="AO498" s="549"/>
      <c r="AP498" s="552">
        <f t="shared" si="194"/>
        <v>0</v>
      </c>
      <c r="AQ498" s="553"/>
      <c r="AR498" s="551">
        <f t="shared" si="195"/>
        <v>0</v>
      </c>
      <c r="AS498" s="554"/>
      <c r="AT498" s="345">
        <f t="shared" si="196"/>
        <v>0</v>
      </c>
      <c r="AU498" s="868"/>
      <c r="AV498" s="555"/>
      <c r="AW498" s="371">
        <f t="shared" si="176"/>
        <v>0</v>
      </c>
      <c r="AX498" s="268"/>
      <c r="AY498" s="346">
        <f>'総括表 (A表)'!I498</f>
        <v>0</v>
      </c>
      <c r="AZ498" s="346">
        <f t="shared" si="177"/>
        <v>2</v>
      </c>
      <c r="BA498" s="346" t="str">
        <f t="shared" si="178"/>
        <v/>
      </c>
      <c r="BB498" s="346" t="str">
        <f t="shared" si="181"/>
        <v/>
      </c>
      <c r="BC498" s="346" t="str">
        <f t="shared" si="182"/>
        <v/>
      </c>
    </row>
    <row r="499" spans="1:55">
      <c r="A499" s="353">
        <f>VLOOKUP($E499,'個別表（B表）'!$C$14:$AR$213,2,FALSE)</f>
        <v>0</v>
      </c>
      <c r="B499" s="353">
        <f>IF(D499&gt;0,SUM($D$12:D499),0)</f>
        <v>0</v>
      </c>
      <c r="C499" s="353">
        <f t="shared" si="185"/>
        <v>0</v>
      </c>
      <c r="D499" s="353">
        <f t="shared" si="174"/>
        <v>0</v>
      </c>
      <c r="E499" s="408">
        <f t="shared" si="179"/>
        <v>0</v>
      </c>
      <c r="F499" s="371">
        <f>VLOOKUP($E499,'個別表（B表）'!$C$14:$AR$213,8,FALSE)</f>
        <v>0</v>
      </c>
      <c r="G499" s="346">
        <f>VLOOKUP($E499,'個別表（B表）'!$C$14:$AR$213,9,FALSE)</f>
        <v>0</v>
      </c>
      <c r="H499" s="346">
        <f>VLOOKUP($E499,'個別表（B表）'!$C$14:$AR$213,10,FALSE)</f>
        <v>0</v>
      </c>
      <c r="I499" s="542"/>
      <c r="J499" s="971" t="e">
        <f>IF($O499&gt;=0.6,1,
IF(AND($O499&gt;=0.5,#REF!=2,OR($L499="中間",$L499="山間")),1,"")
)</f>
        <v>#REF!</v>
      </c>
      <c r="K499" s="974" t="str">
        <f t="shared" si="175"/>
        <v/>
      </c>
      <c r="L499" s="652" t="str">
        <f>IF($H499&gt;0,LEFT(VLOOKUP($E499,'個別表（B表）'!$C$14:$AR$213,15,FALSE),2),"")</f>
        <v/>
      </c>
      <c r="M499" s="796"/>
      <c r="N499" s="544"/>
      <c r="O499" s="544"/>
      <c r="P499" s="543"/>
      <c r="Q499" s="556" t="str">
        <f t="shared" si="180"/>
        <v/>
      </c>
      <c r="R499" s="545"/>
      <c r="S499" s="557">
        <f>SUMIFS('個別表（B表）'!$H$14:$H$213,'個別表（B表）'!$C$14:$C$213,'総括表 (A表)'!$E499,'個別表（B表）'!$S$14:$S$213,"&gt;=1")</f>
        <v>0</v>
      </c>
      <c r="T499" s="401">
        <f>SUMIFS('個別表（B表）'!$BB$14:$BB$213,'個別表（B表）'!$C$14:$C$213,'総括表 (A表)'!$E499)</f>
        <v>0</v>
      </c>
      <c r="U499" s="401">
        <f>SUMIFS('個別表（B表）'!$BD$14:$BD$213,'個別表（B表）'!$C$14:$C$213,'総括表 (A表)'!$E499)</f>
        <v>0</v>
      </c>
      <c r="V499" s="557">
        <f>SUMIFS('個別表（B表）'!$H$14:$H$213,'個別表（B表）'!$C$14:$C$213,'総括表 (A表)'!$E499,'個別表（B表）'!$T$14:$T$213,"&gt;=1")</f>
        <v>0</v>
      </c>
      <c r="W499" s="402">
        <f>SUMIFS('個別表（B表）'!$BZ$14:$BZ$213,'個別表（B表）'!$C$14:$C$213,'総括表 (A表)'!$E499)</f>
        <v>0</v>
      </c>
      <c r="X499" s="402">
        <f>SUMIFS('個別表（B表）'!$CC$14:$CC$213,'個別表（B表）'!$C$14:$C$213,'総括表 (A表)'!$E499)</f>
        <v>0</v>
      </c>
      <c r="Y499" s="546"/>
      <c r="Z499" s="546"/>
      <c r="AA499" s="557">
        <f t="shared" si="186"/>
        <v>0</v>
      </c>
      <c r="AB499" s="403">
        <f t="shared" si="187"/>
        <v>0</v>
      </c>
      <c r="AC499" s="403">
        <f t="shared" si="188"/>
        <v>0</v>
      </c>
      <c r="AD499" s="548">
        <f t="shared" si="183"/>
        <v>0</v>
      </c>
      <c r="AE499" s="549"/>
      <c r="AF499" s="550">
        <f t="shared" si="189"/>
        <v>0</v>
      </c>
      <c r="AG499" s="551">
        <f t="shared" si="190"/>
        <v>0</v>
      </c>
      <c r="AH499" s="549"/>
      <c r="AI499" s="549"/>
      <c r="AJ499" s="550">
        <f t="shared" si="191"/>
        <v>0</v>
      </c>
      <c r="AK499" s="850">
        <f t="shared" si="184"/>
        <v>0</v>
      </c>
      <c r="AL499" s="549"/>
      <c r="AM499" s="550">
        <f t="shared" si="192"/>
        <v>0</v>
      </c>
      <c r="AN499" s="551">
        <f t="shared" si="193"/>
        <v>0</v>
      </c>
      <c r="AO499" s="549"/>
      <c r="AP499" s="552">
        <f t="shared" si="194"/>
        <v>0</v>
      </c>
      <c r="AQ499" s="553"/>
      <c r="AR499" s="551">
        <f t="shared" si="195"/>
        <v>0</v>
      </c>
      <c r="AS499" s="554"/>
      <c r="AT499" s="345">
        <f t="shared" si="196"/>
        <v>0</v>
      </c>
      <c r="AU499" s="868"/>
      <c r="AV499" s="555"/>
      <c r="AW499" s="371">
        <f t="shared" si="176"/>
        <v>0</v>
      </c>
      <c r="AX499" s="268"/>
      <c r="AY499" s="346">
        <f>'総括表 (A表)'!I499</f>
        <v>0</v>
      </c>
      <c r="AZ499" s="346">
        <f t="shared" si="177"/>
        <v>2</v>
      </c>
      <c r="BA499" s="346" t="str">
        <f t="shared" si="178"/>
        <v/>
      </c>
      <c r="BB499" s="346" t="str">
        <f t="shared" si="181"/>
        <v/>
      </c>
      <c r="BC499" s="346" t="str">
        <f t="shared" si="182"/>
        <v/>
      </c>
    </row>
    <row r="500" spans="1:55">
      <c r="A500" s="353">
        <f>VLOOKUP($E500,'個別表（B表）'!$C$14:$AR$213,2,FALSE)</f>
        <v>0</v>
      </c>
      <c r="B500" s="353">
        <f>IF(D500&gt;0,SUM($D$12:D500),0)</f>
        <v>0</v>
      </c>
      <c r="C500" s="353">
        <f t="shared" si="185"/>
        <v>0</v>
      </c>
      <c r="D500" s="353">
        <f t="shared" si="174"/>
        <v>0</v>
      </c>
      <c r="E500" s="408">
        <f t="shared" si="179"/>
        <v>0</v>
      </c>
      <c r="F500" s="371">
        <f>VLOOKUP($E500,'個別表（B表）'!$C$14:$AR$213,8,FALSE)</f>
        <v>0</v>
      </c>
      <c r="G500" s="346">
        <f>VLOOKUP($E500,'個別表（B表）'!$C$14:$AR$213,9,FALSE)</f>
        <v>0</v>
      </c>
      <c r="H500" s="346">
        <f>VLOOKUP($E500,'個別表（B表）'!$C$14:$AR$213,10,FALSE)</f>
        <v>0</v>
      </c>
      <c r="I500" s="542"/>
      <c r="J500" s="971" t="e">
        <f>IF($O500&gt;=0.6,1,
IF(AND($O500&gt;=0.5,#REF!=2,OR($L500="中間",$L500="山間")),1,"")
)</f>
        <v>#REF!</v>
      </c>
      <c r="K500" s="974" t="str">
        <f t="shared" si="175"/>
        <v/>
      </c>
      <c r="L500" s="652" t="str">
        <f>IF($H500&gt;0,LEFT(VLOOKUP($E500,'個別表（B表）'!$C$14:$AR$213,15,FALSE),2),"")</f>
        <v/>
      </c>
      <c r="M500" s="796"/>
      <c r="N500" s="544"/>
      <c r="O500" s="544"/>
      <c r="P500" s="543"/>
      <c r="Q500" s="556" t="str">
        <f t="shared" si="180"/>
        <v/>
      </c>
      <c r="R500" s="545"/>
      <c r="S500" s="557">
        <f>SUMIFS('個別表（B表）'!$H$14:$H$213,'個別表（B表）'!$C$14:$C$213,'総括表 (A表)'!$E500,'個別表（B表）'!$S$14:$S$213,"&gt;=1")</f>
        <v>0</v>
      </c>
      <c r="T500" s="401">
        <f>SUMIFS('個別表（B表）'!$BB$14:$BB$213,'個別表（B表）'!$C$14:$C$213,'総括表 (A表)'!$E500)</f>
        <v>0</v>
      </c>
      <c r="U500" s="401">
        <f>SUMIFS('個別表（B表）'!$BD$14:$BD$213,'個別表（B表）'!$C$14:$C$213,'総括表 (A表)'!$E500)</f>
        <v>0</v>
      </c>
      <c r="V500" s="557">
        <f>SUMIFS('個別表（B表）'!$H$14:$H$213,'個別表（B表）'!$C$14:$C$213,'総括表 (A表)'!$E500,'個別表（B表）'!$T$14:$T$213,"&gt;=1")</f>
        <v>0</v>
      </c>
      <c r="W500" s="402">
        <f>SUMIFS('個別表（B表）'!$BZ$14:$BZ$213,'個別表（B表）'!$C$14:$C$213,'総括表 (A表)'!$E500)</f>
        <v>0</v>
      </c>
      <c r="X500" s="402">
        <f>SUMIFS('個別表（B表）'!$CC$14:$CC$213,'個別表（B表）'!$C$14:$C$213,'総括表 (A表)'!$E500)</f>
        <v>0</v>
      </c>
      <c r="Y500" s="546"/>
      <c r="Z500" s="546"/>
      <c r="AA500" s="557">
        <f t="shared" si="186"/>
        <v>0</v>
      </c>
      <c r="AB500" s="403">
        <f t="shared" si="187"/>
        <v>0</v>
      </c>
      <c r="AC500" s="403">
        <f t="shared" si="188"/>
        <v>0</v>
      </c>
      <c r="AD500" s="548">
        <f t="shared" si="183"/>
        <v>0</v>
      </c>
      <c r="AE500" s="549"/>
      <c r="AF500" s="550">
        <f t="shared" si="189"/>
        <v>0</v>
      </c>
      <c r="AG500" s="551">
        <f t="shared" si="190"/>
        <v>0</v>
      </c>
      <c r="AH500" s="549"/>
      <c r="AI500" s="549"/>
      <c r="AJ500" s="550">
        <f t="shared" si="191"/>
        <v>0</v>
      </c>
      <c r="AK500" s="850">
        <f t="shared" si="184"/>
        <v>0</v>
      </c>
      <c r="AL500" s="549"/>
      <c r="AM500" s="550">
        <f t="shared" si="192"/>
        <v>0</v>
      </c>
      <c r="AN500" s="551">
        <f t="shared" si="193"/>
        <v>0</v>
      </c>
      <c r="AO500" s="549"/>
      <c r="AP500" s="552">
        <f t="shared" si="194"/>
        <v>0</v>
      </c>
      <c r="AQ500" s="553"/>
      <c r="AR500" s="551">
        <f t="shared" si="195"/>
        <v>0</v>
      </c>
      <c r="AS500" s="554"/>
      <c r="AT500" s="345">
        <f t="shared" si="196"/>
        <v>0</v>
      </c>
      <c r="AU500" s="868"/>
      <c r="AV500" s="555"/>
      <c r="AW500" s="371">
        <f t="shared" si="176"/>
        <v>0</v>
      </c>
      <c r="AX500" s="268"/>
      <c r="AY500" s="346">
        <f>'総括表 (A表)'!I500</f>
        <v>0</v>
      </c>
      <c r="AZ500" s="346">
        <f t="shared" si="177"/>
        <v>2</v>
      </c>
      <c r="BA500" s="346" t="str">
        <f t="shared" si="178"/>
        <v/>
      </c>
      <c r="BB500" s="346" t="str">
        <f t="shared" si="181"/>
        <v/>
      </c>
      <c r="BC500" s="346" t="str">
        <f t="shared" si="182"/>
        <v/>
      </c>
    </row>
    <row r="501" spans="1:55">
      <c r="A501" s="353">
        <f>VLOOKUP($E501,'個別表（B表）'!$C$14:$AR$213,2,FALSE)</f>
        <v>0</v>
      </c>
      <c r="B501" s="353">
        <f>IF(D501&gt;0,SUM($D$12:D501),0)</f>
        <v>0</v>
      </c>
      <c r="C501" s="353">
        <f t="shared" si="185"/>
        <v>0</v>
      </c>
      <c r="D501" s="353">
        <f t="shared" si="174"/>
        <v>0</v>
      </c>
      <c r="E501" s="408">
        <f t="shared" si="179"/>
        <v>0</v>
      </c>
      <c r="F501" s="371">
        <f>VLOOKUP($E501,'個別表（B表）'!$C$14:$AR$213,8,FALSE)</f>
        <v>0</v>
      </c>
      <c r="G501" s="346">
        <f>VLOOKUP($E501,'個別表（B表）'!$C$14:$AR$213,9,FALSE)</f>
        <v>0</v>
      </c>
      <c r="H501" s="346">
        <f>VLOOKUP($E501,'個別表（B表）'!$C$14:$AR$213,10,FALSE)</f>
        <v>0</v>
      </c>
      <c r="I501" s="542"/>
      <c r="J501" s="971" t="e">
        <f>IF($O501&gt;=0.6,1,
IF(AND($O501&gt;=0.5,#REF!=2,OR($L501="中間",$L501="山間")),1,"")
)</f>
        <v>#REF!</v>
      </c>
      <c r="K501" s="974" t="str">
        <f t="shared" si="175"/>
        <v/>
      </c>
      <c r="L501" s="652" t="str">
        <f>IF($H501&gt;0,LEFT(VLOOKUP($E501,'個別表（B表）'!$C$14:$AR$213,15,FALSE),2),"")</f>
        <v/>
      </c>
      <c r="M501" s="796"/>
      <c r="N501" s="544"/>
      <c r="O501" s="544"/>
      <c r="P501" s="543"/>
      <c r="Q501" s="556" t="str">
        <f t="shared" si="180"/>
        <v/>
      </c>
      <c r="R501" s="545"/>
      <c r="S501" s="557">
        <f>SUMIFS('個別表（B表）'!$H$14:$H$213,'個別表（B表）'!$C$14:$C$213,'総括表 (A表)'!$E501,'個別表（B表）'!$S$14:$S$213,"&gt;=1")</f>
        <v>0</v>
      </c>
      <c r="T501" s="401">
        <f>SUMIFS('個別表（B表）'!$BB$14:$BB$213,'個別表（B表）'!$C$14:$C$213,'総括表 (A表)'!$E501)</f>
        <v>0</v>
      </c>
      <c r="U501" s="401">
        <f>SUMIFS('個別表（B表）'!$BD$14:$BD$213,'個別表（B表）'!$C$14:$C$213,'総括表 (A表)'!$E501)</f>
        <v>0</v>
      </c>
      <c r="V501" s="557">
        <f>SUMIFS('個別表（B表）'!$H$14:$H$213,'個別表（B表）'!$C$14:$C$213,'総括表 (A表)'!$E501,'個別表（B表）'!$T$14:$T$213,"&gt;=1")</f>
        <v>0</v>
      </c>
      <c r="W501" s="402">
        <f>SUMIFS('個別表（B表）'!$BZ$14:$BZ$213,'個別表（B表）'!$C$14:$C$213,'総括表 (A表)'!$E501)</f>
        <v>0</v>
      </c>
      <c r="X501" s="402">
        <f>SUMIFS('個別表（B表）'!$CC$14:$CC$213,'個別表（B表）'!$C$14:$C$213,'総括表 (A表)'!$E501)</f>
        <v>0</v>
      </c>
      <c r="Y501" s="546"/>
      <c r="Z501" s="546"/>
      <c r="AA501" s="557">
        <f t="shared" si="186"/>
        <v>0</v>
      </c>
      <c r="AB501" s="403">
        <f t="shared" si="187"/>
        <v>0</v>
      </c>
      <c r="AC501" s="403">
        <f t="shared" si="188"/>
        <v>0</v>
      </c>
      <c r="AD501" s="548">
        <f t="shared" si="183"/>
        <v>0</v>
      </c>
      <c r="AE501" s="549"/>
      <c r="AF501" s="550">
        <f t="shared" si="189"/>
        <v>0</v>
      </c>
      <c r="AG501" s="551">
        <f t="shared" si="190"/>
        <v>0</v>
      </c>
      <c r="AH501" s="549"/>
      <c r="AI501" s="549"/>
      <c r="AJ501" s="550">
        <f t="shared" si="191"/>
        <v>0</v>
      </c>
      <c r="AK501" s="850">
        <f t="shared" si="184"/>
        <v>0</v>
      </c>
      <c r="AL501" s="549"/>
      <c r="AM501" s="550">
        <f t="shared" si="192"/>
        <v>0</v>
      </c>
      <c r="AN501" s="551">
        <f t="shared" si="193"/>
        <v>0</v>
      </c>
      <c r="AO501" s="549"/>
      <c r="AP501" s="552">
        <f t="shared" si="194"/>
        <v>0</v>
      </c>
      <c r="AQ501" s="553"/>
      <c r="AR501" s="551">
        <f t="shared" si="195"/>
        <v>0</v>
      </c>
      <c r="AS501" s="554"/>
      <c r="AT501" s="345">
        <f t="shared" si="196"/>
        <v>0</v>
      </c>
      <c r="AU501" s="868"/>
      <c r="AV501" s="555"/>
      <c r="AW501" s="371">
        <f t="shared" si="176"/>
        <v>0</v>
      </c>
      <c r="AX501" s="268"/>
      <c r="AY501" s="346">
        <f>'総括表 (A表)'!I501</f>
        <v>0</v>
      </c>
      <c r="AZ501" s="346">
        <f t="shared" si="177"/>
        <v>2</v>
      </c>
      <c r="BA501" s="346" t="str">
        <f t="shared" si="178"/>
        <v/>
      </c>
      <c r="BB501" s="346" t="str">
        <f t="shared" si="181"/>
        <v/>
      </c>
      <c r="BC501" s="346" t="str">
        <f t="shared" si="182"/>
        <v/>
      </c>
    </row>
    <row r="502" spans="1:55">
      <c r="A502" s="353">
        <f>VLOOKUP($E502,'個別表（B表）'!$C$14:$AR$213,2,FALSE)</f>
        <v>0</v>
      </c>
      <c r="B502" s="353">
        <f>IF(D502&gt;0,SUM($D$12:D502),0)</f>
        <v>0</v>
      </c>
      <c r="C502" s="353">
        <f t="shared" si="185"/>
        <v>0</v>
      </c>
      <c r="D502" s="353">
        <f t="shared" si="174"/>
        <v>0</v>
      </c>
      <c r="E502" s="408">
        <f t="shared" si="179"/>
        <v>0</v>
      </c>
      <c r="F502" s="371">
        <f>VLOOKUP($E502,'個別表（B表）'!$C$14:$AR$213,8,FALSE)</f>
        <v>0</v>
      </c>
      <c r="G502" s="346">
        <f>VLOOKUP($E502,'個別表（B表）'!$C$14:$AR$213,9,FALSE)</f>
        <v>0</v>
      </c>
      <c r="H502" s="346">
        <f>VLOOKUP($E502,'個別表（B表）'!$C$14:$AR$213,10,FALSE)</f>
        <v>0</v>
      </c>
      <c r="I502" s="542"/>
      <c r="J502" s="971" t="e">
        <f>IF($O502&gt;=0.6,1,
IF(AND($O502&gt;=0.5,#REF!=2,OR($L502="中間",$L502="山間")),1,"")
)</f>
        <v>#REF!</v>
      </c>
      <c r="K502" s="974" t="str">
        <f t="shared" si="175"/>
        <v/>
      </c>
      <c r="L502" s="652" t="str">
        <f>IF($H502&gt;0,LEFT(VLOOKUP($E502,'個別表（B表）'!$C$14:$AR$213,15,FALSE),2),"")</f>
        <v/>
      </c>
      <c r="M502" s="796"/>
      <c r="N502" s="544"/>
      <c r="O502" s="544"/>
      <c r="P502" s="543"/>
      <c r="Q502" s="556" t="str">
        <f t="shared" si="180"/>
        <v/>
      </c>
      <c r="R502" s="545"/>
      <c r="S502" s="557">
        <f>SUMIFS('個別表（B表）'!$H$14:$H$213,'個別表（B表）'!$C$14:$C$213,'総括表 (A表)'!$E502,'個別表（B表）'!$S$14:$S$213,"&gt;=1")</f>
        <v>0</v>
      </c>
      <c r="T502" s="401">
        <f>SUMIFS('個別表（B表）'!$BB$14:$BB$213,'個別表（B表）'!$C$14:$C$213,'総括表 (A表)'!$E502)</f>
        <v>0</v>
      </c>
      <c r="U502" s="401">
        <f>SUMIFS('個別表（B表）'!$BD$14:$BD$213,'個別表（B表）'!$C$14:$C$213,'総括表 (A表)'!$E502)</f>
        <v>0</v>
      </c>
      <c r="V502" s="557">
        <f>SUMIFS('個別表（B表）'!$H$14:$H$213,'個別表（B表）'!$C$14:$C$213,'総括表 (A表)'!$E502,'個別表（B表）'!$T$14:$T$213,"&gt;=1")</f>
        <v>0</v>
      </c>
      <c r="W502" s="402">
        <f>SUMIFS('個別表（B表）'!$BZ$14:$BZ$213,'個別表（B表）'!$C$14:$C$213,'総括表 (A表)'!$E502)</f>
        <v>0</v>
      </c>
      <c r="X502" s="402">
        <f>SUMIFS('個別表（B表）'!$CC$14:$CC$213,'個別表（B表）'!$C$14:$C$213,'総括表 (A表)'!$E502)</f>
        <v>0</v>
      </c>
      <c r="Y502" s="546"/>
      <c r="Z502" s="546"/>
      <c r="AA502" s="557">
        <f t="shared" si="186"/>
        <v>0</v>
      </c>
      <c r="AB502" s="403">
        <f t="shared" si="187"/>
        <v>0</v>
      </c>
      <c r="AC502" s="403">
        <f t="shared" si="188"/>
        <v>0</v>
      </c>
      <c r="AD502" s="548">
        <f t="shared" si="183"/>
        <v>0</v>
      </c>
      <c r="AE502" s="549"/>
      <c r="AF502" s="550">
        <f t="shared" si="189"/>
        <v>0</v>
      </c>
      <c r="AG502" s="551">
        <f t="shared" si="190"/>
        <v>0</v>
      </c>
      <c r="AH502" s="549"/>
      <c r="AI502" s="549"/>
      <c r="AJ502" s="550">
        <f t="shared" si="191"/>
        <v>0</v>
      </c>
      <c r="AK502" s="850">
        <f t="shared" si="184"/>
        <v>0</v>
      </c>
      <c r="AL502" s="549"/>
      <c r="AM502" s="550">
        <f t="shared" si="192"/>
        <v>0</v>
      </c>
      <c r="AN502" s="551">
        <f t="shared" si="193"/>
        <v>0</v>
      </c>
      <c r="AO502" s="549"/>
      <c r="AP502" s="552">
        <f t="shared" si="194"/>
        <v>0</v>
      </c>
      <c r="AQ502" s="553"/>
      <c r="AR502" s="551">
        <f t="shared" si="195"/>
        <v>0</v>
      </c>
      <c r="AS502" s="554"/>
      <c r="AT502" s="345">
        <f t="shared" si="196"/>
        <v>0</v>
      </c>
      <c r="AU502" s="868"/>
      <c r="AV502" s="555"/>
      <c r="AW502" s="371">
        <f t="shared" si="176"/>
        <v>0</v>
      </c>
      <c r="AX502" s="268"/>
      <c r="AY502" s="346">
        <f>'総括表 (A表)'!I502</f>
        <v>0</v>
      </c>
      <c r="AZ502" s="346">
        <f t="shared" si="177"/>
        <v>2</v>
      </c>
      <c r="BA502" s="346" t="str">
        <f t="shared" si="178"/>
        <v/>
      </c>
      <c r="BB502" s="346" t="str">
        <f t="shared" si="181"/>
        <v/>
      </c>
      <c r="BC502" s="346" t="str">
        <f t="shared" si="182"/>
        <v/>
      </c>
    </row>
    <row r="503" spans="1:55">
      <c r="A503" s="353">
        <f>VLOOKUP($E503,'個別表（B表）'!$C$14:$AR$213,2,FALSE)</f>
        <v>0</v>
      </c>
      <c r="B503" s="353">
        <f>IF(D503&gt;0,SUM($D$12:D503),0)</f>
        <v>0</v>
      </c>
      <c r="C503" s="353">
        <f t="shared" si="185"/>
        <v>0</v>
      </c>
      <c r="D503" s="353">
        <f t="shared" si="174"/>
        <v>0</v>
      </c>
      <c r="E503" s="408">
        <f t="shared" si="179"/>
        <v>0</v>
      </c>
      <c r="F503" s="371">
        <f>VLOOKUP($E503,'個別表（B表）'!$C$14:$AR$213,8,FALSE)</f>
        <v>0</v>
      </c>
      <c r="G503" s="346">
        <f>VLOOKUP($E503,'個別表（B表）'!$C$14:$AR$213,9,FALSE)</f>
        <v>0</v>
      </c>
      <c r="H503" s="346">
        <f>VLOOKUP($E503,'個別表（B表）'!$C$14:$AR$213,10,FALSE)</f>
        <v>0</v>
      </c>
      <c r="I503" s="542"/>
      <c r="J503" s="971" t="e">
        <f>IF($O503&gt;=0.6,1,
IF(AND($O503&gt;=0.5,#REF!=2,OR($L503="中間",$L503="山間")),1,"")
)</f>
        <v>#REF!</v>
      </c>
      <c r="K503" s="974" t="str">
        <f t="shared" si="175"/>
        <v/>
      </c>
      <c r="L503" s="652" t="str">
        <f>IF($H503&gt;0,LEFT(VLOOKUP($E503,'個別表（B表）'!$C$14:$AR$213,15,FALSE),2),"")</f>
        <v/>
      </c>
      <c r="M503" s="796"/>
      <c r="N503" s="544"/>
      <c r="O503" s="544"/>
      <c r="P503" s="543"/>
      <c r="Q503" s="556" t="str">
        <f t="shared" si="180"/>
        <v/>
      </c>
      <c r="R503" s="545"/>
      <c r="S503" s="557">
        <f>SUMIFS('個別表（B表）'!$H$14:$H$213,'個別表（B表）'!$C$14:$C$213,'総括表 (A表)'!$E503,'個別表（B表）'!$S$14:$S$213,"&gt;=1")</f>
        <v>0</v>
      </c>
      <c r="T503" s="401">
        <f>SUMIFS('個別表（B表）'!$BB$14:$BB$213,'個別表（B表）'!$C$14:$C$213,'総括表 (A表)'!$E503)</f>
        <v>0</v>
      </c>
      <c r="U503" s="401">
        <f>SUMIFS('個別表（B表）'!$BD$14:$BD$213,'個別表（B表）'!$C$14:$C$213,'総括表 (A表)'!$E503)</f>
        <v>0</v>
      </c>
      <c r="V503" s="557">
        <f>SUMIFS('個別表（B表）'!$H$14:$H$213,'個別表（B表）'!$C$14:$C$213,'総括表 (A表)'!$E503,'個別表（B表）'!$T$14:$T$213,"&gt;=1")</f>
        <v>0</v>
      </c>
      <c r="W503" s="402">
        <f>SUMIFS('個別表（B表）'!$BZ$14:$BZ$213,'個別表（B表）'!$C$14:$C$213,'総括表 (A表)'!$E503)</f>
        <v>0</v>
      </c>
      <c r="X503" s="402">
        <f>SUMIFS('個別表（B表）'!$CC$14:$CC$213,'個別表（B表）'!$C$14:$C$213,'総括表 (A表)'!$E503)</f>
        <v>0</v>
      </c>
      <c r="Y503" s="546"/>
      <c r="Z503" s="546"/>
      <c r="AA503" s="557">
        <f t="shared" si="186"/>
        <v>0</v>
      </c>
      <c r="AB503" s="403">
        <f t="shared" si="187"/>
        <v>0</v>
      </c>
      <c r="AC503" s="403">
        <f t="shared" si="188"/>
        <v>0</v>
      </c>
      <c r="AD503" s="548">
        <f t="shared" si="183"/>
        <v>0</v>
      </c>
      <c r="AE503" s="549"/>
      <c r="AF503" s="550">
        <f t="shared" si="189"/>
        <v>0</v>
      </c>
      <c r="AG503" s="551">
        <f t="shared" si="190"/>
        <v>0</v>
      </c>
      <c r="AH503" s="549"/>
      <c r="AI503" s="549"/>
      <c r="AJ503" s="550">
        <f t="shared" si="191"/>
        <v>0</v>
      </c>
      <c r="AK503" s="850">
        <f t="shared" si="184"/>
        <v>0</v>
      </c>
      <c r="AL503" s="549"/>
      <c r="AM503" s="550">
        <f t="shared" si="192"/>
        <v>0</v>
      </c>
      <c r="AN503" s="551">
        <f t="shared" si="193"/>
        <v>0</v>
      </c>
      <c r="AO503" s="549"/>
      <c r="AP503" s="552">
        <f t="shared" si="194"/>
        <v>0</v>
      </c>
      <c r="AQ503" s="553"/>
      <c r="AR503" s="551">
        <f t="shared" si="195"/>
        <v>0</v>
      </c>
      <c r="AS503" s="554"/>
      <c r="AT503" s="345">
        <f t="shared" si="196"/>
        <v>0</v>
      </c>
      <c r="AU503" s="868"/>
      <c r="AV503" s="555"/>
      <c r="AW503" s="371">
        <f t="shared" si="176"/>
        <v>0</v>
      </c>
      <c r="AX503" s="268"/>
      <c r="AY503" s="346">
        <f>'総括表 (A表)'!I503</f>
        <v>0</v>
      </c>
      <c r="AZ503" s="346">
        <f t="shared" si="177"/>
        <v>2</v>
      </c>
      <c r="BA503" s="346" t="str">
        <f t="shared" si="178"/>
        <v/>
      </c>
      <c r="BB503" s="346" t="str">
        <f t="shared" si="181"/>
        <v/>
      </c>
      <c r="BC503" s="346" t="str">
        <f t="shared" si="182"/>
        <v/>
      </c>
    </row>
    <row r="504" spans="1:55">
      <c r="A504" s="353">
        <f>VLOOKUP($E504,'個別表（B表）'!$C$14:$AR$213,2,FALSE)</f>
        <v>0</v>
      </c>
      <c r="B504" s="353">
        <f>IF(D504&gt;0,SUM($D$12:D504),0)</f>
        <v>0</v>
      </c>
      <c r="C504" s="353">
        <f t="shared" si="185"/>
        <v>0</v>
      </c>
      <c r="D504" s="353">
        <f t="shared" si="174"/>
        <v>0</v>
      </c>
      <c r="E504" s="408">
        <f t="shared" si="179"/>
        <v>0</v>
      </c>
      <c r="F504" s="371">
        <f>VLOOKUP($E504,'個別表（B表）'!$C$14:$AR$213,8,FALSE)</f>
        <v>0</v>
      </c>
      <c r="G504" s="346">
        <f>VLOOKUP($E504,'個別表（B表）'!$C$14:$AR$213,9,FALSE)</f>
        <v>0</v>
      </c>
      <c r="H504" s="346">
        <f>VLOOKUP($E504,'個別表（B表）'!$C$14:$AR$213,10,FALSE)</f>
        <v>0</v>
      </c>
      <c r="I504" s="542"/>
      <c r="J504" s="971" t="e">
        <f>IF($O504&gt;=0.6,1,
IF(AND($O504&gt;=0.5,#REF!=2,OR($L504="中間",$L504="山間")),1,"")
)</f>
        <v>#REF!</v>
      </c>
      <c r="K504" s="974" t="str">
        <f t="shared" si="175"/>
        <v/>
      </c>
      <c r="L504" s="652" t="str">
        <f>IF($H504&gt;0,LEFT(VLOOKUP($E504,'個別表（B表）'!$C$14:$AR$213,15,FALSE),2),"")</f>
        <v/>
      </c>
      <c r="M504" s="796"/>
      <c r="N504" s="544"/>
      <c r="O504" s="544"/>
      <c r="P504" s="543"/>
      <c r="Q504" s="556" t="str">
        <f t="shared" si="180"/>
        <v/>
      </c>
      <c r="R504" s="545"/>
      <c r="S504" s="557">
        <f>SUMIFS('個別表（B表）'!$H$14:$H$213,'個別表（B表）'!$C$14:$C$213,'総括表 (A表)'!$E504,'個別表（B表）'!$S$14:$S$213,"&gt;=1")</f>
        <v>0</v>
      </c>
      <c r="T504" s="401">
        <f>SUMIFS('個別表（B表）'!$BB$14:$BB$213,'個別表（B表）'!$C$14:$C$213,'総括表 (A表)'!$E504)</f>
        <v>0</v>
      </c>
      <c r="U504" s="401">
        <f>SUMIFS('個別表（B表）'!$BD$14:$BD$213,'個別表（B表）'!$C$14:$C$213,'総括表 (A表)'!$E504)</f>
        <v>0</v>
      </c>
      <c r="V504" s="557">
        <f>SUMIFS('個別表（B表）'!$H$14:$H$213,'個別表（B表）'!$C$14:$C$213,'総括表 (A表)'!$E504,'個別表（B表）'!$T$14:$T$213,"&gt;=1")</f>
        <v>0</v>
      </c>
      <c r="W504" s="402">
        <f>SUMIFS('個別表（B表）'!$BZ$14:$BZ$213,'個別表（B表）'!$C$14:$C$213,'総括表 (A表)'!$E504)</f>
        <v>0</v>
      </c>
      <c r="X504" s="402">
        <f>SUMIFS('個別表（B表）'!$CC$14:$CC$213,'個別表（B表）'!$C$14:$C$213,'総括表 (A表)'!$E504)</f>
        <v>0</v>
      </c>
      <c r="Y504" s="546"/>
      <c r="Z504" s="546"/>
      <c r="AA504" s="557">
        <f t="shared" si="186"/>
        <v>0</v>
      </c>
      <c r="AB504" s="403">
        <f t="shared" si="187"/>
        <v>0</v>
      </c>
      <c r="AC504" s="403">
        <f t="shared" si="188"/>
        <v>0</v>
      </c>
      <c r="AD504" s="548">
        <f t="shared" si="183"/>
        <v>0</v>
      </c>
      <c r="AE504" s="549"/>
      <c r="AF504" s="550">
        <f t="shared" si="189"/>
        <v>0</v>
      </c>
      <c r="AG504" s="551">
        <f t="shared" si="190"/>
        <v>0</v>
      </c>
      <c r="AH504" s="549"/>
      <c r="AI504" s="549"/>
      <c r="AJ504" s="550">
        <f t="shared" si="191"/>
        <v>0</v>
      </c>
      <c r="AK504" s="850">
        <f t="shared" si="184"/>
        <v>0</v>
      </c>
      <c r="AL504" s="549"/>
      <c r="AM504" s="550">
        <f t="shared" si="192"/>
        <v>0</v>
      </c>
      <c r="AN504" s="551">
        <f t="shared" si="193"/>
        <v>0</v>
      </c>
      <c r="AO504" s="549"/>
      <c r="AP504" s="552">
        <f t="shared" si="194"/>
        <v>0</v>
      </c>
      <c r="AQ504" s="553"/>
      <c r="AR504" s="551">
        <f t="shared" si="195"/>
        <v>0</v>
      </c>
      <c r="AS504" s="554"/>
      <c r="AT504" s="345">
        <f t="shared" si="196"/>
        <v>0</v>
      </c>
      <c r="AU504" s="868"/>
      <c r="AV504" s="555"/>
      <c r="AW504" s="371">
        <f t="shared" si="176"/>
        <v>0</v>
      </c>
      <c r="AX504" s="268"/>
      <c r="AY504" s="346">
        <f>'総括表 (A表)'!I504</f>
        <v>0</v>
      </c>
      <c r="AZ504" s="346">
        <f t="shared" si="177"/>
        <v>2</v>
      </c>
      <c r="BA504" s="346" t="str">
        <f t="shared" si="178"/>
        <v/>
      </c>
      <c r="BB504" s="346" t="str">
        <f t="shared" si="181"/>
        <v/>
      </c>
      <c r="BC504" s="346" t="str">
        <f t="shared" si="182"/>
        <v/>
      </c>
    </row>
    <row r="505" spans="1:55">
      <c r="A505" s="353">
        <f>VLOOKUP($E505,'個別表（B表）'!$C$14:$AR$213,2,FALSE)</f>
        <v>0</v>
      </c>
      <c r="B505" s="353">
        <f>IF(D505&gt;0,SUM($D$12:D505),0)</f>
        <v>0</v>
      </c>
      <c r="C505" s="353">
        <f t="shared" si="185"/>
        <v>0</v>
      </c>
      <c r="D505" s="353">
        <f t="shared" si="174"/>
        <v>0</v>
      </c>
      <c r="E505" s="408">
        <f t="shared" si="179"/>
        <v>0</v>
      </c>
      <c r="F505" s="371">
        <f>VLOOKUP($E505,'個別表（B表）'!$C$14:$AR$213,8,FALSE)</f>
        <v>0</v>
      </c>
      <c r="G505" s="346">
        <f>VLOOKUP($E505,'個別表（B表）'!$C$14:$AR$213,9,FALSE)</f>
        <v>0</v>
      </c>
      <c r="H505" s="346">
        <f>VLOOKUP($E505,'個別表（B表）'!$C$14:$AR$213,10,FALSE)</f>
        <v>0</v>
      </c>
      <c r="I505" s="542"/>
      <c r="J505" s="971" t="e">
        <f>IF($O505&gt;=0.6,1,
IF(AND($O505&gt;=0.5,#REF!=2,OR($L505="中間",$L505="山間")),1,"")
)</f>
        <v>#REF!</v>
      </c>
      <c r="K505" s="974" t="str">
        <f t="shared" si="175"/>
        <v/>
      </c>
      <c r="L505" s="652" t="str">
        <f>IF($H505&gt;0,LEFT(VLOOKUP($E505,'個別表（B表）'!$C$14:$AR$213,15,FALSE),2),"")</f>
        <v/>
      </c>
      <c r="M505" s="796"/>
      <c r="N505" s="544"/>
      <c r="O505" s="544"/>
      <c r="P505" s="543"/>
      <c r="Q505" s="556" t="str">
        <f t="shared" si="180"/>
        <v/>
      </c>
      <c r="R505" s="545"/>
      <c r="S505" s="557">
        <f>SUMIFS('個別表（B表）'!$H$14:$H$213,'個別表（B表）'!$C$14:$C$213,'総括表 (A表)'!$E505,'個別表（B表）'!$S$14:$S$213,"&gt;=1")</f>
        <v>0</v>
      </c>
      <c r="T505" s="401">
        <f>SUMIFS('個別表（B表）'!$BB$14:$BB$213,'個別表（B表）'!$C$14:$C$213,'総括表 (A表)'!$E505)</f>
        <v>0</v>
      </c>
      <c r="U505" s="401">
        <f>SUMIFS('個別表（B表）'!$BD$14:$BD$213,'個別表（B表）'!$C$14:$C$213,'総括表 (A表)'!$E505)</f>
        <v>0</v>
      </c>
      <c r="V505" s="557">
        <f>SUMIFS('個別表（B表）'!$H$14:$H$213,'個別表（B表）'!$C$14:$C$213,'総括表 (A表)'!$E505,'個別表（B表）'!$T$14:$T$213,"&gt;=1")</f>
        <v>0</v>
      </c>
      <c r="W505" s="402">
        <f>SUMIFS('個別表（B表）'!$BZ$14:$BZ$213,'個別表（B表）'!$C$14:$C$213,'総括表 (A表)'!$E505)</f>
        <v>0</v>
      </c>
      <c r="X505" s="402">
        <f>SUMIFS('個別表（B表）'!$CC$14:$CC$213,'個別表（B表）'!$C$14:$C$213,'総括表 (A表)'!$E505)</f>
        <v>0</v>
      </c>
      <c r="Y505" s="546"/>
      <c r="Z505" s="546"/>
      <c r="AA505" s="557">
        <f t="shared" si="186"/>
        <v>0</v>
      </c>
      <c r="AB505" s="403">
        <f t="shared" si="187"/>
        <v>0</v>
      </c>
      <c r="AC505" s="403">
        <f t="shared" si="188"/>
        <v>0</v>
      </c>
      <c r="AD505" s="548">
        <f t="shared" si="183"/>
        <v>0</v>
      </c>
      <c r="AE505" s="549"/>
      <c r="AF505" s="550">
        <f t="shared" si="189"/>
        <v>0</v>
      </c>
      <c r="AG505" s="551">
        <f t="shared" si="190"/>
        <v>0</v>
      </c>
      <c r="AH505" s="549"/>
      <c r="AI505" s="549"/>
      <c r="AJ505" s="550">
        <f t="shared" si="191"/>
        <v>0</v>
      </c>
      <c r="AK505" s="850">
        <f t="shared" si="184"/>
        <v>0</v>
      </c>
      <c r="AL505" s="549"/>
      <c r="AM505" s="550">
        <f t="shared" si="192"/>
        <v>0</v>
      </c>
      <c r="AN505" s="551">
        <f t="shared" si="193"/>
        <v>0</v>
      </c>
      <c r="AO505" s="549"/>
      <c r="AP505" s="552">
        <f t="shared" si="194"/>
        <v>0</v>
      </c>
      <c r="AQ505" s="553"/>
      <c r="AR505" s="551">
        <f t="shared" si="195"/>
        <v>0</v>
      </c>
      <c r="AS505" s="554"/>
      <c r="AT505" s="345">
        <f t="shared" si="196"/>
        <v>0</v>
      </c>
      <c r="AU505" s="868"/>
      <c r="AV505" s="555"/>
      <c r="AW505" s="371">
        <f t="shared" si="176"/>
        <v>0</v>
      </c>
      <c r="AX505" s="268"/>
      <c r="AY505" s="346">
        <f>'総括表 (A表)'!I505</f>
        <v>0</v>
      </c>
      <c r="AZ505" s="346">
        <f t="shared" si="177"/>
        <v>2</v>
      </c>
      <c r="BA505" s="346" t="str">
        <f t="shared" si="178"/>
        <v/>
      </c>
      <c r="BB505" s="346" t="str">
        <f t="shared" si="181"/>
        <v/>
      </c>
      <c r="BC505" s="346" t="str">
        <f t="shared" si="182"/>
        <v/>
      </c>
    </row>
    <row r="506" spans="1:55">
      <c r="A506" s="353">
        <f>VLOOKUP($E506,'個別表（B表）'!$C$14:$AR$213,2,FALSE)</f>
        <v>0</v>
      </c>
      <c r="B506" s="353">
        <f>IF(D506&gt;0,SUM($D$12:D506),0)</f>
        <v>0</v>
      </c>
      <c r="C506" s="353">
        <f t="shared" si="185"/>
        <v>0</v>
      </c>
      <c r="D506" s="353">
        <f t="shared" si="174"/>
        <v>0</v>
      </c>
      <c r="E506" s="408">
        <f t="shared" si="179"/>
        <v>0</v>
      </c>
      <c r="F506" s="371">
        <f>VLOOKUP($E506,'個別表（B表）'!$C$14:$AR$213,8,FALSE)</f>
        <v>0</v>
      </c>
      <c r="G506" s="346">
        <f>VLOOKUP($E506,'個別表（B表）'!$C$14:$AR$213,9,FALSE)</f>
        <v>0</v>
      </c>
      <c r="H506" s="346">
        <f>VLOOKUP($E506,'個別表（B表）'!$C$14:$AR$213,10,FALSE)</f>
        <v>0</v>
      </c>
      <c r="I506" s="542"/>
      <c r="J506" s="971" t="e">
        <f>IF($O506&gt;=0.6,1,
IF(AND($O506&gt;=0.5,#REF!=2,OR($L506="中間",$L506="山間")),1,"")
)</f>
        <v>#REF!</v>
      </c>
      <c r="K506" s="974" t="str">
        <f t="shared" si="175"/>
        <v/>
      </c>
      <c r="L506" s="652" t="str">
        <f>IF($H506&gt;0,LEFT(VLOOKUP($E506,'個別表（B表）'!$C$14:$AR$213,15,FALSE),2),"")</f>
        <v/>
      </c>
      <c r="M506" s="796"/>
      <c r="N506" s="544"/>
      <c r="O506" s="544"/>
      <c r="P506" s="543"/>
      <c r="Q506" s="556" t="str">
        <f t="shared" si="180"/>
        <v/>
      </c>
      <c r="R506" s="545"/>
      <c r="S506" s="557">
        <f>SUMIFS('個別表（B表）'!$H$14:$H$213,'個別表（B表）'!$C$14:$C$213,'総括表 (A表)'!$E506,'個別表（B表）'!$S$14:$S$213,"&gt;=1")</f>
        <v>0</v>
      </c>
      <c r="T506" s="401">
        <f>SUMIFS('個別表（B表）'!$BB$14:$BB$213,'個別表（B表）'!$C$14:$C$213,'総括表 (A表)'!$E506)</f>
        <v>0</v>
      </c>
      <c r="U506" s="401">
        <f>SUMIFS('個別表（B表）'!$BD$14:$BD$213,'個別表（B表）'!$C$14:$C$213,'総括表 (A表)'!$E506)</f>
        <v>0</v>
      </c>
      <c r="V506" s="557">
        <f>SUMIFS('個別表（B表）'!$H$14:$H$213,'個別表（B表）'!$C$14:$C$213,'総括表 (A表)'!$E506,'個別表（B表）'!$T$14:$T$213,"&gt;=1")</f>
        <v>0</v>
      </c>
      <c r="W506" s="402">
        <f>SUMIFS('個別表（B表）'!$BZ$14:$BZ$213,'個別表（B表）'!$C$14:$C$213,'総括表 (A表)'!$E506)</f>
        <v>0</v>
      </c>
      <c r="X506" s="402">
        <f>SUMIFS('個別表（B表）'!$CC$14:$CC$213,'個別表（B表）'!$C$14:$C$213,'総括表 (A表)'!$E506)</f>
        <v>0</v>
      </c>
      <c r="Y506" s="546"/>
      <c r="Z506" s="546"/>
      <c r="AA506" s="557">
        <f t="shared" si="186"/>
        <v>0</v>
      </c>
      <c r="AB506" s="403">
        <f t="shared" si="187"/>
        <v>0</v>
      </c>
      <c r="AC506" s="403">
        <f t="shared" si="188"/>
        <v>0</v>
      </c>
      <c r="AD506" s="548">
        <f t="shared" si="183"/>
        <v>0</v>
      </c>
      <c r="AE506" s="549"/>
      <c r="AF506" s="550">
        <f t="shared" si="189"/>
        <v>0</v>
      </c>
      <c r="AG506" s="551">
        <f t="shared" si="190"/>
        <v>0</v>
      </c>
      <c r="AH506" s="549"/>
      <c r="AI506" s="549"/>
      <c r="AJ506" s="550">
        <f t="shared" si="191"/>
        <v>0</v>
      </c>
      <c r="AK506" s="850">
        <f t="shared" si="184"/>
        <v>0</v>
      </c>
      <c r="AL506" s="549"/>
      <c r="AM506" s="550">
        <f t="shared" si="192"/>
        <v>0</v>
      </c>
      <c r="AN506" s="551">
        <f t="shared" si="193"/>
        <v>0</v>
      </c>
      <c r="AO506" s="549"/>
      <c r="AP506" s="552">
        <f t="shared" si="194"/>
        <v>0</v>
      </c>
      <c r="AQ506" s="553"/>
      <c r="AR506" s="551">
        <f t="shared" si="195"/>
        <v>0</v>
      </c>
      <c r="AS506" s="554"/>
      <c r="AT506" s="345">
        <f t="shared" si="196"/>
        <v>0</v>
      </c>
      <c r="AU506" s="868"/>
      <c r="AV506" s="555"/>
      <c r="AW506" s="371">
        <f t="shared" si="176"/>
        <v>0</v>
      </c>
      <c r="AX506" s="268"/>
      <c r="AY506" s="346">
        <f>'総括表 (A表)'!I506</f>
        <v>0</v>
      </c>
      <c r="AZ506" s="346">
        <f t="shared" si="177"/>
        <v>2</v>
      </c>
      <c r="BA506" s="346" t="str">
        <f t="shared" si="178"/>
        <v/>
      </c>
      <c r="BB506" s="346" t="str">
        <f t="shared" si="181"/>
        <v/>
      </c>
      <c r="BC506" s="346" t="str">
        <f t="shared" si="182"/>
        <v/>
      </c>
    </row>
    <row r="507" spans="1:55">
      <c r="A507" s="353">
        <f>VLOOKUP($E507,'個別表（B表）'!$C$14:$AR$213,2,FALSE)</f>
        <v>0</v>
      </c>
      <c r="B507" s="353">
        <f>IF(D507&gt;0,SUM($D$12:D507),0)</f>
        <v>0</v>
      </c>
      <c r="C507" s="353">
        <f t="shared" si="185"/>
        <v>0</v>
      </c>
      <c r="D507" s="353">
        <f t="shared" si="174"/>
        <v>0</v>
      </c>
      <c r="E507" s="408">
        <f t="shared" si="179"/>
        <v>0</v>
      </c>
      <c r="F507" s="371">
        <f>VLOOKUP($E507,'個別表（B表）'!$C$14:$AR$213,8,FALSE)</f>
        <v>0</v>
      </c>
      <c r="G507" s="346">
        <f>VLOOKUP($E507,'個別表（B表）'!$C$14:$AR$213,9,FALSE)</f>
        <v>0</v>
      </c>
      <c r="H507" s="346">
        <f>VLOOKUP($E507,'個別表（B表）'!$C$14:$AR$213,10,FALSE)</f>
        <v>0</v>
      </c>
      <c r="I507" s="542"/>
      <c r="J507" s="971" t="e">
        <f>IF($O507&gt;=0.6,1,
IF(AND($O507&gt;=0.5,#REF!=2,OR($L507="中間",$L507="山間")),1,"")
)</f>
        <v>#REF!</v>
      </c>
      <c r="K507" s="974" t="str">
        <f t="shared" si="175"/>
        <v/>
      </c>
      <c r="L507" s="652" t="str">
        <f>IF($H507&gt;0,LEFT(VLOOKUP($E507,'個別表（B表）'!$C$14:$AR$213,15,FALSE),2),"")</f>
        <v/>
      </c>
      <c r="M507" s="796"/>
      <c r="N507" s="544"/>
      <c r="O507" s="544"/>
      <c r="P507" s="543"/>
      <c r="Q507" s="556" t="str">
        <f t="shared" si="180"/>
        <v/>
      </c>
      <c r="R507" s="545"/>
      <c r="S507" s="557">
        <f>SUMIFS('個別表（B表）'!$H$14:$H$213,'個別表（B表）'!$C$14:$C$213,'総括表 (A表)'!$E507,'個別表（B表）'!$S$14:$S$213,"&gt;=1")</f>
        <v>0</v>
      </c>
      <c r="T507" s="401">
        <f>SUMIFS('個別表（B表）'!$BB$14:$BB$213,'個別表（B表）'!$C$14:$C$213,'総括表 (A表)'!$E507)</f>
        <v>0</v>
      </c>
      <c r="U507" s="401">
        <f>SUMIFS('個別表（B表）'!$BD$14:$BD$213,'個別表（B表）'!$C$14:$C$213,'総括表 (A表)'!$E507)</f>
        <v>0</v>
      </c>
      <c r="V507" s="557">
        <f>SUMIFS('個別表（B表）'!$H$14:$H$213,'個別表（B表）'!$C$14:$C$213,'総括表 (A表)'!$E507,'個別表（B表）'!$T$14:$T$213,"&gt;=1")</f>
        <v>0</v>
      </c>
      <c r="W507" s="402">
        <f>SUMIFS('個別表（B表）'!$BZ$14:$BZ$213,'個別表（B表）'!$C$14:$C$213,'総括表 (A表)'!$E507)</f>
        <v>0</v>
      </c>
      <c r="X507" s="402">
        <f>SUMIFS('個別表（B表）'!$CC$14:$CC$213,'個別表（B表）'!$C$14:$C$213,'総括表 (A表)'!$E507)</f>
        <v>0</v>
      </c>
      <c r="Y507" s="546"/>
      <c r="Z507" s="546"/>
      <c r="AA507" s="557">
        <f t="shared" si="186"/>
        <v>0</v>
      </c>
      <c r="AB507" s="403">
        <f t="shared" si="187"/>
        <v>0</v>
      </c>
      <c r="AC507" s="403">
        <f t="shared" si="188"/>
        <v>0</v>
      </c>
      <c r="AD507" s="548">
        <f t="shared" si="183"/>
        <v>0</v>
      </c>
      <c r="AE507" s="549"/>
      <c r="AF507" s="550">
        <f t="shared" si="189"/>
        <v>0</v>
      </c>
      <c r="AG507" s="551">
        <f t="shared" si="190"/>
        <v>0</v>
      </c>
      <c r="AH507" s="549"/>
      <c r="AI507" s="549"/>
      <c r="AJ507" s="550">
        <f t="shared" si="191"/>
        <v>0</v>
      </c>
      <c r="AK507" s="850">
        <f t="shared" si="184"/>
        <v>0</v>
      </c>
      <c r="AL507" s="549"/>
      <c r="AM507" s="550">
        <f t="shared" si="192"/>
        <v>0</v>
      </c>
      <c r="AN507" s="551">
        <f t="shared" si="193"/>
        <v>0</v>
      </c>
      <c r="AO507" s="549"/>
      <c r="AP507" s="552">
        <f t="shared" si="194"/>
        <v>0</v>
      </c>
      <c r="AQ507" s="553"/>
      <c r="AR507" s="551">
        <f t="shared" si="195"/>
        <v>0</v>
      </c>
      <c r="AS507" s="554"/>
      <c r="AT507" s="345">
        <f t="shared" si="196"/>
        <v>0</v>
      </c>
      <c r="AU507" s="868"/>
      <c r="AV507" s="555"/>
      <c r="AW507" s="371">
        <f t="shared" si="176"/>
        <v>0</v>
      </c>
      <c r="AX507" s="268"/>
      <c r="AY507" s="346">
        <f>'総括表 (A表)'!I507</f>
        <v>0</v>
      </c>
      <c r="AZ507" s="346">
        <f t="shared" si="177"/>
        <v>2</v>
      </c>
      <c r="BA507" s="346" t="str">
        <f t="shared" si="178"/>
        <v/>
      </c>
      <c r="BB507" s="346" t="str">
        <f t="shared" si="181"/>
        <v/>
      </c>
      <c r="BC507" s="346" t="str">
        <f t="shared" si="182"/>
        <v/>
      </c>
    </row>
    <row r="508" spans="1:55">
      <c r="A508" s="353">
        <f>VLOOKUP($E508,'個別表（B表）'!$C$14:$AR$213,2,FALSE)</f>
        <v>0</v>
      </c>
      <c r="B508" s="353">
        <f>IF(D508&gt;0,SUM($D$12:D508),0)</f>
        <v>0</v>
      </c>
      <c r="C508" s="353">
        <f t="shared" si="185"/>
        <v>0</v>
      </c>
      <c r="D508" s="353">
        <f t="shared" si="174"/>
        <v>0</v>
      </c>
      <c r="E508" s="408">
        <f t="shared" si="179"/>
        <v>0</v>
      </c>
      <c r="F508" s="371">
        <f>VLOOKUP($E508,'個別表（B表）'!$C$14:$AR$213,8,FALSE)</f>
        <v>0</v>
      </c>
      <c r="G508" s="346">
        <f>VLOOKUP($E508,'個別表（B表）'!$C$14:$AR$213,9,FALSE)</f>
        <v>0</v>
      </c>
      <c r="H508" s="346">
        <f>VLOOKUP($E508,'個別表（B表）'!$C$14:$AR$213,10,FALSE)</f>
        <v>0</v>
      </c>
      <c r="I508" s="542"/>
      <c r="J508" s="971" t="e">
        <f>IF($O508&gt;=0.6,1,
IF(AND($O508&gt;=0.5,#REF!=2,OR($L508="中間",$L508="山間")),1,"")
)</f>
        <v>#REF!</v>
      </c>
      <c r="K508" s="974" t="str">
        <f t="shared" si="175"/>
        <v/>
      </c>
      <c r="L508" s="652" t="str">
        <f>IF($H508&gt;0,LEFT(VLOOKUP($E508,'個別表（B表）'!$C$14:$AR$213,15,FALSE),2),"")</f>
        <v/>
      </c>
      <c r="M508" s="796"/>
      <c r="N508" s="544"/>
      <c r="O508" s="544"/>
      <c r="P508" s="543"/>
      <c r="Q508" s="556" t="str">
        <f t="shared" si="180"/>
        <v/>
      </c>
      <c r="R508" s="545"/>
      <c r="S508" s="557">
        <f>SUMIFS('個別表（B表）'!$H$14:$H$213,'個別表（B表）'!$C$14:$C$213,'総括表 (A表)'!$E508,'個別表（B表）'!$S$14:$S$213,"&gt;=1")</f>
        <v>0</v>
      </c>
      <c r="T508" s="401">
        <f>SUMIFS('個別表（B表）'!$BB$14:$BB$213,'個別表（B表）'!$C$14:$C$213,'総括表 (A表)'!$E508)</f>
        <v>0</v>
      </c>
      <c r="U508" s="401">
        <f>SUMIFS('個別表（B表）'!$BD$14:$BD$213,'個別表（B表）'!$C$14:$C$213,'総括表 (A表)'!$E508)</f>
        <v>0</v>
      </c>
      <c r="V508" s="557">
        <f>SUMIFS('個別表（B表）'!$H$14:$H$213,'個別表（B表）'!$C$14:$C$213,'総括表 (A表)'!$E508,'個別表（B表）'!$T$14:$T$213,"&gt;=1")</f>
        <v>0</v>
      </c>
      <c r="W508" s="402">
        <f>SUMIFS('個別表（B表）'!$BZ$14:$BZ$213,'個別表（B表）'!$C$14:$C$213,'総括表 (A表)'!$E508)</f>
        <v>0</v>
      </c>
      <c r="X508" s="402">
        <f>SUMIFS('個別表（B表）'!$CC$14:$CC$213,'個別表（B表）'!$C$14:$C$213,'総括表 (A表)'!$E508)</f>
        <v>0</v>
      </c>
      <c r="Y508" s="546"/>
      <c r="Z508" s="546"/>
      <c r="AA508" s="557">
        <f t="shared" si="186"/>
        <v>0</v>
      </c>
      <c r="AB508" s="403">
        <f t="shared" si="187"/>
        <v>0</v>
      </c>
      <c r="AC508" s="403">
        <f t="shared" si="188"/>
        <v>0</v>
      </c>
      <c r="AD508" s="548">
        <f t="shared" si="183"/>
        <v>0</v>
      </c>
      <c r="AE508" s="549"/>
      <c r="AF508" s="550">
        <f t="shared" si="189"/>
        <v>0</v>
      </c>
      <c r="AG508" s="551">
        <f t="shared" si="190"/>
        <v>0</v>
      </c>
      <c r="AH508" s="549"/>
      <c r="AI508" s="549"/>
      <c r="AJ508" s="550">
        <f t="shared" si="191"/>
        <v>0</v>
      </c>
      <c r="AK508" s="850">
        <f t="shared" si="184"/>
        <v>0</v>
      </c>
      <c r="AL508" s="549"/>
      <c r="AM508" s="550">
        <f t="shared" si="192"/>
        <v>0</v>
      </c>
      <c r="AN508" s="551">
        <f t="shared" si="193"/>
        <v>0</v>
      </c>
      <c r="AO508" s="549"/>
      <c r="AP508" s="552">
        <f t="shared" si="194"/>
        <v>0</v>
      </c>
      <c r="AQ508" s="553"/>
      <c r="AR508" s="551">
        <f t="shared" si="195"/>
        <v>0</v>
      </c>
      <c r="AS508" s="554"/>
      <c r="AT508" s="345">
        <f t="shared" si="196"/>
        <v>0</v>
      </c>
      <c r="AU508" s="868"/>
      <c r="AV508" s="555"/>
      <c r="AW508" s="371">
        <f t="shared" si="176"/>
        <v>0</v>
      </c>
      <c r="AX508" s="268"/>
      <c r="AY508" s="346">
        <f>'総括表 (A表)'!I508</f>
        <v>0</v>
      </c>
      <c r="AZ508" s="346">
        <f t="shared" si="177"/>
        <v>2</v>
      </c>
      <c r="BA508" s="346" t="str">
        <f t="shared" si="178"/>
        <v/>
      </c>
      <c r="BB508" s="346" t="str">
        <f t="shared" si="181"/>
        <v/>
      </c>
      <c r="BC508" s="346" t="str">
        <f t="shared" si="182"/>
        <v/>
      </c>
    </row>
    <row r="509" spans="1:55">
      <c r="A509" s="353">
        <f>VLOOKUP($E509,'個別表（B表）'!$C$14:$AR$213,2,FALSE)</f>
        <v>0</v>
      </c>
      <c r="B509" s="353">
        <f>IF(D509&gt;0,SUM($D$12:D509),0)</f>
        <v>0</v>
      </c>
      <c r="C509" s="353">
        <f t="shared" si="185"/>
        <v>0</v>
      </c>
      <c r="D509" s="353">
        <f t="shared" si="174"/>
        <v>0</v>
      </c>
      <c r="E509" s="408">
        <f t="shared" si="179"/>
        <v>0</v>
      </c>
      <c r="F509" s="371">
        <f>VLOOKUP($E509,'個別表（B表）'!$C$14:$AR$213,8,FALSE)</f>
        <v>0</v>
      </c>
      <c r="G509" s="346">
        <f>VLOOKUP($E509,'個別表（B表）'!$C$14:$AR$213,9,FALSE)</f>
        <v>0</v>
      </c>
      <c r="H509" s="346">
        <f>VLOOKUP($E509,'個別表（B表）'!$C$14:$AR$213,10,FALSE)</f>
        <v>0</v>
      </c>
      <c r="I509" s="542"/>
      <c r="J509" s="971" t="e">
        <f>IF($O509&gt;=0.6,1,
IF(AND($O509&gt;=0.5,#REF!=2,OR($L509="中間",$L509="山間")),1,"")
)</f>
        <v>#REF!</v>
      </c>
      <c r="K509" s="974" t="str">
        <f t="shared" si="175"/>
        <v/>
      </c>
      <c r="L509" s="652" t="str">
        <f>IF($H509&gt;0,LEFT(VLOOKUP($E509,'個別表（B表）'!$C$14:$AR$213,15,FALSE),2),"")</f>
        <v/>
      </c>
      <c r="M509" s="796"/>
      <c r="N509" s="544"/>
      <c r="O509" s="544"/>
      <c r="P509" s="543"/>
      <c r="Q509" s="556" t="str">
        <f t="shared" si="180"/>
        <v/>
      </c>
      <c r="R509" s="545"/>
      <c r="S509" s="557">
        <f>SUMIFS('個別表（B表）'!$H$14:$H$213,'個別表（B表）'!$C$14:$C$213,'総括表 (A表)'!$E509,'個別表（B表）'!$S$14:$S$213,"&gt;=1")</f>
        <v>0</v>
      </c>
      <c r="T509" s="401">
        <f>SUMIFS('個別表（B表）'!$BB$14:$BB$213,'個別表（B表）'!$C$14:$C$213,'総括表 (A表)'!$E509)</f>
        <v>0</v>
      </c>
      <c r="U509" s="401">
        <f>SUMIFS('個別表（B表）'!$BD$14:$BD$213,'個別表（B表）'!$C$14:$C$213,'総括表 (A表)'!$E509)</f>
        <v>0</v>
      </c>
      <c r="V509" s="557">
        <f>SUMIFS('個別表（B表）'!$H$14:$H$213,'個別表（B表）'!$C$14:$C$213,'総括表 (A表)'!$E509,'個別表（B表）'!$T$14:$T$213,"&gt;=1")</f>
        <v>0</v>
      </c>
      <c r="W509" s="402">
        <f>SUMIFS('個別表（B表）'!$BZ$14:$BZ$213,'個別表（B表）'!$C$14:$C$213,'総括表 (A表)'!$E509)</f>
        <v>0</v>
      </c>
      <c r="X509" s="402">
        <f>SUMIFS('個別表（B表）'!$CC$14:$CC$213,'個別表（B表）'!$C$14:$C$213,'総括表 (A表)'!$E509)</f>
        <v>0</v>
      </c>
      <c r="Y509" s="546"/>
      <c r="Z509" s="546"/>
      <c r="AA509" s="557">
        <f t="shared" si="186"/>
        <v>0</v>
      </c>
      <c r="AB509" s="403">
        <f t="shared" si="187"/>
        <v>0</v>
      </c>
      <c r="AC509" s="403">
        <f t="shared" si="188"/>
        <v>0</v>
      </c>
      <c r="AD509" s="548">
        <f t="shared" si="183"/>
        <v>0</v>
      </c>
      <c r="AE509" s="549"/>
      <c r="AF509" s="550">
        <f t="shared" si="189"/>
        <v>0</v>
      </c>
      <c r="AG509" s="551">
        <f t="shared" si="190"/>
        <v>0</v>
      </c>
      <c r="AH509" s="549"/>
      <c r="AI509" s="549"/>
      <c r="AJ509" s="550">
        <f t="shared" si="191"/>
        <v>0</v>
      </c>
      <c r="AK509" s="850">
        <f t="shared" si="184"/>
        <v>0</v>
      </c>
      <c r="AL509" s="549"/>
      <c r="AM509" s="550">
        <f t="shared" si="192"/>
        <v>0</v>
      </c>
      <c r="AN509" s="551">
        <f t="shared" si="193"/>
        <v>0</v>
      </c>
      <c r="AO509" s="549"/>
      <c r="AP509" s="552">
        <f t="shared" si="194"/>
        <v>0</v>
      </c>
      <c r="AQ509" s="553"/>
      <c r="AR509" s="551">
        <f t="shared" si="195"/>
        <v>0</v>
      </c>
      <c r="AS509" s="554"/>
      <c r="AT509" s="345">
        <f t="shared" si="196"/>
        <v>0</v>
      </c>
      <c r="AU509" s="868"/>
      <c r="AV509" s="555"/>
      <c r="AW509" s="371">
        <f t="shared" si="176"/>
        <v>0</v>
      </c>
      <c r="AX509" s="268"/>
      <c r="AY509" s="346">
        <f>'総括表 (A表)'!I509</f>
        <v>0</v>
      </c>
      <c r="AZ509" s="346">
        <f t="shared" si="177"/>
        <v>2</v>
      </c>
      <c r="BA509" s="346" t="str">
        <f t="shared" si="178"/>
        <v/>
      </c>
      <c r="BB509" s="346" t="str">
        <f t="shared" si="181"/>
        <v/>
      </c>
      <c r="BC509" s="346" t="str">
        <f t="shared" si="182"/>
        <v/>
      </c>
    </row>
    <row r="510" spans="1:55">
      <c r="A510" s="353">
        <f>VLOOKUP($E510,'個別表（B表）'!$C$14:$AR$213,2,FALSE)</f>
        <v>0</v>
      </c>
      <c r="B510" s="353">
        <f>IF(D510&gt;0,SUM($D$12:D510),0)</f>
        <v>0</v>
      </c>
      <c r="C510" s="353">
        <f t="shared" si="185"/>
        <v>0</v>
      </c>
      <c r="D510" s="353">
        <f t="shared" si="174"/>
        <v>0</v>
      </c>
      <c r="E510" s="408">
        <f t="shared" si="179"/>
        <v>0</v>
      </c>
      <c r="F510" s="371">
        <f>VLOOKUP($E510,'個別表（B表）'!$C$14:$AR$213,8,FALSE)</f>
        <v>0</v>
      </c>
      <c r="G510" s="346">
        <f>VLOOKUP($E510,'個別表（B表）'!$C$14:$AR$213,9,FALSE)</f>
        <v>0</v>
      </c>
      <c r="H510" s="346">
        <f>VLOOKUP($E510,'個別表（B表）'!$C$14:$AR$213,10,FALSE)</f>
        <v>0</v>
      </c>
      <c r="I510" s="542"/>
      <c r="J510" s="971" t="e">
        <f>IF($O510&gt;=0.6,1,
IF(AND($O510&gt;=0.5,#REF!=2,OR($L510="中間",$L510="山間")),1,"")
)</f>
        <v>#REF!</v>
      </c>
      <c r="K510" s="974" t="str">
        <f t="shared" si="175"/>
        <v/>
      </c>
      <c r="L510" s="652" t="str">
        <f>IF($H510&gt;0,LEFT(VLOOKUP($E510,'個別表（B表）'!$C$14:$AR$213,15,FALSE),2),"")</f>
        <v/>
      </c>
      <c r="M510" s="796"/>
      <c r="N510" s="544"/>
      <c r="O510" s="544"/>
      <c r="P510" s="543"/>
      <c r="Q510" s="556" t="str">
        <f t="shared" si="180"/>
        <v/>
      </c>
      <c r="R510" s="545"/>
      <c r="S510" s="557">
        <f>SUMIFS('個別表（B表）'!$H$14:$H$213,'個別表（B表）'!$C$14:$C$213,'総括表 (A表)'!$E510,'個別表（B表）'!$S$14:$S$213,"&gt;=1")</f>
        <v>0</v>
      </c>
      <c r="T510" s="401">
        <f>SUMIFS('個別表（B表）'!$BB$14:$BB$213,'個別表（B表）'!$C$14:$C$213,'総括表 (A表)'!$E510)</f>
        <v>0</v>
      </c>
      <c r="U510" s="401">
        <f>SUMIFS('個別表（B表）'!$BD$14:$BD$213,'個別表（B表）'!$C$14:$C$213,'総括表 (A表)'!$E510)</f>
        <v>0</v>
      </c>
      <c r="V510" s="557">
        <f>SUMIFS('個別表（B表）'!$H$14:$H$213,'個別表（B表）'!$C$14:$C$213,'総括表 (A表)'!$E510,'個別表（B表）'!$T$14:$T$213,"&gt;=1")</f>
        <v>0</v>
      </c>
      <c r="W510" s="402">
        <f>SUMIFS('個別表（B表）'!$BZ$14:$BZ$213,'個別表（B表）'!$C$14:$C$213,'総括表 (A表)'!$E510)</f>
        <v>0</v>
      </c>
      <c r="X510" s="402">
        <f>SUMIFS('個別表（B表）'!$CC$14:$CC$213,'個別表（B表）'!$C$14:$C$213,'総括表 (A表)'!$E510)</f>
        <v>0</v>
      </c>
      <c r="Y510" s="546"/>
      <c r="Z510" s="546"/>
      <c r="AA510" s="557">
        <f t="shared" si="186"/>
        <v>0</v>
      </c>
      <c r="AB510" s="403">
        <f t="shared" si="187"/>
        <v>0</v>
      </c>
      <c r="AC510" s="403">
        <f t="shared" si="188"/>
        <v>0</v>
      </c>
      <c r="AD510" s="548">
        <f t="shared" si="183"/>
        <v>0</v>
      </c>
      <c r="AE510" s="549"/>
      <c r="AF510" s="550">
        <f t="shared" si="189"/>
        <v>0</v>
      </c>
      <c r="AG510" s="551">
        <f t="shared" si="190"/>
        <v>0</v>
      </c>
      <c r="AH510" s="549"/>
      <c r="AI510" s="549"/>
      <c r="AJ510" s="550">
        <f t="shared" si="191"/>
        <v>0</v>
      </c>
      <c r="AK510" s="850">
        <f t="shared" si="184"/>
        <v>0</v>
      </c>
      <c r="AL510" s="549"/>
      <c r="AM510" s="550">
        <f t="shared" si="192"/>
        <v>0</v>
      </c>
      <c r="AN510" s="551">
        <f t="shared" si="193"/>
        <v>0</v>
      </c>
      <c r="AO510" s="549"/>
      <c r="AP510" s="552">
        <f t="shared" si="194"/>
        <v>0</v>
      </c>
      <c r="AQ510" s="553"/>
      <c r="AR510" s="551">
        <f t="shared" si="195"/>
        <v>0</v>
      </c>
      <c r="AS510" s="554"/>
      <c r="AT510" s="345">
        <f t="shared" si="196"/>
        <v>0</v>
      </c>
      <c r="AU510" s="868"/>
      <c r="AV510" s="555"/>
      <c r="AW510" s="371">
        <f t="shared" si="176"/>
        <v>0</v>
      </c>
      <c r="AX510" s="268"/>
      <c r="AY510" s="346">
        <f>'総括表 (A表)'!I510</f>
        <v>0</v>
      </c>
      <c r="AZ510" s="346">
        <f t="shared" si="177"/>
        <v>2</v>
      </c>
      <c r="BA510" s="346" t="str">
        <f t="shared" si="178"/>
        <v/>
      </c>
      <c r="BB510" s="346" t="str">
        <f t="shared" si="181"/>
        <v/>
      </c>
      <c r="BC510" s="346" t="str">
        <f t="shared" si="182"/>
        <v/>
      </c>
    </row>
    <row r="511" spans="1:55">
      <c r="A511" s="353">
        <f>VLOOKUP($E511,'個別表（B表）'!$C$14:$AR$213,2,FALSE)</f>
        <v>0</v>
      </c>
      <c r="B511" s="353">
        <f>IF(D511&gt;0,SUM($D$12:D511),0)</f>
        <v>0</v>
      </c>
      <c r="C511" s="353">
        <f t="shared" si="185"/>
        <v>0</v>
      </c>
      <c r="D511" s="353">
        <f t="shared" si="174"/>
        <v>0</v>
      </c>
      <c r="E511" s="408">
        <f t="shared" si="179"/>
        <v>0</v>
      </c>
      <c r="F511" s="371">
        <f>VLOOKUP($E511,'個別表（B表）'!$C$14:$AR$213,8,FALSE)</f>
        <v>0</v>
      </c>
      <c r="G511" s="346">
        <f>VLOOKUP($E511,'個別表（B表）'!$C$14:$AR$213,9,FALSE)</f>
        <v>0</v>
      </c>
      <c r="H511" s="346">
        <f>VLOOKUP($E511,'個別表（B表）'!$C$14:$AR$213,10,FALSE)</f>
        <v>0</v>
      </c>
      <c r="I511" s="542"/>
      <c r="J511" s="971" t="e">
        <f>IF($O511&gt;=0.6,1,
IF(AND($O511&gt;=0.5,#REF!=2,OR($L511="中間",$L511="山間")),1,"")
)</f>
        <v>#REF!</v>
      </c>
      <c r="K511" s="974" t="str">
        <f t="shared" si="175"/>
        <v/>
      </c>
      <c r="L511" s="652" t="str">
        <f>IF($H511&gt;0,LEFT(VLOOKUP($E511,'個別表（B表）'!$C$14:$AR$213,15,FALSE),2),"")</f>
        <v/>
      </c>
      <c r="M511" s="796"/>
      <c r="N511" s="544"/>
      <c r="O511" s="544"/>
      <c r="P511" s="543"/>
      <c r="Q511" s="556" t="str">
        <f t="shared" si="180"/>
        <v/>
      </c>
      <c r="R511" s="545"/>
      <c r="S511" s="557">
        <f>SUMIFS('個別表（B表）'!$H$14:$H$213,'個別表（B表）'!$C$14:$C$213,'総括表 (A表)'!$E511,'個別表（B表）'!$S$14:$S$213,"&gt;=1")</f>
        <v>0</v>
      </c>
      <c r="T511" s="401">
        <f>SUMIFS('個別表（B表）'!$BB$14:$BB$213,'個別表（B表）'!$C$14:$C$213,'総括表 (A表)'!$E511)</f>
        <v>0</v>
      </c>
      <c r="U511" s="401">
        <f>SUMIFS('個別表（B表）'!$BD$14:$BD$213,'個別表（B表）'!$C$14:$C$213,'総括表 (A表)'!$E511)</f>
        <v>0</v>
      </c>
      <c r="V511" s="557">
        <f>SUMIFS('個別表（B表）'!$H$14:$H$213,'個別表（B表）'!$C$14:$C$213,'総括表 (A表)'!$E511,'個別表（B表）'!$T$14:$T$213,"&gt;=1")</f>
        <v>0</v>
      </c>
      <c r="W511" s="402">
        <f>SUMIFS('個別表（B表）'!$BZ$14:$BZ$213,'個別表（B表）'!$C$14:$C$213,'総括表 (A表)'!$E511)</f>
        <v>0</v>
      </c>
      <c r="X511" s="402">
        <f>SUMIFS('個別表（B表）'!$CC$14:$CC$213,'個別表（B表）'!$C$14:$C$213,'総括表 (A表)'!$E511)</f>
        <v>0</v>
      </c>
      <c r="Y511" s="546"/>
      <c r="Z511" s="546"/>
      <c r="AA511" s="557">
        <f t="shared" si="186"/>
        <v>0</v>
      </c>
      <c r="AB511" s="403">
        <f t="shared" si="187"/>
        <v>0</v>
      </c>
      <c r="AC511" s="403">
        <f t="shared" si="188"/>
        <v>0</v>
      </c>
      <c r="AD511" s="548">
        <f t="shared" si="183"/>
        <v>0</v>
      </c>
      <c r="AE511" s="549"/>
      <c r="AF511" s="550">
        <f t="shared" si="189"/>
        <v>0</v>
      </c>
      <c r="AG511" s="551">
        <f t="shared" si="190"/>
        <v>0</v>
      </c>
      <c r="AH511" s="549"/>
      <c r="AI511" s="549"/>
      <c r="AJ511" s="550">
        <f t="shared" si="191"/>
        <v>0</v>
      </c>
      <c r="AK511" s="850">
        <f t="shared" si="184"/>
        <v>0</v>
      </c>
      <c r="AL511" s="549"/>
      <c r="AM511" s="550">
        <f t="shared" si="192"/>
        <v>0</v>
      </c>
      <c r="AN511" s="551">
        <f t="shared" si="193"/>
        <v>0</v>
      </c>
      <c r="AO511" s="549"/>
      <c r="AP511" s="552">
        <f t="shared" si="194"/>
        <v>0</v>
      </c>
      <c r="AQ511" s="553"/>
      <c r="AR511" s="551">
        <f t="shared" si="195"/>
        <v>0</v>
      </c>
      <c r="AS511" s="554"/>
      <c r="AT511" s="345">
        <f t="shared" si="196"/>
        <v>0</v>
      </c>
      <c r="AU511" s="868"/>
      <c r="AV511" s="555"/>
      <c r="AW511" s="371">
        <f t="shared" si="176"/>
        <v>0</v>
      </c>
      <c r="AX511" s="268"/>
      <c r="AY511" s="346">
        <f>'総括表 (A表)'!I511</f>
        <v>0</v>
      </c>
      <c r="AZ511" s="346">
        <f t="shared" si="177"/>
        <v>2</v>
      </c>
      <c r="BA511" s="346" t="str">
        <f t="shared" si="178"/>
        <v/>
      </c>
      <c r="BB511" s="346" t="str">
        <f t="shared" si="181"/>
        <v/>
      </c>
      <c r="BC511" s="346" t="str">
        <f t="shared" si="182"/>
        <v/>
      </c>
    </row>
    <row r="512" spans="1:55">
      <c r="A512" s="353">
        <f>VLOOKUP($E512,'個別表（B表）'!$C$14:$AR$213,2,FALSE)</f>
        <v>0</v>
      </c>
      <c r="B512" s="353">
        <f>IF(D512&gt;0,SUM($D$12:D512),0)</f>
        <v>0</v>
      </c>
      <c r="C512" s="353">
        <f t="shared" si="185"/>
        <v>0</v>
      </c>
      <c r="D512" s="353">
        <f t="shared" si="174"/>
        <v>0</v>
      </c>
      <c r="E512" s="408">
        <f t="shared" si="179"/>
        <v>0</v>
      </c>
      <c r="F512" s="371">
        <f>VLOOKUP($E512,'個別表（B表）'!$C$14:$AR$213,8,FALSE)</f>
        <v>0</v>
      </c>
      <c r="G512" s="346">
        <f>VLOOKUP($E512,'個別表（B表）'!$C$14:$AR$213,9,FALSE)</f>
        <v>0</v>
      </c>
      <c r="H512" s="346">
        <f>VLOOKUP($E512,'個別表（B表）'!$C$14:$AR$213,10,FALSE)</f>
        <v>0</v>
      </c>
      <c r="I512" s="542"/>
      <c r="J512" s="971" t="e">
        <f>IF($O512&gt;=0.6,1,
IF(AND($O512&gt;=0.5,#REF!=2,OR($L512="中間",$L512="山間")),1,"")
)</f>
        <v>#REF!</v>
      </c>
      <c r="K512" s="974" t="str">
        <f t="shared" si="175"/>
        <v/>
      </c>
      <c r="L512" s="652" t="str">
        <f>IF($H512&gt;0,LEFT(VLOOKUP($E512,'個別表（B表）'!$C$14:$AR$213,15,FALSE),2),"")</f>
        <v/>
      </c>
      <c r="M512" s="796"/>
      <c r="N512" s="544"/>
      <c r="O512" s="544"/>
      <c r="P512" s="543"/>
      <c r="Q512" s="556" t="str">
        <f t="shared" si="180"/>
        <v/>
      </c>
      <c r="R512" s="545"/>
      <c r="S512" s="557">
        <f>SUMIFS('個別表（B表）'!$H$14:$H$213,'個別表（B表）'!$C$14:$C$213,'総括表 (A表)'!$E512,'個別表（B表）'!$S$14:$S$213,"&gt;=1")</f>
        <v>0</v>
      </c>
      <c r="T512" s="401">
        <f>SUMIFS('個別表（B表）'!$BB$14:$BB$213,'個別表（B表）'!$C$14:$C$213,'総括表 (A表)'!$E512)</f>
        <v>0</v>
      </c>
      <c r="U512" s="401">
        <f>SUMIFS('個別表（B表）'!$BD$14:$BD$213,'個別表（B表）'!$C$14:$C$213,'総括表 (A表)'!$E512)</f>
        <v>0</v>
      </c>
      <c r="V512" s="557">
        <f>SUMIFS('個別表（B表）'!$H$14:$H$213,'個別表（B表）'!$C$14:$C$213,'総括表 (A表)'!$E512,'個別表（B表）'!$T$14:$T$213,"&gt;=1")</f>
        <v>0</v>
      </c>
      <c r="W512" s="402">
        <f>SUMIFS('個別表（B表）'!$BZ$14:$BZ$213,'個別表（B表）'!$C$14:$C$213,'総括表 (A表)'!$E512)</f>
        <v>0</v>
      </c>
      <c r="X512" s="402">
        <f>SUMIFS('個別表（B表）'!$CC$14:$CC$213,'個別表（B表）'!$C$14:$C$213,'総括表 (A表)'!$E512)</f>
        <v>0</v>
      </c>
      <c r="Y512" s="546"/>
      <c r="Z512" s="546"/>
      <c r="AA512" s="557">
        <f t="shared" si="186"/>
        <v>0</v>
      </c>
      <c r="AB512" s="403">
        <f t="shared" si="187"/>
        <v>0</v>
      </c>
      <c r="AC512" s="403">
        <f t="shared" si="188"/>
        <v>0</v>
      </c>
      <c r="AD512" s="548">
        <f t="shared" si="183"/>
        <v>0</v>
      </c>
      <c r="AE512" s="549"/>
      <c r="AF512" s="550">
        <f t="shared" si="189"/>
        <v>0</v>
      </c>
      <c r="AG512" s="551">
        <f t="shared" si="190"/>
        <v>0</v>
      </c>
      <c r="AH512" s="549"/>
      <c r="AI512" s="549"/>
      <c r="AJ512" s="550">
        <f t="shared" si="191"/>
        <v>0</v>
      </c>
      <c r="AK512" s="850">
        <f t="shared" si="184"/>
        <v>0</v>
      </c>
      <c r="AL512" s="549"/>
      <c r="AM512" s="550">
        <f t="shared" si="192"/>
        <v>0</v>
      </c>
      <c r="AN512" s="551">
        <f t="shared" si="193"/>
        <v>0</v>
      </c>
      <c r="AO512" s="549"/>
      <c r="AP512" s="552">
        <f t="shared" si="194"/>
        <v>0</v>
      </c>
      <c r="AQ512" s="553"/>
      <c r="AR512" s="551">
        <f t="shared" si="195"/>
        <v>0</v>
      </c>
      <c r="AS512" s="554"/>
      <c r="AT512" s="345">
        <f t="shared" si="196"/>
        <v>0</v>
      </c>
      <c r="AU512" s="868"/>
      <c r="AV512" s="555"/>
      <c r="AW512" s="371">
        <f t="shared" si="176"/>
        <v>0</v>
      </c>
      <c r="AX512" s="268"/>
      <c r="AY512" s="346">
        <f>'総括表 (A表)'!I512</f>
        <v>0</v>
      </c>
      <c r="AZ512" s="346">
        <f t="shared" si="177"/>
        <v>2</v>
      </c>
      <c r="BA512" s="346" t="str">
        <f t="shared" si="178"/>
        <v/>
      </c>
      <c r="BB512" s="346" t="str">
        <f t="shared" si="181"/>
        <v/>
      </c>
      <c r="BC512" s="346" t="str">
        <f t="shared" si="182"/>
        <v/>
      </c>
    </row>
    <row r="513" spans="1:55">
      <c r="A513" s="353">
        <f>VLOOKUP($E513,'個別表（B表）'!$C$14:$AR$213,2,FALSE)</f>
        <v>0</v>
      </c>
      <c r="B513" s="353">
        <f>IF(D513&gt;0,SUM($D$12:D513),0)</f>
        <v>0</v>
      </c>
      <c r="C513" s="353">
        <f t="shared" si="185"/>
        <v>0</v>
      </c>
      <c r="D513" s="353">
        <f t="shared" si="174"/>
        <v>0</v>
      </c>
      <c r="E513" s="408">
        <f t="shared" si="179"/>
        <v>0</v>
      </c>
      <c r="F513" s="371">
        <f>VLOOKUP($E513,'個別表（B表）'!$C$14:$AR$213,8,FALSE)</f>
        <v>0</v>
      </c>
      <c r="G513" s="346">
        <f>VLOOKUP($E513,'個別表（B表）'!$C$14:$AR$213,9,FALSE)</f>
        <v>0</v>
      </c>
      <c r="H513" s="346">
        <f>VLOOKUP($E513,'個別表（B表）'!$C$14:$AR$213,10,FALSE)</f>
        <v>0</v>
      </c>
      <c r="I513" s="542"/>
      <c r="J513" s="971" t="e">
        <f>IF($O513&gt;=0.6,1,
IF(AND($O513&gt;=0.5,#REF!=2,OR($L513="中間",$L513="山間")),1,"")
)</f>
        <v>#REF!</v>
      </c>
      <c r="K513" s="974" t="str">
        <f t="shared" si="175"/>
        <v/>
      </c>
      <c r="L513" s="652" t="str">
        <f>IF($H513&gt;0,LEFT(VLOOKUP($E513,'個別表（B表）'!$C$14:$AR$213,15,FALSE),2),"")</f>
        <v/>
      </c>
      <c r="M513" s="796"/>
      <c r="N513" s="544"/>
      <c r="O513" s="544"/>
      <c r="P513" s="543"/>
      <c r="Q513" s="556" t="str">
        <f t="shared" si="180"/>
        <v/>
      </c>
      <c r="R513" s="545"/>
      <c r="S513" s="557">
        <f>SUMIFS('個別表（B表）'!$H$14:$H$213,'個別表（B表）'!$C$14:$C$213,'総括表 (A表)'!$E513,'個別表（B表）'!$S$14:$S$213,"&gt;=1")</f>
        <v>0</v>
      </c>
      <c r="T513" s="401">
        <f>SUMIFS('個別表（B表）'!$BB$14:$BB$213,'個別表（B表）'!$C$14:$C$213,'総括表 (A表)'!$E513)</f>
        <v>0</v>
      </c>
      <c r="U513" s="401">
        <f>SUMIFS('個別表（B表）'!$BD$14:$BD$213,'個別表（B表）'!$C$14:$C$213,'総括表 (A表)'!$E513)</f>
        <v>0</v>
      </c>
      <c r="V513" s="557">
        <f>SUMIFS('個別表（B表）'!$H$14:$H$213,'個別表（B表）'!$C$14:$C$213,'総括表 (A表)'!$E513,'個別表（B表）'!$T$14:$T$213,"&gt;=1")</f>
        <v>0</v>
      </c>
      <c r="W513" s="402">
        <f>SUMIFS('個別表（B表）'!$BZ$14:$BZ$213,'個別表（B表）'!$C$14:$C$213,'総括表 (A表)'!$E513)</f>
        <v>0</v>
      </c>
      <c r="X513" s="402">
        <f>SUMIFS('個別表（B表）'!$CC$14:$CC$213,'個別表（B表）'!$C$14:$C$213,'総括表 (A表)'!$E513)</f>
        <v>0</v>
      </c>
      <c r="Y513" s="546"/>
      <c r="Z513" s="546"/>
      <c r="AA513" s="557">
        <f t="shared" si="186"/>
        <v>0</v>
      </c>
      <c r="AB513" s="403">
        <f t="shared" si="187"/>
        <v>0</v>
      </c>
      <c r="AC513" s="403">
        <f t="shared" si="188"/>
        <v>0</v>
      </c>
      <c r="AD513" s="548">
        <f t="shared" si="183"/>
        <v>0</v>
      </c>
      <c r="AE513" s="549"/>
      <c r="AF513" s="550">
        <f t="shared" si="189"/>
        <v>0</v>
      </c>
      <c r="AG513" s="551">
        <f t="shared" si="190"/>
        <v>0</v>
      </c>
      <c r="AH513" s="549"/>
      <c r="AI513" s="549"/>
      <c r="AJ513" s="550">
        <f t="shared" si="191"/>
        <v>0</v>
      </c>
      <c r="AK513" s="850">
        <f t="shared" si="184"/>
        <v>0</v>
      </c>
      <c r="AL513" s="549"/>
      <c r="AM513" s="550">
        <f t="shared" si="192"/>
        <v>0</v>
      </c>
      <c r="AN513" s="551">
        <f t="shared" si="193"/>
        <v>0</v>
      </c>
      <c r="AO513" s="549"/>
      <c r="AP513" s="552">
        <f t="shared" si="194"/>
        <v>0</v>
      </c>
      <c r="AQ513" s="553"/>
      <c r="AR513" s="551">
        <f t="shared" si="195"/>
        <v>0</v>
      </c>
      <c r="AS513" s="554"/>
      <c r="AT513" s="345">
        <f t="shared" si="196"/>
        <v>0</v>
      </c>
      <c r="AU513" s="868"/>
      <c r="AV513" s="555"/>
      <c r="AW513" s="371">
        <f t="shared" si="176"/>
        <v>0</v>
      </c>
      <c r="AX513" s="268"/>
      <c r="AY513" s="346">
        <f>'総括表 (A表)'!I513</f>
        <v>0</v>
      </c>
      <c r="AZ513" s="346">
        <f t="shared" si="177"/>
        <v>2</v>
      </c>
      <c r="BA513" s="346" t="str">
        <f t="shared" si="178"/>
        <v/>
      </c>
      <c r="BB513" s="346" t="str">
        <f t="shared" si="181"/>
        <v/>
      </c>
      <c r="BC513" s="346" t="str">
        <f t="shared" si="182"/>
        <v/>
      </c>
    </row>
    <row r="514" spans="1:55">
      <c r="A514" s="353">
        <f>VLOOKUP($E514,'個別表（B表）'!$C$14:$AR$213,2,FALSE)</f>
        <v>0</v>
      </c>
      <c r="B514" s="353">
        <f>IF(D514&gt;0,SUM($D$12:D514),0)</f>
        <v>0</v>
      </c>
      <c r="C514" s="353">
        <f t="shared" si="185"/>
        <v>0</v>
      </c>
      <c r="D514" s="353">
        <f t="shared" si="174"/>
        <v>0</v>
      </c>
      <c r="E514" s="408">
        <f t="shared" si="179"/>
        <v>0</v>
      </c>
      <c r="F514" s="371">
        <f>VLOOKUP($E514,'個別表（B表）'!$C$14:$AR$213,8,FALSE)</f>
        <v>0</v>
      </c>
      <c r="G514" s="346">
        <f>VLOOKUP($E514,'個別表（B表）'!$C$14:$AR$213,9,FALSE)</f>
        <v>0</v>
      </c>
      <c r="H514" s="346">
        <f>VLOOKUP($E514,'個別表（B表）'!$C$14:$AR$213,10,FALSE)</f>
        <v>0</v>
      </c>
      <c r="I514" s="542"/>
      <c r="J514" s="971" t="e">
        <f>IF($O514&gt;=0.6,1,
IF(AND($O514&gt;=0.5,#REF!=2,OR($L514="中間",$L514="山間")),1,"")
)</f>
        <v>#REF!</v>
      </c>
      <c r="K514" s="974" t="str">
        <f t="shared" si="175"/>
        <v/>
      </c>
      <c r="L514" s="652" t="str">
        <f>IF($H514&gt;0,LEFT(VLOOKUP($E514,'個別表（B表）'!$C$14:$AR$213,15,FALSE),2),"")</f>
        <v/>
      </c>
      <c r="M514" s="796"/>
      <c r="N514" s="544"/>
      <c r="O514" s="544"/>
      <c r="P514" s="543"/>
      <c r="Q514" s="556" t="str">
        <f t="shared" si="180"/>
        <v/>
      </c>
      <c r="R514" s="545"/>
      <c r="S514" s="557">
        <f>SUMIFS('個別表（B表）'!$H$14:$H$213,'個別表（B表）'!$C$14:$C$213,'総括表 (A表)'!$E514,'個別表（B表）'!$S$14:$S$213,"&gt;=1")</f>
        <v>0</v>
      </c>
      <c r="T514" s="401">
        <f>SUMIFS('個別表（B表）'!$BB$14:$BB$213,'個別表（B表）'!$C$14:$C$213,'総括表 (A表)'!$E514)</f>
        <v>0</v>
      </c>
      <c r="U514" s="401">
        <f>SUMIFS('個別表（B表）'!$BD$14:$BD$213,'個別表（B表）'!$C$14:$C$213,'総括表 (A表)'!$E514)</f>
        <v>0</v>
      </c>
      <c r="V514" s="557">
        <f>SUMIFS('個別表（B表）'!$H$14:$H$213,'個別表（B表）'!$C$14:$C$213,'総括表 (A表)'!$E514,'個別表（B表）'!$T$14:$T$213,"&gt;=1")</f>
        <v>0</v>
      </c>
      <c r="W514" s="402">
        <f>SUMIFS('個別表（B表）'!$BZ$14:$BZ$213,'個別表（B表）'!$C$14:$C$213,'総括表 (A表)'!$E514)</f>
        <v>0</v>
      </c>
      <c r="X514" s="402">
        <f>SUMIFS('個別表（B表）'!$CC$14:$CC$213,'個別表（B表）'!$C$14:$C$213,'総括表 (A表)'!$E514)</f>
        <v>0</v>
      </c>
      <c r="Y514" s="546"/>
      <c r="Z514" s="546"/>
      <c r="AA514" s="557">
        <f t="shared" si="186"/>
        <v>0</v>
      </c>
      <c r="AB514" s="403">
        <f t="shared" si="187"/>
        <v>0</v>
      </c>
      <c r="AC514" s="403">
        <f t="shared" si="188"/>
        <v>0</v>
      </c>
      <c r="AD514" s="548">
        <f t="shared" si="183"/>
        <v>0</v>
      </c>
      <c r="AE514" s="549"/>
      <c r="AF514" s="550">
        <f t="shared" si="189"/>
        <v>0</v>
      </c>
      <c r="AG514" s="551">
        <f t="shared" si="190"/>
        <v>0</v>
      </c>
      <c r="AH514" s="549"/>
      <c r="AI514" s="549"/>
      <c r="AJ514" s="550">
        <f t="shared" si="191"/>
        <v>0</v>
      </c>
      <c r="AK514" s="850">
        <f t="shared" si="184"/>
        <v>0</v>
      </c>
      <c r="AL514" s="549"/>
      <c r="AM514" s="550">
        <f t="shared" si="192"/>
        <v>0</v>
      </c>
      <c r="AN514" s="551">
        <f t="shared" si="193"/>
        <v>0</v>
      </c>
      <c r="AO514" s="549"/>
      <c r="AP514" s="552">
        <f t="shared" si="194"/>
        <v>0</v>
      </c>
      <c r="AQ514" s="553"/>
      <c r="AR514" s="551">
        <f t="shared" si="195"/>
        <v>0</v>
      </c>
      <c r="AS514" s="554"/>
      <c r="AT514" s="345">
        <f t="shared" si="196"/>
        <v>0</v>
      </c>
      <c r="AU514" s="868"/>
      <c r="AV514" s="555"/>
      <c r="AW514" s="371">
        <f t="shared" si="176"/>
        <v>0</v>
      </c>
      <c r="AX514" s="268"/>
      <c r="AY514" s="346">
        <f>'総括表 (A表)'!I514</f>
        <v>0</v>
      </c>
      <c r="AZ514" s="346">
        <f t="shared" si="177"/>
        <v>2</v>
      </c>
      <c r="BA514" s="346" t="str">
        <f t="shared" si="178"/>
        <v/>
      </c>
      <c r="BB514" s="346" t="str">
        <f t="shared" si="181"/>
        <v/>
      </c>
      <c r="BC514" s="346" t="str">
        <f t="shared" si="182"/>
        <v/>
      </c>
    </row>
    <row r="515" spans="1:55">
      <c r="A515" s="353">
        <f>VLOOKUP($E515,'個別表（B表）'!$C$14:$AR$213,2,FALSE)</f>
        <v>0</v>
      </c>
      <c r="B515" s="353">
        <f>IF(D515&gt;0,SUM($D$12:D515),0)</f>
        <v>0</v>
      </c>
      <c r="C515" s="353">
        <f t="shared" si="185"/>
        <v>0</v>
      </c>
      <c r="D515" s="353">
        <f t="shared" si="174"/>
        <v>0</v>
      </c>
      <c r="E515" s="408">
        <f t="shared" si="179"/>
        <v>0</v>
      </c>
      <c r="F515" s="371">
        <f>VLOOKUP($E515,'個別表（B表）'!$C$14:$AR$213,8,FALSE)</f>
        <v>0</v>
      </c>
      <c r="G515" s="346">
        <f>VLOOKUP($E515,'個別表（B表）'!$C$14:$AR$213,9,FALSE)</f>
        <v>0</v>
      </c>
      <c r="H515" s="346">
        <f>VLOOKUP($E515,'個別表（B表）'!$C$14:$AR$213,10,FALSE)</f>
        <v>0</v>
      </c>
      <c r="I515" s="542"/>
      <c r="J515" s="971" t="e">
        <f>IF($O515&gt;=0.6,1,
IF(AND($O515&gt;=0.5,#REF!=2,OR($L515="中間",$L515="山間")),1,"")
)</f>
        <v>#REF!</v>
      </c>
      <c r="K515" s="974" t="str">
        <f t="shared" si="175"/>
        <v/>
      </c>
      <c r="L515" s="652" t="str">
        <f>IF($H515&gt;0,LEFT(VLOOKUP($E515,'個別表（B表）'!$C$14:$AR$213,15,FALSE),2),"")</f>
        <v/>
      </c>
      <c r="M515" s="796"/>
      <c r="N515" s="544"/>
      <c r="O515" s="544"/>
      <c r="P515" s="543"/>
      <c r="Q515" s="556" t="str">
        <f t="shared" si="180"/>
        <v/>
      </c>
      <c r="R515" s="545"/>
      <c r="S515" s="557">
        <f>SUMIFS('個別表（B表）'!$H$14:$H$213,'個別表（B表）'!$C$14:$C$213,'総括表 (A表)'!$E515,'個別表（B表）'!$S$14:$S$213,"&gt;=1")</f>
        <v>0</v>
      </c>
      <c r="T515" s="401">
        <f>SUMIFS('個別表（B表）'!$BB$14:$BB$213,'個別表（B表）'!$C$14:$C$213,'総括表 (A表)'!$E515)</f>
        <v>0</v>
      </c>
      <c r="U515" s="401">
        <f>SUMIFS('個別表（B表）'!$BD$14:$BD$213,'個別表（B表）'!$C$14:$C$213,'総括表 (A表)'!$E515)</f>
        <v>0</v>
      </c>
      <c r="V515" s="557">
        <f>SUMIFS('個別表（B表）'!$H$14:$H$213,'個別表（B表）'!$C$14:$C$213,'総括表 (A表)'!$E515,'個別表（B表）'!$T$14:$T$213,"&gt;=1")</f>
        <v>0</v>
      </c>
      <c r="W515" s="402">
        <f>SUMIFS('個別表（B表）'!$BZ$14:$BZ$213,'個別表（B表）'!$C$14:$C$213,'総括表 (A表)'!$E515)</f>
        <v>0</v>
      </c>
      <c r="X515" s="402">
        <f>SUMIFS('個別表（B表）'!$CC$14:$CC$213,'個別表（B表）'!$C$14:$C$213,'総括表 (A表)'!$E515)</f>
        <v>0</v>
      </c>
      <c r="Y515" s="546"/>
      <c r="Z515" s="546"/>
      <c r="AA515" s="557">
        <f t="shared" si="186"/>
        <v>0</v>
      </c>
      <c r="AB515" s="403">
        <f t="shared" si="187"/>
        <v>0</v>
      </c>
      <c r="AC515" s="403">
        <f t="shared" si="188"/>
        <v>0</v>
      </c>
      <c r="AD515" s="548">
        <f t="shared" si="183"/>
        <v>0</v>
      </c>
      <c r="AE515" s="549"/>
      <c r="AF515" s="550">
        <f t="shared" si="189"/>
        <v>0</v>
      </c>
      <c r="AG515" s="551">
        <f t="shared" si="190"/>
        <v>0</v>
      </c>
      <c r="AH515" s="549"/>
      <c r="AI515" s="549"/>
      <c r="AJ515" s="550">
        <f t="shared" si="191"/>
        <v>0</v>
      </c>
      <c r="AK515" s="850">
        <f t="shared" si="184"/>
        <v>0</v>
      </c>
      <c r="AL515" s="549"/>
      <c r="AM515" s="550">
        <f t="shared" si="192"/>
        <v>0</v>
      </c>
      <c r="AN515" s="551">
        <f t="shared" si="193"/>
        <v>0</v>
      </c>
      <c r="AO515" s="549"/>
      <c r="AP515" s="552">
        <f t="shared" si="194"/>
        <v>0</v>
      </c>
      <c r="AQ515" s="553"/>
      <c r="AR515" s="551">
        <f t="shared" si="195"/>
        <v>0</v>
      </c>
      <c r="AS515" s="554"/>
      <c r="AT515" s="345">
        <f t="shared" si="196"/>
        <v>0</v>
      </c>
      <c r="AU515" s="868"/>
      <c r="AV515" s="555"/>
      <c r="AW515" s="371">
        <f t="shared" si="176"/>
        <v>0</v>
      </c>
      <c r="AX515" s="268"/>
      <c r="AY515" s="346">
        <f>'総括表 (A表)'!I515</f>
        <v>0</v>
      </c>
      <c r="AZ515" s="346">
        <f t="shared" si="177"/>
        <v>2</v>
      </c>
      <c r="BA515" s="346" t="str">
        <f t="shared" si="178"/>
        <v/>
      </c>
      <c r="BB515" s="346" t="str">
        <f t="shared" si="181"/>
        <v/>
      </c>
      <c r="BC515" s="346" t="str">
        <f t="shared" si="182"/>
        <v/>
      </c>
    </row>
    <row r="516" spans="1:55">
      <c r="A516" s="353">
        <f>VLOOKUP($E516,'個別表（B表）'!$C$14:$AR$213,2,FALSE)</f>
        <v>0</v>
      </c>
      <c r="B516" s="353">
        <f>IF(D516&gt;0,SUM($D$12:D516),0)</f>
        <v>0</v>
      </c>
      <c r="C516" s="353">
        <f t="shared" si="185"/>
        <v>0</v>
      </c>
      <c r="D516" s="353">
        <f t="shared" si="174"/>
        <v>0</v>
      </c>
      <c r="E516" s="408">
        <f t="shared" si="179"/>
        <v>0</v>
      </c>
      <c r="F516" s="371">
        <f>VLOOKUP($E516,'個別表（B表）'!$C$14:$AR$213,8,FALSE)</f>
        <v>0</v>
      </c>
      <c r="G516" s="346">
        <f>VLOOKUP($E516,'個別表（B表）'!$C$14:$AR$213,9,FALSE)</f>
        <v>0</v>
      </c>
      <c r="H516" s="346">
        <f>VLOOKUP($E516,'個別表（B表）'!$C$14:$AR$213,10,FALSE)</f>
        <v>0</v>
      </c>
      <c r="I516" s="542"/>
      <c r="J516" s="971" t="e">
        <f>IF($O516&gt;=0.6,1,
IF(AND($O516&gt;=0.5,#REF!=2,OR($L516="中間",$L516="山間")),1,"")
)</f>
        <v>#REF!</v>
      </c>
      <c r="K516" s="974" t="str">
        <f t="shared" si="175"/>
        <v/>
      </c>
      <c r="L516" s="652" t="str">
        <f>IF($H516&gt;0,LEFT(VLOOKUP($E516,'個別表（B表）'!$C$14:$AR$213,15,FALSE),2),"")</f>
        <v/>
      </c>
      <c r="M516" s="796"/>
      <c r="N516" s="544"/>
      <c r="O516" s="544"/>
      <c r="P516" s="543"/>
      <c r="Q516" s="556" t="str">
        <f t="shared" si="180"/>
        <v/>
      </c>
      <c r="R516" s="545"/>
      <c r="S516" s="557">
        <f>SUMIFS('個別表（B表）'!$H$14:$H$213,'個別表（B表）'!$C$14:$C$213,'総括表 (A表)'!$E516,'個別表（B表）'!$S$14:$S$213,"&gt;=1")</f>
        <v>0</v>
      </c>
      <c r="T516" s="401">
        <f>SUMIFS('個別表（B表）'!$BB$14:$BB$213,'個別表（B表）'!$C$14:$C$213,'総括表 (A表)'!$E516)</f>
        <v>0</v>
      </c>
      <c r="U516" s="401">
        <f>SUMIFS('個別表（B表）'!$BD$14:$BD$213,'個別表（B表）'!$C$14:$C$213,'総括表 (A表)'!$E516)</f>
        <v>0</v>
      </c>
      <c r="V516" s="557">
        <f>SUMIFS('個別表（B表）'!$H$14:$H$213,'個別表（B表）'!$C$14:$C$213,'総括表 (A表)'!$E516,'個別表（B表）'!$T$14:$T$213,"&gt;=1")</f>
        <v>0</v>
      </c>
      <c r="W516" s="402">
        <f>SUMIFS('個別表（B表）'!$BZ$14:$BZ$213,'個別表（B表）'!$C$14:$C$213,'総括表 (A表)'!$E516)</f>
        <v>0</v>
      </c>
      <c r="X516" s="402">
        <f>SUMIFS('個別表（B表）'!$CC$14:$CC$213,'個別表（B表）'!$C$14:$C$213,'総括表 (A表)'!$E516)</f>
        <v>0</v>
      </c>
      <c r="Y516" s="546"/>
      <c r="Z516" s="546"/>
      <c r="AA516" s="557">
        <f t="shared" si="186"/>
        <v>0</v>
      </c>
      <c r="AB516" s="403">
        <f t="shared" si="187"/>
        <v>0</v>
      </c>
      <c r="AC516" s="403">
        <f t="shared" si="188"/>
        <v>0</v>
      </c>
      <c r="AD516" s="548">
        <f t="shared" si="183"/>
        <v>0</v>
      </c>
      <c r="AE516" s="549"/>
      <c r="AF516" s="550">
        <f t="shared" si="189"/>
        <v>0</v>
      </c>
      <c r="AG516" s="551">
        <f t="shared" si="190"/>
        <v>0</v>
      </c>
      <c r="AH516" s="549"/>
      <c r="AI516" s="549"/>
      <c r="AJ516" s="550">
        <f t="shared" si="191"/>
        <v>0</v>
      </c>
      <c r="AK516" s="850">
        <f t="shared" si="184"/>
        <v>0</v>
      </c>
      <c r="AL516" s="549"/>
      <c r="AM516" s="550">
        <f t="shared" si="192"/>
        <v>0</v>
      </c>
      <c r="AN516" s="551">
        <f t="shared" si="193"/>
        <v>0</v>
      </c>
      <c r="AO516" s="549"/>
      <c r="AP516" s="552">
        <f t="shared" si="194"/>
        <v>0</v>
      </c>
      <c r="AQ516" s="553"/>
      <c r="AR516" s="551">
        <f t="shared" si="195"/>
        <v>0</v>
      </c>
      <c r="AS516" s="554"/>
      <c r="AT516" s="345">
        <f t="shared" si="196"/>
        <v>0</v>
      </c>
      <c r="AU516" s="868"/>
      <c r="AV516" s="555"/>
      <c r="AW516" s="371">
        <f t="shared" si="176"/>
        <v>0</v>
      </c>
      <c r="AX516" s="268"/>
      <c r="AY516" s="346">
        <f>'総括表 (A表)'!I516</f>
        <v>0</v>
      </c>
      <c r="AZ516" s="346">
        <f t="shared" si="177"/>
        <v>2</v>
      </c>
      <c r="BA516" s="346" t="str">
        <f t="shared" si="178"/>
        <v/>
      </c>
      <c r="BB516" s="346" t="str">
        <f t="shared" si="181"/>
        <v/>
      </c>
      <c r="BC516" s="346" t="str">
        <f t="shared" si="182"/>
        <v/>
      </c>
    </row>
    <row r="517" spans="1:55">
      <c r="A517" s="353">
        <f>VLOOKUP($E517,'個別表（B表）'!$C$14:$AR$213,2,FALSE)</f>
        <v>0</v>
      </c>
      <c r="B517" s="353">
        <f>IF(D517&gt;0,SUM($D$12:D517),0)</f>
        <v>0</v>
      </c>
      <c r="C517" s="353">
        <f t="shared" si="185"/>
        <v>0</v>
      </c>
      <c r="D517" s="353">
        <f t="shared" si="174"/>
        <v>0</v>
      </c>
      <c r="E517" s="408">
        <f t="shared" si="179"/>
        <v>0</v>
      </c>
      <c r="F517" s="371">
        <f>VLOOKUP($E517,'個別表（B表）'!$C$14:$AR$213,8,FALSE)</f>
        <v>0</v>
      </c>
      <c r="G517" s="346">
        <f>VLOOKUP($E517,'個別表（B表）'!$C$14:$AR$213,9,FALSE)</f>
        <v>0</v>
      </c>
      <c r="H517" s="346">
        <f>VLOOKUP($E517,'個別表（B表）'!$C$14:$AR$213,10,FALSE)</f>
        <v>0</v>
      </c>
      <c r="I517" s="542"/>
      <c r="J517" s="971" t="e">
        <f>IF($O517&gt;=0.6,1,
IF(AND($O517&gt;=0.5,#REF!=2,OR($L517="中間",$L517="山間")),1,"")
)</f>
        <v>#REF!</v>
      </c>
      <c r="K517" s="974" t="str">
        <f t="shared" si="175"/>
        <v/>
      </c>
      <c r="L517" s="652" t="str">
        <f>IF($H517&gt;0,LEFT(VLOOKUP($E517,'個別表（B表）'!$C$14:$AR$213,15,FALSE),2),"")</f>
        <v/>
      </c>
      <c r="M517" s="796"/>
      <c r="N517" s="544"/>
      <c r="O517" s="544"/>
      <c r="P517" s="543"/>
      <c r="Q517" s="556" t="str">
        <f t="shared" si="180"/>
        <v/>
      </c>
      <c r="R517" s="545"/>
      <c r="S517" s="557">
        <f>SUMIFS('個別表（B表）'!$H$14:$H$213,'個別表（B表）'!$C$14:$C$213,'総括表 (A表)'!$E517,'個別表（B表）'!$S$14:$S$213,"&gt;=1")</f>
        <v>0</v>
      </c>
      <c r="T517" s="401">
        <f>SUMIFS('個別表（B表）'!$BB$14:$BB$213,'個別表（B表）'!$C$14:$C$213,'総括表 (A表)'!$E517)</f>
        <v>0</v>
      </c>
      <c r="U517" s="401">
        <f>SUMIFS('個別表（B表）'!$BD$14:$BD$213,'個別表（B表）'!$C$14:$C$213,'総括表 (A表)'!$E517)</f>
        <v>0</v>
      </c>
      <c r="V517" s="557">
        <f>SUMIFS('個別表（B表）'!$H$14:$H$213,'個別表（B表）'!$C$14:$C$213,'総括表 (A表)'!$E517,'個別表（B表）'!$T$14:$T$213,"&gt;=1")</f>
        <v>0</v>
      </c>
      <c r="W517" s="402">
        <f>SUMIFS('個別表（B表）'!$BZ$14:$BZ$213,'個別表（B表）'!$C$14:$C$213,'総括表 (A表)'!$E517)</f>
        <v>0</v>
      </c>
      <c r="X517" s="402">
        <f>SUMIFS('個別表（B表）'!$CC$14:$CC$213,'個別表（B表）'!$C$14:$C$213,'総括表 (A表)'!$E517)</f>
        <v>0</v>
      </c>
      <c r="Y517" s="546"/>
      <c r="Z517" s="546"/>
      <c r="AA517" s="557">
        <f t="shared" si="186"/>
        <v>0</v>
      </c>
      <c r="AB517" s="403">
        <f t="shared" si="187"/>
        <v>0</v>
      </c>
      <c r="AC517" s="403">
        <f t="shared" si="188"/>
        <v>0</v>
      </c>
      <c r="AD517" s="548">
        <f t="shared" si="183"/>
        <v>0</v>
      </c>
      <c r="AE517" s="549"/>
      <c r="AF517" s="550">
        <f t="shared" si="189"/>
        <v>0</v>
      </c>
      <c r="AG517" s="551">
        <f t="shared" si="190"/>
        <v>0</v>
      </c>
      <c r="AH517" s="549"/>
      <c r="AI517" s="549"/>
      <c r="AJ517" s="550">
        <f t="shared" si="191"/>
        <v>0</v>
      </c>
      <c r="AK517" s="850">
        <f t="shared" si="184"/>
        <v>0</v>
      </c>
      <c r="AL517" s="549"/>
      <c r="AM517" s="550">
        <f t="shared" si="192"/>
        <v>0</v>
      </c>
      <c r="AN517" s="551">
        <f t="shared" si="193"/>
        <v>0</v>
      </c>
      <c r="AO517" s="549"/>
      <c r="AP517" s="552">
        <f t="shared" si="194"/>
        <v>0</v>
      </c>
      <c r="AQ517" s="553"/>
      <c r="AR517" s="551">
        <f t="shared" si="195"/>
        <v>0</v>
      </c>
      <c r="AS517" s="554"/>
      <c r="AT517" s="345">
        <f t="shared" si="196"/>
        <v>0</v>
      </c>
      <c r="AU517" s="868"/>
      <c r="AV517" s="555"/>
      <c r="AW517" s="371">
        <f t="shared" si="176"/>
        <v>0</v>
      </c>
      <c r="AX517" s="268"/>
      <c r="AY517" s="346">
        <f>'総括表 (A表)'!I517</f>
        <v>0</v>
      </c>
      <c r="AZ517" s="346">
        <f t="shared" si="177"/>
        <v>2</v>
      </c>
      <c r="BA517" s="346" t="str">
        <f t="shared" si="178"/>
        <v/>
      </c>
      <c r="BB517" s="346" t="str">
        <f t="shared" si="181"/>
        <v/>
      </c>
      <c r="BC517" s="346" t="str">
        <f t="shared" si="182"/>
        <v/>
      </c>
    </row>
    <row r="518" spans="1:55">
      <c r="A518" s="353">
        <f>VLOOKUP($E518,'個別表（B表）'!$C$14:$AR$213,2,FALSE)</f>
        <v>0</v>
      </c>
      <c r="B518" s="353">
        <f>IF(D518&gt;0,SUM($D$12:D518),0)</f>
        <v>0</v>
      </c>
      <c r="C518" s="353">
        <f t="shared" si="185"/>
        <v>0</v>
      </c>
      <c r="D518" s="353">
        <f t="shared" si="174"/>
        <v>0</v>
      </c>
      <c r="E518" s="408">
        <f t="shared" si="179"/>
        <v>0</v>
      </c>
      <c r="F518" s="371">
        <f>VLOOKUP($E518,'個別表（B表）'!$C$14:$AR$213,8,FALSE)</f>
        <v>0</v>
      </c>
      <c r="G518" s="346">
        <f>VLOOKUP($E518,'個別表（B表）'!$C$14:$AR$213,9,FALSE)</f>
        <v>0</v>
      </c>
      <c r="H518" s="346">
        <f>VLOOKUP($E518,'個別表（B表）'!$C$14:$AR$213,10,FALSE)</f>
        <v>0</v>
      </c>
      <c r="I518" s="542"/>
      <c r="J518" s="971" t="e">
        <f>IF($O518&gt;=0.6,1,
IF(AND($O518&gt;=0.5,#REF!=2,OR($L518="中間",$L518="山間")),1,"")
)</f>
        <v>#REF!</v>
      </c>
      <c r="K518" s="974" t="str">
        <f t="shared" si="175"/>
        <v/>
      </c>
      <c r="L518" s="652" t="str">
        <f>IF($H518&gt;0,LEFT(VLOOKUP($E518,'個別表（B表）'!$C$14:$AR$213,15,FALSE),2),"")</f>
        <v/>
      </c>
      <c r="M518" s="796"/>
      <c r="N518" s="544"/>
      <c r="O518" s="544"/>
      <c r="P518" s="543"/>
      <c r="Q518" s="556" t="str">
        <f t="shared" si="180"/>
        <v/>
      </c>
      <c r="R518" s="545"/>
      <c r="S518" s="557">
        <f>SUMIFS('個別表（B表）'!$H$14:$H$213,'個別表（B表）'!$C$14:$C$213,'総括表 (A表)'!$E518,'個別表（B表）'!$S$14:$S$213,"&gt;=1")</f>
        <v>0</v>
      </c>
      <c r="T518" s="401">
        <f>SUMIFS('個別表（B表）'!$BB$14:$BB$213,'個別表（B表）'!$C$14:$C$213,'総括表 (A表)'!$E518)</f>
        <v>0</v>
      </c>
      <c r="U518" s="401">
        <f>SUMIFS('個別表（B表）'!$BD$14:$BD$213,'個別表（B表）'!$C$14:$C$213,'総括表 (A表)'!$E518)</f>
        <v>0</v>
      </c>
      <c r="V518" s="557">
        <f>SUMIFS('個別表（B表）'!$H$14:$H$213,'個別表（B表）'!$C$14:$C$213,'総括表 (A表)'!$E518,'個別表（B表）'!$T$14:$T$213,"&gt;=1")</f>
        <v>0</v>
      </c>
      <c r="W518" s="402">
        <f>SUMIFS('個別表（B表）'!$BZ$14:$BZ$213,'個別表（B表）'!$C$14:$C$213,'総括表 (A表)'!$E518)</f>
        <v>0</v>
      </c>
      <c r="X518" s="402">
        <f>SUMIFS('個別表（B表）'!$CC$14:$CC$213,'個別表（B表）'!$C$14:$C$213,'総括表 (A表)'!$E518)</f>
        <v>0</v>
      </c>
      <c r="Y518" s="546"/>
      <c r="Z518" s="546"/>
      <c r="AA518" s="557">
        <f t="shared" si="186"/>
        <v>0</v>
      </c>
      <c r="AB518" s="403">
        <f t="shared" si="187"/>
        <v>0</v>
      </c>
      <c r="AC518" s="403">
        <f t="shared" si="188"/>
        <v>0</v>
      </c>
      <c r="AD518" s="548">
        <f t="shared" si="183"/>
        <v>0</v>
      </c>
      <c r="AE518" s="549"/>
      <c r="AF518" s="550">
        <f t="shared" si="189"/>
        <v>0</v>
      </c>
      <c r="AG518" s="551">
        <f t="shared" si="190"/>
        <v>0</v>
      </c>
      <c r="AH518" s="549"/>
      <c r="AI518" s="549"/>
      <c r="AJ518" s="550">
        <f t="shared" si="191"/>
        <v>0</v>
      </c>
      <c r="AK518" s="850">
        <f t="shared" si="184"/>
        <v>0</v>
      </c>
      <c r="AL518" s="549"/>
      <c r="AM518" s="550">
        <f t="shared" si="192"/>
        <v>0</v>
      </c>
      <c r="AN518" s="551">
        <f t="shared" si="193"/>
        <v>0</v>
      </c>
      <c r="AO518" s="549"/>
      <c r="AP518" s="552">
        <f t="shared" si="194"/>
        <v>0</v>
      </c>
      <c r="AQ518" s="553"/>
      <c r="AR518" s="551">
        <f t="shared" si="195"/>
        <v>0</v>
      </c>
      <c r="AS518" s="554"/>
      <c r="AT518" s="345">
        <f t="shared" si="196"/>
        <v>0</v>
      </c>
      <c r="AU518" s="868"/>
      <c r="AV518" s="555"/>
      <c r="AW518" s="371">
        <f t="shared" si="176"/>
        <v>0</v>
      </c>
      <c r="AX518" s="268"/>
      <c r="AY518" s="346">
        <f>'総括表 (A表)'!I518</f>
        <v>0</v>
      </c>
      <c r="AZ518" s="346">
        <f t="shared" si="177"/>
        <v>2</v>
      </c>
      <c r="BA518" s="346" t="str">
        <f t="shared" si="178"/>
        <v/>
      </c>
      <c r="BB518" s="346" t="str">
        <f t="shared" si="181"/>
        <v/>
      </c>
      <c r="BC518" s="346" t="str">
        <f t="shared" si="182"/>
        <v/>
      </c>
    </row>
    <row r="519" spans="1:55">
      <c r="A519" s="353">
        <f>VLOOKUP($E519,'個別表（B表）'!$C$14:$AR$213,2,FALSE)</f>
        <v>0</v>
      </c>
      <c r="B519" s="353">
        <f>IF(D519&gt;0,SUM($D$12:D519),0)</f>
        <v>0</v>
      </c>
      <c r="C519" s="353">
        <f t="shared" si="185"/>
        <v>0</v>
      </c>
      <c r="D519" s="353">
        <f t="shared" si="174"/>
        <v>0</v>
      </c>
      <c r="E519" s="408">
        <f t="shared" si="179"/>
        <v>0</v>
      </c>
      <c r="F519" s="371">
        <f>VLOOKUP($E519,'個別表（B表）'!$C$14:$AR$213,8,FALSE)</f>
        <v>0</v>
      </c>
      <c r="G519" s="346">
        <f>VLOOKUP($E519,'個別表（B表）'!$C$14:$AR$213,9,FALSE)</f>
        <v>0</v>
      </c>
      <c r="H519" s="346">
        <f>VLOOKUP($E519,'個別表（B表）'!$C$14:$AR$213,10,FALSE)</f>
        <v>0</v>
      </c>
      <c r="I519" s="542"/>
      <c r="J519" s="971" t="e">
        <f>IF($O519&gt;=0.6,1,
IF(AND($O519&gt;=0.5,#REF!=2,OR($L519="中間",$L519="山間")),1,"")
)</f>
        <v>#REF!</v>
      </c>
      <c r="K519" s="974" t="str">
        <f t="shared" si="175"/>
        <v/>
      </c>
      <c r="L519" s="652" t="str">
        <f>IF($H519&gt;0,LEFT(VLOOKUP($E519,'個別表（B表）'!$C$14:$AR$213,15,FALSE),2),"")</f>
        <v/>
      </c>
      <c r="M519" s="796"/>
      <c r="N519" s="544"/>
      <c r="O519" s="544"/>
      <c r="P519" s="543"/>
      <c r="Q519" s="556" t="str">
        <f t="shared" si="180"/>
        <v/>
      </c>
      <c r="R519" s="545"/>
      <c r="S519" s="557">
        <f>SUMIFS('個別表（B表）'!$H$14:$H$213,'個別表（B表）'!$C$14:$C$213,'総括表 (A表)'!$E519,'個別表（B表）'!$S$14:$S$213,"&gt;=1")</f>
        <v>0</v>
      </c>
      <c r="T519" s="401">
        <f>SUMIFS('個別表（B表）'!$BB$14:$BB$213,'個別表（B表）'!$C$14:$C$213,'総括表 (A表)'!$E519)</f>
        <v>0</v>
      </c>
      <c r="U519" s="401">
        <f>SUMIFS('個別表（B表）'!$BD$14:$BD$213,'個別表（B表）'!$C$14:$C$213,'総括表 (A表)'!$E519)</f>
        <v>0</v>
      </c>
      <c r="V519" s="557">
        <f>SUMIFS('個別表（B表）'!$H$14:$H$213,'個別表（B表）'!$C$14:$C$213,'総括表 (A表)'!$E519,'個別表（B表）'!$T$14:$T$213,"&gt;=1")</f>
        <v>0</v>
      </c>
      <c r="W519" s="402">
        <f>SUMIFS('個別表（B表）'!$BZ$14:$BZ$213,'個別表（B表）'!$C$14:$C$213,'総括表 (A表)'!$E519)</f>
        <v>0</v>
      </c>
      <c r="X519" s="402">
        <f>SUMIFS('個別表（B表）'!$CC$14:$CC$213,'個別表（B表）'!$C$14:$C$213,'総括表 (A表)'!$E519)</f>
        <v>0</v>
      </c>
      <c r="Y519" s="546"/>
      <c r="Z519" s="546"/>
      <c r="AA519" s="557">
        <f t="shared" si="186"/>
        <v>0</v>
      </c>
      <c r="AB519" s="403">
        <f t="shared" si="187"/>
        <v>0</v>
      </c>
      <c r="AC519" s="403">
        <f t="shared" si="188"/>
        <v>0</v>
      </c>
      <c r="AD519" s="548">
        <f t="shared" si="183"/>
        <v>0</v>
      </c>
      <c r="AE519" s="549"/>
      <c r="AF519" s="550">
        <f t="shared" si="189"/>
        <v>0</v>
      </c>
      <c r="AG519" s="551">
        <f t="shared" si="190"/>
        <v>0</v>
      </c>
      <c r="AH519" s="549"/>
      <c r="AI519" s="549"/>
      <c r="AJ519" s="550">
        <f t="shared" si="191"/>
        <v>0</v>
      </c>
      <c r="AK519" s="850">
        <f t="shared" si="184"/>
        <v>0</v>
      </c>
      <c r="AL519" s="549"/>
      <c r="AM519" s="550">
        <f t="shared" si="192"/>
        <v>0</v>
      </c>
      <c r="AN519" s="551">
        <f t="shared" si="193"/>
        <v>0</v>
      </c>
      <c r="AO519" s="549"/>
      <c r="AP519" s="552">
        <f t="shared" si="194"/>
        <v>0</v>
      </c>
      <c r="AQ519" s="553"/>
      <c r="AR519" s="551">
        <f t="shared" si="195"/>
        <v>0</v>
      </c>
      <c r="AS519" s="554"/>
      <c r="AT519" s="345">
        <f t="shared" si="196"/>
        <v>0</v>
      </c>
      <c r="AU519" s="868"/>
      <c r="AV519" s="555"/>
      <c r="AW519" s="371">
        <f t="shared" si="176"/>
        <v>0</v>
      </c>
      <c r="AX519" s="268"/>
      <c r="AY519" s="346">
        <f>'総括表 (A表)'!I519</f>
        <v>0</v>
      </c>
      <c r="AZ519" s="346">
        <f t="shared" si="177"/>
        <v>2</v>
      </c>
      <c r="BA519" s="346" t="str">
        <f t="shared" si="178"/>
        <v/>
      </c>
      <c r="BB519" s="346" t="str">
        <f t="shared" si="181"/>
        <v/>
      </c>
      <c r="BC519" s="346" t="str">
        <f t="shared" si="182"/>
        <v/>
      </c>
    </row>
    <row r="520" spans="1:55">
      <c r="A520" s="353">
        <f>VLOOKUP($E520,'個別表（B表）'!$C$14:$AR$213,2,FALSE)</f>
        <v>0</v>
      </c>
      <c r="B520" s="353">
        <f>IF(D520&gt;0,SUM($D$12:D520),0)</f>
        <v>0</v>
      </c>
      <c r="C520" s="353">
        <f t="shared" si="185"/>
        <v>0</v>
      </c>
      <c r="D520" s="353">
        <f t="shared" si="174"/>
        <v>0</v>
      </c>
      <c r="E520" s="408">
        <f t="shared" si="179"/>
        <v>0</v>
      </c>
      <c r="F520" s="371">
        <f>VLOOKUP($E520,'個別表（B表）'!$C$14:$AR$213,8,FALSE)</f>
        <v>0</v>
      </c>
      <c r="G520" s="346">
        <f>VLOOKUP($E520,'個別表（B表）'!$C$14:$AR$213,9,FALSE)</f>
        <v>0</v>
      </c>
      <c r="H520" s="346">
        <f>VLOOKUP($E520,'個別表（B表）'!$C$14:$AR$213,10,FALSE)</f>
        <v>0</v>
      </c>
      <c r="I520" s="542"/>
      <c r="J520" s="971" t="e">
        <f>IF($O520&gt;=0.6,1,
IF(AND($O520&gt;=0.5,#REF!=2,OR($L520="中間",$L520="山間")),1,"")
)</f>
        <v>#REF!</v>
      </c>
      <c r="K520" s="974" t="str">
        <f t="shared" si="175"/>
        <v/>
      </c>
      <c r="L520" s="652" t="str">
        <f>IF($H520&gt;0,LEFT(VLOOKUP($E520,'個別表（B表）'!$C$14:$AR$213,15,FALSE),2),"")</f>
        <v/>
      </c>
      <c r="M520" s="796"/>
      <c r="N520" s="544"/>
      <c r="O520" s="544"/>
      <c r="P520" s="543"/>
      <c r="Q520" s="556" t="str">
        <f t="shared" si="180"/>
        <v/>
      </c>
      <c r="R520" s="545"/>
      <c r="S520" s="557">
        <f>SUMIFS('個別表（B表）'!$H$14:$H$213,'個別表（B表）'!$C$14:$C$213,'総括表 (A表)'!$E520,'個別表（B表）'!$S$14:$S$213,"&gt;=1")</f>
        <v>0</v>
      </c>
      <c r="T520" s="401">
        <f>SUMIFS('個別表（B表）'!$BB$14:$BB$213,'個別表（B表）'!$C$14:$C$213,'総括表 (A表)'!$E520)</f>
        <v>0</v>
      </c>
      <c r="U520" s="401">
        <f>SUMIFS('個別表（B表）'!$BD$14:$BD$213,'個別表（B表）'!$C$14:$C$213,'総括表 (A表)'!$E520)</f>
        <v>0</v>
      </c>
      <c r="V520" s="557">
        <f>SUMIFS('個別表（B表）'!$H$14:$H$213,'個別表（B表）'!$C$14:$C$213,'総括表 (A表)'!$E520,'個別表（B表）'!$T$14:$T$213,"&gt;=1")</f>
        <v>0</v>
      </c>
      <c r="W520" s="402">
        <f>SUMIFS('個別表（B表）'!$BZ$14:$BZ$213,'個別表（B表）'!$C$14:$C$213,'総括表 (A表)'!$E520)</f>
        <v>0</v>
      </c>
      <c r="X520" s="402">
        <f>SUMIFS('個別表（B表）'!$CC$14:$CC$213,'個別表（B表）'!$C$14:$C$213,'総括表 (A表)'!$E520)</f>
        <v>0</v>
      </c>
      <c r="Y520" s="546"/>
      <c r="Z520" s="546"/>
      <c r="AA520" s="557">
        <f t="shared" si="186"/>
        <v>0</v>
      </c>
      <c r="AB520" s="403">
        <f t="shared" si="187"/>
        <v>0</v>
      </c>
      <c r="AC520" s="403">
        <f t="shared" si="188"/>
        <v>0</v>
      </c>
      <c r="AD520" s="548">
        <f t="shared" si="183"/>
        <v>0</v>
      </c>
      <c r="AE520" s="549"/>
      <c r="AF520" s="550">
        <f t="shared" si="189"/>
        <v>0</v>
      </c>
      <c r="AG520" s="551">
        <f t="shared" si="190"/>
        <v>0</v>
      </c>
      <c r="AH520" s="549"/>
      <c r="AI520" s="549"/>
      <c r="AJ520" s="550">
        <f t="shared" si="191"/>
        <v>0</v>
      </c>
      <c r="AK520" s="850">
        <f t="shared" si="184"/>
        <v>0</v>
      </c>
      <c r="AL520" s="549"/>
      <c r="AM520" s="550">
        <f t="shared" si="192"/>
        <v>0</v>
      </c>
      <c r="AN520" s="551">
        <f t="shared" si="193"/>
        <v>0</v>
      </c>
      <c r="AO520" s="549"/>
      <c r="AP520" s="552">
        <f t="shared" si="194"/>
        <v>0</v>
      </c>
      <c r="AQ520" s="553"/>
      <c r="AR520" s="551">
        <f t="shared" si="195"/>
        <v>0</v>
      </c>
      <c r="AS520" s="554"/>
      <c r="AT520" s="345">
        <f t="shared" si="196"/>
        <v>0</v>
      </c>
      <c r="AU520" s="868"/>
      <c r="AV520" s="555"/>
      <c r="AW520" s="371">
        <f t="shared" si="176"/>
        <v>0</v>
      </c>
      <c r="AX520" s="268"/>
      <c r="AY520" s="346">
        <f>'総括表 (A表)'!I520</f>
        <v>0</v>
      </c>
      <c r="AZ520" s="346">
        <f t="shared" si="177"/>
        <v>2</v>
      </c>
      <c r="BA520" s="346" t="str">
        <f t="shared" si="178"/>
        <v/>
      </c>
      <c r="BB520" s="346" t="str">
        <f t="shared" si="181"/>
        <v/>
      </c>
      <c r="BC520" s="346" t="str">
        <f t="shared" si="182"/>
        <v/>
      </c>
    </row>
    <row r="521" spans="1:55">
      <c r="A521" s="353">
        <f>VLOOKUP($E521,'個別表（B表）'!$C$14:$AR$213,2,FALSE)</f>
        <v>0</v>
      </c>
      <c r="B521" s="353">
        <f>IF(D521&gt;0,SUM($D$12:D521),0)</f>
        <v>0</v>
      </c>
      <c r="C521" s="353">
        <f t="shared" si="185"/>
        <v>0</v>
      </c>
      <c r="D521" s="353">
        <f t="shared" si="174"/>
        <v>0</v>
      </c>
      <c r="E521" s="408">
        <f t="shared" si="179"/>
        <v>0</v>
      </c>
      <c r="F521" s="371">
        <f>VLOOKUP($E521,'個別表（B表）'!$C$14:$AR$213,8,FALSE)</f>
        <v>0</v>
      </c>
      <c r="G521" s="346">
        <f>VLOOKUP($E521,'個別表（B表）'!$C$14:$AR$213,9,FALSE)</f>
        <v>0</v>
      </c>
      <c r="H521" s="346">
        <f>VLOOKUP($E521,'個別表（B表）'!$C$14:$AR$213,10,FALSE)</f>
        <v>0</v>
      </c>
      <c r="I521" s="542"/>
      <c r="J521" s="971" t="e">
        <f>IF($O521&gt;=0.6,1,
IF(AND($O521&gt;=0.5,#REF!=2,OR($L521="中間",$L521="山間")),1,"")
)</f>
        <v>#REF!</v>
      </c>
      <c r="K521" s="974" t="str">
        <f t="shared" si="175"/>
        <v/>
      </c>
      <c r="L521" s="652" t="str">
        <f>IF($H521&gt;0,LEFT(VLOOKUP($E521,'個別表（B表）'!$C$14:$AR$213,15,FALSE),2),"")</f>
        <v/>
      </c>
      <c r="M521" s="796"/>
      <c r="N521" s="544"/>
      <c r="O521" s="544"/>
      <c r="P521" s="543"/>
      <c r="Q521" s="556" t="str">
        <f t="shared" si="180"/>
        <v/>
      </c>
      <c r="R521" s="545"/>
      <c r="S521" s="557">
        <f>SUMIFS('個別表（B表）'!$H$14:$H$213,'個別表（B表）'!$C$14:$C$213,'総括表 (A表)'!$E521,'個別表（B表）'!$S$14:$S$213,"&gt;=1")</f>
        <v>0</v>
      </c>
      <c r="T521" s="401">
        <f>SUMIFS('個別表（B表）'!$BB$14:$BB$213,'個別表（B表）'!$C$14:$C$213,'総括表 (A表)'!$E521)</f>
        <v>0</v>
      </c>
      <c r="U521" s="401">
        <f>SUMIFS('個別表（B表）'!$BD$14:$BD$213,'個別表（B表）'!$C$14:$C$213,'総括表 (A表)'!$E521)</f>
        <v>0</v>
      </c>
      <c r="V521" s="557">
        <f>SUMIFS('個別表（B表）'!$H$14:$H$213,'個別表（B表）'!$C$14:$C$213,'総括表 (A表)'!$E521,'個別表（B表）'!$T$14:$T$213,"&gt;=1")</f>
        <v>0</v>
      </c>
      <c r="W521" s="402">
        <f>SUMIFS('個別表（B表）'!$BZ$14:$BZ$213,'個別表（B表）'!$C$14:$C$213,'総括表 (A表)'!$E521)</f>
        <v>0</v>
      </c>
      <c r="X521" s="402">
        <f>SUMIFS('個別表（B表）'!$CC$14:$CC$213,'個別表（B表）'!$C$14:$C$213,'総括表 (A表)'!$E521)</f>
        <v>0</v>
      </c>
      <c r="Y521" s="546"/>
      <c r="Z521" s="546"/>
      <c r="AA521" s="557">
        <f t="shared" si="186"/>
        <v>0</v>
      </c>
      <c r="AB521" s="403">
        <f t="shared" si="187"/>
        <v>0</v>
      </c>
      <c r="AC521" s="403">
        <f t="shared" si="188"/>
        <v>0</v>
      </c>
      <c r="AD521" s="548">
        <f t="shared" si="183"/>
        <v>0</v>
      </c>
      <c r="AE521" s="549"/>
      <c r="AF521" s="550">
        <f t="shared" si="189"/>
        <v>0</v>
      </c>
      <c r="AG521" s="551">
        <f t="shared" si="190"/>
        <v>0</v>
      </c>
      <c r="AH521" s="549"/>
      <c r="AI521" s="549"/>
      <c r="AJ521" s="550">
        <f t="shared" si="191"/>
        <v>0</v>
      </c>
      <c r="AK521" s="850">
        <f t="shared" si="184"/>
        <v>0</v>
      </c>
      <c r="AL521" s="549"/>
      <c r="AM521" s="550">
        <f t="shared" si="192"/>
        <v>0</v>
      </c>
      <c r="AN521" s="551">
        <f t="shared" si="193"/>
        <v>0</v>
      </c>
      <c r="AO521" s="549"/>
      <c r="AP521" s="552">
        <f t="shared" si="194"/>
        <v>0</v>
      </c>
      <c r="AQ521" s="553"/>
      <c r="AR521" s="551">
        <f t="shared" si="195"/>
        <v>0</v>
      </c>
      <c r="AS521" s="554"/>
      <c r="AT521" s="345">
        <f t="shared" si="196"/>
        <v>0</v>
      </c>
      <c r="AU521" s="868"/>
      <c r="AV521" s="555"/>
      <c r="AW521" s="371">
        <f t="shared" si="176"/>
        <v>0</v>
      </c>
      <c r="AX521" s="268"/>
      <c r="AY521" s="346">
        <f>'総括表 (A表)'!I521</f>
        <v>0</v>
      </c>
      <c r="AZ521" s="346">
        <f t="shared" si="177"/>
        <v>2</v>
      </c>
      <c r="BA521" s="346" t="str">
        <f t="shared" si="178"/>
        <v/>
      </c>
      <c r="BB521" s="346" t="str">
        <f t="shared" si="181"/>
        <v/>
      </c>
      <c r="BC521" s="346" t="str">
        <f t="shared" si="182"/>
        <v/>
      </c>
    </row>
    <row r="522" spans="1:55">
      <c r="A522" s="353">
        <f>VLOOKUP($E522,'個別表（B表）'!$C$14:$AR$213,2,FALSE)</f>
        <v>0</v>
      </c>
      <c r="B522" s="353">
        <f>IF(D522&gt;0,SUM($D$12:D522),0)</f>
        <v>0</v>
      </c>
      <c r="C522" s="353">
        <f t="shared" si="185"/>
        <v>0</v>
      </c>
      <c r="D522" s="353">
        <f t="shared" si="174"/>
        <v>0</v>
      </c>
      <c r="E522" s="408">
        <f t="shared" si="179"/>
        <v>0</v>
      </c>
      <c r="F522" s="371">
        <f>VLOOKUP($E522,'個別表（B表）'!$C$14:$AR$213,8,FALSE)</f>
        <v>0</v>
      </c>
      <c r="G522" s="346">
        <f>VLOOKUP($E522,'個別表（B表）'!$C$14:$AR$213,9,FALSE)</f>
        <v>0</v>
      </c>
      <c r="H522" s="346">
        <f>VLOOKUP($E522,'個別表（B表）'!$C$14:$AR$213,10,FALSE)</f>
        <v>0</v>
      </c>
      <c r="I522" s="542"/>
      <c r="J522" s="971" t="e">
        <f>IF($O522&gt;=0.6,1,
IF(AND($O522&gt;=0.5,#REF!=2,OR($L522="中間",$L522="山間")),1,"")
)</f>
        <v>#REF!</v>
      </c>
      <c r="K522" s="974" t="str">
        <f t="shared" si="175"/>
        <v/>
      </c>
      <c r="L522" s="652" t="str">
        <f>IF($H522&gt;0,LEFT(VLOOKUP($E522,'個別表（B表）'!$C$14:$AR$213,15,FALSE),2),"")</f>
        <v/>
      </c>
      <c r="M522" s="796"/>
      <c r="N522" s="544"/>
      <c r="O522" s="544"/>
      <c r="P522" s="543"/>
      <c r="Q522" s="556" t="str">
        <f t="shared" si="180"/>
        <v/>
      </c>
      <c r="R522" s="545"/>
      <c r="S522" s="557">
        <f>SUMIFS('個別表（B表）'!$H$14:$H$213,'個別表（B表）'!$C$14:$C$213,'総括表 (A表)'!$E522,'個別表（B表）'!$S$14:$S$213,"&gt;=1")</f>
        <v>0</v>
      </c>
      <c r="T522" s="401">
        <f>SUMIFS('個別表（B表）'!$BB$14:$BB$213,'個別表（B表）'!$C$14:$C$213,'総括表 (A表)'!$E522)</f>
        <v>0</v>
      </c>
      <c r="U522" s="401">
        <f>SUMIFS('個別表（B表）'!$BD$14:$BD$213,'個別表（B表）'!$C$14:$C$213,'総括表 (A表)'!$E522)</f>
        <v>0</v>
      </c>
      <c r="V522" s="557">
        <f>SUMIFS('個別表（B表）'!$H$14:$H$213,'個別表（B表）'!$C$14:$C$213,'総括表 (A表)'!$E522,'個別表（B表）'!$T$14:$T$213,"&gt;=1")</f>
        <v>0</v>
      </c>
      <c r="W522" s="402">
        <f>SUMIFS('個別表（B表）'!$BZ$14:$BZ$213,'個別表（B表）'!$C$14:$C$213,'総括表 (A表)'!$E522)</f>
        <v>0</v>
      </c>
      <c r="X522" s="402">
        <f>SUMIFS('個別表（B表）'!$CC$14:$CC$213,'個別表（B表）'!$C$14:$C$213,'総括表 (A表)'!$E522)</f>
        <v>0</v>
      </c>
      <c r="Y522" s="546"/>
      <c r="Z522" s="546"/>
      <c r="AA522" s="557">
        <f t="shared" si="186"/>
        <v>0</v>
      </c>
      <c r="AB522" s="403">
        <f t="shared" si="187"/>
        <v>0</v>
      </c>
      <c r="AC522" s="403">
        <f t="shared" si="188"/>
        <v>0</v>
      </c>
      <c r="AD522" s="548">
        <f t="shared" si="183"/>
        <v>0</v>
      </c>
      <c r="AE522" s="549"/>
      <c r="AF522" s="550">
        <f t="shared" si="189"/>
        <v>0</v>
      </c>
      <c r="AG522" s="551">
        <f t="shared" si="190"/>
        <v>0</v>
      </c>
      <c r="AH522" s="549"/>
      <c r="AI522" s="549"/>
      <c r="AJ522" s="550">
        <f t="shared" si="191"/>
        <v>0</v>
      </c>
      <c r="AK522" s="850">
        <f t="shared" si="184"/>
        <v>0</v>
      </c>
      <c r="AL522" s="549"/>
      <c r="AM522" s="550">
        <f t="shared" si="192"/>
        <v>0</v>
      </c>
      <c r="AN522" s="551">
        <f t="shared" si="193"/>
        <v>0</v>
      </c>
      <c r="AO522" s="549"/>
      <c r="AP522" s="552">
        <f t="shared" si="194"/>
        <v>0</v>
      </c>
      <c r="AQ522" s="553"/>
      <c r="AR522" s="551">
        <f t="shared" si="195"/>
        <v>0</v>
      </c>
      <c r="AS522" s="554"/>
      <c r="AT522" s="345">
        <f t="shared" si="196"/>
        <v>0</v>
      </c>
      <c r="AU522" s="868"/>
      <c r="AV522" s="555"/>
      <c r="AW522" s="371">
        <f t="shared" si="176"/>
        <v>0</v>
      </c>
      <c r="AX522" s="268"/>
      <c r="AY522" s="346">
        <f>'総括表 (A表)'!I522</f>
        <v>0</v>
      </c>
      <c r="AZ522" s="346">
        <f t="shared" si="177"/>
        <v>2</v>
      </c>
      <c r="BA522" s="346" t="str">
        <f t="shared" si="178"/>
        <v/>
      </c>
      <c r="BB522" s="346" t="str">
        <f t="shared" si="181"/>
        <v/>
      </c>
      <c r="BC522" s="346" t="str">
        <f t="shared" si="182"/>
        <v/>
      </c>
    </row>
    <row r="523" spans="1:55">
      <c r="A523" s="353">
        <f>VLOOKUP($E523,'個別表（B表）'!$C$14:$AR$213,2,FALSE)</f>
        <v>0</v>
      </c>
      <c r="B523" s="353">
        <f>IF(D523&gt;0,SUM($D$12:D523),0)</f>
        <v>0</v>
      </c>
      <c r="C523" s="353">
        <f t="shared" si="185"/>
        <v>0</v>
      </c>
      <c r="D523" s="353">
        <f t="shared" si="174"/>
        <v>0</v>
      </c>
      <c r="E523" s="408">
        <f t="shared" si="179"/>
        <v>0</v>
      </c>
      <c r="F523" s="371">
        <f>VLOOKUP($E523,'個別表（B表）'!$C$14:$AR$213,8,FALSE)</f>
        <v>0</v>
      </c>
      <c r="G523" s="346">
        <f>VLOOKUP($E523,'個別表（B表）'!$C$14:$AR$213,9,FALSE)</f>
        <v>0</v>
      </c>
      <c r="H523" s="346">
        <f>VLOOKUP($E523,'個別表（B表）'!$C$14:$AR$213,10,FALSE)</f>
        <v>0</v>
      </c>
      <c r="I523" s="542"/>
      <c r="J523" s="971" t="e">
        <f>IF($O523&gt;=0.6,1,
IF(AND($O523&gt;=0.5,#REF!=2,OR($L523="中間",$L523="山間")),1,"")
)</f>
        <v>#REF!</v>
      </c>
      <c r="K523" s="974" t="str">
        <f t="shared" si="175"/>
        <v/>
      </c>
      <c r="L523" s="652" t="str">
        <f>IF($H523&gt;0,LEFT(VLOOKUP($E523,'個別表（B表）'!$C$14:$AR$213,15,FALSE),2),"")</f>
        <v/>
      </c>
      <c r="M523" s="796"/>
      <c r="N523" s="544"/>
      <c r="O523" s="544"/>
      <c r="P523" s="543"/>
      <c r="Q523" s="556" t="str">
        <f t="shared" si="180"/>
        <v/>
      </c>
      <c r="R523" s="545"/>
      <c r="S523" s="557">
        <f>SUMIFS('個別表（B表）'!$H$14:$H$213,'個別表（B表）'!$C$14:$C$213,'総括表 (A表)'!$E523,'個別表（B表）'!$S$14:$S$213,"&gt;=1")</f>
        <v>0</v>
      </c>
      <c r="T523" s="401">
        <f>SUMIFS('個別表（B表）'!$BB$14:$BB$213,'個別表（B表）'!$C$14:$C$213,'総括表 (A表)'!$E523)</f>
        <v>0</v>
      </c>
      <c r="U523" s="401">
        <f>SUMIFS('個別表（B表）'!$BD$14:$BD$213,'個別表（B表）'!$C$14:$C$213,'総括表 (A表)'!$E523)</f>
        <v>0</v>
      </c>
      <c r="V523" s="557">
        <f>SUMIFS('個別表（B表）'!$H$14:$H$213,'個別表（B表）'!$C$14:$C$213,'総括表 (A表)'!$E523,'個別表（B表）'!$T$14:$T$213,"&gt;=1")</f>
        <v>0</v>
      </c>
      <c r="W523" s="402">
        <f>SUMIFS('個別表（B表）'!$BZ$14:$BZ$213,'個別表（B表）'!$C$14:$C$213,'総括表 (A表)'!$E523)</f>
        <v>0</v>
      </c>
      <c r="X523" s="402">
        <f>SUMIFS('個別表（B表）'!$CC$14:$CC$213,'個別表（B表）'!$C$14:$C$213,'総括表 (A表)'!$E523)</f>
        <v>0</v>
      </c>
      <c r="Y523" s="546"/>
      <c r="Z523" s="546"/>
      <c r="AA523" s="557">
        <f t="shared" si="186"/>
        <v>0</v>
      </c>
      <c r="AB523" s="403">
        <f t="shared" si="187"/>
        <v>0</v>
      </c>
      <c r="AC523" s="403">
        <f t="shared" si="188"/>
        <v>0</v>
      </c>
      <c r="AD523" s="548">
        <f t="shared" si="183"/>
        <v>0</v>
      </c>
      <c r="AE523" s="549"/>
      <c r="AF523" s="550">
        <f t="shared" si="189"/>
        <v>0</v>
      </c>
      <c r="AG523" s="551">
        <f t="shared" si="190"/>
        <v>0</v>
      </c>
      <c r="AH523" s="549"/>
      <c r="AI523" s="549"/>
      <c r="AJ523" s="550">
        <f t="shared" si="191"/>
        <v>0</v>
      </c>
      <c r="AK523" s="850">
        <f t="shared" si="184"/>
        <v>0</v>
      </c>
      <c r="AL523" s="549"/>
      <c r="AM523" s="550">
        <f t="shared" si="192"/>
        <v>0</v>
      </c>
      <c r="AN523" s="551">
        <f t="shared" si="193"/>
        <v>0</v>
      </c>
      <c r="AO523" s="549"/>
      <c r="AP523" s="552">
        <f t="shared" si="194"/>
        <v>0</v>
      </c>
      <c r="AQ523" s="553"/>
      <c r="AR523" s="551">
        <f t="shared" si="195"/>
        <v>0</v>
      </c>
      <c r="AS523" s="554"/>
      <c r="AT523" s="345">
        <f t="shared" si="196"/>
        <v>0</v>
      </c>
      <c r="AU523" s="868"/>
      <c r="AV523" s="555"/>
      <c r="AW523" s="371">
        <f t="shared" si="176"/>
        <v>0</v>
      </c>
      <c r="AX523" s="268"/>
      <c r="AY523" s="346">
        <f>'総括表 (A表)'!I523</f>
        <v>0</v>
      </c>
      <c r="AZ523" s="346">
        <f t="shared" si="177"/>
        <v>2</v>
      </c>
      <c r="BA523" s="346" t="str">
        <f t="shared" si="178"/>
        <v/>
      </c>
      <c r="BB523" s="346" t="str">
        <f t="shared" si="181"/>
        <v/>
      </c>
      <c r="BC523" s="346" t="str">
        <f t="shared" si="182"/>
        <v/>
      </c>
    </row>
    <row r="524" spans="1:55">
      <c r="A524" s="353">
        <f>VLOOKUP($E524,'個別表（B表）'!$C$14:$AR$213,2,FALSE)</f>
        <v>0</v>
      </c>
      <c r="B524" s="353">
        <f>IF(D524&gt;0,SUM($D$12:D524),0)</f>
        <v>0</v>
      </c>
      <c r="C524" s="353">
        <f t="shared" si="185"/>
        <v>0</v>
      </c>
      <c r="D524" s="353">
        <f t="shared" ref="D524:D541" si="197">IF(AND(C524=1,SUMIF($A$12:$A$541,A524,$Z$12:$Z$541)&gt;0),1,0)</f>
        <v>0</v>
      </c>
      <c r="E524" s="408">
        <f t="shared" si="179"/>
        <v>0</v>
      </c>
      <c r="F524" s="371">
        <f>VLOOKUP($E524,'個別表（B表）'!$C$14:$AR$213,8,FALSE)</f>
        <v>0</v>
      </c>
      <c r="G524" s="346">
        <f>VLOOKUP($E524,'個別表（B表）'!$C$14:$AR$213,9,FALSE)</f>
        <v>0</v>
      </c>
      <c r="H524" s="346">
        <f>VLOOKUP($E524,'個別表（B表）'!$C$14:$AR$213,10,FALSE)</f>
        <v>0</v>
      </c>
      <c r="I524" s="542"/>
      <c r="J524" s="971" t="e">
        <f>IF($O524&gt;=0.6,1,
IF(AND($O524&gt;=0.5,#REF!=2,OR($L524="中間",$L524="山間")),1,"")
)</f>
        <v>#REF!</v>
      </c>
      <c r="K524" s="974" t="str">
        <f t="shared" ref="K524:K541" si="198">$BC524</f>
        <v/>
      </c>
      <c r="L524" s="652" t="str">
        <f>IF($H524&gt;0,LEFT(VLOOKUP($E524,'個別表（B表）'!$C$14:$AR$213,15,FALSE),2),"")</f>
        <v/>
      </c>
      <c r="M524" s="796"/>
      <c r="N524" s="544"/>
      <c r="O524" s="544"/>
      <c r="P524" s="543"/>
      <c r="Q524" s="556" t="str">
        <f t="shared" si="180"/>
        <v/>
      </c>
      <c r="R524" s="545"/>
      <c r="S524" s="557">
        <f>SUMIFS('個別表（B表）'!$H$14:$H$213,'個別表（B表）'!$C$14:$C$213,'総括表 (A表)'!$E524,'個別表（B表）'!$S$14:$S$213,"&gt;=1")</f>
        <v>0</v>
      </c>
      <c r="T524" s="401">
        <f>SUMIFS('個別表（B表）'!$BB$14:$BB$213,'個別表（B表）'!$C$14:$C$213,'総括表 (A表)'!$E524)</f>
        <v>0</v>
      </c>
      <c r="U524" s="401">
        <f>SUMIFS('個別表（B表）'!$BD$14:$BD$213,'個別表（B表）'!$C$14:$C$213,'総括表 (A表)'!$E524)</f>
        <v>0</v>
      </c>
      <c r="V524" s="557">
        <f>SUMIFS('個別表（B表）'!$H$14:$H$213,'個別表（B表）'!$C$14:$C$213,'総括表 (A表)'!$E524,'個別表（B表）'!$T$14:$T$213,"&gt;=1")</f>
        <v>0</v>
      </c>
      <c r="W524" s="402">
        <f>SUMIFS('個別表（B表）'!$BZ$14:$BZ$213,'個別表（B表）'!$C$14:$C$213,'総括表 (A表)'!$E524)</f>
        <v>0</v>
      </c>
      <c r="X524" s="402">
        <f>SUMIFS('個別表（B表）'!$CC$14:$CC$213,'個別表（B表）'!$C$14:$C$213,'総括表 (A表)'!$E524)</f>
        <v>0</v>
      </c>
      <c r="Y524" s="546"/>
      <c r="Z524" s="546"/>
      <c r="AA524" s="557">
        <f t="shared" si="186"/>
        <v>0</v>
      </c>
      <c r="AB524" s="403">
        <f t="shared" si="187"/>
        <v>0</v>
      </c>
      <c r="AC524" s="403">
        <f t="shared" si="188"/>
        <v>0</v>
      </c>
      <c r="AD524" s="548">
        <f t="shared" si="183"/>
        <v>0</v>
      </c>
      <c r="AE524" s="549"/>
      <c r="AF524" s="550">
        <f t="shared" si="189"/>
        <v>0</v>
      </c>
      <c r="AG524" s="551">
        <f t="shared" si="190"/>
        <v>0</v>
      </c>
      <c r="AH524" s="549"/>
      <c r="AI524" s="549"/>
      <c r="AJ524" s="550">
        <f t="shared" si="191"/>
        <v>0</v>
      </c>
      <c r="AK524" s="850">
        <f t="shared" si="184"/>
        <v>0</v>
      </c>
      <c r="AL524" s="549"/>
      <c r="AM524" s="550">
        <f t="shared" si="192"/>
        <v>0</v>
      </c>
      <c r="AN524" s="551">
        <f t="shared" si="193"/>
        <v>0</v>
      </c>
      <c r="AO524" s="549"/>
      <c r="AP524" s="552">
        <f t="shared" si="194"/>
        <v>0</v>
      </c>
      <c r="AQ524" s="553"/>
      <c r="AR524" s="551">
        <f t="shared" si="195"/>
        <v>0</v>
      </c>
      <c r="AS524" s="554"/>
      <c r="AT524" s="345">
        <f t="shared" si="196"/>
        <v>0</v>
      </c>
      <c r="AU524" s="868"/>
      <c r="AV524" s="555"/>
      <c r="AW524" s="371">
        <f t="shared" ref="AW524:AW541" si="199">IF(E524&gt;0,IF(R524&gt;=21,"○","×"),)</f>
        <v>0</v>
      </c>
      <c r="AX524" s="268"/>
      <c r="AY524" s="346">
        <f>'総括表 (A表)'!I524</f>
        <v>0</v>
      </c>
      <c r="AZ524" s="346">
        <f t="shared" ref="AZ524:AZ541" si="200">IF(F524="北海道",1,2)</f>
        <v>2</v>
      </c>
      <c r="BA524" s="346" t="str">
        <f t="shared" ref="BA524:BA541" si="201">IF($O524&gt;=0.8,1,IF(AND($AZ524=2,OR($L524="中間",$L524="山間"),OR($N524&lt;0.5,$N524&gt;=0.6),$O524&gt;=0.6),1,IF(AND($AZ524=2,OR($L524="中間",$L524="山間"),AND($N524&gt;=0.5,$N524&lt;0.6),$O524&gt;=$N524+0.1),1,"")))</f>
        <v/>
      </c>
      <c r="BB524" s="346" t="str">
        <f t="shared" si="181"/>
        <v/>
      </c>
      <c r="BC524" s="346" t="str">
        <f t="shared" si="182"/>
        <v/>
      </c>
    </row>
    <row r="525" spans="1:55">
      <c r="A525" s="353">
        <f>VLOOKUP($E525,'個別表（B表）'!$C$14:$AR$213,2,FALSE)</f>
        <v>0</v>
      </c>
      <c r="B525" s="353">
        <f>IF(D525&gt;0,SUM($D$12:D525),0)</f>
        <v>0</v>
      </c>
      <c r="C525" s="353">
        <f t="shared" si="185"/>
        <v>0</v>
      </c>
      <c r="D525" s="353">
        <f t="shared" si="197"/>
        <v>0</v>
      </c>
      <c r="E525" s="408">
        <f t="shared" ref="E525:E541" si="202">IF(ROW()-ROW($E$11)&lt;=$A$8,ROW()-ROW($E$11),0)</f>
        <v>0</v>
      </c>
      <c r="F525" s="371">
        <f>VLOOKUP($E525,'個別表（B表）'!$C$14:$AR$213,8,FALSE)</f>
        <v>0</v>
      </c>
      <c r="G525" s="346">
        <f>VLOOKUP($E525,'個別表（B表）'!$C$14:$AR$213,9,FALSE)</f>
        <v>0</v>
      </c>
      <c r="H525" s="346">
        <f>VLOOKUP($E525,'個別表（B表）'!$C$14:$AR$213,10,FALSE)</f>
        <v>0</v>
      </c>
      <c r="I525" s="542"/>
      <c r="J525" s="971" t="e">
        <f>IF($O525&gt;=0.6,1,
IF(AND($O525&gt;=0.5,#REF!=2,OR($L525="中間",$L525="山間")),1,"")
)</f>
        <v>#REF!</v>
      </c>
      <c r="K525" s="974" t="str">
        <f t="shared" si="198"/>
        <v/>
      </c>
      <c r="L525" s="652" t="str">
        <f>IF($H525&gt;0,LEFT(VLOOKUP($E525,'個別表（B表）'!$C$14:$AR$213,15,FALSE),2),"")</f>
        <v/>
      </c>
      <c r="M525" s="796"/>
      <c r="N525" s="544"/>
      <c r="O525" s="544"/>
      <c r="P525" s="543"/>
      <c r="Q525" s="556" t="str">
        <f t="shared" ref="Q525:Q541" si="203">IF(AND(M525&gt;0,P525), MAX((M525-P525)/M525, 0), "")</f>
        <v/>
      </c>
      <c r="R525" s="545"/>
      <c r="S525" s="557">
        <f>SUMIFS('個別表（B表）'!$H$14:$H$213,'個別表（B表）'!$C$14:$C$213,'総括表 (A表)'!$E525,'個別表（B表）'!$S$14:$S$213,"&gt;=1")</f>
        <v>0</v>
      </c>
      <c r="T525" s="401">
        <f>SUMIFS('個別表（B表）'!$BB$14:$BB$213,'個別表（B表）'!$C$14:$C$213,'総括表 (A表)'!$E525)</f>
        <v>0</v>
      </c>
      <c r="U525" s="401">
        <f>SUMIFS('個別表（B表）'!$BD$14:$BD$213,'個別表（B表）'!$C$14:$C$213,'総括表 (A表)'!$E525)</f>
        <v>0</v>
      </c>
      <c r="V525" s="557">
        <f>SUMIFS('個別表（B表）'!$H$14:$H$213,'個別表（B表）'!$C$14:$C$213,'総括表 (A表)'!$E525,'個別表（B表）'!$T$14:$T$213,"&gt;=1")</f>
        <v>0</v>
      </c>
      <c r="W525" s="402">
        <f>SUMIFS('個別表（B表）'!$BZ$14:$BZ$213,'個別表（B表）'!$C$14:$C$213,'総括表 (A表)'!$E525)</f>
        <v>0</v>
      </c>
      <c r="X525" s="402">
        <f>SUMIFS('個別表（B表）'!$CC$14:$CC$213,'個別表（B表）'!$C$14:$C$213,'総括表 (A表)'!$E525)</f>
        <v>0</v>
      </c>
      <c r="Y525" s="546"/>
      <c r="Z525" s="546"/>
      <c r="AA525" s="557">
        <f t="shared" si="186"/>
        <v>0</v>
      </c>
      <c r="AB525" s="403">
        <f t="shared" si="187"/>
        <v>0</v>
      </c>
      <c r="AC525" s="403">
        <f t="shared" si="188"/>
        <v>0</v>
      </c>
      <c r="AD525" s="548">
        <f t="shared" si="183"/>
        <v>0</v>
      </c>
      <c r="AE525" s="549"/>
      <c r="AF525" s="550">
        <f t="shared" si="189"/>
        <v>0</v>
      </c>
      <c r="AG525" s="551">
        <f t="shared" si="190"/>
        <v>0</v>
      </c>
      <c r="AH525" s="549"/>
      <c r="AI525" s="549"/>
      <c r="AJ525" s="550">
        <f t="shared" si="191"/>
        <v>0</v>
      </c>
      <c r="AK525" s="850">
        <f t="shared" si="184"/>
        <v>0</v>
      </c>
      <c r="AL525" s="549"/>
      <c r="AM525" s="550">
        <f t="shared" si="192"/>
        <v>0</v>
      </c>
      <c r="AN525" s="551">
        <f t="shared" si="193"/>
        <v>0</v>
      </c>
      <c r="AO525" s="549"/>
      <c r="AP525" s="552">
        <f t="shared" si="194"/>
        <v>0</v>
      </c>
      <c r="AQ525" s="553"/>
      <c r="AR525" s="551">
        <f t="shared" si="195"/>
        <v>0</v>
      </c>
      <c r="AS525" s="554"/>
      <c r="AT525" s="345">
        <f t="shared" si="196"/>
        <v>0</v>
      </c>
      <c r="AU525" s="868"/>
      <c r="AV525" s="555"/>
      <c r="AW525" s="371">
        <f t="shared" si="199"/>
        <v>0</v>
      </c>
      <c r="AX525" s="268"/>
      <c r="AY525" s="346">
        <f>'総括表 (A表)'!I525</f>
        <v>0</v>
      </c>
      <c r="AZ525" s="346">
        <f t="shared" si="200"/>
        <v>2</v>
      </c>
      <c r="BA525" s="346" t="str">
        <f t="shared" si="201"/>
        <v/>
      </c>
      <c r="BB525" s="346" t="str">
        <f t="shared" ref="BB525:BB541" si="204">IF(AND($Q525&lt;0.1,OR($L525="都市",$L525="平地")),1,IF(AND($Q525&lt;0.2,OR($L525="中間",$L525="山間")),1,""))</f>
        <v/>
      </c>
      <c r="BC525" s="346" t="str">
        <f t="shared" ref="BC525:BC541" si="205">IF(AND($BA525=1,$BB525=1),1,"")</f>
        <v/>
      </c>
    </row>
    <row r="526" spans="1:55">
      <c r="A526" s="353">
        <f>VLOOKUP($E526,'個別表（B表）'!$C$14:$AR$213,2,FALSE)</f>
        <v>0</v>
      </c>
      <c r="B526" s="353">
        <f>IF(D526&gt;0,SUM($D$12:D526),0)</f>
        <v>0</v>
      </c>
      <c r="C526" s="353">
        <f t="shared" si="185"/>
        <v>0</v>
      </c>
      <c r="D526" s="353">
        <f t="shared" si="197"/>
        <v>0</v>
      </c>
      <c r="E526" s="408">
        <f t="shared" si="202"/>
        <v>0</v>
      </c>
      <c r="F526" s="371">
        <f>VLOOKUP($E526,'個別表（B表）'!$C$14:$AR$213,8,FALSE)</f>
        <v>0</v>
      </c>
      <c r="G526" s="346">
        <f>VLOOKUP($E526,'個別表（B表）'!$C$14:$AR$213,9,FALSE)</f>
        <v>0</v>
      </c>
      <c r="H526" s="346">
        <f>VLOOKUP($E526,'個別表（B表）'!$C$14:$AR$213,10,FALSE)</f>
        <v>0</v>
      </c>
      <c r="I526" s="542"/>
      <c r="J526" s="971" t="e">
        <f>IF($O526&gt;=0.6,1,
IF(AND($O526&gt;=0.5,#REF!=2,OR($L526="中間",$L526="山間")),1,"")
)</f>
        <v>#REF!</v>
      </c>
      <c r="K526" s="974" t="str">
        <f t="shared" si="198"/>
        <v/>
      </c>
      <c r="L526" s="652" t="str">
        <f>IF($H526&gt;0,LEFT(VLOOKUP($E526,'個別表（B表）'!$C$14:$AR$213,15,FALSE),2),"")</f>
        <v/>
      </c>
      <c r="M526" s="796"/>
      <c r="N526" s="544"/>
      <c r="O526" s="544"/>
      <c r="P526" s="543"/>
      <c r="Q526" s="556" t="str">
        <f t="shared" si="203"/>
        <v/>
      </c>
      <c r="R526" s="545"/>
      <c r="S526" s="557">
        <f>SUMIFS('個別表（B表）'!$H$14:$H$213,'個別表（B表）'!$C$14:$C$213,'総括表 (A表)'!$E526,'個別表（B表）'!$S$14:$S$213,"&gt;=1")</f>
        <v>0</v>
      </c>
      <c r="T526" s="401">
        <f>SUMIFS('個別表（B表）'!$BB$14:$BB$213,'個別表（B表）'!$C$14:$C$213,'総括表 (A表)'!$E526)</f>
        <v>0</v>
      </c>
      <c r="U526" s="401">
        <f>SUMIFS('個別表（B表）'!$BD$14:$BD$213,'個別表（B表）'!$C$14:$C$213,'総括表 (A表)'!$E526)</f>
        <v>0</v>
      </c>
      <c r="V526" s="557">
        <f>SUMIFS('個別表（B表）'!$H$14:$H$213,'個別表（B表）'!$C$14:$C$213,'総括表 (A表)'!$E526,'個別表（B表）'!$T$14:$T$213,"&gt;=1")</f>
        <v>0</v>
      </c>
      <c r="W526" s="402">
        <f>SUMIFS('個別表（B表）'!$BZ$14:$BZ$213,'個別表（B表）'!$C$14:$C$213,'総括表 (A表)'!$E526)</f>
        <v>0</v>
      </c>
      <c r="X526" s="402">
        <f>SUMIFS('個別表（B表）'!$CC$14:$CC$213,'個別表（B表）'!$C$14:$C$213,'総括表 (A表)'!$E526)</f>
        <v>0</v>
      </c>
      <c r="Y526" s="546"/>
      <c r="Z526" s="546"/>
      <c r="AA526" s="557">
        <f t="shared" si="186"/>
        <v>0</v>
      </c>
      <c r="AB526" s="403">
        <f t="shared" si="187"/>
        <v>0</v>
      </c>
      <c r="AC526" s="403">
        <f t="shared" si="188"/>
        <v>0</v>
      </c>
      <c r="AD526" s="548">
        <f t="shared" ref="AD526:AD541" si="206">$M526</f>
        <v>0</v>
      </c>
      <c r="AE526" s="549"/>
      <c r="AF526" s="550">
        <f t="shared" si="189"/>
        <v>0</v>
      </c>
      <c r="AG526" s="551">
        <f t="shared" si="190"/>
        <v>0</v>
      </c>
      <c r="AH526" s="549"/>
      <c r="AI526" s="549"/>
      <c r="AJ526" s="550">
        <f t="shared" si="191"/>
        <v>0</v>
      </c>
      <c r="AK526" s="850">
        <f t="shared" ref="AK526:AK541" si="207">$M526</f>
        <v>0</v>
      </c>
      <c r="AL526" s="549"/>
      <c r="AM526" s="550">
        <f t="shared" si="192"/>
        <v>0</v>
      </c>
      <c r="AN526" s="551">
        <f t="shared" si="193"/>
        <v>0</v>
      </c>
      <c r="AO526" s="549"/>
      <c r="AP526" s="552">
        <f t="shared" si="194"/>
        <v>0</v>
      </c>
      <c r="AQ526" s="553"/>
      <c r="AR526" s="551">
        <f t="shared" si="195"/>
        <v>0</v>
      </c>
      <c r="AS526" s="554"/>
      <c r="AT526" s="345">
        <f t="shared" si="196"/>
        <v>0</v>
      </c>
      <c r="AU526" s="868"/>
      <c r="AV526" s="555"/>
      <c r="AW526" s="371">
        <f t="shared" si="199"/>
        <v>0</v>
      </c>
      <c r="AX526" s="268"/>
      <c r="AY526" s="346">
        <f>'総括表 (A表)'!I526</f>
        <v>0</v>
      </c>
      <c r="AZ526" s="346">
        <f t="shared" si="200"/>
        <v>2</v>
      </c>
      <c r="BA526" s="346" t="str">
        <f t="shared" si="201"/>
        <v/>
      </c>
      <c r="BB526" s="346" t="str">
        <f t="shared" si="204"/>
        <v/>
      </c>
      <c r="BC526" s="346" t="str">
        <f t="shared" si="205"/>
        <v/>
      </c>
    </row>
    <row r="527" spans="1:55">
      <c r="A527" s="353">
        <f>VLOOKUP($E527,'個別表（B表）'!$C$14:$AR$213,2,FALSE)</f>
        <v>0</v>
      </c>
      <c r="B527" s="353">
        <f>IF(D527&gt;0,SUM($D$12:D527),0)</f>
        <v>0</v>
      </c>
      <c r="C527" s="353">
        <f t="shared" si="185"/>
        <v>0</v>
      </c>
      <c r="D527" s="353">
        <f t="shared" si="197"/>
        <v>0</v>
      </c>
      <c r="E527" s="408">
        <f t="shared" si="202"/>
        <v>0</v>
      </c>
      <c r="F527" s="371">
        <f>VLOOKUP($E527,'個別表（B表）'!$C$14:$AR$213,8,FALSE)</f>
        <v>0</v>
      </c>
      <c r="G527" s="346">
        <f>VLOOKUP($E527,'個別表（B表）'!$C$14:$AR$213,9,FALSE)</f>
        <v>0</v>
      </c>
      <c r="H527" s="346">
        <f>VLOOKUP($E527,'個別表（B表）'!$C$14:$AR$213,10,FALSE)</f>
        <v>0</v>
      </c>
      <c r="I527" s="542"/>
      <c r="J527" s="971" t="e">
        <f>IF($O527&gt;=0.6,1,
IF(AND($O527&gt;=0.5,#REF!=2,OR($L527="中間",$L527="山間")),1,"")
)</f>
        <v>#REF!</v>
      </c>
      <c r="K527" s="974" t="str">
        <f t="shared" si="198"/>
        <v/>
      </c>
      <c r="L527" s="652" t="str">
        <f>IF($H527&gt;0,LEFT(VLOOKUP($E527,'個別表（B表）'!$C$14:$AR$213,15,FALSE),2),"")</f>
        <v/>
      </c>
      <c r="M527" s="796"/>
      <c r="N527" s="544"/>
      <c r="O527" s="544"/>
      <c r="P527" s="543"/>
      <c r="Q527" s="556" t="str">
        <f t="shared" si="203"/>
        <v/>
      </c>
      <c r="R527" s="545"/>
      <c r="S527" s="557">
        <f>SUMIFS('個別表（B表）'!$H$14:$H$213,'個別表（B表）'!$C$14:$C$213,'総括表 (A表)'!$E527,'個別表（B表）'!$S$14:$S$213,"&gt;=1")</f>
        <v>0</v>
      </c>
      <c r="T527" s="401">
        <f>SUMIFS('個別表（B表）'!$BB$14:$BB$213,'個別表（B表）'!$C$14:$C$213,'総括表 (A表)'!$E527)</f>
        <v>0</v>
      </c>
      <c r="U527" s="401">
        <f>SUMIFS('個別表（B表）'!$BD$14:$BD$213,'個別表（B表）'!$C$14:$C$213,'総括表 (A表)'!$E527)</f>
        <v>0</v>
      </c>
      <c r="V527" s="557">
        <f>SUMIFS('個別表（B表）'!$H$14:$H$213,'個別表（B表）'!$C$14:$C$213,'総括表 (A表)'!$E527,'個別表（B表）'!$T$14:$T$213,"&gt;=1")</f>
        <v>0</v>
      </c>
      <c r="W527" s="402">
        <f>SUMIFS('個別表（B表）'!$BZ$14:$BZ$213,'個別表（B表）'!$C$14:$C$213,'総括表 (A表)'!$E527)</f>
        <v>0</v>
      </c>
      <c r="X527" s="402">
        <f>SUMIFS('個別表（B表）'!$CC$14:$CC$213,'個別表（B表）'!$C$14:$C$213,'総括表 (A表)'!$E527)</f>
        <v>0</v>
      </c>
      <c r="Y527" s="546"/>
      <c r="Z527" s="546"/>
      <c r="AA527" s="557">
        <f t="shared" si="186"/>
        <v>0</v>
      </c>
      <c r="AB527" s="403">
        <f t="shared" si="187"/>
        <v>0</v>
      </c>
      <c r="AC527" s="403">
        <f t="shared" si="188"/>
        <v>0</v>
      </c>
      <c r="AD527" s="548">
        <f t="shared" si="206"/>
        <v>0</v>
      </c>
      <c r="AE527" s="549"/>
      <c r="AF527" s="550">
        <f t="shared" si="189"/>
        <v>0</v>
      </c>
      <c r="AG527" s="551">
        <f t="shared" si="190"/>
        <v>0</v>
      </c>
      <c r="AH527" s="549"/>
      <c r="AI527" s="549"/>
      <c r="AJ527" s="550">
        <f t="shared" si="191"/>
        <v>0</v>
      </c>
      <c r="AK527" s="850">
        <f t="shared" si="207"/>
        <v>0</v>
      </c>
      <c r="AL527" s="549"/>
      <c r="AM527" s="550">
        <f t="shared" si="192"/>
        <v>0</v>
      </c>
      <c r="AN527" s="551">
        <f t="shared" si="193"/>
        <v>0</v>
      </c>
      <c r="AO527" s="549"/>
      <c r="AP527" s="552">
        <f t="shared" si="194"/>
        <v>0</v>
      </c>
      <c r="AQ527" s="553"/>
      <c r="AR527" s="551">
        <f t="shared" si="195"/>
        <v>0</v>
      </c>
      <c r="AS527" s="554"/>
      <c r="AT527" s="345">
        <f t="shared" si="196"/>
        <v>0</v>
      </c>
      <c r="AU527" s="868"/>
      <c r="AV527" s="555"/>
      <c r="AW527" s="371">
        <f t="shared" si="199"/>
        <v>0</v>
      </c>
      <c r="AX527" s="268"/>
      <c r="AY527" s="346">
        <f>'総括表 (A表)'!I527</f>
        <v>0</v>
      </c>
      <c r="AZ527" s="346">
        <f t="shared" si="200"/>
        <v>2</v>
      </c>
      <c r="BA527" s="346" t="str">
        <f t="shared" si="201"/>
        <v/>
      </c>
      <c r="BB527" s="346" t="str">
        <f t="shared" si="204"/>
        <v/>
      </c>
      <c r="BC527" s="346" t="str">
        <f t="shared" si="205"/>
        <v/>
      </c>
    </row>
    <row r="528" spans="1:55">
      <c r="A528" s="353">
        <f>VLOOKUP($E528,'個別表（B表）'!$C$14:$AR$213,2,FALSE)</f>
        <v>0</v>
      </c>
      <c r="B528" s="353">
        <f>IF(D528&gt;0,SUM($D$12:D528),0)</f>
        <v>0</v>
      </c>
      <c r="C528" s="353">
        <f t="shared" si="185"/>
        <v>0</v>
      </c>
      <c r="D528" s="353">
        <f t="shared" si="197"/>
        <v>0</v>
      </c>
      <c r="E528" s="408">
        <f t="shared" si="202"/>
        <v>0</v>
      </c>
      <c r="F528" s="371">
        <f>VLOOKUP($E528,'個別表（B表）'!$C$14:$AR$213,8,FALSE)</f>
        <v>0</v>
      </c>
      <c r="G528" s="346">
        <f>VLOOKUP($E528,'個別表（B表）'!$C$14:$AR$213,9,FALSE)</f>
        <v>0</v>
      </c>
      <c r="H528" s="346">
        <f>VLOOKUP($E528,'個別表（B表）'!$C$14:$AR$213,10,FALSE)</f>
        <v>0</v>
      </c>
      <c r="I528" s="542"/>
      <c r="J528" s="971" t="e">
        <f>IF($O528&gt;=0.6,1,
IF(AND($O528&gt;=0.5,#REF!=2,OR($L528="中間",$L528="山間")),1,"")
)</f>
        <v>#REF!</v>
      </c>
      <c r="K528" s="974" t="str">
        <f t="shared" si="198"/>
        <v/>
      </c>
      <c r="L528" s="652" t="str">
        <f>IF($H528&gt;0,LEFT(VLOOKUP($E528,'個別表（B表）'!$C$14:$AR$213,15,FALSE),2),"")</f>
        <v/>
      </c>
      <c r="M528" s="796"/>
      <c r="N528" s="544"/>
      <c r="O528" s="544"/>
      <c r="P528" s="543"/>
      <c r="Q528" s="556" t="str">
        <f t="shared" si="203"/>
        <v/>
      </c>
      <c r="R528" s="545"/>
      <c r="S528" s="557">
        <f>SUMIFS('個別表（B表）'!$H$14:$H$213,'個別表（B表）'!$C$14:$C$213,'総括表 (A表)'!$E528,'個別表（B表）'!$S$14:$S$213,"&gt;=1")</f>
        <v>0</v>
      </c>
      <c r="T528" s="401">
        <f>SUMIFS('個別表（B表）'!$BB$14:$BB$213,'個別表（B表）'!$C$14:$C$213,'総括表 (A表)'!$E528)</f>
        <v>0</v>
      </c>
      <c r="U528" s="401">
        <f>SUMIFS('個別表（B表）'!$BD$14:$BD$213,'個別表（B表）'!$C$14:$C$213,'総括表 (A表)'!$E528)</f>
        <v>0</v>
      </c>
      <c r="V528" s="557">
        <f>SUMIFS('個別表（B表）'!$H$14:$H$213,'個別表（B表）'!$C$14:$C$213,'総括表 (A表)'!$E528,'個別表（B表）'!$T$14:$T$213,"&gt;=1")</f>
        <v>0</v>
      </c>
      <c r="W528" s="402">
        <f>SUMIFS('個別表（B表）'!$BZ$14:$BZ$213,'個別表（B表）'!$C$14:$C$213,'総括表 (A表)'!$E528)</f>
        <v>0</v>
      </c>
      <c r="X528" s="402">
        <f>SUMIFS('個別表（B表）'!$CC$14:$CC$213,'個別表（B表）'!$C$14:$C$213,'総括表 (A表)'!$E528)</f>
        <v>0</v>
      </c>
      <c r="Y528" s="546"/>
      <c r="Z528" s="546"/>
      <c r="AA528" s="557">
        <f t="shared" si="186"/>
        <v>0</v>
      </c>
      <c r="AB528" s="403">
        <f t="shared" si="187"/>
        <v>0</v>
      </c>
      <c r="AC528" s="403">
        <f t="shared" si="188"/>
        <v>0</v>
      </c>
      <c r="AD528" s="548">
        <f t="shared" si="206"/>
        <v>0</v>
      </c>
      <c r="AE528" s="549"/>
      <c r="AF528" s="550">
        <f t="shared" si="189"/>
        <v>0</v>
      </c>
      <c r="AG528" s="551">
        <f t="shared" si="190"/>
        <v>0</v>
      </c>
      <c r="AH528" s="549"/>
      <c r="AI528" s="549"/>
      <c r="AJ528" s="550">
        <f t="shared" si="191"/>
        <v>0</v>
      </c>
      <c r="AK528" s="850">
        <f t="shared" si="207"/>
        <v>0</v>
      </c>
      <c r="AL528" s="549"/>
      <c r="AM528" s="550">
        <f t="shared" si="192"/>
        <v>0</v>
      </c>
      <c r="AN528" s="551">
        <f t="shared" si="193"/>
        <v>0</v>
      </c>
      <c r="AO528" s="549"/>
      <c r="AP528" s="552">
        <f t="shared" si="194"/>
        <v>0</v>
      </c>
      <c r="AQ528" s="553"/>
      <c r="AR528" s="551">
        <f t="shared" si="195"/>
        <v>0</v>
      </c>
      <c r="AS528" s="554"/>
      <c r="AT528" s="345">
        <f t="shared" si="196"/>
        <v>0</v>
      </c>
      <c r="AU528" s="868"/>
      <c r="AV528" s="555"/>
      <c r="AW528" s="371">
        <f t="shared" si="199"/>
        <v>0</v>
      </c>
      <c r="AX528" s="268"/>
      <c r="AY528" s="346">
        <f>'総括表 (A表)'!I528</f>
        <v>0</v>
      </c>
      <c r="AZ528" s="346">
        <f t="shared" si="200"/>
        <v>2</v>
      </c>
      <c r="BA528" s="346" t="str">
        <f t="shared" si="201"/>
        <v/>
      </c>
      <c r="BB528" s="346" t="str">
        <f t="shared" si="204"/>
        <v/>
      </c>
      <c r="BC528" s="346" t="str">
        <f t="shared" si="205"/>
        <v/>
      </c>
    </row>
    <row r="529" spans="1:55">
      <c r="A529" s="353">
        <f>VLOOKUP($E529,'個別表（B表）'!$C$14:$AR$213,2,FALSE)</f>
        <v>0</v>
      </c>
      <c r="B529" s="353">
        <f>IF(D529&gt;0,SUM($D$12:D529),0)</f>
        <v>0</v>
      </c>
      <c r="C529" s="353">
        <f t="shared" si="185"/>
        <v>0</v>
      </c>
      <c r="D529" s="353">
        <f t="shared" si="197"/>
        <v>0</v>
      </c>
      <c r="E529" s="408">
        <f t="shared" si="202"/>
        <v>0</v>
      </c>
      <c r="F529" s="371">
        <f>VLOOKUP($E529,'個別表（B表）'!$C$14:$AR$213,8,FALSE)</f>
        <v>0</v>
      </c>
      <c r="G529" s="346">
        <f>VLOOKUP($E529,'個別表（B表）'!$C$14:$AR$213,9,FALSE)</f>
        <v>0</v>
      </c>
      <c r="H529" s="346">
        <f>VLOOKUP($E529,'個別表（B表）'!$C$14:$AR$213,10,FALSE)</f>
        <v>0</v>
      </c>
      <c r="I529" s="542"/>
      <c r="J529" s="971" t="e">
        <f>IF($O529&gt;=0.6,1,
IF(AND($O529&gt;=0.5,#REF!=2,OR($L529="中間",$L529="山間")),1,"")
)</f>
        <v>#REF!</v>
      </c>
      <c r="K529" s="974" t="str">
        <f t="shared" si="198"/>
        <v/>
      </c>
      <c r="L529" s="652" t="str">
        <f>IF($H529&gt;0,LEFT(VLOOKUP($E529,'個別表（B表）'!$C$14:$AR$213,15,FALSE),2),"")</f>
        <v/>
      </c>
      <c r="M529" s="796"/>
      <c r="N529" s="544"/>
      <c r="O529" s="544"/>
      <c r="P529" s="543"/>
      <c r="Q529" s="556" t="str">
        <f t="shared" si="203"/>
        <v/>
      </c>
      <c r="R529" s="545"/>
      <c r="S529" s="557">
        <f>SUMIFS('個別表（B表）'!$H$14:$H$213,'個別表（B表）'!$C$14:$C$213,'総括表 (A表)'!$E529,'個別表（B表）'!$S$14:$S$213,"&gt;=1")</f>
        <v>0</v>
      </c>
      <c r="T529" s="401">
        <f>SUMIFS('個別表（B表）'!$BB$14:$BB$213,'個別表（B表）'!$C$14:$C$213,'総括表 (A表)'!$E529)</f>
        <v>0</v>
      </c>
      <c r="U529" s="401">
        <f>SUMIFS('個別表（B表）'!$BD$14:$BD$213,'個別表（B表）'!$C$14:$C$213,'総括表 (A表)'!$E529)</f>
        <v>0</v>
      </c>
      <c r="V529" s="557">
        <f>SUMIFS('個別表（B表）'!$H$14:$H$213,'個別表（B表）'!$C$14:$C$213,'総括表 (A表)'!$E529,'個別表（B表）'!$T$14:$T$213,"&gt;=1")</f>
        <v>0</v>
      </c>
      <c r="W529" s="402">
        <f>SUMIFS('個別表（B表）'!$BZ$14:$BZ$213,'個別表（B表）'!$C$14:$C$213,'総括表 (A表)'!$E529)</f>
        <v>0</v>
      </c>
      <c r="X529" s="402">
        <f>SUMIFS('個別表（B表）'!$CC$14:$CC$213,'個別表（B表）'!$C$14:$C$213,'総括表 (A表)'!$E529)</f>
        <v>0</v>
      </c>
      <c r="Y529" s="546"/>
      <c r="Z529" s="546"/>
      <c r="AA529" s="557">
        <f t="shared" si="186"/>
        <v>0</v>
      </c>
      <c r="AB529" s="403">
        <f t="shared" si="187"/>
        <v>0</v>
      </c>
      <c r="AC529" s="403">
        <f t="shared" si="188"/>
        <v>0</v>
      </c>
      <c r="AD529" s="548">
        <f t="shared" si="206"/>
        <v>0</v>
      </c>
      <c r="AE529" s="549"/>
      <c r="AF529" s="550">
        <f t="shared" si="189"/>
        <v>0</v>
      </c>
      <c r="AG529" s="551">
        <f t="shared" si="190"/>
        <v>0</v>
      </c>
      <c r="AH529" s="549"/>
      <c r="AI529" s="549"/>
      <c r="AJ529" s="550">
        <f t="shared" si="191"/>
        <v>0</v>
      </c>
      <c r="AK529" s="850">
        <f t="shared" si="207"/>
        <v>0</v>
      </c>
      <c r="AL529" s="549"/>
      <c r="AM529" s="550">
        <f t="shared" si="192"/>
        <v>0</v>
      </c>
      <c r="AN529" s="551">
        <f t="shared" si="193"/>
        <v>0</v>
      </c>
      <c r="AO529" s="549"/>
      <c r="AP529" s="552">
        <f t="shared" si="194"/>
        <v>0</v>
      </c>
      <c r="AQ529" s="553"/>
      <c r="AR529" s="551">
        <f t="shared" si="195"/>
        <v>0</v>
      </c>
      <c r="AS529" s="554"/>
      <c r="AT529" s="345">
        <f t="shared" si="196"/>
        <v>0</v>
      </c>
      <c r="AU529" s="868"/>
      <c r="AV529" s="555"/>
      <c r="AW529" s="371">
        <f t="shared" si="199"/>
        <v>0</v>
      </c>
      <c r="AX529" s="268"/>
      <c r="AY529" s="346">
        <f>'総括表 (A表)'!I529</f>
        <v>0</v>
      </c>
      <c r="AZ529" s="346">
        <f t="shared" si="200"/>
        <v>2</v>
      </c>
      <c r="BA529" s="346" t="str">
        <f t="shared" si="201"/>
        <v/>
      </c>
      <c r="BB529" s="346" t="str">
        <f t="shared" si="204"/>
        <v/>
      </c>
      <c r="BC529" s="346" t="str">
        <f t="shared" si="205"/>
        <v/>
      </c>
    </row>
    <row r="530" spans="1:55">
      <c r="A530" s="353">
        <f>VLOOKUP($E530,'個別表（B表）'!$C$14:$AR$213,2,FALSE)</f>
        <v>0</v>
      </c>
      <c r="B530" s="353">
        <f>IF(D530&gt;0,SUM($D$12:D530),0)</f>
        <v>0</v>
      </c>
      <c r="C530" s="353">
        <f t="shared" si="185"/>
        <v>0</v>
      </c>
      <c r="D530" s="353">
        <f t="shared" si="197"/>
        <v>0</v>
      </c>
      <c r="E530" s="408">
        <f t="shared" si="202"/>
        <v>0</v>
      </c>
      <c r="F530" s="371">
        <f>VLOOKUP($E530,'個別表（B表）'!$C$14:$AR$213,8,FALSE)</f>
        <v>0</v>
      </c>
      <c r="G530" s="346">
        <f>VLOOKUP($E530,'個別表（B表）'!$C$14:$AR$213,9,FALSE)</f>
        <v>0</v>
      </c>
      <c r="H530" s="346">
        <f>VLOOKUP($E530,'個別表（B表）'!$C$14:$AR$213,10,FALSE)</f>
        <v>0</v>
      </c>
      <c r="I530" s="542"/>
      <c r="J530" s="971" t="e">
        <f>IF($O530&gt;=0.6,1,
IF(AND($O530&gt;=0.5,#REF!=2,OR($L530="中間",$L530="山間")),1,"")
)</f>
        <v>#REF!</v>
      </c>
      <c r="K530" s="974" t="str">
        <f t="shared" si="198"/>
        <v/>
      </c>
      <c r="L530" s="652" t="str">
        <f>IF($H530&gt;0,LEFT(VLOOKUP($E530,'個別表（B表）'!$C$14:$AR$213,15,FALSE),2),"")</f>
        <v/>
      </c>
      <c r="M530" s="796"/>
      <c r="N530" s="544"/>
      <c r="O530" s="544"/>
      <c r="P530" s="543"/>
      <c r="Q530" s="556" t="str">
        <f t="shared" si="203"/>
        <v/>
      </c>
      <c r="R530" s="545"/>
      <c r="S530" s="557">
        <f>SUMIFS('個別表（B表）'!$H$14:$H$213,'個別表（B表）'!$C$14:$C$213,'総括表 (A表)'!$E530,'個別表（B表）'!$S$14:$S$213,"&gt;=1")</f>
        <v>0</v>
      </c>
      <c r="T530" s="401">
        <f>SUMIFS('個別表（B表）'!$BB$14:$BB$213,'個別表（B表）'!$C$14:$C$213,'総括表 (A表)'!$E530)</f>
        <v>0</v>
      </c>
      <c r="U530" s="401">
        <f>SUMIFS('個別表（B表）'!$BD$14:$BD$213,'個別表（B表）'!$C$14:$C$213,'総括表 (A表)'!$E530)</f>
        <v>0</v>
      </c>
      <c r="V530" s="557">
        <f>SUMIFS('個別表（B表）'!$H$14:$H$213,'個別表（B表）'!$C$14:$C$213,'総括表 (A表)'!$E530,'個別表（B表）'!$T$14:$T$213,"&gt;=1")</f>
        <v>0</v>
      </c>
      <c r="W530" s="402">
        <f>SUMIFS('個別表（B表）'!$BZ$14:$BZ$213,'個別表（B表）'!$C$14:$C$213,'総括表 (A表)'!$E530)</f>
        <v>0</v>
      </c>
      <c r="X530" s="402">
        <f>SUMIFS('個別表（B表）'!$CC$14:$CC$213,'個別表（B表）'!$C$14:$C$213,'総括表 (A表)'!$E530)</f>
        <v>0</v>
      </c>
      <c r="Y530" s="546"/>
      <c r="Z530" s="546"/>
      <c r="AA530" s="557">
        <f t="shared" si="186"/>
        <v>0</v>
      </c>
      <c r="AB530" s="403">
        <f t="shared" si="187"/>
        <v>0</v>
      </c>
      <c r="AC530" s="403">
        <f t="shared" si="188"/>
        <v>0</v>
      </c>
      <c r="AD530" s="548">
        <f t="shared" si="206"/>
        <v>0</v>
      </c>
      <c r="AE530" s="549"/>
      <c r="AF530" s="550">
        <f t="shared" si="189"/>
        <v>0</v>
      </c>
      <c r="AG530" s="551">
        <f t="shared" si="190"/>
        <v>0</v>
      </c>
      <c r="AH530" s="549"/>
      <c r="AI530" s="549"/>
      <c r="AJ530" s="550">
        <f t="shared" si="191"/>
        <v>0</v>
      </c>
      <c r="AK530" s="850">
        <f t="shared" si="207"/>
        <v>0</v>
      </c>
      <c r="AL530" s="549"/>
      <c r="AM530" s="550">
        <f t="shared" si="192"/>
        <v>0</v>
      </c>
      <c r="AN530" s="551">
        <f t="shared" si="193"/>
        <v>0</v>
      </c>
      <c r="AO530" s="549"/>
      <c r="AP530" s="552">
        <f t="shared" si="194"/>
        <v>0</v>
      </c>
      <c r="AQ530" s="553"/>
      <c r="AR530" s="551">
        <f t="shared" si="195"/>
        <v>0</v>
      </c>
      <c r="AS530" s="554"/>
      <c r="AT530" s="345">
        <f t="shared" si="196"/>
        <v>0</v>
      </c>
      <c r="AU530" s="868"/>
      <c r="AV530" s="555"/>
      <c r="AW530" s="371">
        <f t="shared" si="199"/>
        <v>0</v>
      </c>
      <c r="AX530" s="268"/>
      <c r="AY530" s="346">
        <f>'総括表 (A表)'!I530</f>
        <v>0</v>
      </c>
      <c r="AZ530" s="346">
        <f t="shared" si="200"/>
        <v>2</v>
      </c>
      <c r="BA530" s="346" t="str">
        <f t="shared" si="201"/>
        <v/>
      </c>
      <c r="BB530" s="346" t="str">
        <f t="shared" si="204"/>
        <v/>
      </c>
      <c r="BC530" s="346" t="str">
        <f t="shared" si="205"/>
        <v/>
      </c>
    </row>
    <row r="531" spans="1:55">
      <c r="A531" s="353">
        <f>VLOOKUP($E531,'個別表（B表）'!$C$14:$AR$213,2,FALSE)</f>
        <v>0</v>
      </c>
      <c r="B531" s="353">
        <f>IF(D531&gt;0,SUM($D$12:D531),0)</f>
        <v>0</v>
      </c>
      <c r="C531" s="353">
        <f t="shared" si="185"/>
        <v>0</v>
      </c>
      <c r="D531" s="353">
        <f t="shared" si="197"/>
        <v>0</v>
      </c>
      <c r="E531" s="408">
        <f t="shared" si="202"/>
        <v>0</v>
      </c>
      <c r="F531" s="371">
        <f>VLOOKUP($E531,'個別表（B表）'!$C$14:$AR$213,8,FALSE)</f>
        <v>0</v>
      </c>
      <c r="G531" s="346">
        <f>VLOOKUP($E531,'個別表（B表）'!$C$14:$AR$213,9,FALSE)</f>
        <v>0</v>
      </c>
      <c r="H531" s="346">
        <f>VLOOKUP($E531,'個別表（B表）'!$C$14:$AR$213,10,FALSE)</f>
        <v>0</v>
      </c>
      <c r="I531" s="542"/>
      <c r="J531" s="971" t="e">
        <f>IF($O531&gt;=0.6,1,
IF(AND($O531&gt;=0.5,#REF!=2,OR($L531="中間",$L531="山間")),1,"")
)</f>
        <v>#REF!</v>
      </c>
      <c r="K531" s="974" t="str">
        <f t="shared" si="198"/>
        <v/>
      </c>
      <c r="L531" s="652" t="str">
        <f>IF($H531&gt;0,LEFT(VLOOKUP($E531,'個別表（B表）'!$C$14:$AR$213,15,FALSE),2),"")</f>
        <v/>
      </c>
      <c r="M531" s="796"/>
      <c r="N531" s="544"/>
      <c r="O531" s="544"/>
      <c r="P531" s="543"/>
      <c r="Q531" s="556" t="str">
        <f t="shared" si="203"/>
        <v/>
      </c>
      <c r="R531" s="545"/>
      <c r="S531" s="557">
        <f>SUMIFS('個別表（B表）'!$H$14:$H$213,'個別表（B表）'!$C$14:$C$213,'総括表 (A表)'!$E531,'個別表（B表）'!$S$14:$S$213,"&gt;=1")</f>
        <v>0</v>
      </c>
      <c r="T531" s="401">
        <f>SUMIFS('個別表（B表）'!$BB$14:$BB$213,'個別表（B表）'!$C$14:$C$213,'総括表 (A表)'!$E531)</f>
        <v>0</v>
      </c>
      <c r="U531" s="401">
        <f>SUMIFS('個別表（B表）'!$BD$14:$BD$213,'個別表（B表）'!$C$14:$C$213,'総括表 (A表)'!$E531)</f>
        <v>0</v>
      </c>
      <c r="V531" s="557">
        <f>SUMIFS('個別表（B表）'!$H$14:$H$213,'個別表（B表）'!$C$14:$C$213,'総括表 (A表)'!$E531,'個別表（B表）'!$T$14:$T$213,"&gt;=1")</f>
        <v>0</v>
      </c>
      <c r="W531" s="402">
        <f>SUMIFS('個別表（B表）'!$BZ$14:$BZ$213,'個別表（B表）'!$C$14:$C$213,'総括表 (A表)'!$E531)</f>
        <v>0</v>
      </c>
      <c r="X531" s="402">
        <f>SUMIFS('個別表（B表）'!$CC$14:$CC$213,'個別表（B表）'!$C$14:$C$213,'総括表 (A表)'!$E531)</f>
        <v>0</v>
      </c>
      <c r="Y531" s="546"/>
      <c r="Z531" s="546"/>
      <c r="AA531" s="557">
        <f t="shared" si="186"/>
        <v>0</v>
      </c>
      <c r="AB531" s="403">
        <f t="shared" si="187"/>
        <v>0</v>
      </c>
      <c r="AC531" s="403">
        <f t="shared" si="188"/>
        <v>0</v>
      </c>
      <c r="AD531" s="548">
        <f t="shared" si="206"/>
        <v>0</v>
      </c>
      <c r="AE531" s="549"/>
      <c r="AF531" s="550">
        <f t="shared" si="189"/>
        <v>0</v>
      </c>
      <c r="AG531" s="551">
        <f t="shared" si="190"/>
        <v>0</v>
      </c>
      <c r="AH531" s="549"/>
      <c r="AI531" s="549"/>
      <c r="AJ531" s="550">
        <f t="shared" si="191"/>
        <v>0</v>
      </c>
      <c r="AK531" s="850">
        <f t="shared" si="207"/>
        <v>0</v>
      </c>
      <c r="AL531" s="549"/>
      <c r="AM531" s="550">
        <f t="shared" si="192"/>
        <v>0</v>
      </c>
      <c r="AN531" s="551">
        <f t="shared" si="193"/>
        <v>0</v>
      </c>
      <c r="AO531" s="549"/>
      <c r="AP531" s="552">
        <f t="shared" si="194"/>
        <v>0</v>
      </c>
      <c r="AQ531" s="553"/>
      <c r="AR531" s="551">
        <f t="shared" si="195"/>
        <v>0</v>
      </c>
      <c r="AS531" s="554"/>
      <c r="AT531" s="345">
        <f t="shared" si="196"/>
        <v>0</v>
      </c>
      <c r="AU531" s="868"/>
      <c r="AV531" s="555"/>
      <c r="AW531" s="371">
        <f t="shared" si="199"/>
        <v>0</v>
      </c>
      <c r="AX531" s="268"/>
      <c r="AY531" s="346">
        <f>'総括表 (A表)'!I531</f>
        <v>0</v>
      </c>
      <c r="AZ531" s="346">
        <f t="shared" si="200"/>
        <v>2</v>
      </c>
      <c r="BA531" s="346" t="str">
        <f t="shared" si="201"/>
        <v/>
      </c>
      <c r="BB531" s="346" t="str">
        <f t="shared" si="204"/>
        <v/>
      </c>
      <c r="BC531" s="346" t="str">
        <f t="shared" si="205"/>
        <v/>
      </c>
    </row>
    <row r="532" spans="1:55">
      <c r="A532" s="353">
        <f>VLOOKUP($E532,'個別表（B表）'!$C$14:$AR$213,2,FALSE)</f>
        <v>0</v>
      </c>
      <c r="B532" s="353">
        <f>IF(D532&gt;0,SUM($D$12:D532),0)</f>
        <v>0</v>
      </c>
      <c r="C532" s="353">
        <f t="shared" si="185"/>
        <v>0</v>
      </c>
      <c r="D532" s="353">
        <f t="shared" si="197"/>
        <v>0</v>
      </c>
      <c r="E532" s="408">
        <f t="shared" si="202"/>
        <v>0</v>
      </c>
      <c r="F532" s="371">
        <f>VLOOKUP($E532,'個別表（B表）'!$C$14:$AR$213,8,FALSE)</f>
        <v>0</v>
      </c>
      <c r="G532" s="346">
        <f>VLOOKUP($E532,'個別表（B表）'!$C$14:$AR$213,9,FALSE)</f>
        <v>0</v>
      </c>
      <c r="H532" s="346">
        <f>VLOOKUP($E532,'個別表（B表）'!$C$14:$AR$213,10,FALSE)</f>
        <v>0</v>
      </c>
      <c r="I532" s="542"/>
      <c r="J532" s="971" t="e">
        <f>IF($O532&gt;=0.6,1,
IF(AND($O532&gt;=0.5,#REF!=2,OR($L532="中間",$L532="山間")),1,"")
)</f>
        <v>#REF!</v>
      </c>
      <c r="K532" s="974" t="str">
        <f t="shared" si="198"/>
        <v/>
      </c>
      <c r="L532" s="652" t="str">
        <f>IF($H532&gt;0,LEFT(VLOOKUP($E532,'個別表（B表）'!$C$14:$AR$213,15,FALSE),2),"")</f>
        <v/>
      </c>
      <c r="M532" s="796"/>
      <c r="N532" s="544"/>
      <c r="O532" s="544"/>
      <c r="P532" s="543"/>
      <c r="Q532" s="556" t="str">
        <f t="shared" si="203"/>
        <v/>
      </c>
      <c r="R532" s="545"/>
      <c r="S532" s="557">
        <f>SUMIFS('個別表（B表）'!$H$14:$H$213,'個別表（B表）'!$C$14:$C$213,'総括表 (A表)'!$E532,'個別表（B表）'!$S$14:$S$213,"&gt;=1")</f>
        <v>0</v>
      </c>
      <c r="T532" s="401">
        <f>SUMIFS('個別表（B表）'!$BB$14:$BB$213,'個別表（B表）'!$C$14:$C$213,'総括表 (A表)'!$E532)</f>
        <v>0</v>
      </c>
      <c r="U532" s="401">
        <f>SUMIFS('個別表（B表）'!$BD$14:$BD$213,'個別表（B表）'!$C$14:$C$213,'総括表 (A表)'!$E532)</f>
        <v>0</v>
      </c>
      <c r="V532" s="557">
        <f>SUMIFS('個別表（B表）'!$H$14:$H$213,'個別表（B表）'!$C$14:$C$213,'総括表 (A表)'!$E532,'個別表（B表）'!$T$14:$T$213,"&gt;=1")</f>
        <v>0</v>
      </c>
      <c r="W532" s="402">
        <f>SUMIFS('個別表（B表）'!$BZ$14:$BZ$213,'個別表（B表）'!$C$14:$C$213,'総括表 (A表)'!$E532)</f>
        <v>0</v>
      </c>
      <c r="X532" s="402">
        <f>SUMIFS('個別表（B表）'!$CC$14:$CC$213,'個別表（B表）'!$C$14:$C$213,'総括表 (A表)'!$E532)</f>
        <v>0</v>
      </c>
      <c r="Y532" s="546"/>
      <c r="Z532" s="546"/>
      <c r="AA532" s="557">
        <f t="shared" si="186"/>
        <v>0</v>
      </c>
      <c r="AB532" s="403">
        <f t="shared" si="187"/>
        <v>0</v>
      </c>
      <c r="AC532" s="403">
        <f t="shared" si="188"/>
        <v>0</v>
      </c>
      <c r="AD532" s="548">
        <f t="shared" si="206"/>
        <v>0</v>
      </c>
      <c r="AE532" s="549"/>
      <c r="AF532" s="550">
        <f t="shared" si="189"/>
        <v>0</v>
      </c>
      <c r="AG532" s="551">
        <f t="shared" si="190"/>
        <v>0</v>
      </c>
      <c r="AH532" s="549"/>
      <c r="AI532" s="549"/>
      <c r="AJ532" s="550">
        <f t="shared" si="191"/>
        <v>0</v>
      </c>
      <c r="AK532" s="850">
        <f t="shared" si="207"/>
        <v>0</v>
      </c>
      <c r="AL532" s="549"/>
      <c r="AM532" s="550">
        <f t="shared" si="192"/>
        <v>0</v>
      </c>
      <c r="AN532" s="551">
        <f t="shared" si="193"/>
        <v>0</v>
      </c>
      <c r="AO532" s="549"/>
      <c r="AP532" s="552">
        <f t="shared" si="194"/>
        <v>0</v>
      </c>
      <c r="AQ532" s="553"/>
      <c r="AR532" s="551">
        <f t="shared" si="195"/>
        <v>0</v>
      </c>
      <c r="AS532" s="554"/>
      <c r="AT532" s="345">
        <f t="shared" si="196"/>
        <v>0</v>
      </c>
      <c r="AU532" s="868"/>
      <c r="AV532" s="555"/>
      <c r="AW532" s="371">
        <f t="shared" si="199"/>
        <v>0</v>
      </c>
      <c r="AX532" s="268"/>
      <c r="AY532" s="346">
        <f>'総括表 (A表)'!I532</f>
        <v>0</v>
      </c>
      <c r="AZ532" s="346">
        <f t="shared" si="200"/>
        <v>2</v>
      </c>
      <c r="BA532" s="346" t="str">
        <f t="shared" si="201"/>
        <v/>
      </c>
      <c r="BB532" s="346" t="str">
        <f t="shared" si="204"/>
        <v/>
      </c>
      <c r="BC532" s="346" t="str">
        <f t="shared" si="205"/>
        <v/>
      </c>
    </row>
    <row r="533" spans="1:55">
      <c r="A533" s="353">
        <f>VLOOKUP($E533,'個別表（B表）'!$C$14:$AR$213,2,FALSE)</f>
        <v>0</v>
      </c>
      <c r="B533" s="353">
        <f>IF(D533&gt;0,SUM($D$12:D533),0)</f>
        <v>0</v>
      </c>
      <c r="C533" s="353">
        <f t="shared" si="185"/>
        <v>0</v>
      </c>
      <c r="D533" s="353">
        <f t="shared" si="197"/>
        <v>0</v>
      </c>
      <c r="E533" s="408">
        <f t="shared" si="202"/>
        <v>0</v>
      </c>
      <c r="F533" s="371">
        <f>VLOOKUP($E533,'個別表（B表）'!$C$14:$AR$213,8,FALSE)</f>
        <v>0</v>
      </c>
      <c r="G533" s="346">
        <f>VLOOKUP($E533,'個別表（B表）'!$C$14:$AR$213,9,FALSE)</f>
        <v>0</v>
      </c>
      <c r="H533" s="346">
        <f>VLOOKUP($E533,'個別表（B表）'!$C$14:$AR$213,10,FALSE)</f>
        <v>0</v>
      </c>
      <c r="I533" s="542"/>
      <c r="J533" s="971" t="e">
        <f>IF($O533&gt;=0.6,1,
IF(AND($O533&gt;=0.5,#REF!=2,OR($L533="中間",$L533="山間")),1,"")
)</f>
        <v>#REF!</v>
      </c>
      <c r="K533" s="974" t="str">
        <f t="shared" si="198"/>
        <v/>
      </c>
      <c r="L533" s="652" t="str">
        <f>IF($H533&gt;0,LEFT(VLOOKUP($E533,'個別表（B表）'!$C$14:$AR$213,15,FALSE),2),"")</f>
        <v/>
      </c>
      <c r="M533" s="796"/>
      <c r="N533" s="544"/>
      <c r="O533" s="544"/>
      <c r="P533" s="543"/>
      <c r="Q533" s="556" t="str">
        <f t="shared" si="203"/>
        <v/>
      </c>
      <c r="R533" s="545"/>
      <c r="S533" s="557">
        <f>SUMIFS('個別表（B表）'!$H$14:$H$213,'個別表（B表）'!$C$14:$C$213,'総括表 (A表)'!$E533,'個別表（B表）'!$S$14:$S$213,"&gt;=1")</f>
        <v>0</v>
      </c>
      <c r="T533" s="401">
        <f>SUMIFS('個別表（B表）'!$BB$14:$BB$213,'個別表（B表）'!$C$14:$C$213,'総括表 (A表)'!$E533)</f>
        <v>0</v>
      </c>
      <c r="U533" s="401">
        <f>SUMIFS('個別表（B表）'!$BD$14:$BD$213,'個別表（B表）'!$C$14:$C$213,'総括表 (A表)'!$E533)</f>
        <v>0</v>
      </c>
      <c r="V533" s="557">
        <f>SUMIFS('個別表（B表）'!$H$14:$H$213,'個別表（B表）'!$C$14:$C$213,'総括表 (A表)'!$E533,'個別表（B表）'!$T$14:$T$213,"&gt;=1")</f>
        <v>0</v>
      </c>
      <c r="W533" s="402">
        <f>SUMIFS('個別表（B表）'!$BZ$14:$BZ$213,'個別表（B表）'!$C$14:$C$213,'総括表 (A表)'!$E533)</f>
        <v>0</v>
      </c>
      <c r="X533" s="402">
        <f>SUMIFS('個別表（B表）'!$CC$14:$CC$213,'個別表（B表）'!$C$14:$C$213,'総括表 (A表)'!$E533)</f>
        <v>0</v>
      </c>
      <c r="Y533" s="546"/>
      <c r="Z533" s="546"/>
      <c r="AA533" s="557">
        <f t="shared" si="186"/>
        <v>0</v>
      </c>
      <c r="AB533" s="403">
        <f t="shared" si="187"/>
        <v>0</v>
      </c>
      <c r="AC533" s="403">
        <f t="shared" si="188"/>
        <v>0</v>
      </c>
      <c r="AD533" s="548">
        <f t="shared" si="206"/>
        <v>0</v>
      </c>
      <c r="AE533" s="549"/>
      <c r="AF533" s="550">
        <f t="shared" si="189"/>
        <v>0</v>
      </c>
      <c r="AG533" s="551">
        <f t="shared" si="190"/>
        <v>0</v>
      </c>
      <c r="AH533" s="549"/>
      <c r="AI533" s="549"/>
      <c r="AJ533" s="550">
        <f t="shared" si="191"/>
        <v>0</v>
      </c>
      <c r="AK533" s="850">
        <f t="shared" si="207"/>
        <v>0</v>
      </c>
      <c r="AL533" s="549"/>
      <c r="AM533" s="550">
        <f t="shared" si="192"/>
        <v>0</v>
      </c>
      <c r="AN533" s="551">
        <f t="shared" si="193"/>
        <v>0</v>
      </c>
      <c r="AO533" s="549"/>
      <c r="AP533" s="552">
        <f t="shared" si="194"/>
        <v>0</v>
      </c>
      <c r="AQ533" s="553"/>
      <c r="AR533" s="551">
        <f t="shared" si="195"/>
        <v>0</v>
      </c>
      <c r="AS533" s="554"/>
      <c r="AT533" s="345">
        <f t="shared" si="196"/>
        <v>0</v>
      </c>
      <c r="AU533" s="868"/>
      <c r="AV533" s="555"/>
      <c r="AW533" s="371">
        <f t="shared" si="199"/>
        <v>0</v>
      </c>
      <c r="AX533" s="268"/>
      <c r="AY533" s="346">
        <f>'総括表 (A表)'!I533</f>
        <v>0</v>
      </c>
      <c r="AZ533" s="346">
        <f t="shared" si="200"/>
        <v>2</v>
      </c>
      <c r="BA533" s="346" t="str">
        <f t="shared" si="201"/>
        <v/>
      </c>
      <c r="BB533" s="346" t="str">
        <f t="shared" si="204"/>
        <v/>
      </c>
      <c r="BC533" s="346" t="str">
        <f t="shared" si="205"/>
        <v/>
      </c>
    </row>
    <row r="534" spans="1:55">
      <c r="A534" s="353">
        <f>VLOOKUP($E534,'個別表（B表）'!$C$14:$AR$213,2,FALSE)</f>
        <v>0</v>
      </c>
      <c r="B534" s="353">
        <f>IF(D534&gt;0,SUM($D$12:D534),0)</f>
        <v>0</v>
      </c>
      <c r="C534" s="353">
        <f t="shared" si="185"/>
        <v>0</v>
      </c>
      <c r="D534" s="353">
        <f t="shared" si="197"/>
        <v>0</v>
      </c>
      <c r="E534" s="408">
        <f t="shared" si="202"/>
        <v>0</v>
      </c>
      <c r="F534" s="371">
        <f>VLOOKUP($E534,'個別表（B表）'!$C$14:$AR$213,8,FALSE)</f>
        <v>0</v>
      </c>
      <c r="G534" s="346">
        <f>VLOOKUP($E534,'個別表（B表）'!$C$14:$AR$213,9,FALSE)</f>
        <v>0</v>
      </c>
      <c r="H534" s="346">
        <f>VLOOKUP($E534,'個別表（B表）'!$C$14:$AR$213,10,FALSE)</f>
        <v>0</v>
      </c>
      <c r="I534" s="542"/>
      <c r="J534" s="971" t="e">
        <f>IF($O534&gt;=0.6,1,
IF(AND($O534&gt;=0.5,#REF!=2,OR($L534="中間",$L534="山間")),1,"")
)</f>
        <v>#REF!</v>
      </c>
      <c r="K534" s="974" t="str">
        <f t="shared" si="198"/>
        <v/>
      </c>
      <c r="L534" s="652" t="str">
        <f>IF($H534&gt;0,LEFT(VLOOKUP($E534,'個別表（B表）'!$C$14:$AR$213,15,FALSE),2),"")</f>
        <v/>
      </c>
      <c r="M534" s="796"/>
      <c r="N534" s="544"/>
      <c r="O534" s="544"/>
      <c r="P534" s="543"/>
      <c r="Q534" s="556" t="str">
        <f t="shared" si="203"/>
        <v/>
      </c>
      <c r="R534" s="545"/>
      <c r="S534" s="557">
        <f>SUMIFS('個別表（B表）'!$H$14:$H$213,'個別表（B表）'!$C$14:$C$213,'総括表 (A表)'!$E534,'個別表（B表）'!$S$14:$S$213,"&gt;=1")</f>
        <v>0</v>
      </c>
      <c r="T534" s="401">
        <f>SUMIFS('個別表（B表）'!$BB$14:$BB$213,'個別表（B表）'!$C$14:$C$213,'総括表 (A表)'!$E534)</f>
        <v>0</v>
      </c>
      <c r="U534" s="401">
        <f>SUMIFS('個別表（B表）'!$BD$14:$BD$213,'個別表（B表）'!$C$14:$C$213,'総括表 (A表)'!$E534)</f>
        <v>0</v>
      </c>
      <c r="V534" s="557">
        <f>SUMIFS('個別表（B表）'!$H$14:$H$213,'個別表（B表）'!$C$14:$C$213,'総括表 (A表)'!$E534,'個別表（B表）'!$T$14:$T$213,"&gt;=1")</f>
        <v>0</v>
      </c>
      <c r="W534" s="402">
        <f>SUMIFS('個別表（B表）'!$BZ$14:$BZ$213,'個別表（B表）'!$C$14:$C$213,'総括表 (A表)'!$E534)</f>
        <v>0</v>
      </c>
      <c r="X534" s="402">
        <f>SUMIFS('個別表（B表）'!$CC$14:$CC$213,'個別表（B表）'!$C$14:$C$213,'総括表 (A表)'!$E534)</f>
        <v>0</v>
      </c>
      <c r="Y534" s="546"/>
      <c r="Z534" s="546"/>
      <c r="AA534" s="557">
        <f t="shared" si="186"/>
        <v>0</v>
      </c>
      <c r="AB534" s="403">
        <f t="shared" si="187"/>
        <v>0</v>
      </c>
      <c r="AC534" s="403">
        <f t="shared" si="188"/>
        <v>0</v>
      </c>
      <c r="AD534" s="548">
        <f t="shared" si="206"/>
        <v>0</v>
      </c>
      <c r="AE534" s="549"/>
      <c r="AF534" s="550">
        <f t="shared" si="189"/>
        <v>0</v>
      </c>
      <c r="AG534" s="551">
        <f t="shared" si="190"/>
        <v>0</v>
      </c>
      <c r="AH534" s="549"/>
      <c r="AI534" s="549"/>
      <c r="AJ534" s="550">
        <f t="shared" si="191"/>
        <v>0</v>
      </c>
      <c r="AK534" s="850">
        <f t="shared" si="207"/>
        <v>0</v>
      </c>
      <c r="AL534" s="549"/>
      <c r="AM534" s="550">
        <f t="shared" si="192"/>
        <v>0</v>
      </c>
      <c r="AN534" s="551">
        <f t="shared" si="193"/>
        <v>0</v>
      </c>
      <c r="AO534" s="549"/>
      <c r="AP534" s="552">
        <f t="shared" si="194"/>
        <v>0</v>
      </c>
      <c r="AQ534" s="553"/>
      <c r="AR534" s="551">
        <f t="shared" si="195"/>
        <v>0</v>
      </c>
      <c r="AS534" s="554"/>
      <c r="AT534" s="345">
        <f t="shared" si="196"/>
        <v>0</v>
      </c>
      <c r="AU534" s="868"/>
      <c r="AV534" s="555"/>
      <c r="AW534" s="371">
        <f t="shared" si="199"/>
        <v>0</v>
      </c>
      <c r="AX534" s="268"/>
      <c r="AY534" s="346">
        <f>'総括表 (A表)'!I534</f>
        <v>0</v>
      </c>
      <c r="AZ534" s="346">
        <f t="shared" si="200"/>
        <v>2</v>
      </c>
      <c r="BA534" s="346" t="str">
        <f t="shared" si="201"/>
        <v/>
      </c>
      <c r="BB534" s="346" t="str">
        <f t="shared" si="204"/>
        <v/>
      </c>
      <c r="BC534" s="346" t="str">
        <f t="shared" si="205"/>
        <v/>
      </c>
    </row>
    <row r="535" spans="1:55">
      <c r="A535" s="353">
        <f>VLOOKUP($E535,'個別表（B表）'!$C$14:$AR$213,2,FALSE)</f>
        <v>0</v>
      </c>
      <c r="B535" s="353">
        <f>IF(D535&gt;0,SUM($D$12:D535),0)</f>
        <v>0</v>
      </c>
      <c r="C535" s="353">
        <f t="shared" si="185"/>
        <v>0</v>
      </c>
      <c r="D535" s="353">
        <f t="shared" si="197"/>
        <v>0</v>
      </c>
      <c r="E535" s="408">
        <f t="shared" si="202"/>
        <v>0</v>
      </c>
      <c r="F535" s="371">
        <f>VLOOKUP($E535,'個別表（B表）'!$C$14:$AR$213,8,FALSE)</f>
        <v>0</v>
      </c>
      <c r="G535" s="346">
        <f>VLOOKUP($E535,'個別表（B表）'!$C$14:$AR$213,9,FALSE)</f>
        <v>0</v>
      </c>
      <c r="H535" s="346">
        <f>VLOOKUP($E535,'個別表（B表）'!$C$14:$AR$213,10,FALSE)</f>
        <v>0</v>
      </c>
      <c r="I535" s="542"/>
      <c r="J535" s="971" t="e">
        <f>IF($O535&gt;=0.6,1,
IF(AND($O535&gt;=0.5,#REF!=2,OR($L535="中間",$L535="山間")),1,"")
)</f>
        <v>#REF!</v>
      </c>
      <c r="K535" s="974" t="str">
        <f t="shared" si="198"/>
        <v/>
      </c>
      <c r="L535" s="652" t="str">
        <f>IF($H535&gt;0,LEFT(VLOOKUP($E535,'個別表（B表）'!$C$14:$AR$213,15,FALSE),2),"")</f>
        <v/>
      </c>
      <c r="M535" s="796"/>
      <c r="N535" s="544"/>
      <c r="O535" s="544"/>
      <c r="P535" s="543"/>
      <c r="Q535" s="556" t="str">
        <f t="shared" si="203"/>
        <v/>
      </c>
      <c r="R535" s="545"/>
      <c r="S535" s="557">
        <f>SUMIFS('個別表（B表）'!$H$14:$H$213,'個別表（B表）'!$C$14:$C$213,'総括表 (A表)'!$E535,'個別表（B表）'!$S$14:$S$213,"&gt;=1")</f>
        <v>0</v>
      </c>
      <c r="T535" s="401">
        <f>SUMIFS('個別表（B表）'!$BB$14:$BB$213,'個別表（B表）'!$C$14:$C$213,'総括表 (A表)'!$E535)</f>
        <v>0</v>
      </c>
      <c r="U535" s="401">
        <f>SUMIFS('個別表（B表）'!$BD$14:$BD$213,'個別表（B表）'!$C$14:$C$213,'総括表 (A表)'!$E535)</f>
        <v>0</v>
      </c>
      <c r="V535" s="557">
        <f>SUMIFS('個別表（B表）'!$H$14:$H$213,'個別表（B表）'!$C$14:$C$213,'総括表 (A表)'!$E535,'個別表（B表）'!$T$14:$T$213,"&gt;=1")</f>
        <v>0</v>
      </c>
      <c r="W535" s="402">
        <f>SUMIFS('個別表（B表）'!$BZ$14:$BZ$213,'個別表（B表）'!$C$14:$C$213,'総括表 (A表)'!$E535)</f>
        <v>0</v>
      </c>
      <c r="X535" s="402">
        <f>SUMIFS('個別表（B表）'!$CC$14:$CC$213,'個別表（B表）'!$C$14:$C$213,'総括表 (A表)'!$E535)</f>
        <v>0</v>
      </c>
      <c r="Y535" s="546"/>
      <c r="Z535" s="546"/>
      <c r="AA535" s="557">
        <f t="shared" si="186"/>
        <v>0</v>
      </c>
      <c r="AB535" s="403">
        <f t="shared" si="187"/>
        <v>0</v>
      </c>
      <c r="AC535" s="403">
        <f t="shared" si="188"/>
        <v>0</v>
      </c>
      <c r="AD535" s="548">
        <f t="shared" si="206"/>
        <v>0</v>
      </c>
      <c r="AE535" s="549"/>
      <c r="AF535" s="550">
        <f t="shared" si="189"/>
        <v>0</v>
      </c>
      <c r="AG535" s="551">
        <f t="shared" si="190"/>
        <v>0</v>
      </c>
      <c r="AH535" s="549"/>
      <c r="AI535" s="549"/>
      <c r="AJ535" s="550">
        <f t="shared" si="191"/>
        <v>0</v>
      </c>
      <c r="AK535" s="850">
        <f t="shared" si="207"/>
        <v>0</v>
      </c>
      <c r="AL535" s="549"/>
      <c r="AM535" s="550">
        <f t="shared" si="192"/>
        <v>0</v>
      </c>
      <c r="AN535" s="551">
        <f t="shared" si="193"/>
        <v>0</v>
      </c>
      <c r="AO535" s="549"/>
      <c r="AP535" s="552">
        <f t="shared" si="194"/>
        <v>0</v>
      </c>
      <c r="AQ535" s="553"/>
      <c r="AR535" s="551">
        <f t="shared" si="195"/>
        <v>0</v>
      </c>
      <c r="AS535" s="554"/>
      <c r="AT535" s="345">
        <f t="shared" si="196"/>
        <v>0</v>
      </c>
      <c r="AU535" s="868"/>
      <c r="AV535" s="555"/>
      <c r="AW535" s="371">
        <f t="shared" si="199"/>
        <v>0</v>
      </c>
      <c r="AX535" s="268"/>
      <c r="AY535" s="346">
        <f>'総括表 (A表)'!I535</f>
        <v>0</v>
      </c>
      <c r="AZ535" s="346">
        <f t="shared" si="200"/>
        <v>2</v>
      </c>
      <c r="BA535" s="346" t="str">
        <f t="shared" si="201"/>
        <v/>
      </c>
      <c r="BB535" s="346" t="str">
        <f t="shared" si="204"/>
        <v/>
      </c>
      <c r="BC535" s="346" t="str">
        <f t="shared" si="205"/>
        <v/>
      </c>
    </row>
    <row r="536" spans="1:55">
      <c r="A536" s="353">
        <f>VLOOKUP($E536,'個別表（B表）'!$C$14:$AR$213,2,FALSE)</f>
        <v>0</v>
      </c>
      <c r="B536" s="353">
        <f>IF(D536&gt;0,SUM($D$12:D536),0)</f>
        <v>0</v>
      </c>
      <c r="C536" s="353">
        <f t="shared" si="185"/>
        <v>0</v>
      </c>
      <c r="D536" s="353">
        <f t="shared" si="197"/>
        <v>0</v>
      </c>
      <c r="E536" s="408">
        <f t="shared" si="202"/>
        <v>0</v>
      </c>
      <c r="F536" s="371">
        <f>VLOOKUP($E536,'個別表（B表）'!$C$14:$AR$213,8,FALSE)</f>
        <v>0</v>
      </c>
      <c r="G536" s="346">
        <f>VLOOKUP($E536,'個別表（B表）'!$C$14:$AR$213,9,FALSE)</f>
        <v>0</v>
      </c>
      <c r="H536" s="346">
        <f>VLOOKUP($E536,'個別表（B表）'!$C$14:$AR$213,10,FALSE)</f>
        <v>0</v>
      </c>
      <c r="I536" s="542"/>
      <c r="J536" s="971" t="e">
        <f>IF($O536&gt;=0.6,1,
IF(AND($O536&gt;=0.5,#REF!=2,OR($L536="中間",$L536="山間")),1,"")
)</f>
        <v>#REF!</v>
      </c>
      <c r="K536" s="974" t="str">
        <f t="shared" si="198"/>
        <v/>
      </c>
      <c r="L536" s="652" t="str">
        <f>IF($H536&gt;0,LEFT(VLOOKUP($E536,'個別表（B表）'!$C$14:$AR$213,15,FALSE),2),"")</f>
        <v/>
      </c>
      <c r="M536" s="796"/>
      <c r="N536" s="544"/>
      <c r="O536" s="544"/>
      <c r="P536" s="543"/>
      <c r="Q536" s="556" t="str">
        <f t="shared" si="203"/>
        <v/>
      </c>
      <c r="R536" s="545"/>
      <c r="S536" s="557">
        <f>SUMIFS('個別表（B表）'!$H$14:$H$213,'個別表（B表）'!$C$14:$C$213,'総括表 (A表)'!$E536,'個別表（B表）'!$S$14:$S$213,"&gt;=1")</f>
        <v>0</v>
      </c>
      <c r="T536" s="401">
        <f>SUMIFS('個別表（B表）'!$BB$14:$BB$213,'個別表（B表）'!$C$14:$C$213,'総括表 (A表)'!$E536)</f>
        <v>0</v>
      </c>
      <c r="U536" s="401">
        <f>SUMIFS('個別表（B表）'!$BD$14:$BD$213,'個別表（B表）'!$C$14:$C$213,'総括表 (A表)'!$E536)</f>
        <v>0</v>
      </c>
      <c r="V536" s="557">
        <f>SUMIFS('個別表（B表）'!$H$14:$H$213,'個別表（B表）'!$C$14:$C$213,'総括表 (A表)'!$E536,'個別表（B表）'!$T$14:$T$213,"&gt;=1")</f>
        <v>0</v>
      </c>
      <c r="W536" s="402">
        <f>SUMIFS('個別表（B表）'!$BZ$14:$BZ$213,'個別表（B表）'!$C$14:$C$213,'総括表 (A表)'!$E536)</f>
        <v>0</v>
      </c>
      <c r="X536" s="402">
        <f>SUMIFS('個別表（B表）'!$CC$14:$CC$213,'個別表（B表）'!$C$14:$C$213,'総括表 (A表)'!$E536)</f>
        <v>0</v>
      </c>
      <c r="Y536" s="546"/>
      <c r="Z536" s="546"/>
      <c r="AA536" s="557">
        <f t="shared" si="186"/>
        <v>0</v>
      </c>
      <c r="AB536" s="403">
        <f t="shared" si="187"/>
        <v>0</v>
      </c>
      <c r="AC536" s="403">
        <f t="shared" si="188"/>
        <v>0</v>
      </c>
      <c r="AD536" s="548">
        <f t="shared" si="206"/>
        <v>0</v>
      </c>
      <c r="AE536" s="549"/>
      <c r="AF536" s="550">
        <f t="shared" si="189"/>
        <v>0</v>
      </c>
      <c r="AG536" s="551">
        <f t="shared" si="190"/>
        <v>0</v>
      </c>
      <c r="AH536" s="549"/>
      <c r="AI536" s="549"/>
      <c r="AJ536" s="550">
        <f t="shared" si="191"/>
        <v>0</v>
      </c>
      <c r="AK536" s="850">
        <f t="shared" si="207"/>
        <v>0</v>
      </c>
      <c r="AL536" s="549"/>
      <c r="AM536" s="550">
        <f t="shared" si="192"/>
        <v>0</v>
      </c>
      <c r="AN536" s="551">
        <f t="shared" si="193"/>
        <v>0</v>
      </c>
      <c r="AO536" s="549"/>
      <c r="AP536" s="552">
        <f t="shared" si="194"/>
        <v>0</v>
      </c>
      <c r="AQ536" s="553"/>
      <c r="AR536" s="551">
        <f t="shared" si="195"/>
        <v>0</v>
      </c>
      <c r="AS536" s="554"/>
      <c r="AT536" s="345">
        <f t="shared" si="196"/>
        <v>0</v>
      </c>
      <c r="AU536" s="868"/>
      <c r="AV536" s="555"/>
      <c r="AW536" s="371">
        <f t="shared" si="199"/>
        <v>0</v>
      </c>
      <c r="AX536" s="268"/>
      <c r="AY536" s="346">
        <f>'総括表 (A表)'!I536</f>
        <v>0</v>
      </c>
      <c r="AZ536" s="346">
        <f t="shared" si="200"/>
        <v>2</v>
      </c>
      <c r="BA536" s="346" t="str">
        <f t="shared" si="201"/>
        <v/>
      </c>
      <c r="BB536" s="346" t="str">
        <f t="shared" si="204"/>
        <v/>
      </c>
      <c r="BC536" s="346" t="str">
        <f t="shared" si="205"/>
        <v/>
      </c>
    </row>
    <row r="537" spans="1:55">
      <c r="A537" s="353">
        <f>VLOOKUP($E537,'個別表（B表）'!$C$14:$AR$213,2,FALSE)</f>
        <v>0</v>
      </c>
      <c r="B537" s="353">
        <f>IF(D537&gt;0,SUM($D$12:D537),0)</f>
        <v>0</v>
      </c>
      <c r="C537" s="353">
        <f t="shared" si="185"/>
        <v>0</v>
      </c>
      <c r="D537" s="353">
        <f t="shared" si="197"/>
        <v>0</v>
      </c>
      <c r="E537" s="408">
        <f t="shared" si="202"/>
        <v>0</v>
      </c>
      <c r="F537" s="371">
        <f>VLOOKUP($E537,'個別表（B表）'!$C$14:$AR$213,8,FALSE)</f>
        <v>0</v>
      </c>
      <c r="G537" s="346">
        <f>VLOOKUP($E537,'個別表（B表）'!$C$14:$AR$213,9,FALSE)</f>
        <v>0</v>
      </c>
      <c r="H537" s="346">
        <f>VLOOKUP($E537,'個別表（B表）'!$C$14:$AR$213,10,FALSE)</f>
        <v>0</v>
      </c>
      <c r="I537" s="542"/>
      <c r="J537" s="971" t="e">
        <f>IF($O537&gt;=0.6,1,
IF(AND($O537&gt;=0.5,#REF!=2,OR($L537="中間",$L537="山間")),1,"")
)</f>
        <v>#REF!</v>
      </c>
      <c r="K537" s="974" t="str">
        <f t="shared" si="198"/>
        <v/>
      </c>
      <c r="L537" s="652" t="str">
        <f>IF($H537&gt;0,LEFT(VLOOKUP($E537,'個別表（B表）'!$C$14:$AR$213,15,FALSE),2),"")</f>
        <v/>
      </c>
      <c r="M537" s="796"/>
      <c r="N537" s="544"/>
      <c r="O537" s="544"/>
      <c r="P537" s="543"/>
      <c r="Q537" s="556" t="str">
        <f t="shared" si="203"/>
        <v/>
      </c>
      <c r="R537" s="545"/>
      <c r="S537" s="557">
        <f>SUMIFS('個別表（B表）'!$H$14:$H$213,'個別表（B表）'!$C$14:$C$213,'総括表 (A表)'!$E537,'個別表（B表）'!$S$14:$S$213,"&gt;=1")</f>
        <v>0</v>
      </c>
      <c r="T537" s="401">
        <f>SUMIFS('個別表（B表）'!$BB$14:$BB$213,'個別表（B表）'!$C$14:$C$213,'総括表 (A表)'!$E537)</f>
        <v>0</v>
      </c>
      <c r="U537" s="401">
        <f>SUMIFS('個別表（B表）'!$BD$14:$BD$213,'個別表（B表）'!$C$14:$C$213,'総括表 (A表)'!$E537)</f>
        <v>0</v>
      </c>
      <c r="V537" s="557">
        <f>SUMIFS('個別表（B表）'!$H$14:$H$213,'個別表（B表）'!$C$14:$C$213,'総括表 (A表)'!$E537,'個別表（B表）'!$T$14:$T$213,"&gt;=1")</f>
        <v>0</v>
      </c>
      <c r="W537" s="402">
        <f>SUMIFS('個別表（B表）'!$BZ$14:$BZ$213,'個別表（B表）'!$C$14:$C$213,'総括表 (A表)'!$E537)</f>
        <v>0</v>
      </c>
      <c r="X537" s="402">
        <f>SUMIFS('個別表（B表）'!$CC$14:$CC$213,'個別表（B表）'!$C$14:$C$213,'総括表 (A表)'!$E537)</f>
        <v>0</v>
      </c>
      <c r="Y537" s="546"/>
      <c r="Z537" s="546"/>
      <c r="AA537" s="557">
        <f t="shared" si="186"/>
        <v>0</v>
      </c>
      <c r="AB537" s="403">
        <f t="shared" si="187"/>
        <v>0</v>
      </c>
      <c r="AC537" s="403">
        <f t="shared" si="188"/>
        <v>0</v>
      </c>
      <c r="AD537" s="548">
        <f t="shared" si="206"/>
        <v>0</v>
      </c>
      <c r="AE537" s="549"/>
      <c r="AF537" s="550">
        <f t="shared" si="189"/>
        <v>0</v>
      </c>
      <c r="AG537" s="551">
        <f t="shared" si="190"/>
        <v>0</v>
      </c>
      <c r="AH537" s="549"/>
      <c r="AI537" s="549"/>
      <c r="AJ537" s="550">
        <f t="shared" si="191"/>
        <v>0</v>
      </c>
      <c r="AK537" s="850">
        <f t="shared" si="207"/>
        <v>0</v>
      </c>
      <c r="AL537" s="549"/>
      <c r="AM537" s="550">
        <f t="shared" si="192"/>
        <v>0</v>
      </c>
      <c r="AN537" s="551">
        <f t="shared" si="193"/>
        <v>0</v>
      </c>
      <c r="AO537" s="549"/>
      <c r="AP537" s="552">
        <f t="shared" si="194"/>
        <v>0</v>
      </c>
      <c r="AQ537" s="553"/>
      <c r="AR537" s="551">
        <f t="shared" si="195"/>
        <v>0</v>
      </c>
      <c r="AS537" s="554"/>
      <c r="AT537" s="345">
        <f t="shared" si="196"/>
        <v>0</v>
      </c>
      <c r="AU537" s="868"/>
      <c r="AV537" s="555"/>
      <c r="AW537" s="371">
        <f t="shared" si="199"/>
        <v>0</v>
      </c>
      <c r="AX537" s="268"/>
      <c r="AY537" s="346">
        <f>'総括表 (A表)'!I537</f>
        <v>0</v>
      </c>
      <c r="AZ537" s="346">
        <f t="shared" si="200"/>
        <v>2</v>
      </c>
      <c r="BA537" s="346" t="str">
        <f t="shared" si="201"/>
        <v/>
      </c>
      <c r="BB537" s="346" t="str">
        <f t="shared" si="204"/>
        <v/>
      </c>
      <c r="BC537" s="346" t="str">
        <f t="shared" si="205"/>
        <v/>
      </c>
    </row>
    <row r="538" spans="1:55">
      <c r="A538" s="353">
        <f>VLOOKUP($E538,'個別表（B表）'!$C$14:$AR$213,2,FALSE)</f>
        <v>0</v>
      </c>
      <c r="B538" s="353">
        <f>IF(D538&gt;0,SUM($D$12:D538),0)</f>
        <v>0</v>
      </c>
      <c r="C538" s="353">
        <f t="shared" si="185"/>
        <v>0</v>
      </c>
      <c r="D538" s="353">
        <f t="shared" si="197"/>
        <v>0</v>
      </c>
      <c r="E538" s="408">
        <f t="shared" si="202"/>
        <v>0</v>
      </c>
      <c r="F538" s="371">
        <f>VLOOKUP($E538,'個別表（B表）'!$C$14:$AR$213,8,FALSE)</f>
        <v>0</v>
      </c>
      <c r="G538" s="346">
        <f>VLOOKUP($E538,'個別表（B表）'!$C$14:$AR$213,9,FALSE)</f>
        <v>0</v>
      </c>
      <c r="H538" s="346">
        <f>VLOOKUP($E538,'個別表（B表）'!$C$14:$AR$213,10,FALSE)</f>
        <v>0</v>
      </c>
      <c r="I538" s="542"/>
      <c r="J538" s="971" t="e">
        <f>IF($O538&gt;=0.6,1,
IF(AND($O538&gt;=0.5,#REF!=2,OR($L538="中間",$L538="山間")),1,"")
)</f>
        <v>#REF!</v>
      </c>
      <c r="K538" s="974" t="str">
        <f t="shared" si="198"/>
        <v/>
      </c>
      <c r="L538" s="652" t="str">
        <f>IF($H538&gt;0,LEFT(VLOOKUP($E538,'個別表（B表）'!$C$14:$AR$213,15,FALSE),2),"")</f>
        <v/>
      </c>
      <c r="M538" s="796"/>
      <c r="N538" s="544"/>
      <c r="O538" s="544"/>
      <c r="P538" s="543"/>
      <c r="Q538" s="556" t="str">
        <f t="shared" si="203"/>
        <v/>
      </c>
      <c r="R538" s="545"/>
      <c r="S538" s="557">
        <f>SUMIFS('個別表（B表）'!$H$14:$H$213,'個別表（B表）'!$C$14:$C$213,'総括表 (A表)'!$E538,'個別表（B表）'!$S$14:$S$213,"&gt;=1")</f>
        <v>0</v>
      </c>
      <c r="T538" s="401">
        <f>SUMIFS('個別表（B表）'!$BB$14:$BB$213,'個別表（B表）'!$C$14:$C$213,'総括表 (A表)'!$E538)</f>
        <v>0</v>
      </c>
      <c r="U538" s="401">
        <f>SUMIFS('個別表（B表）'!$BD$14:$BD$213,'個別表（B表）'!$C$14:$C$213,'総括表 (A表)'!$E538)</f>
        <v>0</v>
      </c>
      <c r="V538" s="557">
        <f>SUMIFS('個別表（B表）'!$H$14:$H$213,'個別表（B表）'!$C$14:$C$213,'総括表 (A表)'!$E538,'個別表（B表）'!$T$14:$T$213,"&gt;=1")</f>
        <v>0</v>
      </c>
      <c r="W538" s="402">
        <f>SUMIFS('個別表（B表）'!$BZ$14:$BZ$213,'個別表（B表）'!$C$14:$C$213,'総括表 (A表)'!$E538)</f>
        <v>0</v>
      </c>
      <c r="X538" s="402">
        <f>SUMIFS('個別表（B表）'!$CC$14:$CC$213,'個別表（B表）'!$C$14:$C$213,'総括表 (A表)'!$E538)</f>
        <v>0</v>
      </c>
      <c r="Y538" s="546"/>
      <c r="Z538" s="546"/>
      <c r="AA538" s="557">
        <f t="shared" si="186"/>
        <v>0</v>
      </c>
      <c r="AB538" s="403">
        <f t="shared" si="187"/>
        <v>0</v>
      </c>
      <c r="AC538" s="403">
        <f t="shared" si="188"/>
        <v>0</v>
      </c>
      <c r="AD538" s="548">
        <f t="shared" si="206"/>
        <v>0</v>
      </c>
      <c r="AE538" s="549"/>
      <c r="AF538" s="550">
        <f t="shared" si="189"/>
        <v>0</v>
      </c>
      <c r="AG538" s="551">
        <f t="shared" si="190"/>
        <v>0</v>
      </c>
      <c r="AH538" s="549"/>
      <c r="AI538" s="549"/>
      <c r="AJ538" s="550">
        <f t="shared" si="191"/>
        <v>0</v>
      </c>
      <c r="AK538" s="850">
        <f t="shared" si="207"/>
        <v>0</v>
      </c>
      <c r="AL538" s="549"/>
      <c r="AM538" s="550">
        <f t="shared" si="192"/>
        <v>0</v>
      </c>
      <c r="AN538" s="551">
        <f t="shared" si="193"/>
        <v>0</v>
      </c>
      <c r="AO538" s="549"/>
      <c r="AP538" s="552">
        <f t="shared" si="194"/>
        <v>0</v>
      </c>
      <c r="AQ538" s="553"/>
      <c r="AR538" s="551">
        <f t="shared" si="195"/>
        <v>0</v>
      </c>
      <c r="AS538" s="554"/>
      <c r="AT538" s="345">
        <f t="shared" si="196"/>
        <v>0</v>
      </c>
      <c r="AU538" s="868"/>
      <c r="AV538" s="555"/>
      <c r="AW538" s="371">
        <f t="shared" si="199"/>
        <v>0</v>
      </c>
      <c r="AX538" s="268"/>
      <c r="AY538" s="346">
        <f>'総括表 (A表)'!I538</f>
        <v>0</v>
      </c>
      <c r="AZ538" s="346">
        <f t="shared" si="200"/>
        <v>2</v>
      </c>
      <c r="BA538" s="346" t="str">
        <f t="shared" si="201"/>
        <v/>
      </c>
      <c r="BB538" s="346" t="str">
        <f t="shared" si="204"/>
        <v/>
      </c>
      <c r="BC538" s="346" t="str">
        <f t="shared" si="205"/>
        <v/>
      </c>
    </row>
    <row r="539" spans="1:55">
      <c r="A539" s="353">
        <f>VLOOKUP($E539,'個別表（B表）'!$C$14:$AR$213,2,FALSE)</f>
        <v>0</v>
      </c>
      <c r="B539" s="353">
        <f>IF(D539&gt;0,SUM($D$12:D539),0)</f>
        <v>0</v>
      </c>
      <c r="C539" s="353">
        <f t="shared" si="185"/>
        <v>0</v>
      </c>
      <c r="D539" s="353">
        <f t="shared" si="197"/>
        <v>0</v>
      </c>
      <c r="E539" s="408">
        <f t="shared" si="202"/>
        <v>0</v>
      </c>
      <c r="F539" s="371">
        <f>VLOOKUP($E539,'個別表（B表）'!$C$14:$AR$213,8,FALSE)</f>
        <v>0</v>
      </c>
      <c r="G539" s="346">
        <f>VLOOKUP($E539,'個別表（B表）'!$C$14:$AR$213,9,FALSE)</f>
        <v>0</v>
      </c>
      <c r="H539" s="346">
        <f>VLOOKUP($E539,'個別表（B表）'!$C$14:$AR$213,10,FALSE)</f>
        <v>0</v>
      </c>
      <c r="I539" s="542"/>
      <c r="J539" s="971" t="e">
        <f>IF($O539&gt;=0.6,1,
IF(AND($O539&gt;=0.5,#REF!=2,OR($L539="中間",$L539="山間")),1,"")
)</f>
        <v>#REF!</v>
      </c>
      <c r="K539" s="974" t="str">
        <f t="shared" si="198"/>
        <v/>
      </c>
      <c r="L539" s="652" t="str">
        <f>IF($H539&gt;0,LEFT(VLOOKUP($E539,'個別表（B表）'!$C$14:$AR$213,15,FALSE),2),"")</f>
        <v/>
      </c>
      <c r="M539" s="796"/>
      <c r="N539" s="544"/>
      <c r="O539" s="544"/>
      <c r="P539" s="543"/>
      <c r="Q539" s="556" t="str">
        <f t="shared" si="203"/>
        <v/>
      </c>
      <c r="R539" s="545"/>
      <c r="S539" s="557">
        <f>SUMIFS('個別表（B表）'!$H$14:$H$213,'個別表（B表）'!$C$14:$C$213,'総括表 (A表)'!$E539,'個別表（B表）'!$S$14:$S$213,"&gt;=1")</f>
        <v>0</v>
      </c>
      <c r="T539" s="401">
        <f>SUMIFS('個別表（B表）'!$BB$14:$BB$213,'個別表（B表）'!$C$14:$C$213,'総括表 (A表)'!$E539)</f>
        <v>0</v>
      </c>
      <c r="U539" s="401">
        <f>SUMIFS('個別表（B表）'!$BD$14:$BD$213,'個別表（B表）'!$C$14:$C$213,'総括表 (A表)'!$E539)</f>
        <v>0</v>
      </c>
      <c r="V539" s="557">
        <f>SUMIFS('個別表（B表）'!$H$14:$H$213,'個別表（B表）'!$C$14:$C$213,'総括表 (A表)'!$E539,'個別表（B表）'!$T$14:$T$213,"&gt;=1")</f>
        <v>0</v>
      </c>
      <c r="W539" s="402">
        <f>SUMIFS('個別表（B表）'!$BZ$14:$BZ$213,'個別表（B表）'!$C$14:$C$213,'総括表 (A表)'!$E539)</f>
        <v>0</v>
      </c>
      <c r="X539" s="402">
        <f>SUMIFS('個別表（B表）'!$CC$14:$CC$213,'個別表（B表）'!$C$14:$C$213,'総括表 (A表)'!$E539)</f>
        <v>0</v>
      </c>
      <c r="Y539" s="546"/>
      <c r="Z539" s="546"/>
      <c r="AA539" s="557">
        <f t="shared" si="186"/>
        <v>0</v>
      </c>
      <c r="AB539" s="403">
        <f t="shared" si="187"/>
        <v>0</v>
      </c>
      <c r="AC539" s="403">
        <f t="shared" si="188"/>
        <v>0</v>
      </c>
      <c r="AD539" s="548">
        <f t="shared" si="206"/>
        <v>0</v>
      </c>
      <c r="AE539" s="549"/>
      <c r="AF539" s="550">
        <f t="shared" si="189"/>
        <v>0</v>
      </c>
      <c r="AG539" s="551">
        <f t="shared" si="190"/>
        <v>0</v>
      </c>
      <c r="AH539" s="549"/>
      <c r="AI539" s="549"/>
      <c r="AJ539" s="550">
        <f t="shared" si="191"/>
        <v>0</v>
      </c>
      <c r="AK539" s="850">
        <f t="shared" si="207"/>
        <v>0</v>
      </c>
      <c r="AL539" s="549"/>
      <c r="AM539" s="550">
        <f t="shared" si="192"/>
        <v>0</v>
      </c>
      <c r="AN539" s="551">
        <f t="shared" si="193"/>
        <v>0</v>
      </c>
      <c r="AO539" s="549"/>
      <c r="AP539" s="552">
        <f t="shared" si="194"/>
        <v>0</v>
      </c>
      <c r="AQ539" s="553"/>
      <c r="AR539" s="551">
        <f t="shared" si="195"/>
        <v>0</v>
      </c>
      <c r="AS539" s="554"/>
      <c r="AT539" s="345">
        <f t="shared" si="196"/>
        <v>0</v>
      </c>
      <c r="AU539" s="868"/>
      <c r="AV539" s="555"/>
      <c r="AW539" s="371">
        <f t="shared" si="199"/>
        <v>0</v>
      </c>
      <c r="AX539" s="268"/>
      <c r="AY539" s="346">
        <f>'総括表 (A表)'!I539</f>
        <v>0</v>
      </c>
      <c r="AZ539" s="346">
        <f t="shared" si="200"/>
        <v>2</v>
      </c>
      <c r="BA539" s="346" t="str">
        <f t="shared" si="201"/>
        <v/>
      </c>
      <c r="BB539" s="346" t="str">
        <f t="shared" si="204"/>
        <v/>
      </c>
      <c r="BC539" s="346" t="str">
        <f t="shared" si="205"/>
        <v/>
      </c>
    </row>
    <row r="540" spans="1:55">
      <c r="A540" s="353">
        <f>VLOOKUP($E540,'個別表（B表）'!$C$14:$AR$213,2,FALSE)</f>
        <v>0</v>
      </c>
      <c r="B540" s="353">
        <f>IF(D540&gt;0,SUM($D$12:D540),0)</f>
        <v>0</v>
      </c>
      <c r="C540" s="353">
        <f t="shared" si="185"/>
        <v>0</v>
      </c>
      <c r="D540" s="353">
        <f t="shared" si="197"/>
        <v>0</v>
      </c>
      <c r="E540" s="408">
        <f t="shared" si="202"/>
        <v>0</v>
      </c>
      <c r="F540" s="371">
        <f>VLOOKUP($E540,'個別表（B表）'!$C$14:$AR$213,8,FALSE)</f>
        <v>0</v>
      </c>
      <c r="G540" s="346">
        <f>VLOOKUP($E540,'個別表（B表）'!$C$14:$AR$213,9,FALSE)</f>
        <v>0</v>
      </c>
      <c r="H540" s="346">
        <f>VLOOKUP($E540,'個別表（B表）'!$C$14:$AR$213,10,FALSE)</f>
        <v>0</v>
      </c>
      <c r="I540" s="542"/>
      <c r="J540" s="971" t="e">
        <f>IF($O540&gt;=0.6,1,
IF(AND($O540&gt;=0.5,#REF!=2,OR($L540="中間",$L540="山間")),1,"")
)</f>
        <v>#REF!</v>
      </c>
      <c r="K540" s="974" t="str">
        <f t="shared" si="198"/>
        <v/>
      </c>
      <c r="L540" s="652" t="str">
        <f>IF($H540&gt;0,LEFT(VLOOKUP($E540,'個別表（B表）'!$C$14:$AR$213,15,FALSE),2),"")</f>
        <v/>
      </c>
      <c r="M540" s="796"/>
      <c r="N540" s="544"/>
      <c r="O540" s="544"/>
      <c r="P540" s="543"/>
      <c r="Q540" s="556" t="str">
        <f t="shared" si="203"/>
        <v/>
      </c>
      <c r="R540" s="545"/>
      <c r="S540" s="557">
        <f>SUMIFS('個別表（B表）'!$H$14:$H$213,'個別表（B表）'!$C$14:$C$213,'総括表 (A表)'!$E540,'個別表（B表）'!$S$14:$S$213,"&gt;=1")</f>
        <v>0</v>
      </c>
      <c r="T540" s="401">
        <f>SUMIFS('個別表（B表）'!$BB$14:$BB$213,'個別表（B表）'!$C$14:$C$213,'総括表 (A表)'!$E540)</f>
        <v>0</v>
      </c>
      <c r="U540" s="401">
        <f>SUMIFS('個別表（B表）'!$BD$14:$BD$213,'個別表（B表）'!$C$14:$C$213,'総括表 (A表)'!$E540)</f>
        <v>0</v>
      </c>
      <c r="V540" s="557">
        <f>SUMIFS('個別表（B表）'!$H$14:$H$213,'個別表（B表）'!$C$14:$C$213,'総括表 (A表)'!$E540,'個別表（B表）'!$T$14:$T$213,"&gt;=1")</f>
        <v>0</v>
      </c>
      <c r="W540" s="402">
        <f>SUMIFS('個別表（B表）'!$BZ$14:$BZ$213,'個別表（B表）'!$C$14:$C$213,'総括表 (A表)'!$E540)</f>
        <v>0</v>
      </c>
      <c r="X540" s="402">
        <f>SUMIFS('個別表（B表）'!$CC$14:$CC$213,'個別表（B表）'!$C$14:$C$213,'総括表 (A表)'!$E540)</f>
        <v>0</v>
      </c>
      <c r="Y540" s="546"/>
      <c r="Z540" s="546"/>
      <c r="AA540" s="557">
        <f t="shared" si="186"/>
        <v>0</v>
      </c>
      <c r="AB540" s="403">
        <f t="shared" si="187"/>
        <v>0</v>
      </c>
      <c r="AC540" s="403">
        <f t="shared" si="188"/>
        <v>0</v>
      </c>
      <c r="AD540" s="548">
        <f t="shared" si="206"/>
        <v>0</v>
      </c>
      <c r="AE540" s="549"/>
      <c r="AF540" s="550">
        <f t="shared" si="189"/>
        <v>0</v>
      </c>
      <c r="AG540" s="551">
        <f t="shared" si="190"/>
        <v>0</v>
      </c>
      <c r="AH540" s="549"/>
      <c r="AI540" s="549"/>
      <c r="AJ540" s="550">
        <f t="shared" si="191"/>
        <v>0</v>
      </c>
      <c r="AK540" s="850">
        <f t="shared" si="207"/>
        <v>0</v>
      </c>
      <c r="AL540" s="549"/>
      <c r="AM540" s="550">
        <f t="shared" si="192"/>
        <v>0</v>
      </c>
      <c r="AN540" s="551">
        <f t="shared" si="193"/>
        <v>0</v>
      </c>
      <c r="AO540" s="549"/>
      <c r="AP540" s="552">
        <f t="shared" si="194"/>
        <v>0</v>
      </c>
      <c r="AQ540" s="553"/>
      <c r="AR540" s="551">
        <f t="shared" si="195"/>
        <v>0</v>
      </c>
      <c r="AS540" s="554"/>
      <c r="AT540" s="345">
        <f t="shared" si="196"/>
        <v>0</v>
      </c>
      <c r="AU540" s="868"/>
      <c r="AV540" s="555"/>
      <c r="AW540" s="371">
        <f t="shared" si="199"/>
        <v>0</v>
      </c>
      <c r="AX540" s="268"/>
      <c r="AY540" s="346">
        <f>'総括表 (A表)'!I540</f>
        <v>0</v>
      </c>
      <c r="AZ540" s="346">
        <f t="shared" si="200"/>
        <v>2</v>
      </c>
      <c r="BA540" s="346" t="str">
        <f t="shared" si="201"/>
        <v/>
      </c>
      <c r="BB540" s="346" t="str">
        <f t="shared" si="204"/>
        <v/>
      </c>
      <c r="BC540" s="346" t="str">
        <f t="shared" si="205"/>
        <v/>
      </c>
    </row>
    <row r="541" spans="1:55" ht="12.5" thickBot="1">
      <c r="A541" s="353">
        <f>VLOOKUP($E541,'個別表（B表）'!$C$14:$AR$213,2,FALSE)</f>
        <v>0</v>
      </c>
      <c r="B541" s="353">
        <f>IF(D541&gt;0,SUM($D$12:D541),0)</f>
        <v>0</v>
      </c>
      <c r="C541" s="353">
        <f t="shared" si="185"/>
        <v>0</v>
      </c>
      <c r="D541" s="353">
        <f t="shared" si="197"/>
        <v>0</v>
      </c>
      <c r="E541" s="947">
        <f t="shared" si="202"/>
        <v>0</v>
      </c>
      <c r="F541" s="948">
        <f>VLOOKUP($E541,'個別表（B表）'!$C$14:$AR$213,8,FALSE)</f>
        <v>0</v>
      </c>
      <c r="G541" s="948">
        <f>VLOOKUP($E541,'個別表（B表）'!$C$14:$AR$213,9,FALSE)</f>
        <v>0</v>
      </c>
      <c r="H541" s="948">
        <f>VLOOKUP($E541,'個別表（B表）'!$C$14:$AR$213,10,FALSE)</f>
        <v>0</v>
      </c>
      <c r="I541" s="949"/>
      <c r="J541" s="971" t="e">
        <f>IF($O541&gt;=0.6,1,
IF(AND($O541&gt;=0.5,#REF!=2,OR($L541="中間",$L541="山間")),1,"")
)</f>
        <v>#REF!</v>
      </c>
      <c r="K541" s="975" t="str">
        <f t="shared" si="198"/>
        <v/>
      </c>
      <c r="L541" s="950" t="str">
        <f>IF($H541&gt;0,LEFT(VLOOKUP($E541,'個別表（B表）'!$C$14:$AR$213,15,FALSE),2),"")</f>
        <v/>
      </c>
      <c r="M541" s="951"/>
      <c r="N541" s="952"/>
      <c r="O541" s="952"/>
      <c r="P541" s="953"/>
      <c r="Q541" s="934" t="str">
        <f t="shared" si="203"/>
        <v/>
      </c>
      <c r="R541" s="954"/>
      <c r="S541" s="955">
        <f>SUMIFS('個別表（B表）'!$H$14:$H$213,'個別表（B表）'!$C$14:$C$213,'総括表 (A表)'!$E541,'個別表（B表）'!$S$14:$S$213,"&gt;=1")</f>
        <v>0</v>
      </c>
      <c r="T541" s="956">
        <f>SUMIFS('個別表（B表）'!$BB$14:$BB$213,'個別表（B表）'!$C$14:$C$213,'総括表 (A表)'!$E541)</f>
        <v>0</v>
      </c>
      <c r="U541" s="956">
        <f>SUMIFS('個別表（B表）'!$BD$14:$BD$213,'個別表（B表）'!$C$14:$C$213,'総括表 (A表)'!$E541)</f>
        <v>0</v>
      </c>
      <c r="V541" s="955">
        <f>SUMIFS('個別表（B表）'!$H$14:$H$213,'個別表（B表）'!$C$14:$C$213,'総括表 (A表)'!$E541,'個別表（B表）'!$T$14:$T$213,"&gt;=1")</f>
        <v>0</v>
      </c>
      <c r="W541" s="957">
        <f>SUMIFS('個別表（B表）'!$BZ$14:$BZ$213,'個別表（B表）'!$C$14:$C$213,'総括表 (A表)'!$E541)</f>
        <v>0</v>
      </c>
      <c r="X541" s="957">
        <f>SUMIFS('個別表（B表）'!$CC$14:$CC$213,'個別表（B表）'!$C$14:$C$213,'総括表 (A表)'!$E541)</f>
        <v>0</v>
      </c>
      <c r="Y541" s="958"/>
      <c r="Z541" s="958"/>
      <c r="AA541" s="955">
        <f t="shared" si="186"/>
        <v>0</v>
      </c>
      <c r="AB541" s="959">
        <f t="shared" si="187"/>
        <v>0</v>
      </c>
      <c r="AC541" s="959">
        <f t="shared" si="188"/>
        <v>0</v>
      </c>
      <c r="AD541" s="960">
        <f t="shared" si="206"/>
        <v>0</v>
      </c>
      <c r="AE541" s="961"/>
      <c r="AF541" s="962">
        <f t="shared" si="189"/>
        <v>0</v>
      </c>
      <c r="AG541" s="963">
        <f t="shared" si="190"/>
        <v>0</v>
      </c>
      <c r="AH541" s="961"/>
      <c r="AI541" s="961"/>
      <c r="AJ541" s="962">
        <f t="shared" si="191"/>
        <v>0</v>
      </c>
      <c r="AK541" s="964">
        <f t="shared" si="207"/>
        <v>0</v>
      </c>
      <c r="AL541" s="961"/>
      <c r="AM541" s="962">
        <f t="shared" si="192"/>
        <v>0</v>
      </c>
      <c r="AN541" s="963">
        <f t="shared" si="193"/>
        <v>0</v>
      </c>
      <c r="AO541" s="961"/>
      <c r="AP541" s="965">
        <f t="shared" si="194"/>
        <v>0</v>
      </c>
      <c r="AQ541" s="966"/>
      <c r="AR541" s="963">
        <f t="shared" si="195"/>
        <v>0</v>
      </c>
      <c r="AS541" s="967"/>
      <c r="AT541" s="968">
        <f t="shared" si="196"/>
        <v>0</v>
      </c>
      <c r="AU541" s="969"/>
      <c r="AV541" s="555"/>
      <c r="AW541" s="371">
        <f t="shared" si="199"/>
        <v>0</v>
      </c>
      <c r="AX541" s="268"/>
      <c r="AY541" s="346">
        <f>'総括表 (A表)'!I541</f>
        <v>0</v>
      </c>
      <c r="AZ541" s="346">
        <f t="shared" si="200"/>
        <v>2</v>
      </c>
      <c r="BA541" s="346" t="str">
        <f t="shared" si="201"/>
        <v/>
      </c>
      <c r="BB541" s="346" t="str">
        <f t="shared" si="204"/>
        <v/>
      </c>
      <c r="BC541" s="346" t="str">
        <f t="shared" si="205"/>
        <v/>
      </c>
    </row>
    <row r="542" spans="1:55" ht="15" customHeight="1" thickTop="1" thickBot="1">
      <c r="A542" s="354"/>
      <c r="B542" s="354"/>
      <c r="C542" s="354"/>
      <c r="D542" s="354"/>
      <c r="E542" s="274" t="s">
        <v>312</v>
      </c>
      <c r="F542" s="935"/>
      <c r="G542" s="935"/>
      <c r="H542" s="935"/>
      <c r="I542" s="651"/>
      <c r="J542" s="792"/>
      <c r="K542" s="976"/>
      <c r="L542" s="651"/>
      <c r="M542" s="651"/>
      <c r="N542" s="936"/>
      <c r="O542" s="651"/>
      <c r="P542" s="651"/>
      <c r="Q542" s="651"/>
      <c r="R542" s="937"/>
      <c r="S542" s="938"/>
      <c r="T542" s="938"/>
      <c r="U542" s="938"/>
      <c r="V542" s="938"/>
      <c r="W542" s="938"/>
      <c r="X542" s="887">
        <f>SUMIFS('個別表（B表）'!$CC$14:$CC$213,'個別表（B表）'!$C$14:$C$213,'総括表 (A表)'!$E542)</f>
        <v>0</v>
      </c>
      <c r="Y542" s="938">
        <f t="shared" ref="Y542:AC542" si="208">SUBTOTAL(9,Y12:Y541)</f>
        <v>0</v>
      </c>
      <c r="Z542" s="939">
        <f t="shared" si="208"/>
        <v>0</v>
      </c>
      <c r="AA542" s="847">
        <f>SUMIFS('個別表（B表）'!$H$14:$H$113,'個別表（B表）'!$C$14:$C$113,'総括表 (A表)'!E542)</f>
        <v>0</v>
      </c>
      <c r="AB542" s="940">
        <f>SUMIFS('個別表（B表）'!BB644:BB743,'個別表（B表）'!$C$14:$C$113,'総括表 (A表)'!$E542)</f>
        <v>0</v>
      </c>
      <c r="AC542" s="941">
        <f t="shared" si="208"/>
        <v>0</v>
      </c>
      <c r="AD542" s="942"/>
      <c r="AE542" s="943"/>
      <c r="AF542" s="943"/>
      <c r="AG542" s="943"/>
      <c r="AH542" s="943"/>
      <c r="AI542" s="943"/>
      <c r="AJ542" s="943"/>
      <c r="AK542" s="943"/>
      <c r="AL542" s="943"/>
      <c r="AM542" s="943"/>
      <c r="AN542" s="943"/>
      <c r="AO542" s="943"/>
      <c r="AP542" s="944"/>
      <c r="AQ542" s="944"/>
      <c r="AR542" s="943"/>
      <c r="AS542" s="943"/>
      <c r="AT542" s="945"/>
      <c r="AU542" s="946"/>
    </row>
    <row r="543" spans="1:55" ht="13.5" hidden="1" customHeight="1" thickTop="1" thickBot="1">
      <c r="A543" s="354"/>
      <c r="B543" s="354"/>
      <c r="C543" s="354"/>
      <c r="D543" s="354"/>
      <c r="E543" s="788"/>
      <c r="F543" s="789"/>
      <c r="G543" s="789"/>
      <c r="H543" s="789"/>
      <c r="I543" s="790"/>
      <c r="J543" s="346">
        <f>VLOOKUP($E543,'個別表（B表）'!$C$14:$AR$213,20,FALSE)</f>
        <v>0</v>
      </c>
      <c r="K543" s="977"/>
      <c r="L543" s="790"/>
      <c r="M543" s="790"/>
      <c r="N543" s="791"/>
      <c r="O543" s="790"/>
      <c r="P543" s="790"/>
      <c r="Q543" s="790"/>
      <c r="R543" s="789"/>
      <c r="X543" s="534">
        <f>SUMIFS('個別表（B表）'!$CC$14:$CC$213,'個別表（B表）'!$C$14:$C$213,'総括表 (A表)'!$E543)</f>
        <v>0</v>
      </c>
      <c r="AA543" s="266"/>
      <c r="AC543" s="268"/>
      <c r="AQ543" s="271"/>
      <c r="AR543" s="266"/>
      <c r="AS543" s="266"/>
      <c r="AT543" s="266"/>
      <c r="AU543" s="266"/>
    </row>
    <row r="544" spans="1:55" ht="14.25" hidden="1" customHeight="1">
      <c r="E544" s="274"/>
      <c r="F544" s="273"/>
      <c r="G544" s="273"/>
      <c r="H544" s="273"/>
      <c r="I544" s="404"/>
      <c r="J544" s="346">
        <f>VLOOKUP($E544,'個別表（B表）'!$C$14:$AR$213,20,FALSE)</f>
        <v>0</v>
      </c>
      <c r="K544" s="978"/>
      <c r="L544" s="404"/>
      <c r="M544" s="404"/>
      <c r="N544" s="494"/>
      <c r="O544" s="404"/>
      <c r="P544" s="404"/>
      <c r="Q544" s="404"/>
      <c r="R544" s="273"/>
      <c r="X544" s="272"/>
      <c r="AA544" s="266"/>
      <c r="AC544" s="268"/>
      <c r="AQ544" s="271"/>
      <c r="AR544" s="266"/>
      <c r="AS544" s="266"/>
      <c r="AT544" s="266"/>
      <c r="AU544" s="266"/>
    </row>
  </sheetData>
  <autoFilter ref="A11:AV541" xr:uid="{C1D785BA-79ED-4FE5-A351-F80A992396C1}"/>
  <dataConsolidate/>
  <mergeCells count="71">
    <mergeCell ref="U5:U8"/>
    <mergeCell ref="S4:U4"/>
    <mergeCell ref="V4:X4"/>
    <mergeCell ref="V5:V8"/>
    <mergeCell ref="W5:W8"/>
    <mergeCell ref="A4:A7"/>
    <mergeCell ref="M3:M10"/>
    <mergeCell ref="N3:N10"/>
    <mergeCell ref="S5:S8"/>
    <mergeCell ref="O3:O10"/>
    <mergeCell ref="Q3:Q10"/>
    <mergeCell ref="P3:P10"/>
    <mergeCell ref="AT4:AT10"/>
    <mergeCell ref="AS6:AS9"/>
    <mergeCell ref="AM7:AM9"/>
    <mergeCell ref="AH5:AN5"/>
    <mergeCell ref="AK6:AM6"/>
    <mergeCell ref="AN6:AN9"/>
    <mergeCell ref="AO6:AQ6"/>
    <mergeCell ref="AR6:AR9"/>
    <mergeCell ref="AH7:AH9"/>
    <mergeCell ref="AI7:AI9"/>
    <mergeCell ref="AJ7:AJ9"/>
    <mergeCell ref="AH4:AR4"/>
    <mergeCell ref="AS4:AS5"/>
    <mergeCell ref="E2:Z2"/>
    <mergeCell ref="E3:E8"/>
    <mergeCell ref="F3:F8"/>
    <mergeCell ref="G3:G8"/>
    <mergeCell ref="H3:H8"/>
    <mergeCell ref="S3:X3"/>
    <mergeCell ref="Y5:Y8"/>
    <mergeCell ref="Y3:Z3"/>
    <mergeCell ref="Y4:Z4"/>
    <mergeCell ref="I3:I10"/>
    <mergeCell ref="K3:K10"/>
    <mergeCell ref="R3:R8"/>
    <mergeCell ref="L3:L10"/>
    <mergeCell ref="Z5:Z8"/>
    <mergeCell ref="X5:X8"/>
    <mergeCell ref="T5:T8"/>
    <mergeCell ref="AE7:AE9"/>
    <mergeCell ref="AO5:AR5"/>
    <mergeCell ref="AD6:AF6"/>
    <mergeCell ref="AG6:AG9"/>
    <mergeCell ref="AA5:AA8"/>
    <mergeCell ref="AF7:AF9"/>
    <mergeCell ref="AB5:AB8"/>
    <mergeCell ref="AD5:AG5"/>
    <mergeCell ref="BE4:BE10"/>
    <mergeCell ref="BA4:BA10"/>
    <mergeCell ref="AY3:AY10"/>
    <mergeCell ref="AZ4:AZ10"/>
    <mergeCell ref="BB4:BB10"/>
    <mergeCell ref="BC4:BC10"/>
    <mergeCell ref="AW9:AW10"/>
    <mergeCell ref="AU3:AU6"/>
    <mergeCell ref="J3:J4"/>
    <mergeCell ref="J5:J10"/>
    <mergeCell ref="AH6:AJ6"/>
    <mergeCell ref="AK7:AK9"/>
    <mergeCell ref="AC5:AC8"/>
    <mergeCell ref="AD3:AT3"/>
    <mergeCell ref="AD7:AD9"/>
    <mergeCell ref="AQ8:AQ9"/>
    <mergeCell ref="AO7:AO9"/>
    <mergeCell ref="AP7:AP9"/>
    <mergeCell ref="AL7:AL9"/>
    <mergeCell ref="AA3:AC3"/>
    <mergeCell ref="AA4:AC4"/>
    <mergeCell ref="AD4:AG4"/>
  </mergeCells>
  <phoneticPr fontId="12"/>
  <dataValidations count="5">
    <dataValidation type="list" allowBlank="1" showInputMessage="1" showErrorMessage="1" sqref="AS12:AS541" xr:uid="{80592446-3B56-4FB2-AF22-42CD0C094C74}">
      <formula1>"0.5"</formula1>
    </dataValidation>
    <dataValidation type="decimal" allowBlank="1" showInputMessage="1" showErrorMessage="1" sqref="AQ12:AQ541 AO12:AO541 AH22:AH541 AI12:AI541 AK12:AL541 AH12 AD12:AE541" xr:uid="{5ADC41E6-BE42-433C-9AC6-07B4E783B921}">
      <formula1>0</formula1>
      <formula2>99999</formula2>
    </dataValidation>
    <dataValidation type="custom" allowBlank="1" showInputMessage="1" showErrorMessage="1" error="千円未満は切り捨ててください。" sqref="Z12:Z541" xr:uid="{52A0270B-1F94-47B5-BCB8-8BA78E24EF7B}">
      <formula1>MOD($Z12,1000)=0</formula1>
    </dataValidation>
    <dataValidation type="whole" operator="greaterThanOrEqual" allowBlank="1" showInputMessage="1" showErrorMessage="1" sqref="R12:R541" xr:uid="{7BA91B88-A633-4CDB-B5C3-9AFAC786C062}">
      <formula1>0</formula1>
    </dataValidation>
    <dataValidation type="list" allowBlank="1" showInputMessage="1" showErrorMessage="1" sqref="I12:I541" xr:uid="{CC2364A5-BAFD-4300-9DB2-DCDD3F88648A}">
      <formula1>"1,2"</formula1>
    </dataValidation>
  </dataValidations>
  <pageMargins left="0.51181102362204722" right="0.70866141732283472" top="0.74803149606299213" bottom="0.74803149606299213" header="0.31496062992125984" footer="0.31496062992125984"/>
  <pageSetup paperSize="8" scale="92" orientation="landscape" r:id="rId1"/>
  <colBreaks count="1" manualBreakCount="1">
    <brk id="24" max="38"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2CF5-8499-4A00-A868-7B65B27DCA94}">
  <sheetPr>
    <pageSetUpPr fitToPage="1"/>
  </sheetPr>
  <dimension ref="A1:MM217"/>
  <sheetViews>
    <sheetView showGridLines="0" showZeros="0" tabSelected="1" view="pageBreakPreview" topLeftCell="A11" zoomScale="85" zoomScaleNormal="85" zoomScaleSheetLayoutView="85" workbookViewId="0">
      <pane xSplit="1" topLeftCell="B1" activePane="topRight" state="frozen"/>
      <selection activeCell="E34" sqref="E34"/>
      <selection pane="topRight" activeCell="S15" sqref="S15"/>
    </sheetView>
  </sheetViews>
  <sheetFormatPr defaultColWidth="9" defaultRowHeight="12" outlineLevelCol="1"/>
  <cols>
    <col min="1" max="1" width="7.453125" style="268" customWidth="1"/>
    <col min="2" max="9" width="3.90625" style="268" customWidth="1"/>
    <col min="10" max="10" width="6.6328125" style="9" customWidth="1"/>
    <col min="11" max="11" width="7.90625" style="9" bestFit="1" customWidth="1"/>
    <col min="12" max="12" width="6.08984375" style="9" bestFit="1" customWidth="1"/>
    <col min="13" max="13" width="6.08984375" style="739" customWidth="1"/>
    <col min="14" max="15" width="3.7265625" style="737" customWidth="1"/>
    <col min="16" max="16" width="3.08984375" style="9" customWidth="1"/>
    <col min="17" max="17" width="6.08984375" style="9" customWidth="1"/>
    <col min="18" max="18" width="4.26953125" style="6" customWidth="1"/>
    <col min="19" max="21" width="6.08984375" style="6" customWidth="1"/>
    <col min="22" max="22" width="5.08984375" style="9" customWidth="1"/>
    <col min="23" max="23" width="11.08984375" style="9" customWidth="1"/>
    <col min="24" max="24" width="3.453125" style="9" customWidth="1"/>
    <col min="25" max="25" width="12.453125" style="9" customWidth="1"/>
    <col min="26" max="26" width="6.08984375" style="9" customWidth="1"/>
    <col min="27" max="27" width="3.90625" style="75" customWidth="1"/>
    <col min="28" max="28" width="9.08984375" style="633" customWidth="1"/>
    <col min="29" max="29" width="4" style="75" customWidth="1"/>
    <col min="30" max="30" width="9.08984375" style="75" customWidth="1"/>
    <col min="31" max="33" width="7.36328125" style="75" customWidth="1"/>
    <col min="34" max="34" width="6.08984375" style="75" customWidth="1"/>
    <col min="35" max="35" width="4" style="75" customWidth="1"/>
    <col min="36" max="36" width="9.08984375" style="75" customWidth="1"/>
    <col min="37" max="39" width="7.08984375" style="75" customWidth="1"/>
    <col min="40" max="40" width="3.36328125" style="6" customWidth="1"/>
    <col min="41" max="41" width="10.26953125" style="9" customWidth="1"/>
    <col min="42" max="42" width="4.08984375" style="100" customWidth="1"/>
    <col min="43" max="43" width="5.08984375" style="9" customWidth="1"/>
    <col min="44" max="44" width="22.90625" style="17" customWidth="1"/>
    <col min="45" max="45" width="16.7265625" style="6" customWidth="1" outlineLevel="1"/>
    <col min="46" max="46" width="8" style="76" customWidth="1" outlineLevel="1"/>
    <col min="47" max="47" width="7.453125" style="76" customWidth="1" outlineLevel="1"/>
    <col min="48" max="48" width="10.36328125" style="6" customWidth="1" outlineLevel="1"/>
    <col min="49" max="49" width="3.36328125" style="6" customWidth="1" outlineLevel="1"/>
    <col min="50" max="50" width="10.36328125" style="6" customWidth="1" outlineLevel="1"/>
    <col min="51" max="51" width="9.26953125" style="6" customWidth="1" outlineLevel="1"/>
    <col min="52" max="52" width="10.36328125" style="6" customWidth="1" outlineLevel="1"/>
    <col min="53" max="53" width="5.08984375" style="6" customWidth="1" outlineLevel="1"/>
    <col min="54" max="54" width="10.90625" style="9" customWidth="1" outlineLevel="1"/>
    <col min="55" max="55" width="10.90625" style="739" customWidth="1" outlineLevel="1"/>
    <col min="56" max="56" width="10.36328125" style="9" customWidth="1" outlineLevel="1"/>
    <col min="57" max="61" width="10.6328125" style="9" customWidth="1" outlineLevel="1"/>
    <col min="62" max="63" width="10.6328125" style="765" customWidth="1" outlineLevel="1"/>
    <col min="64" max="64" width="7.90625" style="77" customWidth="1" outlineLevel="1"/>
    <col min="65" max="65" width="7.90625" style="717" customWidth="1" outlineLevel="1"/>
    <col min="66" max="66" width="6.08984375" style="6" customWidth="1" outlineLevel="1"/>
    <col min="67" max="67" width="5.453125" style="6" customWidth="1" outlineLevel="1"/>
    <col min="68" max="68" width="16.7265625" style="6" bestFit="1" customWidth="1"/>
    <col min="69" max="69" width="13.7265625" style="838" customWidth="1"/>
    <col min="70" max="71" width="8.6328125" style="76" customWidth="1"/>
    <col min="72" max="72" width="11.26953125" style="926" customWidth="1"/>
    <col min="73" max="73" width="17.08984375" style="908" customWidth="1"/>
    <col min="74" max="74" width="3.36328125" style="6" customWidth="1"/>
    <col min="75" max="75" width="10.36328125" style="6" customWidth="1"/>
    <col min="76" max="76" width="9.08984375" style="6" customWidth="1"/>
    <col min="77" max="77" width="10.36328125" style="6" customWidth="1"/>
    <col min="78" max="78" width="11.08984375" style="106" customWidth="1"/>
    <col min="79" max="79" width="9.36328125" style="717" customWidth="1"/>
    <col min="80" max="80" width="8.7265625" style="106" customWidth="1"/>
    <col min="81" max="83" width="8.6328125" style="9" customWidth="1"/>
    <col min="84" max="84" width="10.08984375" style="9" customWidth="1"/>
    <col min="85" max="85" width="6.90625" style="99" customWidth="1"/>
    <col min="86" max="86" width="8.6328125" style="6" customWidth="1"/>
    <col min="87" max="87" width="6" style="445" customWidth="1"/>
    <col min="88" max="88" width="8.6328125" style="6" customWidth="1"/>
    <col min="89" max="89" width="10.08984375" style="6" customWidth="1"/>
    <col min="90" max="91" width="8.6328125" style="466" customWidth="1"/>
    <col min="92" max="92" width="8.6328125" style="739" customWidth="1"/>
    <col min="93" max="93" width="8.6328125" style="466" customWidth="1"/>
    <col min="94" max="94" width="3.7265625" style="9" customWidth="1"/>
    <col min="95" max="95" width="4.453125" style="9" customWidth="1"/>
    <col min="96" max="96" width="5.453125" style="9" customWidth="1"/>
    <col min="97" max="98" width="6.7265625" style="9" customWidth="1"/>
    <col min="99" max="99" width="6.36328125" style="9" customWidth="1"/>
    <col min="100" max="100" width="4.453125" style="9" customWidth="1"/>
    <col min="101" max="101" width="6.08984375" style="77" customWidth="1"/>
    <col min="102" max="102" width="3.7265625" style="77" customWidth="1"/>
    <col min="103" max="103" width="4.08984375" style="77" customWidth="1"/>
    <col min="104" max="106" width="3.7265625" style="77" customWidth="1"/>
    <col min="107" max="107" width="5.26953125" style="77" customWidth="1"/>
    <col min="108" max="108" width="6.453125" style="77" customWidth="1"/>
    <col min="109" max="109" width="7" style="77" customWidth="1"/>
    <col min="110" max="111" width="5.453125" style="9" customWidth="1"/>
    <col min="112" max="112" width="3.6328125" style="9" customWidth="1"/>
    <col min="113" max="113" width="3.6328125" style="307" customWidth="1"/>
    <col min="114" max="117" width="3.6328125" style="9" customWidth="1"/>
    <col min="118" max="118" width="8.36328125" style="9" customWidth="1"/>
    <col min="119" max="137" width="4.36328125" style="72" customWidth="1"/>
    <col min="138" max="146" width="4.36328125" style="9" customWidth="1"/>
    <col min="147" max="147" width="4.90625" style="17" customWidth="1"/>
    <col min="148" max="148" width="5.08984375" style="9" customWidth="1"/>
    <col min="149" max="149" width="6.36328125" style="9" customWidth="1"/>
    <col min="150" max="150" width="5.26953125" style="822" customWidth="1"/>
    <col min="151" max="152" width="5.6328125" style="9" customWidth="1"/>
    <col min="153" max="184" width="4.36328125" style="9" customWidth="1"/>
    <col min="185" max="185" width="6.08984375" style="9" customWidth="1"/>
    <col min="186" max="186" width="1.08984375" style="106" customWidth="1"/>
    <col min="187" max="187" width="3.6328125" style="9" customWidth="1"/>
    <col min="188" max="188" width="4.6328125" style="9" customWidth="1"/>
    <col min="189" max="193" width="5" style="9" customWidth="1"/>
    <col min="194" max="197" width="4.453125" style="9" customWidth="1"/>
    <col min="198" max="227" width="3.90625" style="9" customWidth="1"/>
    <col min="228" max="228" width="3.453125" style="106" customWidth="1"/>
    <col min="229" max="256" width="3.90625" style="266" customWidth="1"/>
    <col min="257" max="257" width="5.453125" style="266" customWidth="1"/>
    <col min="258" max="259" width="3.26953125" style="266" customWidth="1"/>
    <col min="260" max="260" width="4.6328125" style="266" customWidth="1"/>
    <col min="261" max="294" width="3.90625" style="266" customWidth="1"/>
    <col min="295" max="298" width="5.6328125" style="266" customWidth="1"/>
    <col min="299" max="299" width="9.453125" style="266" customWidth="1"/>
    <col min="300" max="300" width="7.36328125" style="266" customWidth="1"/>
    <col min="301" max="301" width="6.453125" style="266" customWidth="1"/>
    <col min="302" max="307" width="3" style="266" customWidth="1"/>
    <col min="308" max="308" width="6" style="266" customWidth="1"/>
    <col min="309" max="309" width="4.08984375" style="266" customWidth="1"/>
    <col min="310" max="310" width="5.7265625" style="266" customWidth="1"/>
    <col min="311" max="313" width="4.08984375" style="266" customWidth="1"/>
    <col min="314" max="314" width="3.90625" style="266" customWidth="1"/>
    <col min="315" max="315" width="3" style="266" customWidth="1"/>
    <col min="316" max="319" width="8.08984375" style="266" customWidth="1"/>
    <col min="320" max="320" width="3.90625" style="266" customWidth="1"/>
    <col min="321" max="323" width="9.453125" style="266" customWidth="1"/>
    <col min="324" max="324" width="3.90625" style="266" customWidth="1"/>
    <col min="325" max="325" width="9.08984375" style="266" customWidth="1"/>
    <col min="326" max="326" width="5.7265625" style="266" customWidth="1"/>
    <col min="327" max="327" width="4.08984375" style="266" customWidth="1"/>
    <col min="328" max="328" width="5.36328125" style="266" customWidth="1"/>
    <col min="329" max="329" width="5.453125" style="266" customWidth="1"/>
    <col min="330" max="331" width="4.08984375" style="266" customWidth="1"/>
    <col min="332" max="332" width="3.90625" style="266" customWidth="1"/>
    <col min="333" max="336" width="8.08984375" style="266" customWidth="1"/>
    <col min="337" max="337" width="3.90625" style="266" customWidth="1"/>
    <col min="338" max="340" width="9.453125" style="266" customWidth="1"/>
    <col min="341" max="341" width="3.90625" style="266" customWidth="1"/>
    <col min="342" max="342" width="9.08984375" style="266" customWidth="1"/>
    <col min="343" max="343" width="6.08984375" style="268" customWidth="1"/>
    <col min="344" max="346" width="7.08984375" style="106" customWidth="1"/>
    <col min="347" max="347" width="9" style="616"/>
    <col min="348" max="16384" width="9" style="9"/>
  </cols>
  <sheetData>
    <row r="1" spans="1:351" s="6" customFormat="1">
      <c r="C1" s="6">
        <f t="shared" ref="C1:AR1" si="0">COLUMN()-2</f>
        <v>1</v>
      </c>
      <c r="D1" s="737">
        <f t="shared" si="0"/>
        <v>2</v>
      </c>
      <c r="E1" s="737">
        <f t="shared" si="0"/>
        <v>3</v>
      </c>
      <c r="F1" s="737">
        <f t="shared" si="0"/>
        <v>4</v>
      </c>
      <c r="G1" s="737">
        <f t="shared" si="0"/>
        <v>5</v>
      </c>
      <c r="H1" s="737">
        <f t="shared" si="0"/>
        <v>6</v>
      </c>
      <c r="I1" s="737">
        <f t="shared" si="0"/>
        <v>7</v>
      </c>
      <c r="J1" s="737">
        <f t="shared" si="0"/>
        <v>8</v>
      </c>
      <c r="K1" s="737">
        <f t="shared" si="0"/>
        <v>9</v>
      </c>
      <c r="L1" s="737">
        <f t="shared" si="0"/>
        <v>10</v>
      </c>
      <c r="M1" s="737">
        <f t="shared" si="0"/>
        <v>11</v>
      </c>
      <c r="N1" s="737">
        <f t="shared" si="0"/>
        <v>12</v>
      </c>
      <c r="O1" s="737">
        <f t="shared" si="0"/>
        <v>13</v>
      </c>
      <c r="P1" s="737">
        <f t="shared" si="0"/>
        <v>14</v>
      </c>
      <c r="Q1" s="737">
        <f t="shared" si="0"/>
        <v>15</v>
      </c>
      <c r="R1" s="737">
        <f t="shared" si="0"/>
        <v>16</v>
      </c>
      <c r="S1" s="737">
        <f t="shared" si="0"/>
        <v>17</v>
      </c>
      <c r="T1" s="737">
        <f t="shared" si="0"/>
        <v>18</v>
      </c>
      <c r="U1" s="737">
        <f t="shared" si="0"/>
        <v>19</v>
      </c>
      <c r="V1" s="737">
        <f t="shared" si="0"/>
        <v>20</v>
      </c>
      <c r="W1" s="737">
        <f t="shared" si="0"/>
        <v>21</v>
      </c>
      <c r="X1" s="737">
        <f t="shared" si="0"/>
        <v>22</v>
      </c>
      <c r="Y1" s="737">
        <f t="shared" si="0"/>
        <v>23</v>
      </c>
      <c r="Z1" s="737">
        <f t="shared" si="0"/>
        <v>24</v>
      </c>
      <c r="AA1" s="737">
        <f t="shared" si="0"/>
        <v>25</v>
      </c>
      <c r="AB1" s="737">
        <f t="shared" si="0"/>
        <v>26</v>
      </c>
      <c r="AC1" s="737">
        <f t="shared" si="0"/>
        <v>27</v>
      </c>
      <c r="AD1" s="737">
        <f t="shared" si="0"/>
        <v>28</v>
      </c>
      <c r="AE1" s="737">
        <f t="shared" si="0"/>
        <v>29</v>
      </c>
      <c r="AF1" s="737">
        <f t="shared" si="0"/>
        <v>30</v>
      </c>
      <c r="AG1" s="737">
        <f t="shared" si="0"/>
        <v>31</v>
      </c>
      <c r="AH1" s="737">
        <f t="shared" si="0"/>
        <v>32</v>
      </c>
      <c r="AI1" s="737">
        <f t="shared" si="0"/>
        <v>33</v>
      </c>
      <c r="AJ1" s="737">
        <f t="shared" si="0"/>
        <v>34</v>
      </c>
      <c r="AK1" s="737">
        <f t="shared" si="0"/>
        <v>35</v>
      </c>
      <c r="AL1" s="737">
        <f t="shared" si="0"/>
        <v>36</v>
      </c>
      <c r="AM1" s="737">
        <f t="shared" si="0"/>
        <v>37</v>
      </c>
      <c r="AN1" s="737">
        <f t="shared" si="0"/>
        <v>38</v>
      </c>
      <c r="AO1" s="737">
        <f t="shared" si="0"/>
        <v>39</v>
      </c>
      <c r="AP1" s="737">
        <f t="shared" si="0"/>
        <v>40</v>
      </c>
      <c r="AQ1" s="737">
        <f t="shared" si="0"/>
        <v>41</v>
      </c>
      <c r="AR1" s="18">
        <f t="shared" si="0"/>
        <v>42</v>
      </c>
      <c r="AS1" s="737">
        <f t="shared" ref="AS1:CK1" si="1">COLUMN()-2</f>
        <v>43</v>
      </c>
      <c r="AT1" s="737">
        <f t="shared" si="1"/>
        <v>44</v>
      </c>
      <c r="AU1" s="737">
        <f t="shared" si="1"/>
        <v>45</v>
      </c>
      <c r="AV1" s="737">
        <f t="shared" si="1"/>
        <v>46</v>
      </c>
      <c r="AW1" s="737">
        <f t="shared" si="1"/>
        <v>47</v>
      </c>
      <c r="AX1" s="737">
        <f t="shared" si="1"/>
        <v>48</v>
      </c>
      <c r="AY1" s="737">
        <f t="shared" si="1"/>
        <v>49</v>
      </c>
      <c r="AZ1" s="737">
        <f t="shared" si="1"/>
        <v>50</v>
      </c>
      <c r="BA1" s="737">
        <f t="shared" si="1"/>
        <v>51</v>
      </c>
      <c r="BB1" s="737">
        <f t="shared" si="1"/>
        <v>52</v>
      </c>
      <c r="BC1" s="737">
        <f t="shared" si="1"/>
        <v>53</v>
      </c>
      <c r="BD1" s="737">
        <f t="shared" si="1"/>
        <v>54</v>
      </c>
      <c r="BE1" s="737">
        <f t="shared" si="1"/>
        <v>55</v>
      </c>
      <c r="BF1" s="737">
        <f t="shared" si="1"/>
        <v>56</v>
      </c>
      <c r="BG1" s="737">
        <f t="shared" si="1"/>
        <v>57</v>
      </c>
      <c r="BH1" s="737">
        <f t="shared" si="1"/>
        <v>58</v>
      </c>
      <c r="BI1" s="737">
        <f t="shared" si="1"/>
        <v>59</v>
      </c>
      <c r="BJ1" s="737">
        <f t="shared" si="1"/>
        <v>60</v>
      </c>
      <c r="BK1" s="737">
        <f t="shared" si="1"/>
        <v>61</v>
      </c>
      <c r="BL1" s="737">
        <f t="shared" si="1"/>
        <v>62</v>
      </c>
      <c r="BM1" s="717">
        <f t="shared" si="1"/>
        <v>63</v>
      </c>
      <c r="BN1" s="737">
        <f t="shared" si="1"/>
        <v>64</v>
      </c>
      <c r="BO1" s="737">
        <f t="shared" si="1"/>
        <v>65</v>
      </c>
      <c r="BP1" s="737">
        <f t="shared" si="1"/>
        <v>66</v>
      </c>
      <c r="BQ1" s="838"/>
      <c r="BR1" s="737">
        <f t="shared" si="1"/>
        <v>68</v>
      </c>
      <c r="BS1" s="737">
        <f t="shared" si="1"/>
        <v>69</v>
      </c>
      <c r="BT1" s="18">
        <f t="shared" si="1"/>
        <v>70</v>
      </c>
      <c r="BU1" s="908">
        <f t="shared" si="1"/>
        <v>71</v>
      </c>
      <c r="BV1" s="737">
        <f t="shared" si="1"/>
        <v>72</v>
      </c>
      <c r="BW1" s="737">
        <f t="shared" si="1"/>
        <v>73</v>
      </c>
      <c r="BX1" s="737">
        <f t="shared" si="1"/>
        <v>74</v>
      </c>
      <c r="BY1" s="737">
        <f t="shared" si="1"/>
        <v>75</v>
      </c>
      <c r="BZ1" s="737">
        <f t="shared" si="1"/>
        <v>76</v>
      </c>
      <c r="CA1" s="737">
        <f t="shared" si="1"/>
        <v>77</v>
      </c>
      <c r="CB1" s="737">
        <f t="shared" si="1"/>
        <v>78</v>
      </c>
      <c r="CC1" s="737">
        <f t="shared" si="1"/>
        <v>79</v>
      </c>
      <c r="CD1" s="737">
        <f t="shared" si="1"/>
        <v>80</v>
      </c>
      <c r="CE1" s="737">
        <f t="shared" si="1"/>
        <v>81</v>
      </c>
      <c r="CF1" s="737">
        <f t="shared" si="1"/>
        <v>82</v>
      </c>
      <c r="CG1" s="99">
        <f t="shared" si="1"/>
        <v>83</v>
      </c>
      <c r="CH1" s="737">
        <f t="shared" si="1"/>
        <v>84</v>
      </c>
      <c r="CI1" s="737">
        <f t="shared" si="1"/>
        <v>85</v>
      </c>
      <c r="CJ1" s="737">
        <f t="shared" si="1"/>
        <v>86</v>
      </c>
      <c r="CK1" s="737">
        <f t="shared" si="1"/>
        <v>87</v>
      </c>
      <c r="CL1" s="737">
        <f t="shared" ref="CL1:EG1" si="2">COLUMN()-2</f>
        <v>88</v>
      </c>
      <c r="CM1" s="737">
        <f t="shared" si="2"/>
        <v>89</v>
      </c>
      <c r="CN1" s="737">
        <f t="shared" si="2"/>
        <v>90</v>
      </c>
      <c r="CO1" s="737">
        <f t="shared" si="2"/>
        <v>91</v>
      </c>
      <c r="CP1" s="737">
        <f t="shared" si="2"/>
        <v>92</v>
      </c>
      <c r="CQ1" s="737">
        <f t="shared" si="2"/>
        <v>93</v>
      </c>
      <c r="CR1" s="737">
        <f t="shared" si="2"/>
        <v>94</v>
      </c>
      <c r="CS1" s="737">
        <f t="shared" si="2"/>
        <v>95</v>
      </c>
      <c r="CT1" s="737">
        <f t="shared" si="2"/>
        <v>96</v>
      </c>
      <c r="CU1" s="737">
        <f t="shared" si="2"/>
        <v>97</v>
      </c>
      <c r="CV1" s="737">
        <f t="shared" si="2"/>
        <v>98</v>
      </c>
      <c r="CW1" s="737">
        <f t="shared" si="2"/>
        <v>99</v>
      </c>
      <c r="CX1" s="737">
        <f t="shared" si="2"/>
        <v>100</v>
      </c>
      <c r="CY1" s="737">
        <f t="shared" si="2"/>
        <v>101</v>
      </c>
      <c r="CZ1" s="737">
        <f t="shared" si="2"/>
        <v>102</v>
      </c>
      <c r="DA1" s="737">
        <f t="shared" si="2"/>
        <v>103</v>
      </c>
      <c r="DB1" s="737">
        <f t="shared" si="2"/>
        <v>104</v>
      </c>
      <c r="DC1" s="737">
        <f t="shared" si="2"/>
        <v>105</v>
      </c>
      <c r="DD1" s="737">
        <f t="shared" si="2"/>
        <v>106</v>
      </c>
      <c r="DE1" s="737">
        <f t="shared" si="2"/>
        <v>107</v>
      </c>
      <c r="DF1" s="737">
        <f t="shared" si="2"/>
        <v>108</v>
      </c>
      <c r="DG1" s="737">
        <f t="shared" si="2"/>
        <v>109</v>
      </c>
      <c r="DH1" s="737">
        <f t="shared" si="2"/>
        <v>110</v>
      </c>
      <c r="DI1" s="737">
        <f t="shared" si="2"/>
        <v>111</v>
      </c>
      <c r="DJ1" s="737">
        <f t="shared" si="2"/>
        <v>112</v>
      </c>
      <c r="DK1" s="737">
        <f t="shared" si="2"/>
        <v>113</v>
      </c>
      <c r="DL1" s="737">
        <f t="shared" si="2"/>
        <v>114</v>
      </c>
      <c r="DM1" s="737">
        <f t="shared" si="2"/>
        <v>115</v>
      </c>
      <c r="DN1" s="737">
        <f t="shared" si="2"/>
        <v>116</v>
      </c>
      <c r="DO1" s="737">
        <f t="shared" si="2"/>
        <v>117</v>
      </c>
      <c r="DP1" s="737">
        <f t="shared" si="2"/>
        <v>118</v>
      </c>
      <c r="DQ1" s="737">
        <f t="shared" si="2"/>
        <v>119</v>
      </c>
      <c r="DR1" s="737">
        <f t="shared" si="2"/>
        <v>120</v>
      </c>
      <c r="DS1" s="737">
        <f t="shared" si="2"/>
        <v>121</v>
      </c>
      <c r="DT1" s="737">
        <f t="shared" si="2"/>
        <v>122</v>
      </c>
      <c r="DU1" s="737">
        <f t="shared" si="2"/>
        <v>123</v>
      </c>
      <c r="DV1" s="737">
        <f t="shared" si="2"/>
        <v>124</v>
      </c>
      <c r="DW1" s="737">
        <f t="shared" si="2"/>
        <v>125</v>
      </c>
      <c r="DX1" s="737">
        <f t="shared" si="2"/>
        <v>126</v>
      </c>
      <c r="DY1" s="737">
        <f t="shared" si="2"/>
        <v>127</v>
      </c>
      <c r="DZ1" s="737">
        <f t="shared" si="2"/>
        <v>128</v>
      </c>
      <c r="EA1" s="737">
        <f t="shared" si="2"/>
        <v>129</v>
      </c>
      <c r="EB1" s="737">
        <f t="shared" si="2"/>
        <v>130</v>
      </c>
      <c r="EC1" s="737">
        <f t="shared" si="2"/>
        <v>131</v>
      </c>
      <c r="ED1" s="737">
        <f t="shared" si="2"/>
        <v>132</v>
      </c>
      <c r="EE1" s="737">
        <f t="shared" si="2"/>
        <v>133</v>
      </c>
      <c r="EF1" s="737">
        <f t="shared" si="2"/>
        <v>134</v>
      </c>
      <c r="EG1" s="737">
        <f t="shared" si="2"/>
        <v>135</v>
      </c>
      <c r="EH1" s="737">
        <f t="shared" ref="EH1:GH1" si="3">COLUMN()-2</f>
        <v>136</v>
      </c>
      <c r="EI1" s="737">
        <f t="shared" si="3"/>
        <v>137</v>
      </c>
      <c r="EJ1" s="737">
        <f t="shared" si="3"/>
        <v>138</v>
      </c>
      <c r="EK1" s="737">
        <f t="shared" si="3"/>
        <v>139</v>
      </c>
      <c r="EL1" s="737">
        <f t="shared" si="3"/>
        <v>140</v>
      </c>
      <c r="EM1" s="737">
        <f t="shared" si="3"/>
        <v>141</v>
      </c>
      <c r="EN1" s="737">
        <f t="shared" si="3"/>
        <v>142</v>
      </c>
      <c r="EO1" s="737">
        <f t="shared" si="3"/>
        <v>143</v>
      </c>
      <c r="EP1" s="737">
        <f t="shared" si="3"/>
        <v>144</v>
      </c>
      <c r="EQ1" s="737">
        <f t="shared" si="3"/>
        <v>145</v>
      </c>
      <c r="ER1" s="737">
        <f t="shared" si="3"/>
        <v>146</v>
      </c>
      <c r="ES1" s="737">
        <f t="shared" si="3"/>
        <v>147</v>
      </c>
      <c r="ET1" s="737">
        <f t="shared" si="3"/>
        <v>148</v>
      </c>
      <c r="EU1" s="737">
        <f t="shared" si="3"/>
        <v>149</v>
      </c>
      <c r="EV1" s="737">
        <f t="shared" si="3"/>
        <v>150</v>
      </c>
      <c r="EW1" s="737">
        <f t="shared" si="3"/>
        <v>151</v>
      </c>
      <c r="EX1" s="737">
        <f t="shared" si="3"/>
        <v>152</v>
      </c>
      <c r="EY1" s="737">
        <f t="shared" si="3"/>
        <v>153</v>
      </c>
      <c r="EZ1" s="737">
        <f t="shared" si="3"/>
        <v>154</v>
      </c>
      <c r="FA1" s="737">
        <f t="shared" si="3"/>
        <v>155</v>
      </c>
      <c r="FB1" s="737">
        <f t="shared" si="3"/>
        <v>156</v>
      </c>
      <c r="FC1" s="737">
        <f t="shared" si="3"/>
        <v>157</v>
      </c>
      <c r="FD1" s="737">
        <f t="shared" si="3"/>
        <v>158</v>
      </c>
      <c r="FE1" s="737">
        <f t="shared" si="3"/>
        <v>159</v>
      </c>
      <c r="FF1" s="737">
        <f t="shared" si="3"/>
        <v>160</v>
      </c>
      <c r="FG1" s="737">
        <f t="shared" si="3"/>
        <v>161</v>
      </c>
      <c r="FH1" s="737">
        <f t="shared" si="3"/>
        <v>162</v>
      </c>
      <c r="FI1" s="737">
        <f t="shared" si="3"/>
        <v>163</v>
      </c>
      <c r="FJ1" s="737">
        <f t="shared" si="3"/>
        <v>164</v>
      </c>
      <c r="FK1" s="737">
        <f t="shared" si="3"/>
        <v>165</v>
      </c>
      <c r="FL1" s="737">
        <f t="shared" si="3"/>
        <v>166</v>
      </c>
      <c r="FM1" s="737">
        <f t="shared" si="3"/>
        <v>167</v>
      </c>
      <c r="FN1" s="737">
        <f t="shared" si="3"/>
        <v>168</v>
      </c>
      <c r="FO1" s="737">
        <f t="shared" si="3"/>
        <v>169</v>
      </c>
      <c r="FP1" s="737">
        <f t="shared" si="3"/>
        <v>170</v>
      </c>
      <c r="FQ1" s="737">
        <f t="shared" si="3"/>
        <v>171</v>
      </c>
      <c r="FR1" s="737">
        <f t="shared" si="3"/>
        <v>172</v>
      </c>
      <c r="FS1" s="737">
        <f t="shared" si="3"/>
        <v>173</v>
      </c>
      <c r="FT1" s="737">
        <f t="shared" si="3"/>
        <v>174</v>
      </c>
      <c r="FU1" s="737">
        <f t="shared" si="3"/>
        <v>175</v>
      </c>
      <c r="FV1" s="737">
        <f t="shared" si="3"/>
        <v>176</v>
      </c>
      <c r="FW1" s="737">
        <f t="shared" si="3"/>
        <v>177</v>
      </c>
      <c r="FX1" s="737">
        <f t="shared" si="3"/>
        <v>178</v>
      </c>
      <c r="FY1" s="737">
        <f t="shared" si="3"/>
        <v>179</v>
      </c>
      <c r="FZ1" s="737">
        <f t="shared" si="3"/>
        <v>180</v>
      </c>
      <c r="GA1" s="737">
        <f t="shared" si="3"/>
        <v>181</v>
      </c>
      <c r="GB1" s="737">
        <f t="shared" si="3"/>
        <v>182</v>
      </c>
      <c r="GC1" s="737">
        <f t="shared" si="3"/>
        <v>183</v>
      </c>
      <c r="GD1" s="99">
        <f t="shared" si="3"/>
        <v>184</v>
      </c>
      <c r="GE1" s="737">
        <f t="shared" si="3"/>
        <v>185</v>
      </c>
      <c r="GF1" s="737">
        <f t="shared" si="3"/>
        <v>186</v>
      </c>
      <c r="GG1" s="737">
        <f t="shared" si="3"/>
        <v>187</v>
      </c>
      <c r="GH1" s="737">
        <f t="shared" si="3"/>
        <v>188</v>
      </c>
      <c r="GI1" s="737">
        <f t="shared" ref="GI1:IH1" si="4">COLUMN()-2</f>
        <v>189</v>
      </c>
      <c r="GJ1" s="737">
        <f t="shared" si="4"/>
        <v>190</v>
      </c>
      <c r="GK1" s="737">
        <f t="shared" si="4"/>
        <v>191</v>
      </c>
      <c r="GL1" s="737">
        <f t="shared" si="4"/>
        <v>192</v>
      </c>
      <c r="GM1" s="737">
        <f t="shared" si="4"/>
        <v>193</v>
      </c>
      <c r="GN1" s="737">
        <f t="shared" si="4"/>
        <v>194</v>
      </c>
      <c r="GO1" s="737">
        <f t="shared" si="4"/>
        <v>195</v>
      </c>
      <c r="GP1" s="737">
        <f t="shared" si="4"/>
        <v>196</v>
      </c>
      <c r="GQ1" s="737">
        <f t="shared" si="4"/>
        <v>197</v>
      </c>
      <c r="GR1" s="737">
        <f t="shared" si="4"/>
        <v>198</v>
      </c>
      <c r="GS1" s="737">
        <f t="shared" si="4"/>
        <v>199</v>
      </c>
      <c r="GT1" s="737">
        <f t="shared" si="4"/>
        <v>200</v>
      </c>
      <c r="GU1" s="737">
        <f t="shared" si="4"/>
        <v>201</v>
      </c>
      <c r="GV1" s="737">
        <f t="shared" si="4"/>
        <v>202</v>
      </c>
      <c r="GW1" s="737">
        <f t="shared" si="4"/>
        <v>203</v>
      </c>
      <c r="GX1" s="737">
        <f t="shared" si="4"/>
        <v>204</v>
      </c>
      <c r="GY1" s="737">
        <f t="shared" si="4"/>
        <v>205</v>
      </c>
      <c r="GZ1" s="737">
        <f t="shared" si="4"/>
        <v>206</v>
      </c>
      <c r="HA1" s="737">
        <f t="shared" si="4"/>
        <v>207</v>
      </c>
      <c r="HB1" s="737">
        <f t="shared" si="4"/>
        <v>208</v>
      </c>
      <c r="HC1" s="737">
        <f t="shared" si="4"/>
        <v>209</v>
      </c>
      <c r="HD1" s="737">
        <f t="shared" si="4"/>
        <v>210</v>
      </c>
      <c r="HE1" s="737">
        <f t="shared" si="4"/>
        <v>211</v>
      </c>
      <c r="HF1" s="737">
        <f t="shared" si="4"/>
        <v>212</v>
      </c>
      <c r="HG1" s="737">
        <f t="shared" si="4"/>
        <v>213</v>
      </c>
      <c r="HH1" s="737">
        <f t="shared" si="4"/>
        <v>214</v>
      </c>
      <c r="HI1" s="737">
        <f t="shared" si="4"/>
        <v>215</v>
      </c>
      <c r="HJ1" s="737">
        <f t="shared" si="4"/>
        <v>216</v>
      </c>
      <c r="HK1" s="737">
        <f t="shared" si="4"/>
        <v>217</v>
      </c>
      <c r="HL1" s="737">
        <f t="shared" si="4"/>
        <v>218</v>
      </c>
      <c r="HM1" s="737">
        <f t="shared" si="4"/>
        <v>219</v>
      </c>
      <c r="HN1" s="737">
        <f t="shared" si="4"/>
        <v>220</v>
      </c>
      <c r="HO1" s="737">
        <f t="shared" si="4"/>
        <v>221</v>
      </c>
      <c r="HP1" s="737">
        <f t="shared" si="4"/>
        <v>222</v>
      </c>
      <c r="HQ1" s="737">
        <f t="shared" si="4"/>
        <v>223</v>
      </c>
      <c r="HR1" s="737">
        <f t="shared" si="4"/>
        <v>224</v>
      </c>
      <c r="HS1" s="737">
        <f t="shared" si="4"/>
        <v>225</v>
      </c>
      <c r="HT1" s="99">
        <f t="shared" si="4"/>
        <v>226</v>
      </c>
      <c r="HU1" s="737">
        <f t="shared" si="4"/>
        <v>227</v>
      </c>
      <c r="HV1" s="737">
        <f t="shared" si="4"/>
        <v>228</v>
      </c>
      <c r="HW1" s="737">
        <f t="shared" si="4"/>
        <v>229</v>
      </c>
      <c r="HX1" s="737">
        <f t="shared" si="4"/>
        <v>230</v>
      </c>
      <c r="HY1" s="737">
        <f t="shared" si="4"/>
        <v>231</v>
      </c>
      <c r="HZ1" s="737">
        <f t="shared" si="4"/>
        <v>232</v>
      </c>
      <c r="IA1" s="737">
        <f t="shared" si="4"/>
        <v>233</v>
      </c>
      <c r="IB1" s="737">
        <f t="shared" si="4"/>
        <v>234</v>
      </c>
      <c r="IC1" s="737">
        <f t="shared" si="4"/>
        <v>235</v>
      </c>
      <c r="ID1" s="737">
        <f t="shared" si="4"/>
        <v>236</v>
      </c>
      <c r="IE1" s="737">
        <f t="shared" si="4"/>
        <v>237</v>
      </c>
      <c r="IF1" s="737">
        <f t="shared" si="4"/>
        <v>238</v>
      </c>
      <c r="IG1" s="737">
        <f t="shared" si="4"/>
        <v>239</v>
      </c>
      <c r="IH1" s="737">
        <f t="shared" si="4"/>
        <v>240</v>
      </c>
      <c r="II1" s="737">
        <f t="shared" ref="II1:KH1" si="5">COLUMN()-2</f>
        <v>241</v>
      </c>
      <c r="IJ1" s="737">
        <f t="shared" si="5"/>
        <v>242</v>
      </c>
      <c r="IK1" s="737">
        <f t="shared" si="5"/>
        <v>243</v>
      </c>
      <c r="IL1" s="737">
        <f t="shared" si="5"/>
        <v>244</v>
      </c>
      <c r="IM1" s="737">
        <f t="shared" si="5"/>
        <v>245</v>
      </c>
      <c r="IN1" s="737">
        <f t="shared" si="5"/>
        <v>246</v>
      </c>
      <c r="IO1" s="737">
        <f t="shared" si="5"/>
        <v>247</v>
      </c>
      <c r="IP1" s="737">
        <f t="shared" si="5"/>
        <v>248</v>
      </c>
      <c r="IQ1" s="737">
        <f t="shared" si="5"/>
        <v>249</v>
      </c>
      <c r="IR1" s="737">
        <f t="shared" si="5"/>
        <v>250</v>
      </c>
      <c r="IS1" s="737">
        <f t="shared" si="5"/>
        <v>251</v>
      </c>
      <c r="IT1" s="737">
        <f t="shared" si="5"/>
        <v>252</v>
      </c>
      <c r="IU1" s="737">
        <f t="shared" si="5"/>
        <v>253</v>
      </c>
      <c r="IV1" s="737">
        <f t="shared" si="5"/>
        <v>254</v>
      </c>
      <c r="IW1" s="737">
        <f t="shared" si="5"/>
        <v>255</v>
      </c>
      <c r="IX1" s="737">
        <f t="shared" si="5"/>
        <v>256</v>
      </c>
      <c r="IY1" s="737">
        <f t="shared" si="5"/>
        <v>257</v>
      </c>
      <c r="IZ1" s="737">
        <f t="shared" si="5"/>
        <v>258</v>
      </c>
      <c r="JA1" s="737">
        <f t="shared" si="5"/>
        <v>259</v>
      </c>
      <c r="JB1" s="737">
        <f t="shared" si="5"/>
        <v>260</v>
      </c>
      <c r="JC1" s="737">
        <f t="shared" si="5"/>
        <v>261</v>
      </c>
      <c r="JD1" s="737">
        <f t="shared" si="5"/>
        <v>262</v>
      </c>
      <c r="JE1" s="737">
        <f t="shared" si="5"/>
        <v>263</v>
      </c>
      <c r="JF1" s="737">
        <f t="shared" si="5"/>
        <v>264</v>
      </c>
      <c r="JG1" s="737">
        <f t="shared" si="5"/>
        <v>265</v>
      </c>
      <c r="JH1" s="737">
        <f t="shared" si="5"/>
        <v>266</v>
      </c>
      <c r="JI1" s="737">
        <f t="shared" si="5"/>
        <v>267</v>
      </c>
      <c r="JJ1" s="737">
        <f t="shared" si="5"/>
        <v>268</v>
      </c>
      <c r="JK1" s="737">
        <f t="shared" si="5"/>
        <v>269</v>
      </c>
      <c r="JL1" s="737">
        <f t="shared" si="5"/>
        <v>270</v>
      </c>
      <c r="JM1" s="737">
        <f t="shared" si="5"/>
        <v>271</v>
      </c>
      <c r="JN1" s="737">
        <f t="shared" si="5"/>
        <v>272</v>
      </c>
      <c r="JO1" s="737">
        <f t="shared" si="5"/>
        <v>273</v>
      </c>
      <c r="JP1" s="737">
        <f t="shared" si="5"/>
        <v>274</v>
      </c>
      <c r="JQ1" s="737">
        <f t="shared" si="5"/>
        <v>275</v>
      </c>
      <c r="JR1" s="737">
        <f t="shared" si="5"/>
        <v>276</v>
      </c>
      <c r="JS1" s="737">
        <f t="shared" si="5"/>
        <v>277</v>
      </c>
      <c r="JT1" s="737">
        <f t="shared" si="5"/>
        <v>278</v>
      </c>
      <c r="JU1" s="737">
        <f t="shared" si="5"/>
        <v>279</v>
      </c>
      <c r="JV1" s="737">
        <f t="shared" si="5"/>
        <v>280</v>
      </c>
      <c r="JW1" s="737">
        <f t="shared" si="5"/>
        <v>281</v>
      </c>
      <c r="JX1" s="737">
        <f t="shared" si="5"/>
        <v>282</v>
      </c>
      <c r="JY1" s="737">
        <f t="shared" si="5"/>
        <v>283</v>
      </c>
      <c r="JZ1" s="737">
        <f t="shared" si="5"/>
        <v>284</v>
      </c>
      <c r="KA1" s="737">
        <f t="shared" si="5"/>
        <v>285</v>
      </c>
      <c r="KB1" s="737">
        <f t="shared" si="5"/>
        <v>286</v>
      </c>
      <c r="KC1" s="737">
        <f t="shared" si="5"/>
        <v>287</v>
      </c>
      <c r="KD1" s="737">
        <f t="shared" si="5"/>
        <v>288</v>
      </c>
      <c r="KE1" s="737">
        <f t="shared" si="5"/>
        <v>289</v>
      </c>
      <c r="KF1" s="737">
        <f t="shared" si="5"/>
        <v>290</v>
      </c>
      <c r="KG1" s="737">
        <f t="shared" si="5"/>
        <v>291</v>
      </c>
      <c r="KH1" s="737">
        <f t="shared" si="5"/>
        <v>292</v>
      </c>
      <c r="KI1" s="737">
        <f t="shared" ref="KI1:LT1" si="6">COLUMN()-2</f>
        <v>293</v>
      </c>
      <c r="KJ1" s="737">
        <f t="shared" si="6"/>
        <v>294</v>
      </c>
      <c r="KK1" s="737">
        <f t="shared" si="6"/>
        <v>295</v>
      </c>
      <c r="KL1" s="737">
        <f t="shared" si="6"/>
        <v>296</v>
      </c>
      <c r="KM1" s="737">
        <f t="shared" si="6"/>
        <v>297</v>
      </c>
      <c r="KN1" s="737">
        <f t="shared" si="6"/>
        <v>298</v>
      </c>
      <c r="KO1" s="737">
        <f t="shared" si="6"/>
        <v>299</v>
      </c>
      <c r="KP1" s="737">
        <f t="shared" si="6"/>
        <v>300</v>
      </c>
      <c r="KQ1" s="737">
        <f t="shared" si="6"/>
        <v>301</v>
      </c>
      <c r="KR1" s="737">
        <f t="shared" si="6"/>
        <v>302</v>
      </c>
      <c r="KS1" s="737">
        <f t="shared" si="6"/>
        <v>303</v>
      </c>
      <c r="KT1" s="737">
        <f t="shared" si="6"/>
        <v>304</v>
      </c>
      <c r="KU1" s="737">
        <f t="shared" si="6"/>
        <v>305</v>
      </c>
      <c r="KV1" s="737">
        <f t="shared" si="6"/>
        <v>306</v>
      </c>
      <c r="KW1" s="737">
        <f t="shared" si="6"/>
        <v>307</v>
      </c>
      <c r="KX1" s="737">
        <f t="shared" si="6"/>
        <v>308</v>
      </c>
      <c r="KY1" s="737">
        <f t="shared" si="6"/>
        <v>309</v>
      </c>
      <c r="KZ1" s="737">
        <f t="shared" si="6"/>
        <v>310</v>
      </c>
      <c r="LA1" s="737">
        <f t="shared" si="6"/>
        <v>311</v>
      </c>
      <c r="LB1" s="737">
        <f t="shared" si="6"/>
        <v>312</v>
      </c>
      <c r="LC1" s="737">
        <f t="shared" si="6"/>
        <v>313</v>
      </c>
      <c r="LD1" s="737">
        <f t="shared" si="6"/>
        <v>314</v>
      </c>
      <c r="LE1" s="737">
        <f t="shared" si="6"/>
        <v>315</v>
      </c>
      <c r="LF1" s="737">
        <f t="shared" si="6"/>
        <v>316</v>
      </c>
      <c r="LG1" s="737">
        <f t="shared" si="6"/>
        <v>317</v>
      </c>
      <c r="LH1" s="737">
        <f t="shared" si="6"/>
        <v>318</v>
      </c>
      <c r="LI1" s="737">
        <f t="shared" si="6"/>
        <v>319</v>
      </c>
      <c r="LJ1" s="737">
        <f t="shared" si="6"/>
        <v>320</v>
      </c>
      <c r="LK1" s="737">
        <f t="shared" si="6"/>
        <v>321</v>
      </c>
      <c r="LL1" s="737">
        <f t="shared" si="6"/>
        <v>322</v>
      </c>
      <c r="LM1" s="737">
        <f t="shared" si="6"/>
        <v>323</v>
      </c>
      <c r="LN1" s="737">
        <f t="shared" si="6"/>
        <v>324</v>
      </c>
      <c r="LO1" s="737">
        <f t="shared" si="6"/>
        <v>325</v>
      </c>
      <c r="LP1" s="737">
        <f t="shared" si="6"/>
        <v>326</v>
      </c>
      <c r="LQ1" s="737">
        <f t="shared" si="6"/>
        <v>327</v>
      </c>
      <c r="LR1" s="737">
        <f t="shared" si="6"/>
        <v>328</v>
      </c>
      <c r="LS1" s="737">
        <f t="shared" si="6"/>
        <v>329</v>
      </c>
      <c r="LT1" s="737">
        <f t="shared" si="6"/>
        <v>330</v>
      </c>
      <c r="LU1" s="737">
        <f t="shared" ref="LU1:MK1" si="7">COLUMN()-2</f>
        <v>331</v>
      </c>
      <c r="LV1" s="737"/>
      <c r="LW1" s="737">
        <f t="shared" si="7"/>
        <v>333</v>
      </c>
      <c r="LX1" s="737">
        <f t="shared" si="7"/>
        <v>334</v>
      </c>
      <c r="LY1" s="737">
        <f t="shared" si="7"/>
        <v>335</v>
      </c>
      <c r="LZ1" s="737">
        <f t="shared" si="7"/>
        <v>336</v>
      </c>
      <c r="MA1" s="737">
        <f t="shared" si="7"/>
        <v>337</v>
      </c>
      <c r="MB1" s="737">
        <f t="shared" si="7"/>
        <v>338</v>
      </c>
      <c r="MC1" s="737">
        <f t="shared" si="7"/>
        <v>339</v>
      </c>
      <c r="MD1" s="737">
        <f t="shared" si="7"/>
        <v>340</v>
      </c>
      <c r="ME1" s="737">
        <f t="shared" si="7"/>
        <v>341</v>
      </c>
      <c r="MF1" s="737">
        <f t="shared" si="7"/>
        <v>342</v>
      </c>
      <c r="MG1" s="737">
        <f t="shared" si="7"/>
        <v>343</v>
      </c>
      <c r="MH1" s="737">
        <f t="shared" si="7"/>
        <v>344</v>
      </c>
      <c r="MI1" s="737">
        <f t="shared" si="7"/>
        <v>345</v>
      </c>
      <c r="MJ1" s="737">
        <f t="shared" si="7"/>
        <v>346</v>
      </c>
      <c r="MK1" s="737">
        <f t="shared" si="7"/>
        <v>347</v>
      </c>
    </row>
    <row r="2" spans="1:351" s="6" customFormat="1">
      <c r="A2" s="268"/>
      <c r="B2" s="268"/>
      <c r="C2" s="268"/>
      <c r="D2" s="268"/>
      <c r="E2" s="268"/>
      <c r="F2" s="268"/>
      <c r="G2" s="268"/>
      <c r="H2" s="268"/>
      <c r="I2" s="268"/>
      <c r="M2" s="737"/>
      <c r="N2" s="737"/>
      <c r="O2" s="737"/>
      <c r="AA2" s="307"/>
      <c r="AB2" s="627"/>
      <c r="AC2" s="307"/>
      <c r="AD2" s="307"/>
      <c r="AE2" s="307"/>
      <c r="AF2" s="901">
        <v>46843</v>
      </c>
      <c r="AG2" s="389">
        <v>500000</v>
      </c>
      <c r="AH2" s="307"/>
      <c r="AI2" s="307"/>
      <c r="AJ2" s="307"/>
      <c r="AK2" s="307"/>
      <c r="AL2" s="307"/>
      <c r="AM2" s="307"/>
      <c r="AR2" s="18"/>
      <c r="BC2" s="737"/>
      <c r="BJ2" s="765"/>
      <c r="BK2" s="765"/>
      <c r="BM2" s="717"/>
      <c r="BP2" s="737"/>
      <c r="BQ2" s="838"/>
      <c r="BR2" s="737"/>
      <c r="BS2" s="737"/>
      <c r="BT2" s="926"/>
      <c r="BU2" s="908"/>
      <c r="BV2" s="737"/>
      <c r="BW2" s="737"/>
      <c r="BX2" s="737"/>
      <c r="BY2" s="737"/>
      <c r="BZ2" s="99"/>
      <c r="CA2" s="717"/>
      <c r="CB2" s="99"/>
      <c r="CC2" s="737"/>
      <c r="CD2" s="737"/>
      <c r="CE2" s="737"/>
      <c r="CF2" s="737"/>
      <c r="CG2" s="99"/>
      <c r="CH2" s="737"/>
      <c r="CI2" s="445"/>
      <c r="CJ2" s="737"/>
      <c r="CK2" s="737"/>
      <c r="CL2" s="445"/>
      <c r="CM2" s="445"/>
      <c r="CN2" s="737"/>
      <c r="CO2" s="445"/>
      <c r="DI2" s="307"/>
      <c r="DO2" s="385">
        <v>0.1</v>
      </c>
      <c r="DP2" s="385">
        <v>0.15</v>
      </c>
      <c r="DQ2" s="385">
        <v>0.2</v>
      </c>
      <c r="DR2" s="385">
        <v>0.3</v>
      </c>
      <c r="DS2" s="385">
        <v>0.4</v>
      </c>
      <c r="DT2" s="385">
        <v>0.5</v>
      </c>
      <c r="DU2" s="385">
        <v>0.6</v>
      </c>
      <c r="DV2" s="489">
        <v>1000000</v>
      </c>
      <c r="DW2" s="489">
        <v>1500000</v>
      </c>
      <c r="DX2" s="489">
        <v>3000000</v>
      </c>
      <c r="DY2" s="489">
        <v>4000000</v>
      </c>
      <c r="DZ2" s="489">
        <v>6500000</v>
      </c>
      <c r="EA2" s="489">
        <v>10000000</v>
      </c>
      <c r="EB2" s="489">
        <v>15000000</v>
      </c>
      <c r="EC2" s="486"/>
      <c r="ED2" s="486"/>
      <c r="EE2" s="486"/>
      <c r="EF2" s="486"/>
      <c r="EG2" s="486"/>
      <c r="EQ2" s="18"/>
      <c r="ET2" s="717"/>
      <c r="GD2" s="99"/>
      <c r="HT2" s="99"/>
      <c r="HU2" s="488"/>
      <c r="HV2" s="488"/>
      <c r="HW2" s="488"/>
      <c r="HX2" s="488"/>
      <c r="HY2" s="488"/>
      <c r="HZ2" s="488"/>
      <c r="IA2" s="488"/>
      <c r="IB2" s="488"/>
      <c r="IC2" s="488"/>
      <c r="ID2" s="488"/>
      <c r="IE2" s="488"/>
      <c r="IF2" s="488"/>
      <c r="IG2" s="488"/>
      <c r="IH2" s="488"/>
      <c r="II2" s="488"/>
      <c r="IJ2" s="488"/>
      <c r="IK2" s="488"/>
      <c r="IL2" s="488"/>
      <c r="IM2" s="488"/>
      <c r="IN2" s="488"/>
      <c r="IO2" s="488"/>
      <c r="IP2" s="488"/>
      <c r="IQ2" s="488"/>
      <c r="IR2" s="488"/>
      <c r="IS2" s="488"/>
      <c r="IT2" s="488"/>
      <c r="IU2" s="488"/>
      <c r="IV2" s="488"/>
      <c r="IW2" s="488"/>
      <c r="IX2" s="488"/>
      <c r="IY2" s="488"/>
      <c r="IZ2" s="488"/>
      <c r="JA2" s="488"/>
      <c r="JB2" s="488"/>
      <c r="JC2" s="488"/>
      <c r="JD2" s="488"/>
      <c r="JE2" s="488"/>
      <c r="JF2" s="488"/>
      <c r="JG2" s="488"/>
      <c r="JH2" s="488"/>
      <c r="JI2" s="488"/>
      <c r="JJ2" s="488"/>
      <c r="JK2" s="488"/>
      <c r="JL2" s="488"/>
      <c r="JM2" s="488"/>
      <c r="JN2" s="488"/>
      <c r="JO2" s="488"/>
      <c r="JP2" s="488"/>
      <c r="JQ2" s="488"/>
      <c r="JR2" s="488"/>
      <c r="JS2" s="488"/>
      <c r="JT2" s="488"/>
      <c r="JU2" s="488"/>
      <c r="JV2" s="488"/>
      <c r="JW2" s="488"/>
      <c r="JX2" s="488"/>
      <c r="JY2" s="488"/>
      <c r="JZ2" s="488"/>
      <c r="KA2" s="488"/>
      <c r="KB2" s="488"/>
      <c r="KC2" s="488"/>
      <c r="KD2" s="488"/>
      <c r="KE2" s="488"/>
      <c r="KF2" s="488"/>
      <c r="KG2" s="488"/>
      <c r="KH2" s="488"/>
      <c r="KI2" s="488"/>
      <c r="KJ2" s="488"/>
      <c r="KK2" s="488"/>
      <c r="KL2" s="488"/>
      <c r="KM2" s="268"/>
      <c r="KN2" s="268"/>
      <c r="KO2" s="268"/>
      <c r="KP2" s="268"/>
      <c r="KQ2" s="268"/>
      <c r="KR2" s="268"/>
      <c r="KS2" s="268"/>
      <c r="KT2" s="268"/>
      <c r="KU2" s="268"/>
      <c r="KV2" s="268"/>
      <c r="KW2" s="268"/>
      <c r="KX2" s="268"/>
      <c r="KY2" s="268"/>
      <c r="KZ2" s="268"/>
      <c r="LA2" s="268"/>
      <c r="LB2" s="268"/>
      <c r="LC2" s="268"/>
      <c r="LD2" s="268"/>
      <c r="LE2" s="268"/>
      <c r="LF2" s="268"/>
      <c r="LG2" s="268"/>
      <c r="LH2" s="268"/>
      <c r="LI2" s="268"/>
      <c r="LJ2" s="268"/>
      <c r="LK2" s="268"/>
      <c r="LL2" s="268"/>
      <c r="LM2" s="268"/>
      <c r="LN2" s="268"/>
      <c r="LO2" s="268"/>
      <c r="LP2" s="268"/>
      <c r="LQ2" s="268"/>
      <c r="LR2" s="268"/>
      <c r="LS2" s="268"/>
      <c r="LT2" s="268"/>
      <c r="LU2" s="268"/>
      <c r="LV2" s="268"/>
      <c r="LW2" s="268"/>
      <c r="LX2" s="268"/>
      <c r="LY2" s="268"/>
      <c r="LZ2" s="268"/>
      <c r="MA2" s="268"/>
      <c r="MB2" s="268"/>
      <c r="MC2" s="268"/>
      <c r="MD2" s="268"/>
      <c r="ME2" s="268"/>
      <c r="MF2" s="99"/>
      <c r="MG2" s="99"/>
      <c r="MH2" s="99"/>
      <c r="MI2" s="1"/>
    </row>
    <row r="3" spans="1:351" s="6" customFormat="1" ht="17.899999999999999" customHeight="1">
      <c r="A3" s="370"/>
      <c r="B3" s="268"/>
      <c r="C3" s="268"/>
      <c r="D3" s="268"/>
      <c r="E3" s="268"/>
      <c r="F3" s="268"/>
      <c r="G3" s="268"/>
      <c r="H3" s="268"/>
      <c r="I3" s="268"/>
      <c r="J3" s="316" t="s">
        <v>12</v>
      </c>
      <c r="M3" s="737"/>
      <c r="N3" s="737"/>
      <c r="O3" s="737"/>
      <c r="AA3" s="307"/>
      <c r="AB3" s="627"/>
      <c r="AC3" s="307"/>
      <c r="AD3" s="307"/>
      <c r="AE3" s="307"/>
      <c r="AF3" s="307"/>
      <c r="AG3" s="307"/>
      <c r="AH3" s="307"/>
      <c r="AI3" s="307"/>
      <c r="AJ3" s="307"/>
      <c r="AK3" s="307"/>
      <c r="AL3" s="307"/>
      <c r="AM3" s="307"/>
      <c r="AR3" s="18"/>
      <c r="BC3" s="737"/>
      <c r="BJ3" s="765"/>
      <c r="BK3" s="765"/>
      <c r="BM3" s="717"/>
      <c r="BP3" s="737"/>
      <c r="BQ3" s="838"/>
      <c r="BR3" s="737"/>
      <c r="BS3" s="737"/>
      <c r="BT3" s="926"/>
      <c r="BU3" s="908"/>
      <c r="BV3" s="737"/>
      <c r="BW3" s="737"/>
      <c r="BX3" s="737"/>
      <c r="BY3" s="737"/>
      <c r="BZ3" s="99"/>
      <c r="CA3" s="717"/>
      <c r="CB3" s="99"/>
      <c r="CC3" s="737"/>
      <c r="CD3" s="737"/>
      <c r="CE3" s="737"/>
      <c r="CF3" s="737"/>
      <c r="CG3" s="99"/>
      <c r="CH3" s="737"/>
      <c r="CI3" s="445"/>
      <c r="CJ3" s="737"/>
      <c r="CK3" s="737"/>
      <c r="CL3" s="445"/>
      <c r="CM3" s="445"/>
      <c r="CN3" s="737"/>
      <c r="CO3" s="445"/>
      <c r="DI3" s="307"/>
      <c r="DO3" s="324"/>
      <c r="DP3" s="324"/>
      <c r="DQ3" s="324"/>
      <c r="DR3" s="324"/>
      <c r="DS3" s="324"/>
      <c r="DT3" s="324"/>
      <c r="DU3" s="324"/>
      <c r="DV3" s="324"/>
      <c r="DW3" s="324"/>
      <c r="DX3" s="324"/>
      <c r="DY3" s="324"/>
      <c r="DZ3" s="324"/>
      <c r="EA3" s="324"/>
      <c r="EB3" s="324"/>
      <c r="EC3" s="324"/>
      <c r="ED3" s="324"/>
      <c r="EE3" s="324"/>
      <c r="EF3" s="324"/>
      <c r="EG3" s="487"/>
      <c r="EQ3" s="18"/>
      <c r="ET3" s="717"/>
      <c r="GD3" s="99"/>
      <c r="HT3" s="99"/>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c r="IW3" s="268"/>
      <c r="IX3" s="268"/>
      <c r="IY3" s="268"/>
      <c r="IZ3" s="268"/>
      <c r="JA3" s="268"/>
      <c r="JB3" s="268"/>
      <c r="JC3" s="268"/>
      <c r="JD3" s="268"/>
      <c r="JE3" s="268"/>
      <c r="JF3" s="268"/>
      <c r="JG3" s="268"/>
      <c r="JH3" s="268"/>
      <c r="JI3" s="268"/>
      <c r="JJ3" s="268"/>
      <c r="JK3" s="268"/>
      <c r="JL3" s="268"/>
      <c r="JM3" s="268"/>
      <c r="JN3" s="268"/>
      <c r="JO3" s="268"/>
      <c r="JP3" s="268"/>
      <c r="JQ3" s="268"/>
      <c r="JR3" s="268"/>
      <c r="JS3" s="268"/>
      <c r="JT3" s="268"/>
      <c r="JU3" s="268"/>
      <c r="JV3" s="268"/>
      <c r="JW3" s="268"/>
      <c r="JX3" s="268"/>
      <c r="JY3" s="268"/>
      <c r="JZ3" s="268"/>
      <c r="KA3" s="268"/>
      <c r="KB3" s="268"/>
      <c r="KC3" s="268"/>
      <c r="KD3" s="268"/>
      <c r="KE3" s="268"/>
      <c r="KF3" s="268"/>
      <c r="KG3" s="268"/>
      <c r="KH3" s="268"/>
      <c r="KI3" s="268"/>
      <c r="KJ3" s="268"/>
      <c r="KK3" s="268"/>
      <c r="KL3" s="268"/>
      <c r="KM3" s="268"/>
      <c r="KN3" s="268"/>
      <c r="KO3" s="268"/>
      <c r="KP3" s="268"/>
      <c r="KQ3" s="268"/>
      <c r="KR3" s="268"/>
      <c r="KS3" s="268"/>
      <c r="KT3" s="268"/>
      <c r="KU3" s="268"/>
      <c r="KV3" s="268"/>
      <c r="KW3" s="268"/>
      <c r="KX3" s="268"/>
      <c r="KY3" s="268"/>
      <c r="KZ3" s="268"/>
      <c r="LA3" s="268"/>
      <c r="LB3" s="268"/>
      <c r="LC3" s="268"/>
      <c r="LD3" s="268"/>
      <c r="LE3" s="268"/>
      <c r="LF3" s="268"/>
      <c r="LG3" s="268"/>
      <c r="LH3" s="268"/>
      <c r="LI3" s="268"/>
      <c r="LJ3" s="268"/>
      <c r="LK3" s="268"/>
      <c r="LL3" s="268"/>
      <c r="LM3" s="268"/>
      <c r="LN3" s="268"/>
      <c r="LO3" s="268"/>
      <c r="LP3" s="268"/>
      <c r="LQ3" s="268"/>
      <c r="LR3" s="268"/>
      <c r="LS3" s="268"/>
      <c r="LT3" s="268"/>
      <c r="LU3" s="268"/>
      <c r="LV3" s="268"/>
      <c r="LW3" s="268"/>
      <c r="LX3" s="268"/>
      <c r="LY3" s="268"/>
      <c r="LZ3" s="268"/>
      <c r="MA3" s="268"/>
      <c r="MB3" s="268"/>
      <c r="MC3" s="268"/>
      <c r="MD3" s="268"/>
      <c r="ME3" s="268"/>
      <c r="MF3" s="99"/>
      <c r="MG3" s="99"/>
      <c r="MH3" s="99"/>
      <c r="MI3" s="1"/>
    </row>
    <row r="4" spans="1:351" ht="13.5" thickBot="1">
      <c r="J4" s="7" t="s">
        <v>624</v>
      </c>
      <c r="K4" s="8"/>
      <c r="AA4" s="10"/>
      <c r="AB4" s="628"/>
      <c r="AC4" s="10"/>
      <c r="AD4" s="10"/>
      <c r="AE4" s="10"/>
      <c r="AF4" s="10"/>
      <c r="AG4" s="10"/>
      <c r="AH4" s="10"/>
      <c r="AI4" s="10"/>
      <c r="AJ4" s="10"/>
      <c r="AK4" s="10"/>
      <c r="AL4" s="10"/>
      <c r="AM4" s="10"/>
      <c r="AN4" s="11"/>
      <c r="AO4" s="8"/>
      <c r="AQ4" s="8"/>
      <c r="AR4" s="915"/>
      <c r="AS4" s="11"/>
      <c r="AT4" s="12"/>
      <c r="AU4" s="12"/>
      <c r="AV4" s="11"/>
      <c r="AW4" s="11"/>
      <c r="AX4" s="11"/>
      <c r="AY4" s="11"/>
      <c r="AZ4" s="11"/>
      <c r="BA4" s="11"/>
      <c r="BB4" s="8"/>
      <c r="BC4" s="738"/>
      <c r="BD4" s="8"/>
      <c r="BE4" s="8"/>
      <c r="BF4" s="8"/>
      <c r="BG4" s="8"/>
      <c r="BH4" s="8"/>
      <c r="BI4" s="8"/>
      <c r="BJ4" s="766"/>
      <c r="BK4" s="766"/>
      <c r="BL4" s="13"/>
      <c r="BM4" s="711"/>
      <c r="BN4" s="11"/>
      <c r="BO4" s="11"/>
      <c r="BP4" s="11"/>
      <c r="BQ4" s="839"/>
      <c r="BR4" s="12"/>
      <c r="BS4" s="12"/>
      <c r="BT4" s="927"/>
      <c r="BU4" s="909"/>
      <c r="BV4" s="11"/>
      <c r="BW4" s="11"/>
      <c r="BX4" s="11"/>
      <c r="BY4" s="11"/>
      <c r="CA4" s="711"/>
      <c r="CC4" s="738"/>
      <c r="CD4" s="738"/>
      <c r="CE4" s="738"/>
      <c r="CF4" s="738"/>
      <c r="CH4" s="11"/>
      <c r="CI4" s="446"/>
      <c r="CJ4" s="11"/>
      <c r="CK4" s="11"/>
      <c r="CL4" s="447"/>
      <c r="CM4" s="447"/>
      <c r="CN4" s="738"/>
      <c r="CO4" s="447"/>
      <c r="CP4" s="623"/>
      <c r="CQ4" s="623"/>
      <c r="CR4" s="623"/>
      <c r="CS4" s="623"/>
      <c r="CT4" s="623"/>
      <c r="CU4" s="623"/>
      <c r="CV4" s="624"/>
      <c r="CW4" s="625"/>
      <c r="CX4" s="625"/>
      <c r="CY4" s="625"/>
      <c r="CZ4" s="625"/>
      <c r="DA4" s="625"/>
      <c r="DB4" s="625"/>
      <c r="DC4" s="625"/>
      <c r="DD4" s="625"/>
      <c r="DE4" s="625"/>
      <c r="DF4" s="623"/>
      <c r="DG4" s="623"/>
      <c r="DH4" s="623"/>
      <c r="DI4" s="623"/>
      <c r="DJ4" s="623"/>
      <c r="DK4" s="623"/>
      <c r="DL4" s="623"/>
      <c r="DM4" s="623"/>
      <c r="DN4" s="623"/>
      <c r="DO4" s="16"/>
      <c r="DP4" s="16"/>
      <c r="DQ4" s="16"/>
      <c r="DR4" s="16"/>
      <c r="DS4" s="16"/>
      <c r="DT4" s="16"/>
      <c r="DU4" s="16"/>
      <c r="DV4" s="16"/>
      <c r="DW4" s="16"/>
      <c r="DX4" s="16"/>
      <c r="DY4" s="16"/>
      <c r="DZ4" s="16"/>
      <c r="EA4" s="16"/>
      <c r="EB4" s="16"/>
      <c r="EC4" s="16"/>
      <c r="ED4" s="16"/>
      <c r="EE4" s="16"/>
      <c r="EF4" s="16"/>
      <c r="EG4" s="486"/>
      <c r="ER4" s="8"/>
      <c r="ES4" s="8"/>
      <c r="ET4" s="814"/>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E4" s="266" t="s">
        <v>400</v>
      </c>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U4" s="266" t="s">
        <v>422</v>
      </c>
      <c r="KI4" s="266" t="s">
        <v>423</v>
      </c>
    </row>
    <row r="5" spans="1:351" ht="18" customHeight="1">
      <c r="J5" s="1414" t="s">
        <v>0</v>
      </c>
      <c r="K5" s="1418" t="s">
        <v>1</v>
      </c>
      <c r="L5" s="1422" t="s">
        <v>607</v>
      </c>
      <c r="M5" s="857"/>
      <c r="N5" s="921"/>
      <c r="O5" s="921"/>
      <c r="P5" s="1396" t="s">
        <v>392</v>
      </c>
      <c r="Q5" s="1426" t="s">
        <v>130</v>
      </c>
      <c r="R5" s="1412" t="s">
        <v>14</v>
      </c>
      <c r="S5" s="1413"/>
      <c r="T5" s="1413"/>
      <c r="U5" s="1413"/>
      <c r="V5" s="483"/>
      <c r="W5" s="483"/>
      <c r="X5" s="483"/>
      <c r="Y5" s="483"/>
      <c r="Z5" s="483"/>
      <c r="AA5" s="483"/>
      <c r="AB5" s="629"/>
      <c r="AC5" s="483"/>
      <c r="AD5" s="483"/>
      <c r="AE5" s="483"/>
      <c r="AF5" s="483"/>
      <c r="AG5" s="483"/>
      <c r="AH5" s="483"/>
      <c r="AI5" s="483"/>
      <c r="AJ5" s="483"/>
      <c r="AK5" s="483"/>
      <c r="AL5" s="483"/>
      <c r="AM5" s="483"/>
      <c r="AN5" s="484"/>
      <c r="AO5" s="483"/>
      <c r="AP5" s="485"/>
      <c r="AQ5" s="483"/>
      <c r="AR5" s="483"/>
      <c r="AS5" s="480"/>
      <c r="AT5" s="482"/>
      <c r="AU5" s="482"/>
      <c r="AV5" s="1454"/>
      <c r="AW5" s="1454"/>
      <c r="AX5" s="1454"/>
      <c r="AY5" s="480"/>
      <c r="AZ5" s="480"/>
      <c r="BA5" s="480"/>
      <c r="BB5" s="479"/>
      <c r="BC5" s="479"/>
      <c r="BD5" s="479"/>
      <c r="BE5" s="479"/>
      <c r="BF5" s="479"/>
      <c r="BG5" s="479"/>
      <c r="BH5" s="479"/>
      <c r="BI5" s="479"/>
      <c r="BJ5" s="767"/>
      <c r="BK5" s="767"/>
      <c r="BL5" s="481"/>
      <c r="BM5" s="833"/>
      <c r="BN5" s="480"/>
      <c r="BO5" s="558"/>
      <c r="BP5" s="478"/>
      <c r="BQ5" s="840"/>
      <c r="BR5" s="477"/>
      <c r="BS5" s="477"/>
      <c r="BT5" s="613"/>
      <c r="BU5" s="903"/>
      <c r="BV5" s="484"/>
      <c r="BW5" s="484"/>
      <c r="BX5" s="484"/>
      <c r="BY5" s="484"/>
      <c r="BZ5" s="718"/>
      <c r="CA5" s="718"/>
      <c r="CB5" s="718"/>
      <c r="CC5" s="477"/>
      <c r="CD5" s="477"/>
      <c r="CE5" s="477"/>
      <c r="CF5" s="477"/>
      <c r="CG5" s="837"/>
      <c r="CH5" s="477"/>
      <c r="CI5" s="477"/>
      <c r="CJ5" s="477"/>
      <c r="CK5" s="477"/>
      <c r="CL5" s="477"/>
      <c r="CM5" s="477"/>
      <c r="CN5" s="477"/>
      <c r="CO5" s="477"/>
      <c r="CP5" s="1299" t="s">
        <v>177</v>
      </c>
      <c r="CQ5" s="1300"/>
      <c r="CR5" s="1300"/>
      <c r="CS5" s="1300"/>
      <c r="CT5" s="1300"/>
      <c r="CU5" s="1300"/>
      <c r="CV5" s="1300"/>
      <c r="CW5" s="1300"/>
      <c r="CX5" s="1300"/>
      <c r="CY5" s="1300"/>
      <c r="CZ5" s="1300"/>
      <c r="DA5" s="1300"/>
      <c r="DB5" s="1300"/>
      <c r="DC5" s="1300"/>
      <c r="DD5" s="1300"/>
      <c r="DE5" s="1300"/>
      <c r="DF5" s="1300"/>
      <c r="DG5" s="1300"/>
      <c r="DH5" s="1300"/>
      <c r="DI5" s="1300"/>
      <c r="DJ5" s="1300"/>
      <c r="DK5" s="1300"/>
      <c r="DL5" s="1300"/>
      <c r="DM5" s="1300"/>
      <c r="DN5" s="667"/>
      <c r="DO5" s="1280" t="s">
        <v>187</v>
      </c>
      <c r="DP5" s="1280"/>
      <c r="DQ5" s="1280"/>
      <c r="DR5" s="1280"/>
      <c r="DS5" s="1280"/>
      <c r="DT5" s="1280"/>
      <c r="DU5" s="1280"/>
      <c r="DV5" s="1280"/>
      <c r="DW5" s="1280"/>
      <c r="DX5" s="1280"/>
      <c r="DY5" s="1280"/>
      <c r="DZ5" s="668"/>
      <c r="EA5" s="668"/>
      <c r="EB5" s="668"/>
      <c r="EC5" s="668"/>
      <c r="ED5" s="668"/>
      <c r="EE5" s="668"/>
      <c r="EF5" s="668"/>
      <c r="EG5" s="668"/>
      <c r="EH5" s="668"/>
      <c r="EI5" s="668"/>
      <c r="EJ5" s="668"/>
      <c r="EK5" s="668"/>
      <c r="EL5" s="668"/>
      <c r="EM5" s="668"/>
      <c r="EN5" s="668"/>
      <c r="EO5" s="668"/>
      <c r="EP5" s="668"/>
      <c r="EQ5" s="668"/>
      <c r="ER5" s="668"/>
      <c r="ES5" s="668"/>
      <c r="ET5" s="815"/>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1323" t="s">
        <v>199</v>
      </c>
      <c r="GD5" s="824"/>
      <c r="GE5" s="1267"/>
      <c r="GF5" s="1267"/>
      <c r="GG5" s="1267"/>
      <c r="GH5" s="1267"/>
      <c r="GI5" s="1267"/>
      <c r="GJ5" s="1267"/>
      <c r="GK5" s="1267"/>
      <c r="GL5" s="1267"/>
      <c r="GM5" s="1267"/>
      <c r="GN5" s="1267"/>
      <c r="GO5" s="1267"/>
      <c r="GP5" s="1267"/>
      <c r="GQ5" s="1267"/>
      <c r="GR5" s="1267"/>
      <c r="GS5" s="1267"/>
      <c r="GT5" s="1267"/>
      <c r="GU5" s="1267"/>
      <c r="GV5" s="1267"/>
      <c r="GW5" s="1267"/>
      <c r="GX5" s="1267"/>
      <c r="GY5" s="1267"/>
      <c r="GZ5" s="1267"/>
      <c r="HA5" s="1267"/>
      <c r="HB5" s="1267"/>
      <c r="HC5" s="1267"/>
      <c r="HD5" s="1267"/>
      <c r="HE5" s="1267"/>
      <c r="HF5" s="1267"/>
      <c r="HG5" s="1267"/>
      <c r="HH5" s="1267"/>
      <c r="HI5" s="1267"/>
      <c r="HJ5" s="1267"/>
      <c r="HK5" s="1267"/>
      <c r="HL5" s="1267"/>
      <c r="HM5" s="1267"/>
      <c r="HN5" s="1267"/>
      <c r="HO5" s="1267"/>
      <c r="HP5" s="1267"/>
      <c r="HQ5" s="1267"/>
      <c r="HR5" s="1267"/>
      <c r="HS5" s="1267"/>
      <c r="HU5" s="690">
        <v>1</v>
      </c>
      <c r="HV5" s="690">
        <v>2</v>
      </c>
      <c r="HW5" s="691">
        <v>3</v>
      </c>
      <c r="HX5" s="691">
        <v>4</v>
      </c>
      <c r="HY5" s="691">
        <v>5</v>
      </c>
      <c r="HZ5" s="691">
        <v>6</v>
      </c>
      <c r="IA5" s="691">
        <v>7</v>
      </c>
      <c r="IB5" s="690">
        <v>1</v>
      </c>
      <c r="IC5" s="690">
        <v>2</v>
      </c>
      <c r="ID5" s="691">
        <v>3</v>
      </c>
      <c r="IE5" s="691">
        <v>4</v>
      </c>
      <c r="IF5" s="691">
        <v>5</v>
      </c>
      <c r="IG5" s="691">
        <v>6</v>
      </c>
      <c r="IH5" s="691">
        <v>7</v>
      </c>
      <c r="II5" s="690">
        <v>2</v>
      </c>
      <c r="IJ5" s="691">
        <v>3</v>
      </c>
      <c r="IK5" s="691">
        <v>4</v>
      </c>
      <c r="IL5" s="691">
        <v>5</v>
      </c>
      <c r="IM5" s="691">
        <v>6</v>
      </c>
      <c r="IN5" s="691">
        <v>7</v>
      </c>
      <c r="IO5" s="691">
        <v>6</v>
      </c>
      <c r="IP5" s="691">
        <v>5</v>
      </c>
      <c r="IQ5" s="691">
        <v>4</v>
      </c>
      <c r="IR5" s="691">
        <v>3</v>
      </c>
      <c r="IS5" s="691">
        <v>3</v>
      </c>
      <c r="IT5" s="691">
        <v>2</v>
      </c>
      <c r="IU5" s="691">
        <v>2</v>
      </c>
      <c r="IV5" s="691">
        <v>1</v>
      </c>
      <c r="IW5" s="691">
        <v>1</v>
      </c>
      <c r="IX5" s="691">
        <v>1</v>
      </c>
      <c r="IY5" s="691">
        <v>1</v>
      </c>
      <c r="IZ5" s="691">
        <v>1</v>
      </c>
      <c r="JA5" s="691">
        <v>1</v>
      </c>
      <c r="JB5" s="691">
        <v>1</v>
      </c>
      <c r="JC5" s="691">
        <v>1</v>
      </c>
      <c r="JD5" s="691">
        <v>1</v>
      </c>
      <c r="JE5" s="691">
        <v>1</v>
      </c>
      <c r="JF5" s="691">
        <v>2</v>
      </c>
      <c r="JG5" s="691">
        <v>2</v>
      </c>
      <c r="JH5" s="691">
        <v>1</v>
      </c>
      <c r="JI5" s="691">
        <v>1</v>
      </c>
      <c r="JJ5" s="691">
        <v>1</v>
      </c>
      <c r="JK5" s="691">
        <v>1</v>
      </c>
      <c r="JL5" s="691">
        <v>1</v>
      </c>
      <c r="JM5" s="691">
        <v>1</v>
      </c>
      <c r="JN5" s="691">
        <v>1</v>
      </c>
      <c r="JO5" s="691">
        <v>1</v>
      </c>
      <c r="JP5" s="691">
        <v>1</v>
      </c>
      <c r="JQ5" s="691">
        <v>1</v>
      </c>
      <c r="JR5" s="691">
        <v>1</v>
      </c>
      <c r="JS5" s="691">
        <v>1</v>
      </c>
      <c r="JT5" s="691">
        <v>2</v>
      </c>
      <c r="JU5" s="691">
        <v>3</v>
      </c>
      <c r="JV5" s="691">
        <v>1</v>
      </c>
      <c r="JW5" s="691">
        <v>1</v>
      </c>
      <c r="JX5" s="691">
        <v>1</v>
      </c>
      <c r="JY5" s="691">
        <v>1</v>
      </c>
      <c r="JZ5" s="691">
        <v>1</v>
      </c>
      <c r="KA5" s="691">
        <v>2</v>
      </c>
      <c r="KB5" s="691">
        <v>3</v>
      </c>
      <c r="KC5" s="691">
        <v>1</v>
      </c>
      <c r="KD5" s="691">
        <v>1</v>
      </c>
      <c r="KE5" s="691">
        <v>1</v>
      </c>
      <c r="KF5" s="691">
        <v>1</v>
      </c>
      <c r="KG5" s="691">
        <v>3</v>
      </c>
      <c r="KH5" s="691">
        <v>1</v>
      </c>
      <c r="KI5" s="392"/>
      <c r="KJ5" s="337"/>
      <c r="KK5" s="395"/>
      <c r="KL5" s="398"/>
    </row>
    <row r="6" spans="1:351" ht="18" customHeight="1">
      <c r="J6" s="1415"/>
      <c r="K6" s="1419"/>
      <c r="L6" s="1423"/>
      <c r="M6" s="858"/>
      <c r="N6" s="922"/>
      <c r="O6" s="922"/>
      <c r="P6" s="1397"/>
      <c r="Q6" s="1427"/>
      <c r="R6" s="1443" t="s">
        <v>578</v>
      </c>
      <c r="S6" s="1350" t="s">
        <v>619</v>
      </c>
      <c r="T6" s="1351"/>
      <c r="U6" s="1452" t="s">
        <v>639</v>
      </c>
      <c r="V6" s="1440" t="s">
        <v>574</v>
      </c>
      <c r="W6" s="1380" t="s">
        <v>2</v>
      </c>
      <c r="X6" s="1367" t="s">
        <v>15</v>
      </c>
      <c r="Y6" s="476"/>
      <c r="Z6" s="322"/>
      <c r="AA6" s="1430" t="s">
        <v>382</v>
      </c>
      <c r="AB6" s="1431"/>
      <c r="AC6" s="1379" t="s">
        <v>184</v>
      </c>
      <c r="AD6" s="1380"/>
      <c r="AE6" s="1380"/>
      <c r="AF6" s="1380"/>
      <c r="AG6" s="1380"/>
      <c r="AH6" s="1380"/>
      <c r="AI6" s="1380"/>
      <c r="AJ6" s="1381"/>
      <c r="AK6" s="1405" t="s">
        <v>564</v>
      </c>
      <c r="AL6" s="1350"/>
      <c r="AM6" s="1351"/>
      <c r="AN6" s="1380" t="s">
        <v>185</v>
      </c>
      <c r="AO6" s="1381"/>
      <c r="AP6" s="1362" t="s">
        <v>161</v>
      </c>
      <c r="AQ6" s="410"/>
      <c r="AS6" s="1477" t="s">
        <v>541</v>
      </c>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1477"/>
      <c r="BP6" s="1186" t="s">
        <v>539</v>
      </c>
      <c r="BQ6" s="1187"/>
      <c r="BR6" s="1187"/>
      <c r="BS6" s="1187"/>
      <c r="BT6" s="1187"/>
      <c r="BU6" s="1187"/>
      <c r="BV6" s="1187"/>
      <c r="BW6" s="1187"/>
      <c r="BX6" s="1187"/>
      <c r="BY6" s="1187"/>
      <c r="BZ6" s="1187"/>
      <c r="CA6" s="1187"/>
      <c r="CB6" s="1187"/>
      <c r="CC6" s="1187"/>
      <c r="CD6" s="1187"/>
      <c r="CE6" s="1187"/>
      <c r="CF6" s="1187"/>
      <c r="CG6" s="1187"/>
      <c r="CH6" s="1187"/>
      <c r="CI6" s="1187"/>
      <c r="CJ6" s="1187"/>
      <c r="CK6" s="1187"/>
      <c r="CL6" s="1187"/>
      <c r="CM6" s="1187"/>
      <c r="CN6" s="1187"/>
      <c r="CO6" s="1188"/>
      <c r="CP6" s="1299"/>
      <c r="CQ6" s="1300"/>
      <c r="CR6" s="1300"/>
      <c r="CS6" s="1300"/>
      <c r="CT6" s="1300"/>
      <c r="CU6" s="1300"/>
      <c r="CV6" s="1300"/>
      <c r="CW6" s="1300"/>
      <c r="CX6" s="1300"/>
      <c r="CY6" s="1300"/>
      <c r="CZ6" s="1300"/>
      <c r="DA6" s="1300"/>
      <c r="DB6" s="1300"/>
      <c r="DC6" s="1300"/>
      <c r="DD6" s="1300"/>
      <c r="DE6" s="1300"/>
      <c r="DF6" s="1300"/>
      <c r="DG6" s="1300"/>
      <c r="DH6" s="1300"/>
      <c r="DI6" s="1300"/>
      <c r="DJ6" s="1300"/>
      <c r="DK6" s="1300"/>
      <c r="DL6" s="1300"/>
      <c r="DM6" s="1300"/>
      <c r="DN6" s="667"/>
      <c r="DO6" s="1281"/>
      <c r="DP6" s="1282"/>
      <c r="DQ6" s="1282"/>
      <c r="DR6" s="1282"/>
      <c r="DS6" s="1282"/>
      <c r="DT6" s="1282"/>
      <c r="DU6" s="1282"/>
      <c r="DV6" s="1282"/>
      <c r="DW6" s="1282"/>
      <c r="DX6" s="1282"/>
      <c r="DY6" s="1282"/>
      <c r="DZ6" s="669"/>
      <c r="EA6" s="669"/>
      <c r="EB6" s="669"/>
      <c r="EC6" s="669"/>
      <c r="ED6" s="669"/>
      <c r="EE6" s="669"/>
      <c r="EF6" s="669"/>
      <c r="EG6" s="669"/>
      <c r="EH6" s="669"/>
      <c r="EI6" s="669"/>
      <c r="EJ6" s="669"/>
      <c r="EK6" s="669"/>
      <c r="EL6" s="669"/>
      <c r="EM6" s="669"/>
      <c r="EN6" s="669"/>
      <c r="EO6" s="669"/>
      <c r="EP6" s="669"/>
      <c r="EQ6" s="669"/>
      <c r="ER6" s="669"/>
      <c r="ES6" s="669"/>
      <c r="ET6" s="816"/>
      <c r="EU6" s="669"/>
      <c r="EV6" s="669"/>
      <c r="EW6" s="669"/>
      <c r="EX6" s="669"/>
      <c r="EY6" s="669"/>
      <c r="EZ6" s="669"/>
      <c r="FA6" s="669"/>
      <c r="FB6" s="669"/>
      <c r="FC6" s="669"/>
      <c r="FD6" s="669"/>
      <c r="FE6" s="669"/>
      <c r="FF6" s="669"/>
      <c r="FG6" s="669"/>
      <c r="FH6" s="669"/>
      <c r="FI6" s="669"/>
      <c r="FJ6" s="669"/>
      <c r="FK6" s="669"/>
      <c r="FL6" s="669"/>
      <c r="FM6" s="669"/>
      <c r="FN6" s="669"/>
      <c r="FO6" s="669"/>
      <c r="FP6" s="669"/>
      <c r="FQ6" s="669"/>
      <c r="FR6" s="669"/>
      <c r="FS6" s="669"/>
      <c r="FT6" s="669"/>
      <c r="FU6" s="669"/>
      <c r="FV6" s="669"/>
      <c r="FW6" s="669"/>
      <c r="FX6" s="669"/>
      <c r="FY6" s="669"/>
      <c r="FZ6" s="669"/>
      <c r="GA6" s="669"/>
      <c r="GB6" s="669"/>
      <c r="GC6" s="1324"/>
      <c r="GD6" s="824"/>
      <c r="GE6" s="1268"/>
      <c r="GF6" s="1268"/>
      <c r="GG6" s="1268"/>
      <c r="GH6" s="1268"/>
      <c r="GI6" s="1268"/>
      <c r="GJ6" s="1268"/>
      <c r="GK6" s="1268"/>
      <c r="GL6" s="1268"/>
      <c r="GM6" s="1268"/>
      <c r="GN6" s="1268"/>
      <c r="GO6" s="1268"/>
      <c r="GP6" s="1268"/>
      <c r="GQ6" s="1268"/>
      <c r="GR6" s="1268"/>
      <c r="GS6" s="1268"/>
      <c r="GT6" s="1268"/>
      <c r="GU6" s="1268"/>
      <c r="GV6" s="1268"/>
      <c r="GW6" s="1268"/>
      <c r="GX6" s="1268"/>
      <c r="GY6" s="1268"/>
      <c r="GZ6" s="1268"/>
      <c r="HA6" s="1268"/>
      <c r="HB6" s="1268"/>
      <c r="HC6" s="1268"/>
      <c r="HD6" s="1268"/>
      <c r="HE6" s="1268"/>
      <c r="HF6" s="1268"/>
      <c r="HG6" s="1268"/>
      <c r="HH6" s="1268"/>
      <c r="HI6" s="1268"/>
      <c r="HJ6" s="1268"/>
      <c r="HK6" s="1268"/>
      <c r="HL6" s="1268"/>
      <c r="HM6" s="1268"/>
      <c r="HN6" s="1268"/>
      <c r="HO6" s="1268"/>
      <c r="HP6" s="1268"/>
      <c r="HQ6" s="1268"/>
      <c r="HR6" s="1268"/>
      <c r="HS6" s="1268"/>
      <c r="HU6" s="690"/>
      <c r="HV6" s="690"/>
      <c r="HW6" s="691"/>
      <c r="HX6" s="691"/>
      <c r="HY6" s="691"/>
      <c r="HZ6" s="691"/>
      <c r="IA6" s="691"/>
      <c r="IB6" s="690"/>
      <c r="IC6" s="690"/>
      <c r="ID6" s="691"/>
      <c r="IE6" s="691"/>
      <c r="IF6" s="691"/>
      <c r="IG6" s="691"/>
      <c r="IH6" s="691"/>
      <c r="II6" s="690"/>
      <c r="IJ6" s="691"/>
      <c r="IK6" s="691"/>
      <c r="IL6" s="691"/>
      <c r="IM6" s="691"/>
      <c r="IN6" s="691"/>
      <c r="IO6" s="691"/>
      <c r="IP6" s="691"/>
      <c r="IQ6" s="691"/>
      <c r="IR6" s="691"/>
      <c r="IS6" s="691"/>
      <c r="IT6" s="691"/>
      <c r="IU6" s="691"/>
      <c r="IV6" s="691"/>
      <c r="IW6" s="691"/>
      <c r="IX6" s="691"/>
      <c r="IY6" s="691"/>
      <c r="IZ6" s="691"/>
      <c r="JA6" s="691"/>
      <c r="JB6" s="691"/>
      <c r="JC6" s="691"/>
      <c r="JD6" s="691"/>
      <c r="JE6" s="691"/>
      <c r="JF6" s="691"/>
      <c r="JG6" s="691"/>
      <c r="JH6" s="691"/>
      <c r="JI6" s="691"/>
      <c r="JJ6" s="691"/>
      <c r="JK6" s="691"/>
      <c r="JL6" s="691"/>
      <c r="JM6" s="691"/>
      <c r="JN6" s="691"/>
      <c r="JO6" s="691"/>
      <c r="JP6" s="691"/>
      <c r="JQ6" s="691"/>
      <c r="JR6" s="691"/>
      <c r="JS6" s="691"/>
      <c r="JT6" s="691"/>
      <c r="JU6" s="691"/>
      <c r="JV6" s="691"/>
      <c r="JW6" s="691"/>
      <c r="JX6" s="691"/>
      <c r="JY6" s="691"/>
      <c r="JZ6" s="691"/>
      <c r="KA6" s="691"/>
      <c r="KB6" s="691"/>
      <c r="KC6" s="691"/>
      <c r="KD6" s="691"/>
      <c r="KE6" s="691"/>
      <c r="KF6" s="691"/>
      <c r="KG6" s="691"/>
      <c r="KH6" s="691"/>
      <c r="KI6" s="393"/>
      <c r="KJ6" s="338"/>
      <c r="KK6" s="396"/>
      <c r="KL6" s="399"/>
    </row>
    <row r="7" spans="1:351" s="17" customFormat="1" ht="33.75" customHeight="1" thickBot="1">
      <c r="A7" s="437"/>
      <c r="B7" s="437"/>
      <c r="C7" s="437"/>
      <c r="D7" s="437"/>
      <c r="E7" s="437"/>
      <c r="F7" s="437"/>
      <c r="G7" s="437"/>
      <c r="H7" s="437"/>
      <c r="I7" s="437"/>
      <c r="J7" s="1416"/>
      <c r="K7" s="1420"/>
      <c r="L7" s="1424"/>
      <c r="M7" s="858"/>
      <c r="N7" s="922"/>
      <c r="O7" s="922"/>
      <c r="P7" s="1397"/>
      <c r="Q7" s="1427"/>
      <c r="R7" s="1443"/>
      <c r="S7" s="1352"/>
      <c r="T7" s="1353"/>
      <c r="U7" s="1452"/>
      <c r="V7" s="1441"/>
      <c r="W7" s="1383"/>
      <c r="X7" s="1368"/>
      <c r="Y7" s="476"/>
      <c r="Z7" s="322"/>
      <c r="AA7" s="1432"/>
      <c r="AB7" s="1433"/>
      <c r="AC7" s="1382"/>
      <c r="AD7" s="1383"/>
      <c r="AE7" s="1383"/>
      <c r="AF7" s="1383"/>
      <c r="AG7" s="1383"/>
      <c r="AH7" s="1383"/>
      <c r="AI7" s="1383"/>
      <c r="AJ7" s="1384"/>
      <c r="AK7" s="1406"/>
      <c r="AL7" s="1407"/>
      <c r="AM7" s="1353"/>
      <c r="AN7" s="1383"/>
      <c r="AO7" s="1384"/>
      <c r="AP7" s="1363"/>
      <c r="AQ7" s="411"/>
      <c r="AR7" s="453"/>
      <c r="AS7" s="454"/>
      <c r="AT7" s="454"/>
      <c r="AU7" s="454"/>
      <c r="AV7" s="454"/>
      <c r="AW7" s="1291" t="s">
        <v>179</v>
      </c>
      <c r="AX7" s="1329"/>
      <c r="AY7" s="1329"/>
      <c r="AZ7" s="1292"/>
      <c r="BA7" s="1264" t="s">
        <v>542</v>
      </c>
      <c r="BB7" s="441"/>
      <c r="BC7" s="797"/>
      <c r="BD7" s="448"/>
      <c r="BE7" s="449"/>
      <c r="BF7" s="449"/>
      <c r="BG7" s="449"/>
      <c r="BH7" s="449"/>
      <c r="BI7" s="450"/>
      <c r="BJ7" s="768"/>
      <c r="BK7" s="771"/>
      <c r="BL7" s="451"/>
      <c r="BM7" s="834"/>
      <c r="BN7" s="1261" t="s">
        <v>455</v>
      </c>
      <c r="BO7" s="1262"/>
      <c r="BP7" s="776"/>
      <c r="BQ7" s="841"/>
      <c r="BR7" s="776"/>
      <c r="BS7" s="776"/>
      <c r="BT7" s="786"/>
      <c r="BU7" s="904"/>
      <c r="BV7" s="1374" t="s">
        <v>179</v>
      </c>
      <c r="BW7" s="1375"/>
      <c r="BX7" s="1375"/>
      <c r="BY7" s="1376"/>
      <c r="BZ7" s="1475" t="s">
        <v>529</v>
      </c>
      <c r="CA7" s="1297" t="s">
        <v>621</v>
      </c>
      <c r="CB7" s="803"/>
      <c r="CC7" s="323"/>
      <c r="CD7" s="323"/>
      <c r="CE7" s="428"/>
      <c r="CF7" s="428"/>
      <c r="CG7" s="29"/>
      <c r="CH7" s="1385" t="s">
        <v>455</v>
      </c>
      <c r="CI7" s="1386"/>
      <c r="CJ7" s="1291" t="s">
        <v>615</v>
      </c>
      <c r="CK7" s="1329"/>
      <c r="CL7" s="1329"/>
      <c r="CM7" s="1292"/>
      <c r="CN7" s="1291" t="s">
        <v>530</v>
      </c>
      <c r="CO7" s="1292"/>
      <c r="CP7" s="1299"/>
      <c r="CQ7" s="1300"/>
      <c r="CR7" s="1300"/>
      <c r="CS7" s="1300"/>
      <c r="CT7" s="1300"/>
      <c r="CU7" s="1300"/>
      <c r="CV7" s="1300"/>
      <c r="CW7" s="1300"/>
      <c r="CX7" s="1300"/>
      <c r="CY7" s="1300"/>
      <c r="CZ7" s="1300"/>
      <c r="DA7" s="1300"/>
      <c r="DB7" s="1300"/>
      <c r="DC7" s="1300"/>
      <c r="DD7" s="1300"/>
      <c r="DE7" s="1300"/>
      <c r="DF7" s="1300"/>
      <c r="DG7" s="1300"/>
      <c r="DH7" s="1300"/>
      <c r="DI7" s="1300"/>
      <c r="DJ7" s="1300"/>
      <c r="DK7" s="1300"/>
      <c r="DL7" s="1300"/>
      <c r="DM7" s="1300"/>
      <c r="DN7" s="667"/>
      <c r="DO7" s="1281"/>
      <c r="DP7" s="1282"/>
      <c r="DQ7" s="1282"/>
      <c r="DR7" s="1282"/>
      <c r="DS7" s="1282"/>
      <c r="DT7" s="1282"/>
      <c r="DU7" s="1282"/>
      <c r="DV7" s="1282"/>
      <c r="DW7" s="1282"/>
      <c r="DX7" s="1282"/>
      <c r="DY7" s="1282"/>
      <c r="DZ7" s="669"/>
      <c r="EA7" s="669"/>
      <c r="EB7" s="669"/>
      <c r="EC7" s="669"/>
      <c r="ED7" s="669"/>
      <c r="EE7" s="669"/>
      <c r="EF7" s="669"/>
      <c r="EG7" s="669"/>
      <c r="EH7" s="669"/>
      <c r="EI7" s="669"/>
      <c r="EJ7" s="669"/>
      <c r="EK7" s="669"/>
      <c r="EL7" s="669"/>
      <c r="EM7" s="669"/>
      <c r="EN7" s="669"/>
      <c r="EO7" s="669"/>
      <c r="EP7" s="669"/>
      <c r="EQ7" s="669"/>
      <c r="ER7" s="669"/>
      <c r="ES7" s="669"/>
      <c r="ET7" s="816"/>
      <c r="EU7" s="669"/>
      <c r="EV7" s="669"/>
      <c r="EW7" s="669"/>
      <c r="EX7" s="669"/>
      <c r="EY7" s="669"/>
      <c r="EZ7" s="669"/>
      <c r="FA7" s="669"/>
      <c r="FB7" s="669"/>
      <c r="FC7" s="669"/>
      <c r="FD7" s="669"/>
      <c r="FE7" s="669"/>
      <c r="FF7" s="669"/>
      <c r="FG7" s="669"/>
      <c r="FH7" s="669"/>
      <c r="FI7" s="669"/>
      <c r="FJ7" s="669"/>
      <c r="FK7" s="669"/>
      <c r="FL7" s="669"/>
      <c r="FM7" s="669"/>
      <c r="FN7" s="669"/>
      <c r="FO7" s="669"/>
      <c r="FP7" s="669"/>
      <c r="FQ7" s="669"/>
      <c r="FR7" s="669"/>
      <c r="FS7" s="669"/>
      <c r="FT7" s="669"/>
      <c r="FU7" s="669"/>
      <c r="FV7" s="669"/>
      <c r="FW7" s="669"/>
      <c r="FX7" s="669"/>
      <c r="FY7" s="669"/>
      <c r="FZ7" s="669"/>
      <c r="GA7" s="669"/>
      <c r="GB7" s="669"/>
      <c r="GC7" s="1324"/>
      <c r="GD7" s="824"/>
      <c r="GE7" s="1269"/>
      <c r="GF7" s="1269"/>
      <c r="GG7" s="1269"/>
      <c r="GH7" s="1269"/>
      <c r="GI7" s="1269"/>
      <c r="GJ7" s="1269"/>
      <c r="GK7" s="1269"/>
      <c r="GL7" s="1269"/>
      <c r="GM7" s="1269"/>
      <c r="GN7" s="1269"/>
      <c r="GO7" s="1269"/>
      <c r="GP7" s="1269"/>
      <c r="GQ7" s="1269"/>
      <c r="GR7" s="1269"/>
      <c r="GS7" s="1269"/>
      <c r="GT7" s="1269"/>
      <c r="GU7" s="1269"/>
      <c r="GV7" s="1269"/>
      <c r="GW7" s="1269"/>
      <c r="GX7" s="1269"/>
      <c r="GY7" s="1269"/>
      <c r="GZ7" s="1269"/>
      <c r="HA7" s="1269"/>
      <c r="HB7" s="1269"/>
      <c r="HC7" s="1269"/>
      <c r="HD7" s="1269"/>
      <c r="HE7" s="1269"/>
      <c r="HF7" s="1269"/>
      <c r="HG7" s="1269"/>
      <c r="HH7" s="1269"/>
      <c r="HI7" s="1269"/>
      <c r="HJ7" s="1269"/>
      <c r="HK7" s="1269"/>
      <c r="HL7" s="1269"/>
      <c r="HM7" s="1269"/>
      <c r="HN7" s="1269"/>
      <c r="HO7" s="1269"/>
      <c r="HP7" s="1269"/>
      <c r="HQ7" s="1269"/>
      <c r="HR7" s="1269"/>
      <c r="HS7" s="1269"/>
      <c r="HT7" s="653"/>
      <c r="HU7" s="690"/>
      <c r="HV7" s="690"/>
      <c r="HW7" s="690"/>
      <c r="HX7" s="690"/>
      <c r="HY7" s="690"/>
      <c r="HZ7" s="690"/>
      <c r="IA7" s="690"/>
      <c r="IB7" s="690"/>
      <c r="IC7" s="690"/>
      <c r="ID7" s="690"/>
      <c r="IE7" s="690"/>
      <c r="IF7" s="690"/>
      <c r="IG7" s="690"/>
      <c r="IH7" s="690"/>
      <c r="II7" s="690"/>
      <c r="IJ7" s="690"/>
      <c r="IK7" s="690"/>
      <c r="IL7" s="690"/>
      <c r="IM7" s="690"/>
      <c r="IN7" s="690"/>
      <c r="IO7" s="690"/>
      <c r="IP7" s="690"/>
      <c r="IQ7" s="690"/>
      <c r="IR7" s="690"/>
      <c r="IS7" s="690"/>
      <c r="IT7" s="690"/>
      <c r="IU7" s="690"/>
      <c r="IV7" s="690"/>
      <c r="IW7" s="690"/>
      <c r="IX7" s="690"/>
      <c r="IY7" s="690"/>
      <c r="IZ7" s="690"/>
      <c r="JA7" s="690"/>
      <c r="JB7" s="690"/>
      <c r="JC7" s="690"/>
      <c r="JD7" s="690"/>
      <c r="JE7" s="690"/>
      <c r="JF7" s="690"/>
      <c r="JG7" s="690"/>
      <c r="JH7" s="690"/>
      <c r="JI7" s="690"/>
      <c r="JJ7" s="690"/>
      <c r="JK7" s="690"/>
      <c r="JL7" s="690"/>
      <c r="JM7" s="690"/>
      <c r="JN7" s="690"/>
      <c r="JO7" s="690"/>
      <c r="JP7" s="690"/>
      <c r="JQ7" s="690"/>
      <c r="JR7" s="690"/>
      <c r="JS7" s="690"/>
      <c r="JT7" s="690"/>
      <c r="JU7" s="690"/>
      <c r="JV7" s="690"/>
      <c r="JW7" s="690"/>
      <c r="JX7" s="690"/>
      <c r="JY7" s="690"/>
      <c r="JZ7" s="690"/>
      <c r="KA7" s="690"/>
      <c r="KB7" s="690"/>
      <c r="KC7" s="690"/>
      <c r="KD7" s="690"/>
      <c r="KE7" s="690"/>
      <c r="KF7" s="690"/>
      <c r="KG7" s="690"/>
      <c r="KH7" s="690"/>
      <c r="KI7" s="393"/>
      <c r="KJ7" s="338"/>
      <c r="KK7" s="396"/>
      <c r="KL7" s="399"/>
      <c r="KM7" s="291"/>
      <c r="KN7" s="291"/>
      <c r="KO7" s="291"/>
      <c r="KP7" s="291"/>
      <c r="KQ7" s="291"/>
      <c r="KR7" s="291"/>
      <c r="KS7" s="291"/>
      <c r="KT7" s="291"/>
      <c r="KU7" s="291"/>
      <c r="KV7" s="291"/>
      <c r="KW7" s="291"/>
      <c r="KX7" s="291"/>
      <c r="KY7" s="291"/>
      <c r="KZ7" s="291"/>
      <c r="LA7" s="291"/>
      <c r="LB7" s="291"/>
      <c r="LC7" s="291"/>
      <c r="LD7" s="291"/>
      <c r="LE7" s="291"/>
      <c r="LF7" s="291"/>
      <c r="LG7" s="291"/>
      <c r="LH7" s="291"/>
      <c r="LI7" s="291"/>
      <c r="LJ7" s="291"/>
      <c r="LK7" s="291"/>
      <c r="LL7" s="291"/>
      <c r="LM7" s="291"/>
      <c r="LN7" s="291"/>
      <c r="LO7" s="291"/>
      <c r="LP7" s="291"/>
      <c r="LQ7" s="291"/>
      <c r="LR7" s="291"/>
      <c r="LS7" s="291"/>
      <c r="LT7" s="291"/>
      <c r="LU7" s="291"/>
      <c r="LV7" s="291"/>
      <c r="LW7" s="291"/>
      <c r="LX7" s="291"/>
      <c r="LY7" s="291"/>
      <c r="LZ7" s="291"/>
      <c r="MA7" s="291"/>
      <c r="MB7" s="291"/>
      <c r="MC7" s="291"/>
      <c r="MD7" s="291"/>
      <c r="ME7" s="603"/>
      <c r="MF7" s="653"/>
      <c r="MG7" s="653"/>
      <c r="MH7" s="653"/>
      <c r="MI7" s="617"/>
    </row>
    <row r="8" spans="1:351" s="17" customFormat="1" ht="39.65" customHeight="1">
      <c r="A8" s="437"/>
      <c r="B8" s="437"/>
      <c r="C8" s="437"/>
      <c r="D8" s="437"/>
      <c r="E8" s="437"/>
      <c r="F8" s="437"/>
      <c r="G8" s="437"/>
      <c r="H8" s="437"/>
      <c r="I8" s="437"/>
      <c r="J8" s="1416"/>
      <c r="K8" s="1420"/>
      <c r="L8" s="1424"/>
      <c r="M8" s="858"/>
      <c r="N8" s="1443" t="s">
        <v>630</v>
      </c>
      <c r="O8" s="1443" t="s">
        <v>631</v>
      </c>
      <c r="P8" s="1397"/>
      <c r="Q8" s="1427"/>
      <c r="R8" s="1443"/>
      <c r="S8" s="1352"/>
      <c r="T8" s="1353"/>
      <c r="U8" s="1452"/>
      <c r="V8" s="1441"/>
      <c r="W8" s="1383"/>
      <c r="X8" s="1368"/>
      <c r="Y8" s="476"/>
      <c r="Z8" s="322"/>
      <c r="AA8" s="1432"/>
      <c r="AB8" s="1433"/>
      <c r="AC8" s="1382"/>
      <c r="AD8" s="1383"/>
      <c r="AE8" s="1383"/>
      <c r="AF8" s="1383"/>
      <c r="AG8" s="1383"/>
      <c r="AH8" s="1383"/>
      <c r="AI8" s="1383"/>
      <c r="AJ8" s="1384"/>
      <c r="AK8" s="1406"/>
      <c r="AL8" s="1407"/>
      <c r="AM8" s="1353"/>
      <c r="AN8" s="1383"/>
      <c r="AO8" s="1384"/>
      <c r="AP8" s="1363"/>
      <c r="AQ8" s="1429" t="s">
        <v>575</v>
      </c>
      <c r="AR8" s="321" t="s">
        <v>20</v>
      </c>
      <c r="AS8" s="1478" t="s">
        <v>21</v>
      </c>
      <c r="AT8" s="1326" t="s">
        <v>543</v>
      </c>
      <c r="AU8" s="1326" t="s">
        <v>23</v>
      </c>
      <c r="AV8" s="1327" t="s">
        <v>24</v>
      </c>
      <c r="AW8" s="1261"/>
      <c r="AX8" s="1330"/>
      <c r="AY8" s="1330"/>
      <c r="AZ8" s="1262"/>
      <c r="BA8" s="1264"/>
      <c r="BB8" s="441"/>
      <c r="BC8" s="783"/>
      <c r="BD8" s="454"/>
      <c r="BE8" s="559"/>
      <c r="BF8" s="1374" t="s">
        <v>27</v>
      </c>
      <c r="BG8" s="1375"/>
      <c r="BH8" s="1376"/>
      <c r="BI8" s="1347" t="s">
        <v>523</v>
      </c>
      <c r="BJ8" s="1347"/>
      <c r="BK8" s="1347"/>
      <c r="BL8" s="452"/>
      <c r="BM8" s="1457" t="s">
        <v>117</v>
      </c>
      <c r="BN8" s="559"/>
      <c r="BO8" s="1263" t="s">
        <v>632</v>
      </c>
      <c r="BP8" s="776" t="s">
        <v>544</v>
      </c>
      <c r="BQ8" s="842" t="s">
        <v>582</v>
      </c>
      <c r="BR8" s="801" t="s">
        <v>584</v>
      </c>
      <c r="BS8" s="800" t="s">
        <v>583</v>
      </c>
      <c r="BT8" s="1473" t="s">
        <v>585</v>
      </c>
      <c r="BU8" s="1474" t="s">
        <v>531</v>
      </c>
      <c r="BV8" s="1291" t="s">
        <v>162</v>
      </c>
      <c r="BW8" s="1292"/>
      <c r="BX8" s="453"/>
      <c r="BY8" s="453"/>
      <c r="BZ8" s="1476"/>
      <c r="CA8" s="1298"/>
      <c r="CB8" s="1296" t="s">
        <v>394</v>
      </c>
      <c r="CC8" s="1295" t="s">
        <v>581</v>
      </c>
      <c r="CD8" s="1295" t="s">
        <v>586</v>
      </c>
      <c r="CE8" s="1295" t="s">
        <v>587</v>
      </c>
      <c r="CF8" s="1295" t="s">
        <v>588</v>
      </c>
      <c r="CG8" s="1471" t="s">
        <v>117</v>
      </c>
      <c r="CH8" s="798"/>
      <c r="CI8" s="1360" t="s">
        <v>633</v>
      </c>
      <c r="CJ8" s="1455"/>
      <c r="CK8" s="1470"/>
      <c r="CL8" s="1470"/>
      <c r="CM8" s="1456"/>
      <c r="CN8" s="1455"/>
      <c r="CO8" s="1456"/>
      <c r="CP8" s="1293" t="s">
        <v>628</v>
      </c>
      <c r="CQ8" s="1294"/>
      <c r="CR8" s="1294"/>
      <c r="CS8" s="1294"/>
      <c r="CT8" s="1294"/>
      <c r="CU8" s="1294"/>
      <c r="CV8" s="1294"/>
      <c r="CW8" s="1294"/>
      <c r="CX8" s="1306" t="s">
        <v>637</v>
      </c>
      <c r="CY8" s="1307"/>
      <c r="CZ8" s="1307"/>
      <c r="DA8" s="1307"/>
      <c r="DB8" s="1307"/>
      <c r="DC8" s="1307"/>
      <c r="DD8" s="1307"/>
      <c r="DE8" s="1308"/>
      <c r="DF8" s="1176" t="s">
        <v>7</v>
      </c>
      <c r="DG8" s="1177"/>
      <c r="DH8" s="1177"/>
      <c r="DI8" s="1177"/>
      <c r="DJ8" s="1177"/>
      <c r="DK8" s="1177"/>
      <c r="DL8" s="1177"/>
      <c r="DM8" s="1177"/>
      <c r="DN8" s="1178"/>
      <c r="DO8" s="1180" t="s">
        <v>9</v>
      </c>
      <c r="DP8" s="1180"/>
      <c r="DQ8" s="1180"/>
      <c r="DR8" s="1180"/>
      <c r="DS8" s="1180"/>
      <c r="DT8" s="1180"/>
      <c r="DU8" s="1180"/>
      <c r="DV8" s="1180"/>
      <c r="DW8" s="1180"/>
      <c r="DX8" s="1180"/>
      <c r="DY8" s="1180"/>
      <c r="DZ8" s="1180"/>
      <c r="EA8" s="1180"/>
      <c r="EB8" s="1180"/>
      <c r="EC8" s="1180"/>
      <c r="ED8" s="1180"/>
      <c r="EE8" s="1180"/>
      <c r="EF8" s="1180"/>
      <c r="EG8" s="1181"/>
      <c r="EH8" s="1176" t="s">
        <v>111</v>
      </c>
      <c r="EI8" s="1177"/>
      <c r="EJ8" s="1177"/>
      <c r="EK8" s="1177"/>
      <c r="EL8" s="1177"/>
      <c r="EM8" s="1177"/>
      <c r="EN8" s="1177"/>
      <c r="EO8" s="1177"/>
      <c r="EP8" s="1177"/>
      <c r="EQ8" s="1176" t="s">
        <v>591</v>
      </c>
      <c r="ER8" s="1177"/>
      <c r="ES8" s="1177"/>
      <c r="ET8" s="1177"/>
      <c r="EU8" s="1177"/>
      <c r="EV8" s="1178"/>
      <c r="EW8" s="1179" t="s">
        <v>131</v>
      </c>
      <c r="EX8" s="1180"/>
      <c r="EY8" s="1180"/>
      <c r="EZ8" s="1180"/>
      <c r="FA8" s="1180"/>
      <c r="FB8" s="1179" t="s">
        <v>140</v>
      </c>
      <c r="FC8" s="1180"/>
      <c r="FD8" s="1180"/>
      <c r="FE8" s="1180"/>
      <c r="FF8" s="1180"/>
      <c r="FG8" s="1180"/>
      <c r="FH8" s="1180"/>
      <c r="FI8" s="1176" t="s">
        <v>151</v>
      </c>
      <c r="FJ8" s="1177"/>
      <c r="FK8" s="1177"/>
      <c r="FL8" s="1178"/>
      <c r="FM8" s="1176" t="s">
        <v>498</v>
      </c>
      <c r="FN8" s="1177"/>
      <c r="FO8" s="1178"/>
      <c r="FP8" s="1176" t="s">
        <v>188</v>
      </c>
      <c r="FQ8" s="1177"/>
      <c r="FR8" s="1177"/>
      <c r="FS8" s="1177"/>
      <c r="FT8" s="1178"/>
      <c r="FU8" s="1176" t="s">
        <v>189</v>
      </c>
      <c r="FV8" s="1180"/>
      <c r="FW8" s="1181"/>
      <c r="FX8" s="1176" t="s">
        <v>190</v>
      </c>
      <c r="FY8" s="1180"/>
      <c r="FZ8" s="1181"/>
      <c r="GA8" s="670" t="s">
        <v>191</v>
      </c>
      <c r="GB8" s="671" t="s">
        <v>178</v>
      </c>
      <c r="GC8" s="1324"/>
      <c r="GD8" s="825"/>
      <c r="GE8" s="1309"/>
      <c r="GF8" s="1310"/>
      <c r="GG8" s="1310"/>
      <c r="GH8" s="1310"/>
      <c r="GI8" s="1310"/>
      <c r="GJ8" s="1310"/>
      <c r="GK8" s="1310"/>
      <c r="GL8" s="1310"/>
      <c r="GM8" s="1310"/>
      <c r="GN8" s="1310"/>
      <c r="GO8" s="1310"/>
      <c r="GP8" s="1310"/>
      <c r="GQ8" s="1310"/>
      <c r="GR8" s="1310"/>
      <c r="GS8" s="1309"/>
      <c r="GT8" s="1309"/>
      <c r="GU8" s="1309"/>
      <c r="GV8" s="1309"/>
      <c r="GW8" s="1309"/>
      <c r="GX8" s="1309"/>
      <c r="GY8" s="1309"/>
      <c r="GZ8" s="1309"/>
      <c r="HA8" s="1309"/>
      <c r="HB8" s="1309"/>
      <c r="HC8" s="1309"/>
      <c r="HD8" s="1309"/>
      <c r="HE8" s="1309"/>
      <c r="HF8" s="1309"/>
      <c r="HG8" s="1309"/>
      <c r="HH8" s="1309"/>
      <c r="HI8" s="1309"/>
      <c r="HJ8" s="1309"/>
      <c r="HK8" s="1309"/>
      <c r="HL8" s="1309"/>
      <c r="HM8" s="1309"/>
      <c r="HN8" s="1309"/>
      <c r="HO8" s="1309"/>
      <c r="HP8" s="1309"/>
      <c r="HQ8" s="1309"/>
      <c r="HR8" s="1309"/>
      <c r="HS8" s="1309"/>
      <c r="HT8" s="653"/>
      <c r="HU8" s="1183" t="s">
        <v>9</v>
      </c>
      <c r="HV8" s="1184"/>
      <c r="HW8" s="1184"/>
      <c r="HX8" s="1184"/>
      <c r="HY8" s="1184"/>
      <c r="HZ8" s="1184"/>
      <c r="IA8" s="1184"/>
      <c r="IB8" s="1184"/>
      <c r="IC8" s="1184"/>
      <c r="ID8" s="1184"/>
      <c r="IE8" s="1184"/>
      <c r="IF8" s="1184"/>
      <c r="IG8" s="1184"/>
      <c r="IH8" s="1184"/>
      <c r="II8" s="1184"/>
      <c r="IJ8" s="1184"/>
      <c r="IK8" s="1184"/>
      <c r="IL8" s="1184"/>
      <c r="IM8" s="1185"/>
      <c r="IN8" s="1173" t="s">
        <v>111</v>
      </c>
      <c r="IO8" s="1174"/>
      <c r="IP8" s="1174"/>
      <c r="IQ8" s="1174"/>
      <c r="IR8" s="1174"/>
      <c r="IS8" s="1174"/>
      <c r="IT8" s="1174"/>
      <c r="IU8" s="1174"/>
      <c r="IV8" s="1174"/>
      <c r="IW8" s="1173" t="s">
        <v>592</v>
      </c>
      <c r="IX8" s="1174"/>
      <c r="IY8" s="1174"/>
      <c r="IZ8" s="1174"/>
      <c r="JA8" s="1174"/>
      <c r="JB8" s="1175"/>
      <c r="JC8" s="1492" t="s">
        <v>131</v>
      </c>
      <c r="JD8" s="1184"/>
      <c r="JE8" s="1184"/>
      <c r="JF8" s="1184"/>
      <c r="JG8" s="1184"/>
      <c r="JH8" s="1498" t="s">
        <v>140</v>
      </c>
      <c r="JI8" s="1490"/>
      <c r="JJ8" s="1490"/>
      <c r="JK8" s="1490"/>
      <c r="JL8" s="1490"/>
      <c r="JM8" s="1490"/>
      <c r="JN8" s="1491"/>
      <c r="JO8" s="1173" t="s">
        <v>151</v>
      </c>
      <c r="JP8" s="1174"/>
      <c r="JQ8" s="1174"/>
      <c r="JR8" s="1175"/>
      <c r="JS8" s="1489" t="s">
        <v>498</v>
      </c>
      <c r="JT8" s="1493"/>
      <c r="JU8" s="1494"/>
      <c r="JV8" s="1489" t="s">
        <v>188</v>
      </c>
      <c r="JW8" s="1493"/>
      <c r="JX8" s="1493"/>
      <c r="JY8" s="1493"/>
      <c r="JZ8" s="1494"/>
      <c r="KA8" s="1489" t="s">
        <v>352</v>
      </c>
      <c r="KB8" s="1490"/>
      <c r="KC8" s="1491"/>
      <c r="KD8" s="1489" t="s">
        <v>190</v>
      </c>
      <c r="KE8" s="1490"/>
      <c r="KF8" s="1491"/>
      <c r="KG8" s="692" t="s">
        <v>191</v>
      </c>
      <c r="KH8" s="693" t="s">
        <v>178</v>
      </c>
      <c r="KI8" s="393"/>
      <c r="KJ8" s="338"/>
      <c r="KK8" s="396"/>
      <c r="KL8" s="399"/>
      <c r="KM8" s="291"/>
      <c r="KN8" s="291"/>
      <c r="KO8" s="291"/>
      <c r="KP8" s="291"/>
      <c r="KQ8" s="291"/>
      <c r="KR8" s="291"/>
      <c r="KS8" s="291"/>
      <c r="KT8" s="291"/>
      <c r="KU8" s="291"/>
      <c r="KV8" s="291"/>
      <c r="KW8" s="291"/>
      <c r="KX8" s="291"/>
      <c r="KY8" s="291"/>
      <c r="KZ8" s="291"/>
      <c r="LA8" s="291"/>
      <c r="LB8" s="291"/>
      <c r="LC8" s="291"/>
      <c r="LD8" s="291"/>
      <c r="LE8" s="291"/>
      <c r="LF8" s="291"/>
      <c r="LG8" s="291"/>
      <c r="LH8" s="291"/>
      <c r="LI8" s="291"/>
      <c r="LJ8" s="291"/>
      <c r="LK8" s="291"/>
      <c r="LL8" s="291"/>
      <c r="LM8" s="291"/>
      <c r="LN8" s="291"/>
      <c r="LO8" s="291"/>
      <c r="LP8" s="291"/>
      <c r="LQ8" s="291"/>
      <c r="LR8" s="291"/>
      <c r="LS8" s="291"/>
      <c r="LT8" s="291"/>
      <c r="LU8" s="291"/>
      <c r="LV8" s="291"/>
      <c r="LW8" s="291"/>
      <c r="LX8" s="291"/>
      <c r="LY8" s="291"/>
      <c r="LZ8" s="291"/>
      <c r="MA8" s="291"/>
      <c r="MB8" s="291"/>
      <c r="MC8" s="291"/>
      <c r="MD8" s="291"/>
      <c r="ME8" s="603"/>
      <c r="MF8" s="653"/>
      <c r="MG8" s="653"/>
      <c r="MH8" s="653"/>
      <c r="MI8" s="617"/>
    </row>
    <row r="9" spans="1:351" s="17" customFormat="1" ht="138" customHeight="1" thickBot="1">
      <c r="A9" s="437"/>
      <c r="B9" s="437"/>
      <c r="C9" s="437"/>
      <c r="D9" s="437"/>
      <c r="E9" s="437"/>
      <c r="F9" s="437"/>
      <c r="G9" s="437"/>
      <c r="H9" s="437"/>
      <c r="I9" s="437"/>
      <c r="J9" s="1416"/>
      <c r="K9" s="1420"/>
      <c r="L9" s="1424"/>
      <c r="M9" s="1450" t="s">
        <v>626</v>
      </c>
      <c r="N9" s="1443"/>
      <c r="O9" s="1443"/>
      <c r="P9" s="1397"/>
      <c r="Q9" s="1427"/>
      <c r="R9" s="1443"/>
      <c r="S9" s="1354"/>
      <c r="T9" s="1355"/>
      <c r="U9" s="1452"/>
      <c r="V9" s="1441"/>
      <c r="W9" s="1383"/>
      <c r="X9" s="1368"/>
      <c r="Y9" s="475"/>
      <c r="Z9" s="320"/>
      <c r="AA9" s="1434"/>
      <c r="AB9" s="1435"/>
      <c r="AC9" s="1385"/>
      <c r="AD9" s="1386"/>
      <c r="AE9" s="1386"/>
      <c r="AF9" s="1386"/>
      <c r="AG9" s="1386"/>
      <c r="AH9" s="1386"/>
      <c r="AI9" s="1386"/>
      <c r="AJ9" s="1387"/>
      <c r="AK9" s="1406"/>
      <c r="AL9" s="1407"/>
      <c r="AM9" s="1353"/>
      <c r="AN9" s="1386"/>
      <c r="AO9" s="1387"/>
      <c r="AP9" s="1363"/>
      <c r="AQ9" s="1429"/>
      <c r="AR9" s="778" t="s">
        <v>31</v>
      </c>
      <c r="AS9" s="1478"/>
      <c r="AT9" s="1326"/>
      <c r="AU9" s="1326"/>
      <c r="AV9" s="1327"/>
      <c r="AW9" s="1261" t="s">
        <v>162</v>
      </c>
      <c r="AX9" s="1262"/>
      <c r="AY9" s="442" t="s">
        <v>33</v>
      </c>
      <c r="AZ9" s="442" t="s">
        <v>163</v>
      </c>
      <c r="BA9" s="1264"/>
      <c r="BB9" s="1296" t="s">
        <v>34</v>
      </c>
      <c r="BC9" s="1296" t="s">
        <v>394</v>
      </c>
      <c r="BD9" s="1296" t="s">
        <v>102</v>
      </c>
      <c r="BE9" s="1296" t="s">
        <v>36</v>
      </c>
      <c r="BF9" s="1296" t="s">
        <v>103</v>
      </c>
      <c r="BG9" s="1296" t="s">
        <v>37</v>
      </c>
      <c r="BH9" s="1296" t="s">
        <v>104</v>
      </c>
      <c r="BI9" s="1348"/>
      <c r="BJ9" s="1348"/>
      <c r="BK9" s="1348"/>
      <c r="BL9" s="1346" t="s">
        <v>39</v>
      </c>
      <c r="BM9" s="1457"/>
      <c r="BN9" s="1265" t="s">
        <v>192</v>
      </c>
      <c r="BO9" s="1264"/>
      <c r="BP9" s="776"/>
      <c r="BQ9" s="843"/>
      <c r="BR9" s="782"/>
      <c r="BS9" s="785"/>
      <c r="BT9" s="1473"/>
      <c r="BU9" s="1474"/>
      <c r="BV9" s="1261"/>
      <c r="BW9" s="1262"/>
      <c r="BX9" s="596" t="s">
        <v>33</v>
      </c>
      <c r="BY9" s="596" t="s">
        <v>163</v>
      </c>
      <c r="BZ9" s="1476"/>
      <c r="CA9" s="1298"/>
      <c r="CB9" s="1296"/>
      <c r="CC9" s="1296"/>
      <c r="CD9" s="1296"/>
      <c r="CE9" s="1296"/>
      <c r="CF9" s="1296"/>
      <c r="CG9" s="1471"/>
      <c r="CH9" s="1468" t="s">
        <v>192</v>
      </c>
      <c r="CI9" s="1371"/>
      <c r="CJ9" s="1455"/>
      <c r="CK9" s="1470"/>
      <c r="CL9" s="1470"/>
      <c r="CM9" s="1456"/>
      <c r="CN9" s="1455"/>
      <c r="CO9" s="1456"/>
      <c r="CP9" s="1459" t="s">
        <v>573</v>
      </c>
      <c r="CQ9" s="1460"/>
      <c r="CR9" s="1460"/>
      <c r="CS9" s="1460"/>
      <c r="CT9" s="1460"/>
      <c r="CU9" s="1460"/>
      <c r="CV9" s="1460"/>
      <c r="CW9" s="1461"/>
      <c r="CX9" s="1462" t="s">
        <v>550</v>
      </c>
      <c r="CY9" s="1463"/>
      <c r="CZ9" s="1463"/>
      <c r="DA9" s="1463"/>
      <c r="DB9" s="1463"/>
      <c r="DC9" s="1463"/>
      <c r="DD9" s="1463"/>
      <c r="DE9" s="1464"/>
      <c r="DF9" s="1331" t="s">
        <v>107</v>
      </c>
      <c r="DG9" s="1331" t="s">
        <v>108</v>
      </c>
      <c r="DH9" s="1331" t="s">
        <v>109</v>
      </c>
      <c r="DI9" s="1331" t="s">
        <v>110</v>
      </c>
      <c r="DJ9" s="1288" t="s">
        <v>149</v>
      </c>
      <c r="DK9" s="1288" t="s">
        <v>150</v>
      </c>
      <c r="DL9" s="1288" t="s">
        <v>159</v>
      </c>
      <c r="DM9" s="1338" t="s">
        <v>193</v>
      </c>
      <c r="DN9" s="1499" t="s">
        <v>567</v>
      </c>
      <c r="DO9" s="1179" t="s">
        <v>194</v>
      </c>
      <c r="DP9" s="1180"/>
      <c r="DQ9" s="1180"/>
      <c r="DR9" s="1180"/>
      <c r="DS9" s="1180"/>
      <c r="DT9" s="1180"/>
      <c r="DU9" s="1180"/>
      <c r="DV9" s="1179" t="s">
        <v>171</v>
      </c>
      <c r="DW9" s="1180"/>
      <c r="DX9" s="1180"/>
      <c r="DY9" s="1180"/>
      <c r="DZ9" s="1180"/>
      <c r="EA9" s="1180"/>
      <c r="EB9" s="1180"/>
      <c r="EC9" s="1180"/>
      <c r="ED9" s="1180"/>
      <c r="EE9" s="1180"/>
      <c r="EF9" s="1180"/>
      <c r="EG9" s="1181"/>
      <c r="EH9" s="1176" t="s">
        <v>609</v>
      </c>
      <c r="EI9" s="1177"/>
      <c r="EJ9" s="1177"/>
      <c r="EK9" s="1177"/>
      <c r="EL9" s="1177"/>
      <c r="EM9" s="1177"/>
      <c r="EN9" s="1177"/>
      <c r="EO9" s="1177"/>
      <c r="EP9" s="1178"/>
      <c r="EQ9" s="1333" t="s">
        <v>589</v>
      </c>
      <c r="ER9" s="1536"/>
      <c r="ES9" s="1536"/>
      <c r="ET9" s="1539" t="s">
        <v>590</v>
      </c>
      <c r="EU9" s="1536"/>
      <c r="EV9" s="1536"/>
      <c r="EW9" s="1271" t="s">
        <v>132</v>
      </c>
      <c r="EX9" s="1283" t="s">
        <v>337</v>
      </c>
      <c r="EY9" s="1283" t="s">
        <v>336</v>
      </c>
      <c r="EZ9" s="1279" t="s">
        <v>398</v>
      </c>
      <c r="FA9" s="1279" t="s">
        <v>397</v>
      </c>
      <c r="FB9" s="1271" t="s">
        <v>333</v>
      </c>
      <c r="FC9" s="1271" t="s">
        <v>332</v>
      </c>
      <c r="FD9" s="1271" t="s">
        <v>121</v>
      </c>
      <c r="FE9" s="1271" t="s">
        <v>331</v>
      </c>
      <c r="FF9" s="1271" t="s">
        <v>399</v>
      </c>
      <c r="FG9" s="1271" t="s">
        <v>148</v>
      </c>
      <c r="FH9" s="1271" t="s">
        <v>494</v>
      </c>
      <c r="FI9" s="1271" t="s">
        <v>495</v>
      </c>
      <c r="FJ9" s="1271" t="s">
        <v>499</v>
      </c>
      <c r="FK9" s="1271" t="s">
        <v>496</v>
      </c>
      <c r="FL9" s="1271" t="s">
        <v>497</v>
      </c>
      <c r="FM9" s="1271" t="s">
        <v>157</v>
      </c>
      <c r="FN9" s="1271" t="s">
        <v>156</v>
      </c>
      <c r="FO9" s="1285" t="s">
        <v>158</v>
      </c>
      <c r="FP9" s="1273" t="s">
        <v>180</v>
      </c>
      <c r="FQ9" s="672"/>
      <c r="FR9" s="672"/>
      <c r="FS9" s="672"/>
      <c r="FT9" s="673"/>
      <c r="FU9" s="1283" t="s">
        <v>181</v>
      </c>
      <c r="FV9" s="673"/>
      <c r="FW9" s="674"/>
      <c r="FX9" s="1273" t="s">
        <v>182</v>
      </c>
      <c r="FY9" s="672"/>
      <c r="FZ9" s="672"/>
      <c r="GA9" s="1277" t="s">
        <v>195</v>
      </c>
      <c r="GB9" s="1285" t="s">
        <v>514</v>
      </c>
      <c r="GC9" s="1324"/>
      <c r="GD9" s="826"/>
      <c r="GE9" s="1314" t="s">
        <v>401</v>
      </c>
      <c r="GF9" s="1318" t="s">
        <v>418</v>
      </c>
      <c r="GG9" s="694"/>
      <c r="GH9" s="695"/>
      <c r="GI9" s="695"/>
      <c r="GJ9" s="695"/>
      <c r="GK9" s="696"/>
      <c r="GL9" s="695"/>
      <c r="GM9" s="695"/>
      <c r="GN9" s="695"/>
      <c r="GO9" s="695"/>
      <c r="GP9" s="697"/>
      <c r="GQ9" s="1321" t="s">
        <v>402</v>
      </c>
      <c r="GR9" s="1322"/>
      <c r="GS9" s="1322"/>
      <c r="GT9" s="1322"/>
      <c r="GU9" s="1322"/>
      <c r="GV9" s="1322"/>
      <c r="GW9" s="1322"/>
      <c r="GX9" s="1322"/>
      <c r="GY9" s="1322"/>
      <c r="GZ9" s="1322"/>
      <c r="HA9" s="1322"/>
      <c r="HB9" s="1322"/>
      <c r="HC9" s="1322"/>
      <c r="HD9" s="1322"/>
      <c r="HE9" s="1322"/>
      <c r="HF9" s="1322"/>
      <c r="HG9" s="1322"/>
      <c r="HH9" s="1322"/>
      <c r="HI9" s="1322"/>
      <c r="HJ9" s="1322"/>
      <c r="HK9" s="1322"/>
      <c r="HL9" s="1322"/>
      <c r="HM9" s="1322"/>
      <c r="HN9" s="1322"/>
      <c r="HO9" s="1322"/>
      <c r="HP9" s="1322"/>
      <c r="HQ9" s="1322"/>
      <c r="HR9" s="1322"/>
      <c r="HS9" s="1322"/>
      <c r="HT9" s="653"/>
      <c r="HU9" s="1182" t="s">
        <v>194</v>
      </c>
      <c r="HV9" s="1180"/>
      <c r="HW9" s="1180"/>
      <c r="HX9" s="1180"/>
      <c r="HY9" s="1180"/>
      <c r="HZ9" s="1180"/>
      <c r="IA9" s="1181"/>
      <c r="IB9" s="1179" t="s">
        <v>171</v>
      </c>
      <c r="IC9" s="1180"/>
      <c r="ID9" s="1180"/>
      <c r="IE9" s="1180"/>
      <c r="IF9" s="1180"/>
      <c r="IG9" s="1180"/>
      <c r="IH9" s="1180"/>
      <c r="II9" s="1180"/>
      <c r="IJ9" s="1180"/>
      <c r="IK9" s="1180"/>
      <c r="IL9" s="1180"/>
      <c r="IM9" s="1181"/>
      <c r="IN9" s="1226" t="s">
        <v>620</v>
      </c>
      <c r="IO9" s="1227"/>
      <c r="IP9" s="1227"/>
      <c r="IQ9" s="1227"/>
      <c r="IR9" s="1227"/>
      <c r="IS9" s="1227"/>
      <c r="IT9" s="1227"/>
      <c r="IU9" s="1227"/>
      <c r="IV9" s="1228"/>
      <c r="IW9" s="1232" t="s">
        <v>593</v>
      </c>
      <c r="IX9" s="1221" t="s">
        <v>595</v>
      </c>
      <c r="IY9" s="1222"/>
      <c r="IZ9" s="1238" t="s">
        <v>596</v>
      </c>
      <c r="JA9" s="1221" t="s">
        <v>595</v>
      </c>
      <c r="JB9" s="1222"/>
      <c r="JC9" s="1235" t="s">
        <v>132</v>
      </c>
      <c r="JD9" s="1255" t="s">
        <v>337</v>
      </c>
      <c r="JE9" s="1255" t="s">
        <v>336</v>
      </c>
      <c r="JF9" s="1246" t="s">
        <v>335</v>
      </c>
      <c r="JG9" s="1246" t="s">
        <v>334</v>
      </c>
      <c r="JH9" s="1235" t="s">
        <v>333</v>
      </c>
      <c r="JI9" s="1235" t="s">
        <v>332</v>
      </c>
      <c r="JJ9" s="1235" t="s">
        <v>121</v>
      </c>
      <c r="JK9" s="1235" t="s">
        <v>331</v>
      </c>
      <c r="JL9" s="1235" t="s">
        <v>330</v>
      </c>
      <c r="JM9" s="1235" t="s">
        <v>502</v>
      </c>
      <c r="JN9" s="1235" t="s">
        <v>503</v>
      </c>
      <c r="JO9" s="1229" t="s">
        <v>504</v>
      </c>
      <c r="JP9" s="1229" t="s">
        <v>505</v>
      </c>
      <c r="JQ9" s="1229" t="s">
        <v>506</v>
      </c>
      <c r="JR9" s="1229" t="s">
        <v>507</v>
      </c>
      <c r="JS9" s="1495" t="s">
        <v>157</v>
      </c>
      <c r="JT9" s="1495" t="s">
        <v>156</v>
      </c>
      <c r="JU9" s="1545" t="s">
        <v>158</v>
      </c>
      <c r="JV9" s="1233" t="s">
        <v>329</v>
      </c>
      <c r="JW9" s="698"/>
      <c r="JX9" s="698"/>
      <c r="JY9" s="698"/>
      <c r="JZ9" s="699"/>
      <c r="KA9" s="1233" t="s">
        <v>328</v>
      </c>
      <c r="KB9" s="699"/>
      <c r="KC9" s="700"/>
      <c r="KD9" s="1258" t="s">
        <v>327</v>
      </c>
      <c r="KE9" s="698"/>
      <c r="KF9" s="698"/>
      <c r="KG9" s="1552" t="s">
        <v>424</v>
      </c>
      <c r="KH9" s="1542" t="s">
        <v>515</v>
      </c>
      <c r="KI9" s="393"/>
      <c r="KJ9" s="338"/>
      <c r="KK9" s="396"/>
      <c r="KL9" s="399"/>
      <c r="KM9" s="1225" t="s">
        <v>562</v>
      </c>
      <c r="KN9" s="1225"/>
      <c r="KO9" s="1225"/>
      <c r="KP9" s="1225"/>
      <c r="KQ9" s="1225"/>
      <c r="KR9" s="1225"/>
      <c r="KS9" s="1225"/>
      <c r="KT9" s="1225"/>
      <c r="KU9" s="1225"/>
      <c r="KV9" s="597"/>
      <c r="KW9" s="1501" t="s">
        <v>553</v>
      </c>
      <c r="KX9" s="1501"/>
      <c r="KY9" s="1501"/>
      <c r="KZ9" s="1501"/>
      <c r="LA9" s="1501"/>
      <c r="LB9" s="1501"/>
      <c r="LC9" s="1501"/>
      <c r="LD9" s="1501"/>
      <c r="LE9" s="1501"/>
      <c r="LF9" s="1501"/>
      <c r="LG9" s="1501"/>
      <c r="LH9" s="497"/>
      <c r="LI9" s="497"/>
      <c r="LJ9" s="497"/>
      <c r="LK9" s="497"/>
      <c r="LL9" s="497"/>
      <c r="LM9" s="497"/>
      <c r="LN9" s="497"/>
      <c r="LO9" s="1501" t="s">
        <v>555</v>
      </c>
      <c r="LP9" s="1501"/>
      <c r="LQ9" s="1501"/>
      <c r="LR9" s="1501"/>
      <c r="LS9" s="1501"/>
      <c r="LT9" s="1501"/>
      <c r="LU9" s="1501"/>
      <c r="LV9" s="1501"/>
      <c r="LW9" s="1501"/>
      <c r="LX9" s="1501"/>
      <c r="LY9" s="807"/>
      <c r="LZ9" s="807"/>
      <c r="MA9" s="807"/>
      <c r="MB9" s="807"/>
      <c r="MC9" s="807"/>
      <c r="MD9" s="807"/>
      <c r="ME9" s="807"/>
      <c r="MF9" s="653"/>
      <c r="MG9" s="653"/>
      <c r="MH9" s="653"/>
      <c r="MI9" s="617"/>
    </row>
    <row r="10" spans="1:351" s="17" customFormat="1" ht="78.650000000000006" customHeight="1" thickBot="1">
      <c r="A10" s="437"/>
      <c r="B10" s="437"/>
      <c r="C10" s="437"/>
      <c r="D10" s="437"/>
      <c r="E10" s="437"/>
      <c r="F10" s="437"/>
      <c r="G10" s="437"/>
      <c r="H10" s="437"/>
      <c r="I10" s="437"/>
      <c r="J10" s="1416"/>
      <c r="K10" s="1420"/>
      <c r="L10" s="1424"/>
      <c r="M10" s="1450"/>
      <c r="N10" s="1443"/>
      <c r="O10" s="1443"/>
      <c r="P10" s="1397"/>
      <c r="Q10" s="1427"/>
      <c r="R10" s="1443"/>
      <c r="S10" s="1356" t="s">
        <v>520</v>
      </c>
      <c r="T10" s="1357"/>
      <c r="U10" s="1452"/>
      <c r="V10" s="1441"/>
      <c r="W10" s="1383"/>
      <c r="X10" s="1445" t="s">
        <v>183</v>
      </c>
      <c r="Y10" s="1449" t="s">
        <v>44</v>
      </c>
      <c r="Z10" s="1372" t="s">
        <v>45</v>
      </c>
      <c r="AA10" s="1360" t="s">
        <v>46</v>
      </c>
      <c r="AB10" s="1390" t="s">
        <v>47</v>
      </c>
      <c r="AC10" s="1394" t="s">
        <v>48</v>
      </c>
      <c r="AD10" s="1403"/>
      <c r="AE10" s="1403"/>
      <c r="AF10" s="1403"/>
      <c r="AG10" s="1403"/>
      <c r="AH10" s="1404"/>
      <c r="AI10" s="1393" t="s">
        <v>8</v>
      </c>
      <c r="AJ10" s="1394"/>
      <c r="AK10" s="1408"/>
      <c r="AL10" s="1354"/>
      <c r="AM10" s="1355"/>
      <c r="AN10" s="1370" t="s">
        <v>46</v>
      </c>
      <c r="AO10" s="1365" t="s">
        <v>47</v>
      </c>
      <c r="AP10" s="1363"/>
      <c r="AQ10" s="1429"/>
      <c r="AR10" s="1369"/>
      <c r="AS10" s="1478"/>
      <c r="AT10" s="1326"/>
      <c r="AU10" s="1326"/>
      <c r="AV10" s="1327"/>
      <c r="AW10" s="1264" t="s">
        <v>46</v>
      </c>
      <c r="AX10" s="1478" t="s">
        <v>47</v>
      </c>
      <c r="AY10" s="429"/>
      <c r="AZ10" s="453"/>
      <c r="BA10" s="1264"/>
      <c r="BB10" s="1296"/>
      <c r="BC10" s="1296"/>
      <c r="BD10" s="1296"/>
      <c r="BE10" s="1296"/>
      <c r="BF10" s="1296"/>
      <c r="BG10" s="1296"/>
      <c r="BH10" s="1296"/>
      <c r="BI10" s="1348"/>
      <c r="BJ10" s="1348"/>
      <c r="BK10" s="1348"/>
      <c r="BL10" s="1346"/>
      <c r="BM10" s="1457"/>
      <c r="BN10" s="1265"/>
      <c r="BO10" s="1479" t="s">
        <v>456</v>
      </c>
      <c r="BP10" s="776"/>
      <c r="BQ10" s="843"/>
      <c r="BR10" s="782"/>
      <c r="BS10" s="785"/>
      <c r="BT10" s="786"/>
      <c r="BU10" s="905"/>
      <c r="BV10" s="775" t="s">
        <v>46</v>
      </c>
      <c r="BW10" s="776" t="s">
        <v>47</v>
      </c>
      <c r="BX10" s="429"/>
      <c r="BY10" s="453"/>
      <c r="BZ10" s="802"/>
      <c r="CB10" s="764"/>
      <c r="CC10" s="429"/>
      <c r="CD10" s="430"/>
      <c r="CE10" s="431"/>
      <c r="CF10" s="779"/>
      <c r="CG10" s="1471"/>
      <c r="CH10" s="1468"/>
      <c r="CI10" s="1304" t="s">
        <v>456</v>
      </c>
      <c r="CJ10" s="1261"/>
      <c r="CK10" s="1330"/>
      <c r="CL10" s="1330"/>
      <c r="CM10" s="1262"/>
      <c r="CN10" s="1261"/>
      <c r="CO10" s="1262"/>
      <c r="CP10" s="1301"/>
      <c r="CQ10" s="1302"/>
      <c r="CR10" s="1302"/>
      <c r="CS10" s="1302"/>
      <c r="CT10" s="1302"/>
      <c r="CU10" s="1302"/>
      <c r="CV10" s="1302"/>
      <c r="CW10" s="1303"/>
      <c r="CX10" s="1465"/>
      <c r="CY10" s="1466"/>
      <c r="CZ10" s="1466"/>
      <c r="DA10" s="1466"/>
      <c r="DB10" s="1466"/>
      <c r="DC10" s="1466"/>
      <c r="DD10" s="1466"/>
      <c r="DE10" s="1467"/>
      <c r="DF10" s="1331"/>
      <c r="DG10" s="1331"/>
      <c r="DH10" s="1331"/>
      <c r="DI10" s="1331"/>
      <c r="DJ10" s="1289"/>
      <c r="DK10" s="1289"/>
      <c r="DL10" s="1289"/>
      <c r="DM10" s="1338"/>
      <c r="DN10" s="1499"/>
      <c r="DO10" s="1340" t="s">
        <v>611</v>
      </c>
      <c r="DP10" s="1341"/>
      <c r="DQ10" s="1341"/>
      <c r="DR10" s="1341"/>
      <c r="DS10" s="1341"/>
      <c r="DT10" s="1341"/>
      <c r="DU10" s="1342"/>
      <c r="DV10" s="1340" t="s">
        <v>610</v>
      </c>
      <c r="DW10" s="1341"/>
      <c r="DX10" s="1341"/>
      <c r="DY10" s="1341"/>
      <c r="DZ10" s="1341"/>
      <c r="EA10" s="1341"/>
      <c r="EB10" s="1341"/>
      <c r="EC10" s="1343" t="s">
        <v>196</v>
      </c>
      <c r="ED10" s="1344"/>
      <c r="EE10" s="1344"/>
      <c r="EF10" s="1344"/>
      <c r="EG10" s="1345"/>
      <c r="EH10" s="1271" t="s">
        <v>477</v>
      </c>
      <c r="EI10" s="1271" t="s">
        <v>475</v>
      </c>
      <c r="EJ10" s="1271" t="s">
        <v>478</v>
      </c>
      <c r="EK10" s="1271" t="s">
        <v>479</v>
      </c>
      <c r="EL10" s="1271" t="s">
        <v>476</v>
      </c>
      <c r="EM10" s="1271" t="s">
        <v>480</v>
      </c>
      <c r="EN10" s="1271" t="s">
        <v>481</v>
      </c>
      <c r="EO10" s="1271" t="s">
        <v>482</v>
      </c>
      <c r="EP10" s="1271" t="s">
        <v>604</v>
      </c>
      <c r="EQ10" s="1334"/>
      <c r="ER10" s="1537"/>
      <c r="ES10" s="1537"/>
      <c r="ET10" s="1540"/>
      <c r="EU10" s="1537"/>
      <c r="EV10" s="1537"/>
      <c r="EW10" s="1236"/>
      <c r="EX10" s="1284"/>
      <c r="EY10" s="1284"/>
      <c r="EZ10" s="1236"/>
      <c r="FA10" s="1236"/>
      <c r="FB10" s="1236"/>
      <c r="FC10" s="1236"/>
      <c r="FD10" s="1236"/>
      <c r="FE10" s="1272"/>
      <c r="FF10" s="1272"/>
      <c r="FG10" s="1272"/>
      <c r="FH10" s="1272"/>
      <c r="FI10" s="1272"/>
      <c r="FJ10" s="1272"/>
      <c r="FK10" s="1272"/>
      <c r="FL10" s="1272"/>
      <c r="FM10" s="1272"/>
      <c r="FN10" s="1272"/>
      <c r="FO10" s="1286"/>
      <c r="FP10" s="1274"/>
      <c r="FQ10" s="1271" t="s">
        <v>147</v>
      </c>
      <c r="FR10" s="1283" t="s">
        <v>139</v>
      </c>
      <c r="FS10" s="1283" t="s">
        <v>146</v>
      </c>
      <c r="FT10" s="1283" t="s">
        <v>568</v>
      </c>
      <c r="FU10" s="1284"/>
      <c r="FV10" s="1271" t="s">
        <v>142</v>
      </c>
      <c r="FW10" s="1271" t="s">
        <v>310</v>
      </c>
      <c r="FX10" s="1274"/>
      <c r="FY10" s="1271" t="s">
        <v>55</v>
      </c>
      <c r="FZ10" s="1283" t="s">
        <v>197</v>
      </c>
      <c r="GA10" s="1278"/>
      <c r="GB10" s="1286"/>
      <c r="GC10" s="1324"/>
      <c r="GD10" s="827"/>
      <c r="GE10" s="1314"/>
      <c r="GF10" s="1319"/>
      <c r="GG10" s="1268" t="s">
        <v>403</v>
      </c>
      <c r="GH10" s="1268" t="s">
        <v>404</v>
      </c>
      <c r="GI10" s="1268" t="s">
        <v>405</v>
      </c>
      <c r="GJ10" s="1268" t="s">
        <v>406</v>
      </c>
      <c r="GK10" s="701"/>
      <c r="GL10" s="1268" t="s">
        <v>407</v>
      </c>
      <c r="GM10" s="1268"/>
      <c r="GN10" s="1268"/>
      <c r="GO10" s="1268"/>
      <c r="GP10" s="1268"/>
      <c r="GQ10" s="1311" t="s">
        <v>408</v>
      </c>
      <c r="GR10" s="1312"/>
      <c r="GS10" s="1312"/>
      <c r="GT10" s="1312"/>
      <c r="GU10" s="1312"/>
      <c r="GV10" s="1312"/>
      <c r="GW10" s="1312"/>
      <c r="GX10" s="1312"/>
      <c r="GY10" s="1312"/>
      <c r="GZ10" s="1312"/>
      <c r="HA10" s="1312"/>
      <c r="HB10" s="1312"/>
      <c r="HC10" s="1312"/>
      <c r="HD10" s="1312"/>
      <c r="HE10" s="1312"/>
      <c r="HF10" s="1312"/>
      <c r="HG10" s="1312"/>
      <c r="HH10" s="1312"/>
      <c r="HI10" s="1312"/>
      <c r="HJ10" s="1312"/>
      <c r="HK10" s="1312"/>
      <c r="HL10" s="1312"/>
      <c r="HM10" s="1312"/>
      <c r="HN10" s="1312"/>
      <c r="HO10" s="1312"/>
      <c r="HP10" s="1312"/>
      <c r="HQ10" s="1312"/>
      <c r="HR10" s="1312"/>
      <c r="HS10" s="1313"/>
      <c r="HT10" s="653"/>
      <c r="HU10" s="1551" t="s">
        <v>613</v>
      </c>
      <c r="HV10" s="1227"/>
      <c r="HW10" s="1227"/>
      <c r="HX10" s="1227"/>
      <c r="HY10" s="1227"/>
      <c r="HZ10" s="1227"/>
      <c r="IA10" s="1228"/>
      <c r="IB10" s="1176" t="s">
        <v>612</v>
      </c>
      <c r="IC10" s="1177"/>
      <c r="ID10" s="1177"/>
      <c r="IE10" s="1177"/>
      <c r="IF10" s="1177"/>
      <c r="IG10" s="1177"/>
      <c r="IH10" s="1177"/>
      <c r="II10" s="1179" t="s">
        <v>425</v>
      </c>
      <c r="IJ10" s="1180"/>
      <c r="IK10" s="1180"/>
      <c r="IL10" s="1180"/>
      <c r="IM10" s="1181"/>
      <c r="IN10" s="1229" t="s">
        <v>485</v>
      </c>
      <c r="IO10" s="1229" t="s">
        <v>475</v>
      </c>
      <c r="IP10" s="1229" t="s">
        <v>478</v>
      </c>
      <c r="IQ10" s="1229" t="s">
        <v>479</v>
      </c>
      <c r="IR10" s="1229" t="s">
        <v>476</v>
      </c>
      <c r="IS10" s="1229" t="s">
        <v>480</v>
      </c>
      <c r="IT10" s="1229" t="s">
        <v>484</v>
      </c>
      <c r="IU10" s="1229" t="s">
        <v>483</v>
      </c>
      <c r="IV10" s="1229" t="s">
        <v>605</v>
      </c>
      <c r="IW10" s="1233"/>
      <c r="IX10" s="1223"/>
      <c r="IY10" s="1224"/>
      <c r="IZ10" s="1239"/>
      <c r="JA10" s="1223"/>
      <c r="JB10" s="1224"/>
      <c r="JC10" s="1236"/>
      <c r="JD10" s="1256"/>
      <c r="JE10" s="1256"/>
      <c r="JF10" s="1247"/>
      <c r="JG10" s="1247"/>
      <c r="JH10" s="1236"/>
      <c r="JI10" s="1236"/>
      <c r="JJ10" s="1236"/>
      <c r="JK10" s="1259"/>
      <c r="JL10" s="1259"/>
      <c r="JM10" s="1259"/>
      <c r="JN10" s="1259"/>
      <c r="JO10" s="1230"/>
      <c r="JP10" s="1230"/>
      <c r="JQ10" s="1230"/>
      <c r="JR10" s="1230"/>
      <c r="JS10" s="1496"/>
      <c r="JT10" s="1496"/>
      <c r="JU10" s="1546"/>
      <c r="JV10" s="1233"/>
      <c r="JW10" s="1235" t="s">
        <v>147</v>
      </c>
      <c r="JX10" s="1253" t="s">
        <v>139</v>
      </c>
      <c r="JY10" s="1253" t="s">
        <v>146</v>
      </c>
      <c r="JZ10" s="1283" t="s">
        <v>537</v>
      </c>
      <c r="KA10" s="1233"/>
      <c r="KB10" s="1235" t="s">
        <v>142</v>
      </c>
      <c r="KC10" s="1235" t="s">
        <v>445</v>
      </c>
      <c r="KD10" s="1258"/>
      <c r="KE10" s="1235" t="s">
        <v>55</v>
      </c>
      <c r="KF10" s="1253" t="s">
        <v>56</v>
      </c>
      <c r="KG10" s="1278"/>
      <c r="KH10" s="1543"/>
      <c r="KI10" s="393"/>
      <c r="KJ10" s="338"/>
      <c r="KK10" s="396"/>
      <c r="KL10" s="399"/>
      <c r="KM10" s="1243" t="s">
        <v>7</v>
      </c>
      <c r="KN10" s="1244"/>
      <c r="KO10" s="1244"/>
      <c r="KP10" s="1244"/>
      <c r="KQ10" s="1244"/>
      <c r="KR10" s="1244"/>
      <c r="KS10" s="1244"/>
      <c r="KT10" s="1244"/>
      <c r="KU10" s="1244"/>
      <c r="KV10" s="1245"/>
      <c r="KW10" s="1191" t="s">
        <v>487</v>
      </c>
      <c r="KX10" s="1194" t="s">
        <v>560</v>
      </c>
      <c r="KY10" s="1194" t="s">
        <v>457</v>
      </c>
      <c r="KZ10" s="1194" t="s">
        <v>427</v>
      </c>
      <c r="LA10" s="1197" t="s">
        <v>561</v>
      </c>
      <c r="LB10" s="1209" t="s">
        <v>358</v>
      </c>
      <c r="LC10" s="1565" t="s">
        <v>428</v>
      </c>
      <c r="LD10" s="1566"/>
      <c r="LE10" s="1566"/>
      <c r="LF10" s="1566"/>
      <c r="LG10" s="1567"/>
      <c r="LH10" s="1483" t="s">
        <v>460</v>
      </c>
      <c r="LI10" s="1531" t="s">
        <v>601</v>
      </c>
      <c r="LJ10" s="1532"/>
      <c r="LK10" s="1533"/>
      <c r="LL10" s="1483" t="s">
        <v>461</v>
      </c>
      <c r="LM10" s="598" t="s">
        <v>600</v>
      </c>
      <c r="LN10" s="1553" t="s">
        <v>563</v>
      </c>
      <c r="LO10" s="1200" t="s">
        <v>487</v>
      </c>
      <c r="LP10" s="1203" t="s">
        <v>426</v>
      </c>
      <c r="LQ10" s="1203" t="s">
        <v>457</v>
      </c>
      <c r="LR10" s="1203" t="s">
        <v>427</v>
      </c>
      <c r="LS10" s="1206" t="s">
        <v>608</v>
      </c>
      <c r="LT10" s="1486" t="s">
        <v>358</v>
      </c>
      <c r="LU10" s="1528" t="s">
        <v>556</v>
      </c>
      <c r="LV10" s="1529"/>
      <c r="LW10" s="1529"/>
      <c r="LX10" s="1530"/>
      <c r="LY10" s="1524" t="s">
        <v>460</v>
      </c>
      <c r="LZ10" s="498"/>
      <c r="MA10" s="498"/>
      <c r="MB10" s="499"/>
      <c r="MC10" s="1524" t="s">
        <v>461</v>
      </c>
      <c r="MD10" s="500" t="s">
        <v>473</v>
      </c>
      <c r="ME10" s="1218" t="s">
        <v>429</v>
      </c>
      <c r="MF10" s="1516" t="s">
        <v>516</v>
      </c>
      <c r="MG10" s="1100"/>
      <c r="MH10" s="1517"/>
      <c r="MI10" s="660" t="s">
        <v>597</v>
      </c>
      <c r="MJ10" s="660" t="s">
        <v>598</v>
      </c>
      <c r="MK10" s="663"/>
    </row>
    <row r="11" spans="1:351" s="17" customFormat="1" ht="91.5" customHeight="1" thickBot="1">
      <c r="A11" s="291"/>
      <c r="B11" s="291"/>
      <c r="C11" s="291"/>
      <c r="D11" s="291"/>
      <c r="E11" s="291"/>
      <c r="F11" s="291"/>
      <c r="G11" s="291"/>
      <c r="H11" s="291"/>
      <c r="I11" s="437"/>
      <c r="J11" s="1417"/>
      <c r="K11" s="1421"/>
      <c r="L11" s="1425"/>
      <c r="M11" s="1450"/>
      <c r="N11" s="1443"/>
      <c r="O11" s="1443"/>
      <c r="P11" s="1397"/>
      <c r="Q11" s="1427"/>
      <c r="R11" s="1443"/>
      <c r="S11" s="1358"/>
      <c r="T11" s="1359"/>
      <c r="U11" s="1452"/>
      <c r="V11" s="1441"/>
      <c r="W11" s="1383"/>
      <c r="X11" s="1445"/>
      <c r="Y11" s="1449"/>
      <c r="Z11" s="1372"/>
      <c r="AA11" s="1371"/>
      <c r="AB11" s="1391"/>
      <c r="AC11" s="1362" t="s">
        <v>46</v>
      </c>
      <c r="AD11" s="1399" t="s">
        <v>47</v>
      </c>
      <c r="AE11" s="1409" t="s">
        <v>501</v>
      </c>
      <c r="AF11" s="1410"/>
      <c r="AG11" s="1411"/>
      <c r="AH11" s="1401" t="s">
        <v>186</v>
      </c>
      <c r="AI11" s="1360" t="s">
        <v>46</v>
      </c>
      <c r="AJ11" s="1365" t="s">
        <v>47</v>
      </c>
      <c r="AK11" s="1388" t="s">
        <v>565</v>
      </c>
      <c r="AL11" s="1436" t="s">
        <v>521</v>
      </c>
      <c r="AM11" s="1438" t="s">
        <v>522</v>
      </c>
      <c r="AN11" s="1371"/>
      <c r="AO11" s="1447"/>
      <c r="AP11" s="1363"/>
      <c r="AQ11" s="1429"/>
      <c r="AR11" s="1369"/>
      <c r="AS11" s="455"/>
      <c r="AT11" s="456"/>
      <c r="AU11" s="456"/>
      <c r="AV11" s="457"/>
      <c r="AW11" s="1264"/>
      <c r="AX11" s="1478"/>
      <c r="AY11" s="455"/>
      <c r="AZ11" s="458"/>
      <c r="BA11" s="1264"/>
      <c r="BB11" s="438"/>
      <c r="BC11" s="777"/>
      <c r="BD11" s="439"/>
      <c r="BE11" s="439"/>
      <c r="BF11" s="439"/>
      <c r="BG11" s="439"/>
      <c r="BH11" s="439"/>
      <c r="BI11" s="1377" t="s">
        <v>580</v>
      </c>
      <c r="BJ11" s="1348" t="s">
        <v>524</v>
      </c>
      <c r="BK11" s="1348" t="s">
        <v>525</v>
      </c>
      <c r="BL11" s="459"/>
      <c r="BM11" s="1457"/>
      <c r="BN11" s="1265"/>
      <c r="BO11" s="1479"/>
      <c r="BP11" s="317"/>
      <c r="BQ11" s="844"/>
      <c r="BR11" s="432"/>
      <c r="BS11" s="432"/>
      <c r="BT11" s="614"/>
      <c r="BU11" s="906"/>
      <c r="BV11" s="775"/>
      <c r="BW11" s="776"/>
      <c r="BX11" s="455"/>
      <c r="BY11" s="458"/>
      <c r="BZ11" s="773"/>
      <c r="CB11" s="773"/>
      <c r="CC11" s="429"/>
      <c r="CD11" s="778"/>
      <c r="CE11" s="440"/>
      <c r="CF11" s="778"/>
      <c r="CG11" s="1471"/>
      <c r="CH11" s="1468"/>
      <c r="CI11" s="1304"/>
      <c r="CJ11" s="433"/>
      <c r="CK11" s="433"/>
      <c r="CL11" s="434"/>
      <c r="CM11" s="434"/>
      <c r="CN11" s="1388" t="s">
        <v>532</v>
      </c>
      <c r="CO11" s="1388" t="s">
        <v>201</v>
      </c>
      <c r="CP11" s="675"/>
      <c r="CQ11" s="663"/>
      <c r="CR11" s="663"/>
      <c r="CS11" s="663"/>
      <c r="CT11" s="663"/>
      <c r="CU11" s="663"/>
      <c r="CV11" s="663"/>
      <c r="CW11" s="663"/>
      <c r="CX11" s="676"/>
      <c r="CY11" s="677"/>
      <c r="CZ11" s="677"/>
      <c r="DA11" s="677"/>
      <c r="DB11" s="677"/>
      <c r="DC11" s="677"/>
      <c r="DD11" s="677"/>
      <c r="DE11" s="678"/>
      <c r="DF11" s="1331"/>
      <c r="DG11" s="1331"/>
      <c r="DH11" s="1331"/>
      <c r="DI11" s="1331"/>
      <c r="DJ11" s="1289"/>
      <c r="DK11" s="1289"/>
      <c r="DL11" s="1289"/>
      <c r="DM11" s="1338"/>
      <c r="DN11" s="1499"/>
      <c r="DO11" s="679" t="s">
        <v>4</v>
      </c>
      <c r="DP11" s="679" t="s">
        <v>5</v>
      </c>
      <c r="DQ11" s="679" t="s">
        <v>58</v>
      </c>
      <c r="DR11" s="679" t="s">
        <v>59</v>
      </c>
      <c r="DS11" s="679" t="s">
        <v>69</v>
      </c>
      <c r="DT11" s="679" t="s">
        <v>61</v>
      </c>
      <c r="DU11" s="679" t="s">
        <v>70</v>
      </c>
      <c r="DV11" s="679" t="s">
        <v>4</v>
      </c>
      <c r="DW11" s="679" t="s">
        <v>5</v>
      </c>
      <c r="DX11" s="679" t="s">
        <v>58</v>
      </c>
      <c r="DY11" s="679" t="s">
        <v>152</v>
      </c>
      <c r="DZ11" s="679" t="s">
        <v>69</v>
      </c>
      <c r="EA11" s="679" t="s">
        <v>64</v>
      </c>
      <c r="EB11" s="679" t="s">
        <v>70</v>
      </c>
      <c r="EC11" s="680" t="s">
        <v>4</v>
      </c>
      <c r="ED11" s="680" t="s">
        <v>5</v>
      </c>
      <c r="EE11" s="680" t="s">
        <v>58</v>
      </c>
      <c r="EF11" s="680" t="s">
        <v>152</v>
      </c>
      <c r="EG11" s="681" t="s">
        <v>69</v>
      </c>
      <c r="EH11" s="1272"/>
      <c r="EI11" s="1272"/>
      <c r="EJ11" s="1272"/>
      <c r="EK11" s="1272"/>
      <c r="EL11" s="1272"/>
      <c r="EM11" s="1272"/>
      <c r="EN11" s="1272"/>
      <c r="EO11" s="1272"/>
      <c r="EP11" s="1272"/>
      <c r="EQ11" s="1334"/>
      <c r="ER11" s="1538"/>
      <c r="ES11" s="1538"/>
      <c r="ET11" s="1540"/>
      <c r="EU11" s="1538"/>
      <c r="EV11" s="1538"/>
      <c r="EW11" s="1236"/>
      <c r="EX11" s="1284"/>
      <c r="EY11" s="1284"/>
      <c r="EZ11" s="1236"/>
      <c r="FA11" s="1236"/>
      <c r="FB11" s="1236"/>
      <c r="FC11" s="1236"/>
      <c r="FD11" s="1236"/>
      <c r="FE11" s="1272"/>
      <c r="FF11" s="1272"/>
      <c r="FG11" s="1272"/>
      <c r="FH11" s="1272"/>
      <c r="FI11" s="1272"/>
      <c r="FJ11" s="1272"/>
      <c r="FK11" s="1272"/>
      <c r="FL11" s="1272"/>
      <c r="FM11" s="1272"/>
      <c r="FN11" s="1272"/>
      <c r="FO11" s="1286"/>
      <c r="FP11" s="1274"/>
      <c r="FQ11" s="1272"/>
      <c r="FR11" s="1284"/>
      <c r="FS11" s="1284"/>
      <c r="FT11" s="1284"/>
      <c r="FU11" s="1284"/>
      <c r="FV11" s="1272"/>
      <c r="FW11" s="1272"/>
      <c r="FX11" s="1274"/>
      <c r="FY11" s="1272"/>
      <c r="FZ11" s="1284"/>
      <c r="GA11" s="1278"/>
      <c r="GB11" s="1286"/>
      <c r="GC11" s="1324"/>
      <c r="GD11" s="827"/>
      <c r="GE11" s="1314"/>
      <c r="GF11" s="1319"/>
      <c r="GG11" s="1269"/>
      <c r="GH11" s="1269"/>
      <c r="GI11" s="1269"/>
      <c r="GJ11" s="1269"/>
      <c r="GK11" s="1316" t="s">
        <v>409</v>
      </c>
      <c r="GL11" s="1269"/>
      <c r="GM11" s="1269"/>
      <c r="GN11" s="1269"/>
      <c r="GO11" s="1269"/>
      <c r="GP11" s="1269"/>
      <c r="GQ11" s="1548"/>
      <c r="GR11" s="1550"/>
      <c r="GS11" s="1550"/>
      <c r="GT11" s="1550"/>
      <c r="GU11" s="1550"/>
      <c r="GV11" s="1550"/>
      <c r="GW11" s="1550"/>
      <c r="GX11" s="1550"/>
      <c r="GY11" s="1549"/>
      <c r="GZ11" s="1548" t="s">
        <v>421</v>
      </c>
      <c r="HA11" s="1549"/>
      <c r="HB11" s="1269" t="s">
        <v>419</v>
      </c>
      <c r="HC11" s="1269"/>
      <c r="HD11" s="1269"/>
      <c r="HE11" s="1269"/>
      <c r="HF11" s="1269"/>
      <c r="HG11" s="1269"/>
      <c r="HH11" s="1269"/>
      <c r="HI11" s="1269"/>
      <c r="HJ11" s="1269"/>
      <c r="HK11" s="1269" t="s">
        <v>420</v>
      </c>
      <c r="HL11" s="1269"/>
      <c r="HM11" s="1269"/>
      <c r="HN11" s="1269"/>
      <c r="HO11" s="1269"/>
      <c r="HP11" s="1269"/>
      <c r="HQ11" s="1269"/>
      <c r="HR11" s="1269"/>
      <c r="HS11" s="1269"/>
      <c r="HT11" s="653"/>
      <c r="HU11" s="702" t="s">
        <v>4</v>
      </c>
      <c r="HV11" s="703" t="s">
        <v>5</v>
      </c>
      <c r="HW11" s="703" t="s">
        <v>58</v>
      </c>
      <c r="HX11" s="703" t="s">
        <v>59</v>
      </c>
      <c r="HY11" s="703" t="s">
        <v>69</v>
      </c>
      <c r="HZ11" s="703" t="s">
        <v>61</v>
      </c>
      <c r="IA11" s="703" t="s">
        <v>70</v>
      </c>
      <c r="IB11" s="703" t="s">
        <v>4</v>
      </c>
      <c r="IC11" s="703" t="s">
        <v>5</v>
      </c>
      <c r="ID11" s="703" t="s">
        <v>58</v>
      </c>
      <c r="IE11" s="703" t="s">
        <v>152</v>
      </c>
      <c r="IF11" s="703" t="s">
        <v>69</v>
      </c>
      <c r="IG11" s="703" t="s">
        <v>64</v>
      </c>
      <c r="IH11" s="703" t="s">
        <v>70</v>
      </c>
      <c r="II11" s="704" t="s">
        <v>4</v>
      </c>
      <c r="IJ11" s="704" t="s">
        <v>5</v>
      </c>
      <c r="IK11" s="704" t="s">
        <v>58</v>
      </c>
      <c r="IL11" s="704" t="s">
        <v>152</v>
      </c>
      <c r="IM11" s="705" t="s">
        <v>69</v>
      </c>
      <c r="IN11" s="1230"/>
      <c r="IO11" s="1230"/>
      <c r="IP11" s="1230"/>
      <c r="IQ11" s="1230"/>
      <c r="IR11" s="1230"/>
      <c r="IS11" s="1230"/>
      <c r="IT11" s="1230"/>
      <c r="IU11" s="1230"/>
      <c r="IV11" s="1230"/>
      <c r="IW11" s="1233"/>
      <c r="IX11" s="1251" t="s">
        <v>320</v>
      </c>
      <c r="IY11" s="1249" t="s">
        <v>319</v>
      </c>
      <c r="IZ11" s="1239"/>
      <c r="JA11" s="1251" t="s">
        <v>320</v>
      </c>
      <c r="JB11" s="1249" t="s">
        <v>319</v>
      </c>
      <c r="JC11" s="1237"/>
      <c r="JD11" s="1256"/>
      <c r="JE11" s="1256"/>
      <c r="JF11" s="1247"/>
      <c r="JG11" s="1247"/>
      <c r="JH11" s="1236"/>
      <c r="JI11" s="1236"/>
      <c r="JJ11" s="1236"/>
      <c r="JK11" s="1259"/>
      <c r="JL11" s="1259"/>
      <c r="JM11" s="1259"/>
      <c r="JN11" s="1259"/>
      <c r="JO11" s="1230"/>
      <c r="JP11" s="1230"/>
      <c r="JQ11" s="1230"/>
      <c r="JR11" s="1230"/>
      <c r="JS11" s="1496"/>
      <c r="JT11" s="1496"/>
      <c r="JU11" s="1546"/>
      <c r="JV11" s="1233"/>
      <c r="JW11" s="1259"/>
      <c r="JX11" s="1254"/>
      <c r="JY11" s="1254"/>
      <c r="JZ11" s="1284"/>
      <c r="KA11" s="1233"/>
      <c r="KB11" s="1259"/>
      <c r="KC11" s="1259"/>
      <c r="KD11" s="1258"/>
      <c r="KE11" s="1259"/>
      <c r="KF11" s="1254"/>
      <c r="KG11" s="1278"/>
      <c r="KH11" s="1543"/>
      <c r="KI11" s="393"/>
      <c r="KJ11" s="338"/>
      <c r="KK11" s="396"/>
      <c r="KL11" s="399"/>
      <c r="KM11" s="1514" t="s">
        <v>430</v>
      </c>
      <c r="KN11" s="1515"/>
      <c r="KO11" s="1162" t="s">
        <v>513</v>
      </c>
      <c r="KP11" s="1162" t="s">
        <v>431</v>
      </c>
      <c r="KQ11" s="1162" t="s">
        <v>432</v>
      </c>
      <c r="KR11" s="1162" t="s">
        <v>433</v>
      </c>
      <c r="KS11" s="1162" t="s">
        <v>434</v>
      </c>
      <c r="KT11" s="1162" t="s">
        <v>435</v>
      </c>
      <c r="KU11" s="1138" t="s">
        <v>436</v>
      </c>
      <c r="KV11" s="1241" t="s">
        <v>566</v>
      </c>
      <c r="KW11" s="1192"/>
      <c r="KX11" s="1195"/>
      <c r="KY11" s="1195"/>
      <c r="KZ11" s="1195"/>
      <c r="LA11" s="1198"/>
      <c r="LB11" s="1210"/>
      <c r="LC11" s="1504" t="s">
        <v>437</v>
      </c>
      <c r="LD11" s="1502" t="s">
        <v>438</v>
      </c>
      <c r="LE11" s="1560" t="s">
        <v>439</v>
      </c>
      <c r="LF11" s="620" t="s">
        <v>440</v>
      </c>
      <c r="LG11" s="1561" t="s">
        <v>459</v>
      </c>
      <c r="LH11" s="1484"/>
      <c r="LI11" s="1563" t="s">
        <v>554</v>
      </c>
      <c r="LJ11" s="1510" t="s">
        <v>462</v>
      </c>
      <c r="LK11" s="1512" t="s">
        <v>441</v>
      </c>
      <c r="LL11" s="1556"/>
      <c r="LM11" s="1558" t="s">
        <v>474</v>
      </c>
      <c r="LN11" s="1554"/>
      <c r="LO11" s="1201"/>
      <c r="LP11" s="1204"/>
      <c r="LQ11" s="1204"/>
      <c r="LR11" s="1204"/>
      <c r="LS11" s="1207"/>
      <c r="LT11" s="1487"/>
      <c r="LU11" s="1506" t="s">
        <v>635</v>
      </c>
      <c r="LV11" s="1534" t="s">
        <v>636</v>
      </c>
      <c r="LW11" s="621" t="s">
        <v>440</v>
      </c>
      <c r="LX11" s="1508" t="s">
        <v>459</v>
      </c>
      <c r="LY11" s="1525"/>
      <c r="LZ11" s="1481" t="s">
        <v>554</v>
      </c>
      <c r="MA11" s="1212" t="s">
        <v>462</v>
      </c>
      <c r="MB11" s="1214" t="s">
        <v>441</v>
      </c>
      <c r="MC11" s="1527"/>
      <c r="MD11" s="1216" t="s">
        <v>474</v>
      </c>
      <c r="ME11" s="1219"/>
      <c r="MF11" s="1518" t="s">
        <v>517</v>
      </c>
      <c r="MG11" s="1520" t="s">
        <v>518</v>
      </c>
      <c r="MH11" s="1522" t="s">
        <v>519</v>
      </c>
      <c r="MI11" s="1189" t="s">
        <v>599</v>
      </c>
      <c r="MJ11" s="1189"/>
      <c r="MK11" s="663"/>
    </row>
    <row r="12" spans="1:351" s="17" customFormat="1" ht="259.75" customHeight="1" thickBot="1">
      <c r="A12" s="340" t="s">
        <v>385</v>
      </c>
      <c r="B12" s="340" t="s">
        <v>386</v>
      </c>
      <c r="C12" s="340" t="s">
        <v>387</v>
      </c>
      <c r="D12" s="340" t="s">
        <v>388</v>
      </c>
      <c r="E12" s="340" t="s">
        <v>576</v>
      </c>
      <c r="F12" s="340" t="s">
        <v>389</v>
      </c>
      <c r="G12" s="340" t="s">
        <v>390</v>
      </c>
      <c r="H12" s="340" t="s">
        <v>616</v>
      </c>
      <c r="I12" s="437" t="s">
        <v>391</v>
      </c>
      <c r="J12" s="1417"/>
      <c r="K12" s="1421"/>
      <c r="L12" s="1425"/>
      <c r="M12" s="1451"/>
      <c r="N12" s="1444"/>
      <c r="O12" s="1444"/>
      <c r="P12" s="1398"/>
      <c r="Q12" s="1428"/>
      <c r="R12" s="1444"/>
      <c r="S12" s="634" t="s">
        <v>614</v>
      </c>
      <c r="T12" s="634" t="s">
        <v>618</v>
      </c>
      <c r="U12" s="1453"/>
      <c r="V12" s="1442"/>
      <c r="W12" s="1448"/>
      <c r="X12" s="1446"/>
      <c r="Y12" s="443"/>
      <c r="Z12" s="1373"/>
      <c r="AA12" s="1361"/>
      <c r="AB12" s="1392"/>
      <c r="AC12" s="1364"/>
      <c r="AD12" s="1400"/>
      <c r="AE12" s="319" t="s">
        <v>493</v>
      </c>
      <c r="AF12" s="387" t="s">
        <v>602</v>
      </c>
      <c r="AG12" s="387" t="s">
        <v>500</v>
      </c>
      <c r="AH12" s="1402"/>
      <c r="AI12" s="1361"/>
      <c r="AJ12" s="1366"/>
      <c r="AK12" s="1389"/>
      <c r="AL12" s="1437"/>
      <c r="AM12" s="1439"/>
      <c r="AN12" s="1371"/>
      <c r="AO12" s="1447"/>
      <c r="AP12" s="1364"/>
      <c r="AQ12" s="1429"/>
      <c r="AR12" s="1369"/>
      <c r="AS12" s="460"/>
      <c r="AT12" s="461"/>
      <c r="AU12" s="461"/>
      <c r="AV12" s="462"/>
      <c r="AW12" s="1328"/>
      <c r="AX12" s="1378"/>
      <c r="AY12" s="460"/>
      <c r="AZ12" s="460"/>
      <c r="BA12" s="1328"/>
      <c r="BB12" s="463"/>
      <c r="BC12" s="463"/>
      <c r="BD12" s="464"/>
      <c r="BE12" s="464"/>
      <c r="BF12" s="464"/>
      <c r="BG12" s="464"/>
      <c r="BH12" s="464"/>
      <c r="BI12" s="1378"/>
      <c r="BJ12" s="1349"/>
      <c r="BK12" s="1349"/>
      <c r="BL12" s="465"/>
      <c r="BM12" s="1458"/>
      <c r="BN12" s="1266"/>
      <c r="BO12" s="1480"/>
      <c r="BP12" s="318"/>
      <c r="BQ12" s="845"/>
      <c r="BR12" s="435"/>
      <c r="BS12" s="435"/>
      <c r="BT12" s="615"/>
      <c r="BU12" s="907"/>
      <c r="BV12" s="775"/>
      <c r="BW12" s="784"/>
      <c r="BX12" s="455"/>
      <c r="BY12" s="455"/>
      <c r="BZ12" s="774"/>
      <c r="CA12" s="804"/>
      <c r="CB12" s="774"/>
      <c r="CC12" s="781"/>
      <c r="CD12" s="781"/>
      <c r="CE12" s="436"/>
      <c r="CF12" s="781"/>
      <c r="CG12" s="1472"/>
      <c r="CH12" s="1469"/>
      <c r="CI12" s="1305"/>
      <c r="CJ12" s="753" t="s">
        <v>579</v>
      </c>
      <c r="CK12" s="753" t="s">
        <v>533</v>
      </c>
      <c r="CL12" s="474" t="s">
        <v>534</v>
      </c>
      <c r="CM12" s="787" t="s">
        <v>535</v>
      </c>
      <c r="CN12" s="1389"/>
      <c r="CO12" s="1389"/>
      <c r="CP12" s="675"/>
      <c r="CQ12" s="682" t="s">
        <v>571</v>
      </c>
      <c r="CR12" s="682" t="s">
        <v>572</v>
      </c>
      <c r="CS12" s="683" t="s">
        <v>73</v>
      </c>
      <c r="CT12" s="683" t="s">
        <v>74</v>
      </c>
      <c r="CU12" s="683" t="s">
        <v>75</v>
      </c>
      <c r="CV12" s="683" t="s">
        <v>175</v>
      </c>
      <c r="CW12" s="684" t="s">
        <v>176</v>
      </c>
      <c r="CX12" s="685"/>
      <c r="CY12" s="686" t="s">
        <v>3</v>
      </c>
      <c r="CZ12" s="686" t="s">
        <v>72</v>
      </c>
      <c r="DA12" s="686" t="s">
        <v>73</v>
      </c>
      <c r="DB12" s="686" t="s">
        <v>74</v>
      </c>
      <c r="DC12" s="686" t="s">
        <v>75</v>
      </c>
      <c r="DD12" s="686" t="s">
        <v>175</v>
      </c>
      <c r="DE12" s="687" t="s">
        <v>536</v>
      </c>
      <c r="DF12" s="1288"/>
      <c r="DG12" s="1288"/>
      <c r="DH12" s="1288"/>
      <c r="DI12" s="1332"/>
      <c r="DJ12" s="1290"/>
      <c r="DK12" s="1290"/>
      <c r="DL12" s="1290"/>
      <c r="DM12" s="1339"/>
      <c r="DN12" s="1500"/>
      <c r="DO12" s="688" t="s">
        <v>164</v>
      </c>
      <c r="DP12" s="688" t="s">
        <v>169</v>
      </c>
      <c r="DQ12" s="688" t="s">
        <v>165</v>
      </c>
      <c r="DR12" s="688" t="s">
        <v>170</v>
      </c>
      <c r="DS12" s="688" t="s">
        <v>166</v>
      </c>
      <c r="DT12" s="688" t="s">
        <v>167</v>
      </c>
      <c r="DU12" s="688" t="s">
        <v>168</v>
      </c>
      <c r="DV12" s="689" t="s">
        <v>153</v>
      </c>
      <c r="DW12" s="689" t="s">
        <v>172</v>
      </c>
      <c r="DX12" s="689" t="s">
        <v>594</v>
      </c>
      <c r="DY12" s="689" t="s">
        <v>173</v>
      </c>
      <c r="DZ12" s="689" t="s">
        <v>174</v>
      </c>
      <c r="EA12" s="689" t="s">
        <v>154</v>
      </c>
      <c r="EB12" s="689" t="s">
        <v>155</v>
      </c>
      <c r="EC12" s="689" t="s">
        <v>94</v>
      </c>
      <c r="ED12" s="689" t="s">
        <v>95</v>
      </c>
      <c r="EE12" s="689" t="s">
        <v>96</v>
      </c>
      <c r="EF12" s="689" t="s">
        <v>97</v>
      </c>
      <c r="EG12" s="689" t="s">
        <v>98</v>
      </c>
      <c r="EH12" s="1276"/>
      <c r="EI12" s="1276"/>
      <c r="EJ12" s="1276"/>
      <c r="EK12" s="1276"/>
      <c r="EL12" s="1276"/>
      <c r="EM12" s="1276"/>
      <c r="EN12" s="1276"/>
      <c r="EO12" s="1276"/>
      <c r="EP12" s="1276"/>
      <c r="EQ12" s="1335"/>
      <c r="ER12" s="799" t="s">
        <v>395</v>
      </c>
      <c r="ES12" s="813" t="s">
        <v>396</v>
      </c>
      <c r="ET12" s="1541"/>
      <c r="EU12" s="799" t="s">
        <v>395</v>
      </c>
      <c r="EV12" s="799" t="s">
        <v>396</v>
      </c>
      <c r="EW12" s="1236"/>
      <c r="EX12" s="1337"/>
      <c r="EY12" s="1337"/>
      <c r="EZ12" s="1336"/>
      <c r="FA12" s="1336"/>
      <c r="FB12" s="1236"/>
      <c r="FC12" s="1236"/>
      <c r="FD12" s="1236"/>
      <c r="FE12" s="1276"/>
      <c r="FF12" s="1276"/>
      <c r="FG12" s="1276"/>
      <c r="FH12" s="1276"/>
      <c r="FI12" s="1276"/>
      <c r="FJ12" s="1276"/>
      <c r="FK12" s="1276"/>
      <c r="FL12" s="1276"/>
      <c r="FM12" s="1276"/>
      <c r="FN12" s="1276"/>
      <c r="FO12" s="1287"/>
      <c r="FP12" s="1275"/>
      <c r="FQ12" s="1272"/>
      <c r="FR12" s="1284"/>
      <c r="FS12" s="1284"/>
      <c r="FT12" s="1284"/>
      <c r="FU12" s="1337"/>
      <c r="FV12" s="1272"/>
      <c r="FW12" s="1272"/>
      <c r="FX12" s="1275"/>
      <c r="FY12" s="1272"/>
      <c r="FZ12" s="1284"/>
      <c r="GA12" s="1279"/>
      <c r="GB12" s="1287"/>
      <c r="GC12" s="1325"/>
      <c r="GD12" s="827"/>
      <c r="GE12" s="1315"/>
      <c r="GF12" s="1320"/>
      <c r="GG12" s="1270"/>
      <c r="GH12" s="1270"/>
      <c r="GI12" s="1270"/>
      <c r="GJ12" s="1270"/>
      <c r="GK12" s="1317"/>
      <c r="GL12" s="706" t="s">
        <v>410</v>
      </c>
      <c r="GM12" s="706" t="s">
        <v>411</v>
      </c>
      <c r="GN12" s="706" t="s">
        <v>412</v>
      </c>
      <c r="GO12" s="706" t="s">
        <v>413</v>
      </c>
      <c r="GP12" s="706" t="s">
        <v>414</v>
      </c>
      <c r="GQ12" s="707" t="s">
        <v>393</v>
      </c>
      <c r="GR12" s="707" t="s">
        <v>415</v>
      </c>
      <c r="GS12" s="707" t="s">
        <v>416</v>
      </c>
      <c r="GT12" s="707" t="s">
        <v>417</v>
      </c>
      <c r="GU12" s="707" t="s">
        <v>489</v>
      </c>
      <c r="GV12" s="707" t="s">
        <v>490</v>
      </c>
      <c r="GW12" s="707" t="s">
        <v>491</v>
      </c>
      <c r="GX12" s="707" t="s">
        <v>492</v>
      </c>
      <c r="GY12" s="707" t="s">
        <v>488</v>
      </c>
      <c r="GZ12" s="707" t="s">
        <v>489</v>
      </c>
      <c r="HA12" s="707" t="s">
        <v>488</v>
      </c>
      <c r="HB12" s="707" t="s">
        <v>393</v>
      </c>
      <c r="HC12" s="707" t="s">
        <v>415</v>
      </c>
      <c r="HD12" s="707" t="s">
        <v>416</v>
      </c>
      <c r="HE12" s="707" t="s">
        <v>417</v>
      </c>
      <c r="HF12" s="707" t="s">
        <v>489</v>
      </c>
      <c r="HG12" s="707" t="s">
        <v>490</v>
      </c>
      <c r="HH12" s="707" t="s">
        <v>491</v>
      </c>
      <c r="HI12" s="707" t="s">
        <v>492</v>
      </c>
      <c r="HJ12" s="707" t="s">
        <v>488</v>
      </c>
      <c r="HK12" s="707" t="s">
        <v>393</v>
      </c>
      <c r="HL12" s="707" t="s">
        <v>415</v>
      </c>
      <c r="HM12" s="707" t="s">
        <v>416</v>
      </c>
      <c r="HN12" s="707" t="s">
        <v>417</v>
      </c>
      <c r="HO12" s="707" t="s">
        <v>489</v>
      </c>
      <c r="HP12" s="707" t="s">
        <v>490</v>
      </c>
      <c r="HQ12" s="707" t="s">
        <v>491</v>
      </c>
      <c r="HR12" s="707" t="s">
        <v>492</v>
      </c>
      <c r="HS12" s="707" t="s">
        <v>488</v>
      </c>
      <c r="HT12" s="653"/>
      <c r="HU12" s="708" t="s">
        <v>164</v>
      </c>
      <c r="HV12" s="709" t="s">
        <v>169</v>
      </c>
      <c r="HW12" s="709" t="s">
        <v>165</v>
      </c>
      <c r="HX12" s="709" t="s">
        <v>170</v>
      </c>
      <c r="HY12" s="709" t="s">
        <v>166</v>
      </c>
      <c r="HZ12" s="709" t="s">
        <v>167</v>
      </c>
      <c r="IA12" s="709" t="s">
        <v>168</v>
      </c>
      <c r="IB12" s="709" t="s">
        <v>153</v>
      </c>
      <c r="IC12" s="709" t="s">
        <v>172</v>
      </c>
      <c r="ID12" s="709" t="s">
        <v>594</v>
      </c>
      <c r="IE12" s="709" t="s">
        <v>173</v>
      </c>
      <c r="IF12" s="709" t="s">
        <v>174</v>
      </c>
      <c r="IG12" s="709" t="s">
        <v>154</v>
      </c>
      <c r="IH12" s="709" t="s">
        <v>155</v>
      </c>
      <c r="II12" s="710" t="s">
        <v>94</v>
      </c>
      <c r="IJ12" s="709" t="s">
        <v>95</v>
      </c>
      <c r="IK12" s="709" t="s">
        <v>96</v>
      </c>
      <c r="IL12" s="709" t="s">
        <v>97</v>
      </c>
      <c r="IM12" s="709" t="s">
        <v>98</v>
      </c>
      <c r="IN12" s="1231"/>
      <c r="IO12" s="1231"/>
      <c r="IP12" s="1231"/>
      <c r="IQ12" s="1231"/>
      <c r="IR12" s="1231"/>
      <c r="IS12" s="1231"/>
      <c r="IT12" s="1231"/>
      <c r="IU12" s="1231"/>
      <c r="IV12" s="1231"/>
      <c r="IW12" s="1234"/>
      <c r="IX12" s="1252"/>
      <c r="IY12" s="1250"/>
      <c r="IZ12" s="1240"/>
      <c r="JA12" s="1252"/>
      <c r="JB12" s="1250"/>
      <c r="JC12" s="1236"/>
      <c r="JD12" s="1257"/>
      <c r="JE12" s="1257"/>
      <c r="JF12" s="1248"/>
      <c r="JG12" s="1248"/>
      <c r="JH12" s="1236"/>
      <c r="JI12" s="1236"/>
      <c r="JJ12" s="1236"/>
      <c r="JK12" s="1260"/>
      <c r="JL12" s="1260"/>
      <c r="JM12" s="1260"/>
      <c r="JN12" s="1260"/>
      <c r="JO12" s="1231"/>
      <c r="JP12" s="1231"/>
      <c r="JQ12" s="1231"/>
      <c r="JR12" s="1231"/>
      <c r="JS12" s="1497"/>
      <c r="JT12" s="1497"/>
      <c r="JU12" s="1547"/>
      <c r="JV12" s="1234"/>
      <c r="JW12" s="1259"/>
      <c r="JX12" s="1254"/>
      <c r="JY12" s="1254"/>
      <c r="JZ12" s="1284"/>
      <c r="KA12" s="1234"/>
      <c r="KB12" s="1259"/>
      <c r="KC12" s="1259"/>
      <c r="KD12" s="1252"/>
      <c r="KE12" s="1259"/>
      <c r="KF12" s="1254"/>
      <c r="KG12" s="1279"/>
      <c r="KH12" s="1544"/>
      <c r="KI12" s="394" t="s">
        <v>510</v>
      </c>
      <c r="KJ12" s="391" t="s">
        <v>442</v>
      </c>
      <c r="KK12" s="397" t="s">
        <v>509</v>
      </c>
      <c r="KL12" s="400" t="s">
        <v>511</v>
      </c>
      <c r="KM12" s="348" t="s">
        <v>443</v>
      </c>
      <c r="KN12" s="339" t="s">
        <v>444</v>
      </c>
      <c r="KO12" s="1101"/>
      <c r="KP12" s="1101"/>
      <c r="KQ12" s="1101"/>
      <c r="KR12" s="1101"/>
      <c r="KS12" s="1101"/>
      <c r="KT12" s="1101"/>
      <c r="KU12" s="1136"/>
      <c r="KV12" s="1242"/>
      <c r="KW12" s="1193"/>
      <c r="KX12" s="1196"/>
      <c r="KY12" s="1196"/>
      <c r="KZ12" s="1196"/>
      <c r="LA12" s="1199"/>
      <c r="LB12" s="1211"/>
      <c r="LC12" s="1505"/>
      <c r="LD12" s="1503"/>
      <c r="LE12" s="1503"/>
      <c r="LF12" s="619" t="s">
        <v>552</v>
      </c>
      <c r="LG12" s="1562"/>
      <c r="LH12" s="1485"/>
      <c r="LI12" s="1564"/>
      <c r="LJ12" s="1511"/>
      <c r="LK12" s="1513"/>
      <c r="LL12" s="1557"/>
      <c r="LM12" s="1559"/>
      <c r="LN12" s="1555"/>
      <c r="LO12" s="1202"/>
      <c r="LP12" s="1205"/>
      <c r="LQ12" s="1205"/>
      <c r="LR12" s="1205"/>
      <c r="LS12" s="1208"/>
      <c r="LT12" s="1488"/>
      <c r="LU12" s="1507"/>
      <c r="LV12" s="1535"/>
      <c r="LW12" s="612" t="s">
        <v>603</v>
      </c>
      <c r="LX12" s="1509"/>
      <c r="LY12" s="1526"/>
      <c r="LZ12" s="1482"/>
      <c r="MA12" s="1213"/>
      <c r="MB12" s="1215"/>
      <c r="MC12" s="1527"/>
      <c r="MD12" s="1217"/>
      <c r="ME12" s="1220"/>
      <c r="MF12" s="1519"/>
      <c r="MG12" s="1521"/>
      <c r="MH12" s="1523"/>
      <c r="MI12" s="1190"/>
      <c r="MJ12" s="1190"/>
      <c r="MK12" s="664" t="s">
        <v>577</v>
      </c>
    </row>
    <row r="13" spans="1:351" s="316" customFormat="1" ht="20.25" customHeight="1">
      <c r="A13" s="341"/>
      <c r="B13" s="341"/>
      <c r="C13" s="341">
        <v>0</v>
      </c>
      <c r="D13" s="341"/>
      <c r="E13" s="341"/>
      <c r="F13" s="342">
        <f>SUBTOTAL(9,F$14:F$217)</f>
        <v>0</v>
      </c>
      <c r="G13" s="342">
        <f>SUBTOTAL(9,G$14:G$217)</f>
        <v>0</v>
      </c>
      <c r="H13" s="342">
        <f>SUBTOTAL(9,H$14:H$217)</f>
        <v>0</v>
      </c>
      <c r="I13" s="335"/>
      <c r="J13" s="560"/>
      <c r="K13" s="561"/>
      <c r="L13" s="561"/>
      <c r="M13" s="561"/>
      <c r="N13" s="923"/>
      <c r="O13" s="923"/>
      <c r="P13" s="561"/>
      <c r="Q13" s="561"/>
      <c r="R13" s="654"/>
      <c r="S13" s="654"/>
      <c r="T13" s="654"/>
      <c r="U13" s="654"/>
      <c r="V13" s="562"/>
      <c r="W13" s="561"/>
      <c r="X13" s="591"/>
      <c r="Y13" s="591"/>
      <c r="Z13" s="591"/>
      <c r="AA13" s="563"/>
      <c r="AB13" s="630"/>
      <c r="AC13" s="563"/>
      <c r="AD13" s="563"/>
      <c r="AE13" s="563"/>
      <c r="AF13" s="563"/>
      <c r="AG13" s="563"/>
      <c r="AH13" s="563"/>
      <c r="AI13" s="563"/>
      <c r="AJ13" s="563"/>
      <c r="AK13" s="563"/>
      <c r="AL13" s="563"/>
      <c r="AM13" s="563"/>
      <c r="AN13" s="561"/>
      <c r="AO13" s="561"/>
      <c r="AP13" s="564"/>
      <c r="AQ13" s="565"/>
      <c r="AR13" s="916"/>
      <c r="AS13" s="561"/>
      <c r="AT13" s="566"/>
      <c r="AU13" s="567"/>
      <c r="AV13" s="568"/>
      <c r="AW13" s="569"/>
      <c r="AX13" s="568"/>
      <c r="AY13" s="568"/>
      <c r="AZ13" s="568"/>
      <c r="BA13" s="568"/>
      <c r="BB13" s="570"/>
      <c r="BC13" s="570"/>
      <c r="BD13" s="570"/>
      <c r="BE13" s="570"/>
      <c r="BF13" s="570"/>
      <c r="BG13" s="570"/>
      <c r="BH13" s="570"/>
      <c r="BI13" s="570"/>
      <c r="BJ13" s="769"/>
      <c r="BK13" s="769"/>
      <c r="BL13" s="571"/>
      <c r="BM13" s="835"/>
      <c r="BN13" s="570"/>
      <c r="BO13" s="592"/>
      <c r="BP13" s="561"/>
      <c r="BQ13" s="846"/>
      <c r="BR13" s="566"/>
      <c r="BS13" s="567"/>
      <c r="BT13" s="928"/>
      <c r="BU13" s="910"/>
      <c r="BV13" s="561"/>
      <c r="BW13" s="565"/>
      <c r="BX13" s="565"/>
      <c r="BY13" s="565"/>
      <c r="BZ13" s="713"/>
      <c r="CA13" s="713"/>
      <c r="CB13" s="713"/>
      <c r="CC13" s="570"/>
      <c r="CD13" s="570"/>
      <c r="CE13" s="570"/>
      <c r="CF13" s="570"/>
      <c r="CG13" s="832"/>
      <c r="CH13" s="570"/>
      <c r="CI13" s="572"/>
      <c r="CJ13" s="570"/>
      <c r="CK13" s="570"/>
      <c r="CL13" s="572"/>
      <c r="CM13" s="573"/>
      <c r="CN13" s="716"/>
      <c r="CO13" s="574"/>
      <c r="CP13" s="561"/>
      <c r="CQ13" s="562"/>
      <c r="CR13" s="562"/>
      <c r="CS13" s="562"/>
      <c r="CT13" s="562"/>
      <c r="CU13" s="562"/>
      <c r="CV13" s="562"/>
      <c r="CW13" s="575"/>
      <c r="CX13" s="575"/>
      <c r="CY13" s="575"/>
      <c r="CZ13" s="575"/>
      <c r="DA13" s="575"/>
      <c r="DB13" s="575"/>
      <c r="DC13" s="575"/>
      <c r="DD13" s="575"/>
      <c r="DE13" s="575"/>
      <c r="DF13" s="561"/>
      <c r="DG13" s="561"/>
      <c r="DH13" s="561"/>
      <c r="DI13" s="561"/>
      <c r="DJ13" s="561"/>
      <c r="DK13" s="561"/>
      <c r="DL13" s="561"/>
      <c r="DM13" s="562"/>
      <c r="DN13" s="561"/>
      <c r="DO13" s="626"/>
      <c r="DP13" s="576"/>
      <c r="DQ13" s="576"/>
      <c r="DR13" s="576"/>
      <c r="DS13" s="576"/>
      <c r="DT13" s="576"/>
      <c r="DU13" s="576"/>
      <c r="DV13" s="576"/>
      <c r="DW13" s="576"/>
      <c r="DX13" s="576"/>
      <c r="DY13" s="576"/>
      <c r="DZ13" s="576"/>
      <c r="EA13" s="576"/>
      <c r="EB13" s="576"/>
      <c r="EC13" s="576"/>
      <c r="ED13" s="576"/>
      <c r="EE13" s="576"/>
      <c r="EF13" s="576"/>
      <c r="EG13" s="577"/>
      <c r="EH13" s="578"/>
      <c r="EI13" s="578"/>
      <c r="EJ13" s="578"/>
      <c r="EK13" s="561"/>
      <c r="EL13" s="561"/>
      <c r="EM13" s="561"/>
      <c r="EN13" s="561"/>
      <c r="EO13" s="561"/>
      <c r="EP13" s="561"/>
      <c r="EQ13" s="811"/>
      <c r="ER13" s="561"/>
      <c r="ES13" s="561"/>
      <c r="ET13" s="817"/>
      <c r="EU13" s="561"/>
      <c r="EV13" s="561"/>
      <c r="EW13" s="561"/>
      <c r="EX13" s="561"/>
      <c r="EY13" s="561"/>
      <c r="EZ13" s="561"/>
      <c r="FA13" s="561"/>
      <c r="FB13" s="561"/>
      <c r="FC13" s="561"/>
      <c r="FD13" s="561"/>
      <c r="FE13" s="561"/>
      <c r="FF13" s="561"/>
      <c r="FG13" s="561"/>
      <c r="FH13" s="561"/>
      <c r="FI13" s="561"/>
      <c r="FJ13" s="561"/>
      <c r="FK13" s="561"/>
      <c r="FL13" s="561"/>
      <c r="FM13" s="561"/>
      <c r="FN13" s="561"/>
      <c r="FO13" s="561"/>
      <c r="FP13" s="561"/>
      <c r="FQ13" s="561"/>
      <c r="FR13" s="561"/>
      <c r="FS13" s="561"/>
      <c r="FT13" s="561"/>
      <c r="FU13" s="561"/>
      <c r="FV13" s="561"/>
      <c r="FW13" s="561"/>
      <c r="FX13" s="561"/>
      <c r="FY13" s="561"/>
      <c r="FZ13" s="562"/>
      <c r="GA13" s="561"/>
      <c r="GB13" s="930"/>
      <c r="GC13" s="931"/>
      <c r="GD13" s="828"/>
      <c r="GE13" s="579"/>
      <c r="GF13" s="579"/>
      <c r="GG13" s="579"/>
      <c r="GH13" s="579"/>
      <c r="GI13" s="579"/>
      <c r="GJ13" s="579"/>
      <c r="GK13" s="579"/>
      <c r="GL13" s="579"/>
      <c r="GM13" s="579"/>
      <c r="GN13" s="579"/>
      <c r="GO13" s="579"/>
      <c r="GP13" s="579"/>
      <c r="GQ13" s="579"/>
      <c r="GR13" s="579"/>
      <c r="GS13" s="579"/>
      <c r="GT13" s="579"/>
      <c r="GU13" s="579"/>
      <c r="GV13" s="579"/>
      <c r="GW13" s="579"/>
      <c r="GX13" s="579"/>
      <c r="GY13" s="579"/>
      <c r="GZ13" s="579"/>
      <c r="HA13" s="579"/>
      <c r="HB13" s="579"/>
      <c r="HC13" s="579"/>
      <c r="HD13" s="579"/>
      <c r="HE13" s="579"/>
      <c r="HF13" s="579"/>
      <c r="HG13" s="579"/>
      <c r="HH13" s="579"/>
      <c r="HI13" s="579"/>
      <c r="HJ13" s="579"/>
      <c r="HK13" s="579"/>
      <c r="HL13" s="579"/>
      <c r="HM13" s="579"/>
      <c r="HN13" s="579"/>
      <c r="HO13" s="579"/>
      <c r="HP13" s="579"/>
      <c r="HQ13" s="579"/>
      <c r="HR13" s="579"/>
      <c r="HS13" s="579"/>
      <c r="HT13" s="830"/>
      <c r="HU13" s="580"/>
      <c r="HV13" s="581"/>
      <c r="HW13" s="581"/>
      <c r="HX13" s="581"/>
      <c r="HY13" s="581"/>
      <c r="HZ13" s="581"/>
      <c r="IA13" s="581"/>
      <c r="IB13" s="581"/>
      <c r="IC13" s="581"/>
      <c r="ID13" s="581"/>
      <c r="IE13" s="581"/>
      <c r="IF13" s="581"/>
      <c r="IG13" s="581"/>
      <c r="IH13" s="581"/>
      <c r="II13" s="581"/>
      <c r="IJ13" s="581"/>
      <c r="IK13" s="581"/>
      <c r="IL13" s="581"/>
      <c r="IM13" s="581"/>
      <c r="IN13" s="582"/>
      <c r="IO13" s="582"/>
      <c r="IP13" s="582"/>
      <c r="IQ13" s="581"/>
      <c r="IR13" s="581"/>
      <c r="IS13" s="581"/>
      <c r="IT13" s="581"/>
      <c r="IU13" s="581"/>
      <c r="IV13" s="581"/>
      <c r="IW13" s="581"/>
      <c r="IX13" s="581"/>
      <c r="IY13" s="581"/>
      <c r="IZ13" s="581"/>
      <c r="JA13" s="581"/>
      <c r="JB13" s="581"/>
      <c r="JC13" s="581"/>
      <c r="JD13" s="581"/>
      <c r="JE13" s="581"/>
      <c r="JF13" s="581"/>
      <c r="JG13" s="581"/>
      <c r="JH13" s="581"/>
      <c r="JI13" s="581"/>
      <c r="JJ13" s="581"/>
      <c r="JK13" s="581"/>
      <c r="JL13" s="581"/>
      <c r="JM13" s="581"/>
      <c r="JN13" s="581"/>
      <c r="JO13" s="581"/>
      <c r="JP13" s="581"/>
      <c r="JQ13" s="581"/>
      <c r="JR13" s="581"/>
      <c r="JS13" s="581"/>
      <c r="JT13" s="581"/>
      <c r="JU13" s="581"/>
      <c r="JV13" s="581"/>
      <c r="JW13" s="581"/>
      <c r="JX13" s="581"/>
      <c r="JY13" s="581"/>
      <c r="JZ13" s="581"/>
      <c r="KA13" s="581"/>
      <c r="KB13" s="581"/>
      <c r="KC13" s="581"/>
      <c r="KD13" s="581"/>
      <c r="KE13" s="581"/>
      <c r="KF13" s="581"/>
      <c r="KG13" s="581"/>
      <c r="KH13" s="581"/>
      <c r="KI13" s="580"/>
      <c r="KJ13" s="581"/>
      <c r="KK13" s="584"/>
      <c r="KL13" s="583"/>
      <c r="KM13" s="581"/>
      <c r="KN13" s="581"/>
      <c r="KO13" s="581"/>
      <c r="KP13" s="581"/>
      <c r="KQ13" s="581"/>
      <c r="KR13" s="581"/>
      <c r="KS13" s="581"/>
      <c r="KT13" s="581"/>
      <c r="KU13" s="584"/>
      <c r="KV13" s="581"/>
      <c r="KW13" s="580"/>
      <c r="KX13" s="581"/>
      <c r="KY13" s="581"/>
      <c r="KZ13" s="581"/>
      <c r="LA13" s="584"/>
      <c r="LB13" s="585"/>
      <c r="LC13" s="580"/>
      <c r="LD13" s="581"/>
      <c r="LE13" s="581"/>
      <c r="LF13" s="581"/>
      <c r="LG13" s="586"/>
      <c r="LH13" s="587"/>
      <c r="LI13" s="580"/>
      <c r="LJ13" s="581"/>
      <c r="LK13" s="588"/>
      <c r="LL13" s="588"/>
      <c r="LM13" s="599"/>
      <c r="LN13" s="589"/>
      <c r="LO13" s="587"/>
      <c r="LP13" s="581"/>
      <c r="LQ13" s="582"/>
      <c r="LR13" s="581"/>
      <c r="LS13" s="583"/>
      <c r="LT13" s="585"/>
      <c r="LU13" s="582"/>
      <c r="LV13" s="582"/>
      <c r="LW13" s="581"/>
      <c r="LX13" s="586"/>
      <c r="LY13" s="587"/>
      <c r="LZ13" s="580"/>
      <c r="MA13" s="581"/>
      <c r="MB13" s="588"/>
      <c r="MC13" s="588"/>
      <c r="MD13" s="590"/>
      <c r="ME13" s="609"/>
      <c r="MF13" s="560"/>
      <c r="MG13" s="561"/>
      <c r="MH13" s="562"/>
      <c r="MI13" s="875"/>
      <c r="MJ13" s="876"/>
      <c r="MK13" s="875"/>
    </row>
    <row r="14" spans="1:351" ht="40" customHeight="1">
      <c r="A14" s="610">
        <f t="shared" ref="A14:A45" si="8">D14*1000000+C14*10000+V14*100+AQ14</f>
        <v>0</v>
      </c>
      <c r="B14" s="610">
        <f>IF(J14&lt;&gt;"",IF(J14&lt;&gt;J13,B13+1,B13),0)</f>
        <v>0</v>
      </c>
      <c r="C14" s="610">
        <f>IF(L14&lt;&gt;"",IF(L14&lt;&gt;L13,C13+1,C13),0)</f>
        <v>0</v>
      </c>
      <c r="D14" s="610">
        <f>IF(K14&lt;&gt;"",IF(K14&lt;&gt;K13,D13+1,D13),0)</f>
        <v>0</v>
      </c>
      <c r="E14" s="610">
        <f t="shared" ref="E14:E45" si="9">IF(W14&lt;&gt;"",IF(OR(W14&lt;&gt;W13,L14&lt;&gt;L13),E13+1,E13),0)</f>
        <v>0</v>
      </c>
      <c r="F14" s="610">
        <f>IF(L14&lt;&gt;"",IF(L14&lt;&gt;L13,1,0),0)</f>
        <v>0</v>
      </c>
      <c r="G14" s="610">
        <f>IF(K14&lt;&gt;"",IF(K14&lt;&gt;K13,1,0),0)</f>
        <v>0</v>
      </c>
      <c r="H14" s="610">
        <f>IF(W14&lt;&gt;"",IF(W14&lt;&gt;W13,1,0),0)</f>
        <v>0</v>
      </c>
      <c r="I14" s="611">
        <f t="shared" ref="I14:I77" si="10">ROW()-ROW($H$13)</f>
        <v>1</v>
      </c>
      <c r="J14" s="719"/>
      <c r="K14" s="720"/>
      <c r="L14" s="720"/>
      <c r="M14" s="720"/>
      <c r="N14" s="924"/>
      <c r="O14" s="918"/>
      <c r="P14" s="742"/>
      <c r="Q14" s="637">
        <f>IFERROR(IF($P14=1,"都市農業地域",IF($P14=2,"平地農業地域",IF($P14=3,"中間農業地域",IF($P14=4,"山間農業地域",0)))),0)</f>
        <v>0</v>
      </c>
      <c r="R14" s="722"/>
      <c r="S14" s="722"/>
      <c r="T14" s="722"/>
      <c r="U14" s="655"/>
      <c r="V14" s="638">
        <f t="shared" ref="V14:V45" si="11">IF(W14&lt;&gt;"",IF(L14&lt;&gt;L13,1,IF(W14&lt;&gt;W13,V13+1,V13)),)</f>
        <v>0</v>
      </c>
      <c r="W14" s="741"/>
      <c r="X14" s="745"/>
      <c r="Y14" s="727"/>
      <c r="Z14" s="726"/>
      <c r="AA14" s="639" t="str">
        <f>IF($AC14="","",IF($AC14=5,2,1))</f>
        <v/>
      </c>
      <c r="AB14" s="640" t="str">
        <f>IF($AC14=5,"100万円",IF(OR($S14=1,$T14=1),"1,500万円",""))</f>
        <v/>
      </c>
      <c r="AC14" s="731"/>
      <c r="AD14" s="641">
        <f>IFERROR(IF($AC14=1,"認定農業者",IF($AC14=2,"認定就農者",IF($AC14=3,"集落営農組織(任意組織)",IF($AC14=4,"市町村基本構想に示す目標水準を達成している農業者",IF($AC14=5,"市町村が認める者",0))))),0)</f>
        <v>0</v>
      </c>
      <c r="AE14" s="388"/>
      <c r="AF14" s="642" t="str">
        <f>'整理番号表 （R6時） '!$AC14</f>
        <v/>
      </c>
      <c r="AG14" s="643" t="str">
        <f>IF($AF14&lt;&gt;"",$AG$2*AF14,"")</f>
        <v/>
      </c>
      <c r="AH14" s="732"/>
      <c r="AI14" s="731"/>
      <c r="AJ14" s="639">
        <f>IF(AI14&lt;&gt;0,VLOOKUP(AI14,'整理番号表 （R6時） '!$B$20:$F$47,2,FALSE),)</f>
        <v>0</v>
      </c>
      <c r="AK14" s="409"/>
      <c r="AL14" s="409"/>
      <c r="AM14" s="409"/>
      <c r="AN14" s="752"/>
      <c r="AO14" s="644" t="str">
        <f>IF(AND($S14=1,$AN14&lt;&gt;0),VLOOKUP(AN14,'整理番号表 （R6時） '!$P$6:$Q$39,2,FALSE),IF(AND($T14=1,$AN14&gt;0,$AN14&lt;=8),VLOOKUP($AN14,'整理番号表 （R6時） '!$P$6:$Q$13,2,FALSE),IF($AN14&gt;=9,"ﾘｰｽは1～8の数字を選択","")))</f>
        <v/>
      </c>
      <c r="AP14" s="805"/>
      <c r="AQ14" s="645">
        <f>IF(AR14&lt;&gt;"",IF(OR(Z14&lt;&gt;Z13,W14&lt;&gt;W13),1,AQ13+1),0)</f>
        <v>0</v>
      </c>
      <c r="AR14" s="917"/>
      <c r="AS14" s="741"/>
      <c r="AT14" s="756"/>
      <c r="AU14" s="756"/>
      <c r="AV14" s="745"/>
      <c r="AW14" s="752"/>
      <c r="AX14" s="646">
        <f>IF(AW14&lt;&gt;0,VLOOKUP(AW14,'整理番号表 （R6時） '!$P$43:$R$49,2,FALSE),)</f>
        <v>0</v>
      </c>
      <c r="AY14" s="758"/>
      <c r="AZ14" s="756"/>
      <c r="BA14" s="755"/>
      <c r="BB14" s="754"/>
      <c r="BC14" s="759">
        <f>IF($LG14&gt;0,IFERROR(ROUNDDOWN($LG14,-3),0),"")</f>
        <v>0</v>
      </c>
      <c r="BD14" s="647">
        <f t="shared" ref="BD14:BD45" si="12">IF($LG14&gt;0,IF(SUMIFS($LI$14:$LI$213,$E$14:$E$213,E14)&lt;SUMIFS($LJ$14:$LJ$213,$E$14:$E$213,E14),IFERROR(ROUND($LG14,-3),0),IFERROR(ROUNDDOWN($LG14,-3),0)),)</f>
        <v>0</v>
      </c>
      <c r="BE14" s="507">
        <f>$BB14-BD14-SUM($BF14:$BH14)</f>
        <v>0</v>
      </c>
      <c r="BF14" s="508"/>
      <c r="BG14" s="508"/>
      <c r="BH14" s="508"/>
      <c r="BI14" s="509"/>
      <c r="BJ14" s="770" t="str">
        <f>IF(BB14&gt;0,IF(AND(BA14=1,BI14="控除不可"),"該当なし",IF(AND(OR(BA14=1,BA14=2),BI14="80%控除対象"),ROUNDDOWN(BB14*8/110,0),IF(AND(BA14=1,BI14="全額控除"),ROUNDDOWN(BB14*10/110,0),IF(OR(BA14=2,BA14=3),"該当なし","含税額")))),"")</f>
        <v/>
      </c>
      <c r="BK14" s="772" t="str">
        <f>IF(BB14&gt;0,IF(AND(BA14=1,BI14="控除不可"),"",IF(AND(OR(BA14=1,BA14=2),BI14="80%控除対象"),ROUNDDOWN(BD14*8/102,0),IF(AND(BA14=1,BI14="全額控除"),ROUNDDOWN(BD14*10/100,0),IF(BA14=2,"","")))),"")</f>
        <v/>
      </c>
      <c r="BL14" s="648">
        <f>IF(BB14&lt;&gt;0,BD14/BB14,)</f>
        <v>0</v>
      </c>
      <c r="BM14" s="836"/>
      <c r="BN14" s="510"/>
      <c r="BO14" s="593"/>
      <c r="BP14" s="902"/>
      <c r="BQ14" s="756"/>
      <c r="BR14" s="756"/>
      <c r="BS14" s="756"/>
      <c r="BT14" s="929" t="str">
        <f>IF($T14&lt;&gt;1,"",IF(OR(MI14&lt;36,MI14&gt;84),"リース3～7年に修正",IF(MI14&lt;&gt;"",(INT(MI14/12)&amp;"年"&amp;MOD(MI14,12)&amp;"ヶ月"),)))</f>
        <v/>
      </c>
      <c r="BU14" s="911"/>
      <c r="BV14" s="752"/>
      <c r="BW14" s="751">
        <f>IF(BV14&lt;&gt;0,VLOOKUP(BV14,'整理番号表 （R6時） '!$P$43:$R$49,2,FALSE),)</f>
        <v>0</v>
      </c>
      <c r="BX14" s="758"/>
      <c r="BY14" s="757"/>
      <c r="BZ14" s="759" t="str">
        <f>IFERROR(IF($T14=1,ROUNDDOWN(CA14*1.1,-3),""),0)</f>
        <v/>
      </c>
      <c r="CA14" s="712"/>
      <c r="CB14" s="759">
        <f>IF($LX14&gt;0,IFERROR(ROUNDDOWN($LX14,-3),0),0)</f>
        <v>0</v>
      </c>
      <c r="CC14" s="763" t="str">
        <f t="shared" ref="CC14:CC45" si="13">IF(AND(MI14&lt;=84,MI14&gt;=48),ROUNDDOWN(CA14*3/7,-3),IF(AND(MI14&gt;=36,MI14&lt;48),ROUNDDOWN(CA14*MI14/84*0.75,-3),""))</f>
        <v/>
      </c>
      <c r="CD14" s="754"/>
      <c r="CE14" s="754"/>
      <c r="CF14" s="759">
        <f>IFERROR(BZ14-CC14-SUM(CD14,CE14),0)</f>
        <v>0</v>
      </c>
      <c r="CG14" s="748"/>
      <c r="CH14" s="748"/>
      <c r="CI14" s="622"/>
      <c r="CJ14" s="853"/>
      <c r="CK14" s="854"/>
      <c r="CL14" s="665" t="str">
        <f>IF(AND($MJ14&gt;=3,$CJ14&gt;=ROUNDDOWN($DC14*1.3,4),BT14&lt;&gt;""),1,"")</f>
        <v/>
      </c>
      <c r="CM14" s="666" t="str">
        <f t="shared" ref="CM14:CM45" si="14">IF(AND($MJ14=3,$CJ14&gt;=DC14+10),1,IF(AND($MJ14&gt;3,$CJ14&gt;DC14+10,1),1,""))</f>
        <v/>
      </c>
      <c r="CN14" s="744"/>
      <c r="CO14" s="496"/>
      <c r="CP14" s="638" t="str">
        <f t="shared" ref="CP14:CP45" si="15">IF(AND(W14&lt;&gt;"",H14=1),1,IF(AND(OR(S14=1,$T14=1),$DN14=1),1,""))</f>
        <v/>
      </c>
      <c r="CQ14" s="740"/>
      <c r="CR14" s="749"/>
      <c r="CS14" s="740"/>
      <c r="CT14" s="740"/>
      <c r="CU14" s="740"/>
      <c r="CV14" s="649" t="str">
        <f>IF(CU14&lt;&gt;"",IF(CQ14&gt;0,IF(CR14=6,ROUNDDOWN((CU14-CQ14)/ABS(CQ14),2),IF(CR14=5,ROUNDDOWN((CU14-CQ14)/ABS(CQ14)*3/4,2),"")),"-"),"")</f>
        <v/>
      </c>
      <c r="CW14" s="547">
        <f>IF(CQ14&gt;0,IF(CR14=6,ROUNDDOWN((CU14-CQ14),2),IF(CR14=5,ROUNDDOWN((CU14-CQ14)*3/4,2),"")),IF(CU14&gt;0,CU14,0))</f>
        <v>0</v>
      </c>
      <c r="CX14" s="762" t="str">
        <f t="shared" ref="CX14:CX45" si="16">IF(AND(OR(S14=1,T14=1),H14=1),1,"")</f>
        <v/>
      </c>
      <c r="CY14" s="715"/>
      <c r="CZ14" s="128"/>
      <c r="DA14" s="715"/>
      <c r="DB14" s="715"/>
      <c r="DC14" s="714"/>
      <c r="DD14" s="649" t="str">
        <f>IF(DC14&lt;&gt;"",IF(CY14&gt;0,IF(CZ14=6,ROUNDDOWN((DC14-CY14)/ABS(CY14),2),IF(CZ14=5,ROUNDDOWN((DC14-CY14)/ABS(CY14)*3/4,2),"")),"-"),"")</f>
        <v/>
      </c>
      <c r="DE14" s="547" t="str">
        <f>IF(CY14&gt;0,IF(OR($CZ14=5,$CZ14=6),ROUNDDOWN((DC14-CY14),2),IF(DC14&gt;0,DC14,0)),"")</f>
        <v/>
      </c>
      <c r="DF14" s="638">
        <f>IF(OR(EH14=1,EI14=1,EJ14=1,EK14=1,EL14=1,EM14=1,EO14=1,EP14=1),1,)</f>
        <v>0</v>
      </c>
      <c r="DG14" s="638" t="str">
        <f>IF(OR(ES14=1,ET14=1),1,"")</f>
        <v/>
      </c>
      <c r="DH14" s="638">
        <f>IF(OR(EY14=1,FA14=1),1,)</f>
        <v>0</v>
      </c>
      <c r="DI14" s="638">
        <f>IF(FC14=1,1,)</f>
        <v>0</v>
      </c>
      <c r="DJ14" s="638">
        <f>IF(FF14=1,1,)</f>
        <v>0</v>
      </c>
      <c r="DK14" s="638">
        <f>IF(OR(FJ14=1,FL14=1),1,0)</f>
        <v>0</v>
      </c>
      <c r="DL14" s="638">
        <f>IF(OR(FM14=1,FN14=1,FO14=1),1,)</f>
        <v>0</v>
      </c>
      <c r="DM14" s="638" t="str">
        <f>IF($FP14&lt;&gt;1,"",1)</f>
        <v/>
      </c>
      <c r="DN14" s="855"/>
      <c r="DO14" s="661">
        <f t="shared" ref="DO14:DT14" si="17">IF(OR($CQ14&lt;=0,$CU14&lt;=0),0,IF(AND($H14=1,$FU14&lt;&gt;1,DO$2&lt;=$CV14,$CV14&lt;DP$2),1,))</f>
        <v>0</v>
      </c>
      <c r="DP14" s="336">
        <f t="shared" si="17"/>
        <v>0</v>
      </c>
      <c r="DQ14" s="336">
        <f t="shared" si="17"/>
        <v>0</v>
      </c>
      <c r="DR14" s="336">
        <f t="shared" si="17"/>
        <v>0</v>
      </c>
      <c r="DS14" s="336">
        <f t="shared" si="17"/>
        <v>0</v>
      </c>
      <c r="DT14" s="336">
        <f t="shared" si="17"/>
        <v>0</v>
      </c>
      <c r="DU14" s="336">
        <f>IF(OR($CQ14&lt;=0,$CU14&lt;=0),0,IF(AND($H14=1,$FU14&lt;&gt;1,DU$2&lt;=$CV14),1,))</f>
        <v>0</v>
      </c>
      <c r="DV14" s="336">
        <f t="shared" ref="DV14:EA14" si="18">IF($CU14&lt;0,0,IF(AND($H14=1,$FU14&lt;&gt;1,DV$2&lt;=$CW14,$CW14&lt;DW$2),1,))</f>
        <v>0</v>
      </c>
      <c r="DW14" s="336">
        <f t="shared" si="18"/>
        <v>0</v>
      </c>
      <c r="DX14" s="336">
        <f t="shared" si="18"/>
        <v>0</v>
      </c>
      <c r="DY14" s="336">
        <f t="shared" si="18"/>
        <v>0</v>
      </c>
      <c r="DZ14" s="336">
        <f t="shared" si="18"/>
        <v>0</v>
      </c>
      <c r="EA14" s="336">
        <f t="shared" si="18"/>
        <v>0</v>
      </c>
      <c r="EB14" s="336">
        <f>IF($CU14&lt;0,0,IF(AND($H14=1,$FU14&lt;&gt;1,EB$2&lt;=$CW14),1,))</f>
        <v>0</v>
      </c>
      <c r="EC14" s="336">
        <f>IF(AND($H14=1,$AC14=2,$FU14=1,(SUM($ED14:$EG14)&lt;&gt;1)),IF($CU14&gt;=$AG14,1,),)</f>
        <v>0</v>
      </c>
      <c r="ED14" s="336">
        <f>IF(AND($H14=1,$AC14=2,$FU14=1,(SUM(EE14:EG14)&lt;&gt;1)),IF((($CU14-$AG14)/$AG14)&gt;=0.1,1,),)</f>
        <v>0</v>
      </c>
      <c r="EE14" s="336">
        <f>IF(AND($H14=1,$AC14=2,$FU14=1,(SUM(EF14:EG14)&lt;&gt;1)),IF((($CU14-$AG14)/$AG14)&gt;=0.2,1,),)</f>
        <v>0</v>
      </c>
      <c r="EF14" s="336">
        <f>IF(AND($H14=1,$AC14=2,$FU14=1,(SUM(EG14)&lt;&gt;1)),IF((($CU14-$AG14)/$AG14)&gt;=0.3,1,),)</f>
        <v>0</v>
      </c>
      <c r="EG14" s="390">
        <f t="shared" ref="EG14:EG45" si="19">IF(AND($H14=1,$AA14=1,$AC14=2,$FU14=1),IF((($CU14-$AG14)/$AG14)&gt;=0.4,1,),)</f>
        <v>0</v>
      </c>
      <c r="EH14" s="650">
        <f t="shared" ref="EH14" si="20">IF($AA14=1,IF(SUM(GQ14,HB14,HK14)&gt;0,1,),)</f>
        <v>0</v>
      </c>
      <c r="EI14" s="650">
        <f>IF($AA14=1,IF(SUM($EH14:EH14)&lt;&gt;1,IF(SUM(GR14,HC14,HL14)&gt;0,1,),),)</f>
        <v>0</v>
      </c>
      <c r="EJ14" s="650">
        <f>IF($AA14=1,IF(SUM($EH14:EI14)&lt;&gt;1,IF(SUM(GS14,HD14,HM14)&gt;0,1,),),)</f>
        <v>0</v>
      </c>
      <c r="EK14" s="650">
        <f>IF($AA14=1,IF(SUM($EH14:EJ14)&lt;&gt;1,IF(SUM(GT14,HE14,HN14)&gt;0,1,),),)</f>
        <v>0</v>
      </c>
      <c r="EL14" s="650">
        <f>IF($AA14=1,IF(SUM($EH14:EK14)&lt;&gt;1,IF(SUM(GU14,GZ14,HF14,HO14)&gt;0,1,),),)</f>
        <v>0</v>
      </c>
      <c r="EM14" s="650">
        <f>IF($AA14=1,IF(SUM($EH14:EK14)&lt;&gt;1,IF(SUM(GV14,HG14,HP14)&gt;0,1,),),)</f>
        <v>0</v>
      </c>
      <c r="EN14" s="650">
        <f>IF($AA14=1,IF(SUM($EH14:EL14)&lt;&gt;1,IF(SUM(GW14,HH14,HQ14)&gt;0,1,),),)</f>
        <v>0</v>
      </c>
      <c r="EO14" s="650">
        <f>IF($AA14=1,IF(SUM($EH14:EM14)&lt;&gt;1,IF(SUM(GX14,HI14,HR14)&gt;0,1,),),)</f>
        <v>0</v>
      </c>
      <c r="EP14" s="650">
        <f>IF($AA14=1,IF(SUM($EH14:EO14)&lt;&gt;1,IF(SUM(GY14,HJ14,HS14,HA14)&gt;0,1,),),)</f>
        <v>0</v>
      </c>
      <c r="EQ14" s="818"/>
      <c r="ER14" s="818"/>
      <c r="ES14" s="818"/>
      <c r="ET14" s="818"/>
      <c r="EU14" s="818"/>
      <c r="EV14" s="818"/>
      <c r="EW14" s="59"/>
      <c r="EX14" s="59"/>
      <c r="EY14" s="59"/>
      <c r="EZ14" s="59"/>
      <c r="FA14" s="59"/>
      <c r="FB14" s="650">
        <f t="shared" ref="FB14:FB77" si="21">IF(AND($H14=1,$AH14="法人"),1,)</f>
        <v>0</v>
      </c>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11"/>
      <c r="GB14" s="59"/>
      <c r="GC14" s="932"/>
      <c r="GD14" s="662"/>
      <c r="GE14" s="512"/>
      <c r="GF14" s="513"/>
      <c r="GG14" s="514"/>
      <c r="GH14" s="514"/>
      <c r="GI14" s="515">
        <f t="shared" ref="GI14:GI45" si="22">IF(AND($H14=1,$GG14&lt;&gt;GH14),ROUND($GH14-$GG14,50),0)</f>
        <v>0</v>
      </c>
      <c r="GJ14" s="516">
        <f t="shared" ref="GJ14:GJ45" si="23">IF(AND($H14=1,$GG14&gt;0),ROUNDDOWN($GI14/$GG14,2),0)</f>
        <v>0</v>
      </c>
      <c r="GK14" s="517">
        <f t="shared" ref="GK14:GK77" si="24">IF($H14=1,$AI14,)</f>
        <v>0</v>
      </c>
      <c r="GL14" s="518">
        <f t="shared" ref="GL14:GL45" si="25">IF(OR(AND($GK14&gt;=1,$GK14&lt;=3),$GK14=6),$AJ14,)</f>
        <v>0</v>
      </c>
      <c r="GM14" s="518">
        <f t="shared" ref="GM14:GM45" si="26">IF(OR($GK14=4,$GK14=7),$AJ14,)</f>
        <v>0</v>
      </c>
      <c r="GN14" s="518">
        <f t="shared" ref="GN14:GN45" si="27">IF($GK14=5,$AJ14,)</f>
        <v>0</v>
      </c>
      <c r="GO14" s="518">
        <f t="shared" ref="GO14:GO45" si="28">IF(AND($GK14&gt;=8,$GK14&lt;=13),$AJ14,)</f>
        <v>0</v>
      </c>
      <c r="GP14" s="517">
        <f>IF($GL14&lt;&gt;0,1,IF($GM14&lt;&gt;0,2,IF($GN14&lt;&gt;0,3,IF($GO14&lt;&gt;0,4,))))</f>
        <v>0</v>
      </c>
      <c r="GQ14" s="517">
        <f>IF(AND($GF14&lt;&gt;1,$GI14&gt;=20),1,)</f>
        <v>0</v>
      </c>
      <c r="GR14" s="517">
        <f>IF($GF14&lt;&gt;1,IF(AND(SUM($GQ14:GQ14)&lt;&gt;1),IF($GI14&gt;=10,1,),),0)</f>
        <v>0</v>
      </c>
      <c r="GS14" s="517">
        <f>IF($GF14&lt;&gt;1,IF(AND(SUM($GQ14:GR14)&lt;&gt;1),IF(AND($GE14=1,$GI14&gt;=4),1,),),0)</f>
        <v>0</v>
      </c>
      <c r="GT14" s="517">
        <f>IF($GF14&lt;&gt;1,IF(AND(SUM($GQ14:GS14)&lt;&gt;1),IF(AND($GE14=1,$GI14&gt;=2),1,),),0)</f>
        <v>0</v>
      </c>
      <c r="GU14" s="517">
        <f>IF($GF14&lt;&gt;1,IF(AND(SUM($GQ14:GT14)&lt;&gt;1),IF(AND($GE14=1,$GI14&gt;0),1,),),0)</f>
        <v>0</v>
      </c>
      <c r="GV14" s="517">
        <f>IF($GF14&lt;&gt;1,IF(AND(SUM($GQ14:GU14)&lt;&gt;1),IF($GI14&gt;=4,1,),),0)</f>
        <v>0</v>
      </c>
      <c r="GW14" s="517">
        <f>IF($GF14&lt;&gt;1,IF(AND(SUM($GQ14:GV14)&lt;&gt;1),IF($GE14=1,1,),),0)</f>
        <v>0</v>
      </c>
      <c r="GX14" s="517">
        <f>IF($GF14&lt;&gt;1,IF(AND(SUM($GQ14:GW14)&lt;&gt;1),IF($GI14&gt;=2,1,),),0)</f>
        <v>0</v>
      </c>
      <c r="GY14" s="517">
        <f>IF($GF14&lt;&gt;1,IF(AND(SUM($GQ14:GX14)&lt;&gt;1),IF($GI14&gt;0,1,),),0)</f>
        <v>0</v>
      </c>
      <c r="GZ14" s="517">
        <f>IF(AND($GP14=4,$GF14=1,$GE14=1,$GI14&gt;0),1,0)</f>
        <v>0</v>
      </c>
      <c r="HA14" s="517">
        <f>IF(AND(SUM($GZ14:GZ14)&lt;&gt;1,$GP14=4,$GF14=1,$GI14&gt;0),1,0)</f>
        <v>0</v>
      </c>
      <c r="HB14" s="517">
        <f>IF(AND($GP14=2,$GH14&gt;=1,$GJ14&gt;=0.3),1,0)</f>
        <v>0</v>
      </c>
      <c r="HC14" s="517">
        <f>IF(AND($GP14=2,SUM($HB14:$HB14)&lt;&gt;1),IF(AND($GH14&gt;=0.5,$GJ14&gt;=0.3),1,),0)</f>
        <v>0</v>
      </c>
      <c r="HD14" s="517">
        <f>IF(AND($GP14=2,SUM($HB14:HC14)&lt;&gt;1),IF(AND($GE14=1,$GJ14&gt;=0.2),1,),)</f>
        <v>0</v>
      </c>
      <c r="HE14" s="517">
        <f>IF(AND($GP14=2,SUM($HB14:HD14)&lt;&gt;1),IF(AND($GE14=1,$GJ14&gt;=0.1),1,),)</f>
        <v>0</v>
      </c>
      <c r="HF14" s="517">
        <f>IF(AND($GP14=2,SUM($HB14:HE14)&lt;&gt;1),IF(AND($GE14=1,$GI14&gt;0),1,),)</f>
        <v>0</v>
      </c>
      <c r="HG14" s="517">
        <f>IF(AND($GP14=2,SUM($HB14:HF14)&lt;&gt;1),IF($GJ14&gt;=0.2,1,),)</f>
        <v>0</v>
      </c>
      <c r="HH14" s="517">
        <f>IF(AND($GP14=2,SUM($HB14:HG14)&lt;&gt;1),IF($GE14=1,1,),)</f>
        <v>0</v>
      </c>
      <c r="HI14" s="517">
        <f>IF(AND($GP14=2,SUM($HB14:HH14)&lt;&gt;1),IF($GJ14&gt;=0.1,1,),)</f>
        <v>0</v>
      </c>
      <c r="HJ14" s="517">
        <f>IF(AND(SUM($HB14:HI14)&lt;&gt;1,$GP14=2,$GI14&gt;0),1,)</f>
        <v>0</v>
      </c>
      <c r="HK14" s="517">
        <f>IF(AND($GP14=3,$GH14&gt;=3,$GJ14&gt;=0.15),1,)</f>
        <v>0</v>
      </c>
      <c r="HL14" s="517">
        <f>IF(AND($GP14=3,SUM($HK14:$HK14)&lt;&gt;1),IF(AND($GH14&gt;=1.5,$GJ14&gt;=0.15),1,),)</f>
        <v>0</v>
      </c>
      <c r="HM14" s="517">
        <f>IF(AND($GP14=3,SUM($HK14:HL14)&lt;&gt;1),IF(AND($GE14=1,$GJ14&gt;=0.1),1,),)</f>
        <v>0</v>
      </c>
      <c r="HN14" s="517">
        <f>IF(AND($GP14=3,SUM($HK14:HM14)&lt;&gt;1),IF(AND($GE14=1,$GJ14&gt;=0.05),1,),)</f>
        <v>0</v>
      </c>
      <c r="HO14" s="517">
        <f>IF(AND($GP14=3,SUM($HK14:HN14)&lt;&gt;1),IF(AND($GE14=1,$GI14&gt;0),1,),)</f>
        <v>0</v>
      </c>
      <c r="HP14" s="517">
        <f>IF(AND($GP14=3,SUM($HK14:HO14)&lt;&gt;1),IF($GJ14&gt;=0.1,1,),)</f>
        <v>0</v>
      </c>
      <c r="HQ14" s="517">
        <f>IF(AND($GP14=3,SUM($HK14:HP14)&lt;&gt;1),IF($GE14=1,1,),)</f>
        <v>0</v>
      </c>
      <c r="HR14" s="517">
        <f>IF(AND($GP14=3,SUM($HK14:HQ14)&lt;&gt;1),IF($GJ14&gt;=0.05,1,),)</f>
        <v>0</v>
      </c>
      <c r="HS14" s="517">
        <f>IF(AND(SUM($HK14:HR14)&lt;&gt;1,$GP14=3,$GF14=1,$GI14&gt;0),1,)</f>
        <v>0</v>
      </c>
      <c r="HT14" s="831"/>
      <c r="HU14" s="520">
        <f t="shared" ref="HU14:IH14" si="29">IF($H14=1,DO14*HU$5,0)</f>
        <v>0</v>
      </c>
      <c r="HV14" s="521">
        <f t="shared" si="29"/>
        <v>0</v>
      </c>
      <c r="HW14" s="521">
        <f t="shared" si="29"/>
        <v>0</v>
      </c>
      <c r="HX14" s="521">
        <f t="shared" si="29"/>
        <v>0</v>
      </c>
      <c r="HY14" s="521">
        <f t="shared" si="29"/>
        <v>0</v>
      </c>
      <c r="HZ14" s="521">
        <f t="shared" si="29"/>
        <v>0</v>
      </c>
      <c r="IA14" s="521">
        <f t="shared" si="29"/>
        <v>0</v>
      </c>
      <c r="IB14" s="521">
        <f t="shared" si="29"/>
        <v>0</v>
      </c>
      <c r="IC14" s="521">
        <f t="shared" si="29"/>
        <v>0</v>
      </c>
      <c r="ID14" s="521">
        <f t="shared" si="29"/>
        <v>0</v>
      </c>
      <c r="IE14" s="521">
        <f t="shared" si="29"/>
        <v>0</v>
      </c>
      <c r="IF14" s="521">
        <f t="shared" si="29"/>
        <v>0</v>
      </c>
      <c r="IG14" s="521">
        <f t="shared" si="29"/>
        <v>0</v>
      </c>
      <c r="IH14" s="521">
        <f t="shared" si="29"/>
        <v>0</v>
      </c>
      <c r="II14" s="521">
        <f t="shared" ref="II14" si="30">IF($H14=1,EC14*II$5,0)</f>
        <v>0</v>
      </c>
      <c r="IJ14" s="521">
        <f t="shared" ref="IJ14" si="31">IF($H14=1,ED14*IJ$5,0)</f>
        <v>0</v>
      </c>
      <c r="IK14" s="521">
        <f t="shared" ref="IK14" si="32">IF($H14=1,EE14*IK$5,0)</f>
        <v>0</v>
      </c>
      <c r="IL14" s="521">
        <f t="shared" ref="IL14" si="33">IF($H14=1,EF14*IL$5,0)</f>
        <v>0</v>
      </c>
      <c r="IM14" s="521">
        <f t="shared" ref="IM14" si="34">IF($H14=1,EG14*IM$5,0)</f>
        <v>0</v>
      </c>
      <c r="IN14" s="521">
        <f t="shared" ref="IN14:IN45" si="35">IF($H14=1,EH14*$IN$5,0)</f>
        <v>0</v>
      </c>
      <c r="IO14" s="521">
        <f t="shared" ref="IO14:IO45" si="36">IF($H14=1,EI14*$IO$5,0)</f>
        <v>0</v>
      </c>
      <c r="IP14" s="521">
        <f t="shared" ref="IP14:IP45" si="37">IF($H14=1,EJ14*$IP$5,0)</f>
        <v>0</v>
      </c>
      <c r="IQ14" s="521">
        <f t="shared" ref="IQ14:IQ45" si="38">IF($H14=1,EK14*$IQ$5,0)</f>
        <v>0</v>
      </c>
      <c r="IR14" s="521">
        <f t="shared" ref="IR14:IR45" si="39">IF($H14=1,EL14*$IR$5,0)</f>
        <v>0</v>
      </c>
      <c r="IS14" s="521">
        <f t="shared" ref="IS14:IS45" si="40">IF($H14=1,EM14*$IS$5,0)</f>
        <v>0</v>
      </c>
      <c r="IT14" s="521">
        <f t="shared" ref="IT14:IT45" si="41">IF($H14=1,EN14*$IT$5,0)</f>
        <v>0</v>
      </c>
      <c r="IU14" s="521">
        <f t="shared" ref="IU14:IU45" si="42">IF($H14=1,EO14*$IU$5,0)</f>
        <v>0</v>
      </c>
      <c r="IV14" s="521">
        <f t="shared" ref="IV14:IV45" si="43">IF($H14=1,EP14*$IV$5,0)</f>
        <v>0</v>
      </c>
      <c r="IW14" s="823">
        <f t="shared" ref="IW14:IW45" si="44">IF($H14=1,EQ14*$IW$5,0)</f>
        <v>0</v>
      </c>
      <c r="IX14" s="521">
        <f t="shared" ref="IX14:IX45" si="45">IF($ER14=1,IF($H14=1,ER14*IX$5,0),)</f>
        <v>0</v>
      </c>
      <c r="IY14" s="521">
        <f t="shared" ref="IY14:IY45" si="46">IF($ES14=1,IF($H14=1,$ES14*IY$5,0),)</f>
        <v>0</v>
      </c>
      <c r="IZ14" s="823">
        <f t="shared" ref="IZ14" si="47">ET14</f>
        <v>0</v>
      </c>
      <c r="JA14" s="521">
        <f t="shared" ref="JA14:JA45" si="48">IF($EU14=1,IF($H14=1,$EU14*JA$5,0),)</f>
        <v>0</v>
      </c>
      <c r="JB14" s="521">
        <f t="shared" ref="JB14:JB45" si="49">IF($EV14=1,IF($H14=1,$EV14*JB$5,0),)</f>
        <v>0</v>
      </c>
      <c r="JC14" s="521">
        <f t="shared" ref="JC14:JC45" si="50">IF($H14=1,$EW14*JC$5,0)</f>
        <v>0</v>
      </c>
      <c r="JD14" s="521">
        <f t="shared" ref="JD14" si="51">IF($H14=1,EX14*JD$5,0)</f>
        <v>0</v>
      </c>
      <c r="JE14" s="521">
        <f t="shared" ref="JE14" si="52">IF($H14=1,EY14*JE$5,0)</f>
        <v>0</v>
      </c>
      <c r="JF14" s="521">
        <f t="shared" ref="JF14" si="53">IF($H14=1,EZ14*JF$5,0)</f>
        <v>0</v>
      </c>
      <c r="JG14" s="521">
        <f t="shared" ref="JG14" si="54">IF($H14=1,FA14*JG$5,0)</f>
        <v>0</v>
      </c>
      <c r="JH14" s="521">
        <f t="shared" ref="JH14" si="55">IF($H14=1,FB14*JH$5,0)</f>
        <v>0</v>
      </c>
      <c r="JI14" s="521">
        <f t="shared" ref="JI14" si="56">IF($H14=1,FC14*JI$5,0)</f>
        <v>0</v>
      </c>
      <c r="JJ14" s="521">
        <f t="shared" ref="JJ14" si="57">IF($H14=1,FD14*JJ$5,0)</f>
        <v>0</v>
      </c>
      <c r="JK14" s="521">
        <f t="shared" ref="JK14" si="58">IF($H14=1,FE14*JK$5,0)</f>
        <v>0</v>
      </c>
      <c r="JL14" s="521">
        <f t="shared" ref="JL14" si="59">IF($H14=1,FF14*JL$5,0)</f>
        <v>0</v>
      </c>
      <c r="JM14" s="521">
        <f t="shared" ref="JM14" si="60">IF($H14=1,FG14*JM$5,0)</f>
        <v>0</v>
      </c>
      <c r="JN14" s="521">
        <f t="shared" ref="JN14" si="61">IF($H14=1,FH14*JN$5,0)</f>
        <v>0</v>
      </c>
      <c r="JO14" s="521">
        <f t="shared" ref="JO14" si="62">IF($H14=1,FI14*JO$5,0)</f>
        <v>0</v>
      </c>
      <c r="JP14" s="521">
        <f t="shared" ref="JP14" si="63">IF($H14=1,FJ14*JP$5,0)</f>
        <v>0</v>
      </c>
      <c r="JQ14" s="521">
        <f t="shared" ref="JQ14" si="64">IF($H14=1,FK14*JQ$5,0)</f>
        <v>0</v>
      </c>
      <c r="JR14" s="521">
        <f t="shared" ref="JR14" si="65">IF($H14=1,FL14*JR$5,0)</f>
        <v>0</v>
      </c>
      <c r="JS14" s="521">
        <f t="shared" ref="JS14" si="66">IF($H14=1,FM14*JS$5,0)</f>
        <v>0</v>
      </c>
      <c r="JT14" s="521">
        <f t="shared" ref="JT14" si="67">IF($H14=1,FN14*JT$5,0)</f>
        <v>0</v>
      </c>
      <c r="JU14" s="521">
        <f t="shared" ref="JU14" si="68">IF($H14=1,FO14*JU$5,0)</f>
        <v>0</v>
      </c>
      <c r="JV14" s="521">
        <f t="shared" ref="JV14" si="69">IF($H14=1,FP14*JV$5,0)</f>
        <v>0</v>
      </c>
      <c r="JW14" s="521">
        <f t="shared" ref="JW14" si="70">IF($H14=1,FQ14*JW$5,0)</f>
        <v>0</v>
      </c>
      <c r="JX14" s="521">
        <f t="shared" ref="JX14" si="71">IF($H14=1,FR14*JX$5,0)</f>
        <v>0</v>
      </c>
      <c r="JY14" s="521">
        <f t="shared" ref="JY14" si="72">IF($H14=1,FS14*JY$5,0)</f>
        <v>0</v>
      </c>
      <c r="JZ14" s="521">
        <f t="shared" ref="JZ14" si="73">IF($H14=1,FT14*JZ$5,0)</f>
        <v>0</v>
      </c>
      <c r="KA14" s="521">
        <f t="shared" ref="KA14" si="74">IF($H14=1,FU14*KA$5,0)</f>
        <v>0</v>
      </c>
      <c r="KB14" s="521">
        <f t="shared" ref="KB14" si="75">IF($H14=1,FV14*KB$5,0)</f>
        <v>0</v>
      </c>
      <c r="KC14" s="521">
        <f t="shared" ref="KC14" si="76">IF($H14=1,FW14*KC$5,0)</f>
        <v>0</v>
      </c>
      <c r="KD14" s="521">
        <f t="shared" ref="KD14" si="77">IF($H14=1,FX14*KD$5,0)</f>
        <v>0</v>
      </c>
      <c r="KE14" s="521">
        <f t="shared" ref="KE14" si="78">IF($H14=1,FY14*KE$5,0)</f>
        <v>0</v>
      </c>
      <c r="KF14" s="521">
        <f t="shared" ref="KF14:KF45" si="79">IF($H14=1,IF($FZ14&gt;=3,3,$FZ14*KF$5),0)</f>
        <v>0</v>
      </c>
      <c r="KG14" s="521">
        <f t="shared" ref="KG14" si="80">IF($H14=1,IF(GA14&lt;&gt;"",KG$5,0),0)</f>
        <v>0</v>
      </c>
      <c r="KH14" s="521">
        <f t="shared" ref="KH14" si="81">IF($H14=1,GB14*KH$5,0)</f>
        <v>0</v>
      </c>
      <c r="KI14" s="522">
        <f t="shared" ref="KI14" si="82">SUM(HU14:KH14)</f>
        <v>0</v>
      </c>
      <c r="KJ14" s="521">
        <f t="shared" ref="KJ14:KJ45" si="83">IF(F14=1,SUMIF($C$14:$C$213,C14,$H$14:$H$213),0)</f>
        <v>0</v>
      </c>
      <c r="KK14" s="760">
        <f>IF(H14=1,VLOOKUP(C14,'総括表 (A表)'!$E$12:$AW$542,42,FALSE),)</f>
        <v>0</v>
      </c>
      <c r="KL14" s="524">
        <f>IF(KI14&gt;0,KI14+KK14,0)</f>
        <v>0</v>
      </c>
      <c r="KM14" s="521" t="str">
        <f t="shared" ref="KM14:KM77" si="84">IF((SUM($IN14:$IS14,$IU14:$IV14)&gt;0),IF($DF14=1,"○","×"),"")</f>
        <v/>
      </c>
      <c r="KN14" s="521" t="str">
        <f t="shared" ref="KN14:KN77" si="85">IF($DF14=1,IF(AND($GG14&gt;=0,$GH14&gt;0),"○","×"),"")</f>
        <v/>
      </c>
      <c r="KO14" s="521" t="str">
        <f>IF($DG14=1,"○","")</f>
        <v/>
      </c>
      <c r="KP14" s="521" t="str">
        <f t="shared" ref="KP14:KP77" si="86">IF(SUM($EY14,$FA14)&gt;0,IF($DH14=1,"○","×"),"")</f>
        <v/>
      </c>
      <c r="KQ14" s="521" t="str">
        <f t="shared" ref="KQ14:KQ77" si="87">IF(SUM($FC14)&gt;0,IF($DI14=1,"○","×"),"")</f>
        <v/>
      </c>
      <c r="KR14" s="521" t="str">
        <f t="shared" ref="KR14:KR77" si="88">IF(SUM($FF14)&gt;0,IF($DJ14=1,"○","×"),"")</f>
        <v/>
      </c>
      <c r="KS14" s="521" t="str">
        <f t="shared" ref="KS14:KS77" si="89">IF(SUM($FJ14,$FL14)&gt;0,IF($DK14=1,"○","×"),"")</f>
        <v/>
      </c>
      <c r="KT14" s="521" t="str">
        <f t="shared" ref="KT14:KT77" si="90">IF(SUM($FM14:$FO14)&gt;0,IF($DL14=1,"○","×"),"")</f>
        <v/>
      </c>
      <c r="KU14" s="523" t="str">
        <f t="shared" ref="KU14:KU77" si="91">IF($FP14=1,IF($DM14=1,"○","×"),"")</f>
        <v/>
      </c>
      <c r="KV14" s="521" t="str">
        <f t="shared" ref="KV14:KV45" si="92">IF((SUM($DO14:$DU14)&gt;0),IF(AND(OR(S14=1,T14=1),$CP14=1),"○",""),"")</f>
        <v/>
      </c>
      <c r="KW14" s="520">
        <f t="shared" ref="KW14:KW77" si="93">IF(AND($S14=1,$AA14=2),1,0)</f>
        <v>0</v>
      </c>
      <c r="KX14" s="521" t="str">
        <f>IF(AND($S14=1,$AR14&lt;&gt;""),IF($BB14&gt;=500000,"○","×"),"")</f>
        <v/>
      </c>
      <c r="KY14" s="525">
        <f t="shared" ref="KY14:KY45" si="94">IF(AND($S14=1,$AR14&lt;&gt;""),IF($AP14&lt;&gt;1,IF(AND(5&lt;=BN14,BN14&lt;=20),"○",IF(OR(AND(4&lt;=BN14,BN14&lt;=24),OR(AN14=30,AN14=31)),"△","×")),IF(AND(AP14=1,5&lt;=BO14,BO14&lt;=20),"中古○",IF(AND(4&lt;=BO14,BO14&lt;=24),"中古△","×"))),)</f>
        <v>0</v>
      </c>
      <c r="KZ14" s="521" t="str">
        <f t="shared" ref="KZ14:KZ45" si="95">IF(AR14&lt;&gt;"",IF(AW14&gt;0,"○","×"),"")</f>
        <v/>
      </c>
      <c r="LA14" s="760" t="str">
        <f t="shared" ref="LA14:LA45" si="96">IF(AND($H14=1,$S14=1),IF($CY14&lt;=0,"△",IF(OR($DC14-$CY14&gt;=4,$DD14&gt;=0.3),"○","×")),"")</f>
        <v/>
      </c>
      <c r="LB14" s="526" t="str">
        <f t="shared" ref="LB14:LB77" si="97">IF(COUNTIF($KX14:$LA14,"×")&gt;=1,"×",IF(COUNTIF($KM14:$KV14,"×")&gt;=1,"×","○"))</f>
        <v>○</v>
      </c>
      <c r="LC14" s="520">
        <f>$BA14</f>
        <v>0</v>
      </c>
      <c r="LD14" s="527">
        <f>$BB14</f>
        <v>0</v>
      </c>
      <c r="LE14" s="527" t="str">
        <f>IF(LD14&gt;0,IF(AND(BA14=1,BI14="控除不可"),LD14,IF(AND(OR(BA14=1,BA14=2),BI14="80%控除対象"),ROUNDUP(LD14*102/110,0),IF(AND(BA14=1,BI14="全額控除"),ROUNDUP(LD14*100/110,0),IF(OR(BA14=2,BA14=3),LD14,LD14)))),"")</f>
        <v/>
      </c>
      <c r="LF14" s="528" t="str">
        <f>IF($S14=1,ROUNDDOWN(LE14*3/10,0),"")</f>
        <v/>
      </c>
      <c r="LG14" s="529" t="str">
        <f t="shared" ref="LG14:LG45" si="98">IF($AA14&gt;0,IF(SUMIFS($LI$14:$LI$213,$E$14:$E$213,E14)&lt;SUMIFS($LJ$14:$LJ$213,$E$14:$E$213,E14),$LF14*SUMIFS($LI$14:$LI$213,$E$14:$E$213,E14)/SUMIFS($LJ$14:$LJ$213,$E$14:$E$213,E14),$LF14))</f>
        <v/>
      </c>
      <c r="LH14" s="530" t="str">
        <f t="shared" ref="LH14:LH45" si="99">IF($BC14&lt;=$LG14,"○","×")</f>
        <v>○</v>
      </c>
      <c r="LI14" s="531">
        <f t="shared" ref="LI14:LI77" si="100">IF(AND($S14=1,$AA14=2),1000000,IF(AND($S14=1,$AA14=1),15000000,0))</f>
        <v>0</v>
      </c>
      <c r="LJ14" s="528">
        <f t="shared" ref="LJ14:LJ45" si="101">IF($S14=1,SUMIF($E$14:$E$213,$E14,$LF$14:$LF$213),0)</f>
        <v>0</v>
      </c>
      <c r="LK14" s="532">
        <f>IF(AND($H14=1,$S14=1),SUMIF($E$14:$E$213,$E14,$BD$14:$BD$213),0)</f>
        <v>0</v>
      </c>
      <c r="LL14" s="533" t="str">
        <f>IF(AND(LK14&gt;0,LI14&lt;LK14),"×","○")</f>
        <v>○</v>
      </c>
      <c r="LM14" s="600">
        <f t="shared" ref="LM14:LM45" si="102">IF(AND($H14=1,$S14=1),SUMIF($E$14:$E$213,E14,$BB$14:$BB$213),0)</f>
        <v>0</v>
      </c>
      <c r="LN14" s="602" t="str">
        <f>IF(OR($LB14="×",$LH14="×",$LL14="×"),"×","○")</f>
        <v>○</v>
      </c>
      <c r="LO14" s="608">
        <f t="shared" ref="LO14:LO77" si="103">IF(AND($T14=1,$AA14=2),1,0)</f>
        <v>0</v>
      </c>
      <c r="LP14" s="521" t="str">
        <f t="shared" ref="LP14:LP45" si="104">IF(AND($T14=1,$AR14&lt;&gt;""),IF($BZ14&gt;=500000,"○","×"),"")</f>
        <v/>
      </c>
      <c r="LQ14" s="607">
        <f t="shared" ref="LQ14:LQ45" si="105">IF(AND($T14=1,$AR14&lt;&gt;""),IF($AP14&lt;&gt;1,IF(AND(5&lt;=CH14,CH14&lt;=20),"○",IF(OR(AND(4&lt;=CH14,
CH14&lt;=24),OR(AN14=30,AN14=31)),"△","×")),IF(AND(AP14=1,5&lt;=CI14,CI14&lt;=20),
"中古○",IF(AND(4&lt;=CI14,CI14&lt;=24),"中古△","×"))),)</f>
        <v>0</v>
      </c>
      <c r="LR14" s="521" t="str">
        <f t="shared" ref="LR14:LR45" si="106">IF(AND($T14=1,$AR14&lt;&gt;""),IF($BY14&gt;0,"○","×"),"")</f>
        <v/>
      </c>
      <c r="LS14" s="519" t="str">
        <f t="shared" ref="LS14:LS45" si="107">IF(AND($H14=1,$T14=1),IF($CY14&lt;=0,"△",IF(OR($CY14-$DE14&gt;=4,$DD14&gt;=0.3),"○","×")),"")</f>
        <v/>
      </c>
      <c r="LT14" s="526" t="str">
        <f t="shared" ref="LT14:LT77" si="108">IF(COUNTIF($LP14:$LS14,"×")&gt;=1,"×",IF(COUNTIF($KM14:$KV14,"×")&gt;=1,"×","○"))</f>
        <v>○</v>
      </c>
      <c r="LU14" s="601" t="str">
        <f t="shared" ref="LU14" si="109">BZ14</f>
        <v/>
      </c>
      <c r="LV14" s="601">
        <f>CA14</f>
        <v>0</v>
      </c>
      <c r="LW14" s="761">
        <f t="shared" ref="LW14:LW45" si="110">IF(AND($T14=1,$MI14&lt;=84,$MI14&gt;=48),ROUNDDOWN(CA14*3/7,0),IF(AND($T14=1,$MI14&gt;=36,$MI14&lt;48),ROUNDDOWN(CA14*$MI14/84*0.75,0),0))</f>
        <v>0</v>
      </c>
      <c r="LX14" s="735">
        <f t="shared" ref="LX14:LX45" si="111">IF(CA14&gt;0,IF(SUMIFS($LZ$14:$LZ$213,$E$14:$E$213,E14)&lt;SUMIFS($MA$14:$MA$213,$E$14:$E$213,E14),$LW14*SUMIFS($LZ$14:$LZ$213,$E$14:$E$213,E14)/SUMIFS($MA$14:$MA$213,$E$14:$E$213,E14),$LW14),)</f>
        <v>0</v>
      </c>
      <c r="LY14" s="530" t="str">
        <f t="shared" ref="LY14:LY77" si="112">IF($CB14&lt;=$LX14,"○","×")</f>
        <v>○</v>
      </c>
      <c r="LZ14" s="531">
        <f t="shared" ref="LZ14:LZ45" si="113">IF(AND($T14=1,H14=1),IF(AA14=2,1000000,15000000),)</f>
        <v>0</v>
      </c>
      <c r="MA14" s="528">
        <f t="shared" ref="MA14:MA45" si="114">IF(AND($H14=1,$T14=1),SUMIF($E$14:$E$213,$E14,$LW$14:$LW$213),0)</f>
        <v>0</v>
      </c>
      <c r="MB14" s="532">
        <f t="shared" ref="MB14:MB45" si="115">IF(AND($H14=1,$T14=1),SUMIF($E$14:$E$213,$E14,$CC$14:$CC$213),0)</f>
        <v>0</v>
      </c>
      <c r="MC14" s="533" t="str">
        <f>IF(AND($MB14&gt;0,LZ14&lt;MB14),"×","○")</f>
        <v>○</v>
      </c>
      <c r="MD14" s="473">
        <f>IF(AND($H14=1,$T14=1),SUMIF($E$14:$E$213,E14,$CA$14:CA213),0)</f>
        <v>0</v>
      </c>
      <c r="ME14" s="856" t="str">
        <f t="shared" ref="ME14:ME77" si="116">IF(OR($LT14="×",$LY14="×",$MC14="×"),"×","○")</f>
        <v>○</v>
      </c>
      <c r="MF14" s="869" t="str">
        <f>IF(AND($H14=1,$AC14=2,$AE14&gt;0),DATEDIF($AE14,$AF$2,"Y"),"")</f>
        <v/>
      </c>
      <c r="MG14" s="870" t="str">
        <f t="shared" ref="MG14:MG45" si="117">IF(AND($H14=1,AE14&gt;0,$AC14=2),DATEDIF($AE14,$AF$2,"Yd"),"")</f>
        <v/>
      </c>
      <c r="MH14" s="871" t="str">
        <f t="shared" ref="MH14:MH45" si="118">IF(AND($H14=1,AE14&gt;0,$AC14=2,$MG14&gt;0),$MF14+1,MF14)</f>
        <v/>
      </c>
      <c r="MI14" s="872" t="str">
        <f>IF(AND($BR14&gt;0,$BS14&gt;0),DATEDIF($BR14,$BS14+15,"M"),"")</f>
        <v/>
      </c>
      <c r="MJ14" s="873" t="str">
        <f t="shared" ref="MJ14:MJ45" si="119">IF(AND($BR14&gt;0,$BS14&gt;0),DATEDIF($BR14,$BS14+1,"Y"),"")</f>
        <v/>
      </c>
      <c r="MK14" s="874">
        <f t="shared" ref="MK14:MK45" si="120">IFERROR(ROUND($DC14*(1.3*((CK14-(CZ14+MJ14))/3)),0),0)</f>
        <v>0</v>
      </c>
      <c r="MM14" s="739"/>
    </row>
    <row r="15" spans="1:351" ht="29.15" customHeight="1">
      <c r="A15" s="610">
        <f t="shared" si="8"/>
        <v>0</v>
      </c>
      <c r="B15" s="610">
        <f t="shared" ref="B15:B78" si="121">IF(J15&lt;&gt;"",IF(J15&lt;&gt;J14,B14+1,B14),0)</f>
        <v>0</v>
      </c>
      <c r="C15" s="610">
        <f t="shared" ref="C15:C78" si="122">IF(L15&lt;&gt;"",IF(L15&lt;&gt;L14,C14+1,C14),0)</f>
        <v>0</v>
      </c>
      <c r="D15" s="610">
        <f t="shared" ref="D15:D78" si="123">IF(K15&lt;&gt;"",IF(K15&lt;&gt;K14,D14+1,D14),0)</f>
        <v>0</v>
      </c>
      <c r="E15" s="610">
        <f t="shared" si="9"/>
        <v>0</v>
      </c>
      <c r="F15" s="610">
        <f t="shared" ref="F15:F78" si="124">IF(L15&lt;&gt;"",IF(L15&lt;&gt;L14,1,0),0)</f>
        <v>0</v>
      </c>
      <c r="G15" s="610">
        <f t="shared" ref="G15:G78" si="125">IF(K15&lt;&gt;"",IF(K15&lt;&gt;K14,1,0),0)</f>
        <v>0</v>
      </c>
      <c r="H15" s="610">
        <f t="shared" ref="H15:H78" si="126">IF(W15&lt;&gt;"",IF(W15&lt;&gt;W14,1,0),0)</f>
        <v>0</v>
      </c>
      <c r="I15" s="611">
        <f t="shared" si="10"/>
        <v>2</v>
      </c>
      <c r="J15" s="719"/>
      <c r="K15" s="720"/>
      <c r="L15" s="720"/>
      <c r="M15" s="720"/>
      <c r="N15" s="924"/>
      <c r="O15" s="918"/>
      <c r="P15" s="742"/>
      <c r="Q15" s="637">
        <f t="shared" ref="Q15:Q78" si="127">IFERROR(IF($P15=1,"都市農業地域",IF($P15=2,"平地農業地域",IF($P15=3,"中間農業地域",IF($P15=4,"山間農業地域",0)))),0)</f>
        <v>0</v>
      </c>
      <c r="R15" s="722"/>
      <c r="S15" s="722"/>
      <c r="T15" s="722"/>
      <c r="U15" s="655"/>
      <c r="V15" s="762">
        <f t="shared" si="11"/>
        <v>0</v>
      </c>
      <c r="W15" s="741"/>
      <c r="X15" s="745"/>
      <c r="Y15" s="727"/>
      <c r="Z15" s="726"/>
      <c r="AA15" s="639" t="str">
        <f t="shared" ref="AA15:AA78" si="128">IF($AC15="","",IF($AC15=5,2,1))</f>
        <v/>
      </c>
      <c r="AB15" s="640" t="str">
        <f t="shared" ref="AB15:AB78" si="129">IF($AC15=5,"100万円",IF(OR($S15=1,$T15=1),"1,500万円",""))</f>
        <v/>
      </c>
      <c r="AC15" s="731"/>
      <c r="AD15" s="641">
        <f t="shared" ref="AD15:AD78" si="130">IFERROR(IF($AC15=1,"認定農業者",IF($AC15=2,"認定就農者",IF($AC15=3,"集落営農組織(任意組織)",IF($AC15=4,"市町村基本構想に示す目標水準を達成している農業者",IF($AC15=5,"市町村が認める者",0))))),0)</f>
        <v>0</v>
      </c>
      <c r="AE15" s="729"/>
      <c r="AF15" s="728" t="str">
        <f>'整理番号表 （R6時） '!$AC15</f>
        <v/>
      </c>
      <c r="AG15" s="730" t="str">
        <f t="shared" ref="AG15:AG78" si="131">IF($AF15&lt;&gt;"",$AG$2*AF15,"")</f>
        <v/>
      </c>
      <c r="AH15" s="731"/>
      <c r="AI15" s="731"/>
      <c r="AJ15" s="639">
        <f>IF(AI15&lt;&gt;0,VLOOKUP(AI15,'整理番号表 （R6時） '!$B$20:$F$47,2,FALSE),)</f>
        <v>0</v>
      </c>
      <c r="AK15" s="409"/>
      <c r="AL15" s="409"/>
      <c r="AM15" s="409"/>
      <c r="AN15" s="752"/>
      <c r="AO15" s="644" t="str">
        <f>IF(AND($S15=1,$AN15&lt;&gt;0),VLOOKUP(AN15,'整理番号表 （R6時） '!$P$6:$Q$39,2,FALSE),IF(AND($T15=1,$AN15&gt;0,$AN15&lt;=8),VLOOKUP($AN15,'整理番号表 （R6時） '!$P$6:$Q$13,2,FALSE),IF($AN15&gt;=9,"ﾘｰｽは1～8の数字を選択","")))</f>
        <v/>
      </c>
      <c r="AP15" s="805"/>
      <c r="AQ15" s="645">
        <f t="shared" ref="AQ15:AQ78" si="132">IF(AR15&lt;&gt;"",IF(OR(Z15&lt;&gt;Z14,W15&lt;&gt;W14),1,AQ14+1),0)</f>
        <v>0</v>
      </c>
      <c r="AR15" s="917"/>
      <c r="AS15" s="741"/>
      <c r="AT15" s="756"/>
      <c r="AU15" s="757"/>
      <c r="AV15" s="745"/>
      <c r="AW15" s="752"/>
      <c r="AX15" s="751">
        <f>IF(AW15&lt;&gt;0,VLOOKUP(AW15,'整理番号表 （R6時） '!$P$43:$R$49,2,FALSE),)</f>
        <v>0</v>
      </c>
      <c r="AY15" s="758"/>
      <c r="AZ15" s="756"/>
      <c r="BA15" s="755"/>
      <c r="BB15" s="754"/>
      <c r="BC15" s="759">
        <f t="shared" ref="BC15:BC78" si="133">IF($LG15&gt;0,IFERROR(ROUNDDOWN($LG15,-3),0),"")</f>
        <v>0</v>
      </c>
      <c r="BD15" s="763">
        <f t="shared" si="12"/>
        <v>0</v>
      </c>
      <c r="BE15" s="759">
        <f t="shared" ref="BE15:BE78" si="134">$BB15-BD15-SUM($BF15:$BH15)</f>
        <v>0</v>
      </c>
      <c r="BF15" s="508"/>
      <c r="BG15" s="508"/>
      <c r="BH15" s="508"/>
      <c r="BI15" s="509"/>
      <c r="BJ15" s="770" t="str">
        <f t="shared" ref="BJ15:BJ78" si="135">IF(BB15&gt;0,IF(AND(BA15=1,BI15="控除不可"),"該当なし",IF(AND(OR(BA15=1,BA15=2),BI15="80%控除対象"),ROUNDDOWN(BB15*8/110,0),IF(AND(BA15=1,BI15="全額控除"),ROUNDDOWN(BB15*10/110,0),IF(OR(BA15=2,BA15=3),"該当なし","含税額")))),"")</f>
        <v/>
      </c>
      <c r="BK15" s="772" t="str">
        <f t="shared" ref="BK15:BK78" si="136">IF(BB15&gt;0,IF(AND(BA15=1,BI15="控除不可"),"",IF(AND(OR(BA15=1,BA15=2),BI15="80%控除対象"),ROUNDDOWN(BD15*8/102,0),IF(AND(BA15=1,BI15="全額控除"),ROUNDDOWN(BD15*10/100,0),IF(BA15=2,"","")))),"")</f>
        <v/>
      </c>
      <c r="BL15" s="648">
        <f t="shared" ref="BL15:BL78" si="137">IF(BB15&lt;&gt;0,BD15/BB15,)</f>
        <v>0</v>
      </c>
      <c r="BM15" s="836"/>
      <c r="BN15" s="510"/>
      <c r="BO15" s="593"/>
      <c r="BP15" s="902"/>
      <c r="BQ15" s="756"/>
      <c r="BR15" s="914"/>
      <c r="BS15" s="914"/>
      <c r="BT15" s="929" t="str">
        <f>IF($T15&lt;&gt;1,"",IF(OR(MI15&lt;36,MI15&gt;84),"リース3～7年に修正",IF(MI15&lt;&gt;"",(INT(MI15/12)&amp;"年"&amp;MOD(MI15,12)&amp;"ヶ月"),)))</f>
        <v/>
      </c>
      <c r="BU15" s="911"/>
      <c r="BV15" s="752"/>
      <c r="BW15" s="751">
        <f>IF(BV15&lt;&gt;0,VLOOKUP(BV15,'整理番号表 （R6時） '!$P$43:$R$49,2,FALSE),)</f>
        <v>0</v>
      </c>
      <c r="BX15" s="758"/>
      <c r="BY15" s="914"/>
      <c r="BZ15" s="759" t="str">
        <f t="shared" ref="BZ15:BZ78" si="138">IFERROR(IF($T15=1,ROUNDDOWN(CA15*1.1,-3),""),0)</f>
        <v/>
      </c>
      <c r="CA15" s="712"/>
      <c r="CB15" s="759">
        <f t="shared" ref="CB15:CB78" si="139">IF($LX15&gt;0,IFERROR(ROUNDDOWN($LX15,-3),0),0)</f>
        <v>0</v>
      </c>
      <c r="CC15" s="763" t="str">
        <f t="shared" si="13"/>
        <v/>
      </c>
      <c r="CD15" s="754"/>
      <c r="CE15" s="754"/>
      <c r="CF15" s="759">
        <f>IFERROR(BZ15-CC15-SUM(CD15,CE15),0)</f>
        <v>0</v>
      </c>
      <c r="CG15" s="748"/>
      <c r="CH15" s="748"/>
      <c r="CI15" s="622"/>
      <c r="CJ15" s="853"/>
      <c r="CK15" s="854"/>
      <c r="CL15" s="665" t="str">
        <f t="shared" ref="CL15:CL78" si="140">IF(AND($MJ15&gt;=3,$CJ15&gt;=ROUNDDOWN($DC15*1.3,4),BT15&lt;&gt;""),1,"")</f>
        <v/>
      </c>
      <c r="CM15" s="666" t="str">
        <f t="shared" si="14"/>
        <v/>
      </c>
      <c r="CN15" s="744"/>
      <c r="CO15" s="496"/>
      <c r="CP15" s="762" t="str">
        <f t="shared" si="15"/>
        <v/>
      </c>
      <c r="CQ15" s="740"/>
      <c r="CR15" s="749"/>
      <c r="CS15" s="740"/>
      <c r="CT15" s="740"/>
      <c r="CU15" s="740"/>
      <c r="CV15" s="649" t="str">
        <f t="shared" ref="CV15:CV78" si="141">IF(CU15&lt;&gt;"",IF(CQ15&gt;0,IF(CR15=6,ROUNDDOWN((CU15-CQ15)/ABS(CQ15),2),IF(CR15=5,ROUNDDOWN((CU15-CQ15)/ABS(CQ15)*3/4,2),"")),"-"),"")</f>
        <v/>
      </c>
      <c r="CW15" s="547">
        <f t="shared" ref="CW15:CW78" si="142">IF(CQ15&gt;0,IF(CR15=6,ROUNDDOWN((CU15-CQ15),2),IF(CR15=5,ROUNDDOWN((CU15-CQ15)*3/4,2),"")),IF(CU15&gt;0,CU15,0))</f>
        <v>0</v>
      </c>
      <c r="CX15" s="762" t="str">
        <f t="shared" si="16"/>
        <v/>
      </c>
      <c r="CY15" s="715"/>
      <c r="CZ15" s="740"/>
      <c r="DA15" s="715"/>
      <c r="DB15" s="715"/>
      <c r="DC15" s="714"/>
      <c r="DD15" s="649" t="str">
        <f t="shared" ref="DD15:DD78" si="143">IF(DC15&lt;&gt;"",IF(CY15&gt;0,IF(CZ15=6,ROUNDDOWN((DC15-CY15)/ABS(CY15),2),IF(CZ15=5,ROUNDDOWN((DC15-CY15)/ABS(CY15)*3/4,2),"")),"-"),"")</f>
        <v/>
      </c>
      <c r="DE15" s="547" t="str">
        <f t="shared" ref="DE15:DE78" si="144">IF(CY15&gt;0,IF(OR($CZ15=5,$CZ15=6),ROUNDDOWN((DC15-CY15),2),IF(DC15&gt;0,DC15,0)),"")</f>
        <v/>
      </c>
      <c r="DF15" s="762">
        <f t="shared" ref="DF15:DF78" si="145">IF(OR(EH15=1,EI15=1,EJ15=1,EK15=1,EL15=1,EM15=1,EO15=1,EP15=1),1,)</f>
        <v>0</v>
      </c>
      <c r="DG15" s="762" t="str">
        <f t="shared" ref="DG15:DG78" si="146">IF(OR(ES15=1,ET15=1),1,"")</f>
        <v/>
      </c>
      <c r="DH15" s="762">
        <f t="shared" ref="DH15:DH78" si="147">IF(OR(EY15=1,FA15=1),1,)</f>
        <v>0</v>
      </c>
      <c r="DI15" s="762">
        <f t="shared" ref="DI15:DI78" si="148">IF(FC15=1,1,)</f>
        <v>0</v>
      </c>
      <c r="DJ15" s="762">
        <f t="shared" ref="DJ15:DJ78" si="149">IF(FF15=1,1,)</f>
        <v>0</v>
      </c>
      <c r="DK15" s="762">
        <f t="shared" ref="DK15:DK78" si="150">IF(OR(FJ15=1,FL15=1),1,0)</f>
        <v>0</v>
      </c>
      <c r="DL15" s="762">
        <f t="shared" ref="DL15:DL78" si="151">IF(OR(FM15=1,FN15=1,FO15=1),1,)</f>
        <v>0</v>
      </c>
      <c r="DM15" s="762" t="str">
        <f t="shared" ref="DM15:DM78" si="152">IF($FP15&lt;&gt;1,"",1)</f>
        <v/>
      </c>
      <c r="DN15" s="855"/>
      <c r="DO15" s="661">
        <f t="shared" ref="DO15:DT23" si="153">IF(OR($CQ15&lt;=0,$CU15&lt;=0),0,IF(AND($AA15=1,$H15=1,$FU15&lt;&gt;1,DO$2&lt;=$CV15,$CV15&lt;DP$2),1,))</f>
        <v>0</v>
      </c>
      <c r="DP15" s="336">
        <f t="shared" si="153"/>
        <v>0</v>
      </c>
      <c r="DQ15" s="336">
        <f t="shared" si="153"/>
        <v>0</v>
      </c>
      <c r="DR15" s="336">
        <f t="shared" si="153"/>
        <v>0</v>
      </c>
      <c r="DS15" s="336">
        <f t="shared" si="153"/>
        <v>0</v>
      </c>
      <c r="DT15" s="336">
        <f t="shared" si="153"/>
        <v>0</v>
      </c>
      <c r="DU15" s="336">
        <f t="shared" ref="DU15:DU45" si="154">IF(OR($CQ15&lt;=0,$CU15&lt;=0),0,IF(AND($AA15=1,$H15=1,$FU15&lt;&gt;1,DU$2&lt;=$CV15),1,))</f>
        <v>0</v>
      </c>
      <c r="DV15" s="336">
        <f t="shared" ref="DV15:EA23" si="155">IF($CU15&lt;0,0,IF(AND($AA15=1,$H15=1,$FU15&lt;&gt;1,DV$2&lt;=$CW15,$CW15&lt;DW$2),1,))</f>
        <v>0</v>
      </c>
      <c r="DW15" s="336">
        <f t="shared" si="155"/>
        <v>0</v>
      </c>
      <c r="DX15" s="336">
        <f t="shared" si="155"/>
        <v>0</v>
      </c>
      <c r="DY15" s="336">
        <f t="shared" si="155"/>
        <v>0</v>
      </c>
      <c r="DZ15" s="336">
        <f t="shared" si="155"/>
        <v>0</v>
      </c>
      <c r="EA15" s="336">
        <f t="shared" si="155"/>
        <v>0</v>
      </c>
      <c r="EB15" s="336">
        <f t="shared" ref="EB15:EB45" si="156">IF($CU15&lt;0,0,IF(AND($AA15=1,$H15=1,$FU15&lt;&gt;1,EB$2&lt;=$CW15),1,))</f>
        <v>0</v>
      </c>
      <c r="EC15" s="336">
        <f t="shared" ref="EC15:EC45" si="157">IF(AND($H15=1,$AA15=1,$AC15=2,$FU15=1,(SUM($ED15:$EG15)&lt;&gt;1)),IF($CU15&gt;=$AG15,1,),)</f>
        <v>0</v>
      </c>
      <c r="ED15" s="336">
        <f t="shared" ref="ED15:ED45" si="158">IF(AND($H15=1,$AA15=1,$AC15=2,$FU15=1,(SUM(EE15:EG15)&lt;&gt;1)),IF((($CU15-$AG15)/$AG15)&gt;=0.1,1,),)</f>
        <v>0</v>
      </c>
      <c r="EE15" s="336">
        <f t="shared" ref="EE15:EE45" si="159">IF(AND($H15=1,$AA15=1,$AC15=2,$FU15=1,(SUM(EF15:EG15)&lt;&gt;1)),IF((($CU15-$AG15)/$AG15)&gt;=0.2,1,),)</f>
        <v>0</v>
      </c>
      <c r="EF15" s="336">
        <f t="shared" ref="EF15:EF45" si="160">IF(AND($H15=1,$AA15=1,$AC15=2,$FU15=1,(SUM(EG15)&lt;&gt;1)),IF((($CU15-$AG15)/$AG15)&gt;=0.3,1,),)</f>
        <v>0</v>
      </c>
      <c r="EG15" s="390">
        <f t="shared" si="19"/>
        <v>0</v>
      </c>
      <c r="EH15" s="650">
        <f t="shared" ref="EH15:EH78" si="161">IF($AA15=1,IF(SUM(GQ15,HB15,HK15)&gt;0,1,),)</f>
        <v>0</v>
      </c>
      <c r="EI15" s="650">
        <f>IF($AA15=1,IF(SUM($EH15:EH15)&lt;&gt;1,IF(SUM(GR15,HC15,HL15)&gt;0,1,),),)</f>
        <v>0</v>
      </c>
      <c r="EJ15" s="650">
        <f>IF($AA15=1,IF(SUM($EH15:EI15)&lt;&gt;1,IF(SUM(GS15,HD15,HM15)&gt;0,1,),),)</f>
        <v>0</v>
      </c>
      <c r="EK15" s="650">
        <f>IF($AA15=1,IF(SUM($EH15:EJ15)&lt;&gt;1,IF(SUM(GT15,HE15,HN15)&gt;0,1,),),)</f>
        <v>0</v>
      </c>
      <c r="EL15" s="650">
        <f>IF($AA15=1,IF(SUM($EH15:EK15)&lt;&gt;1,IF(SUM(GU15,GZ15,HF15,HO15)&gt;0,1,),),)</f>
        <v>0</v>
      </c>
      <c r="EM15" s="650">
        <f>IF($AA15=1,IF(SUM($EH15:EK15)&lt;&gt;1,IF(SUM(GV15,HG15,HP15)&gt;0,1,),),)</f>
        <v>0</v>
      </c>
      <c r="EN15" s="650">
        <f>IF($AA15=1,IF(SUM($EH15:EL15)&lt;&gt;1,IF(SUM(GW15,HH15,HQ15)&gt;0,1,),),)</f>
        <v>0</v>
      </c>
      <c r="EO15" s="650">
        <f>IF($AA15=1,IF(SUM($EH15:EM15)&lt;&gt;1,IF(SUM(GX15,HI15,HR15)&gt;0,1,),),)</f>
        <v>0</v>
      </c>
      <c r="EP15" s="650">
        <f>IF($AA15=1,IF(SUM($EH15:EO15)&lt;&gt;1,IF(SUM(GY15,HJ15,HS15,HA15)&gt;0,1,),),)</f>
        <v>0</v>
      </c>
      <c r="EQ15" s="818"/>
      <c r="ER15" s="818"/>
      <c r="ES15" s="818"/>
      <c r="ET15" s="818"/>
      <c r="EU15" s="818"/>
      <c r="EV15" s="818"/>
      <c r="EW15" s="59"/>
      <c r="EX15" s="59"/>
      <c r="EY15" s="59"/>
      <c r="EZ15" s="59"/>
      <c r="FA15" s="59"/>
      <c r="FB15" s="650">
        <f t="shared" si="21"/>
        <v>0</v>
      </c>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11"/>
      <c r="GB15" s="59"/>
      <c r="GC15" s="932"/>
      <c r="GD15" s="662"/>
      <c r="GE15" s="512"/>
      <c r="GF15" s="513"/>
      <c r="GG15" s="514"/>
      <c r="GH15" s="514"/>
      <c r="GI15" s="515">
        <f t="shared" si="22"/>
        <v>0</v>
      </c>
      <c r="GJ15" s="516">
        <f t="shared" si="23"/>
        <v>0</v>
      </c>
      <c r="GK15" s="517">
        <f t="shared" si="24"/>
        <v>0</v>
      </c>
      <c r="GL15" s="518">
        <f t="shared" si="25"/>
        <v>0</v>
      </c>
      <c r="GM15" s="518">
        <f t="shared" si="26"/>
        <v>0</v>
      </c>
      <c r="GN15" s="518">
        <f t="shared" si="27"/>
        <v>0</v>
      </c>
      <c r="GO15" s="518">
        <f t="shared" si="28"/>
        <v>0</v>
      </c>
      <c r="GP15" s="517">
        <f t="shared" ref="GP15:GP78" si="162">IF($GL15&lt;&gt;0,1,IF($GM15&lt;&gt;0,2,IF($GN15&lt;&gt;0,3,IF($GO15&lt;&gt;0,4,))))</f>
        <v>0</v>
      </c>
      <c r="GQ15" s="517">
        <f t="shared" ref="GQ15:GQ78" si="163">IF(AND($GF15&lt;&gt;1,$GI15&gt;=20),1,)</f>
        <v>0</v>
      </c>
      <c r="GR15" s="517">
        <f>IF($GF15&lt;&gt;1,IF(AND(SUM($GQ15:GQ15)&lt;&gt;1),IF($GI15&gt;=10,1,),),0)</f>
        <v>0</v>
      </c>
      <c r="GS15" s="517">
        <f>IF($GF15&lt;&gt;1,IF(AND(SUM($GQ15:GR15)&lt;&gt;1),IF(AND($GE15=1,$GI15&gt;=4),1,),),0)</f>
        <v>0</v>
      </c>
      <c r="GT15" s="517">
        <f>IF($GF15&lt;&gt;1,IF(AND(SUM($GQ15:GS15)&lt;&gt;1),IF(AND($GE15=1,$GI15&gt;=2),1,),),0)</f>
        <v>0</v>
      </c>
      <c r="GU15" s="517">
        <f>IF($GF15&lt;&gt;1,IF(AND(SUM($GQ15:GT15)&lt;&gt;1),IF(AND($GE15=1,$GI15&gt;0),1,),),0)</f>
        <v>0</v>
      </c>
      <c r="GV15" s="517">
        <f>IF($GF15&lt;&gt;1,IF(AND(SUM($GQ15:GU15)&lt;&gt;1),IF($GI15&gt;=4,1,),),0)</f>
        <v>0</v>
      </c>
      <c r="GW15" s="517">
        <f>IF($GF15&lt;&gt;1,IF(AND(SUM($GQ15:GV15)&lt;&gt;1),IF($GE15=1,1,),),0)</f>
        <v>0</v>
      </c>
      <c r="GX15" s="517">
        <f>IF($GF15&lt;&gt;1,IF(AND(SUM($GQ15:GW15)&lt;&gt;1),IF($GI15&gt;=2,1,),),0)</f>
        <v>0</v>
      </c>
      <c r="GY15" s="517">
        <f>IF($GF15&lt;&gt;1,IF(AND(SUM($GQ15:GX15)&lt;&gt;1),IF($GI15&gt;0,1,),),0)</f>
        <v>0</v>
      </c>
      <c r="GZ15" s="517">
        <f t="shared" ref="GZ15:GZ78" si="164">IF(AND($GP15=4,$GF15=1,$GE15=1,$GI15&gt;0),1,0)</f>
        <v>0</v>
      </c>
      <c r="HA15" s="517">
        <f>IF(AND(SUM($GZ15:GZ15)&lt;&gt;1,$GP15=4,$GF15=1,$GI15&gt;0),1,0)</f>
        <v>0</v>
      </c>
      <c r="HB15" s="517">
        <f t="shared" ref="HB15:HB78" si="165">IF(AND($GP15=2,$GH15&gt;=1,$GJ15&gt;=0.3),1,0)</f>
        <v>0</v>
      </c>
      <c r="HC15" s="517">
        <f t="shared" ref="HC15:HC78" si="166">IF(AND($GP15=2,SUM($HB15:$HB15)&lt;&gt;1),IF(AND($GH15&gt;=0.5,$GJ15&gt;=0.3),1,),0)</f>
        <v>0</v>
      </c>
      <c r="HD15" s="517">
        <f>IF(AND($GP15=2,SUM($HB15:HC15)&lt;&gt;1),IF(AND($GE15=1,$GJ15&gt;=0.2),1,),)</f>
        <v>0</v>
      </c>
      <c r="HE15" s="517">
        <f>IF(AND($GP15=2,SUM($HB15:HD15)&lt;&gt;1),IF(AND($GE15=1,$GJ15&gt;=0.1),1,),)</f>
        <v>0</v>
      </c>
      <c r="HF15" s="517">
        <f>IF(AND($GP15=2,SUM($HB15:HE15)&lt;&gt;1),IF(AND($GE15=1,$GI15&gt;0),1,),)</f>
        <v>0</v>
      </c>
      <c r="HG15" s="517">
        <f>IF(AND($GP15=2,SUM($HB15:HF15)&lt;&gt;1),IF($GJ15&gt;=0.2,1,),)</f>
        <v>0</v>
      </c>
      <c r="HH15" s="517">
        <f>IF(AND($GP15=2,SUM($HB15:HG15)&lt;&gt;1),IF($GE15=1,1,),)</f>
        <v>0</v>
      </c>
      <c r="HI15" s="517">
        <f>IF(AND($GP15=2,SUM($HB15:HH15)&lt;&gt;1),IF($GJ15&gt;=0.1,1,),)</f>
        <v>0</v>
      </c>
      <c r="HJ15" s="517">
        <f>IF(AND(SUM($HB15:HI15)&lt;&gt;1,$GP15=2,$GI15&gt;0),1,)</f>
        <v>0</v>
      </c>
      <c r="HK15" s="517">
        <f t="shared" ref="HK15:HK78" si="167">IF(AND($GP15=3,$GH15&gt;=3,$GJ15&gt;=0.15),1,)</f>
        <v>0</v>
      </c>
      <c r="HL15" s="517">
        <f t="shared" ref="HL15:HL78" si="168">IF(AND($GP15=3,SUM($HK15:$HK15)&lt;&gt;1),IF(AND($GH15&gt;=1.5,$GJ15&gt;=0.15),1,),)</f>
        <v>0</v>
      </c>
      <c r="HM15" s="517">
        <f>IF(AND($GP15=3,SUM($HK15:HL15)&lt;&gt;1),IF(AND($GE15=1,$GJ15&gt;=0.1),1,),)</f>
        <v>0</v>
      </c>
      <c r="HN15" s="517">
        <f>IF(AND($GP15=3,SUM($HK15:HM15)&lt;&gt;1),IF(AND($GE15=1,$GJ15&gt;=0.05),1,),)</f>
        <v>0</v>
      </c>
      <c r="HO15" s="517">
        <f>IF(AND($GP15=3,SUM($HK15:HN15)&lt;&gt;1),IF(AND($GE15=1,$GI15&gt;0),1,),)</f>
        <v>0</v>
      </c>
      <c r="HP15" s="517">
        <f>IF(AND($GP15=3,SUM($HK15:HO15)&lt;&gt;1),IF($GJ15&gt;=0.1,1,),)</f>
        <v>0</v>
      </c>
      <c r="HQ15" s="517">
        <f>IF(AND($GP15=3,SUM($HK15:HP15)&lt;&gt;1),IF($GE15=1,1,),)</f>
        <v>0</v>
      </c>
      <c r="HR15" s="517">
        <f>IF(AND($GP15=3,SUM($HK15:HQ15)&lt;&gt;1),IF($GJ15&gt;=0.05,1,),)</f>
        <v>0</v>
      </c>
      <c r="HS15" s="517">
        <f>IF(AND(SUM($HK15:HR15)&lt;&gt;1,$GP15=3,$GF15=1,$GI15&gt;0),1,)</f>
        <v>0</v>
      </c>
      <c r="HT15" s="831"/>
      <c r="HU15" s="520">
        <f t="shared" ref="HU15:HU78" si="169">IF($H15=1,DO15*HU$5,0)</f>
        <v>0</v>
      </c>
      <c r="HV15" s="521">
        <f t="shared" ref="HV15:HV78" si="170">IF($H15=1,DP15*HV$5,0)</f>
        <v>0</v>
      </c>
      <c r="HW15" s="521">
        <f t="shared" ref="HW15:HW78" si="171">IF($H15=1,DQ15*HW$5,0)</f>
        <v>0</v>
      </c>
      <c r="HX15" s="521">
        <f t="shared" ref="HX15:HX78" si="172">IF($H15=1,DR15*HX$5,0)</f>
        <v>0</v>
      </c>
      <c r="HY15" s="521">
        <f t="shared" ref="HY15:HY78" si="173">IF($H15=1,DS15*HY$5,0)</f>
        <v>0</v>
      </c>
      <c r="HZ15" s="521">
        <f t="shared" ref="HZ15:HZ78" si="174">IF($H15=1,DT15*HZ$5,0)</f>
        <v>0</v>
      </c>
      <c r="IA15" s="521">
        <f t="shared" ref="IA15:IA78" si="175">IF($H15=1,DU15*IA$5,0)</f>
        <v>0</v>
      </c>
      <c r="IB15" s="521">
        <f t="shared" ref="IB15:IB78" si="176">IF($H15=1,DV15*IB$5,0)</f>
        <v>0</v>
      </c>
      <c r="IC15" s="521">
        <f t="shared" ref="IC15:IC78" si="177">IF($H15=1,DW15*IC$5,0)</f>
        <v>0</v>
      </c>
      <c r="ID15" s="521">
        <f t="shared" ref="ID15:ID78" si="178">IF($H15=1,DX15*ID$5,0)</f>
        <v>0</v>
      </c>
      <c r="IE15" s="521">
        <f t="shared" ref="IE15:IE78" si="179">IF($H15=1,DY15*IE$5,0)</f>
        <v>0</v>
      </c>
      <c r="IF15" s="521">
        <f t="shared" ref="IF15:IF78" si="180">IF($H15=1,DZ15*IF$5,0)</f>
        <v>0</v>
      </c>
      <c r="IG15" s="521">
        <f t="shared" ref="IG15:IG78" si="181">IF($H15=1,EA15*IG$5,0)</f>
        <v>0</v>
      </c>
      <c r="IH15" s="521">
        <f t="shared" ref="IH15:IH78" si="182">IF($H15=1,EB15*IH$5,0)</f>
        <v>0</v>
      </c>
      <c r="II15" s="521">
        <f t="shared" ref="II15:II78" si="183">IF($H15=1,EC15*II$5,0)</f>
        <v>0</v>
      </c>
      <c r="IJ15" s="521">
        <f t="shared" ref="IJ15:IJ78" si="184">IF($H15=1,ED15*IJ$5,0)</f>
        <v>0</v>
      </c>
      <c r="IK15" s="521">
        <f t="shared" ref="IK15:IK78" si="185">IF($H15=1,EE15*IK$5,0)</f>
        <v>0</v>
      </c>
      <c r="IL15" s="521">
        <f t="shared" ref="IL15:IL78" si="186">IF($H15=1,EF15*IL$5,0)</f>
        <v>0</v>
      </c>
      <c r="IM15" s="521">
        <f t="shared" ref="IM15:IM78" si="187">IF($H15=1,EG15*IM$5,0)</f>
        <v>0</v>
      </c>
      <c r="IN15" s="521">
        <f t="shared" si="35"/>
        <v>0</v>
      </c>
      <c r="IO15" s="521">
        <f t="shared" si="36"/>
        <v>0</v>
      </c>
      <c r="IP15" s="521">
        <f t="shared" si="37"/>
        <v>0</v>
      </c>
      <c r="IQ15" s="521">
        <f t="shared" si="38"/>
        <v>0</v>
      </c>
      <c r="IR15" s="521">
        <f t="shared" si="39"/>
        <v>0</v>
      </c>
      <c r="IS15" s="521">
        <f t="shared" si="40"/>
        <v>0</v>
      </c>
      <c r="IT15" s="521">
        <f t="shared" si="41"/>
        <v>0</v>
      </c>
      <c r="IU15" s="521">
        <f t="shared" si="42"/>
        <v>0</v>
      </c>
      <c r="IV15" s="521">
        <f t="shared" si="43"/>
        <v>0</v>
      </c>
      <c r="IW15" s="823">
        <f t="shared" si="44"/>
        <v>0</v>
      </c>
      <c r="IX15" s="521">
        <f t="shared" si="45"/>
        <v>0</v>
      </c>
      <c r="IY15" s="521">
        <f t="shared" si="46"/>
        <v>0</v>
      </c>
      <c r="IZ15" s="823">
        <f t="shared" ref="IZ15:IZ78" si="188">ET15</f>
        <v>0</v>
      </c>
      <c r="JA15" s="521">
        <f t="shared" si="48"/>
        <v>0</v>
      </c>
      <c r="JB15" s="521">
        <f t="shared" si="49"/>
        <v>0</v>
      </c>
      <c r="JC15" s="521">
        <f t="shared" si="50"/>
        <v>0</v>
      </c>
      <c r="JD15" s="521">
        <f t="shared" ref="JD15:JD78" si="189">IF($H15=1,EX15*JD$5,0)</f>
        <v>0</v>
      </c>
      <c r="JE15" s="521">
        <f t="shared" ref="JE15:JE78" si="190">IF($H15=1,EY15*JE$5,0)</f>
        <v>0</v>
      </c>
      <c r="JF15" s="521">
        <f t="shared" ref="JF15:JF78" si="191">IF($H15=1,EZ15*JF$5,0)</f>
        <v>0</v>
      </c>
      <c r="JG15" s="521">
        <f t="shared" ref="JG15:JG78" si="192">IF($H15=1,FA15*JG$5,0)</f>
        <v>0</v>
      </c>
      <c r="JH15" s="521">
        <f t="shared" ref="JH15:JH78" si="193">IF($H15=1,FB15*JH$5,0)</f>
        <v>0</v>
      </c>
      <c r="JI15" s="521">
        <f t="shared" ref="JI15:JI78" si="194">IF($H15=1,FC15*JI$5,0)</f>
        <v>0</v>
      </c>
      <c r="JJ15" s="521">
        <f t="shared" ref="JJ15:JJ78" si="195">IF($H15=1,FD15*JJ$5,0)</f>
        <v>0</v>
      </c>
      <c r="JK15" s="521">
        <f t="shared" ref="JK15:JK78" si="196">IF($H15=1,FE15*JK$5,0)</f>
        <v>0</v>
      </c>
      <c r="JL15" s="521">
        <f t="shared" ref="JL15:JL78" si="197">IF($H15=1,FF15*JL$5,0)</f>
        <v>0</v>
      </c>
      <c r="JM15" s="521">
        <f t="shared" ref="JM15:JM78" si="198">IF($H15=1,FG15*JM$5,0)</f>
        <v>0</v>
      </c>
      <c r="JN15" s="521">
        <f t="shared" ref="JN15:JN78" si="199">IF($H15=1,FH15*JN$5,0)</f>
        <v>0</v>
      </c>
      <c r="JO15" s="521">
        <f t="shared" ref="JO15:JO78" si="200">IF($H15=1,FI15*JO$5,0)</f>
        <v>0</v>
      </c>
      <c r="JP15" s="521">
        <f t="shared" ref="JP15:JP78" si="201">IF($H15=1,FJ15*JP$5,0)</f>
        <v>0</v>
      </c>
      <c r="JQ15" s="521">
        <f t="shared" ref="JQ15:JQ78" si="202">IF($H15=1,FK15*JQ$5,0)</f>
        <v>0</v>
      </c>
      <c r="JR15" s="521">
        <f t="shared" ref="JR15:JR78" si="203">IF($H15=1,FL15*JR$5,0)</f>
        <v>0</v>
      </c>
      <c r="JS15" s="521">
        <f t="shared" ref="JS15:JS78" si="204">IF($H15=1,FM15*JS$5,0)</f>
        <v>0</v>
      </c>
      <c r="JT15" s="521">
        <f t="shared" ref="JT15:JT78" si="205">IF($H15=1,FN15*JT$5,0)</f>
        <v>0</v>
      </c>
      <c r="JU15" s="521">
        <f t="shared" ref="JU15:JU78" si="206">IF($H15=1,FO15*JU$5,0)</f>
        <v>0</v>
      </c>
      <c r="JV15" s="521">
        <f t="shared" ref="JV15:JV78" si="207">IF($H15=1,FP15*JV$5,0)</f>
        <v>0</v>
      </c>
      <c r="JW15" s="521">
        <f t="shared" ref="JW15:JW78" si="208">IF($H15=1,FQ15*JW$5,0)</f>
        <v>0</v>
      </c>
      <c r="JX15" s="521">
        <f t="shared" ref="JX15:JX78" si="209">IF($H15=1,FR15*JX$5,0)</f>
        <v>0</v>
      </c>
      <c r="JY15" s="521">
        <f t="shared" ref="JY15:JY78" si="210">IF($H15=1,FS15*JY$5,0)</f>
        <v>0</v>
      </c>
      <c r="JZ15" s="521">
        <f t="shared" ref="JZ15:JZ78" si="211">IF($H15=1,FT15*JZ$5,0)</f>
        <v>0</v>
      </c>
      <c r="KA15" s="521">
        <f t="shared" ref="KA15:KA78" si="212">IF($H15=1,FU15*KA$5,0)</f>
        <v>0</v>
      </c>
      <c r="KB15" s="521">
        <f t="shared" ref="KB15:KB78" si="213">IF($H15=1,FV15*KB$5,0)</f>
        <v>0</v>
      </c>
      <c r="KC15" s="521">
        <f t="shared" ref="KC15:KC78" si="214">IF($H15=1,FW15*KC$5,0)</f>
        <v>0</v>
      </c>
      <c r="KD15" s="521">
        <f t="shared" ref="KD15:KD78" si="215">IF($H15=1,FX15*KD$5,0)</f>
        <v>0</v>
      </c>
      <c r="KE15" s="521">
        <f t="shared" ref="KE15:KE78" si="216">IF($H15=1,FY15*KE$5,0)</f>
        <v>0</v>
      </c>
      <c r="KF15" s="521">
        <f t="shared" si="79"/>
        <v>0</v>
      </c>
      <c r="KG15" s="521">
        <f t="shared" ref="KG15:KG78" si="217">IF($H15=1,IF(GA15&lt;&gt;"",KG$5,0),0)</f>
        <v>0</v>
      </c>
      <c r="KH15" s="521">
        <f t="shared" ref="KH15:KH78" si="218">IF($H15=1,GB15*KH$5,0)</f>
        <v>0</v>
      </c>
      <c r="KI15" s="522">
        <f t="shared" ref="KI15:KI78" si="219">SUM(HU15:KH15)</f>
        <v>0</v>
      </c>
      <c r="KJ15" s="521">
        <f t="shared" si="83"/>
        <v>0</v>
      </c>
      <c r="KK15" s="760">
        <f>IF(H15=1,VLOOKUP(C15,'総括表 (A表)'!$E$12:$AW$542,42,FALSE),)</f>
        <v>0</v>
      </c>
      <c r="KL15" s="524">
        <f t="shared" ref="KL15:KL78" si="220">IF(KI15&gt;0,KI15+KK15,0)</f>
        <v>0</v>
      </c>
      <c r="KM15" s="521" t="str">
        <f t="shared" si="84"/>
        <v/>
      </c>
      <c r="KN15" s="521" t="str">
        <f t="shared" si="85"/>
        <v/>
      </c>
      <c r="KO15" s="521" t="str">
        <f t="shared" ref="KO15:KO78" si="221">IF($DG15=1,"○","")</f>
        <v/>
      </c>
      <c r="KP15" s="521" t="str">
        <f t="shared" si="86"/>
        <v/>
      </c>
      <c r="KQ15" s="521" t="str">
        <f t="shared" si="87"/>
        <v/>
      </c>
      <c r="KR15" s="521" t="str">
        <f t="shared" si="88"/>
        <v/>
      </c>
      <c r="KS15" s="521" t="str">
        <f t="shared" si="89"/>
        <v/>
      </c>
      <c r="KT15" s="521" t="str">
        <f t="shared" si="90"/>
        <v/>
      </c>
      <c r="KU15" s="760" t="str">
        <f t="shared" si="91"/>
        <v/>
      </c>
      <c r="KV15" s="521" t="str">
        <f t="shared" si="92"/>
        <v/>
      </c>
      <c r="KW15" s="520">
        <f t="shared" si="93"/>
        <v>0</v>
      </c>
      <c r="KX15" s="521" t="str">
        <f t="shared" ref="KX15:KX78" si="222">IF(AND($S15=1,$AR15&lt;&gt;""),IF($BB15&gt;=500000,"○","×"),"")</f>
        <v/>
      </c>
      <c r="KY15" s="525">
        <f t="shared" si="94"/>
        <v>0</v>
      </c>
      <c r="KZ15" s="521" t="str">
        <f t="shared" si="95"/>
        <v/>
      </c>
      <c r="LA15" s="760" t="str">
        <f t="shared" si="96"/>
        <v/>
      </c>
      <c r="LB15" s="526" t="str">
        <f t="shared" si="97"/>
        <v>○</v>
      </c>
      <c r="LC15" s="520">
        <f t="shared" ref="LC15:LC78" si="223">$BA15</f>
        <v>0</v>
      </c>
      <c r="LD15" s="527">
        <f t="shared" ref="LD15:LD78" si="224">$BB15</f>
        <v>0</v>
      </c>
      <c r="LE15" s="527" t="str">
        <f t="shared" ref="LE15:LE78" si="225">IF(LD15&gt;0,IF(AND(BA15=1,BI15="控除不可"),LD15,IF(AND(OR(BA15=1,BA15=2),BI15="80%控除対象"),ROUNDUP(LD15*102/110,0),IF(AND(BA15=1,BI15="全額控除"),ROUNDUP(LD15*100/110,0),IF(OR(BA15=2,BA15=3),LD15,LD15)))),"")</f>
        <v/>
      </c>
      <c r="LF15" s="761" t="str">
        <f t="shared" ref="LF15:LF78" si="226">IF($S15=1,ROUNDDOWN(LE15*3/10,0),"")</f>
        <v/>
      </c>
      <c r="LG15" s="735" t="str">
        <f t="shared" si="98"/>
        <v/>
      </c>
      <c r="LH15" s="530" t="str">
        <f t="shared" si="99"/>
        <v>○</v>
      </c>
      <c r="LI15" s="736">
        <f t="shared" si="100"/>
        <v>0</v>
      </c>
      <c r="LJ15" s="761">
        <f t="shared" si="101"/>
        <v>0</v>
      </c>
      <c r="LK15" s="532">
        <f t="shared" ref="LK15:LK78" si="227">IF(AND($H15=1,$S15=1),SUMIF($E$14:$E$213,$E15,$BD$14:$BD$213),0)</f>
        <v>0</v>
      </c>
      <c r="LL15" s="533" t="str">
        <f t="shared" ref="LL15:LL78" si="228">IF(AND(LK15&gt;0,LI15&lt;LK15),"×","○")</f>
        <v>○</v>
      </c>
      <c r="LM15" s="600">
        <f t="shared" si="102"/>
        <v>0</v>
      </c>
      <c r="LN15" s="602" t="str">
        <f t="shared" ref="LN15:LN78" si="229">IF(OR($LB15="×",$LH15="×",$LL15="×"),"×","○")</f>
        <v>○</v>
      </c>
      <c r="LO15" s="608">
        <f t="shared" si="103"/>
        <v>0</v>
      </c>
      <c r="LP15" s="521" t="str">
        <f t="shared" si="104"/>
        <v/>
      </c>
      <c r="LQ15" s="607">
        <f t="shared" si="105"/>
        <v>0</v>
      </c>
      <c r="LR15" s="521" t="str">
        <f t="shared" si="106"/>
        <v/>
      </c>
      <c r="LS15" s="519" t="str">
        <f t="shared" si="107"/>
        <v/>
      </c>
      <c r="LT15" s="526" t="str">
        <f t="shared" si="108"/>
        <v>○</v>
      </c>
      <c r="LU15" s="601" t="str">
        <f t="shared" ref="LU15:LU78" si="230">BZ15</f>
        <v/>
      </c>
      <c r="LV15" s="601">
        <f t="shared" ref="LV15:LV78" si="231">CA15</f>
        <v>0</v>
      </c>
      <c r="LW15" s="761">
        <f t="shared" si="110"/>
        <v>0</v>
      </c>
      <c r="LX15" s="735">
        <f t="shared" si="111"/>
        <v>0</v>
      </c>
      <c r="LY15" s="530" t="str">
        <f>IF($CB15&lt;=$LX15,"○","×")</f>
        <v>○</v>
      </c>
      <c r="LZ15" s="736">
        <f t="shared" si="113"/>
        <v>0</v>
      </c>
      <c r="MA15" s="761">
        <f t="shared" si="114"/>
        <v>0</v>
      </c>
      <c r="MB15" s="532">
        <f t="shared" si="115"/>
        <v>0</v>
      </c>
      <c r="MC15" s="533" t="str">
        <f t="shared" ref="MC15:MC78" si="232">IF(AND($MB15&gt;0,LZ15&lt;MB15),"×","○")</f>
        <v>○</v>
      </c>
      <c r="MD15" s="473">
        <f>IF(AND($H15=1,$T15=1),SUMIF($E$14:$E$213,E15,$CA$14:CA214),0)</f>
        <v>0</v>
      </c>
      <c r="ME15" s="856" t="str">
        <f t="shared" si="116"/>
        <v>○</v>
      </c>
      <c r="MF15" s="869" t="str">
        <f t="shared" ref="MF15:MF78" si="233">IF(AND($H15=1,$AC15=2,$AE15&gt;0),DATEDIF($AE15,$AF$2,"Y"),"")</f>
        <v/>
      </c>
      <c r="MG15" s="870" t="str">
        <f t="shared" si="117"/>
        <v/>
      </c>
      <c r="MH15" s="871" t="str">
        <f t="shared" si="118"/>
        <v/>
      </c>
      <c r="MI15" s="872" t="str">
        <f t="shared" ref="MI15:MI78" si="234">IF(AND($BR15&gt;0,$BS15&gt;0),DATEDIF($BR15,$BS15+15,"M"),"")</f>
        <v/>
      </c>
      <c r="MJ15" s="873" t="str">
        <f t="shared" si="119"/>
        <v/>
      </c>
      <c r="MK15" s="874">
        <f t="shared" si="120"/>
        <v>0</v>
      </c>
      <c r="MM15" s="739"/>
    </row>
    <row r="16" spans="1:351" ht="19" customHeight="1">
      <c r="A16" s="610">
        <f t="shared" si="8"/>
        <v>0</v>
      </c>
      <c r="B16" s="610">
        <f t="shared" si="121"/>
        <v>0</v>
      </c>
      <c r="C16" s="610">
        <f t="shared" si="122"/>
        <v>0</v>
      </c>
      <c r="D16" s="610">
        <f t="shared" si="123"/>
        <v>0</v>
      </c>
      <c r="E16" s="610">
        <f t="shared" si="9"/>
        <v>0</v>
      </c>
      <c r="F16" s="610">
        <f t="shared" si="124"/>
        <v>0</v>
      </c>
      <c r="G16" s="610">
        <f t="shared" si="125"/>
        <v>0</v>
      </c>
      <c r="H16" s="610">
        <f t="shared" si="126"/>
        <v>0</v>
      </c>
      <c r="I16" s="611">
        <f t="shared" si="10"/>
        <v>3</v>
      </c>
      <c r="J16" s="719"/>
      <c r="K16" s="720"/>
      <c r="L16" s="720"/>
      <c r="M16" s="720"/>
      <c r="N16" s="924"/>
      <c r="O16" s="918"/>
      <c r="P16" s="742"/>
      <c r="Q16" s="637">
        <f t="shared" si="127"/>
        <v>0</v>
      </c>
      <c r="R16" s="722"/>
      <c r="S16" s="722"/>
      <c r="T16" s="725"/>
      <c r="U16" s="655"/>
      <c r="V16" s="762">
        <f t="shared" si="11"/>
        <v>0</v>
      </c>
      <c r="W16" s="741"/>
      <c r="X16" s="745"/>
      <c r="Y16" s="745"/>
      <c r="Z16" s="726"/>
      <c r="AA16" s="639" t="str">
        <f t="shared" si="128"/>
        <v/>
      </c>
      <c r="AB16" s="640" t="str">
        <f t="shared" si="129"/>
        <v/>
      </c>
      <c r="AC16" s="731"/>
      <c r="AD16" s="641">
        <f t="shared" si="130"/>
        <v>0</v>
      </c>
      <c r="AE16" s="729"/>
      <c r="AF16" s="728" t="str">
        <f>'整理番号表 （R6時） '!$AC16</f>
        <v/>
      </c>
      <c r="AG16" s="730" t="str">
        <f t="shared" si="131"/>
        <v/>
      </c>
      <c r="AH16" s="731"/>
      <c r="AI16" s="731"/>
      <c r="AJ16" s="639">
        <f>IF(AI16&lt;&gt;0,VLOOKUP(AI16,'整理番号表 （R6時） '!$B$20:$F$47,2,FALSE),)</f>
        <v>0</v>
      </c>
      <c r="AK16" s="409"/>
      <c r="AL16" s="409"/>
      <c r="AM16" s="409"/>
      <c r="AN16" s="752"/>
      <c r="AO16" s="644" t="str">
        <f>IF(AND($S16=1,$AN16&lt;&gt;0),VLOOKUP(AN16,'整理番号表 （R6時） '!$P$6:$Q$39,2,FALSE),IF(AND($T16=1,$AN16&gt;0,$AN16&lt;=8),VLOOKUP($AN16,'整理番号表 （R6時） '!$P$6:$Q$13,2,FALSE),IF($AN16&gt;=9,"ﾘｰｽは1～8の数字を選択","")))</f>
        <v/>
      </c>
      <c r="AP16" s="805"/>
      <c r="AQ16" s="645">
        <f t="shared" si="132"/>
        <v>0</v>
      </c>
      <c r="AR16" s="917"/>
      <c r="AS16" s="741"/>
      <c r="AT16" s="756"/>
      <c r="AU16" s="757"/>
      <c r="AV16" s="745"/>
      <c r="AW16" s="752"/>
      <c r="AX16" s="751">
        <f>IF(AW16&lt;&gt;0,VLOOKUP(AW16,'整理番号表 （R6時） '!$P$43:$R$49,2,FALSE),)</f>
        <v>0</v>
      </c>
      <c r="AY16" s="758"/>
      <c r="AZ16" s="756"/>
      <c r="BA16" s="755"/>
      <c r="BB16" s="754"/>
      <c r="BC16" s="759">
        <f t="shared" si="133"/>
        <v>0</v>
      </c>
      <c r="BD16" s="763">
        <f t="shared" si="12"/>
        <v>0</v>
      </c>
      <c r="BE16" s="759">
        <f t="shared" si="134"/>
        <v>0</v>
      </c>
      <c r="BF16" s="508"/>
      <c r="BG16" s="508"/>
      <c r="BH16" s="508"/>
      <c r="BI16" s="509"/>
      <c r="BJ16" s="770" t="str">
        <f t="shared" si="135"/>
        <v/>
      </c>
      <c r="BK16" s="772" t="str">
        <f t="shared" si="136"/>
        <v/>
      </c>
      <c r="BL16" s="648">
        <f t="shared" si="137"/>
        <v>0</v>
      </c>
      <c r="BM16" s="836"/>
      <c r="BN16" s="510"/>
      <c r="BO16" s="593"/>
      <c r="BP16" s="902"/>
      <c r="BQ16" s="756"/>
      <c r="BR16" s="756"/>
      <c r="BS16" s="756"/>
      <c r="BT16" s="929" t="str">
        <f>IF($T16&lt;&gt;1,"",IF(OR(MI16&lt;36,MI16&gt;84),"リース3～7年に修正",IF(MI16&lt;&gt;"",(INT(MI16/12)&amp;"年"&amp;MOD(MI16,12)&amp;"ヶ月"),)))</f>
        <v/>
      </c>
      <c r="BU16" s="911"/>
      <c r="BV16" s="752"/>
      <c r="BW16" s="751">
        <f>IF(BV16&lt;&gt;0,VLOOKUP(BV16,'整理番号表 （R6時） '!$P$43:$R$49,2,FALSE),)</f>
        <v>0</v>
      </c>
      <c r="BX16" s="758"/>
      <c r="BY16" s="756"/>
      <c r="BZ16" s="759" t="str">
        <f t="shared" si="138"/>
        <v/>
      </c>
      <c r="CA16" s="712"/>
      <c r="CB16" s="759">
        <f t="shared" si="139"/>
        <v>0</v>
      </c>
      <c r="CC16" s="763" t="str">
        <f t="shared" si="13"/>
        <v/>
      </c>
      <c r="CD16" s="754"/>
      <c r="CE16" s="754"/>
      <c r="CF16" s="759">
        <f t="shared" ref="CF16:CF78" si="235">IFERROR(BZ16-CC16-SUM(CD16,CE16),0)</f>
        <v>0</v>
      </c>
      <c r="CG16" s="748"/>
      <c r="CH16" s="748"/>
      <c r="CI16" s="622"/>
      <c r="CJ16" s="853"/>
      <c r="CK16" s="854"/>
      <c r="CL16" s="665" t="str">
        <f t="shared" si="140"/>
        <v/>
      </c>
      <c r="CM16" s="666" t="str">
        <f t="shared" si="14"/>
        <v/>
      </c>
      <c r="CN16" s="744"/>
      <c r="CO16" s="496"/>
      <c r="CP16" s="762" t="str">
        <f t="shared" si="15"/>
        <v/>
      </c>
      <c r="CQ16" s="740"/>
      <c r="CR16" s="749"/>
      <c r="CS16" s="740"/>
      <c r="CT16" s="740"/>
      <c r="CU16" s="740"/>
      <c r="CV16" s="649" t="str">
        <f t="shared" si="141"/>
        <v/>
      </c>
      <c r="CW16" s="547">
        <f t="shared" si="142"/>
        <v>0</v>
      </c>
      <c r="CX16" s="762" t="str">
        <f t="shared" si="16"/>
        <v/>
      </c>
      <c r="CY16" s="715"/>
      <c r="CZ16" s="740"/>
      <c r="DA16" s="715"/>
      <c r="DB16" s="715"/>
      <c r="DC16" s="714"/>
      <c r="DD16" s="649" t="str">
        <f t="shared" si="143"/>
        <v/>
      </c>
      <c r="DE16" s="547" t="str">
        <f t="shared" si="144"/>
        <v/>
      </c>
      <c r="DF16" s="762">
        <f t="shared" si="145"/>
        <v>0</v>
      </c>
      <c r="DG16" s="762" t="str">
        <f t="shared" si="146"/>
        <v/>
      </c>
      <c r="DH16" s="762">
        <f t="shared" si="147"/>
        <v>0</v>
      </c>
      <c r="DI16" s="762">
        <f t="shared" si="148"/>
        <v>0</v>
      </c>
      <c r="DJ16" s="762">
        <f t="shared" si="149"/>
        <v>0</v>
      </c>
      <c r="DK16" s="762">
        <f t="shared" si="150"/>
        <v>0</v>
      </c>
      <c r="DL16" s="762">
        <f t="shared" si="151"/>
        <v>0</v>
      </c>
      <c r="DM16" s="762" t="str">
        <f t="shared" si="152"/>
        <v/>
      </c>
      <c r="DN16" s="855"/>
      <c r="DO16" s="661">
        <f t="shared" si="153"/>
        <v>0</v>
      </c>
      <c r="DP16" s="336">
        <f t="shared" si="153"/>
        <v>0</v>
      </c>
      <c r="DQ16" s="336">
        <f t="shared" si="153"/>
        <v>0</v>
      </c>
      <c r="DR16" s="336">
        <f t="shared" si="153"/>
        <v>0</v>
      </c>
      <c r="DS16" s="336">
        <f t="shared" si="153"/>
        <v>0</v>
      </c>
      <c r="DT16" s="336">
        <f t="shared" si="153"/>
        <v>0</v>
      </c>
      <c r="DU16" s="336">
        <f t="shared" si="154"/>
        <v>0</v>
      </c>
      <c r="DV16" s="336">
        <f t="shared" si="155"/>
        <v>0</v>
      </c>
      <c r="DW16" s="336">
        <f t="shared" si="155"/>
        <v>0</v>
      </c>
      <c r="DX16" s="336">
        <f t="shared" si="155"/>
        <v>0</v>
      </c>
      <c r="DY16" s="336">
        <f t="shared" si="155"/>
        <v>0</v>
      </c>
      <c r="DZ16" s="336">
        <f t="shared" si="155"/>
        <v>0</v>
      </c>
      <c r="EA16" s="336">
        <f t="shared" si="155"/>
        <v>0</v>
      </c>
      <c r="EB16" s="336">
        <f t="shared" si="156"/>
        <v>0</v>
      </c>
      <c r="EC16" s="336">
        <f t="shared" si="157"/>
        <v>0</v>
      </c>
      <c r="ED16" s="336">
        <f t="shared" si="158"/>
        <v>0</v>
      </c>
      <c r="EE16" s="336">
        <f t="shared" si="159"/>
        <v>0</v>
      </c>
      <c r="EF16" s="336">
        <f t="shared" si="160"/>
        <v>0</v>
      </c>
      <c r="EG16" s="390">
        <f t="shared" si="19"/>
        <v>0</v>
      </c>
      <c r="EH16" s="650">
        <f t="shared" si="161"/>
        <v>0</v>
      </c>
      <c r="EI16" s="650">
        <f>IF($AA16=1,IF(SUM($EH16:EH16)&lt;&gt;1,IF(SUM(GR16,HC16,HL16)&gt;0,1,),),)</f>
        <v>0</v>
      </c>
      <c r="EJ16" s="650">
        <f>IF($AA16=1,IF(SUM($EH16:EI16)&lt;&gt;1,IF(SUM(GS16,HD16,HM16)&gt;0,1,),),)</f>
        <v>0</v>
      </c>
      <c r="EK16" s="650">
        <f>IF($AA16=1,IF(SUM($EH16:EJ16)&lt;&gt;1,IF(SUM(GT16,HE16,HN16)&gt;0,1,),),)</f>
        <v>0</v>
      </c>
      <c r="EL16" s="650">
        <f>IF($AA16=1,IF(SUM($EH16:EK16)&lt;&gt;1,IF(SUM(GU16,GZ16,HF16,HO16)&gt;0,1,),),)</f>
        <v>0</v>
      </c>
      <c r="EM16" s="650">
        <f>IF($AA16=1,IF(SUM($EH16:EK16)&lt;&gt;1,IF(SUM(GV16,HG16,HP16)&gt;0,1,),),)</f>
        <v>0</v>
      </c>
      <c r="EN16" s="650">
        <f>IF($AA16=1,IF(SUM($EH16:EL16)&lt;&gt;1,IF(SUM(GW16,HH16,HQ16)&gt;0,1,),),)</f>
        <v>0</v>
      </c>
      <c r="EO16" s="650">
        <f>IF($AA16=1,IF(SUM($EH16:EM16)&lt;&gt;1,IF(SUM(GX16,HI16,HR16)&gt;0,1,),),)</f>
        <v>0</v>
      </c>
      <c r="EP16" s="650">
        <f>IF($AA16=1,IF(SUM($EH16:EO16)&lt;&gt;1,IF(SUM(GY16,HJ16,HS16,HA16)&gt;0,1,),),)</f>
        <v>0</v>
      </c>
      <c r="EQ16" s="818"/>
      <c r="ER16" s="818"/>
      <c r="ES16" s="818"/>
      <c r="ET16" s="818"/>
      <c r="EU16" s="818"/>
      <c r="EV16" s="818"/>
      <c r="EW16" s="59"/>
      <c r="EX16" s="59"/>
      <c r="EY16" s="59"/>
      <c r="EZ16" s="59"/>
      <c r="FA16" s="59"/>
      <c r="FB16" s="650">
        <f t="shared" si="21"/>
        <v>0</v>
      </c>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11"/>
      <c r="GB16" s="59"/>
      <c r="GC16" s="932"/>
      <c r="GD16" s="662"/>
      <c r="GE16" s="512"/>
      <c r="GF16" s="513"/>
      <c r="GG16" s="514"/>
      <c r="GH16" s="514"/>
      <c r="GI16" s="515">
        <f t="shared" si="22"/>
        <v>0</v>
      </c>
      <c r="GJ16" s="516">
        <f t="shared" si="23"/>
        <v>0</v>
      </c>
      <c r="GK16" s="517">
        <f t="shared" si="24"/>
        <v>0</v>
      </c>
      <c r="GL16" s="518">
        <f t="shared" si="25"/>
        <v>0</v>
      </c>
      <c r="GM16" s="518">
        <f t="shared" si="26"/>
        <v>0</v>
      </c>
      <c r="GN16" s="518">
        <f t="shared" si="27"/>
        <v>0</v>
      </c>
      <c r="GO16" s="518">
        <f t="shared" si="28"/>
        <v>0</v>
      </c>
      <c r="GP16" s="517">
        <f t="shared" si="162"/>
        <v>0</v>
      </c>
      <c r="GQ16" s="517">
        <f t="shared" si="163"/>
        <v>0</v>
      </c>
      <c r="GR16" s="517">
        <f>IF($GF16&lt;&gt;1,IF(AND(SUM($GQ16:GQ16)&lt;&gt;1),IF($GI16&gt;=10,1,),),0)</f>
        <v>0</v>
      </c>
      <c r="GS16" s="517">
        <f>IF($GF16&lt;&gt;1,IF(AND(SUM($GQ16:GR16)&lt;&gt;1),IF(AND($GE16=1,$GI16&gt;=4),1,),),0)</f>
        <v>0</v>
      </c>
      <c r="GT16" s="517">
        <f>IF($GF16&lt;&gt;1,IF(AND(SUM($GQ16:GS16)&lt;&gt;1),IF(AND($GE16=1,$GI16&gt;=2),1,),),0)</f>
        <v>0</v>
      </c>
      <c r="GU16" s="517">
        <f>IF($GF16&lt;&gt;1,IF(AND(SUM($GQ16:GT16)&lt;&gt;1),IF(AND($GE16=1,$GI16&gt;0),1,),),0)</f>
        <v>0</v>
      </c>
      <c r="GV16" s="517">
        <f>IF($GF16&lt;&gt;1,IF(AND(SUM($GQ16:GU16)&lt;&gt;1),IF($GI16&gt;=4,1,),),0)</f>
        <v>0</v>
      </c>
      <c r="GW16" s="517">
        <f>IF($GF16&lt;&gt;1,IF(AND(SUM($GQ16:GV16)&lt;&gt;1),IF($GE16=1,1,),),0)</f>
        <v>0</v>
      </c>
      <c r="GX16" s="517">
        <f>IF($GF16&lt;&gt;1,IF(AND(SUM($GQ16:GW16)&lt;&gt;1),IF($GI16&gt;=2,1,),),0)</f>
        <v>0</v>
      </c>
      <c r="GY16" s="517">
        <f>IF($GF16&lt;&gt;1,IF(AND(SUM($GQ16:GX16)&lt;&gt;1),IF($GI16&gt;0,1,),),0)</f>
        <v>0</v>
      </c>
      <c r="GZ16" s="517">
        <f t="shared" si="164"/>
        <v>0</v>
      </c>
      <c r="HA16" s="517">
        <f>IF(AND(SUM($GZ16:GZ16)&lt;&gt;1,$GP16=4,$GF16=1,$GI16&gt;0),1,0)</f>
        <v>0</v>
      </c>
      <c r="HB16" s="517">
        <f t="shared" si="165"/>
        <v>0</v>
      </c>
      <c r="HC16" s="517">
        <f t="shared" si="166"/>
        <v>0</v>
      </c>
      <c r="HD16" s="517">
        <f>IF(AND($GP16=2,SUM($HB16:HC16)&lt;&gt;1),IF(AND($GE16=1,$GJ16&gt;=0.2),1,),)</f>
        <v>0</v>
      </c>
      <c r="HE16" s="517">
        <f>IF(AND($GP16=2,SUM($HB16:HD16)&lt;&gt;1),IF(AND($GE16=1,$GJ16&gt;=0.1),1,),)</f>
        <v>0</v>
      </c>
      <c r="HF16" s="517">
        <f>IF(AND($GP16=2,SUM($HB16:HE16)&lt;&gt;1),IF(AND($GE16=1,$GI16&gt;0),1,),)</f>
        <v>0</v>
      </c>
      <c r="HG16" s="517">
        <f>IF(AND($GP16=2,SUM($HB16:HF16)&lt;&gt;1),IF($GJ16&gt;=0.2,1,),)</f>
        <v>0</v>
      </c>
      <c r="HH16" s="517">
        <f>IF(AND($GP16=2,SUM($HB16:HG16)&lt;&gt;1),IF($GE16=1,1,),)</f>
        <v>0</v>
      </c>
      <c r="HI16" s="517">
        <f>IF(AND($GP16=2,SUM($HB16:HH16)&lt;&gt;1),IF($GJ16&gt;=0.1,1,),)</f>
        <v>0</v>
      </c>
      <c r="HJ16" s="517">
        <f>IF(AND(SUM($HB16:HI16)&lt;&gt;1,$GP16=2,$GI16&gt;0),1,)</f>
        <v>0</v>
      </c>
      <c r="HK16" s="517">
        <f t="shared" si="167"/>
        <v>0</v>
      </c>
      <c r="HL16" s="517">
        <f t="shared" si="168"/>
        <v>0</v>
      </c>
      <c r="HM16" s="517">
        <f>IF(AND($GP16=3,SUM($HK16:HL16)&lt;&gt;1),IF(AND($GE16=1,$GJ16&gt;=0.1),1,),)</f>
        <v>0</v>
      </c>
      <c r="HN16" s="517">
        <f>IF(AND($GP16=3,SUM($HK16:HM16)&lt;&gt;1),IF(AND($GE16=1,$GJ16&gt;=0.05),1,),)</f>
        <v>0</v>
      </c>
      <c r="HO16" s="517">
        <f>IF(AND($GP16=3,SUM($HK16:HN16)&lt;&gt;1),IF(AND($GE16=1,$GI16&gt;0),1,),)</f>
        <v>0</v>
      </c>
      <c r="HP16" s="517">
        <f>IF(AND($GP16=3,SUM($HK16:HO16)&lt;&gt;1),IF($GJ16&gt;=0.1,1,),)</f>
        <v>0</v>
      </c>
      <c r="HQ16" s="517">
        <f>IF(AND($GP16=3,SUM($HK16:HP16)&lt;&gt;1),IF($GE16=1,1,),)</f>
        <v>0</v>
      </c>
      <c r="HR16" s="517">
        <f>IF(AND($GP16=3,SUM($HK16:HQ16)&lt;&gt;1),IF($GJ16&gt;=0.05,1,),)</f>
        <v>0</v>
      </c>
      <c r="HS16" s="517">
        <f>IF(AND(SUM($HK16:HR16)&lt;&gt;1,$GP16=3,$GF16=1,$GI16&gt;0),1,)</f>
        <v>0</v>
      </c>
      <c r="HT16" s="831"/>
      <c r="HU16" s="520">
        <f t="shared" si="169"/>
        <v>0</v>
      </c>
      <c r="HV16" s="521">
        <f t="shared" si="170"/>
        <v>0</v>
      </c>
      <c r="HW16" s="521">
        <f t="shared" si="171"/>
        <v>0</v>
      </c>
      <c r="HX16" s="521">
        <f t="shared" si="172"/>
        <v>0</v>
      </c>
      <c r="HY16" s="521">
        <f t="shared" si="173"/>
        <v>0</v>
      </c>
      <c r="HZ16" s="521">
        <f t="shared" si="174"/>
        <v>0</v>
      </c>
      <c r="IA16" s="521">
        <f t="shared" si="175"/>
        <v>0</v>
      </c>
      <c r="IB16" s="521">
        <f t="shared" si="176"/>
        <v>0</v>
      </c>
      <c r="IC16" s="521">
        <f t="shared" si="177"/>
        <v>0</v>
      </c>
      <c r="ID16" s="521">
        <f t="shared" si="178"/>
        <v>0</v>
      </c>
      <c r="IE16" s="521">
        <f t="shared" si="179"/>
        <v>0</v>
      </c>
      <c r="IF16" s="521">
        <f t="shared" si="180"/>
        <v>0</v>
      </c>
      <c r="IG16" s="521">
        <f t="shared" si="181"/>
        <v>0</v>
      </c>
      <c r="IH16" s="521">
        <f t="shared" si="182"/>
        <v>0</v>
      </c>
      <c r="II16" s="521">
        <f t="shared" si="183"/>
        <v>0</v>
      </c>
      <c r="IJ16" s="521">
        <f t="shared" si="184"/>
        <v>0</v>
      </c>
      <c r="IK16" s="521">
        <f t="shared" si="185"/>
        <v>0</v>
      </c>
      <c r="IL16" s="521">
        <f t="shared" si="186"/>
        <v>0</v>
      </c>
      <c r="IM16" s="521">
        <f t="shared" si="187"/>
        <v>0</v>
      </c>
      <c r="IN16" s="521">
        <f t="shared" si="35"/>
        <v>0</v>
      </c>
      <c r="IO16" s="521">
        <f t="shared" si="36"/>
        <v>0</v>
      </c>
      <c r="IP16" s="521">
        <f t="shared" si="37"/>
        <v>0</v>
      </c>
      <c r="IQ16" s="521">
        <f t="shared" si="38"/>
        <v>0</v>
      </c>
      <c r="IR16" s="521">
        <f t="shared" si="39"/>
        <v>0</v>
      </c>
      <c r="IS16" s="521">
        <f t="shared" si="40"/>
        <v>0</v>
      </c>
      <c r="IT16" s="521">
        <f t="shared" si="41"/>
        <v>0</v>
      </c>
      <c r="IU16" s="521">
        <f t="shared" si="42"/>
        <v>0</v>
      </c>
      <c r="IV16" s="521">
        <f t="shared" si="43"/>
        <v>0</v>
      </c>
      <c r="IW16" s="823">
        <f t="shared" si="44"/>
        <v>0</v>
      </c>
      <c r="IX16" s="521">
        <f t="shared" si="45"/>
        <v>0</v>
      </c>
      <c r="IY16" s="521">
        <f t="shared" si="46"/>
        <v>0</v>
      </c>
      <c r="IZ16" s="823">
        <f t="shared" si="188"/>
        <v>0</v>
      </c>
      <c r="JA16" s="521">
        <f t="shared" si="48"/>
        <v>0</v>
      </c>
      <c r="JB16" s="521">
        <f t="shared" si="49"/>
        <v>0</v>
      </c>
      <c r="JC16" s="521">
        <f t="shared" si="50"/>
        <v>0</v>
      </c>
      <c r="JD16" s="521">
        <f t="shared" si="189"/>
        <v>0</v>
      </c>
      <c r="JE16" s="521">
        <f t="shared" si="190"/>
        <v>0</v>
      </c>
      <c r="JF16" s="521">
        <f t="shared" si="191"/>
        <v>0</v>
      </c>
      <c r="JG16" s="521">
        <f t="shared" si="192"/>
        <v>0</v>
      </c>
      <c r="JH16" s="521">
        <f t="shared" si="193"/>
        <v>0</v>
      </c>
      <c r="JI16" s="521">
        <f t="shared" si="194"/>
        <v>0</v>
      </c>
      <c r="JJ16" s="521">
        <f t="shared" si="195"/>
        <v>0</v>
      </c>
      <c r="JK16" s="521">
        <f t="shared" si="196"/>
        <v>0</v>
      </c>
      <c r="JL16" s="521">
        <f t="shared" si="197"/>
        <v>0</v>
      </c>
      <c r="JM16" s="521">
        <f t="shared" si="198"/>
        <v>0</v>
      </c>
      <c r="JN16" s="521">
        <f t="shared" si="199"/>
        <v>0</v>
      </c>
      <c r="JO16" s="521">
        <f t="shared" si="200"/>
        <v>0</v>
      </c>
      <c r="JP16" s="521">
        <f t="shared" si="201"/>
        <v>0</v>
      </c>
      <c r="JQ16" s="521">
        <f t="shared" si="202"/>
        <v>0</v>
      </c>
      <c r="JR16" s="521">
        <f t="shared" si="203"/>
        <v>0</v>
      </c>
      <c r="JS16" s="521">
        <f t="shared" si="204"/>
        <v>0</v>
      </c>
      <c r="JT16" s="521">
        <f t="shared" si="205"/>
        <v>0</v>
      </c>
      <c r="JU16" s="521">
        <f t="shared" si="206"/>
        <v>0</v>
      </c>
      <c r="JV16" s="521">
        <f t="shared" si="207"/>
        <v>0</v>
      </c>
      <c r="JW16" s="521">
        <f t="shared" si="208"/>
        <v>0</v>
      </c>
      <c r="JX16" s="521">
        <f t="shared" si="209"/>
        <v>0</v>
      </c>
      <c r="JY16" s="521">
        <f t="shared" si="210"/>
        <v>0</v>
      </c>
      <c r="JZ16" s="521">
        <f t="shared" si="211"/>
        <v>0</v>
      </c>
      <c r="KA16" s="521">
        <f t="shared" si="212"/>
        <v>0</v>
      </c>
      <c r="KB16" s="521">
        <f t="shared" si="213"/>
        <v>0</v>
      </c>
      <c r="KC16" s="521">
        <f t="shared" si="214"/>
        <v>0</v>
      </c>
      <c r="KD16" s="521">
        <f t="shared" si="215"/>
        <v>0</v>
      </c>
      <c r="KE16" s="521">
        <f t="shared" si="216"/>
        <v>0</v>
      </c>
      <c r="KF16" s="521">
        <f t="shared" si="79"/>
        <v>0</v>
      </c>
      <c r="KG16" s="521">
        <f t="shared" si="217"/>
        <v>0</v>
      </c>
      <c r="KH16" s="521">
        <f t="shared" si="218"/>
        <v>0</v>
      </c>
      <c r="KI16" s="522">
        <f t="shared" si="219"/>
        <v>0</v>
      </c>
      <c r="KJ16" s="521">
        <f t="shared" si="83"/>
        <v>0</v>
      </c>
      <c r="KK16" s="760">
        <f>IF(H16=1,VLOOKUP(C16,'総括表 (A表)'!$E$12:$AW$542,42,FALSE),)</f>
        <v>0</v>
      </c>
      <c r="KL16" s="524">
        <f t="shared" si="220"/>
        <v>0</v>
      </c>
      <c r="KM16" s="521" t="str">
        <f t="shared" si="84"/>
        <v/>
      </c>
      <c r="KN16" s="521" t="str">
        <f t="shared" si="85"/>
        <v/>
      </c>
      <c r="KO16" s="521" t="str">
        <f t="shared" si="221"/>
        <v/>
      </c>
      <c r="KP16" s="521" t="str">
        <f t="shared" si="86"/>
        <v/>
      </c>
      <c r="KQ16" s="521" t="str">
        <f t="shared" si="87"/>
        <v/>
      </c>
      <c r="KR16" s="521" t="str">
        <f t="shared" si="88"/>
        <v/>
      </c>
      <c r="KS16" s="521" t="str">
        <f t="shared" si="89"/>
        <v/>
      </c>
      <c r="KT16" s="521" t="str">
        <f t="shared" si="90"/>
        <v/>
      </c>
      <c r="KU16" s="760" t="str">
        <f t="shared" si="91"/>
        <v/>
      </c>
      <c r="KV16" s="521" t="str">
        <f t="shared" si="92"/>
        <v/>
      </c>
      <c r="KW16" s="520">
        <f t="shared" si="93"/>
        <v>0</v>
      </c>
      <c r="KX16" s="521" t="str">
        <f t="shared" si="222"/>
        <v/>
      </c>
      <c r="KY16" s="525">
        <f t="shared" si="94"/>
        <v>0</v>
      </c>
      <c r="KZ16" s="521" t="str">
        <f t="shared" si="95"/>
        <v/>
      </c>
      <c r="LA16" s="760" t="str">
        <f t="shared" si="96"/>
        <v/>
      </c>
      <c r="LB16" s="526" t="str">
        <f t="shared" si="97"/>
        <v>○</v>
      </c>
      <c r="LC16" s="520">
        <f t="shared" si="223"/>
        <v>0</v>
      </c>
      <c r="LD16" s="527">
        <f t="shared" si="224"/>
        <v>0</v>
      </c>
      <c r="LE16" s="527" t="str">
        <f t="shared" si="225"/>
        <v/>
      </c>
      <c r="LF16" s="761" t="str">
        <f t="shared" si="226"/>
        <v/>
      </c>
      <c r="LG16" s="735" t="str">
        <f t="shared" si="98"/>
        <v/>
      </c>
      <c r="LH16" s="530" t="str">
        <f t="shared" si="99"/>
        <v>○</v>
      </c>
      <c r="LI16" s="736">
        <f t="shared" si="100"/>
        <v>0</v>
      </c>
      <c r="LJ16" s="761">
        <f t="shared" si="101"/>
        <v>0</v>
      </c>
      <c r="LK16" s="532">
        <f t="shared" si="227"/>
        <v>0</v>
      </c>
      <c r="LL16" s="533" t="str">
        <f t="shared" si="228"/>
        <v>○</v>
      </c>
      <c r="LM16" s="600">
        <f t="shared" si="102"/>
        <v>0</v>
      </c>
      <c r="LN16" s="602" t="str">
        <f t="shared" si="229"/>
        <v>○</v>
      </c>
      <c r="LO16" s="608">
        <f t="shared" si="103"/>
        <v>0</v>
      </c>
      <c r="LP16" s="521" t="str">
        <f t="shared" si="104"/>
        <v/>
      </c>
      <c r="LQ16" s="607">
        <f t="shared" si="105"/>
        <v>0</v>
      </c>
      <c r="LR16" s="521" t="str">
        <f t="shared" si="106"/>
        <v/>
      </c>
      <c r="LS16" s="519" t="str">
        <f t="shared" si="107"/>
        <v/>
      </c>
      <c r="LT16" s="526" t="str">
        <f t="shared" si="108"/>
        <v>○</v>
      </c>
      <c r="LU16" s="601" t="str">
        <f t="shared" si="230"/>
        <v/>
      </c>
      <c r="LV16" s="601">
        <f t="shared" si="231"/>
        <v>0</v>
      </c>
      <c r="LW16" s="761">
        <f t="shared" si="110"/>
        <v>0</v>
      </c>
      <c r="LX16" s="735">
        <f t="shared" si="111"/>
        <v>0</v>
      </c>
      <c r="LY16" s="530" t="str">
        <f t="shared" si="112"/>
        <v>○</v>
      </c>
      <c r="LZ16" s="736">
        <f t="shared" si="113"/>
        <v>0</v>
      </c>
      <c r="MA16" s="761">
        <f t="shared" si="114"/>
        <v>0</v>
      </c>
      <c r="MB16" s="532">
        <f t="shared" si="115"/>
        <v>0</v>
      </c>
      <c r="MC16" s="533" t="str">
        <f t="shared" si="232"/>
        <v>○</v>
      </c>
      <c r="MD16" s="473">
        <f>IF(AND($H16=1,$T16=1),SUMIF($E$14:$E$213,E16,$CA$14:CA215),0)</f>
        <v>0</v>
      </c>
      <c r="ME16" s="856" t="str">
        <f t="shared" si="116"/>
        <v>○</v>
      </c>
      <c r="MF16" s="869" t="str">
        <f t="shared" si="233"/>
        <v/>
      </c>
      <c r="MG16" s="870" t="str">
        <f t="shared" si="117"/>
        <v/>
      </c>
      <c r="MH16" s="871" t="str">
        <f t="shared" si="118"/>
        <v/>
      </c>
      <c r="MI16" s="872" t="str">
        <f t="shared" si="234"/>
        <v/>
      </c>
      <c r="MJ16" s="873" t="str">
        <f t="shared" si="119"/>
        <v/>
      </c>
      <c r="MK16" s="874">
        <f t="shared" si="120"/>
        <v>0</v>
      </c>
      <c r="MM16" s="739"/>
    </row>
    <row r="17" spans="1:351" ht="19" customHeight="1">
      <c r="A17" s="610">
        <f t="shared" si="8"/>
        <v>0</v>
      </c>
      <c r="B17" s="610">
        <f t="shared" si="121"/>
        <v>0</v>
      </c>
      <c r="C17" s="610">
        <f t="shared" si="122"/>
        <v>0</v>
      </c>
      <c r="D17" s="610">
        <f t="shared" si="123"/>
        <v>0</v>
      </c>
      <c r="E17" s="610">
        <f t="shared" si="9"/>
        <v>0</v>
      </c>
      <c r="F17" s="610">
        <f t="shared" si="124"/>
        <v>0</v>
      </c>
      <c r="G17" s="610">
        <f t="shared" si="125"/>
        <v>0</v>
      </c>
      <c r="H17" s="610">
        <f t="shared" si="126"/>
        <v>0</v>
      </c>
      <c r="I17" s="611">
        <f t="shared" si="10"/>
        <v>4</v>
      </c>
      <c r="J17" s="719"/>
      <c r="K17" s="720"/>
      <c r="L17" s="720"/>
      <c r="M17" s="720"/>
      <c r="N17" s="924"/>
      <c r="O17" s="918"/>
      <c r="P17" s="742"/>
      <c r="Q17" s="637">
        <f t="shared" si="127"/>
        <v>0</v>
      </c>
      <c r="R17" s="722"/>
      <c r="S17" s="722"/>
      <c r="T17" s="725"/>
      <c r="U17" s="655"/>
      <c r="V17" s="762">
        <f t="shared" si="11"/>
        <v>0</v>
      </c>
      <c r="W17" s="809"/>
      <c r="X17" s="745"/>
      <c r="Y17" s="919"/>
      <c r="Z17" s="920"/>
      <c r="AA17" s="639" t="str">
        <f t="shared" si="128"/>
        <v/>
      </c>
      <c r="AB17" s="640" t="str">
        <f t="shared" si="129"/>
        <v/>
      </c>
      <c r="AC17" s="731"/>
      <c r="AD17" s="641">
        <f t="shared" si="130"/>
        <v>0</v>
      </c>
      <c r="AE17" s="729"/>
      <c r="AF17" s="728" t="str">
        <f>'整理番号表 （R6時） '!$AC17</f>
        <v/>
      </c>
      <c r="AG17" s="730" t="str">
        <f t="shared" si="131"/>
        <v/>
      </c>
      <c r="AH17" s="731"/>
      <c r="AI17" s="731"/>
      <c r="AJ17" s="639">
        <f>IF(AI17&lt;&gt;0,VLOOKUP(AI17,'整理番号表 （R6時） '!$B$20:$F$47,2,FALSE),)</f>
        <v>0</v>
      </c>
      <c r="AK17" s="733"/>
      <c r="AL17" s="733"/>
      <c r="AM17" s="733"/>
      <c r="AN17" s="752"/>
      <c r="AO17" s="644" t="str">
        <f>IF(AND($S17=1,$AN17&lt;&gt;0),VLOOKUP(AN17,'整理番号表 （R6時） '!$P$6:$Q$39,2,FALSE),IF(AND($T17=1,$AN17&gt;0,$AN17&lt;=8),VLOOKUP($AN17,'整理番号表 （R6時） '!$P$6:$Q$13,2,FALSE),IF($AN17&gt;=9,"ﾘｰｽは1～8の数字を選択","")))</f>
        <v/>
      </c>
      <c r="AP17" s="805"/>
      <c r="AQ17" s="645">
        <f t="shared" si="132"/>
        <v>0</v>
      </c>
      <c r="AR17" s="810"/>
      <c r="AS17" s="741"/>
      <c r="AT17" s="756"/>
      <c r="AU17" s="757"/>
      <c r="AV17" s="745"/>
      <c r="AW17" s="752"/>
      <c r="AX17" s="751">
        <f>IF(AW17&lt;&gt;0,VLOOKUP(AW17,'整理番号表 （R6時） '!$P$43:$R$49,2,FALSE),)</f>
        <v>0</v>
      </c>
      <c r="AY17" s="747"/>
      <c r="AZ17" s="756"/>
      <c r="BA17" s="503"/>
      <c r="BB17" s="444"/>
      <c r="BC17" s="759">
        <f t="shared" si="133"/>
        <v>0</v>
      </c>
      <c r="BD17" s="763">
        <f t="shared" si="12"/>
        <v>0</v>
      </c>
      <c r="BE17" s="759">
        <f t="shared" si="134"/>
        <v>0</v>
      </c>
      <c r="BF17" s="508"/>
      <c r="BG17" s="508"/>
      <c r="BH17" s="508"/>
      <c r="BI17" s="509"/>
      <c r="BJ17" s="770" t="str">
        <f t="shared" si="135"/>
        <v/>
      </c>
      <c r="BK17" s="772" t="str">
        <f t="shared" si="136"/>
        <v/>
      </c>
      <c r="BL17" s="648">
        <f t="shared" si="137"/>
        <v>0</v>
      </c>
      <c r="BM17" s="836"/>
      <c r="BN17" s="510"/>
      <c r="BO17" s="593"/>
      <c r="BP17" s="902"/>
      <c r="BQ17" s="756"/>
      <c r="BR17" s="756"/>
      <c r="BS17" s="756"/>
      <c r="BT17" s="929" t="str">
        <f t="shared" ref="BT17:BT23" si="236">IF($T17&lt;&gt;1,"",IF(OR(MI17&lt;36,MI17&gt;84),"リース3～7年に修正",IF(MI17&lt;&gt;"",(INT(MI17/12)&amp;"年"&amp;MOD(MI17,12)&amp;"ヶ月"),)))</f>
        <v/>
      </c>
      <c r="BU17" s="912"/>
      <c r="BV17" s="752"/>
      <c r="BW17" s="751">
        <f>IF(BV17&lt;&gt;0,VLOOKUP(BV17,'整理番号表 （R6時） '!$P$43:$R$49,2,FALSE),)</f>
        <v>0</v>
      </c>
      <c r="BX17" s="758"/>
      <c r="BY17" s="756"/>
      <c r="BZ17" s="759" t="str">
        <f t="shared" si="138"/>
        <v/>
      </c>
      <c r="CA17" s="712"/>
      <c r="CB17" s="759">
        <f t="shared" si="139"/>
        <v>0</v>
      </c>
      <c r="CC17" s="763" t="str">
        <f t="shared" si="13"/>
        <v/>
      </c>
      <c r="CD17" s="754"/>
      <c r="CE17" s="754"/>
      <c r="CF17" s="759">
        <f t="shared" si="235"/>
        <v>0</v>
      </c>
      <c r="CG17" s="748"/>
      <c r="CH17" s="748"/>
      <c r="CI17" s="622"/>
      <c r="CJ17" s="853"/>
      <c r="CK17" s="854"/>
      <c r="CL17" s="665" t="str">
        <f t="shared" si="140"/>
        <v/>
      </c>
      <c r="CM17" s="666" t="str">
        <f t="shared" si="14"/>
        <v/>
      </c>
      <c r="CN17" s="744"/>
      <c r="CO17" s="496"/>
      <c r="CP17" s="762" t="str">
        <f t="shared" si="15"/>
        <v/>
      </c>
      <c r="CQ17" s="740"/>
      <c r="CR17" s="749"/>
      <c r="CS17" s="740"/>
      <c r="CT17" s="740"/>
      <c r="CU17" s="740"/>
      <c r="CV17" s="649" t="str">
        <f t="shared" si="141"/>
        <v/>
      </c>
      <c r="CW17" s="547">
        <f t="shared" si="142"/>
        <v>0</v>
      </c>
      <c r="CX17" s="762" t="str">
        <f t="shared" si="16"/>
        <v/>
      </c>
      <c r="CY17" s="715"/>
      <c r="CZ17" s="740"/>
      <c r="DA17" s="715"/>
      <c r="DB17" s="715"/>
      <c r="DC17" s="714"/>
      <c r="DD17" s="649" t="str">
        <f t="shared" si="143"/>
        <v/>
      </c>
      <c r="DE17" s="547" t="str">
        <f t="shared" si="144"/>
        <v/>
      </c>
      <c r="DF17" s="762">
        <f t="shared" si="145"/>
        <v>0</v>
      </c>
      <c r="DG17" s="762" t="str">
        <f t="shared" si="146"/>
        <v/>
      </c>
      <c r="DH17" s="762">
        <f t="shared" si="147"/>
        <v>0</v>
      </c>
      <c r="DI17" s="762">
        <f t="shared" si="148"/>
        <v>0</v>
      </c>
      <c r="DJ17" s="762">
        <f t="shared" si="149"/>
        <v>0</v>
      </c>
      <c r="DK17" s="762">
        <f t="shared" si="150"/>
        <v>0</v>
      </c>
      <c r="DL17" s="762">
        <f t="shared" si="151"/>
        <v>0</v>
      </c>
      <c r="DM17" s="762" t="str">
        <f t="shared" si="152"/>
        <v/>
      </c>
      <c r="DN17" s="855"/>
      <c r="DO17" s="661">
        <f t="shared" si="153"/>
        <v>0</v>
      </c>
      <c r="DP17" s="336">
        <f t="shared" si="153"/>
        <v>0</v>
      </c>
      <c r="DQ17" s="336">
        <f t="shared" si="153"/>
        <v>0</v>
      </c>
      <c r="DR17" s="336">
        <f t="shared" si="153"/>
        <v>0</v>
      </c>
      <c r="DS17" s="336">
        <f t="shared" si="153"/>
        <v>0</v>
      </c>
      <c r="DT17" s="336">
        <f t="shared" si="153"/>
        <v>0</v>
      </c>
      <c r="DU17" s="336">
        <f t="shared" si="154"/>
        <v>0</v>
      </c>
      <c r="DV17" s="336">
        <f t="shared" si="155"/>
        <v>0</v>
      </c>
      <c r="DW17" s="336">
        <f t="shared" si="155"/>
        <v>0</v>
      </c>
      <c r="DX17" s="336">
        <f t="shared" si="155"/>
        <v>0</v>
      </c>
      <c r="DY17" s="336">
        <f t="shared" si="155"/>
        <v>0</v>
      </c>
      <c r="DZ17" s="336">
        <f t="shared" si="155"/>
        <v>0</v>
      </c>
      <c r="EA17" s="336">
        <f t="shared" si="155"/>
        <v>0</v>
      </c>
      <c r="EB17" s="336">
        <f t="shared" si="156"/>
        <v>0</v>
      </c>
      <c r="EC17" s="336">
        <f t="shared" si="157"/>
        <v>0</v>
      </c>
      <c r="ED17" s="336">
        <f t="shared" si="158"/>
        <v>0</v>
      </c>
      <c r="EE17" s="336">
        <f t="shared" si="159"/>
        <v>0</v>
      </c>
      <c r="EF17" s="336">
        <f t="shared" si="160"/>
        <v>0</v>
      </c>
      <c r="EG17" s="390">
        <f t="shared" si="19"/>
        <v>0</v>
      </c>
      <c r="EH17" s="650">
        <f t="shared" si="161"/>
        <v>0</v>
      </c>
      <c r="EI17" s="650">
        <f>IF($AA17=1,IF(SUM($EH17:EH17)&lt;&gt;1,IF(SUM(GR17,HC17,HL17)&gt;0,1,),),)</f>
        <v>0</v>
      </c>
      <c r="EJ17" s="650">
        <f>IF($AA17=1,IF(SUM($EH17:EI17)&lt;&gt;1,IF(SUM(GS17,HD17,HM17)&gt;0,1,),),)</f>
        <v>0</v>
      </c>
      <c r="EK17" s="650">
        <f>IF($AA17=1,IF(SUM($EH17:EJ17)&lt;&gt;1,IF(SUM(GT17,HE17,HN17)&gt;0,1,),),)</f>
        <v>0</v>
      </c>
      <c r="EL17" s="650">
        <f>IF($AA17=1,IF(SUM($EH17:EK17)&lt;&gt;1,IF(SUM(GU17,GZ17,HF17,HO17)&gt;0,1,),),)</f>
        <v>0</v>
      </c>
      <c r="EM17" s="650">
        <f>IF($AA17=1,IF(SUM($EH17:EK17)&lt;&gt;1,IF(SUM(GV17,HG17,HP17)&gt;0,1,),),)</f>
        <v>0</v>
      </c>
      <c r="EN17" s="650">
        <f>IF($AA17=1,IF(SUM($EH17:EL17)&lt;&gt;1,IF(SUM(GW17,HH17,HQ17)&gt;0,1,),),)</f>
        <v>0</v>
      </c>
      <c r="EO17" s="650">
        <f>IF($AA17=1,IF(SUM($EH17:EM17)&lt;&gt;1,IF(SUM(GX17,HI17,HR17)&gt;0,1,),),)</f>
        <v>0</v>
      </c>
      <c r="EP17" s="650">
        <f>IF($AA17=1,IF(SUM($EH17:EO17)&lt;&gt;1,IF(SUM(GY17,HJ17,HS17,HA17)&gt;0,1,),),)</f>
        <v>0</v>
      </c>
      <c r="EQ17" s="818"/>
      <c r="ER17" s="818"/>
      <c r="ES17" s="818"/>
      <c r="ET17" s="818"/>
      <c r="EU17" s="818"/>
      <c r="EV17" s="818"/>
      <c r="EW17" s="59"/>
      <c r="EX17" s="59"/>
      <c r="EY17" s="59"/>
      <c r="EZ17" s="59"/>
      <c r="FA17" s="59"/>
      <c r="FB17" s="650">
        <f t="shared" si="21"/>
        <v>0</v>
      </c>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11"/>
      <c r="GB17" s="59"/>
      <c r="GC17" s="932"/>
      <c r="GD17" s="662"/>
      <c r="GE17" s="512"/>
      <c r="GF17" s="513"/>
      <c r="GG17" s="514"/>
      <c r="GH17" s="514"/>
      <c r="GI17" s="515">
        <f t="shared" si="22"/>
        <v>0</v>
      </c>
      <c r="GJ17" s="516">
        <f t="shared" si="23"/>
        <v>0</v>
      </c>
      <c r="GK17" s="517">
        <f t="shared" si="24"/>
        <v>0</v>
      </c>
      <c r="GL17" s="518">
        <f t="shared" si="25"/>
        <v>0</v>
      </c>
      <c r="GM17" s="518">
        <f t="shared" si="26"/>
        <v>0</v>
      </c>
      <c r="GN17" s="518">
        <f t="shared" si="27"/>
        <v>0</v>
      </c>
      <c r="GO17" s="518">
        <f t="shared" si="28"/>
        <v>0</v>
      </c>
      <c r="GP17" s="517">
        <f t="shared" si="162"/>
        <v>0</v>
      </c>
      <c r="GQ17" s="517">
        <f t="shared" si="163"/>
        <v>0</v>
      </c>
      <c r="GR17" s="517">
        <f>IF($GF17&lt;&gt;1,IF(AND(SUM($GQ17:GQ17)&lt;&gt;1),IF($GI17&gt;=10,1,),),0)</f>
        <v>0</v>
      </c>
      <c r="GS17" s="517">
        <f>IF($GF17&lt;&gt;1,IF(AND(SUM($GQ17:GR17)&lt;&gt;1),IF(AND($GE17=1,$GI17&gt;=4),1,),),0)</f>
        <v>0</v>
      </c>
      <c r="GT17" s="517">
        <f>IF($GF17&lt;&gt;1,IF(AND(SUM($GQ17:GS17)&lt;&gt;1),IF(AND($GE17=1,$GI17&gt;=2),1,),),0)</f>
        <v>0</v>
      </c>
      <c r="GU17" s="517">
        <f>IF($GF17&lt;&gt;1,IF(AND(SUM($GQ17:GT17)&lt;&gt;1),IF(AND($GE17=1,$GI17&gt;0),1,),),0)</f>
        <v>0</v>
      </c>
      <c r="GV17" s="517">
        <f>IF($GF17&lt;&gt;1,IF(AND(SUM($GQ17:GU17)&lt;&gt;1),IF($GI17&gt;=4,1,),),0)</f>
        <v>0</v>
      </c>
      <c r="GW17" s="517">
        <f>IF($GF17&lt;&gt;1,IF(AND(SUM($GQ17:GV17)&lt;&gt;1),IF($GE17=1,1,),),0)</f>
        <v>0</v>
      </c>
      <c r="GX17" s="517">
        <f>IF($GF17&lt;&gt;1,IF(AND(SUM($GQ17:GW17)&lt;&gt;1),IF($GI17&gt;=2,1,),),0)</f>
        <v>0</v>
      </c>
      <c r="GY17" s="517">
        <f>IF($GF17&lt;&gt;1,IF(AND(SUM($GQ17:GX17)&lt;&gt;1),IF($GI17&gt;0,1,),),0)</f>
        <v>0</v>
      </c>
      <c r="GZ17" s="517">
        <f t="shared" si="164"/>
        <v>0</v>
      </c>
      <c r="HA17" s="517">
        <f>IF(AND(SUM($GZ17:GZ17)&lt;&gt;1,$GP17=4,$GF17=1,$GI17&gt;0),1,0)</f>
        <v>0</v>
      </c>
      <c r="HB17" s="517">
        <f t="shared" si="165"/>
        <v>0</v>
      </c>
      <c r="HC17" s="517">
        <f t="shared" si="166"/>
        <v>0</v>
      </c>
      <c r="HD17" s="517">
        <f>IF(AND($GP17=2,SUM($HB17:HC17)&lt;&gt;1),IF(AND($GE17=1,$GJ17&gt;=0.2),1,),)</f>
        <v>0</v>
      </c>
      <c r="HE17" s="517">
        <f>IF(AND($GP17=2,SUM($HB17:HD17)&lt;&gt;1),IF(AND($GE17=1,$GJ17&gt;=0.1),1,),)</f>
        <v>0</v>
      </c>
      <c r="HF17" s="517">
        <f>IF(AND($GP17=2,SUM($HB17:HE17)&lt;&gt;1),IF(AND($GE17=1,$GI17&gt;0),1,),)</f>
        <v>0</v>
      </c>
      <c r="HG17" s="517">
        <f>IF(AND($GP17=2,SUM($HB17:HF17)&lt;&gt;1),IF($GJ17&gt;=0.2,1,),)</f>
        <v>0</v>
      </c>
      <c r="HH17" s="517">
        <f>IF(AND($GP17=2,SUM($HB17:HG17)&lt;&gt;1),IF($GE17=1,1,),)</f>
        <v>0</v>
      </c>
      <c r="HI17" s="517">
        <f>IF(AND($GP17=2,SUM($HB17:HH17)&lt;&gt;1),IF($GJ17&gt;=0.1,1,),)</f>
        <v>0</v>
      </c>
      <c r="HJ17" s="517">
        <f>IF(AND(SUM($HB17:HI17)&lt;&gt;1,$GP17=2,$GI17&gt;0),1,)</f>
        <v>0</v>
      </c>
      <c r="HK17" s="517">
        <f t="shared" si="167"/>
        <v>0</v>
      </c>
      <c r="HL17" s="517">
        <f t="shared" si="168"/>
        <v>0</v>
      </c>
      <c r="HM17" s="517">
        <f>IF(AND($GP17=3,SUM($HK17:HL17)&lt;&gt;1),IF(AND($GE17=1,$GJ17&gt;=0.1),1,),)</f>
        <v>0</v>
      </c>
      <c r="HN17" s="517">
        <f>IF(AND($GP17=3,SUM($HK17:HM17)&lt;&gt;1),IF(AND($GE17=1,$GJ17&gt;=0.05),1,),)</f>
        <v>0</v>
      </c>
      <c r="HO17" s="517">
        <f>IF(AND($GP17=3,SUM($HK17:HN17)&lt;&gt;1),IF(AND($GE17=1,$GI17&gt;0),1,),)</f>
        <v>0</v>
      </c>
      <c r="HP17" s="517">
        <f>IF(AND($GP17=3,SUM($HK17:HO17)&lt;&gt;1),IF($GJ17&gt;=0.1,1,),)</f>
        <v>0</v>
      </c>
      <c r="HQ17" s="517">
        <f>IF(AND($GP17=3,SUM($HK17:HP17)&lt;&gt;1),IF($GE17=1,1,),)</f>
        <v>0</v>
      </c>
      <c r="HR17" s="517">
        <f>IF(AND($GP17=3,SUM($HK17:HQ17)&lt;&gt;1),IF($GJ17&gt;=0.05,1,),)</f>
        <v>0</v>
      </c>
      <c r="HS17" s="517">
        <f>IF(AND(SUM($HK17:HR17)&lt;&gt;1,$GP17=3,$GF17=1,$GI17&gt;0),1,)</f>
        <v>0</v>
      </c>
      <c r="HT17" s="831"/>
      <c r="HU17" s="520">
        <f t="shared" si="169"/>
        <v>0</v>
      </c>
      <c r="HV17" s="521">
        <f t="shared" si="170"/>
        <v>0</v>
      </c>
      <c r="HW17" s="521">
        <f t="shared" si="171"/>
        <v>0</v>
      </c>
      <c r="HX17" s="521">
        <f t="shared" si="172"/>
        <v>0</v>
      </c>
      <c r="HY17" s="521">
        <f t="shared" si="173"/>
        <v>0</v>
      </c>
      <c r="HZ17" s="521">
        <f t="shared" si="174"/>
        <v>0</v>
      </c>
      <c r="IA17" s="521">
        <f t="shared" si="175"/>
        <v>0</v>
      </c>
      <c r="IB17" s="521">
        <f t="shared" si="176"/>
        <v>0</v>
      </c>
      <c r="IC17" s="521">
        <f t="shared" si="177"/>
        <v>0</v>
      </c>
      <c r="ID17" s="521">
        <f t="shared" si="178"/>
        <v>0</v>
      </c>
      <c r="IE17" s="521">
        <f t="shared" si="179"/>
        <v>0</v>
      </c>
      <c r="IF17" s="521">
        <f t="shared" si="180"/>
        <v>0</v>
      </c>
      <c r="IG17" s="521">
        <f t="shared" si="181"/>
        <v>0</v>
      </c>
      <c r="IH17" s="521">
        <f t="shared" si="182"/>
        <v>0</v>
      </c>
      <c r="II17" s="521">
        <f t="shared" si="183"/>
        <v>0</v>
      </c>
      <c r="IJ17" s="521">
        <f t="shared" si="184"/>
        <v>0</v>
      </c>
      <c r="IK17" s="521">
        <f t="shared" si="185"/>
        <v>0</v>
      </c>
      <c r="IL17" s="521">
        <f t="shared" si="186"/>
        <v>0</v>
      </c>
      <c r="IM17" s="521">
        <f t="shared" si="187"/>
        <v>0</v>
      </c>
      <c r="IN17" s="521">
        <f t="shared" si="35"/>
        <v>0</v>
      </c>
      <c r="IO17" s="521">
        <f t="shared" si="36"/>
        <v>0</v>
      </c>
      <c r="IP17" s="521">
        <f t="shared" si="37"/>
        <v>0</v>
      </c>
      <c r="IQ17" s="521">
        <f t="shared" si="38"/>
        <v>0</v>
      </c>
      <c r="IR17" s="521">
        <f t="shared" si="39"/>
        <v>0</v>
      </c>
      <c r="IS17" s="521">
        <f t="shared" si="40"/>
        <v>0</v>
      </c>
      <c r="IT17" s="521">
        <f t="shared" si="41"/>
        <v>0</v>
      </c>
      <c r="IU17" s="521">
        <f t="shared" si="42"/>
        <v>0</v>
      </c>
      <c r="IV17" s="521">
        <f t="shared" si="43"/>
        <v>0</v>
      </c>
      <c r="IW17" s="823">
        <f t="shared" si="44"/>
        <v>0</v>
      </c>
      <c r="IX17" s="521">
        <f t="shared" si="45"/>
        <v>0</v>
      </c>
      <c r="IY17" s="521">
        <f t="shared" si="46"/>
        <v>0</v>
      </c>
      <c r="IZ17" s="823">
        <f t="shared" si="188"/>
        <v>0</v>
      </c>
      <c r="JA17" s="521">
        <f t="shared" si="48"/>
        <v>0</v>
      </c>
      <c r="JB17" s="521">
        <f t="shared" si="49"/>
        <v>0</v>
      </c>
      <c r="JC17" s="521">
        <f t="shared" si="50"/>
        <v>0</v>
      </c>
      <c r="JD17" s="521">
        <f t="shared" si="189"/>
        <v>0</v>
      </c>
      <c r="JE17" s="521">
        <f t="shared" si="190"/>
        <v>0</v>
      </c>
      <c r="JF17" s="521">
        <f t="shared" si="191"/>
        <v>0</v>
      </c>
      <c r="JG17" s="521">
        <f t="shared" si="192"/>
        <v>0</v>
      </c>
      <c r="JH17" s="521">
        <f t="shared" si="193"/>
        <v>0</v>
      </c>
      <c r="JI17" s="521">
        <f t="shared" si="194"/>
        <v>0</v>
      </c>
      <c r="JJ17" s="521">
        <f t="shared" si="195"/>
        <v>0</v>
      </c>
      <c r="JK17" s="521">
        <f t="shared" si="196"/>
        <v>0</v>
      </c>
      <c r="JL17" s="521">
        <f t="shared" si="197"/>
        <v>0</v>
      </c>
      <c r="JM17" s="521">
        <f t="shared" si="198"/>
        <v>0</v>
      </c>
      <c r="JN17" s="521">
        <f t="shared" si="199"/>
        <v>0</v>
      </c>
      <c r="JO17" s="521">
        <f t="shared" si="200"/>
        <v>0</v>
      </c>
      <c r="JP17" s="521">
        <f t="shared" si="201"/>
        <v>0</v>
      </c>
      <c r="JQ17" s="521">
        <f t="shared" si="202"/>
        <v>0</v>
      </c>
      <c r="JR17" s="521">
        <f t="shared" si="203"/>
        <v>0</v>
      </c>
      <c r="JS17" s="521">
        <f t="shared" si="204"/>
        <v>0</v>
      </c>
      <c r="JT17" s="521">
        <f t="shared" si="205"/>
        <v>0</v>
      </c>
      <c r="JU17" s="521">
        <f t="shared" si="206"/>
        <v>0</v>
      </c>
      <c r="JV17" s="521">
        <f t="shared" si="207"/>
        <v>0</v>
      </c>
      <c r="JW17" s="521">
        <f t="shared" si="208"/>
        <v>0</v>
      </c>
      <c r="JX17" s="521">
        <f t="shared" si="209"/>
        <v>0</v>
      </c>
      <c r="JY17" s="521">
        <f t="shared" si="210"/>
        <v>0</v>
      </c>
      <c r="JZ17" s="521">
        <f t="shared" si="211"/>
        <v>0</v>
      </c>
      <c r="KA17" s="521">
        <f t="shared" si="212"/>
        <v>0</v>
      </c>
      <c r="KB17" s="521">
        <f t="shared" si="213"/>
        <v>0</v>
      </c>
      <c r="KC17" s="521">
        <f t="shared" si="214"/>
        <v>0</v>
      </c>
      <c r="KD17" s="521">
        <f t="shared" si="215"/>
        <v>0</v>
      </c>
      <c r="KE17" s="521">
        <f t="shared" si="216"/>
        <v>0</v>
      </c>
      <c r="KF17" s="521">
        <f t="shared" si="79"/>
        <v>0</v>
      </c>
      <c r="KG17" s="521">
        <f t="shared" si="217"/>
        <v>0</v>
      </c>
      <c r="KH17" s="521">
        <f t="shared" si="218"/>
        <v>0</v>
      </c>
      <c r="KI17" s="522">
        <f t="shared" si="219"/>
        <v>0</v>
      </c>
      <c r="KJ17" s="521">
        <f t="shared" si="83"/>
        <v>0</v>
      </c>
      <c r="KK17" s="760">
        <f>IF(H17=1,VLOOKUP(C17,'総括表 (A表)'!$E$12:$AW$542,42,FALSE),)</f>
        <v>0</v>
      </c>
      <c r="KL17" s="524">
        <f t="shared" si="220"/>
        <v>0</v>
      </c>
      <c r="KM17" s="521" t="str">
        <f t="shared" si="84"/>
        <v/>
      </c>
      <c r="KN17" s="521" t="str">
        <f t="shared" si="85"/>
        <v/>
      </c>
      <c r="KO17" s="521" t="str">
        <f t="shared" si="221"/>
        <v/>
      </c>
      <c r="KP17" s="521" t="str">
        <f t="shared" si="86"/>
        <v/>
      </c>
      <c r="KQ17" s="521" t="str">
        <f t="shared" si="87"/>
        <v/>
      </c>
      <c r="KR17" s="521" t="str">
        <f t="shared" si="88"/>
        <v/>
      </c>
      <c r="KS17" s="521" t="str">
        <f t="shared" si="89"/>
        <v/>
      </c>
      <c r="KT17" s="521" t="str">
        <f t="shared" si="90"/>
        <v/>
      </c>
      <c r="KU17" s="760" t="str">
        <f t="shared" si="91"/>
        <v/>
      </c>
      <c r="KV17" s="521" t="str">
        <f t="shared" si="92"/>
        <v/>
      </c>
      <c r="KW17" s="520">
        <f t="shared" si="93"/>
        <v>0</v>
      </c>
      <c r="KX17" s="521" t="str">
        <f t="shared" si="222"/>
        <v/>
      </c>
      <c r="KY17" s="525">
        <f t="shared" si="94"/>
        <v>0</v>
      </c>
      <c r="KZ17" s="521" t="str">
        <f t="shared" si="95"/>
        <v/>
      </c>
      <c r="LA17" s="760" t="str">
        <f t="shared" si="96"/>
        <v/>
      </c>
      <c r="LB17" s="526" t="str">
        <f t="shared" si="97"/>
        <v>○</v>
      </c>
      <c r="LC17" s="520">
        <f t="shared" si="223"/>
        <v>0</v>
      </c>
      <c r="LD17" s="527">
        <f t="shared" si="224"/>
        <v>0</v>
      </c>
      <c r="LE17" s="527" t="str">
        <f t="shared" si="225"/>
        <v/>
      </c>
      <c r="LF17" s="761" t="str">
        <f t="shared" si="226"/>
        <v/>
      </c>
      <c r="LG17" s="735" t="str">
        <f t="shared" si="98"/>
        <v/>
      </c>
      <c r="LH17" s="530" t="str">
        <f t="shared" si="99"/>
        <v>○</v>
      </c>
      <c r="LI17" s="736">
        <f t="shared" si="100"/>
        <v>0</v>
      </c>
      <c r="LJ17" s="761">
        <f t="shared" si="101"/>
        <v>0</v>
      </c>
      <c r="LK17" s="532">
        <f t="shared" si="227"/>
        <v>0</v>
      </c>
      <c r="LL17" s="533" t="str">
        <f t="shared" si="228"/>
        <v>○</v>
      </c>
      <c r="LM17" s="600">
        <f t="shared" si="102"/>
        <v>0</v>
      </c>
      <c r="LN17" s="602" t="str">
        <f t="shared" si="229"/>
        <v>○</v>
      </c>
      <c r="LO17" s="608">
        <f t="shared" si="103"/>
        <v>0</v>
      </c>
      <c r="LP17" s="521" t="str">
        <f t="shared" si="104"/>
        <v/>
      </c>
      <c r="LQ17" s="607">
        <f t="shared" si="105"/>
        <v>0</v>
      </c>
      <c r="LR17" s="521" t="str">
        <f t="shared" si="106"/>
        <v/>
      </c>
      <c r="LS17" s="519" t="str">
        <f t="shared" si="107"/>
        <v/>
      </c>
      <c r="LT17" s="526" t="str">
        <f t="shared" si="108"/>
        <v>○</v>
      </c>
      <c r="LU17" s="601" t="str">
        <f t="shared" si="230"/>
        <v/>
      </c>
      <c r="LV17" s="601">
        <f t="shared" si="231"/>
        <v>0</v>
      </c>
      <c r="LW17" s="761">
        <f t="shared" si="110"/>
        <v>0</v>
      </c>
      <c r="LX17" s="735">
        <f t="shared" si="111"/>
        <v>0</v>
      </c>
      <c r="LY17" s="530" t="str">
        <f t="shared" si="112"/>
        <v>○</v>
      </c>
      <c r="LZ17" s="736">
        <f t="shared" si="113"/>
        <v>0</v>
      </c>
      <c r="MA17" s="761">
        <f t="shared" si="114"/>
        <v>0</v>
      </c>
      <c r="MB17" s="532">
        <f t="shared" si="115"/>
        <v>0</v>
      </c>
      <c r="MC17" s="533" t="str">
        <f t="shared" si="232"/>
        <v>○</v>
      </c>
      <c r="MD17" s="473">
        <f>IF(AND($H17=1,$T17=1),SUMIF($E$14:$E$213,E17,$CA$14:CA216),0)</f>
        <v>0</v>
      </c>
      <c r="ME17" s="856" t="str">
        <f t="shared" si="116"/>
        <v>○</v>
      </c>
      <c r="MF17" s="869" t="str">
        <f t="shared" si="233"/>
        <v/>
      </c>
      <c r="MG17" s="870" t="str">
        <f t="shared" si="117"/>
        <v/>
      </c>
      <c r="MH17" s="871" t="str">
        <f t="shared" si="118"/>
        <v/>
      </c>
      <c r="MI17" s="872" t="str">
        <f t="shared" si="234"/>
        <v/>
      </c>
      <c r="MJ17" s="873" t="str">
        <f t="shared" si="119"/>
        <v/>
      </c>
      <c r="MK17" s="874">
        <f t="shared" si="120"/>
        <v>0</v>
      </c>
      <c r="MM17" s="739"/>
    </row>
    <row r="18" spans="1:351" ht="19" customHeight="1">
      <c r="A18" s="610">
        <f t="shared" si="8"/>
        <v>0</v>
      </c>
      <c r="B18" s="610">
        <f t="shared" si="121"/>
        <v>0</v>
      </c>
      <c r="C18" s="610">
        <f t="shared" si="122"/>
        <v>0</v>
      </c>
      <c r="D18" s="610">
        <f t="shared" si="123"/>
        <v>0</v>
      </c>
      <c r="E18" s="610">
        <f>IF(W18&lt;&gt;"",IF(OR(W18&lt;&gt;W17,L18&lt;&gt;L17),E17+1,E17),0)</f>
        <v>0</v>
      </c>
      <c r="F18" s="610">
        <f t="shared" si="124"/>
        <v>0</v>
      </c>
      <c r="G18" s="610">
        <f t="shared" si="125"/>
        <v>0</v>
      </c>
      <c r="H18" s="610">
        <f>IF(W18&lt;&gt;"",IF(W18&lt;&gt;W17,1,0),0)</f>
        <v>0</v>
      </c>
      <c r="I18" s="611">
        <f t="shared" si="10"/>
        <v>5</v>
      </c>
      <c r="J18" s="719"/>
      <c r="K18" s="720"/>
      <c r="L18" s="720"/>
      <c r="M18" s="720"/>
      <c r="N18" s="924"/>
      <c r="O18" s="918"/>
      <c r="P18" s="742"/>
      <c r="Q18" s="637">
        <f t="shared" si="127"/>
        <v>0</v>
      </c>
      <c r="R18" s="722"/>
      <c r="S18" s="722"/>
      <c r="T18" s="725"/>
      <c r="U18" s="655"/>
      <c r="V18" s="762">
        <f>IF(W18&lt;&gt;"",IF(L18&lt;&gt;L17,1,IF(W18&lt;&gt;W17,V17+1,V17)),)</f>
        <v>0</v>
      </c>
      <c r="W18" s="809"/>
      <c r="X18" s="745"/>
      <c r="Y18" s="919"/>
      <c r="Z18" s="920"/>
      <c r="AA18" s="639" t="str">
        <f t="shared" si="128"/>
        <v/>
      </c>
      <c r="AB18" s="640" t="str">
        <f t="shared" si="129"/>
        <v/>
      </c>
      <c r="AC18" s="731"/>
      <c r="AD18" s="641">
        <f t="shared" si="130"/>
        <v>0</v>
      </c>
      <c r="AE18" s="729"/>
      <c r="AF18" s="728" t="str">
        <f>'整理番号表 （R6時） '!$AC18</f>
        <v/>
      </c>
      <c r="AG18" s="730" t="str">
        <f t="shared" ref="AG18:AG19" si="237">IF($AF18&lt;&gt;"",$AG$2*AF18,"")</f>
        <v/>
      </c>
      <c r="AH18" s="731"/>
      <c r="AI18" s="731"/>
      <c r="AJ18" s="639">
        <f>IF(AI18&lt;&gt;0,VLOOKUP(AI18,'整理番号表 （R6時） '!$B$20:$F$47,2,FALSE),)</f>
        <v>0</v>
      </c>
      <c r="AK18" s="733"/>
      <c r="AL18" s="733"/>
      <c r="AM18" s="733"/>
      <c r="AN18" s="752"/>
      <c r="AO18" s="644" t="str">
        <f>IF(AND($S18=1,$AN18&lt;&gt;0),VLOOKUP(AN18,'整理番号表 （R6時） '!$P$6:$Q$39,2,FALSE),IF(AND($T18=1,$AN18&gt;0,$AN18&lt;=8),VLOOKUP($AN18,'整理番号表 （R6時） '!$P$6:$Q$13,2,FALSE),IF($AN18&gt;=9,"ﾘｰｽは1～8の数字を選択","")))</f>
        <v/>
      </c>
      <c r="AP18" s="805"/>
      <c r="AQ18" s="645">
        <f>IF(AR18&lt;&gt;"",IF(OR(Z18&lt;&gt;Z17,W18&lt;&gt;W17),1,AQ17+1),0)</f>
        <v>0</v>
      </c>
      <c r="AR18" s="810"/>
      <c r="AS18" s="305"/>
      <c r="AT18" s="504"/>
      <c r="AU18" s="505"/>
      <c r="AV18" s="503"/>
      <c r="AW18" s="315"/>
      <c r="AX18" s="751">
        <f>IF(AW18&lt;&gt;0,VLOOKUP(AW18,'整理番号表 （R6時） '!$P$43:$R$49,2,FALSE),)</f>
        <v>0</v>
      </c>
      <c r="AY18" s="506"/>
      <c r="AZ18" s="505"/>
      <c r="BA18" s="503"/>
      <c r="BB18" s="444"/>
      <c r="BC18" s="759">
        <f t="shared" si="133"/>
        <v>0</v>
      </c>
      <c r="BD18" s="763">
        <f t="shared" si="12"/>
        <v>0</v>
      </c>
      <c r="BE18" s="759">
        <f t="shared" si="134"/>
        <v>0</v>
      </c>
      <c r="BF18" s="508"/>
      <c r="BG18" s="508"/>
      <c r="BH18" s="508"/>
      <c r="BI18" s="509"/>
      <c r="BJ18" s="770" t="str">
        <f t="shared" si="135"/>
        <v/>
      </c>
      <c r="BK18" s="772" t="str">
        <f t="shared" si="136"/>
        <v/>
      </c>
      <c r="BL18" s="648">
        <f t="shared" si="137"/>
        <v>0</v>
      </c>
      <c r="BM18" s="836"/>
      <c r="BN18" s="510"/>
      <c r="BO18" s="593"/>
      <c r="BP18" s="902"/>
      <c r="BQ18" s="76"/>
      <c r="BR18" s="756"/>
      <c r="BS18" s="756"/>
      <c r="BT18" s="929" t="str">
        <f t="shared" si="236"/>
        <v/>
      </c>
      <c r="BU18" s="911"/>
      <c r="BV18" s="752"/>
      <c r="BW18" s="751">
        <f>IF(BV18&lt;&gt;0,VLOOKUP(BV18,'整理番号表 （R6時） '!$P$43:$R$49,2,FALSE),)</f>
        <v>0</v>
      </c>
      <c r="BX18" s="758"/>
      <c r="BY18" s="756"/>
      <c r="BZ18" s="759" t="str">
        <f t="shared" si="138"/>
        <v/>
      </c>
      <c r="CA18" s="712"/>
      <c r="CB18" s="759">
        <f t="shared" si="139"/>
        <v>0</v>
      </c>
      <c r="CC18" s="763" t="str">
        <f t="shared" si="13"/>
        <v/>
      </c>
      <c r="CD18" s="754"/>
      <c r="CE18" s="754"/>
      <c r="CF18" s="759">
        <f t="shared" si="235"/>
        <v>0</v>
      </c>
      <c r="CG18" s="748"/>
      <c r="CH18" s="748"/>
      <c r="CI18" s="622"/>
      <c r="CJ18" s="853"/>
      <c r="CK18" s="854"/>
      <c r="CL18" s="665" t="str">
        <f t="shared" si="140"/>
        <v/>
      </c>
      <c r="CM18" s="666" t="str">
        <f t="shared" si="14"/>
        <v/>
      </c>
      <c r="CN18" s="744"/>
      <c r="CO18" s="496"/>
      <c r="CP18" s="762" t="str">
        <f t="shared" si="15"/>
        <v/>
      </c>
      <c r="CQ18" s="740"/>
      <c r="CR18" s="749"/>
      <c r="CS18" s="740"/>
      <c r="CT18" s="740"/>
      <c r="CU18" s="740"/>
      <c r="CV18" s="649" t="str">
        <f t="shared" si="141"/>
        <v/>
      </c>
      <c r="CW18" s="547">
        <f t="shared" si="142"/>
        <v>0</v>
      </c>
      <c r="CX18" s="762" t="str">
        <f t="shared" si="16"/>
        <v/>
      </c>
      <c r="CY18" s="715"/>
      <c r="CZ18" s="740"/>
      <c r="DA18" s="715"/>
      <c r="DB18" s="715"/>
      <c r="DC18" s="714"/>
      <c r="DD18" s="649" t="str">
        <f t="shared" si="143"/>
        <v/>
      </c>
      <c r="DE18" s="547" t="str">
        <f t="shared" si="144"/>
        <v/>
      </c>
      <c r="DF18" s="762">
        <f t="shared" si="145"/>
        <v>0</v>
      </c>
      <c r="DG18" s="762" t="str">
        <f t="shared" si="146"/>
        <v/>
      </c>
      <c r="DH18" s="762">
        <f t="shared" si="147"/>
        <v>0</v>
      </c>
      <c r="DI18" s="762">
        <f t="shared" si="148"/>
        <v>0</v>
      </c>
      <c r="DJ18" s="762">
        <f t="shared" si="149"/>
        <v>0</v>
      </c>
      <c r="DK18" s="762">
        <f t="shared" si="150"/>
        <v>0</v>
      </c>
      <c r="DL18" s="762">
        <f t="shared" si="151"/>
        <v>0</v>
      </c>
      <c r="DM18" s="762" t="str">
        <f t="shared" si="152"/>
        <v/>
      </c>
      <c r="DN18" s="855"/>
      <c r="DO18" s="661">
        <f t="shared" si="153"/>
        <v>0</v>
      </c>
      <c r="DP18" s="336">
        <f t="shared" si="153"/>
        <v>0</v>
      </c>
      <c r="DQ18" s="336">
        <f t="shared" si="153"/>
        <v>0</v>
      </c>
      <c r="DR18" s="336">
        <f t="shared" si="153"/>
        <v>0</v>
      </c>
      <c r="DS18" s="336">
        <f t="shared" si="153"/>
        <v>0</v>
      </c>
      <c r="DT18" s="336">
        <f t="shared" si="153"/>
        <v>0</v>
      </c>
      <c r="DU18" s="336">
        <f t="shared" si="154"/>
        <v>0</v>
      </c>
      <c r="DV18" s="336">
        <f t="shared" si="155"/>
        <v>0</v>
      </c>
      <c r="DW18" s="336">
        <f t="shared" si="155"/>
        <v>0</v>
      </c>
      <c r="DX18" s="336">
        <f t="shared" si="155"/>
        <v>0</v>
      </c>
      <c r="DY18" s="336">
        <f t="shared" si="155"/>
        <v>0</v>
      </c>
      <c r="DZ18" s="336">
        <f t="shared" si="155"/>
        <v>0</v>
      </c>
      <c r="EA18" s="336">
        <f t="shared" si="155"/>
        <v>0</v>
      </c>
      <c r="EB18" s="336">
        <f t="shared" si="156"/>
        <v>0</v>
      </c>
      <c r="EC18" s="336">
        <f t="shared" si="157"/>
        <v>0</v>
      </c>
      <c r="ED18" s="336">
        <f t="shared" si="158"/>
        <v>0</v>
      </c>
      <c r="EE18" s="336">
        <f t="shared" si="159"/>
        <v>0</v>
      </c>
      <c r="EF18" s="336">
        <f t="shared" si="160"/>
        <v>0</v>
      </c>
      <c r="EG18" s="390">
        <f t="shared" si="19"/>
        <v>0</v>
      </c>
      <c r="EH18" s="650">
        <f t="shared" si="161"/>
        <v>0</v>
      </c>
      <c r="EI18" s="650">
        <f>IF($AA18=1,IF(SUM($EH18:EH18)&lt;&gt;1,IF(SUM(GR18,HC18,HL18)&gt;0,1,),),)</f>
        <v>0</v>
      </c>
      <c r="EJ18" s="650">
        <f>IF($AA18=1,IF(SUM($EH18:EI18)&lt;&gt;1,IF(SUM(GS18,HD18,HM18)&gt;0,1,),),)</f>
        <v>0</v>
      </c>
      <c r="EK18" s="650">
        <f>IF($AA18=1,IF(SUM($EH18:EJ18)&lt;&gt;1,IF(SUM(GT18,HE18,HN18)&gt;0,1,),),)</f>
        <v>0</v>
      </c>
      <c r="EL18" s="650">
        <f>IF($AA18=1,IF(SUM($EH18:EK18)&lt;&gt;1,IF(SUM(GU18,GZ18,HF18,HO18)&gt;0,1,),),)</f>
        <v>0</v>
      </c>
      <c r="EM18" s="650">
        <f>IF($AA18=1,IF(SUM($EH18:EK18)&lt;&gt;1,IF(SUM(GV18,HG18,HP18)&gt;0,1,),),)</f>
        <v>0</v>
      </c>
      <c r="EN18" s="650">
        <f>IF($AA18=1,IF(SUM($EH18:EL18)&lt;&gt;1,IF(SUM(GW18,HH18,HQ18)&gt;0,1,),),)</f>
        <v>0</v>
      </c>
      <c r="EO18" s="650">
        <f>IF($AA18=1,IF(SUM($EH18:EM18)&lt;&gt;1,IF(SUM(GX18,HI18,HR18)&gt;0,1,),),)</f>
        <v>0</v>
      </c>
      <c r="EP18" s="650">
        <f>IF($AA18=1,IF(SUM($EH18:EO18)&lt;&gt;1,IF(SUM(GY18,HJ18,HS18,HA18)&gt;0,1,),),)</f>
        <v>0</v>
      </c>
      <c r="EQ18" s="818"/>
      <c r="ER18" s="818"/>
      <c r="ES18" s="818"/>
      <c r="ET18" s="818"/>
      <c r="EU18" s="818"/>
      <c r="EV18" s="818"/>
      <c r="EW18" s="59"/>
      <c r="EX18" s="59"/>
      <c r="EY18" s="59"/>
      <c r="EZ18" s="59"/>
      <c r="FA18" s="59"/>
      <c r="FB18" s="650">
        <f t="shared" si="21"/>
        <v>0</v>
      </c>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11"/>
      <c r="GB18" s="59"/>
      <c r="GC18" s="932"/>
      <c r="GD18" s="662"/>
      <c r="GE18" s="512"/>
      <c r="GF18" s="513"/>
      <c r="GG18" s="514"/>
      <c r="GH18" s="514"/>
      <c r="GI18" s="515">
        <f t="shared" si="22"/>
        <v>0</v>
      </c>
      <c r="GJ18" s="516">
        <f t="shared" si="23"/>
        <v>0</v>
      </c>
      <c r="GK18" s="517">
        <f t="shared" si="24"/>
        <v>0</v>
      </c>
      <c r="GL18" s="518">
        <f t="shared" si="25"/>
        <v>0</v>
      </c>
      <c r="GM18" s="518">
        <f t="shared" si="26"/>
        <v>0</v>
      </c>
      <c r="GN18" s="518">
        <f t="shared" si="27"/>
        <v>0</v>
      </c>
      <c r="GO18" s="518">
        <f t="shared" si="28"/>
        <v>0</v>
      </c>
      <c r="GP18" s="517">
        <f t="shared" si="162"/>
        <v>0</v>
      </c>
      <c r="GQ18" s="517">
        <f t="shared" si="163"/>
        <v>0</v>
      </c>
      <c r="GR18" s="517">
        <f>IF($GF18&lt;&gt;1,IF(AND(SUM($GQ18:GQ18)&lt;&gt;1),IF($GI18&gt;=10,1,),),0)</f>
        <v>0</v>
      </c>
      <c r="GS18" s="517">
        <f>IF($GF18&lt;&gt;1,IF(AND(SUM($GQ18:GR18)&lt;&gt;1),IF(AND($GE18=1,$GI18&gt;=4),1,),),0)</f>
        <v>0</v>
      </c>
      <c r="GT18" s="517">
        <f>IF($GF18&lt;&gt;1,IF(AND(SUM($GQ18:GS18)&lt;&gt;1),IF(AND($GE18=1,$GI18&gt;=2),1,),),0)</f>
        <v>0</v>
      </c>
      <c r="GU18" s="517">
        <f>IF($GF18&lt;&gt;1,IF(AND(SUM($GQ18:GT18)&lt;&gt;1),IF(AND($GE18=1,$GI18&gt;0),1,),),0)</f>
        <v>0</v>
      </c>
      <c r="GV18" s="517">
        <f>IF($GF18&lt;&gt;1,IF(AND(SUM($GQ18:GU18)&lt;&gt;1),IF($GI18&gt;=4,1,),),0)</f>
        <v>0</v>
      </c>
      <c r="GW18" s="517">
        <f>IF($GF18&lt;&gt;1,IF(AND(SUM($GQ18:GV18)&lt;&gt;1),IF($GE18=1,1,),),0)</f>
        <v>0</v>
      </c>
      <c r="GX18" s="517">
        <f>IF($GF18&lt;&gt;1,IF(AND(SUM($GQ18:GW18)&lt;&gt;1),IF($GI18&gt;=2,1,),),0)</f>
        <v>0</v>
      </c>
      <c r="GY18" s="517">
        <f>IF($GF18&lt;&gt;1,IF(AND(SUM($GQ18:GX18)&lt;&gt;1),IF($GI18&gt;0,1,),),0)</f>
        <v>0</v>
      </c>
      <c r="GZ18" s="517">
        <f t="shared" si="164"/>
        <v>0</v>
      </c>
      <c r="HA18" s="517">
        <f>IF(AND(SUM($GZ18:GZ18)&lt;&gt;1,$GP18=4,$GF18=1,$GI18&gt;0),1,0)</f>
        <v>0</v>
      </c>
      <c r="HB18" s="517">
        <f t="shared" si="165"/>
        <v>0</v>
      </c>
      <c r="HC18" s="517">
        <f t="shared" si="166"/>
        <v>0</v>
      </c>
      <c r="HD18" s="517">
        <f>IF(AND($GP18=2,SUM($HB18:HC18)&lt;&gt;1),IF(AND($GE18=1,$GJ18&gt;=0.2),1,),)</f>
        <v>0</v>
      </c>
      <c r="HE18" s="517">
        <f>IF(AND($GP18=2,SUM($HB18:HD18)&lt;&gt;1),IF(AND($GE18=1,$GJ18&gt;=0.1),1,),)</f>
        <v>0</v>
      </c>
      <c r="HF18" s="517">
        <f>IF(AND($GP18=2,SUM($HB18:HE18)&lt;&gt;1),IF(AND($GE18=1,$GI18&gt;0),1,),)</f>
        <v>0</v>
      </c>
      <c r="HG18" s="517">
        <f>IF(AND($GP18=2,SUM($HB18:HF18)&lt;&gt;1),IF($GJ18&gt;=0.2,1,),)</f>
        <v>0</v>
      </c>
      <c r="HH18" s="517">
        <f>IF(AND($GP18=2,SUM($HB18:HG18)&lt;&gt;1),IF($GE18=1,1,),)</f>
        <v>0</v>
      </c>
      <c r="HI18" s="517">
        <f>IF(AND($GP18=2,SUM($HB18:HH18)&lt;&gt;1),IF($GJ18&gt;=0.1,1,),)</f>
        <v>0</v>
      </c>
      <c r="HJ18" s="517">
        <f>IF(AND(SUM($HB18:HI18)&lt;&gt;1,$GP18=2,$GI18&gt;0),1,)</f>
        <v>0</v>
      </c>
      <c r="HK18" s="517">
        <f t="shared" si="167"/>
        <v>0</v>
      </c>
      <c r="HL18" s="517">
        <f t="shared" si="168"/>
        <v>0</v>
      </c>
      <c r="HM18" s="517">
        <f>IF(AND($GP18=3,SUM($HK18:HL18)&lt;&gt;1),IF(AND($GE18=1,$GJ18&gt;=0.1),1,),)</f>
        <v>0</v>
      </c>
      <c r="HN18" s="517">
        <f>IF(AND($GP18=3,SUM($HK18:HM18)&lt;&gt;1),IF(AND($GE18=1,$GJ18&gt;=0.05),1,),)</f>
        <v>0</v>
      </c>
      <c r="HO18" s="517">
        <f>IF(AND($GP18=3,SUM($HK18:HN18)&lt;&gt;1),IF(AND($GE18=1,$GI18&gt;0),1,),)</f>
        <v>0</v>
      </c>
      <c r="HP18" s="517">
        <f>IF(AND($GP18=3,SUM($HK18:HO18)&lt;&gt;1),IF($GJ18&gt;=0.1,1,),)</f>
        <v>0</v>
      </c>
      <c r="HQ18" s="517">
        <f>IF(AND($GP18=3,SUM($HK18:HP18)&lt;&gt;1),IF($GE18=1,1,),)</f>
        <v>0</v>
      </c>
      <c r="HR18" s="517">
        <f>IF(AND($GP18=3,SUM($HK18:HQ18)&lt;&gt;1),IF($GJ18&gt;=0.05,1,),)</f>
        <v>0</v>
      </c>
      <c r="HS18" s="517">
        <f>IF(AND(SUM($HK18:HR18)&lt;&gt;1,$GP18=3,$GF18=1,$GI18&gt;0),1,)</f>
        <v>0</v>
      </c>
      <c r="HT18" s="831"/>
      <c r="HU18" s="520">
        <f t="shared" si="169"/>
        <v>0</v>
      </c>
      <c r="HV18" s="521">
        <f t="shared" si="170"/>
        <v>0</v>
      </c>
      <c r="HW18" s="521">
        <f t="shared" si="171"/>
        <v>0</v>
      </c>
      <c r="HX18" s="521">
        <f t="shared" si="172"/>
        <v>0</v>
      </c>
      <c r="HY18" s="521">
        <f t="shared" si="173"/>
        <v>0</v>
      </c>
      <c r="HZ18" s="521">
        <f t="shared" si="174"/>
        <v>0</v>
      </c>
      <c r="IA18" s="521">
        <f t="shared" si="175"/>
        <v>0</v>
      </c>
      <c r="IB18" s="521">
        <f t="shared" si="176"/>
        <v>0</v>
      </c>
      <c r="IC18" s="521">
        <f t="shared" si="177"/>
        <v>0</v>
      </c>
      <c r="ID18" s="521">
        <f t="shared" si="178"/>
        <v>0</v>
      </c>
      <c r="IE18" s="521">
        <f t="shared" si="179"/>
        <v>0</v>
      </c>
      <c r="IF18" s="521">
        <f t="shared" si="180"/>
        <v>0</v>
      </c>
      <c r="IG18" s="521">
        <f t="shared" si="181"/>
        <v>0</v>
      </c>
      <c r="IH18" s="521">
        <f t="shared" si="182"/>
        <v>0</v>
      </c>
      <c r="II18" s="521">
        <f t="shared" si="183"/>
        <v>0</v>
      </c>
      <c r="IJ18" s="521">
        <f t="shared" si="184"/>
        <v>0</v>
      </c>
      <c r="IK18" s="521">
        <f t="shared" si="185"/>
        <v>0</v>
      </c>
      <c r="IL18" s="521">
        <f t="shared" si="186"/>
        <v>0</v>
      </c>
      <c r="IM18" s="521">
        <f t="shared" si="187"/>
        <v>0</v>
      </c>
      <c r="IN18" s="521">
        <f t="shared" si="35"/>
        <v>0</v>
      </c>
      <c r="IO18" s="521">
        <f t="shared" si="36"/>
        <v>0</v>
      </c>
      <c r="IP18" s="521">
        <f t="shared" si="37"/>
        <v>0</v>
      </c>
      <c r="IQ18" s="521">
        <f t="shared" si="38"/>
        <v>0</v>
      </c>
      <c r="IR18" s="521">
        <f t="shared" si="39"/>
        <v>0</v>
      </c>
      <c r="IS18" s="521">
        <f t="shared" si="40"/>
        <v>0</v>
      </c>
      <c r="IT18" s="521">
        <f t="shared" si="41"/>
        <v>0</v>
      </c>
      <c r="IU18" s="521">
        <f t="shared" si="42"/>
        <v>0</v>
      </c>
      <c r="IV18" s="521">
        <f t="shared" si="43"/>
        <v>0</v>
      </c>
      <c r="IW18" s="823">
        <f t="shared" si="44"/>
        <v>0</v>
      </c>
      <c r="IX18" s="521">
        <f t="shared" si="45"/>
        <v>0</v>
      </c>
      <c r="IY18" s="521">
        <f t="shared" si="46"/>
        <v>0</v>
      </c>
      <c r="IZ18" s="823">
        <f t="shared" si="188"/>
        <v>0</v>
      </c>
      <c r="JA18" s="521">
        <f t="shared" si="48"/>
        <v>0</v>
      </c>
      <c r="JB18" s="521">
        <f t="shared" si="49"/>
        <v>0</v>
      </c>
      <c r="JC18" s="521">
        <f t="shared" si="50"/>
        <v>0</v>
      </c>
      <c r="JD18" s="521">
        <f t="shared" si="189"/>
        <v>0</v>
      </c>
      <c r="JE18" s="521">
        <f t="shared" si="190"/>
        <v>0</v>
      </c>
      <c r="JF18" s="521">
        <f t="shared" si="191"/>
        <v>0</v>
      </c>
      <c r="JG18" s="521">
        <f t="shared" si="192"/>
        <v>0</v>
      </c>
      <c r="JH18" s="521">
        <f t="shared" si="193"/>
        <v>0</v>
      </c>
      <c r="JI18" s="521">
        <f t="shared" si="194"/>
        <v>0</v>
      </c>
      <c r="JJ18" s="521">
        <f t="shared" si="195"/>
        <v>0</v>
      </c>
      <c r="JK18" s="521">
        <f t="shared" si="196"/>
        <v>0</v>
      </c>
      <c r="JL18" s="521">
        <f t="shared" si="197"/>
        <v>0</v>
      </c>
      <c r="JM18" s="521">
        <f t="shared" si="198"/>
        <v>0</v>
      </c>
      <c r="JN18" s="521">
        <f t="shared" si="199"/>
        <v>0</v>
      </c>
      <c r="JO18" s="521">
        <f t="shared" si="200"/>
        <v>0</v>
      </c>
      <c r="JP18" s="521">
        <f t="shared" si="201"/>
        <v>0</v>
      </c>
      <c r="JQ18" s="521">
        <f t="shared" si="202"/>
        <v>0</v>
      </c>
      <c r="JR18" s="521">
        <f t="shared" si="203"/>
        <v>0</v>
      </c>
      <c r="JS18" s="521">
        <f t="shared" si="204"/>
        <v>0</v>
      </c>
      <c r="JT18" s="521">
        <f t="shared" si="205"/>
        <v>0</v>
      </c>
      <c r="JU18" s="521">
        <f t="shared" si="206"/>
        <v>0</v>
      </c>
      <c r="JV18" s="521">
        <f t="shared" si="207"/>
        <v>0</v>
      </c>
      <c r="JW18" s="521">
        <f t="shared" si="208"/>
        <v>0</v>
      </c>
      <c r="JX18" s="521">
        <f t="shared" si="209"/>
        <v>0</v>
      </c>
      <c r="JY18" s="521">
        <f t="shared" si="210"/>
        <v>0</v>
      </c>
      <c r="JZ18" s="521">
        <f t="shared" si="211"/>
        <v>0</v>
      </c>
      <c r="KA18" s="521">
        <f t="shared" si="212"/>
        <v>0</v>
      </c>
      <c r="KB18" s="521">
        <f t="shared" si="213"/>
        <v>0</v>
      </c>
      <c r="KC18" s="521">
        <f t="shared" si="214"/>
        <v>0</v>
      </c>
      <c r="KD18" s="521">
        <f t="shared" si="215"/>
        <v>0</v>
      </c>
      <c r="KE18" s="521">
        <f t="shared" si="216"/>
        <v>0</v>
      </c>
      <c r="KF18" s="521">
        <f t="shared" si="79"/>
        <v>0</v>
      </c>
      <c r="KG18" s="521">
        <f t="shared" si="217"/>
        <v>0</v>
      </c>
      <c r="KH18" s="521">
        <f t="shared" si="218"/>
        <v>0</v>
      </c>
      <c r="KI18" s="522">
        <f t="shared" si="219"/>
        <v>0</v>
      </c>
      <c r="KJ18" s="521">
        <f t="shared" si="83"/>
        <v>0</v>
      </c>
      <c r="KK18" s="760">
        <f>IF(H18=1,VLOOKUP(C18,'総括表 (A表)'!$E$12:$AW$542,42,FALSE),)</f>
        <v>0</v>
      </c>
      <c r="KL18" s="524">
        <f t="shared" si="220"/>
        <v>0</v>
      </c>
      <c r="KM18" s="521" t="str">
        <f t="shared" si="84"/>
        <v/>
      </c>
      <c r="KN18" s="521" t="str">
        <f t="shared" si="85"/>
        <v/>
      </c>
      <c r="KO18" s="521" t="str">
        <f t="shared" si="221"/>
        <v/>
      </c>
      <c r="KP18" s="521" t="str">
        <f t="shared" si="86"/>
        <v/>
      </c>
      <c r="KQ18" s="521" t="str">
        <f t="shared" si="87"/>
        <v/>
      </c>
      <c r="KR18" s="521" t="str">
        <f t="shared" si="88"/>
        <v/>
      </c>
      <c r="KS18" s="521" t="str">
        <f t="shared" si="89"/>
        <v/>
      </c>
      <c r="KT18" s="521" t="str">
        <f t="shared" si="90"/>
        <v/>
      </c>
      <c r="KU18" s="760" t="str">
        <f t="shared" si="91"/>
        <v/>
      </c>
      <c r="KV18" s="521" t="str">
        <f t="shared" si="92"/>
        <v/>
      </c>
      <c r="KW18" s="520">
        <f t="shared" si="93"/>
        <v>0</v>
      </c>
      <c r="KX18" s="521" t="str">
        <f t="shared" si="222"/>
        <v/>
      </c>
      <c r="KY18" s="525">
        <f t="shared" si="94"/>
        <v>0</v>
      </c>
      <c r="KZ18" s="521" t="str">
        <f t="shared" si="95"/>
        <v/>
      </c>
      <c r="LA18" s="760" t="str">
        <f t="shared" si="96"/>
        <v/>
      </c>
      <c r="LB18" s="526" t="str">
        <f t="shared" si="97"/>
        <v>○</v>
      </c>
      <c r="LC18" s="520">
        <f t="shared" si="223"/>
        <v>0</v>
      </c>
      <c r="LD18" s="527">
        <f t="shared" si="224"/>
        <v>0</v>
      </c>
      <c r="LE18" s="527" t="str">
        <f t="shared" si="225"/>
        <v/>
      </c>
      <c r="LF18" s="761" t="str">
        <f t="shared" si="226"/>
        <v/>
      </c>
      <c r="LG18" s="735" t="str">
        <f t="shared" si="98"/>
        <v/>
      </c>
      <c r="LH18" s="530" t="str">
        <f t="shared" si="99"/>
        <v>○</v>
      </c>
      <c r="LI18" s="736">
        <f t="shared" si="100"/>
        <v>0</v>
      </c>
      <c r="LJ18" s="761">
        <f t="shared" si="101"/>
        <v>0</v>
      </c>
      <c r="LK18" s="532">
        <f t="shared" si="227"/>
        <v>0</v>
      </c>
      <c r="LL18" s="533" t="str">
        <f t="shared" si="228"/>
        <v>○</v>
      </c>
      <c r="LM18" s="600">
        <f t="shared" si="102"/>
        <v>0</v>
      </c>
      <c r="LN18" s="602" t="str">
        <f t="shared" si="229"/>
        <v>○</v>
      </c>
      <c r="LO18" s="608">
        <f t="shared" si="103"/>
        <v>0</v>
      </c>
      <c r="LP18" s="521" t="str">
        <f t="shared" si="104"/>
        <v/>
      </c>
      <c r="LQ18" s="607">
        <f t="shared" si="105"/>
        <v>0</v>
      </c>
      <c r="LR18" s="521" t="str">
        <f t="shared" si="106"/>
        <v/>
      </c>
      <c r="LS18" s="519" t="str">
        <f t="shared" si="107"/>
        <v/>
      </c>
      <c r="LT18" s="526" t="str">
        <f t="shared" si="108"/>
        <v>○</v>
      </c>
      <c r="LU18" s="601" t="str">
        <f t="shared" si="230"/>
        <v/>
      </c>
      <c r="LV18" s="601">
        <f t="shared" si="231"/>
        <v>0</v>
      </c>
      <c r="LW18" s="761">
        <f t="shared" si="110"/>
        <v>0</v>
      </c>
      <c r="LX18" s="735">
        <f t="shared" si="111"/>
        <v>0</v>
      </c>
      <c r="LY18" s="530" t="str">
        <f t="shared" si="112"/>
        <v>○</v>
      </c>
      <c r="LZ18" s="736">
        <f t="shared" si="113"/>
        <v>0</v>
      </c>
      <c r="MA18" s="761">
        <f t="shared" si="114"/>
        <v>0</v>
      </c>
      <c r="MB18" s="532">
        <f t="shared" si="115"/>
        <v>0</v>
      </c>
      <c r="MC18" s="533" t="str">
        <f t="shared" si="232"/>
        <v>○</v>
      </c>
      <c r="MD18" s="473">
        <f>IF(AND($H18=1,$T18=1),SUMIF($E$14:$E$213,E18,$CA$14:CA217),0)</f>
        <v>0</v>
      </c>
      <c r="ME18" s="856" t="str">
        <f t="shared" si="116"/>
        <v>○</v>
      </c>
      <c r="MF18" s="869" t="str">
        <f t="shared" si="233"/>
        <v/>
      </c>
      <c r="MG18" s="870" t="str">
        <f t="shared" si="117"/>
        <v/>
      </c>
      <c r="MH18" s="871" t="str">
        <f t="shared" si="118"/>
        <v/>
      </c>
      <c r="MI18" s="872" t="str">
        <f t="shared" si="234"/>
        <v/>
      </c>
      <c r="MJ18" s="873" t="str">
        <f t="shared" si="119"/>
        <v/>
      </c>
      <c r="MK18" s="874">
        <f t="shared" si="120"/>
        <v>0</v>
      </c>
      <c r="MM18" s="739"/>
    </row>
    <row r="19" spans="1:351" ht="37" customHeight="1">
      <c r="A19" s="610">
        <f t="shared" si="8"/>
        <v>0</v>
      </c>
      <c r="B19" s="610">
        <f t="shared" si="121"/>
        <v>0</v>
      </c>
      <c r="C19" s="610">
        <f t="shared" si="122"/>
        <v>0</v>
      </c>
      <c r="D19" s="610">
        <f t="shared" si="123"/>
        <v>0</v>
      </c>
      <c r="E19" s="610">
        <f>IF(W19&lt;&gt;"",IF(OR(W19&lt;&gt;W18,L19&lt;&gt;L18),E18+1,E18),0)</f>
        <v>0</v>
      </c>
      <c r="F19" s="610">
        <f t="shared" si="124"/>
        <v>0</v>
      </c>
      <c r="G19" s="610">
        <f t="shared" si="125"/>
        <v>0</v>
      </c>
      <c r="H19" s="610">
        <f>IF(W19&lt;&gt;"",IF(W19&lt;&gt;W18,1,0),0)</f>
        <v>0</v>
      </c>
      <c r="I19" s="611">
        <f t="shared" si="10"/>
        <v>6</v>
      </c>
      <c r="J19" s="719"/>
      <c r="K19" s="720"/>
      <c r="L19" s="720"/>
      <c r="M19" s="720"/>
      <c r="N19" s="924"/>
      <c r="O19" s="918"/>
      <c r="P19" s="742"/>
      <c r="Q19" s="637">
        <f t="shared" si="127"/>
        <v>0</v>
      </c>
      <c r="R19" s="722"/>
      <c r="S19" s="722"/>
      <c r="T19" s="722"/>
      <c r="U19" s="655"/>
      <c r="V19" s="762">
        <f>IF(W19&lt;&gt;"",IF(L19&lt;&gt;L18,1,IF(W19&lt;&gt;W18,V18+1,V18)),)</f>
        <v>0</v>
      </c>
      <c r="W19" s="809"/>
      <c r="X19" s="745"/>
      <c r="Y19" s="919"/>
      <c r="Z19" s="920"/>
      <c r="AA19" s="639" t="str">
        <f>IF($AC19="","",IF($AC19=5,2,1))</f>
        <v/>
      </c>
      <c r="AB19" s="640" t="str">
        <f t="shared" si="129"/>
        <v/>
      </c>
      <c r="AC19" s="731"/>
      <c r="AD19" s="641">
        <f t="shared" si="130"/>
        <v>0</v>
      </c>
      <c r="AE19" s="729"/>
      <c r="AF19" s="728" t="str">
        <f>'整理番号表 （R6時） '!$AC19</f>
        <v/>
      </c>
      <c r="AG19" s="730" t="str">
        <f t="shared" si="237"/>
        <v/>
      </c>
      <c r="AH19" s="731"/>
      <c r="AI19" s="731"/>
      <c r="AJ19" s="639">
        <f>IF(AI19&lt;&gt;0,VLOOKUP(AI19,'整理番号表 （R6時） '!$B$20:$F$47,2,FALSE),)</f>
        <v>0</v>
      </c>
      <c r="AK19" s="409"/>
      <c r="AL19" s="409"/>
      <c r="AM19" s="409"/>
      <c r="AN19" s="752"/>
      <c r="AO19" s="644" t="str">
        <f>IF(AND($S19=1,$AN19&lt;&gt;0),VLOOKUP(AN19,'整理番号表 （R6時） '!$P$6:$Q$39,2,FALSE),IF(AND($T19=1,$AN19&gt;0,$AN19&lt;=8),VLOOKUP($AN19,'整理番号表 （R6時） '!$P$6:$Q$13,2,FALSE),IF($AN19&gt;=9,"ﾘｰｽは1～8の数字を選択","")))</f>
        <v/>
      </c>
      <c r="AP19" s="805"/>
      <c r="AQ19" s="645">
        <f>IF(AR19&lt;&gt;"",IF(OR(Z19&lt;&gt;Z18,W19&lt;&gt;W18),1,AQ18+1),0)</f>
        <v>0</v>
      </c>
      <c r="AR19" s="810"/>
      <c r="AS19" s="305"/>
      <c r="AT19" s="756"/>
      <c r="AU19" s="756"/>
      <c r="AV19" s="758"/>
      <c r="AW19" s="315"/>
      <c r="AX19" s="751">
        <f>IF(AW19&lt;&gt;0,VLOOKUP(AW19,'整理番号表 （R6時） '!$P$43:$R$49,2,FALSE),)</f>
        <v>0</v>
      </c>
      <c r="AY19" s="758"/>
      <c r="AZ19" s="757"/>
      <c r="BA19" s="755"/>
      <c r="BB19" s="754"/>
      <c r="BC19" s="759">
        <f t="shared" si="133"/>
        <v>0</v>
      </c>
      <c r="BD19" s="763">
        <f t="shared" si="12"/>
        <v>0</v>
      </c>
      <c r="BE19" s="759">
        <f t="shared" si="134"/>
        <v>0</v>
      </c>
      <c r="BF19" s="508"/>
      <c r="BG19" s="508"/>
      <c r="BH19" s="508"/>
      <c r="BI19" s="509"/>
      <c r="BJ19" s="770" t="str">
        <f t="shared" si="135"/>
        <v/>
      </c>
      <c r="BK19" s="772" t="str">
        <f t="shared" si="136"/>
        <v/>
      </c>
      <c r="BL19" s="648">
        <f t="shared" si="137"/>
        <v>0</v>
      </c>
      <c r="BM19" s="836"/>
      <c r="BN19" s="510"/>
      <c r="BO19" s="593"/>
      <c r="BP19" s="902"/>
      <c r="BQ19" s="756"/>
      <c r="BR19" s="756"/>
      <c r="BS19" s="756"/>
      <c r="BT19" s="929" t="str">
        <f t="shared" si="236"/>
        <v/>
      </c>
      <c r="BU19" s="911"/>
      <c r="BV19" s="752"/>
      <c r="BW19" s="751">
        <f>IF(BV19&lt;&gt;0,VLOOKUP(BV19,'整理番号表 （R6時） '!$P$43:$R$49,2,FALSE),)</f>
        <v>0</v>
      </c>
      <c r="BX19" s="758"/>
      <c r="BY19" s="757"/>
      <c r="BZ19" s="759" t="str">
        <f t="shared" si="138"/>
        <v/>
      </c>
      <c r="CA19" s="712"/>
      <c r="CB19" s="759">
        <f t="shared" si="139"/>
        <v>0</v>
      </c>
      <c r="CC19" s="763" t="str">
        <f t="shared" si="13"/>
        <v/>
      </c>
      <c r="CD19" s="754"/>
      <c r="CE19" s="754"/>
      <c r="CF19" s="759">
        <f t="shared" si="235"/>
        <v>0</v>
      </c>
      <c r="CG19" s="748"/>
      <c r="CH19" s="748"/>
      <c r="CI19" s="622"/>
      <c r="CJ19" s="853"/>
      <c r="CK19" s="854"/>
      <c r="CL19" s="665" t="str">
        <f t="shared" si="140"/>
        <v/>
      </c>
      <c r="CM19" s="666" t="str">
        <f t="shared" si="14"/>
        <v/>
      </c>
      <c r="CN19" s="744"/>
      <c r="CO19" s="496"/>
      <c r="CP19" s="762" t="str">
        <f t="shared" si="15"/>
        <v/>
      </c>
      <c r="CQ19" s="740"/>
      <c r="CR19" s="749"/>
      <c r="CS19" s="740"/>
      <c r="CT19" s="740"/>
      <c r="CU19" s="740"/>
      <c r="CV19" s="649" t="str">
        <f t="shared" si="141"/>
        <v/>
      </c>
      <c r="CW19" s="547">
        <f t="shared" si="142"/>
        <v>0</v>
      </c>
      <c r="CX19" s="762" t="str">
        <f t="shared" si="16"/>
        <v/>
      </c>
      <c r="CY19" s="715"/>
      <c r="CZ19" s="740"/>
      <c r="DA19" s="715"/>
      <c r="DB19" s="715"/>
      <c r="DC19" s="714"/>
      <c r="DD19" s="649" t="str">
        <f t="shared" si="143"/>
        <v/>
      </c>
      <c r="DE19" s="547" t="str">
        <f t="shared" si="144"/>
        <v/>
      </c>
      <c r="DF19" s="762">
        <f t="shared" si="145"/>
        <v>0</v>
      </c>
      <c r="DG19" s="762" t="str">
        <f t="shared" si="146"/>
        <v/>
      </c>
      <c r="DH19" s="762">
        <f t="shared" si="147"/>
        <v>0</v>
      </c>
      <c r="DI19" s="762">
        <f t="shared" si="148"/>
        <v>0</v>
      </c>
      <c r="DJ19" s="762">
        <f t="shared" si="149"/>
        <v>0</v>
      </c>
      <c r="DK19" s="762">
        <f t="shared" si="150"/>
        <v>0</v>
      </c>
      <c r="DL19" s="762">
        <f t="shared" si="151"/>
        <v>0</v>
      </c>
      <c r="DM19" s="762" t="str">
        <f t="shared" si="152"/>
        <v/>
      </c>
      <c r="DN19" s="855"/>
      <c r="DO19" s="661">
        <f t="shared" si="153"/>
        <v>0</v>
      </c>
      <c r="DP19" s="336">
        <f t="shared" si="153"/>
        <v>0</v>
      </c>
      <c r="DQ19" s="336">
        <f t="shared" si="153"/>
        <v>0</v>
      </c>
      <c r="DR19" s="336">
        <f t="shared" si="153"/>
        <v>0</v>
      </c>
      <c r="DS19" s="336">
        <f t="shared" si="153"/>
        <v>0</v>
      </c>
      <c r="DT19" s="336">
        <f t="shared" si="153"/>
        <v>0</v>
      </c>
      <c r="DU19" s="336">
        <f t="shared" si="154"/>
        <v>0</v>
      </c>
      <c r="DV19" s="336">
        <f t="shared" si="155"/>
        <v>0</v>
      </c>
      <c r="DW19" s="336">
        <f t="shared" si="155"/>
        <v>0</v>
      </c>
      <c r="DX19" s="336">
        <f t="shared" si="155"/>
        <v>0</v>
      </c>
      <c r="DY19" s="336">
        <f t="shared" si="155"/>
        <v>0</v>
      </c>
      <c r="DZ19" s="336">
        <f t="shared" si="155"/>
        <v>0</v>
      </c>
      <c r="EA19" s="336">
        <f t="shared" si="155"/>
        <v>0</v>
      </c>
      <c r="EB19" s="336">
        <f t="shared" si="156"/>
        <v>0</v>
      </c>
      <c r="EC19" s="336">
        <f t="shared" si="157"/>
        <v>0</v>
      </c>
      <c r="ED19" s="336">
        <f t="shared" si="158"/>
        <v>0</v>
      </c>
      <c r="EE19" s="336">
        <f t="shared" si="159"/>
        <v>0</v>
      </c>
      <c r="EF19" s="336">
        <f t="shared" si="160"/>
        <v>0</v>
      </c>
      <c r="EG19" s="390">
        <f t="shared" si="19"/>
        <v>0</v>
      </c>
      <c r="EH19" s="650">
        <f t="shared" si="161"/>
        <v>0</v>
      </c>
      <c r="EI19" s="650">
        <f>IF($AA19=1,IF(SUM($EH19:EH19)&lt;&gt;1,IF(SUM(GR19,HC19,HL19)&gt;0,1,),),)</f>
        <v>0</v>
      </c>
      <c r="EJ19" s="650">
        <f>IF($AA19=1,IF(SUM($EH19:EI19)&lt;&gt;1,IF(SUM(GS19,HD19,HM19)&gt;0,1,),),)</f>
        <v>0</v>
      </c>
      <c r="EK19" s="650">
        <f>IF($AA19=1,IF(SUM($EH19:EJ19)&lt;&gt;1,IF(SUM(GT19,HE19,HN19)&gt;0,1,),),)</f>
        <v>0</v>
      </c>
      <c r="EL19" s="650">
        <f>IF($AA19=1,IF(SUM($EH19:EK19)&lt;&gt;1,IF(SUM(GU19,GZ19,HF19,HO19)&gt;0,1,),),)</f>
        <v>0</v>
      </c>
      <c r="EM19" s="650">
        <f>IF($AA19=1,IF(SUM($EH19:EK19)&lt;&gt;1,IF(SUM(GV19,HG19,HP19)&gt;0,1,),),)</f>
        <v>0</v>
      </c>
      <c r="EN19" s="650">
        <f>IF($AA19=1,IF(SUM($EH19:EL19)&lt;&gt;1,IF(SUM(GW19,HH19,HQ19)&gt;0,1,),),)</f>
        <v>0</v>
      </c>
      <c r="EO19" s="650">
        <f>IF($AA19=1,IF(SUM($EH19:EM19)&lt;&gt;1,IF(SUM(GX19,HI19,HR19)&gt;0,1,),),)</f>
        <v>0</v>
      </c>
      <c r="EP19" s="650">
        <f>IF($AA19=1,IF(SUM($EH19:EO19)&lt;&gt;1,IF(SUM(GY19,HJ19,HS19,HA19)&gt;0,1,),),)</f>
        <v>0</v>
      </c>
      <c r="EQ19" s="818"/>
      <c r="ER19" s="818"/>
      <c r="ES19" s="818"/>
      <c r="ET19" s="818"/>
      <c r="EU19" s="818"/>
      <c r="EV19" s="818"/>
      <c r="EW19" s="59"/>
      <c r="EX19" s="59"/>
      <c r="EY19" s="59"/>
      <c r="EZ19" s="59"/>
      <c r="FA19" s="59"/>
      <c r="FB19" s="650">
        <f t="shared" si="21"/>
        <v>0</v>
      </c>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11"/>
      <c r="GB19" s="59"/>
      <c r="GC19" s="932"/>
      <c r="GD19" s="662"/>
      <c r="GE19" s="512"/>
      <c r="GF19" s="513"/>
      <c r="GG19" s="514"/>
      <c r="GH19" s="514"/>
      <c r="GI19" s="515">
        <f t="shared" si="22"/>
        <v>0</v>
      </c>
      <c r="GJ19" s="516">
        <f t="shared" si="23"/>
        <v>0</v>
      </c>
      <c r="GK19" s="517">
        <f t="shared" si="24"/>
        <v>0</v>
      </c>
      <c r="GL19" s="518">
        <f t="shared" si="25"/>
        <v>0</v>
      </c>
      <c r="GM19" s="518">
        <f t="shared" si="26"/>
        <v>0</v>
      </c>
      <c r="GN19" s="518">
        <f t="shared" si="27"/>
        <v>0</v>
      </c>
      <c r="GO19" s="518">
        <f t="shared" si="28"/>
        <v>0</v>
      </c>
      <c r="GP19" s="517">
        <f t="shared" si="162"/>
        <v>0</v>
      </c>
      <c r="GQ19" s="517">
        <f t="shared" si="163"/>
        <v>0</v>
      </c>
      <c r="GR19" s="517">
        <f>IF($GF19&lt;&gt;1,IF(AND(SUM($GQ19:GQ19)&lt;&gt;1),IF($GI19&gt;=10,1,),),0)</f>
        <v>0</v>
      </c>
      <c r="GS19" s="517">
        <f>IF($GF19&lt;&gt;1,IF(AND(SUM($GQ19:GR19)&lt;&gt;1),IF(AND($GE19=1,$GI19&gt;=4),1,),),0)</f>
        <v>0</v>
      </c>
      <c r="GT19" s="517">
        <f>IF($GF19&lt;&gt;1,IF(AND(SUM($GQ19:GS19)&lt;&gt;1),IF(AND($GE19=1,$GI19&gt;=2),1,),),0)</f>
        <v>0</v>
      </c>
      <c r="GU19" s="517">
        <f>IF($GF19&lt;&gt;1,IF(AND(SUM($GQ19:GT19)&lt;&gt;1),IF(AND($GE19=1,$GI19&gt;0),1,),),0)</f>
        <v>0</v>
      </c>
      <c r="GV19" s="517">
        <f>IF($GF19&lt;&gt;1,IF(AND(SUM($GQ19:GU19)&lt;&gt;1),IF($GI19&gt;=4,1,),),0)</f>
        <v>0</v>
      </c>
      <c r="GW19" s="517">
        <f>IF($GF19&lt;&gt;1,IF(AND(SUM($GQ19:GV19)&lt;&gt;1),IF($GE19=1,1,),),0)</f>
        <v>0</v>
      </c>
      <c r="GX19" s="517">
        <f>IF($GF19&lt;&gt;1,IF(AND(SUM($GQ19:GW19)&lt;&gt;1),IF($GI19&gt;=2,1,),),0)</f>
        <v>0</v>
      </c>
      <c r="GY19" s="517">
        <f>IF($GF19&lt;&gt;1,IF(AND(SUM($GQ19:GX19)&lt;&gt;1),IF($GI19&gt;0,1,),),0)</f>
        <v>0</v>
      </c>
      <c r="GZ19" s="517">
        <f t="shared" si="164"/>
        <v>0</v>
      </c>
      <c r="HA19" s="517">
        <f>IF(AND(SUM($GZ19:GZ19)&lt;&gt;1,$GP19=4,$GF19=1,$GI19&gt;0),1,0)</f>
        <v>0</v>
      </c>
      <c r="HB19" s="517">
        <f t="shared" si="165"/>
        <v>0</v>
      </c>
      <c r="HC19" s="517">
        <f t="shared" si="166"/>
        <v>0</v>
      </c>
      <c r="HD19" s="517">
        <f>IF(AND($GP19=2,SUM($HB19:HC19)&lt;&gt;1),IF(AND($GE19=1,$GJ19&gt;=0.2),1,),)</f>
        <v>0</v>
      </c>
      <c r="HE19" s="517">
        <f>IF(AND($GP19=2,SUM($HB19:HD19)&lt;&gt;1),IF(AND($GE19=1,$GJ19&gt;=0.1),1,),)</f>
        <v>0</v>
      </c>
      <c r="HF19" s="517">
        <f>IF(AND($GP19=2,SUM($HB19:HE19)&lt;&gt;1),IF(AND($GE19=1,$GI19&gt;0),1,),)</f>
        <v>0</v>
      </c>
      <c r="HG19" s="517">
        <f>IF(AND($GP19=2,SUM($HB19:HF19)&lt;&gt;1),IF($GJ19&gt;=0.2,1,),)</f>
        <v>0</v>
      </c>
      <c r="HH19" s="517">
        <f>IF(AND($GP19=2,SUM($HB19:HG19)&lt;&gt;1),IF($GE19=1,1,),)</f>
        <v>0</v>
      </c>
      <c r="HI19" s="517">
        <f>IF(AND($GP19=2,SUM($HB19:HH19)&lt;&gt;1),IF($GJ19&gt;=0.1,1,),)</f>
        <v>0</v>
      </c>
      <c r="HJ19" s="517">
        <f>IF(AND(SUM($HB19:HI19)&lt;&gt;1,$GP19=2,$GI19&gt;0),1,)</f>
        <v>0</v>
      </c>
      <c r="HK19" s="517">
        <f t="shared" si="167"/>
        <v>0</v>
      </c>
      <c r="HL19" s="517">
        <f t="shared" si="168"/>
        <v>0</v>
      </c>
      <c r="HM19" s="517">
        <f>IF(AND($GP19=3,SUM($HK19:HL19)&lt;&gt;1),IF(AND($GE19=1,$GJ19&gt;=0.1),1,),)</f>
        <v>0</v>
      </c>
      <c r="HN19" s="517">
        <f>IF(AND($GP19=3,SUM($HK19:HM19)&lt;&gt;1),IF(AND($GE19=1,$GJ19&gt;=0.05),1,),)</f>
        <v>0</v>
      </c>
      <c r="HO19" s="517">
        <f>IF(AND($GP19=3,SUM($HK19:HN19)&lt;&gt;1),IF(AND($GE19=1,$GI19&gt;0),1,),)</f>
        <v>0</v>
      </c>
      <c r="HP19" s="517">
        <f>IF(AND($GP19=3,SUM($HK19:HO19)&lt;&gt;1),IF($GJ19&gt;=0.1,1,),)</f>
        <v>0</v>
      </c>
      <c r="HQ19" s="517">
        <f>IF(AND($GP19=3,SUM($HK19:HP19)&lt;&gt;1),IF($GE19=1,1,),)</f>
        <v>0</v>
      </c>
      <c r="HR19" s="517">
        <f>IF(AND($GP19=3,SUM($HK19:HQ19)&lt;&gt;1),IF($GJ19&gt;=0.05,1,),)</f>
        <v>0</v>
      </c>
      <c r="HS19" s="517">
        <f>IF(AND(SUM($HK19:HR19)&lt;&gt;1,$GP19=3,$GF19=1,$GI19&gt;0),1,)</f>
        <v>0</v>
      </c>
      <c r="HT19" s="831"/>
      <c r="HU19" s="520">
        <f t="shared" si="169"/>
        <v>0</v>
      </c>
      <c r="HV19" s="521">
        <f t="shared" si="170"/>
        <v>0</v>
      </c>
      <c r="HW19" s="521">
        <f t="shared" si="171"/>
        <v>0</v>
      </c>
      <c r="HX19" s="521">
        <f t="shared" si="172"/>
        <v>0</v>
      </c>
      <c r="HY19" s="521">
        <f t="shared" si="173"/>
        <v>0</v>
      </c>
      <c r="HZ19" s="521">
        <f t="shared" si="174"/>
        <v>0</v>
      </c>
      <c r="IA19" s="521">
        <f t="shared" si="175"/>
        <v>0</v>
      </c>
      <c r="IB19" s="521">
        <f t="shared" si="176"/>
        <v>0</v>
      </c>
      <c r="IC19" s="521">
        <f t="shared" si="177"/>
        <v>0</v>
      </c>
      <c r="ID19" s="521">
        <f t="shared" si="178"/>
        <v>0</v>
      </c>
      <c r="IE19" s="521">
        <f t="shared" si="179"/>
        <v>0</v>
      </c>
      <c r="IF19" s="521">
        <f t="shared" si="180"/>
        <v>0</v>
      </c>
      <c r="IG19" s="521">
        <f t="shared" si="181"/>
        <v>0</v>
      </c>
      <c r="IH19" s="521">
        <f t="shared" si="182"/>
        <v>0</v>
      </c>
      <c r="II19" s="521">
        <f t="shared" si="183"/>
        <v>0</v>
      </c>
      <c r="IJ19" s="521">
        <f t="shared" si="184"/>
        <v>0</v>
      </c>
      <c r="IK19" s="521">
        <f t="shared" si="185"/>
        <v>0</v>
      </c>
      <c r="IL19" s="521">
        <f t="shared" si="186"/>
        <v>0</v>
      </c>
      <c r="IM19" s="521">
        <f t="shared" si="187"/>
        <v>0</v>
      </c>
      <c r="IN19" s="521">
        <f t="shared" si="35"/>
        <v>0</v>
      </c>
      <c r="IO19" s="521">
        <f t="shared" si="36"/>
        <v>0</v>
      </c>
      <c r="IP19" s="521">
        <f t="shared" si="37"/>
        <v>0</v>
      </c>
      <c r="IQ19" s="521">
        <f t="shared" si="38"/>
        <v>0</v>
      </c>
      <c r="IR19" s="521">
        <f t="shared" si="39"/>
        <v>0</v>
      </c>
      <c r="IS19" s="521">
        <f t="shared" si="40"/>
        <v>0</v>
      </c>
      <c r="IT19" s="521">
        <f t="shared" si="41"/>
        <v>0</v>
      </c>
      <c r="IU19" s="521">
        <f t="shared" si="42"/>
        <v>0</v>
      </c>
      <c r="IV19" s="521">
        <f t="shared" si="43"/>
        <v>0</v>
      </c>
      <c r="IW19" s="823">
        <f t="shared" si="44"/>
        <v>0</v>
      </c>
      <c r="IX19" s="521">
        <f t="shared" si="45"/>
        <v>0</v>
      </c>
      <c r="IY19" s="521">
        <f t="shared" si="46"/>
        <v>0</v>
      </c>
      <c r="IZ19" s="823">
        <f t="shared" si="188"/>
        <v>0</v>
      </c>
      <c r="JA19" s="521">
        <f t="shared" si="48"/>
        <v>0</v>
      </c>
      <c r="JB19" s="521">
        <f t="shared" si="49"/>
        <v>0</v>
      </c>
      <c r="JC19" s="521">
        <f t="shared" si="50"/>
        <v>0</v>
      </c>
      <c r="JD19" s="521">
        <f t="shared" si="189"/>
        <v>0</v>
      </c>
      <c r="JE19" s="521">
        <f t="shared" si="190"/>
        <v>0</v>
      </c>
      <c r="JF19" s="521">
        <f t="shared" si="191"/>
        <v>0</v>
      </c>
      <c r="JG19" s="521">
        <f t="shared" si="192"/>
        <v>0</v>
      </c>
      <c r="JH19" s="521">
        <f t="shared" si="193"/>
        <v>0</v>
      </c>
      <c r="JI19" s="521">
        <f t="shared" si="194"/>
        <v>0</v>
      </c>
      <c r="JJ19" s="521">
        <f t="shared" si="195"/>
        <v>0</v>
      </c>
      <c r="JK19" s="521">
        <f t="shared" si="196"/>
        <v>0</v>
      </c>
      <c r="JL19" s="521">
        <f t="shared" si="197"/>
        <v>0</v>
      </c>
      <c r="JM19" s="521">
        <f t="shared" si="198"/>
        <v>0</v>
      </c>
      <c r="JN19" s="521">
        <f t="shared" si="199"/>
        <v>0</v>
      </c>
      <c r="JO19" s="521">
        <f t="shared" si="200"/>
        <v>0</v>
      </c>
      <c r="JP19" s="521">
        <f t="shared" si="201"/>
        <v>0</v>
      </c>
      <c r="JQ19" s="521">
        <f t="shared" si="202"/>
        <v>0</v>
      </c>
      <c r="JR19" s="521">
        <f t="shared" si="203"/>
        <v>0</v>
      </c>
      <c r="JS19" s="521">
        <f t="shared" si="204"/>
        <v>0</v>
      </c>
      <c r="JT19" s="521">
        <f t="shared" si="205"/>
        <v>0</v>
      </c>
      <c r="JU19" s="521">
        <f t="shared" si="206"/>
        <v>0</v>
      </c>
      <c r="JV19" s="521">
        <f t="shared" si="207"/>
        <v>0</v>
      </c>
      <c r="JW19" s="521">
        <f t="shared" si="208"/>
        <v>0</v>
      </c>
      <c r="JX19" s="521">
        <f t="shared" si="209"/>
        <v>0</v>
      </c>
      <c r="JY19" s="521">
        <f t="shared" si="210"/>
        <v>0</v>
      </c>
      <c r="JZ19" s="521">
        <f t="shared" si="211"/>
        <v>0</v>
      </c>
      <c r="KA19" s="521">
        <f t="shared" si="212"/>
        <v>0</v>
      </c>
      <c r="KB19" s="521">
        <f t="shared" si="213"/>
        <v>0</v>
      </c>
      <c r="KC19" s="521">
        <f t="shared" si="214"/>
        <v>0</v>
      </c>
      <c r="KD19" s="521">
        <f t="shared" si="215"/>
        <v>0</v>
      </c>
      <c r="KE19" s="521">
        <f t="shared" si="216"/>
        <v>0</v>
      </c>
      <c r="KF19" s="521">
        <f t="shared" si="79"/>
        <v>0</v>
      </c>
      <c r="KG19" s="521">
        <f t="shared" si="217"/>
        <v>0</v>
      </c>
      <c r="KH19" s="521">
        <f t="shared" si="218"/>
        <v>0</v>
      </c>
      <c r="KI19" s="522">
        <f t="shared" si="219"/>
        <v>0</v>
      </c>
      <c r="KJ19" s="521">
        <f t="shared" si="83"/>
        <v>0</v>
      </c>
      <c r="KK19" s="760">
        <f>IF(H19=1,VLOOKUP(C19,'総括表 (A表)'!$E$12:$AW$542,42,FALSE),)</f>
        <v>0</v>
      </c>
      <c r="KL19" s="524">
        <f t="shared" si="220"/>
        <v>0</v>
      </c>
      <c r="KM19" s="521" t="str">
        <f t="shared" si="84"/>
        <v/>
      </c>
      <c r="KN19" s="521" t="str">
        <f t="shared" si="85"/>
        <v/>
      </c>
      <c r="KO19" s="521" t="str">
        <f t="shared" si="221"/>
        <v/>
      </c>
      <c r="KP19" s="521" t="str">
        <f t="shared" si="86"/>
        <v/>
      </c>
      <c r="KQ19" s="521" t="str">
        <f t="shared" si="87"/>
        <v/>
      </c>
      <c r="KR19" s="521" t="str">
        <f t="shared" si="88"/>
        <v/>
      </c>
      <c r="KS19" s="521" t="str">
        <f t="shared" si="89"/>
        <v/>
      </c>
      <c r="KT19" s="521" t="str">
        <f t="shared" si="90"/>
        <v/>
      </c>
      <c r="KU19" s="760" t="str">
        <f t="shared" si="91"/>
        <v/>
      </c>
      <c r="KV19" s="521" t="str">
        <f t="shared" si="92"/>
        <v/>
      </c>
      <c r="KW19" s="520">
        <f t="shared" si="93"/>
        <v>0</v>
      </c>
      <c r="KX19" s="521" t="str">
        <f t="shared" si="222"/>
        <v/>
      </c>
      <c r="KY19" s="525">
        <f t="shared" si="94"/>
        <v>0</v>
      </c>
      <c r="KZ19" s="521" t="str">
        <f t="shared" si="95"/>
        <v/>
      </c>
      <c r="LA19" s="760" t="str">
        <f t="shared" si="96"/>
        <v/>
      </c>
      <c r="LB19" s="526" t="str">
        <f t="shared" si="97"/>
        <v>○</v>
      </c>
      <c r="LC19" s="520">
        <f t="shared" si="223"/>
        <v>0</v>
      </c>
      <c r="LD19" s="527">
        <f t="shared" si="224"/>
        <v>0</v>
      </c>
      <c r="LE19" s="527" t="str">
        <f t="shared" si="225"/>
        <v/>
      </c>
      <c r="LF19" s="761" t="str">
        <f t="shared" si="226"/>
        <v/>
      </c>
      <c r="LG19" s="735" t="str">
        <f t="shared" si="98"/>
        <v/>
      </c>
      <c r="LH19" s="530" t="str">
        <f t="shared" si="99"/>
        <v>○</v>
      </c>
      <c r="LI19" s="736">
        <f t="shared" si="100"/>
        <v>0</v>
      </c>
      <c r="LJ19" s="761">
        <f t="shared" si="101"/>
        <v>0</v>
      </c>
      <c r="LK19" s="532">
        <f t="shared" si="227"/>
        <v>0</v>
      </c>
      <c r="LL19" s="533" t="str">
        <f t="shared" si="228"/>
        <v>○</v>
      </c>
      <c r="LM19" s="600">
        <f t="shared" si="102"/>
        <v>0</v>
      </c>
      <c r="LN19" s="602" t="str">
        <f>IF(OR($LB19="×",$LH19="×",$LL19="×"),"×","○")</f>
        <v>○</v>
      </c>
      <c r="LO19" s="608">
        <f t="shared" si="103"/>
        <v>0</v>
      </c>
      <c r="LP19" s="521" t="str">
        <f t="shared" si="104"/>
        <v/>
      </c>
      <c r="LQ19" s="607">
        <f t="shared" si="105"/>
        <v>0</v>
      </c>
      <c r="LR19" s="521" t="str">
        <f t="shared" si="106"/>
        <v/>
      </c>
      <c r="LS19" s="519" t="str">
        <f t="shared" si="107"/>
        <v/>
      </c>
      <c r="LT19" s="526" t="str">
        <f t="shared" si="108"/>
        <v>○</v>
      </c>
      <c r="LU19" s="601" t="str">
        <f t="shared" si="230"/>
        <v/>
      </c>
      <c r="LV19" s="601">
        <f t="shared" si="231"/>
        <v>0</v>
      </c>
      <c r="LW19" s="761">
        <f t="shared" si="110"/>
        <v>0</v>
      </c>
      <c r="LX19" s="735">
        <f t="shared" si="111"/>
        <v>0</v>
      </c>
      <c r="LY19" s="530" t="str">
        <f t="shared" si="112"/>
        <v>○</v>
      </c>
      <c r="LZ19" s="736">
        <f t="shared" si="113"/>
        <v>0</v>
      </c>
      <c r="MA19" s="761">
        <f t="shared" si="114"/>
        <v>0</v>
      </c>
      <c r="MB19" s="532">
        <f t="shared" si="115"/>
        <v>0</v>
      </c>
      <c r="MC19" s="533" t="str">
        <f t="shared" si="232"/>
        <v>○</v>
      </c>
      <c r="MD19" s="473">
        <f>IF(AND($H19=1,$T19=1),SUMIF($E$14:$E$213,E19,$CA$14:CA218),0)</f>
        <v>0</v>
      </c>
      <c r="ME19" s="856" t="str">
        <f t="shared" si="116"/>
        <v>○</v>
      </c>
      <c r="MF19" s="869" t="str">
        <f t="shared" si="233"/>
        <v/>
      </c>
      <c r="MG19" s="870" t="str">
        <f t="shared" si="117"/>
        <v/>
      </c>
      <c r="MH19" s="871" t="str">
        <f t="shared" si="118"/>
        <v/>
      </c>
      <c r="MI19" s="872" t="str">
        <f t="shared" si="234"/>
        <v/>
      </c>
      <c r="MJ19" s="873" t="str">
        <f t="shared" si="119"/>
        <v/>
      </c>
      <c r="MK19" s="874">
        <f t="shared" si="120"/>
        <v>0</v>
      </c>
      <c r="MM19" s="739"/>
    </row>
    <row r="20" spans="1:351" ht="19" customHeight="1">
      <c r="A20" s="610">
        <f t="shared" si="8"/>
        <v>0</v>
      </c>
      <c r="B20" s="610">
        <f t="shared" si="121"/>
        <v>0</v>
      </c>
      <c r="C20" s="610">
        <f t="shared" si="122"/>
        <v>0</v>
      </c>
      <c r="D20" s="610">
        <f t="shared" si="123"/>
        <v>0</v>
      </c>
      <c r="E20" s="610">
        <f>IF(W20&lt;&gt;"",IF(OR(W20&lt;&gt;W19,L20&lt;&gt;L19),E19+1,E19),0)</f>
        <v>0</v>
      </c>
      <c r="F20" s="610">
        <f t="shared" si="124"/>
        <v>0</v>
      </c>
      <c r="G20" s="610">
        <f t="shared" si="125"/>
        <v>0</v>
      </c>
      <c r="H20" s="610">
        <f>IF(W20&lt;&gt;"",IF(W20&lt;&gt;W19,1,0),0)</f>
        <v>0</v>
      </c>
      <c r="I20" s="611">
        <f t="shared" si="10"/>
        <v>7</v>
      </c>
      <c r="J20" s="719"/>
      <c r="K20" s="720"/>
      <c r="L20" s="720"/>
      <c r="M20" s="720"/>
      <c r="N20" s="924"/>
      <c r="O20" s="918"/>
      <c r="P20" s="742"/>
      <c r="Q20" s="637">
        <f t="shared" si="127"/>
        <v>0</v>
      </c>
      <c r="R20" s="722"/>
      <c r="S20" s="722"/>
      <c r="T20" s="722"/>
      <c r="U20" s="655"/>
      <c r="V20" s="762">
        <f>IF(W20&lt;&gt;"",IF(L20&lt;&gt;L19,1,IF(W20&lt;&gt;W19,V19+1,V19)),)</f>
        <v>0</v>
      </c>
      <c r="W20" s="741"/>
      <c r="X20" s="745"/>
      <c r="Y20" s="750"/>
      <c r="Z20" s="726"/>
      <c r="AA20" s="639" t="str">
        <f t="shared" si="128"/>
        <v/>
      </c>
      <c r="AB20" s="640" t="str">
        <f t="shared" si="129"/>
        <v/>
      </c>
      <c r="AC20" s="731"/>
      <c r="AD20" s="641">
        <f t="shared" si="130"/>
        <v>0</v>
      </c>
      <c r="AE20" s="729"/>
      <c r="AF20" s="728" t="str">
        <f>'整理番号表 （R6時） '!$AC20</f>
        <v/>
      </c>
      <c r="AG20" s="730" t="str">
        <f t="shared" si="131"/>
        <v/>
      </c>
      <c r="AH20" s="731"/>
      <c r="AI20" s="731"/>
      <c r="AJ20" s="639">
        <f>IF(AI20&lt;&gt;0,VLOOKUP(AI20,'整理番号表 （R6時） '!$B$20:$F$47,2,FALSE),)</f>
        <v>0</v>
      </c>
      <c r="AK20" s="409"/>
      <c r="AL20" s="409"/>
      <c r="AM20" s="733"/>
      <c r="AN20" s="752"/>
      <c r="AO20" s="644" t="str">
        <f>IF(AND($S20=1,$AN20&lt;&gt;0),VLOOKUP(AN20,'整理番号表 （R6時） '!$P$6:$Q$39,2,FALSE),IF(AND($T20=1,$AN20&gt;0,$AN20&lt;=8),VLOOKUP($AN20,'整理番号表 （R6時） '!$P$6:$Q$13,2,FALSE),IF($AN20&gt;=9,"ﾘｰｽは1～8の数字を選択","")))</f>
        <v/>
      </c>
      <c r="AP20" s="805"/>
      <c r="AQ20" s="645">
        <f>IF(AR20&lt;&gt;"",IF(OR(Z20&lt;&gt;Z19,W20&lt;&gt;W19),1,AQ19+1),0)</f>
        <v>0</v>
      </c>
      <c r="AR20" s="810"/>
      <c r="AS20" s="305"/>
      <c r="AT20" s="504"/>
      <c r="AU20" s="505"/>
      <c r="AV20" s="503"/>
      <c r="AW20" s="315"/>
      <c r="AX20" s="751">
        <f>IF(AW20&lt;&gt;0,VLOOKUP(AW20,'整理番号表 （R6時） '!$P$43:$R$49,2,FALSE),)</f>
        <v>0</v>
      </c>
      <c r="AY20" s="506"/>
      <c r="AZ20" s="505"/>
      <c r="BA20" s="503"/>
      <c r="BB20" s="444"/>
      <c r="BC20" s="759">
        <f t="shared" si="133"/>
        <v>0</v>
      </c>
      <c r="BD20" s="763">
        <f t="shared" si="12"/>
        <v>0</v>
      </c>
      <c r="BE20" s="759">
        <f t="shared" si="134"/>
        <v>0</v>
      </c>
      <c r="BF20" s="508"/>
      <c r="BG20" s="508"/>
      <c r="BH20" s="508"/>
      <c r="BI20" s="509"/>
      <c r="BJ20" s="770" t="str">
        <f t="shared" si="135"/>
        <v/>
      </c>
      <c r="BK20" s="772" t="str">
        <f t="shared" si="136"/>
        <v/>
      </c>
      <c r="BL20" s="648">
        <f t="shared" si="137"/>
        <v>0</v>
      </c>
      <c r="BM20" s="836"/>
      <c r="BN20" s="510"/>
      <c r="BO20" s="593"/>
      <c r="BP20" s="902"/>
      <c r="BQ20" s="756"/>
      <c r="BR20" s="756"/>
      <c r="BS20" s="756"/>
      <c r="BT20" s="929" t="str">
        <f t="shared" si="236"/>
        <v/>
      </c>
      <c r="BU20" s="911"/>
      <c r="BV20" s="752"/>
      <c r="BW20" s="751">
        <f>IF(BV20&lt;&gt;0,VLOOKUP(BV20,'整理番号表 （R6時） '!$P$43:$R$49,2,FALSE),)</f>
        <v>0</v>
      </c>
      <c r="BX20" s="758"/>
      <c r="BY20" s="756"/>
      <c r="BZ20" s="759" t="str">
        <f t="shared" si="138"/>
        <v/>
      </c>
      <c r="CA20" s="712"/>
      <c r="CB20" s="759">
        <f t="shared" si="139"/>
        <v>0</v>
      </c>
      <c r="CC20" s="763" t="str">
        <f t="shared" si="13"/>
        <v/>
      </c>
      <c r="CD20" s="754"/>
      <c r="CE20" s="754"/>
      <c r="CF20" s="759">
        <f t="shared" si="235"/>
        <v>0</v>
      </c>
      <c r="CG20" s="748"/>
      <c r="CH20" s="748"/>
      <c r="CI20" s="622"/>
      <c r="CJ20" s="853"/>
      <c r="CK20" s="854"/>
      <c r="CL20" s="665" t="str">
        <f t="shared" si="140"/>
        <v/>
      </c>
      <c r="CM20" s="666" t="str">
        <f t="shared" si="14"/>
        <v/>
      </c>
      <c r="CN20" s="744"/>
      <c r="CO20" s="496"/>
      <c r="CP20" s="762" t="str">
        <f t="shared" si="15"/>
        <v/>
      </c>
      <c r="CQ20" s="740"/>
      <c r="CR20" s="749"/>
      <c r="CS20" s="740"/>
      <c r="CT20" s="740"/>
      <c r="CU20" s="740"/>
      <c r="CV20" s="649" t="str">
        <f t="shared" si="141"/>
        <v/>
      </c>
      <c r="CW20" s="547">
        <f t="shared" si="142"/>
        <v>0</v>
      </c>
      <c r="CX20" s="762" t="str">
        <f t="shared" si="16"/>
        <v/>
      </c>
      <c r="CY20" s="715"/>
      <c r="CZ20" s="740"/>
      <c r="DA20" s="715"/>
      <c r="DB20" s="715"/>
      <c r="DC20" s="714"/>
      <c r="DD20" s="649" t="str">
        <f t="shared" si="143"/>
        <v/>
      </c>
      <c r="DE20" s="547" t="str">
        <f t="shared" si="144"/>
        <v/>
      </c>
      <c r="DF20" s="762">
        <f t="shared" si="145"/>
        <v>0</v>
      </c>
      <c r="DG20" s="762" t="str">
        <f t="shared" si="146"/>
        <v/>
      </c>
      <c r="DH20" s="762">
        <f t="shared" si="147"/>
        <v>0</v>
      </c>
      <c r="DI20" s="762">
        <f t="shared" si="148"/>
        <v>0</v>
      </c>
      <c r="DJ20" s="762">
        <f t="shared" si="149"/>
        <v>0</v>
      </c>
      <c r="DK20" s="762">
        <f t="shared" si="150"/>
        <v>0</v>
      </c>
      <c r="DL20" s="762">
        <f t="shared" si="151"/>
        <v>0</v>
      </c>
      <c r="DM20" s="762" t="str">
        <f t="shared" si="152"/>
        <v/>
      </c>
      <c r="DN20" s="855"/>
      <c r="DO20" s="661">
        <f t="shared" si="153"/>
        <v>0</v>
      </c>
      <c r="DP20" s="336">
        <f t="shared" si="153"/>
        <v>0</v>
      </c>
      <c r="DQ20" s="336">
        <f t="shared" si="153"/>
        <v>0</v>
      </c>
      <c r="DR20" s="336">
        <f t="shared" si="153"/>
        <v>0</v>
      </c>
      <c r="DS20" s="336">
        <f t="shared" si="153"/>
        <v>0</v>
      </c>
      <c r="DT20" s="336">
        <f t="shared" si="153"/>
        <v>0</v>
      </c>
      <c r="DU20" s="336">
        <f t="shared" si="154"/>
        <v>0</v>
      </c>
      <c r="DV20" s="336">
        <f t="shared" si="155"/>
        <v>0</v>
      </c>
      <c r="DW20" s="336">
        <f t="shared" si="155"/>
        <v>0</v>
      </c>
      <c r="DX20" s="336">
        <f t="shared" si="155"/>
        <v>0</v>
      </c>
      <c r="DY20" s="336">
        <f t="shared" si="155"/>
        <v>0</v>
      </c>
      <c r="DZ20" s="336">
        <f t="shared" si="155"/>
        <v>0</v>
      </c>
      <c r="EA20" s="336">
        <f t="shared" si="155"/>
        <v>0</v>
      </c>
      <c r="EB20" s="336">
        <f t="shared" si="156"/>
        <v>0</v>
      </c>
      <c r="EC20" s="336">
        <f t="shared" si="157"/>
        <v>0</v>
      </c>
      <c r="ED20" s="336">
        <f t="shared" si="158"/>
        <v>0</v>
      </c>
      <c r="EE20" s="336">
        <f t="shared" si="159"/>
        <v>0</v>
      </c>
      <c r="EF20" s="336">
        <f t="shared" si="160"/>
        <v>0</v>
      </c>
      <c r="EG20" s="390">
        <f t="shared" si="19"/>
        <v>0</v>
      </c>
      <c r="EH20" s="650">
        <f t="shared" si="161"/>
        <v>0</v>
      </c>
      <c r="EI20" s="650">
        <f>IF($AA20=1,IF(SUM($EH20:EH20)&lt;&gt;1,IF(SUM(GR20,HC20,HL20)&gt;0,1,),),)</f>
        <v>0</v>
      </c>
      <c r="EJ20" s="650">
        <f>IF($AA20=1,IF(SUM($EH20:EI20)&lt;&gt;1,IF(SUM(GS20,HD20,HM20)&gt;0,1,),),)</f>
        <v>0</v>
      </c>
      <c r="EK20" s="650">
        <f>IF($AA20=1,IF(SUM($EH20:EJ20)&lt;&gt;1,IF(SUM(GT20,HE20,HN20)&gt;0,1,),),)</f>
        <v>0</v>
      </c>
      <c r="EL20" s="650">
        <f>IF($AA20=1,IF(SUM($EH20:EK20)&lt;&gt;1,IF(SUM(GU20,GZ20,HF20,HO20)&gt;0,1,),),)</f>
        <v>0</v>
      </c>
      <c r="EM20" s="650">
        <f>IF($AA20=1,IF(SUM($EH20:EK20)&lt;&gt;1,IF(SUM(GV20,HG20,HP20)&gt;0,1,),),)</f>
        <v>0</v>
      </c>
      <c r="EN20" s="650">
        <f>IF($AA20=1,IF(SUM($EH20:EL20)&lt;&gt;1,IF(SUM(GW20,HH20,HQ20)&gt;0,1,),),)</f>
        <v>0</v>
      </c>
      <c r="EO20" s="650">
        <f>IF($AA20=1,IF(SUM($EH20:EM20)&lt;&gt;1,IF(SUM(GX20,HI20,HR20)&gt;0,1,),),)</f>
        <v>0</v>
      </c>
      <c r="EP20" s="650">
        <f>IF($AA20=1,IF(SUM($EH20:EO20)&lt;&gt;1,IF(SUM(GY20,HJ20,HS20,HA20)&gt;0,1,),),)</f>
        <v>0</v>
      </c>
      <c r="EQ20" s="818"/>
      <c r="ER20" s="818"/>
      <c r="ES20" s="818"/>
      <c r="ET20" s="818"/>
      <c r="EU20" s="818"/>
      <c r="EV20" s="818"/>
      <c r="EW20" s="59"/>
      <c r="EX20" s="59"/>
      <c r="EY20" s="59"/>
      <c r="EZ20" s="59"/>
      <c r="FA20" s="59"/>
      <c r="FB20" s="650">
        <f t="shared" si="21"/>
        <v>0</v>
      </c>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11"/>
      <c r="GB20" s="59"/>
      <c r="GC20" s="932"/>
      <c r="GD20" s="662"/>
      <c r="GE20" s="512"/>
      <c r="GF20" s="513"/>
      <c r="GG20" s="514"/>
      <c r="GH20" s="514"/>
      <c r="GI20" s="515">
        <f t="shared" si="22"/>
        <v>0</v>
      </c>
      <c r="GJ20" s="516">
        <f t="shared" si="23"/>
        <v>0</v>
      </c>
      <c r="GK20" s="517">
        <f t="shared" si="24"/>
        <v>0</v>
      </c>
      <c r="GL20" s="518">
        <f t="shared" si="25"/>
        <v>0</v>
      </c>
      <c r="GM20" s="518">
        <f t="shared" si="26"/>
        <v>0</v>
      </c>
      <c r="GN20" s="518">
        <f t="shared" si="27"/>
        <v>0</v>
      </c>
      <c r="GO20" s="518">
        <f t="shared" si="28"/>
        <v>0</v>
      </c>
      <c r="GP20" s="517">
        <f t="shared" si="162"/>
        <v>0</v>
      </c>
      <c r="GQ20" s="517">
        <f t="shared" si="163"/>
        <v>0</v>
      </c>
      <c r="GR20" s="517">
        <f>IF($GF20&lt;&gt;1,IF(AND(SUM($GQ20:GQ20)&lt;&gt;1),IF($GI20&gt;=10,1,),),0)</f>
        <v>0</v>
      </c>
      <c r="GS20" s="517">
        <f>IF($GF20&lt;&gt;1,IF(AND(SUM($GQ20:GR20)&lt;&gt;1),IF(AND($GE20=1,$GI20&gt;=4),1,),),0)</f>
        <v>0</v>
      </c>
      <c r="GT20" s="517">
        <f>IF($GF20&lt;&gt;1,IF(AND(SUM($GQ20:GS20)&lt;&gt;1),IF(AND($GE20=1,$GI20&gt;=2),1,),),0)</f>
        <v>0</v>
      </c>
      <c r="GU20" s="517">
        <f>IF($GF20&lt;&gt;1,IF(AND(SUM($GQ20:GT20)&lt;&gt;1),IF(AND($GE20=1,$GI20&gt;0),1,),),0)</f>
        <v>0</v>
      </c>
      <c r="GV20" s="517">
        <f>IF($GF20&lt;&gt;1,IF(AND(SUM($GQ20:GU20)&lt;&gt;1),IF($GI20&gt;=4,1,),),0)</f>
        <v>0</v>
      </c>
      <c r="GW20" s="517">
        <f>IF($GF20&lt;&gt;1,IF(AND(SUM($GQ20:GV20)&lt;&gt;1),IF($GE20=1,1,),),0)</f>
        <v>0</v>
      </c>
      <c r="GX20" s="517">
        <f>IF($GF20&lt;&gt;1,IF(AND(SUM($GQ20:GW20)&lt;&gt;1),IF($GI20&gt;=2,1,),),0)</f>
        <v>0</v>
      </c>
      <c r="GY20" s="517">
        <f>IF($GF20&lt;&gt;1,IF(AND(SUM($GQ20:GX20)&lt;&gt;1),IF($GI20&gt;0,1,),),0)</f>
        <v>0</v>
      </c>
      <c r="GZ20" s="517">
        <f t="shared" si="164"/>
        <v>0</v>
      </c>
      <c r="HA20" s="517">
        <f>IF(AND(SUM($GZ20:GZ20)&lt;&gt;1,$GP20=4,$GF20=1,$GI20&gt;0),1,0)</f>
        <v>0</v>
      </c>
      <c r="HB20" s="517">
        <f t="shared" si="165"/>
        <v>0</v>
      </c>
      <c r="HC20" s="517">
        <f t="shared" si="166"/>
        <v>0</v>
      </c>
      <c r="HD20" s="517">
        <f>IF(AND($GP20=2,SUM($HB20:HC20)&lt;&gt;1),IF(AND($GE20=1,$GJ20&gt;=0.2),1,),)</f>
        <v>0</v>
      </c>
      <c r="HE20" s="517">
        <f>IF(AND($GP20=2,SUM($HB20:HD20)&lt;&gt;1),IF(AND($GE20=1,$GJ20&gt;=0.1),1,),)</f>
        <v>0</v>
      </c>
      <c r="HF20" s="517">
        <f>IF(AND($GP20=2,SUM($HB20:HE20)&lt;&gt;1),IF(AND($GE20=1,$GI20&gt;0),1,),)</f>
        <v>0</v>
      </c>
      <c r="HG20" s="517">
        <f>IF(AND($GP20=2,SUM($HB20:HF20)&lt;&gt;1),IF($GJ20&gt;=0.2,1,),)</f>
        <v>0</v>
      </c>
      <c r="HH20" s="517">
        <f>IF(AND($GP20=2,SUM($HB20:HG20)&lt;&gt;1),IF($GE20=1,1,),)</f>
        <v>0</v>
      </c>
      <c r="HI20" s="517">
        <f>IF(AND($GP20=2,SUM($HB20:HH20)&lt;&gt;1),IF($GJ20&gt;=0.1,1,),)</f>
        <v>0</v>
      </c>
      <c r="HJ20" s="517">
        <f>IF(AND(SUM($HB20:HI20)&lt;&gt;1,$GP20=2,$GI20&gt;0),1,)</f>
        <v>0</v>
      </c>
      <c r="HK20" s="517">
        <f t="shared" si="167"/>
        <v>0</v>
      </c>
      <c r="HL20" s="517">
        <f t="shared" si="168"/>
        <v>0</v>
      </c>
      <c r="HM20" s="517">
        <f>IF(AND($GP20=3,SUM($HK20:HL20)&lt;&gt;1),IF(AND($GE20=1,$GJ20&gt;=0.1),1,),)</f>
        <v>0</v>
      </c>
      <c r="HN20" s="517">
        <f>IF(AND($GP20=3,SUM($HK20:HM20)&lt;&gt;1),IF(AND($GE20=1,$GJ20&gt;=0.05),1,),)</f>
        <v>0</v>
      </c>
      <c r="HO20" s="517">
        <f>IF(AND($GP20=3,SUM($HK20:HN20)&lt;&gt;1),IF(AND($GE20=1,$GI20&gt;0),1,),)</f>
        <v>0</v>
      </c>
      <c r="HP20" s="517">
        <f>IF(AND($GP20=3,SUM($HK20:HO20)&lt;&gt;1),IF($GJ20&gt;=0.1,1,),)</f>
        <v>0</v>
      </c>
      <c r="HQ20" s="517">
        <f>IF(AND($GP20=3,SUM($HK20:HP20)&lt;&gt;1),IF($GE20=1,1,),)</f>
        <v>0</v>
      </c>
      <c r="HR20" s="517">
        <f>IF(AND($GP20=3,SUM($HK20:HQ20)&lt;&gt;1),IF($GJ20&gt;=0.05,1,),)</f>
        <v>0</v>
      </c>
      <c r="HS20" s="517">
        <f>IF(AND(SUM($HK20:HR20)&lt;&gt;1,$GP20=3,$GF20=1,$GI20&gt;0),1,)</f>
        <v>0</v>
      </c>
      <c r="HT20" s="831"/>
      <c r="HU20" s="520">
        <f t="shared" si="169"/>
        <v>0</v>
      </c>
      <c r="HV20" s="521">
        <f t="shared" si="170"/>
        <v>0</v>
      </c>
      <c r="HW20" s="521">
        <f t="shared" si="171"/>
        <v>0</v>
      </c>
      <c r="HX20" s="521">
        <f t="shared" si="172"/>
        <v>0</v>
      </c>
      <c r="HY20" s="521">
        <f t="shared" si="173"/>
        <v>0</v>
      </c>
      <c r="HZ20" s="521">
        <f t="shared" si="174"/>
        <v>0</v>
      </c>
      <c r="IA20" s="521">
        <f t="shared" si="175"/>
        <v>0</v>
      </c>
      <c r="IB20" s="521">
        <f t="shared" si="176"/>
        <v>0</v>
      </c>
      <c r="IC20" s="521">
        <f t="shared" si="177"/>
        <v>0</v>
      </c>
      <c r="ID20" s="521">
        <f t="shared" si="178"/>
        <v>0</v>
      </c>
      <c r="IE20" s="521">
        <f t="shared" si="179"/>
        <v>0</v>
      </c>
      <c r="IF20" s="521">
        <f t="shared" si="180"/>
        <v>0</v>
      </c>
      <c r="IG20" s="521">
        <f t="shared" si="181"/>
        <v>0</v>
      </c>
      <c r="IH20" s="521">
        <f t="shared" si="182"/>
        <v>0</v>
      </c>
      <c r="II20" s="521">
        <f t="shared" si="183"/>
        <v>0</v>
      </c>
      <c r="IJ20" s="521">
        <f t="shared" si="184"/>
        <v>0</v>
      </c>
      <c r="IK20" s="521">
        <f t="shared" si="185"/>
        <v>0</v>
      </c>
      <c r="IL20" s="521">
        <f t="shared" si="186"/>
        <v>0</v>
      </c>
      <c r="IM20" s="521">
        <f t="shared" si="187"/>
        <v>0</v>
      </c>
      <c r="IN20" s="521">
        <f t="shared" si="35"/>
        <v>0</v>
      </c>
      <c r="IO20" s="521">
        <f t="shared" si="36"/>
        <v>0</v>
      </c>
      <c r="IP20" s="521">
        <f t="shared" si="37"/>
        <v>0</v>
      </c>
      <c r="IQ20" s="521">
        <f t="shared" si="38"/>
        <v>0</v>
      </c>
      <c r="IR20" s="521">
        <f t="shared" si="39"/>
        <v>0</v>
      </c>
      <c r="IS20" s="521">
        <f t="shared" si="40"/>
        <v>0</v>
      </c>
      <c r="IT20" s="521">
        <f t="shared" si="41"/>
        <v>0</v>
      </c>
      <c r="IU20" s="521">
        <f t="shared" si="42"/>
        <v>0</v>
      </c>
      <c r="IV20" s="521">
        <f t="shared" si="43"/>
        <v>0</v>
      </c>
      <c r="IW20" s="823">
        <f t="shared" si="44"/>
        <v>0</v>
      </c>
      <c r="IX20" s="521">
        <f t="shared" si="45"/>
        <v>0</v>
      </c>
      <c r="IY20" s="521">
        <f t="shared" si="46"/>
        <v>0</v>
      </c>
      <c r="IZ20" s="823">
        <f t="shared" si="188"/>
        <v>0</v>
      </c>
      <c r="JA20" s="521">
        <f t="shared" si="48"/>
        <v>0</v>
      </c>
      <c r="JB20" s="521">
        <f t="shared" si="49"/>
        <v>0</v>
      </c>
      <c r="JC20" s="521">
        <f t="shared" si="50"/>
        <v>0</v>
      </c>
      <c r="JD20" s="521">
        <f t="shared" si="189"/>
        <v>0</v>
      </c>
      <c r="JE20" s="521">
        <f t="shared" si="190"/>
        <v>0</v>
      </c>
      <c r="JF20" s="521">
        <f t="shared" si="191"/>
        <v>0</v>
      </c>
      <c r="JG20" s="521">
        <f t="shared" si="192"/>
        <v>0</v>
      </c>
      <c r="JH20" s="521">
        <f t="shared" si="193"/>
        <v>0</v>
      </c>
      <c r="JI20" s="521">
        <f t="shared" si="194"/>
        <v>0</v>
      </c>
      <c r="JJ20" s="521">
        <f t="shared" si="195"/>
        <v>0</v>
      </c>
      <c r="JK20" s="521">
        <f t="shared" si="196"/>
        <v>0</v>
      </c>
      <c r="JL20" s="521">
        <f t="shared" si="197"/>
        <v>0</v>
      </c>
      <c r="JM20" s="521">
        <f t="shared" si="198"/>
        <v>0</v>
      </c>
      <c r="JN20" s="521">
        <f t="shared" si="199"/>
        <v>0</v>
      </c>
      <c r="JO20" s="521">
        <f t="shared" si="200"/>
        <v>0</v>
      </c>
      <c r="JP20" s="521">
        <f t="shared" si="201"/>
        <v>0</v>
      </c>
      <c r="JQ20" s="521">
        <f t="shared" si="202"/>
        <v>0</v>
      </c>
      <c r="JR20" s="521">
        <f t="shared" si="203"/>
        <v>0</v>
      </c>
      <c r="JS20" s="521">
        <f t="shared" si="204"/>
        <v>0</v>
      </c>
      <c r="JT20" s="521">
        <f t="shared" si="205"/>
        <v>0</v>
      </c>
      <c r="JU20" s="521">
        <f t="shared" si="206"/>
        <v>0</v>
      </c>
      <c r="JV20" s="521">
        <f t="shared" si="207"/>
        <v>0</v>
      </c>
      <c r="JW20" s="521">
        <f t="shared" si="208"/>
        <v>0</v>
      </c>
      <c r="JX20" s="521">
        <f t="shared" si="209"/>
        <v>0</v>
      </c>
      <c r="JY20" s="521">
        <f t="shared" si="210"/>
        <v>0</v>
      </c>
      <c r="JZ20" s="521">
        <f t="shared" si="211"/>
        <v>0</v>
      </c>
      <c r="KA20" s="521">
        <f t="shared" si="212"/>
        <v>0</v>
      </c>
      <c r="KB20" s="521">
        <f t="shared" si="213"/>
        <v>0</v>
      </c>
      <c r="KC20" s="521">
        <f t="shared" si="214"/>
        <v>0</v>
      </c>
      <c r="KD20" s="521">
        <f t="shared" si="215"/>
        <v>0</v>
      </c>
      <c r="KE20" s="521">
        <f t="shared" si="216"/>
        <v>0</v>
      </c>
      <c r="KF20" s="521">
        <f t="shared" si="79"/>
        <v>0</v>
      </c>
      <c r="KG20" s="521">
        <f t="shared" si="217"/>
        <v>0</v>
      </c>
      <c r="KH20" s="521">
        <f t="shared" si="218"/>
        <v>0</v>
      </c>
      <c r="KI20" s="522">
        <f t="shared" si="219"/>
        <v>0</v>
      </c>
      <c r="KJ20" s="521">
        <f t="shared" si="83"/>
        <v>0</v>
      </c>
      <c r="KK20" s="760">
        <f>IF(H20=1,VLOOKUP(C20,'総括表 (A表)'!$E$12:$AW$542,42,FALSE),)</f>
        <v>0</v>
      </c>
      <c r="KL20" s="524">
        <f t="shared" si="220"/>
        <v>0</v>
      </c>
      <c r="KM20" s="521" t="str">
        <f t="shared" si="84"/>
        <v/>
      </c>
      <c r="KN20" s="521" t="str">
        <f t="shared" si="85"/>
        <v/>
      </c>
      <c r="KO20" s="521" t="str">
        <f t="shared" si="221"/>
        <v/>
      </c>
      <c r="KP20" s="521" t="str">
        <f t="shared" si="86"/>
        <v/>
      </c>
      <c r="KQ20" s="521" t="str">
        <f t="shared" si="87"/>
        <v/>
      </c>
      <c r="KR20" s="521" t="str">
        <f t="shared" si="88"/>
        <v/>
      </c>
      <c r="KS20" s="521" t="str">
        <f t="shared" si="89"/>
        <v/>
      </c>
      <c r="KT20" s="521" t="str">
        <f t="shared" si="90"/>
        <v/>
      </c>
      <c r="KU20" s="760" t="str">
        <f t="shared" si="91"/>
        <v/>
      </c>
      <c r="KV20" s="521" t="str">
        <f t="shared" si="92"/>
        <v/>
      </c>
      <c r="KW20" s="520">
        <f t="shared" si="93"/>
        <v>0</v>
      </c>
      <c r="KX20" s="521" t="str">
        <f t="shared" si="222"/>
        <v/>
      </c>
      <c r="KY20" s="525">
        <f t="shared" si="94"/>
        <v>0</v>
      </c>
      <c r="KZ20" s="521" t="str">
        <f t="shared" si="95"/>
        <v/>
      </c>
      <c r="LA20" s="760" t="str">
        <f t="shared" si="96"/>
        <v/>
      </c>
      <c r="LB20" s="526" t="str">
        <f t="shared" si="97"/>
        <v>○</v>
      </c>
      <c r="LC20" s="520">
        <f t="shared" si="223"/>
        <v>0</v>
      </c>
      <c r="LD20" s="527">
        <f t="shared" si="224"/>
        <v>0</v>
      </c>
      <c r="LE20" s="527" t="str">
        <f t="shared" si="225"/>
        <v/>
      </c>
      <c r="LF20" s="761" t="str">
        <f t="shared" si="226"/>
        <v/>
      </c>
      <c r="LG20" s="735" t="str">
        <f t="shared" si="98"/>
        <v/>
      </c>
      <c r="LH20" s="530" t="str">
        <f t="shared" si="99"/>
        <v>○</v>
      </c>
      <c r="LI20" s="736">
        <f t="shared" si="100"/>
        <v>0</v>
      </c>
      <c r="LJ20" s="761">
        <f t="shared" si="101"/>
        <v>0</v>
      </c>
      <c r="LK20" s="532">
        <f t="shared" si="227"/>
        <v>0</v>
      </c>
      <c r="LL20" s="533" t="str">
        <f t="shared" si="228"/>
        <v>○</v>
      </c>
      <c r="LM20" s="600">
        <f t="shared" si="102"/>
        <v>0</v>
      </c>
      <c r="LN20" s="602" t="str">
        <f t="shared" si="229"/>
        <v>○</v>
      </c>
      <c r="LO20" s="608">
        <f t="shared" si="103"/>
        <v>0</v>
      </c>
      <c r="LP20" s="521" t="str">
        <f t="shared" si="104"/>
        <v/>
      </c>
      <c r="LQ20" s="607">
        <f t="shared" si="105"/>
        <v>0</v>
      </c>
      <c r="LR20" s="521" t="str">
        <f t="shared" si="106"/>
        <v/>
      </c>
      <c r="LS20" s="519" t="str">
        <f t="shared" si="107"/>
        <v/>
      </c>
      <c r="LT20" s="526" t="str">
        <f t="shared" si="108"/>
        <v>○</v>
      </c>
      <c r="LU20" s="601" t="str">
        <f t="shared" si="230"/>
        <v/>
      </c>
      <c r="LV20" s="601">
        <f t="shared" si="231"/>
        <v>0</v>
      </c>
      <c r="LW20" s="761">
        <f t="shared" si="110"/>
        <v>0</v>
      </c>
      <c r="LX20" s="735">
        <f t="shared" si="111"/>
        <v>0</v>
      </c>
      <c r="LY20" s="530" t="str">
        <f t="shared" si="112"/>
        <v>○</v>
      </c>
      <c r="LZ20" s="736">
        <f t="shared" si="113"/>
        <v>0</v>
      </c>
      <c r="MA20" s="761">
        <f t="shared" si="114"/>
        <v>0</v>
      </c>
      <c r="MB20" s="532">
        <f t="shared" si="115"/>
        <v>0</v>
      </c>
      <c r="MC20" s="533" t="str">
        <f t="shared" si="232"/>
        <v>○</v>
      </c>
      <c r="MD20" s="473">
        <f>IF(AND($H20=1,$T20=1),SUMIF($E$14:$E$213,E20,$CA$14:CA219),0)</f>
        <v>0</v>
      </c>
      <c r="ME20" s="856" t="str">
        <f t="shared" si="116"/>
        <v>○</v>
      </c>
      <c r="MF20" s="869" t="str">
        <f t="shared" si="233"/>
        <v/>
      </c>
      <c r="MG20" s="870" t="str">
        <f t="shared" si="117"/>
        <v/>
      </c>
      <c r="MH20" s="871" t="str">
        <f t="shared" si="118"/>
        <v/>
      </c>
      <c r="MI20" s="872" t="str">
        <f t="shared" si="234"/>
        <v/>
      </c>
      <c r="MJ20" s="873" t="str">
        <f t="shared" si="119"/>
        <v/>
      </c>
      <c r="MK20" s="874">
        <f t="shared" si="120"/>
        <v>0</v>
      </c>
      <c r="MM20" s="739"/>
    </row>
    <row r="21" spans="1:351" ht="19" customHeight="1">
      <c r="A21" s="610">
        <f t="shared" si="8"/>
        <v>0</v>
      </c>
      <c r="B21" s="610">
        <f t="shared" si="121"/>
        <v>0</v>
      </c>
      <c r="C21" s="610">
        <f t="shared" si="122"/>
        <v>0</v>
      </c>
      <c r="D21" s="610">
        <f t="shared" si="123"/>
        <v>0</v>
      </c>
      <c r="E21" s="610">
        <f t="shared" si="9"/>
        <v>0</v>
      </c>
      <c r="F21" s="610">
        <f t="shared" si="124"/>
        <v>0</v>
      </c>
      <c r="G21" s="610">
        <f t="shared" si="125"/>
        <v>0</v>
      </c>
      <c r="H21" s="610">
        <f t="shared" si="126"/>
        <v>0</v>
      </c>
      <c r="I21" s="611">
        <f t="shared" si="10"/>
        <v>8</v>
      </c>
      <c r="J21" s="719"/>
      <c r="K21" s="720"/>
      <c r="L21" s="720"/>
      <c r="M21" s="720"/>
      <c r="N21" s="924"/>
      <c r="O21" s="918"/>
      <c r="P21" s="742"/>
      <c r="Q21" s="637">
        <f t="shared" si="127"/>
        <v>0</v>
      </c>
      <c r="R21" s="722"/>
      <c r="S21" s="722"/>
      <c r="T21" s="725"/>
      <c r="U21" s="725"/>
      <c r="V21" s="762">
        <f t="shared" si="11"/>
        <v>0</v>
      </c>
      <c r="W21" s="741"/>
      <c r="X21" s="745"/>
      <c r="Y21" s="750"/>
      <c r="Z21" s="726"/>
      <c r="AA21" s="639" t="str">
        <f t="shared" si="128"/>
        <v/>
      </c>
      <c r="AB21" s="640" t="str">
        <f t="shared" si="129"/>
        <v/>
      </c>
      <c r="AC21" s="731"/>
      <c r="AD21" s="641">
        <f t="shared" si="130"/>
        <v>0</v>
      </c>
      <c r="AE21" s="729"/>
      <c r="AF21" s="728" t="str">
        <f>'整理番号表 （R6時） '!$AC21</f>
        <v/>
      </c>
      <c r="AG21" s="730" t="str">
        <f t="shared" si="131"/>
        <v/>
      </c>
      <c r="AH21" s="731"/>
      <c r="AI21" s="731"/>
      <c r="AJ21" s="639">
        <f>IF(AI21&lt;&gt;0,VLOOKUP(AI21,'整理番号表 （R6時） '!$B$20:$F$47,2,FALSE),)</f>
        <v>0</v>
      </c>
      <c r="AK21" s="409"/>
      <c r="AL21" s="409"/>
      <c r="AM21" s="409"/>
      <c r="AN21" s="752"/>
      <c r="AO21" s="644" t="str">
        <f>IF(AND($S21=1,$AN21&lt;&gt;0),VLOOKUP(AN21,'整理番号表 （R6時） '!$P$6:$Q$39,2,FALSE),IF(AND($T21=1,$AN21&gt;0,$AN21&lt;=8),VLOOKUP($AN21,'整理番号表 （R6時） '!$P$6:$Q$13,2,FALSE),IF($AN21&gt;=9,"ﾘｰｽは1～8の数字を選択","")))</f>
        <v/>
      </c>
      <c r="AP21" s="805"/>
      <c r="AQ21" s="645">
        <f t="shared" si="132"/>
        <v>0</v>
      </c>
      <c r="AR21" s="810"/>
      <c r="AS21" s="305"/>
      <c r="AT21" s="504"/>
      <c r="AU21" s="505"/>
      <c r="AV21" s="503"/>
      <c r="AW21" s="315"/>
      <c r="AX21" s="751">
        <f>IF(AW21&lt;&gt;0,VLOOKUP(AW21,'整理番号表 （R6時） '!$P$43:$R$49,2,FALSE),)</f>
        <v>0</v>
      </c>
      <c r="AY21" s="506"/>
      <c r="AZ21" s="505"/>
      <c r="BA21" s="503"/>
      <c r="BB21" s="444"/>
      <c r="BC21" s="759">
        <f t="shared" si="133"/>
        <v>0</v>
      </c>
      <c r="BD21" s="763">
        <f t="shared" si="12"/>
        <v>0</v>
      </c>
      <c r="BE21" s="759">
        <f t="shared" si="134"/>
        <v>0</v>
      </c>
      <c r="BF21" s="508"/>
      <c r="BG21" s="508"/>
      <c r="BH21" s="508"/>
      <c r="BI21" s="509"/>
      <c r="BJ21" s="770" t="str">
        <f t="shared" si="135"/>
        <v/>
      </c>
      <c r="BK21" s="772" t="str">
        <f t="shared" si="136"/>
        <v/>
      </c>
      <c r="BL21" s="648">
        <f t="shared" si="137"/>
        <v>0</v>
      </c>
      <c r="BM21" s="836"/>
      <c r="BN21" s="510"/>
      <c r="BO21" s="593"/>
      <c r="BP21" s="902"/>
      <c r="BQ21" s="76"/>
      <c r="BR21" s="756"/>
      <c r="BS21" s="756"/>
      <c r="BT21" s="929" t="str">
        <f t="shared" si="236"/>
        <v/>
      </c>
      <c r="BU21" s="911"/>
      <c r="BV21" s="752"/>
      <c r="BW21" s="751">
        <f>IF(BV21&lt;&gt;0,VLOOKUP(BV21,'整理番号表 （R6時） '!$P$43:$R$49,2,FALSE),)</f>
        <v>0</v>
      </c>
      <c r="BX21" s="758"/>
      <c r="BY21" s="756"/>
      <c r="BZ21" s="759" t="str">
        <f t="shared" si="138"/>
        <v/>
      </c>
      <c r="CA21" s="712"/>
      <c r="CB21" s="759">
        <f t="shared" si="139"/>
        <v>0</v>
      </c>
      <c r="CC21" s="763" t="str">
        <f t="shared" si="13"/>
        <v/>
      </c>
      <c r="CD21" s="754"/>
      <c r="CE21" s="754"/>
      <c r="CF21" s="759">
        <f t="shared" si="235"/>
        <v>0</v>
      </c>
      <c r="CG21" s="748"/>
      <c r="CH21" s="748"/>
      <c r="CI21" s="622"/>
      <c r="CJ21" s="853"/>
      <c r="CK21" s="854"/>
      <c r="CL21" s="665" t="str">
        <f t="shared" si="140"/>
        <v/>
      </c>
      <c r="CM21" s="666" t="str">
        <f t="shared" si="14"/>
        <v/>
      </c>
      <c r="CN21" s="744"/>
      <c r="CO21" s="496"/>
      <c r="CP21" s="762" t="str">
        <f t="shared" si="15"/>
        <v/>
      </c>
      <c r="CQ21" s="740"/>
      <c r="CR21" s="749"/>
      <c r="CS21" s="740"/>
      <c r="CT21" s="740"/>
      <c r="CU21" s="740"/>
      <c r="CV21" s="649" t="str">
        <f t="shared" si="141"/>
        <v/>
      </c>
      <c r="CW21" s="547">
        <f t="shared" si="142"/>
        <v>0</v>
      </c>
      <c r="CX21" s="762" t="str">
        <f t="shared" si="16"/>
        <v/>
      </c>
      <c r="CY21" s="715"/>
      <c r="CZ21" s="740"/>
      <c r="DA21" s="715"/>
      <c r="DB21" s="715"/>
      <c r="DC21" s="714"/>
      <c r="DD21" s="649" t="str">
        <f t="shared" si="143"/>
        <v/>
      </c>
      <c r="DE21" s="547" t="str">
        <f t="shared" si="144"/>
        <v/>
      </c>
      <c r="DF21" s="762">
        <f t="shared" si="145"/>
        <v>0</v>
      </c>
      <c r="DG21" s="762" t="str">
        <f t="shared" si="146"/>
        <v/>
      </c>
      <c r="DH21" s="762">
        <f t="shared" si="147"/>
        <v>0</v>
      </c>
      <c r="DI21" s="762">
        <f t="shared" si="148"/>
        <v>0</v>
      </c>
      <c r="DJ21" s="762">
        <f t="shared" si="149"/>
        <v>0</v>
      </c>
      <c r="DK21" s="762">
        <f t="shared" si="150"/>
        <v>0</v>
      </c>
      <c r="DL21" s="762">
        <f t="shared" si="151"/>
        <v>0</v>
      </c>
      <c r="DM21" s="762" t="str">
        <f t="shared" si="152"/>
        <v/>
      </c>
      <c r="DN21" s="855"/>
      <c r="DO21" s="661">
        <f t="shared" si="153"/>
        <v>0</v>
      </c>
      <c r="DP21" s="336">
        <f t="shared" si="153"/>
        <v>0</v>
      </c>
      <c r="DQ21" s="336">
        <f t="shared" si="153"/>
        <v>0</v>
      </c>
      <c r="DR21" s="336">
        <f t="shared" si="153"/>
        <v>0</v>
      </c>
      <c r="DS21" s="336">
        <f t="shared" si="153"/>
        <v>0</v>
      </c>
      <c r="DT21" s="336">
        <f t="shared" si="153"/>
        <v>0</v>
      </c>
      <c r="DU21" s="336">
        <f t="shared" si="154"/>
        <v>0</v>
      </c>
      <c r="DV21" s="336">
        <f t="shared" si="155"/>
        <v>0</v>
      </c>
      <c r="DW21" s="336">
        <f t="shared" si="155"/>
        <v>0</v>
      </c>
      <c r="DX21" s="336">
        <f t="shared" si="155"/>
        <v>0</v>
      </c>
      <c r="DY21" s="336">
        <f t="shared" si="155"/>
        <v>0</v>
      </c>
      <c r="DZ21" s="336">
        <f t="shared" si="155"/>
        <v>0</v>
      </c>
      <c r="EA21" s="336">
        <f t="shared" si="155"/>
        <v>0</v>
      </c>
      <c r="EB21" s="336">
        <f t="shared" si="156"/>
        <v>0</v>
      </c>
      <c r="EC21" s="336">
        <f t="shared" si="157"/>
        <v>0</v>
      </c>
      <c r="ED21" s="336">
        <f t="shared" si="158"/>
        <v>0</v>
      </c>
      <c r="EE21" s="336">
        <f t="shared" si="159"/>
        <v>0</v>
      </c>
      <c r="EF21" s="336">
        <f t="shared" si="160"/>
        <v>0</v>
      </c>
      <c r="EG21" s="390">
        <f t="shared" si="19"/>
        <v>0</v>
      </c>
      <c r="EH21" s="650">
        <f t="shared" si="161"/>
        <v>0</v>
      </c>
      <c r="EI21" s="650">
        <f>IF($AA21=1,IF(SUM($EH21:EH21)&lt;&gt;1,IF(SUM(GR21,HC21,HL21)&gt;0,1,),),)</f>
        <v>0</v>
      </c>
      <c r="EJ21" s="650">
        <f>IF($AA21=1,IF(SUM($EH21:EI21)&lt;&gt;1,IF(SUM(GS21,HD21,HM21)&gt;0,1,),),)</f>
        <v>0</v>
      </c>
      <c r="EK21" s="650">
        <f>IF($AA21=1,IF(SUM($EH21:EJ21)&lt;&gt;1,IF(SUM(GT21,HE21,HN21)&gt;0,1,),),)</f>
        <v>0</v>
      </c>
      <c r="EL21" s="650">
        <f>IF($AA21=1,IF(SUM($EH21:EK21)&lt;&gt;1,IF(SUM(GU21,GZ21,HF21,HO21)&gt;0,1,),),)</f>
        <v>0</v>
      </c>
      <c r="EM21" s="650">
        <f>IF($AA21=1,IF(SUM($EH21:EK21)&lt;&gt;1,IF(SUM(GV21,HG21,HP21)&gt;0,1,),),)</f>
        <v>0</v>
      </c>
      <c r="EN21" s="650">
        <f>IF($AA21=1,IF(SUM($EH21:EL21)&lt;&gt;1,IF(SUM(GW21,HH21,HQ21)&gt;0,1,),),)</f>
        <v>0</v>
      </c>
      <c r="EO21" s="650">
        <f>IF($AA21=1,IF(SUM($EH21:EM21)&lt;&gt;1,IF(SUM(GX21,HI21,HR21)&gt;0,1,),),)</f>
        <v>0</v>
      </c>
      <c r="EP21" s="650">
        <f>IF($AA21=1,IF(SUM($EH21:EO21)&lt;&gt;1,IF(SUM(GY21,HJ21,HS21,HA21)&gt;0,1,),),)</f>
        <v>0</v>
      </c>
      <c r="EQ21" s="818"/>
      <c r="ER21" s="818"/>
      <c r="ES21" s="818"/>
      <c r="ET21" s="818"/>
      <c r="EU21" s="818"/>
      <c r="EV21" s="818"/>
      <c r="EW21" s="59"/>
      <c r="EX21" s="59"/>
      <c r="EY21" s="59"/>
      <c r="EZ21" s="59"/>
      <c r="FA21" s="59"/>
      <c r="FB21" s="650">
        <f t="shared" si="21"/>
        <v>0</v>
      </c>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11"/>
      <c r="GB21" s="59"/>
      <c r="GC21" s="932"/>
      <c r="GD21" s="662"/>
      <c r="GE21" s="512"/>
      <c r="GF21" s="513"/>
      <c r="GG21" s="514"/>
      <c r="GH21" s="514"/>
      <c r="GI21" s="515">
        <f t="shared" si="22"/>
        <v>0</v>
      </c>
      <c r="GJ21" s="516">
        <f t="shared" si="23"/>
        <v>0</v>
      </c>
      <c r="GK21" s="517">
        <f t="shared" si="24"/>
        <v>0</v>
      </c>
      <c r="GL21" s="518">
        <f t="shared" si="25"/>
        <v>0</v>
      </c>
      <c r="GM21" s="518">
        <f t="shared" si="26"/>
        <v>0</v>
      </c>
      <c r="GN21" s="518">
        <f t="shared" si="27"/>
        <v>0</v>
      </c>
      <c r="GO21" s="518">
        <f t="shared" si="28"/>
        <v>0</v>
      </c>
      <c r="GP21" s="517">
        <f t="shared" si="162"/>
        <v>0</v>
      </c>
      <c r="GQ21" s="517">
        <f t="shared" si="163"/>
        <v>0</v>
      </c>
      <c r="GR21" s="517">
        <f>IF($GF21&lt;&gt;1,IF(AND(SUM($GQ21:GQ21)&lt;&gt;1),IF($GI21&gt;=10,1,),),0)</f>
        <v>0</v>
      </c>
      <c r="GS21" s="517">
        <f>IF($GF21&lt;&gt;1,IF(AND(SUM($GQ21:GR21)&lt;&gt;1),IF(AND($GE21=1,$GI21&gt;=4),1,),),0)</f>
        <v>0</v>
      </c>
      <c r="GT21" s="517">
        <f>IF($GF21&lt;&gt;1,IF(AND(SUM($GQ21:GS21)&lt;&gt;1),IF(AND($GE21=1,$GI21&gt;=2),1,),),0)</f>
        <v>0</v>
      </c>
      <c r="GU21" s="517">
        <f>IF($GF21&lt;&gt;1,IF(AND(SUM($GQ21:GT21)&lt;&gt;1),IF(AND($GE21=1,$GI21&gt;0),1,),),0)</f>
        <v>0</v>
      </c>
      <c r="GV21" s="517">
        <f>IF($GF21&lt;&gt;1,IF(AND(SUM($GQ21:GU21)&lt;&gt;1),IF($GI21&gt;=4,1,),),0)</f>
        <v>0</v>
      </c>
      <c r="GW21" s="517">
        <f>IF($GF21&lt;&gt;1,IF(AND(SUM($GQ21:GV21)&lt;&gt;1),IF($GE21=1,1,),),0)</f>
        <v>0</v>
      </c>
      <c r="GX21" s="517">
        <f>IF($GF21&lt;&gt;1,IF(AND(SUM($GQ21:GW21)&lt;&gt;1),IF($GI21&gt;=2,1,),),0)</f>
        <v>0</v>
      </c>
      <c r="GY21" s="517">
        <f>IF($GF21&lt;&gt;1,IF(AND(SUM($GQ21:GX21)&lt;&gt;1),IF($GI21&gt;0,1,),),0)</f>
        <v>0</v>
      </c>
      <c r="GZ21" s="517">
        <f t="shared" si="164"/>
        <v>0</v>
      </c>
      <c r="HA21" s="517">
        <f>IF(AND(SUM($GZ21:GZ21)&lt;&gt;1,$GP21=4,$GF21=1,$GI21&gt;0),1,0)</f>
        <v>0</v>
      </c>
      <c r="HB21" s="517">
        <f t="shared" si="165"/>
        <v>0</v>
      </c>
      <c r="HC21" s="517">
        <f t="shared" si="166"/>
        <v>0</v>
      </c>
      <c r="HD21" s="517">
        <f>IF(AND($GP21=2,SUM($HB21:HC21)&lt;&gt;1),IF(AND($GE21=1,$GJ21&gt;=0.2),1,),)</f>
        <v>0</v>
      </c>
      <c r="HE21" s="517">
        <f>IF(AND($GP21=2,SUM($HB21:HD21)&lt;&gt;1),IF(AND($GE21=1,$GJ21&gt;=0.1),1,),)</f>
        <v>0</v>
      </c>
      <c r="HF21" s="517">
        <f>IF(AND($GP21=2,SUM($HB21:HE21)&lt;&gt;1),IF(AND($GE21=1,$GI21&gt;0),1,),)</f>
        <v>0</v>
      </c>
      <c r="HG21" s="517">
        <f>IF(AND($GP21=2,SUM($HB21:HF21)&lt;&gt;1),IF($GJ21&gt;=0.2,1,),)</f>
        <v>0</v>
      </c>
      <c r="HH21" s="517">
        <f>IF(AND($GP21=2,SUM($HB21:HG21)&lt;&gt;1),IF($GE21=1,1,),)</f>
        <v>0</v>
      </c>
      <c r="HI21" s="517">
        <f>IF(AND($GP21=2,SUM($HB21:HH21)&lt;&gt;1),IF($GJ21&gt;=0.1,1,),)</f>
        <v>0</v>
      </c>
      <c r="HJ21" s="517">
        <f>IF(AND(SUM($HB21:HI21)&lt;&gt;1,$GP21=2,$GI21&gt;0),1,)</f>
        <v>0</v>
      </c>
      <c r="HK21" s="517">
        <f t="shared" si="167"/>
        <v>0</v>
      </c>
      <c r="HL21" s="517">
        <f t="shared" si="168"/>
        <v>0</v>
      </c>
      <c r="HM21" s="517">
        <f>IF(AND($GP21=3,SUM($HK21:HL21)&lt;&gt;1),IF(AND($GE21=1,$GJ21&gt;=0.1),1,),)</f>
        <v>0</v>
      </c>
      <c r="HN21" s="517">
        <f>IF(AND($GP21=3,SUM($HK21:HM21)&lt;&gt;1),IF(AND($GE21=1,$GJ21&gt;=0.05),1,),)</f>
        <v>0</v>
      </c>
      <c r="HO21" s="517">
        <f>IF(AND($GP21=3,SUM($HK21:HN21)&lt;&gt;1),IF(AND($GE21=1,$GI21&gt;0),1,),)</f>
        <v>0</v>
      </c>
      <c r="HP21" s="517">
        <f>IF(AND($GP21=3,SUM($HK21:HO21)&lt;&gt;1),IF($GJ21&gt;=0.1,1,),)</f>
        <v>0</v>
      </c>
      <c r="HQ21" s="517">
        <f>IF(AND($GP21=3,SUM($HK21:HP21)&lt;&gt;1),IF($GE21=1,1,),)</f>
        <v>0</v>
      </c>
      <c r="HR21" s="517">
        <f>IF(AND($GP21=3,SUM($HK21:HQ21)&lt;&gt;1),IF($GJ21&gt;=0.05,1,),)</f>
        <v>0</v>
      </c>
      <c r="HS21" s="517">
        <f>IF(AND(SUM($HK21:HR21)&lt;&gt;1,$GP21=3,$GF21=1,$GI21&gt;0),1,)</f>
        <v>0</v>
      </c>
      <c r="HT21" s="831"/>
      <c r="HU21" s="520">
        <f t="shared" si="169"/>
        <v>0</v>
      </c>
      <c r="HV21" s="521">
        <f t="shared" si="170"/>
        <v>0</v>
      </c>
      <c r="HW21" s="521">
        <f t="shared" si="171"/>
        <v>0</v>
      </c>
      <c r="HX21" s="521">
        <f t="shared" si="172"/>
        <v>0</v>
      </c>
      <c r="HY21" s="521">
        <f t="shared" si="173"/>
        <v>0</v>
      </c>
      <c r="HZ21" s="521">
        <f t="shared" si="174"/>
        <v>0</v>
      </c>
      <c r="IA21" s="521">
        <f t="shared" si="175"/>
        <v>0</v>
      </c>
      <c r="IB21" s="521">
        <f t="shared" si="176"/>
        <v>0</v>
      </c>
      <c r="IC21" s="521">
        <f t="shared" si="177"/>
        <v>0</v>
      </c>
      <c r="ID21" s="521">
        <f t="shared" si="178"/>
        <v>0</v>
      </c>
      <c r="IE21" s="521">
        <f t="shared" si="179"/>
        <v>0</v>
      </c>
      <c r="IF21" s="521">
        <f t="shared" si="180"/>
        <v>0</v>
      </c>
      <c r="IG21" s="521">
        <f t="shared" si="181"/>
        <v>0</v>
      </c>
      <c r="IH21" s="521">
        <f t="shared" si="182"/>
        <v>0</v>
      </c>
      <c r="II21" s="521">
        <f t="shared" si="183"/>
        <v>0</v>
      </c>
      <c r="IJ21" s="521">
        <f t="shared" si="184"/>
        <v>0</v>
      </c>
      <c r="IK21" s="521">
        <f t="shared" si="185"/>
        <v>0</v>
      </c>
      <c r="IL21" s="521">
        <f t="shared" si="186"/>
        <v>0</v>
      </c>
      <c r="IM21" s="521">
        <f t="shared" si="187"/>
        <v>0</v>
      </c>
      <c r="IN21" s="521">
        <f t="shared" si="35"/>
        <v>0</v>
      </c>
      <c r="IO21" s="521">
        <f t="shared" si="36"/>
        <v>0</v>
      </c>
      <c r="IP21" s="521">
        <f t="shared" si="37"/>
        <v>0</v>
      </c>
      <c r="IQ21" s="521">
        <f t="shared" si="38"/>
        <v>0</v>
      </c>
      <c r="IR21" s="521">
        <f t="shared" si="39"/>
        <v>0</v>
      </c>
      <c r="IS21" s="521">
        <f t="shared" si="40"/>
        <v>0</v>
      </c>
      <c r="IT21" s="521">
        <f t="shared" si="41"/>
        <v>0</v>
      </c>
      <c r="IU21" s="521">
        <f t="shared" si="42"/>
        <v>0</v>
      </c>
      <c r="IV21" s="521">
        <f t="shared" si="43"/>
        <v>0</v>
      </c>
      <c r="IW21" s="823">
        <f t="shared" si="44"/>
        <v>0</v>
      </c>
      <c r="IX21" s="521">
        <f t="shared" si="45"/>
        <v>0</v>
      </c>
      <c r="IY21" s="521">
        <f t="shared" si="46"/>
        <v>0</v>
      </c>
      <c r="IZ21" s="823">
        <f t="shared" si="188"/>
        <v>0</v>
      </c>
      <c r="JA21" s="521">
        <f t="shared" si="48"/>
        <v>0</v>
      </c>
      <c r="JB21" s="521">
        <f t="shared" si="49"/>
        <v>0</v>
      </c>
      <c r="JC21" s="521">
        <f t="shared" si="50"/>
        <v>0</v>
      </c>
      <c r="JD21" s="521">
        <f t="shared" si="189"/>
        <v>0</v>
      </c>
      <c r="JE21" s="521">
        <f t="shared" si="190"/>
        <v>0</v>
      </c>
      <c r="JF21" s="521">
        <f t="shared" si="191"/>
        <v>0</v>
      </c>
      <c r="JG21" s="521">
        <f t="shared" si="192"/>
        <v>0</v>
      </c>
      <c r="JH21" s="521">
        <f t="shared" si="193"/>
        <v>0</v>
      </c>
      <c r="JI21" s="521">
        <f t="shared" si="194"/>
        <v>0</v>
      </c>
      <c r="JJ21" s="521">
        <f t="shared" si="195"/>
        <v>0</v>
      </c>
      <c r="JK21" s="521">
        <f t="shared" si="196"/>
        <v>0</v>
      </c>
      <c r="JL21" s="521">
        <f t="shared" si="197"/>
        <v>0</v>
      </c>
      <c r="JM21" s="521">
        <f t="shared" si="198"/>
        <v>0</v>
      </c>
      <c r="JN21" s="521">
        <f t="shared" si="199"/>
        <v>0</v>
      </c>
      <c r="JO21" s="521">
        <f t="shared" si="200"/>
        <v>0</v>
      </c>
      <c r="JP21" s="521">
        <f t="shared" si="201"/>
        <v>0</v>
      </c>
      <c r="JQ21" s="521">
        <f t="shared" si="202"/>
        <v>0</v>
      </c>
      <c r="JR21" s="521">
        <f t="shared" si="203"/>
        <v>0</v>
      </c>
      <c r="JS21" s="521">
        <f t="shared" si="204"/>
        <v>0</v>
      </c>
      <c r="JT21" s="521">
        <f t="shared" si="205"/>
        <v>0</v>
      </c>
      <c r="JU21" s="521">
        <f t="shared" si="206"/>
        <v>0</v>
      </c>
      <c r="JV21" s="521">
        <f t="shared" si="207"/>
        <v>0</v>
      </c>
      <c r="JW21" s="521">
        <f t="shared" si="208"/>
        <v>0</v>
      </c>
      <c r="JX21" s="521">
        <f t="shared" si="209"/>
        <v>0</v>
      </c>
      <c r="JY21" s="521">
        <f t="shared" si="210"/>
        <v>0</v>
      </c>
      <c r="JZ21" s="521">
        <f t="shared" si="211"/>
        <v>0</v>
      </c>
      <c r="KA21" s="521">
        <f t="shared" si="212"/>
        <v>0</v>
      </c>
      <c r="KB21" s="521">
        <f t="shared" si="213"/>
        <v>0</v>
      </c>
      <c r="KC21" s="521">
        <f t="shared" si="214"/>
        <v>0</v>
      </c>
      <c r="KD21" s="521">
        <f t="shared" si="215"/>
        <v>0</v>
      </c>
      <c r="KE21" s="521">
        <f t="shared" si="216"/>
        <v>0</v>
      </c>
      <c r="KF21" s="521">
        <f t="shared" si="79"/>
        <v>0</v>
      </c>
      <c r="KG21" s="521">
        <f t="shared" si="217"/>
        <v>0</v>
      </c>
      <c r="KH21" s="521">
        <f t="shared" si="218"/>
        <v>0</v>
      </c>
      <c r="KI21" s="522">
        <f t="shared" si="219"/>
        <v>0</v>
      </c>
      <c r="KJ21" s="521">
        <f t="shared" si="83"/>
        <v>0</v>
      </c>
      <c r="KK21" s="760">
        <f>IF(H21=1,VLOOKUP(C21,'総括表 (A表)'!$E$12:$AW$542,42,FALSE),)</f>
        <v>0</v>
      </c>
      <c r="KL21" s="524">
        <f t="shared" si="220"/>
        <v>0</v>
      </c>
      <c r="KM21" s="521" t="str">
        <f t="shared" si="84"/>
        <v/>
      </c>
      <c r="KN21" s="521" t="str">
        <f t="shared" si="85"/>
        <v/>
      </c>
      <c r="KO21" s="521" t="str">
        <f t="shared" si="221"/>
        <v/>
      </c>
      <c r="KP21" s="521" t="str">
        <f t="shared" si="86"/>
        <v/>
      </c>
      <c r="KQ21" s="521" t="str">
        <f t="shared" si="87"/>
        <v/>
      </c>
      <c r="KR21" s="521" t="str">
        <f t="shared" si="88"/>
        <v/>
      </c>
      <c r="KS21" s="521" t="str">
        <f t="shared" si="89"/>
        <v/>
      </c>
      <c r="KT21" s="521" t="str">
        <f t="shared" si="90"/>
        <v/>
      </c>
      <c r="KU21" s="760" t="str">
        <f t="shared" si="91"/>
        <v/>
      </c>
      <c r="KV21" s="521" t="str">
        <f t="shared" si="92"/>
        <v/>
      </c>
      <c r="KW21" s="520">
        <f t="shared" si="93"/>
        <v>0</v>
      </c>
      <c r="KX21" s="521" t="str">
        <f t="shared" si="222"/>
        <v/>
      </c>
      <c r="KY21" s="525">
        <f t="shared" si="94"/>
        <v>0</v>
      </c>
      <c r="KZ21" s="521" t="str">
        <f t="shared" si="95"/>
        <v/>
      </c>
      <c r="LA21" s="760" t="str">
        <f t="shared" si="96"/>
        <v/>
      </c>
      <c r="LB21" s="526" t="str">
        <f t="shared" si="97"/>
        <v>○</v>
      </c>
      <c r="LC21" s="520">
        <f t="shared" si="223"/>
        <v>0</v>
      </c>
      <c r="LD21" s="527">
        <f t="shared" si="224"/>
        <v>0</v>
      </c>
      <c r="LE21" s="527" t="str">
        <f t="shared" si="225"/>
        <v/>
      </c>
      <c r="LF21" s="761" t="str">
        <f t="shared" si="226"/>
        <v/>
      </c>
      <c r="LG21" s="735" t="str">
        <f t="shared" si="98"/>
        <v/>
      </c>
      <c r="LH21" s="530" t="str">
        <f t="shared" si="99"/>
        <v>○</v>
      </c>
      <c r="LI21" s="736">
        <f t="shared" si="100"/>
        <v>0</v>
      </c>
      <c r="LJ21" s="761">
        <f t="shared" si="101"/>
        <v>0</v>
      </c>
      <c r="LK21" s="532">
        <f t="shared" si="227"/>
        <v>0</v>
      </c>
      <c r="LL21" s="533" t="str">
        <f t="shared" si="228"/>
        <v>○</v>
      </c>
      <c r="LM21" s="600">
        <f t="shared" si="102"/>
        <v>0</v>
      </c>
      <c r="LN21" s="602" t="str">
        <f t="shared" si="229"/>
        <v>○</v>
      </c>
      <c r="LO21" s="608">
        <f t="shared" si="103"/>
        <v>0</v>
      </c>
      <c r="LP21" s="521" t="str">
        <f t="shared" si="104"/>
        <v/>
      </c>
      <c r="LQ21" s="607">
        <f t="shared" si="105"/>
        <v>0</v>
      </c>
      <c r="LR21" s="521" t="str">
        <f t="shared" si="106"/>
        <v/>
      </c>
      <c r="LS21" s="519" t="str">
        <f t="shared" si="107"/>
        <v/>
      </c>
      <c r="LT21" s="526" t="str">
        <f t="shared" si="108"/>
        <v>○</v>
      </c>
      <c r="LU21" s="601" t="str">
        <f t="shared" si="230"/>
        <v/>
      </c>
      <c r="LV21" s="601">
        <f t="shared" si="231"/>
        <v>0</v>
      </c>
      <c r="LW21" s="761">
        <f t="shared" si="110"/>
        <v>0</v>
      </c>
      <c r="LX21" s="735">
        <f t="shared" si="111"/>
        <v>0</v>
      </c>
      <c r="LY21" s="530" t="str">
        <f t="shared" si="112"/>
        <v>○</v>
      </c>
      <c r="LZ21" s="736">
        <f t="shared" si="113"/>
        <v>0</v>
      </c>
      <c r="MA21" s="761">
        <f t="shared" si="114"/>
        <v>0</v>
      </c>
      <c r="MB21" s="532">
        <f t="shared" si="115"/>
        <v>0</v>
      </c>
      <c r="MC21" s="533" t="str">
        <f t="shared" si="232"/>
        <v>○</v>
      </c>
      <c r="MD21" s="473">
        <f>IF(AND($H21=1,$T21=1),SUMIF($E$14:$E$213,E21,$CA$14:CA220),0)</f>
        <v>0</v>
      </c>
      <c r="ME21" s="856" t="str">
        <f t="shared" si="116"/>
        <v>○</v>
      </c>
      <c r="MF21" s="869" t="str">
        <f t="shared" si="233"/>
        <v/>
      </c>
      <c r="MG21" s="870" t="str">
        <f t="shared" si="117"/>
        <v/>
      </c>
      <c r="MH21" s="871" t="str">
        <f t="shared" si="118"/>
        <v/>
      </c>
      <c r="MI21" s="872" t="str">
        <f t="shared" si="234"/>
        <v/>
      </c>
      <c r="MJ21" s="873" t="str">
        <f t="shared" si="119"/>
        <v/>
      </c>
      <c r="MK21" s="874">
        <f t="shared" si="120"/>
        <v>0</v>
      </c>
      <c r="MM21" s="739"/>
    </row>
    <row r="22" spans="1:351" ht="19" customHeight="1">
      <c r="A22" s="610">
        <f t="shared" si="8"/>
        <v>0</v>
      </c>
      <c r="B22" s="610">
        <f t="shared" si="121"/>
        <v>0</v>
      </c>
      <c r="C22" s="610">
        <f t="shared" si="122"/>
        <v>0</v>
      </c>
      <c r="D22" s="610">
        <f t="shared" si="123"/>
        <v>0</v>
      </c>
      <c r="E22" s="610">
        <f t="shared" si="9"/>
        <v>0</v>
      </c>
      <c r="F22" s="610">
        <f t="shared" si="124"/>
        <v>0</v>
      </c>
      <c r="G22" s="610">
        <f t="shared" si="125"/>
        <v>0</v>
      </c>
      <c r="H22" s="610">
        <f t="shared" si="126"/>
        <v>0</v>
      </c>
      <c r="I22" s="611">
        <f t="shared" si="10"/>
        <v>9</v>
      </c>
      <c r="J22" s="719"/>
      <c r="K22" s="720"/>
      <c r="L22" s="720"/>
      <c r="M22" s="720"/>
      <c r="N22" s="924"/>
      <c r="O22" s="918"/>
      <c r="P22" s="742"/>
      <c r="Q22" s="637">
        <f t="shared" si="127"/>
        <v>0</v>
      </c>
      <c r="R22" s="722"/>
      <c r="S22" s="722"/>
      <c r="T22" s="722"/>
      <c r="U22" s="725"/>
      <c r="V22" s="762">
        <f t="shared" si="11"/>
        <v>0</v>
      </c>
      <c r="W22" s="741"/>
      <c r="X22" s="745"/>
      <c r="Y22" s="750"/>
      <c r="Z22" s="726"/>
      <c r="AA22" s="639" t="str">
        <f t="shared" si="128"/>
        <v/>
      </c>
      <c r="AB22" s="640" t="str">
        <f t="shared" si="129"/>
        <v/>
      </c>
      <c r="AC22" s="731"/>
      <c r="AD22" s="641">
        <f t="shared" si="130"/>
        <v>0</v>
      </c>
      <c r="AE22" s="729"/>
      <c r="AF22" s="728" t="str">
        <f>'整理番号表 （R6時） '!$AC22</f>
        <v/>
      </c>
      <c r="AG22" s="730" t="str">
        <f t="shared" si="131"/>
        <v/>
      </c>
      <c r="AH22" s="731"/>
      <c r="AI22" s="731"/>
      <c r="AJ22" s="639">
        <f>IF(AI22&lt;&gt;0,VLOOKUP(AI22,'整理番号表 （R6時） '!$B$20:$F$47,2,FALSE),)</f>
        <v>0</v>
      </c>
      <c r="AK22" s="409"/>
      <c r="AL22" s="409"/>
      <c r="AM22" s="409"/>
      <c r="AN22" s="752"/>
      <c r="AO22" s="644" t="str">
        <f>IF(AND($S22=1,$AN22&lt;&gt;0),VLOOKUP(AN22,'整理番号表 （R6時） '!$P$6:$Q$39,2,FALSE),IF(AND($T22=1,$AN22&gt;0,$AN22&lt;=8),VLOOKUP($AN22,'整理番号表 （R6時） '!$P$6:$Q$13,2,FALSE),IF($AN22&gt;=9,"ﾘｰｽは1～8の数字を選択","")))</f>
        <v/>
      </c>
      <c r="AP22" s="805"/>
      <c r="AQ22" s="645">
        <f t="shared" si="132"/>
        <v>0</v>
      </c>
      <c r="AR22" s="810"/>
      <c r="AS22" s="741"/>
      <c r="AT22" s="756"/>
      <c r="AU22" s="756"/>
      <c r="AV22" s="758"/>
      <c r="AW22" s="752"/>
      <c r="AX22" s="751">
        <f>IF(AW22&lt;&gt;0,VLOOKUP(AW22,'整理番号表 （R6時） '!$P$43:$R$49,2,FALSE),)</f>
        <v>0</v>
      </c>
      <c r="AY22" s="758"/>
      <c r="AZ22" s="756"/>
      <c r="BA22" s="755"/>
      <c r="BB22" s="754"/>
      <c r="BC22" s="759">
        <f t="shared" si="133"/>
        <v>0</v>
      </c>
      <c r="BD22" s="763">
        <f t="shared" si="12"/>
        <v>0</v>
      </c>
      <c r="BE22" s="759">
        <f t="shared" si="134"/>
        <v>0</v>
      </c>
      <c r="BF22" s="508"/>
      <c r="BG22" s="508"/>
      <c r="BH22" s="508"/>
      <c r="BI22" s="509"/>
      <c r="BJ22" s="770" t="str">
        <f t="shared" si="135"/>
        <v/>
      </c>
      <c r="BK22" s="772" t="str">
        <f t="shared" si="136"/>
        <v/>
      </c>
      <c r="BL22" s="648">
        <f t="shared" si="137"/>
        <v>0</v>
      </c>
      <c r="BM22" s="836"/>
      <c r="BN22" s="510"/>
      <c r="BO22" s="593"/>
      <c r="BP22" s="902"/>
      <c r="BQ22" s="756"/>
      <c r="BR22" s="756"/>
      <c r="BS22" s="756"/>
      <c r="BT22" s="929" t="str">
        <f t="shared" si="236"/>
        <v/>
      </c>
      <c r="BU22" s="911"/>
      <c r="BV22" s="752"/>
      <c r="BW22" s="751">
        <f>IF(BV22&lt;&gt;0,VLOOKUP(BV22,'整理番号表 （R6時） '!$P$43:$R$49,2,FALSE),)</f>
        <v>0</v>
      </c>
      <c r="BX22" s="758"/>
      <c r="BY22" s="757"/>
      <c r="BZ22" s="759" t="str">
        <f t="shared" si="138"/>
        <v/>
      </c>
      <c r="CA22" s="712"/>
      <c r="CB22" s="759">
        <f t="shared" si="139"/>
        <v>0</v>
      </c>
      <c r="CC22" s="763" t="str">
        <f t="shared" si="13"/>
        <v/>
      </c>
      <c r="CD22" s="754"/>
      <c r="CE22" s="754"/>
      <c r="CF22" s="759">
        <f t="shared" si="235"/>
        <v>0</v>
      </c>
      <c r="CG22" s="748"/>
      <c r="CH22" s="748"/>
      <c r="CI22" s="622"/>
      <c r="CJ22" s="853"/>
      <c r="CK22" s="854"/>
      <c r="CL22" s="665" t="str">
        <f t="shared" si="140"/>
        <v/>
      </c>
      <c r="CM22" s="666" t="str">
        <f t="shared" si="14"/>
        <v/>
      </c>
      <c r="CN22" s="744"/>
      <c r="CO22" s="496"/>
      <c r="CP22" s="762" t="str">
        <f t="shared" si="15"/>
        <v/>
      </c>
      <c r="CQ22" s="740"/>
      <c r="CR22" s="749"/>
      <c r="CS22" s="740"/>
      <c r="CT22" s="740"/>
      <c r="CU22" s="740"/>
      <c r="CV22" s="649" t="str">
        <f t="shared" si="141"/>
        <v/>
      </c>
      <c r="CW22" s="547">
        <f t="shared" si="142"/>
        <v>0</v>
      </c>
      <c r="CX22" s="762" t="str">
        <f t="shared" si="16"/>
        <v/>
      </c>
      <c r="CY22" s="715"/>
      <c r="CZ22" s="740"/>
      <c r="DA22" s="715"/>
      <c r="DB22" s="715"/>
      <c r="DC22" s="714"/>
      <c r="DD22" s="649" t="str">
        <f t="shared" si="143"/>
        <v/>
      </c>
      <c r="DE22" s="547" t="str">
        <f t="shared" si="144"/>
        <v/>
      </c>
      <c r="DF22" s="762">
        <f t="shared" si="145"/>
        <v>0</v>
      </c>
      <c r="DG22" s="762" t="str">
        <f t="shared" si="146"/>
        <v/>
      </c>
      <c r="DH22" s="762">
        <f t="shared" si="147"/>
        <v>0</v>
      </c>
      <c r="DI22" s="762">
        <f t="shared" si="148"/>
        <v>0</v>
      </c>
      <c r="DJ22" s="762">
        <f t="shared" si="149"/>
        <v>0</v>
      </c>
      <c r="DK22" s="762">
        <f t="shared" si="150"/>
        <v>0</v>
      </c>
      <c r="DL22" s="762">
        <f t="shared" si="151"/>
        <v>0</v>
      </c>
      <c r="DM22" s="762" t="str">
        <f t="shared" si="152"/>
        <v/>
      </c>
      <c r="DN22" s="855"/>
      <c r="DO22" s="661">
        <f t="shared" si="153"/>
        <v>0</v>
      </c>
      <c r="DP22" s="336">
        <f t="shared" si="153"/>
        <v>0</v>
      </c>
      <c r="DQ22" s="336">
        <f t="shared" si="153"/>
        <v>0</v>
      </c>
      <c r="DR22" s="336">
        <f t="shared" si="153"/>
        <v>0</v>
      </c>
      <c r="DS22" s="336">
        <f t="shared" si="153"/>
        <v>0</v>
      </c>
      <c r="DT22" s="336">
        <f t="shared" si="153"/>
        <v>0</v>
      </c>
      <c r="DU22" s="336">
        <f t="shared" si="154"/>
        <v>0</v>
      </c>
      <c r="DV22" s="336">
        <f t="shared" si="155"/>
        <v>0</v>
      </c>
      <c r="DW22" s="336">
        <f t="shared" si="155"/>
        <v>0</v>
      </c>
      <c r="DX22" s="336">
        <f t="shared" si="155"/>
        <v>0</v>
      </c>
      <c r="DY22" s="336">
        <f t="shared" si="155"/>
        <v>0</v>
      </c>
      <c r="DZ22" s="336">
        <f t="shared" si="155"/>
        <v>0</v>
      </c>
      <c r="EA22" s="336">
        <f t="shared" si="155"/>
        <v>0</v>
      </c>
      <c r="EB22" s="336">
        <f t="shared" si="156"/>
        <v>0</v>
      </c>
      <c r="EC22" s="336">
        <f t="shared" si="157"/>
        <v>0</v>
      </c>
      <c r="ED22" s="336">
        <f t="shared" si="158"/>
        <v>0</v>
      </c>
      <c r="EE22" s="336">
        <f t="shared" si="159"/>
        <v>0</v>
      </c>
      <c r="EF22" s="336">
        <f t="shared" si="160"/>
        <v>0</v>
      </c>
      <c r="EG22" s="390">
        <f t="shared" si="19"/>
        <v>0</v>
      </c>
      <c r="EH22" s="650">
        <f t="shared" si="161"/>
        <v>0</v>
      </c>
      <c r="EI22" s="650">
        <f>IF($AA22=1,IF(SUM($EH22:EH22)&lt;&gt;1,IF(SUM(GR22,HC22,HL22)&gt;0,1,),),)</f>
        <v>0</v>
      </c>
      <c r="EJ22" s="650">
        <f>IF($AA22=1,IF(SUM($EH22:EI22)&lt;&gt;1,IF(SUM(GS22,HD22,HM22)&gt;0,1,),),)</f>
        <v>0</v>
      </c>
      <c r="EK22" s="650">
        <f>IF($AA22=1,IF(SUM($EH22:EJ22)&lt;&gt;1,IF(SUM(GT22,HE22,HN22)&gt;0,1,),),)</f>
        <v>0</v>
      </c>
      <c r="EL22" s="650">
        <f>IF($AA22=1,IF(SUM($EH22:EK22)&lt;&gt;1,IF(SUM(GU22,GZ22,HF22,HO22)&gt;0,1,),),)</f>
        <v>0</v>
      </c>
      <c r="EM22" s="650">
        <f>IF($AA22=1,IF(SUM($EH22:EK22)&lt;&gt;1,IF(SUM(GV22,HG22,HP22)&gt;0,1,),),)</f>
        <v>0</v>
      </c>
      <c r="EN22" s="650">
        <f>IF($AA22=1,IF(SUM($EH22:EL22)&lt;&gt;1,IF(SUM(GW22,HH22,HQ22)&gt;0,1,),),)</f>
        <v>0</v>
      </c>
      <c r="EO22" s="650">
        <f>IF($AA22=1,IF(SUM($EH22:EM22)&lt;&gt;1,IF(SUM(GX22,HI22,HR22)&gt;0,1,),),)</f>
        <v>0</v>
      </c>
      <c r="EP22" s="650">
        <f>IF($AA22=1,IF(SUM($EH22:EO22)&lt;&gt;1,IF(SUM(GY22,HJ22,HS22,HA22)&gt;0,1,),),)</f>
        <v>0</v>
      </c>
      <c r="EQ22" s="818"/>
      <c r="ER22" s="818"/>
      <c r="ES22" s="818"/>
      <c r="ET22" s="818"/>
      <c r="EU22" s="818"/>
      <c r="EV22" s="818"/>
      <c r="EW22" s="59"/>
      <c r="EX22" s="59"/>
      <c r="EY22" s="59"/>
      <c r="EZ22" s="59"/>
      <c r="FA22" s="59"/>
      <c r="FB22" s="650">
        <f t="shared" si="21"/>
        <v>0</v>
      </c>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11"/>
      <c r="GB22" s="59"/>
      <c r="GC22" s="932"/>
      <c r="GD22" s="662"/>
      <c r="GE22" s="512"/>
      <c r="GF22" s="513"/>
      <c r="GG22" s="514"/>
      <c r="GH22" s="514"/>
      <c r="GI22" s="515">
        <f t="shared" si="22"/>
        <v>0</v>
      </c>
      <c r="GJ22" s="516">
        <f t="shared" si="23"/>
        <v>0</v>
      </c>
      <c r="GK22" s="517">
        <f t="shared" si="24"/>
        <v>0</v>
      </c>
      <c r="GL22" s="518">
        <f t="shared" si="25"/>
        <v>0</v>
      </c>
      <c r="GM22" s="518">
        <f t="shared" si="26"/>
        <v>0</v>
      </c>
      <c r="GN22" s="518">
        <f t="shared" si="27"/>
        <v>0</v>
      </c>
      <c r="GO22" s="518">
        <f t="shared" si="28"/>
        <v>0</v>
      </c>
      <c r="GP22" s="517">
        <f t="shared" si="162"/>
        <v>0</v>
      </c>
      <c r="GQ22" s="517">
        <f t="shared" si="163"/>
        <v>0</v>
      </c>
      <c r="GR22" s="517">
        <f>IF($GF22&lt;&gt;1,IF(AND(SUM($GQ22:GQ22)&lt;&gt;1),IF($GI22&gt;=10,1,),),0)</f>
        <v>0</v>
      </c>
      <c r="GS22" s="517">
        <f>IF($GF22&lt;&gt;1,IF(AND(SUM($GQ22:GR22)&lt;&gt;1),IF(AND($GE22=1,$GI22&gt;=4),1,),),0)</f>
        <v>0</v>
      </c>
      <c r="GT22" s="517">
        <f>IF($GF22&lt;&gt;1,IF(AND(SUM($GQ22:GS22)&lt;&gt;1),IF(AND($GE22=1,$GI22&gt;=2),1,),),0)</f>
        <v>0</v>
      </c>
      <c r="GU22" s="517">
        <f>IF($GF22&lt;&gt;1,IF(AND(SUM($GQ22:GT22)&lt;&gt;1),IF(AND($GE22=1,$GI22&gt;0),1,),),0)</f>
        <v>0</v>
      </c>
      <c r="GV22" s="517">
        <f>IF($GF22&lt;&gt;1,IF(AND(SUM($GQ22:GU22)&lt;&gt;1),IF($GI22&gt;=4,1,),),0)</f>
        <v>0</v>
      </c>
      <c r="GW22" s="517">
        <f>IF($GF22&lt;&gt;1,IF(AND(SUM($GQ22:GV22)&lt;&gt;1),IF($GE22=1,1,),),0)</f>
        <v>0</v>
      </c>
      <c r="GX22" s="517">
        <f>IF($GF22&lt;&gt;1,IF(AND(SUM($GQ22:GW22)&lt;&gt;1),IF($GI22&gt;=2,1,),),0)</f>
        <v>0</v>
      </c>
      <c r="GY22" s="517">
        <f>IF($GF22&lt;&gt;1,IF(AND(SUM($GQ22:GX22)&lt;&gt;1),IF($GI22&gt;0,1,),),0)</f>
        <v>0</v>
      </c>
      <c r="GZ22" s="517">
        <f t="shared" si="164"/>
        <v>0</v>
      </c>
      <c r="HA22" s="517">
        <f>IF(AND(SUM($GZ22:GZ22)&lt;&gt;1,$GP22=4,$GF22=1,$GI22&gt;0),1,0)</f>
        <v>0</v>
      </c>
      <c r="HB22" s="517">
        <f t="shared" si="165"/>
        <v>0</v>
      </c>
      <c r="HC22" s="517">
        <f t="shared" si="166"/>
        <v>0</v>
      </c>
      <c r="HD22" s="517">
        <f>IF(AND($GP22=2,SUM($HB22:HC22)&lt;&gt;1),IF(AND($GE22=1,$GJ22&gt;=0.2),1,),)</f>
        <v>0</v>
      </c>
      <c r="HE22" s="517">
        <f>IF(AND($GP22=2,SUM($HB22:HD22)&lt;&gt;1),IF(AND($GE22=1,$GJ22&gt;=0.1),1,),)</f>
        <v>0</v>
      </c>
      <c r="HF22" s="517">
        <f>IF(AND($GP22=2,SUM($HB22:HE22)&lt;&gt;1),IF(AND($GE22=1,$GI22&gt;0),1,),)</f>
        <v>0</v>
      </c>
      <c r="HG22" s="517">
        <f>IF(AND($GP22=2,SUM($HB22:HF22)&lt;&gt;1),IF($GJ22&gt;=0.2,1,),)</f>
        <v>0</v>
      </c>
      <c r="HH22" s="517">
        <f>IF(AND($GP22=2,SUM($HB22:HG22)&lt;&gt;1),IF($GE22=1,1,),)</f>
        <v>0</v>
      </c>
      <c r="HI22" s="517">
        <f>IF(AND($GP22=2,SUM($HB22:HH22)&lt;&gt;1),IF($GJ22&gt;=0.1,1,),)</f>
        <v>0</v>
      </c>
      <c r="HJ22" s="517">
        <f>IF(AND(SUM($HB22:HI22)&lt;&gt;1,$GP22=2,$GI22&gt;0),1,)</f>
        <v>0</v>
      </c>
      <c r="HK22" s="517">
        <f t="shared" si="167"/>
        <v>0</v>
      </c>
      <c r="HL22" s="517">
        <f t="shared" si="168"/>
        <v>0</v>
      </c>
      <c r="HM22" s="517">
        <f>IF(AND($GP22=3,SUM($HK22:HL22)&lt;&gt;1),IF(AND($GE22=1,$GJ22&gt;=0.1),1,),)</f>
        <v>0</v>
      </c>
      <c r="HN22" s="517">
        <f>IF(AND($GP22=3,SUM($HK22:HM22)&lt;&gt;1),IF(AND($GE22=1,$GJ22&gt;=0.05),1,),)</f>
        <v>0</v>
      </c>
      <c r="HO22" s="517">
        <f>IF(AND($GP22=3,SUM($HK22:HN22)&lt;&gt;1),IF(AND($GE22=1,$GI22&gt;0),1,),)</f>
        <v>0</v>
      </c>
      <c r="HP22" s="517">
        <f>IF(AND($GP22=3,SUM($HK22:HO22)&lt;&gt;1),IF($GJ22&gt;=0.1,1,),)</f>
        <v>0</v>
      </c>
      <c r="HQ22" s="517">
        <f>IF(AND($GP22=3,SUM($HK22:HP22)&lt;&gt;1),IF($GE22=1,1,),)</f>
        <v>0</v>
      </c>
      <c r="HR22" s="517">
        <f>IF(AND($GP22=3,SUM($HK22:HQ22)&lt;&gt;1),IF($GJ22&gt;=0.05,1,),)</f>
        <v>0</v>
      </c>
      <c r="HS22" s="517">
        <f>IF(AND(SUM($HK22:HR22)&lt;&gt;1,$GP22=3,$GF22=1,$GI22&gt;0),1,)</f>
        <v>0</v>
      </c>
      <c r="HT22" s="831"/>
      <c r="HU22" s="520">
        <f t="shared" si="169"/>
        <v>0</v>
      </c>
      <c r="HV22" s="521">
        <f t="shared" si="170"/>
        <v>0</v>
      </c>
      <c r="HW22" s="521">
        <f t="shared" si="171"/>
        <v>0</v>
      </c>
      <c r="HX22" s="521">
        <f t="shared" si="172"/>
        <v>0</v>
      </c>
      <c r="HY22" s="521">
        <f t="shared" si="173"/>
        <v>0</v>
      </c>
      <c r="HZ22" s="521">
        <f t="shared" si="174"/>
        <v>0</v>
      </c>
      <c r="IA22" s="521">
        <f t="shared" si="175"/>
        <v>0</v>
      </c>
      <c r="IB22" s="521">
        <f t="shared" si="176"/>
        <v>0</v>
      </c>
      <c r="IC22" s="521">
        <f t="shared" si="177"/>
        <v>0</v>
      </c>
      <c r="ID22" s="521">
        <f t="shared" si="178"/>
        <v>0</v>
      </c>
      <c r="IE22" s="521">
        <f t="shared" si="179"/>
        <v>0</v>
      </c>
      <c r="IF22" s="521">
        <f t="shared" si="180"/>
        <v>0</v>
      </c>
      <c r="IG22" s="521">
        <f t="shared" si="181"/>
        <v>0</v>
      </c>
      <c r="IH22" s="521">
        <f t="shared" si="182"/>
        <v>0</v>
      </c>
      <c r="II22" s="521">
        <f t="shared" si="183"/>
        <v>0</v>
      </c>
      <c r="IJ22" s="521">
        <f t="shared" si="184"/>
        <v>0</v>
      </c>
      <c r="IK22" s="521">
        <f t="shared" si="185"/>
        <v>0</v>
      </c>
      <c r="IL22" s="521">
        <f t="shared" si="186"/>
        <v>0</v>
      </c>
      <c r="IM22" s="521">
        <f t="shared" si="187"/>
        <v>0</v>
      </c>
      <c r="IN22" s="521">
        <f t="shared" si="35"/>
        <v>0</v>
      </c>
      <c r="IO22" s="521">
        <f t="shared" si="36"/>
        <v>0</v>
      </c>
      <c r="IP22" s="521">
        <f t="shared" si="37"/>
        <v>0</v>
      </c>
      <c r="IQ22" s="521">
        <f t="shared" si="38"/>
        <v>0</v>
      </c>
      <c r="IR22" s="521">
        <f t="shared" si="39"/>
        <v>0</v>
      </c>
      <c r="IS22" s="521">
        <f t="shared" si="40"/>
        <v>0</v>
      </c>
      <c r="IT22" s="521">
        <f t="shared" si="41"/>
        <v>0</v>
      </c>
      <c r="IU22" s="521">
        <f t="shared" si="42"/>
        <v>0</v>
      </c>
      <c r="IV22" s="521">
        <f t="shared" si="43"/>
        <v>0</v>
      </c>
      <c r="IW22" s="823">
        <f t="shared" si="44"/>
        <v>0</v>
      </c>
      <c r="IX22" s="521">
        <f t="shared" si="45"/>
        <v>0</v>
      </c>
      <c r="IY22" s="521">
        <f t="shared" si="46"/>
        <v>0</v>
      </c>
      <c r="IZ22" s="823">
        <f t="shared" si="188"/>
        <v>0</v>
      </c>
      <c r="JA22" s="521">
        <f t="shared" si="48"/>
        <v>0</v>
      </c>
      <c r="JB22" s="521">
        <f t="shared" si="49"/>
        <v>0</v>
      </c>
      <c r="JC22" s="521">
        <f t="shared" si="50"/>
        <v>0</v>
      </c>
      <c r="JD22" s="521">
        <f t="shared" si="189"/>
        <v>0</v>
      </c>
      <c r="JE22" s="521">
        <f t="shared" si="190"/>
        <v>0</v>
      </c>
      <c r="JF22" s="521">
        <f t="shared" si="191"/>
        <v>0</v>
      </c>
      <c r="JG22" s="521">
        <f t="shared" si="192"/>
        <v>0</v>
      </c>
      <c r="JH22" s="521">
        <f t="shared" si="193"/>
        <v>0</v>
      </c>
      <c r="JI22" s="521">
        <f t="shared" si="194"/>
        <v>0</v>
      </c>
      <c r="JJ22" s="521">
        <f t="shared" si="195"/>
        <v>0</v>
      </c>
      <c r="JK22" s="521">
        <f t="shared" si="196"/>
        <v>0</v>
      </c>
      <c r="JL22" s="521">
        <f t="shared" si="197"/>
        <v>0</v>
      </c>
      <c r="JM22" s="521">
        <f t="shared" si="198"/>
        <v>0</v>
      </c>
      <c r="JN22" s="521">
        <f t="shared" si="199"/>
        <v>0</v>
      </c>
      <c r="JO22" s="521">
        <f t="shared" si="200"/>
        <v>0</v>
      </c>
      <c r="JP22" s="521">
        <f t="shared" si="201"/>
        <v>0</v>
      </c>
      <c r="JQ22" s="521">
        <f t="shared" si="202"/>
        <v>0</v>
      </c>
      <c r="JR22" s="521">
        <f t="shared" si="203"/>
        <v>0</v>
      </c>
      <c r="JS22" s="521">
        <f t="shared" si="204"/>
        <v>0</v>
      </c>
      <c r="JT22" s="521">
        <f t="shared" si="205"/>
        <v>0</v>
      </c>
      <c r="JU22" s="521">
        <f t="shared" si="206"/>
        <v>0</v>
      </c>
      <c r="JV22" s="521">
        <f t="shared" si="207"/>
        <v>0</v>
      </c>
      <c r="JW22" s="521">
        <f t="shared" si="208"/>
        <v>0</v>
      </c>
      <c r="JX22" s="521">
        <f t="shared" si="209"/>
        <v>0</v>
      </c>
      <c r="JY22" s="521">
        <f t="shared" si="210"/>
        <v>0</v>
      </c>
      <c r="JZ22" s="521">
        <f t="shared" si="211"/>
        <v>0</v>
      </c>
      <c r="KA22" s="521">
        <f t="shared" si="212"/>
        <v>0</v>
      </c>
      <c r="KB22" s="521">
        <f t="shared" si="213"/>
        <v>0</v>
      </c>
      <c r="KC22" s="521">
        <f t="shared" si="214"/>
        <v>0</v>
      </c>
      <c r="KD22" s="521">
        <f t="shared" si="215"/>
        <v>0</v>
      </c>
      <c r="KE22" s="521">
        <f t="shared" si="216"/>
        <v>0</v>
      </c>
      <c r="KF22" s="521">
        <f t="shared" si="79"/>
        <v>0</v>
      </c>
      <c r="KG22" s="521">
        <f t="shared" si="217"/>
        <v>0</v>
      </c>
      <c r="KH22" s="521">
        <f t="shared" si="218"/>
        <v>0</v>
      </c>
      <c r="KI22" s="522">
        <f t="shared" si="219"/>
        <v>0</v>
      </c>
      <c r="KJ22" s="521">
        <f t="shared" si="83"/>
        <v>0</v>
      </c>
      <c r="KK22" s="760">
        <f>IF(H22=1,VLOOKUP(C22,'総括表 (A表)'!$E$12:$AW$542,42,FALSE),)</f>
        <v>0</v>
      </c>
      <c r="KL22" s="524">
        <f t="shared" si="220"/>
        <v>0</v>
      </c>
      <c r="KM22" s="521" t="str">
        <f t="shared" si="84"/>
        <v/>
      </c>
      <c r="KN22" s="521" t="str">
        <f t="shared" si="85"/>
        <v/>
      </c>
      <c r="KO22" s="521" t="str">
        <f t="shared" si="221"/>
        <v/>
      </c>
      <c r="KP22" s="521" t="str">
        <f t="shared" si="86"/>
        <v/>
      </c>
      <c r="KQ22" s="521" t="str">
        <f t="shared" si="87"/>
        <v/>
      </c>
      <c r="KR22" s="521" t="str">
        <f t="shared" si="88"/>
        <v/>
      </c>
      <c r="KS22" s="521" t="str">
        <f t="shared" si="89"/>
        <v/>
      </c>
      <c r="KT22" s="521" t="str">
        <f t="shared" si="90"/>
        <v/>
      </c>
      <c r="KU22" s="760" t="str">
        <f t="shared" si="91"/>
        <v/>
      </c>
      <c r="KV22" s="521" t="str">
        <f t="shared" si="92"/>
        <v/>
      </c>
      <c r="KW22" s="520">
        <f t="shared" si="93"/>
        <v>0</v>
      </c>
      <c r="KX22" s="521" t="str">
        <f t="shared" si="222"/>
        <v/>
      </c>
      <c r="KY22" s="525">
        <f t="shared" si="94"/>
        <v>0</v>
      </c>
      <c r="KZ22" s="521" t="str">
        <f t="shared" si="95"/>
        <v/>
      </c>
      <c r="LA22" s="760" t="str">
        <f t="shared" si="96"/>
        <v/>
      </c>
      <c r="LB22" s="526" t="str">
        <f t="shared" si="97"/>
        <v>○</v>
      </c>
      <c r="LC22" s="520">
        <f t="shared" si="223"/>
        <v>0</v>
      </c>
      <c r="LD22" s="527">
        <f t="shared" si="224"/>
        <v>0</v>
      </c>
      <c r="LE22" s="527" t="str">
        <f t="shared" si="225"/>
        <v/>
      </c>
      <c r="LF22" s="761" t="str">
        <f t="shared" si="226"/>
        <v/>
      </c>
      <c r="LG22" s="735" t="str">
        <f t="shared" si="98"/>
        <v/>
      </c>
      <c r="LH22" s="530" t="str">
        <f t="shared" si="99"/>
        <v>○</v>
      </c>
      <c r="LI22" s="736">
        <f t="shared" si="100"/>
        <v>0</v>
      </c>
      <c r="LJ22" s="761">
        <f t="shared" si="101"/>
        <v>0</v>
      </c>
      <c r="LK22" s="532">
        <f t="shared" si="227"/>
        <v>0</v>
      </c>
      <c r="LL22" s="533" t="str">
        <f t="shared" si="228"/>
        <v>○</v>
      </c>
      <c r="LM22" s="600">
        <f t="shared" si="102"/>
        <v>0</v>
      </c>
      <c r="LN22" s="602" t="str">
        <f t="shared" si="229"/>
        <v>○</v>
      </c>
      <c r="LO22" s="608">
        <f t="shared" si="103"/>
        <v>0</v>
      </c>
      <c r="LP22" s="521" t="str">
        <f t="shared" si="104"/>
        <v/>
      </c>
      <c r="LQ22" s="607">
        <f t="shared" si="105"/>
        <v>0</v>
      </c>
      <c r="LR22" s="521" t="str">
        <f t="shared" si="106"/>
        <v/>
      </c>
      <c r="LS22" s="519" t="str">
        <f t="shared" si="107"/>
        <v/>
      </c>
      <c r="LT22" s="526" t="str">
        <f t="shared" si="108"/>
        <v>○</v>
      </c>
      <c r="LU22" s="601" t="str">
        <f t="shared" si="230"/>
        <v/>
      </c>
      <c r="LV22" s="601">
        <f t="shared" si="231"/>
        <v>0</v>
      </c>
      <c r="LW22" s="761">
        <f t="shared" si="110"/>
        <v>0</v>
      </c>
      <c r="LX22" s="735">
        <f t="shared" si="111"/>
        <v>0</v>
      </c>
      <c r="LY22" s="530" t="str">
        <f t="shared" si="112"/>
        <v>○</v>
      </c>
      <c r="LZ22" s="736">
        <f t="shared" si="113"/>
        <v>0</v>
      </c>
      <c r="MA22" s="761">
        <f t="shared" si="114"/>
        <v>0</v>
      </c>
      <c r="MB22" s="532">
        <f t="shared" si="115"/>
        <v>0</v>
      </c>
      <c r="MC22" s="533" t="str">
        <f t="shared" si="232"/>
        <v>○</v>
      </c>
      <c r="MD22" s="473">
        <f>IF(AND($H22=1,$T22=1),SUMIF($E$14:$E$213,E22,$CA$14:CA221),0)</f>
        <v>0</v>
      </c>
      <c r="ME22" s="856" t="str">
        <f t="shared" si="116"/>
        <v>○</v>
      </c>
      <c r="MF22" s="869" t="str">
        <f t="shared" si="233"/>
        <v/>
      </c>
      <c r="MG22" s="870" t="str">
        <f t="shared" si="117"/>
        <v/>
      </c>
      <c r="MH22" s="871" t="str">
        <f t="shared" si="118"/>
        <v/>
      </c>
      <c r="MI22" s="872" t="str">
        <f t="shared" si="234"/>
        <v/>
      </c>
      <c r="MJ22" s="873" t="str">
        <f t="shared" si="119"/>
        <v/>
      </c>
      <c r="MK22" s="874">
        <f t="shared" si="120"/>
        <v>0</v>
      </c>
      <c r="MM22" s="739"/>
    </row>
    <row r="23" spans="1:351" ht="19" customHeight="1">
      <c r="A23" s="610">
        <f t="shared" si="8"/>
        <v>0</v>
      </c>
      <c r="B23" s="610">
        <f t="shared" si="121"/>
        <v>0</v>
      </c>
      <c r="C23" s="610">
        <f t="shared" si="122"/>
        <v>0</v>
      </c>
      <c r="D23" s="610">
        <f t="shared" si="123"/>
        <v>0</v>
      </c>
      <c r="E23" s="610">
        <f t="shared" si="9"/>
        <v>0</v>
      </c>
      <c r="F23" s="610">
        <f t="shared" si="124"/>
        <v>0</v>
      </c>
      <c r="G23" s="610">
        <f t="shared" si="125"/>
        <v>0</v>
      </c>
      <c r="H23" s="610">
        <f t="shared" si="126"/>
        <v>0</v>
      </c>
      <c r="I23" s="611">
        <f t="shared" si="10"/>
        <v>10</v>
      </c>
      <c r="J23" s="719"/>
      <c r="K23" s="720"/>
      <c r="L23" s="720"/>
      <c r="M23" s="720"/>
      <c r="N23" s="924"/>
      <c r="O23" s="918"/>
      <c r="P23" s="742"/>
      <c r="Q23" s="637">
        <f t="shared" si="127"/>
        <v>0</v>
      </c>
      <c r="R23" s="722"/>
      <c r="S23" s="722"/>
      <c r="T23" s="722"/>
      <c r="U23" s="725"/>
      <c r="V23" s="762">
        <f t="shared" si="11"/>
        <v>0</v>
      </c>
      <c r="W23" s="741"/>
      <c r="X23" s="745"/>
      <c r="Y23" s="750"/>
      <c r="Z23" s="726"/>
      <c r="AA23" s="639" t="str">
        <f t="shared" si="128"/>
        <v/>
      </c>
      <c r="AB23" s="640" t="str">
        <f t="shared" si="129"/>
        <v/>
      </c>
      <c r="AC23" s="731"/>
      <c r="AD23" s="641">
        <f t="shared" si="130"/>
        <v>0</v>
      </c>
      <c r="AE23" s="729"/>
      <c r="AF23" s="728" t="str">
        <f>'整理番号表 （R6時） '!$AC23</f>
        <v/>
      </c>
      <c r="AG23" s="730" t="str">
        <f t="shared" si="131"/>
        <v/>
      </c>
      <c r="AH23" s="731"/>
      <c r="AI23" s="731"/>
      <c r="AJ23" s="639">
        <f>IF(AI23&lt;&gt;0,VLOOKUP(AI23,'整理番号表 （R6時） '!$B$20:$F$47,2,FALSE),)</f>
        <v>0</v>
      </c>
      <c r="AK23" s="409"/>
      <c r="AL23" s="409"/>
      <c r="AM23" s="409"/>
      <c r="AN23" s="752"/>
      <c r="AO23" s="644" t="str">
        <f>IF(AND($S23=1,$AN23&lt;&gt;0),VLOOKUP(AN23,'整理番号表 （R6時） '!$P$6:$Q$39,2,FALSE),IF(AND($T23=1,$AN23&gt;0,$AN23&lt;=8),VLOOKUP($AN23,'整理番号表 （R6時） '!$P$6:$Q$13,2,FALSE),IF($AN23&gt;=9,"ﾘｰｽは1～8の数字を選択","")))</f>
        <v/>
      </c>
      <c r="AP23" s="805"/>
      <c r="AQ23" s="645">
        <f t="shared" si="132"/>
        <v>0</v>
      </c>
      <c r="AR23" s="810"/>
      <c r="AS23" s="305"/>
      <c r="AT23" s="756"/>
      <c r="AU23" s="757"/>
      <c r="AV23" s="750"/>
      <c r="AW23" s="315"/>
      <c r="AX23" s="751">
        <f>IF(AW23&lt;&gt;0,VLOOKUP(AW23,'整理番号表 （R6時） '!$P$43:$R$49,2,FALSE),)</f>
        <v>0</v>
      </c>
      <c r="AY23" s="747"/>
      <c r="AZ23" s="756"/>
      <c r="BA23" s="746"/>
      <c r="BB23" s="743"/>
      <c r="BC23" s="759">
        <f t="shared" si="133"/>
        <v>0</v>
      </c>
      <c r="BD23" s="763">
        <f t="shared" si="12"/>
        <v>0</v>
      </c>
      <c r="BE23" s="759">
        <f t="shared" si="134"/>
        <v>0</v>
      </c>
      <c r="BF23" s="508"/>
      <c r="BG23" s="508"/>
      <c r="BH23" s="508"/>
      <c r="BI23" s="509"/>
      <c r="BJ23" s="770" t="str">
        <f t="shared" si="135"/>
        <v/>
      </c>
      <c r="BK23" s="772" t="str">
        <f t="shared" si="136"/>
        <v/>
      </c>
      <c r="BL23" s="648">
        <f t="shared" si="137"/>
        <v>0</v>
      </c>
      <c r="BM23" s="836"/>
      <c r="BN23" s="510"/>
      <c r="BO23" s="593"/>
      <c r="BP23" s="902"/>
      <c r="BQ23" s="756"/>
      <c r="BR23" s="756"/>
      <c r="BS23" s="756"/>
      <c r="BT23" s="929" t="str">
        <f t="shared" si="236"/>
        <v/>
      </c>
      <c r="BU23" s="911"/>
      <c r="BV23" s="752"/>
      <c r="BW23" s="751">
        <f>IF(BV23&lt;&gt;0,VLOOKUP(BV23,'整理番号表 （R6時） '!$P$43:$R$49,2,FALSE),)</f>
        <v>0</v>
      </c>
      <c r="BX23" s="758"/>
      <c r="BY23" s="757"/>
      <c r="BZ23" s="759" t="str">
        <f t="shared" si="138"/>
        <v/>
      </c>
      <c r="CA23" s="712"/>
      <c r="CB23" s="759">
        <f t="shared" si="139"/>
        <v>0</v>
      </c>
      <c r="CC23" s="763" t="str">
        <f t="shared" si="13"/>
        <v/>
      </c>
      <c r="CD23" s="754"/>
      <c r="CE23" s="754"/>
      <c r="CF23" s="759">
        <f t="shared" si="235"/>
        <v>0</v>
      </c>
      <c r="CG23" s="748"/>
      <c r="CH23" s="748"/>
      <c r="CI23" s="622"/>
      <c r="CJ23" s="853"/>
      <c r="CK23" s="854"/>
      <c r="CL23" s="665" t="str">
        <f t="shared" si="140"/>
        <v/>
      </c>
      <c r="CM23" s="666" t="str">
        <f t="shared" si="14"/>
        <v/>
      </c>
      <c r="CN23" s="744"/>
      <c r="CO23" s="496"/>
      <c r="CP23" s="762" t="str">
        <f t="shared" si="15"/>
        <v/>
      </c>
      <c r="CQ23" s="740"/>
      <c r="CR23" s="749"/>
      <c r="CS23" s="740"/>
      <c r="CT23" s="740"/>
      <c r="CU23" s="740"/>
      <c r="CV23" s="649" t="str">
        <f t="shared" si="141"/>
        <v/>
      </c>
      <c r="CW23" s="547">
        <f t="shared" si="142"/>
        <v>0</v>
      </c>
      <c r="CX23" s="762" t="str">
        <f t="shared" si="16"/>
        <v/>
      </c>
      <c r="CY23" s="715"/>
      <c r="CZ23" s="740"/>
      <c r="DA23" s="715"/>
      <c r="DB23" s="715"/>
      <c r="DC23" s="714"/>
      <c r="DD23" s="649" t="str">
        <f t="shared" si="143"/>
        <v/>
      </c>
      <c r="DE23" s="547" t="str">
        <f t="shared" si="144"/>
        <v/>
      </c>
      <c r="DF23" s="762">
        <f t="shared" si="145"/>
        <v>0</v>
      </c>
      <c r="DG23" s="762" t="str">
        <f t="shared" si="146"/>
        <v/>
      </c>
      <c r="DH23" s="762">
        <f t="shared" si="147"/>
        <v>0</v>
      </c>
      <c r="DI23" s="762">
        <f t="shared" si="148"/>
        <v>0</v>
      </c>
      <c r="DJ23" s="762">
        <f t="shared" si="149"/>
        <v>0</v>
      </c>
      <c r="DK23" s="762">
        <f t="shared" si="150"/>
        <v>0</v>
      </c>
      <c r="DL23" s="762">
        <f t="shared" si="151"/>
        <v>0</v>
      </c>
      <c r="DM23" s="762" t="str">
        <f t="shared" si="152"/>
        <v/>
      </c>
      <c r="DN23" s="855"/>
      <c r="DO23" s="661">
        <f t="shared" si="153"/>
        <v>0</v>
      </c>
      <c r="DP23" s="336">
        <f t="shared" si="153"/>
        <v>0</v>
      </c>
      <c r="DQ23" s="336">
        <f t="shared" si="153"/>
        <v>0</v>
      </c>
      <c r="DR23" s="336">
        <f t="shared" si="153"/>
        <v>0</v>
      </c>
      <c r="DS23" s="336">
        <f t="shared" si="153"/>
        <v>0</v>
      </c>
      <c r="DT23" s="336">
        <f t="shared" si="153"/>
        <v>0</v>
      </c>
      <c r="DU23" s="336">
        <f t="shared" si="154"/>
        <v>0</v>
      </c>
      <c r="DV23" s="336">
        <f t="shared" si="155"/>
        <v>0</v>
      </c>
      <c r="DW23" s="336">
        <f t="shared" si="155"/>
        <v>0</v>
      </c>
      <c r="DX23" s="336">
        <f t="shared" si="155"/>
        <v>0</v>
      </c>
      <c r="DY23" s="336">
        <f t="shared" si="155"/>
        <v>0</v>
      </c>
      <c r="DZ23" s="336">
        <f t="shared" si="155"/>
        <v>0</v>
      </c>
      <c r="EA23" s="336">
        <f t="shared" si="155"/>
        <v>0</v>
      </c>
      <c r="EB23" s="336">
        <f t="shared" si="156"/>
        <v>0</v>
      </c>
      <c r="EC23" s="336">
        <f t="shared" si="157"/>
        <v>0</v>
      </c>
      <c r="ED23" s="336">
        <f t="shared" si="158"/>
        <v>0</v>
      </c>
      <c r="EE23" s="336">
        <f t="shared" si="159"/>
        <v>0</v>
      </c>
      <c r="EF23" s="336">
        <f t="shared" si="160"/>
        <v>0</v>
      </c>
      <c r="EG23" s="390">
        <f t="shared" si="19"/>
        <v>0</v>
      </c>
      <c r="EH23" s="650">
        <f t="shared" si="161"/>
        <v>0</v>
      </c>
      <c r="EI23" s="650">
        <f>IF($AA23=1,IF(SUM($EH23:EH23)&lt;&gt;1,IF(SUM(GR23,HC23,HL23)&gt;0,1,),),)</f>
        <v>0</v>
      </c>
      <c r="EJ23" s="650">
        <f>IF($AA23=1,IF(SUM($EH23:EI23)&lt;&gt;1,IF(SUM(GS23,HD23,HM23)&gt;0,1,),),)</f>
        <v>0</v>
      </c>
      <c r="EK23" s="650">
        <f>IF($AA23=1,IF(SUM($EH23:EJ23)&lt;&gt;1,IF(SUM(GT23,HE23,HN23)&gt;0,1,),),)</f>
        <v>0</v>
      </c>
      <c r="EL23" s="650">
        <f>IF($AA23=1,IF(SUM($EH23:EK23)&lt;&gt;1,IF(SUM(GU23,GZ23,HF23,HO23)&gt;0,1,),),)</f>
        <v>0</v>
      </c>
      <c r="EM23" s="650">
        <f>IF($AA23=1,IF(SUM($EH23:EK23)&lt;&gt;1,IF(SUM(GV23,HG23,HP23)&gt;0,1,),),)</f>
        <v>0</v>
      </c>
      <c r="EN23" s="650">
        <f>IF($AA23=1,IF(SUM($EH23:EL23)&lt;&gt;1,IF(SUM(GW23,HH23,HQ23)&gt;0,1,),),)</f>
        <v>0</v>
      </c>
      <c r="EO23" s="650">
        <f>IF($AA23=1,IF(SUM($EH23:EM23)&lt;&gt;1,IF(SUM(GX23,HI23,HR23)&gt;0,1,),),)</f>
        <v>0</v>
      </c>
      <c r="EP23" s="650">
        <f>IF($AA23=1,IF(SUM($EH23:EO23)&lt;&gt;1,IF(SUM(GY23,HJ23,HS23,HA23)&gt;0,1,),),)</f>
        <v>0</v>
      </c>
      <c r="EQ23" s="818"/>
      <c r="ER23" s="818"/>
      <c r="ES23" s="818"/>
      <c r="ET23" s="818"/>
      <c r="EU23" s="818"/>
      <c r="EV23" s="818"/>
      <c r="EW23" s="59"/>
      <c r="EX23" s="59"/>
      <c r="EY23" s="59"/>
      <c r="EZ23" s="59"/>
      <c r="FA23" s="59"/>
      <c r="FB23" s="650">
        <f t="shared" si="21"/>
        <v>0</v>
      </c>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11"/>
      <c r="GB23" s="59"/>
      <c r="GC23" s="932"/>
      <c r="GD23" s="662"/>
      <c r="GE23" s="512"/>
      <c r="GF23" s="513"/>
      <c r="GG23" s="514"/>
      <c r="GH23" s="514"/>
      <c r="GI23" s="515">
        <f t="shared" si="22"/>
        <v>0</v>
      </c>
      <c r="GJ23" s="516">
        <f t="shared" si="23"/>
        <v>0</v>
      </c>
      <c r="GK23" s="517">
        <f t="shared" si="24"/>
        <v>0</v>
      </c>
      <c r="GL23" s="518">
        <f t="shared" si="25"/>
        <v>0</v>
      </c>
      <c r="GM23" s="518">
        <f t="shared" si="26"/>
        <v>0</v>
      </c>
      <c r="GN23" s="518">
        <f t="shared" si="27"/>
        <v>0</v>
      </c>
      <c r="GO23" s="518">
        <f t="shared" si="28"/>
        <v>0</v>
      </c>
      <c r="GP23" s="517">
        <f t="shared" si="162"/>
        <v>0</v>
      </c>
      <c r="GQ23" s="517">
        <f t="shared" si="163"/>
        <v>0</v>
      </c>
      <c r="GR23" s="517">
        <f>IF($GF23&lt;&gt;1,IF(AND(SUM($GQ23:GQ23)&lt;&gt;1),IF($GI23&gt;=10,1,),),0)</f>
        <v>0</v>
      </c>
      <c r="GS23" s="517">
        <f>IF($GF23&lt;&gt;1,IF(AND(SUM($GQ23:GR23)&lt;&gt;1),IF(AND($GE23=1,$GI23&gt;=4),1,),),0)</f>
        <v>0</v>
      </c>
      <c r="GT23" s="517">
        <f>IF($GF23&lt;&gt;1,IF(AND(SUM($GQ23:GS23)&lt;&gt;1),IF(AND($GE23=1,$GI23&gt;=2),1,),),0)</f>
        <v>0</v>
      </c>
      <c r="GU23" s="517">
        <f>IF($GF23&lt;&gt;1,IF(AND(SUM($GQ23:GT23)&lt;&gt;1),IF(AND($GE23=1,$GI23&gt;0),1,),),0)</f>
        <v>0</v>
      </c>
      <c r="GV23" s="517">
        <f>IF($GF23&lt;&gt;1,IF(AND(SUM($GQ23:GU23)&lt;&gt;1),IF($GI23&gt;=4,1,),),0)</f>
        <v>0</v>
      </c>
      <c r="GW23" s="517">
        <f>IF($GF23&lt;&gt;1,IF(AND(SUM($GQ23:GV23)&lt;&gt;1),IF($GE23=1,1,),),0)</f>
        <v>0</v>
      </c>
      <c r="GX23" s="517">
        <f>IF($GF23&lt;&gt;1,IF(AND(SUM($GQ23:GW23)&lt;&gt;1),IF($GI23&gt;=2,1,),),0)</f>
        <v>0</v>
      </c>
      <c r="GY23" s="517">
        <f>IF($GF23&lt;&gt;1,IF(AND(SUM($GQ23:GX23)&lt;&gt;1),IF($GI23&gt;0,1,),),0)</f>
        <v>0</v>
      </c>
      <c r="GZ23" s="517">
        <f t="shared" si="164"/>
        <v>0</v>
      </c>
      <c r="HA23" s="517">
        <f>IF(AND(SUM($GZ23:GZ23)&lt;&gt;1,$GP23=4,$GF23=1,$GI23&gt;0),1,0)</f>
        <v>0</v>
      </c>
      <c r="HB23" s="517">
        <f t="shared" si="165"/>
        <v>0</v>
      </c>
      <c r="HC23" s="517">
        <f t="shared" si="166"/>
        <v>0</v>
      </c>
      <c r="HD23" s="517">
        <f>IF(AND($GP23=2,SUM($HB23:HC23)&lt;&gt;1),IF(AND($GE23=1,$GJ23&gt;=0.2),1,),)</f>
        <v>0</v>
      </c>
      <c r="HE23" s="517">
        <f>IF(AND($GP23=2,SUM($HB23:HD23)&lt;&gt;1),IF(AND($GE23=1,$GJ23&gt;=0.1),1,),)</f>
        <v>0</v>
      </c>
      <c r="HF23" s="517">
        <f>IF(AND($GP23=2,SUM($HB23:HE23)&lt;&gt;1),IF(AND($GE23=1,$GI23&gt;0),1,),)</f>
        <v>0</v>
      </c>
      <c r="HG23" s="517">
        <f>IF(AND($GP23=2,SUM($HB23:HF23)&lt;&gt;1),IF($GJ23&gt;=0.2,1,),)</f>
        <v>0</v>
      </c>
      <c r="HH23" s="517">
        <f>IF(AND($GP23=2,SUM($HB23:HG23)&lt;&gt;1),IF($GE23=1,1,),)</f>
        <v>0</v>
      </c>
      <c r="HI23" s="517">
        <f>IF(AND($GP23=2,SUM($HB23:HH23)&lt;&gt;1),IF($GJ23&gt;=0.1,1,),)</f>
        <v>0</v>
      </c>
      <c r="HJ23" s="517">
        <f>IF(AND(SUM($HB23:HI23)&lt;&gt;1,$GP23=2,$GI23&gt;0),1,)</f>
        <v>0</v>
      </c>
      <c r="HK23" s="517">
        <f t="shared" si="167"/>
        <v>0</v>
      </c>
      <c r="HL23" s="517">
        <f t="shared" si="168"/>
        <v>0</v>
      </c>
      <c r="HM23" s="517">
        <f>IF(AND($GP23=3,SUM($HK23:HL23)&lt;&gt;1),IF(AND($GE23=1,$GJ23&gt;=0.1),1,),)</f>
        <v>0</v>
      </c>
      <c r="HN23" s="517">
        <f>IF(AND($GP23=3,SUM($HK23:HM23)&lt;&gt;1),IF(AND($GE23=1,$GJ23&gt;=0.05),1,),)</f>
        <v>0</v>
      </c>
      <c r="HO23" s="517">
        <f>IF(AND($GP23=3,SUM($HK23:HN23)&lt;&gt;1),IF(AND($GE23=1,$GI23&gt;0),1,),)</f>
        <v>0</v>
      </c>
      <c r="HP23" s="517">
        <f>IF(AND($GP23=3,SUM($HK23:HO23)&lt;&gt;1),IF($GJ23&gt;=0.1,1,),)</f>
        <v>0</v>
      </c>
      <c r="HQ23" s="517">
        <f>IF(AND($GP23=3,SUM($HK23:HP23)&lt;&gt;1),IF($GE23=1,1,),)</f>
        <v>0</v>
      </c>
      <c r="HR23" s="517">
        <f>IF(AND($GP23=3,SUM($HK23:HQ23)&lt;&gt;1),IF($GJ23&gt;=0.05,1,),)</f>
        <v>0</v>
      </c>
      <c r="HS23" s="517">
        <f>IF(AND(SUM($HK23:HR23)&lt;&gt;1,$GP23=3,$GF23=1,$GI23&gt;0),1,)</f>
        <v>0</v>
      </c>
      <c r="HT23" s="831"/>
      <c r="HU23" s="520">
        <f t="shared" si="169"/>
        <v>0</v>
      </c>
      <c r="HV23" s="521">
        <f t="shared" si="170"/>
        <v>0</v>
      </c>
      <c r="HW23" s="521">
        <f t="shared" si="171"/>
        <v>0</v>
      </c>
      <c r="HX23" s="521">
        <f t="shared" si="172"/>
        <v>0</v>
      </c>
      <c r="HY23" s="521">
        <f t="shared" si="173"/>
        <v>0</v>
      </c>
      <c r="HZ23" s="521">
        <f t="shared" si="174"/>
        <v>0</v>
      </c>
      <c r="IA23" s="521">
        <f t="shared" si="175"/>
        <v>0</v>
      </c>
      <c r="IB23" s="521">
        <f t="shared" si="176"/>
        <v>0</v>
      </c>
      <c r="IC23" s="521">
        <f t="shared" si="177"/>
        <v>0</v>
      </c>
      <c r="ID23" s="521">
        <f t="shared" si="178"/>
        <v>0</v>
      </c>
      <c r="IE23" s="521">
        <f t="shared" si="179"/>
        <v>0</v>
      </c>
      <c r="IF23" s="521">
        <f t="shared" si="180"/>
        <v>0</v>
      </c>
      <c r="IG23" s="521">
        <f t="shared" si="181"/>
        <v>0</v>
      </c>
      <c r="IH23" s="521">
        <f t="shared" si="182"/>
        <v>0</v>
      </c>
      <c r="II23" s="521">
        <f t="shared" si="183"/>
        <v>0</v>
      </c>
      <c r="IJ23" s="521">
        <f t="shared" si="184"/>
        <v>0</v>
      </c>
      <c r="IK23" s="521">
        <f t="shared" si="185"/>
        <v>0</v>
      </c>
      <c r="IL23" s="521">
        <f t="shared" si="186"/>
        <v>0</v>
      </c>
      <c r="IM23" s="521">
        <f t="shared" si="187"/>
        <v>0</v>
      </c>
      <c r="IN23" s="521">
        <f t="shared" si="35"/>
        <v>0</v>
      </c>
      <c r="IO23" s="521">
        <f t="shared" si="36"/>
        <v>0</v>
      </c>
      <c r="IP23" s="521">
        <f t="shared" si="37"/>
        <v>0</v>
      </c>
      <c r="IQ23" s="521">
        <f t="shared" si="38"/>
        <v>0</v>
      </c>
      <c r="IR23" s="521">
        <f t="shared" si="39"/>
        <v>0</v>
      </c>
      <c r="IS23" s="521">
        <f t="shared" si="40"/>
        <v>0</v>
      </c>
      <c r="IT23" s="521">
        <f t="shared" si="41"/>
        <v>0</v>
      </c>
      <c r="IU23" s="521">
        <f t="shared" si="42"/>
        <v>0</v>
      </c>
      <c r="IV23" s="521">
        <f t="shared" si="43"/>
        <v>0</v>
      </c>
      <c r="IW23" s="823">
        <f t="shared" si="44"/>
        <v>0</v>
      </c>
      <c r="IX23" s="521">
        <f t="shared" si="45"/>
        <v>0</v>
      </c>
      <c r="IY23" s="521">
        <f t="shared" si="46"/>
        <v>0</v>
      </c>
      <c r="IZ23" s="823">
        <f t="shared" si="188"/>
        <v>0</v>
      </c>
      <c r="JA23" s="521">
        <f t="shared" si="48"/>
        <v>0</v>
      </c>
      <c r="JB23" s="521">
        <f t="shared" si="49"/>
        <v>0</v>
      </c>
      <c r="JC23" s="521">
        <f t="shared" si="50"/>
        <v>0</v>
      </c>
      <c r="JD23" s="521">
        <f t="shared" si="189"/>
        <v>0</v>
      </c>
      <c r="JE23" s="521">
        <f t="shared" si="190"/>
        <v>0</v>
      </c>
      <c r="JF23" s="521">
        <f t="shared" si="191"/>
        <v>0</v>
      </c>
      <c r="JG23" s="521">
        <f t="shared" si="192"/>
        <v>0</v>
      </c>
      <c r="JH23" s="521">
        <f t="shared" si="193"/>
        <v>0</v>
      </c>
      <c r="JI23" s="521">
        <f t="shared" si="194"/>
        <v>0</v>
      </c>
      <c r="JJ23" s="521">
        <f t="shared" si="195"/>
        <v>0</v>
      </c>
      <c r="JK23" s="521">
        <f t="shared" si="196"/>
        <v>0</v>
      </c>
      <c r="JL23" s="521">
        <f t="shared" si="197"/>
        <v>0</v>
      </c>
      <c r="JM23" s="521">
        <f t="shared" si="198"/>
        <v>0</v>
      </c>
      <c r="JN23" s="521">
        <f t="shared" si="199"/>
        <v>0</v>
      </c>
      <c r="JO23" s="521">
        <f t="shared" si="200"/>
        <v>0</v>
      </c>
      <c r="JP23" s="521">
        <f t="shared" si="201"/>
        <v>0</v>
      </c>
      <c r="JQ23" s="521">
        <f t="shared" si="202"/>
        <v>0</v>
      </c>
      <c r="JR23" s="521">
        <f t="shared" si="203"/>
        <v>0</v>
      </c>
      <c r="JS23" s="521">
        <f t="shared" si="204"/>
        <v>0</v>
      </c>
      <c r="JT23" s="521">
        <f t="shared" si="205"/>
        <v>0</v>
      </c>
      <c r="JU23" s="521">
        <f t="shared" si="206"/>
        <v>0</v>
      </c>
      <c r="JV23" s="521">
        <f t="shared" si="207"/>
        <v>0</v>
      </c>
      <c r="JW23" s="521">
        <f t="shared" si="208"/>
        <v>0</v>
      </c>
      <c r="JX23" s="521">
        <f t="shared" si="209"/>
        <v>0</v>
      </c>
      <c r="JY23" s="521">
        <f t="shared" si="210"/>
        <v>0</v>
      </c>
      <c r="JZ23" s="521">
        <f t="shared" si="211"/>
        <v>0</v>
      </c>
      <c r="KA23" s="521">
        <f t="shared" si="212"/>
        <v>0</v>
      </c>
      <c r="KB23" s="521">
        <f t="shared" si="213"/>
        <v>0</v>
      </c>
      <c r="KC23" s="521">
        <f t="shared" si="214"/>
        <v>0</v>
      </c>
      <c r="KD23" s="521">
        <f t="shared" si="215"/>
        <v>0</v>
      </c>
      <c r="KE23" s="521">
        <f t="shared" si="216"/>
        <v>0</v>
      </c>
      <c r="KF23" s="521">
        <f t="shared" si="79"/>
        <v>0</v>
      </c>
      <c r="KG23" s="521">
        <f t="shared" si="217"/>
        <v>0</v>
      </c>
      <c r="KH23" s="521">
        <f t="shared" si="218"/>
        <v>0</v>
      </c>
      <c r="KI23" s="522">
        <f t="shared" si="219"/>
        <v>0</v>
      </c>
      <c r="KJ23" s="521">
        <f t="shared" si="83"/>
        <v>0</v>
      </c>
      <c r="KK23" s="760">
        <f>IF(H23=1,VLOOKUP(C23,'総括表 (A表)'!$E$12:$AW$542,42,FALSE),)</f>
        <v>0</v>
      </c>
      <c r="KL23" s="524">
        <f t="shared" si="220"/>
        <v>0</v>
      </c>
      <c r="KM23" s="521" t="str">
        <f t="shared" si="84"/>
        <v/>
      </c>
      <c r="KN23" s="521" t="str">
        <f t="shared" si="85"/>
        <v/>
      </c>
      <c r="KO23" s="521" t="str">
        <f t="shared" si="221"/>
        <v/>
      </c>
      <c r="KP23" s="521" t="str">
        <f t="shared" si="86"/>
        <v/>
      </c>
      <c r="KQ23" s="521" t="str">
        <f t="shared" si="87"/>
        <v/>
      </c>
      <c r="KR23" s="521" t="str">
        <f t="shared" si="88"/>
        <v/>
      </c>
      <c r="KS23" s="521" t="str">
        <f t="shared" si="89"/>
        <v/>
      </c>
      <c r="KT23" s="521" t="str">
        <f t="shared" si="90"/>
        <v/>
      </c>
      <c r="KU23" s="760" t="str">
        <f t="shared" si="91"/>
        <v/>
      </c>
      <c r="KV23" s="521" t="str">
        <f t="shared" si="92"/>
        <v/>
      </c>
      <c r="KW23" s="520">
        <f t="shared" si="93"/>
        <v>0</v>
      </c>
      <c r="KX23" s="521" t="str">
        <f t="shared" si="222"/>
        <v/>
      </c>
      <c r="KY23" s="525">
        <f t="shared" si="94"/>
        <v>0</v>
      </c>
      <c r="KZ23" s="521" t="str">
        <f t="shared" si="95"/>
        <v/>
      </c>
      <c r="LA23" s="760" t="str">
        <f t="shared" si="96"/>
        <v/>
      </c>
      <c r="LB23" s="526" t="str">
        <f t="shared" si="97"/>
        <v>○</v>
      </c>
      <c r="LC23" s="520">
        <f t="shared" si="223"/>
        <v>0</v>
      </c>
      <c r="LD23" s="527">
        <f t="shared" si="224"/>
        <v>0</v>
      </c>
      <c r="LE23" s="527" t="str">
        <f t="shared" si="225"/>
        <v/>
      </c>
      <c r="LF23" s="761" t="str">
        <f t="shared" si="226"/>
        <v/>
      </c>
      <c r="LG23" s="735" t="str">
        <f t="shared" si="98"/>
        <v/>
      </c>
      <c r="LH23" s="530" t="str">
        <f t="shared" si="99"/>
        <v>○</v>
      </c>
      <c r="LI23" s="736">
        <f t="shared" si="100"/>
        <v>0</v>
      </c>
      <c r="LJ23" s="761">
        <f t="shared" si="101"/>
        <v>0</v>
      </c>
      <c r="LK23" s="532">
        <f t="shared" si="227"/>
        <v>0</v>
      </c>
      <c r="LL23" s="533" t="str">
        <f t="shared" si="228"/>
        <v>○</v>
      </c>
      <c r="LM23" s="600">
        <f t="shared" si="102"/>
        <v>0</v>
      </c>
      <c r="LN23" s="602" t="str">
        <f t="shared" si="229"/>
        <v>○</v>
      </c>
      <c r="LO23" s="608">
        <f t="shared" si="103"/>
        <v>0</v>
      </c>
      <c r="LP23" s="521" t="str">
        <f t="shared" si="104"/>
        <v/>
      </c>
      <c r="LQ23" s="607">
        <f t="shared" si="105"/>
        <v>0</v>
      </c>
      <c r="LR23" s="521" t="str">
        <f t="shared" si="106"/>
        <v/>
      </c>
      <c r="LS23" s="519" t="str">
        <f t="shared" si="107"/>
        <v/>
      </c>
      <c r="LT23" s="526" t="str">
        <f t="shared" si="108"/>
        <v>○</v>
      </c>
      <c r="LU23" s="601" t="str">
        <f t="shared" si="230"/>
        <v/>
      </c>
      <c r="LV23" s="601">
        <f t="shared" si="231"/>
        <v>0</v>
      </c>
      <c r="LW23" s="761">
        <f t="shared" si="110"/>
        <v>0</v>
      </c>
      <c r="LX23" s="735">
        <f t="shared" si="111"/>
        <v>0</v>
      </c>
      <c r="LY23" s="530" t="str">
        <f t="shared" si="112"/>
        <v>○</v>
      </c>
      <c r="LZ23" s="736">
        <f t="shared" si="113"/>
        <v>0</v>
      </c>
      <c r="MA23" s="761">
        <f t="shared" si="114"/>
        <v>0</v>
      </c>
      <c r="MB23" s="532">
        <f t="shared" si="115"/>
        <v>0</v>
      </c>
      <c r="MC23" s="533" t="str">
        <f t="shared" si="232"/>
        <v>○</v>
      </c>
      <c r="MD23" s="473">
        <f>IF(AND($H23=1,$T23=1),SUMIF($E$14:$E$213,E23,$CA$14:CA222),0)</f>
        <v>0</v>
      </c>
      <c r="ME23" s="856" t="str">
        <f t="shared" si="116"/>
        <v>○</v>
      </c>
      <c r="MF23" s="869" t="str">
        <f t="shared" si="233"/>
        <v/>
      </c>
      <c r="MG23" s="870" t="str">
        <f t="shared" si="117"/>
        <v/>
      </c>
      <c r="MH23" s="871" t="str">
        <f t="shared" si="118"/>
        <v/>
      </c>
      <c r="MI23" s="872" t="str">
        <f t="shared" si="234"/>
        <v/>
      </c>
      <c r="MJ23" s="873" t="str">
        <f t="shared" si="119"/>
        <v/>
      </c>
      <c r="MK23" s="874">
        <f t="shared" si="120"/>
        <v>0</v>
      </c>
      <c r="MM23" s="739"/>
    </row>
    <row r="24" spans="1:351" ht="19" customHeight="1">
      <c r="A24" s="610">
        <f t="shared" si="8"/>
        <v>0</v>
      </c>
      <c r="B24" s="610">
        <f t="shared" si="121"/>
        <v>0</v>
      </c>
      <c r="C24" s="610">
        <f t="shared" si="122"/>
        <v>0</v>
      </c>
      <c r="D24" s="610">
        <f t="shared" si="123"/>
        <v>0</v>
      </c>
      <c r="E24" s="610">
        <f t="shared" si="9"/>
        <v>0</v>
      </c>
      <c r="F24" s="610">
        <f t="shared" si="124"/>
        <v>0</v>
      </c>
      <c r="G24" s="610">
        <f t="shared" si="125"/>
        <v>0</v>
      </c>
      <c r="H24" s="610">
        <f t="shared" si="126"/>
        <v>0</v>
      </c>
      <c r="I24" s="611">
        <f t="shared" si="10"/>
        <v>11</v>
      </c>
      <c r="J24" s="719"/>
      <c r="K24" s="720"/>
      <c r="L24" s="720"/>
      <c r="M24" s="720"/>
      <c r="N24" s="924"/>
      <c r="O24" s="918"/>
      <c r="P24" s="742"/>
      <c r="Q24" s="637">
        <f t="shared" si="127"/>
        <v>0</v>
      </c>
      <c r="R24" s="722"/>
      <c r="S24" s="722"/>
      <c r="T24" s="722"/>
      <c r="U24" s="725"/>
      <c r="V24" s="762">
        <f t="shared" si="11"/>
        <v>0</v>
      </c>
      <c r="W24" s="741"/>
      <c r="X24" s="745"/>
      <c r="Y24" s="750"/>
      <c r="Z24" s="726"/>
      <c r="AA24" s="639" t="str">
        <f t="shared" si="128"/>
        <v/>
      </c>
      <c r="AB24" s="640" t="str">
        <f t="shared" si="129"/>
        <v/>
      </c>
      <c r="AC24" s="731"/>
      <c r="AD24" s="641">
        <f t="shared" si="130"/>
        <v>0</v>
      </c>
      <c r="AE24" s="729"/>
      <c r="AF24" s="728" t="str">
        <f>'整理番号表 （R6時） '!$AC24</f>
        <v/>
      </c>
      <c r="AG24" s="730" t="str">
        <f t="shared" si="131"/>
        <v/>
      </c>
      <c r="AH24" s="731"/>
      <c r="AI24" s="731"/>
      <c r="AJ24" s="639">
        <f>IF(AI24&lt;&gt;0,VLOOKUP(AI24,'整理番号表 （R6時） '!$B$20:$F$47,2,FALSE),)</f>
        <v>0</v>
      </c>
      <c r="AK24" s="409"/>
      <c r="AL24" s="409"/>
      <c r="AM24" s="409"/>
      <c r="AN24" s="752"/>
      <c r="AO24" s="644" t="str">
        <f>IF(AND($S24=1,$AN24&lt;&gt;0),VLOOKUP(AN24,'整理番号表 （R6時） '!$P$6:$Q$39,2,FALSE),IF(AND($T24=1,$AN24&gt;0,$AN24&lt;=8),VLOOKUP($AN24,'整理番号表 （R6時） '!$P$6:$Q$13,2,FALSE),IF($AN24&gt;=9,"ﾘｰｽは1～8の数字を選択","")))</f>
        <v/>
      </c>
      <c r="AP24" s="805"/>
      <c r="AQ24" s="645">
        <f t="shared" si="132"/>
        <v>0</v>
      </c>
      <c r="AR24" s="810"/>
      <c r="AS24" s="305"/>
      <c r="AT24" s="756"/>
      <c r="AU24" s="757"/>
      <c r="AV24" s="750"/>
      <c r="AW24" s="315"/>
      <c r="AX24" s="751">
        <f>IF(AW24&lt;&gt;0,VLOOKUP(AW24,'整理番号表 （R6時） '!$P$43:$R$49,2,FALSE),)</f>
        <v>0</v>
      </c>
      <c r="AY24" s="747"/>
      <c r="AZ24" s="756"/>
      <c r="BA24" s="746"/>
      <c r="BB24" s="743"/>
      <c r="BC24" s="759">
        <f t="shared" si="133"/>
        <v>0</v>
      </c>
      <c r="BD24" s="763">
        <f t="shared" si="12"/>
        <v>0</v>
      </c>
      <c r="BE24" s="759">
        <f t="shared" si="134"/>
        <v>0</v>
      </c>
      <c r="BF24" s="508"/>
      <c r="BG24" s="508"/>
      <c r="BH24" s="508"/>
      <c r="BI24" s="509"/>
      <c r="BJ24" s="770" t="str">
        <f t="shared" si="135"/>
        <v/>
      </c>
      <c r="BK24" s="772" t="str">
        <f t="shared" si="136"/>
        <v/>
      </c>
      <c r="BL24" s="648">
        <f t="shared" si="137"/>
        <v>0</v>
      </c>
      <c r="BM24" s="836"/>
      <c r="BN24" s="510"/>
      <c r="BO24" s="593"/>
      <c r="BP24" s="902"/>
      <c r="BQ24" s="756"/>
      <c r="BR24" s="756"/>
      <c r="BS24" s="756"/>
      <c r="BT24" s="929" t="str">
        <f t="shared" ref="BT24:BT55" si="238">IF($T24&lt;&gt;1,"",IF(OR(MI24&lt;36,MI24&gt;84),"リース3～7年に修正",IF(AND($T24=1,BR24&gt;0,BS24&gt;0),DATEDIF($BR24,$BS24+1,"Y")&amp;"年"&amp;DATEDIF($BR24,$BS24+1,"YM")&amp;"ヶ月","")))</f>
        <v/>
      </c>
      <c r="BU24" s="911"/>
      <c r="BV24" s="752"/>
      <c r="BW24" s="751">
        <f>IF(BV24&lt;&gt;0,VLOOKUP(BV24,'整理番号表 （R6時） '!$P$43:$R$49,2,FALSE),)</f>
        <v>0</v>
      </c>
      <c r="BX24" s="758"/>
      <c r="BY24" s="757"/>
      <c r="BZ24" s="759" t="str">
        <f t="shared" si="138"/>
        <v/>
      </c>
      <c r="CA24" s="712"/>
      <c r="CB24" s="759">
        <f t="shared" si="139"/>
        <v>0</v>
      </c>
      <c r="CC24" s="763" t="str">
        <f t="shared" si="13"/>
        <v/>
      </c>
      <c r="CD24" s="754"/>
      <c r="CE24" s="754"/>
      <c r="CF24" s="759">
        <f t="shared" si="235"/>
        <v>0</v>
      </c>
      <c r="CG24" s="748"/>
      <c r="CH24" s="748"/>
      <c r="CI24" s="622"/>
      <c r="CJ24" s="853"/>
      <c r="CK24" s="854"/>
      <c r="CL24" s="665" t="str">
        <f t="shared" si="140"/>
        <v/>
      </c>
      <c r="CM24" s="666" t="str">
        <f t="shared" si="14"/>
        <v/>
      </c>
      <c r="CN24" s="744"/>
      <c r="CO24" s="496"/>
      <c r="CP24" s="762" t="str">
        <f t="shared" si="15"/>
        <v/>
      </c>
      <c r="CQ24" s="740"/>
      <c r="CR24" s="749"/>
      <c r="CS24" s="740"/>
      <c r="CT24" s="740"/>
      <c r="CU24" s="740"/>
      <c r="CV24" s="649" t="str">
        <f t="shared" si="141"/>
        <v/>
      </c>
      <c r="CW24" s="547">
        <f t="shared" si="142"/>
        <v>0</v>
      </c>
      <c r="CX24" s="762" t="str">
        <f t="shared" si="16"/>
        <v/>
      </c>
      <c r="CY24" s="715"/>
      <c r="CZ24" s="740"/>
      <c r="DA24" s="715"/>
      <c r="DB24" s="715"/>
      <c r="DC24" s="714"/>
      <c r="DD24" s="649" t="str">
        <f t="shared" si="143"/>
        <v/>
      </c>
      <c r="DE24" s="547" t="str">
        <f t="shared" si="144"/>
        <v/>
      </c>
      <c r="DF24" s="762">
        <f t="shared" si="145"/>
        <v>0</v>
      </c>
      <c r="DG24" s="762" t="str">
        <f t="shared" si="146"/>
        <v/>
      </c>
      <c r="DH24" s="762">
        <f t="shared" si="147"/>
        <v>0</v>
      </c>
      <c r="DI24" s="762">
        <f t="shared" si="148"/>
        <v>0</v>
      </c>
      <c r="DJ24" s="762">
        <f t="shared" si="149"/>
        <v>0</v>
      </c>
      <c r="DK24" s="762">
        <f t="shared" si="150"/>
        <v>0</v>
      </c>
      <c r="DL24" s="762">
        <f t="shared" si="151"/>
        <v>0</v>
      </c>
      <c r="DM24" s="762" t="str">
        <f t="shared" si="152"/>
        <v/>
      </c>
      <c r="DN24" s="855"/>
      <c r="DO24" s="661">
        <f t="shared" ref="DO24:DT33" si="239">IF(OR($CQ24&lt;=0,$CU24&lt;=0),0,IF(AND($AA24=1,$H24=1,$FU24&lt;&gt;1,DO$2&lt;=$CV24,$CV24&lt;DP$2),1,))</f>
        <v>0</v>
      </c>
      <c r="DP24" s="336">
        <f t="shared" si="239"/>
        <v>0</v>
      </c>
      <c r="DQ24" s="336">
        <f t="shared" si="239"/>
        <v>0</v>
      </c>
      <c r="DR24" s="336">
        <f t="shared" si="239"/>
        <v>0</v>
      </c>
      <c r="DS24" s="336">
        <f t="shared" si="239"/>
        <v>0</v>
      </c>
      <c r="DT24" s="336">
        <f t="shared" si="239"/>
        <v>0</v>
      </c>
      <c r="DU24" s="336">
        <f t="shared" si="154"/>
        <v>0</v>
      </c>
      <c r="DV24" s="336">
        <f t="shared" ref="DV24:EA33" si="240">IF($CU24&lt;0,0,IF(AND($AA24=1,$H24=1,$FU24&lt;&gt;1,DV$2&lt;=$CW24,$CW24&lt;DW$2),1,))</f>
        <v>0</v>
      </c>
      <c r="DW24" s="336">
        <f t="shared" si="240"/>
        <v>0</v>
      </c>
      <c r="DX24" s="336">
        <f t="shared" si="240"/>
        <v>0</v>
      </c>
      <c r="DY24" s="336">
        <f t="shared" si="240"/>
        <v>0</v>
      </c>
      <c r="DZ24" s="336">
        <f t="shared" si="240"/>
        <v>0</v>
      </c>
      <c r="EA24" s="336">
        <f t="shared" si="240"/>
        <v>0</v>
      </c>
      <c r="EB24" s="336">
        <f t="shared" si="156"/>
        <v>0</v>
      </c>
      <c r="EC24" s="336">
        <f t="shared" si="157"/>
        <v>0</v>
      </c>
      <c r="ED24" s="336">
        <f t="shared" si="158"/>
        <v>0</v>
      </c>
      <c r="EE24" s="336">
        <f t="shared" si="159"/>
        <v>0</v>
      </c>
      <c r="EF24" s="336">
        <f t="shared" si="160"/>
        <v>0</v>
      </c>
      <c r="EG24" s="390">
        <f t="shared" si="19"/>
        <v>0</v>
      </c>
      <c r="EH24" s="650">
        <f t="shared" si="161"/>
        <v>0</v>
      </c>
      <c r="EI24" s="650">
        <f>IF($AA24=1,IF(SUM($EH24:EH24)&lt;&gt;1,IF(SUM(GR24,HC24,HL24)&gt;0,1,),),)</f>
        <v>0</v>
      </c>
      <c r="EJ24" s="650">
        <f>IF($AA24=1,IF(SUM($EH24:EI24)&lt;&gt;1,IF(SUM(GS24,HD24,HM24)&gt;0,1,),),)</f>
        <v>0</v>
      </c>
      <c r="EK24" s="650">
        <f>IF($AA24=1,IF(SUM($EH24:EJ24)&lt;&gt;1,IF(SUM(GT24,HE24,HN24)&gt;0,1,),),)</f>
        <v>0</v>
      </c>
      <c r="EL24" s="650">
        <f>IF($AA24=1,IF(SUM($EH24:EK24)&lt;&gt;1,IF(SUM(GU24,GZ24,HF24,HO24)&gt;0,1,),),)</f>
        <v>0</v>
      </c>
      <c r="EM24" s="650">
        <f>IF($AA24=1,IF(SUM($EH24:EK24)&lt;&gt;1,IF(SUM(GV24,HG24,HP24)&gt;0,1,),),)</f>
        <v>0</v>
      </c>
      <c r="EN24" s="650">
        <f>IF($AA24=1,IF(SUM($EH24:EL24)&lt;&gt;1,IF(SUM(GW24,HH24,HQ24)&gt;0,1,),),)</f>
        <v>0</v>
      </c>
      <c r="EO24" s="650">
        <f>IF($AA24=1,IF(SUM($EH24:EM24)&lt;&gt;1,IF(SUM(GX24,HI24,HR24)&gt;0,1,),),)</f>
        <v>0</v>
      </c>
      <c r="EP24" s="650">
        <f>IF($AA24=1,IF(SUM($EH24:EO24)&lt;&gt;1,IF(SUM(GY24,HJ24,HS24,HA24)&gt;0,1,),),)</f>
        <v>0</v>
      </c>
      <c r="EQ24" s="818"/>
      <c r="ER24" s="818"/>
      <c r="ES24" s="818"/>
      <c r="ET24" s="818"/>
      <c r="EU24" s="818"/>
      <c r="EV24" s="818"/>
      <c r="EW24" s="59"/>
      <c r="EX24" s="59"/>
      <c r="EY24" s="59"/>
      <c r="EZ24" s="59"/>
      <c r="FA24" s="59"/>
      <c r="FB24" s="650">
        <f t="shared" si="21"/>
        <v>0</v>
      </c>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11"/>
      <c r="GB24" s="59"/>
      <c r="GC24" s="932"/>
      <c r="GD24" s="662"/>
      <c r="GE24" s="512"/>
      <c r="GF24" s="513"/>
      <c r="GG24" s="514"/>
      <c r="GH24" s="514"/>
      <c r="GI24" s="515">
        <f t="shared" si="22"/>
        <v>0</v>
      </c>
      <c r="GJ24" s="516">
        <f t="shared" si="23"/>
        <v>0</v>
      </c>
      <c r="GK24" s="517">
        <f t="shared" si="24"/>
        <v>0</v>
      </c>
      <c r="GL24" s="518">
        <f t="shared" si="25"/>
        <v>0</v>
      </c>
      <c r="GM24" s="518">
        <f t="shared" si="26"/>
        <v>0</v>
      </c>
      <c r="GN24" s="518">
        <f t="shared" si="27"/>
        <v>0</v>
      </c>
      <c r="GO24" s="518">
        <f t="shared" si="28"/>
        <v>0</v>
      </c>
      <c r="GP24" s="517">
        <f t="shared" si="162"/>
        <v>0</v>
      </c>
      <c r="GQ24" s="517">
        <f t="shared" si="163"/>
        <v>0</v>
      </c>
      <c r="GR24" s="517">
        <f>IF($GF24&lt;&gt;1,IF(AND(SUM($GQ24:GQ24)&lt;&gt;1),IF($GI24&gt;=10,1,),),0)</f>
        <v>0</v>
      </c>
      <c r="GS24" s="517">
        <f>IF($GF24&lt;&gt;1,IF(AND(SUM($GQ24:GR24)&lt;&gt;1),IF(AND($GE24=1,$GI24&gt;=4),1,),),0)</f>
        <v>0</v>
      </c>
      <c r="GT24" s="517">
        <f>IF($GF24&lt;&gt;1,IF(AND(SUM($GQ24:GS24)&lt;&gt;1),IF(AND($GE24=1,$GI24&gt;=2),1,),),0)</f>
        <v>0</v>
      </c>
      <c r="GU24" s="517">
        <f>IF($GF24&lt;&gt;1,IF(AND(SUM($GQ24:GT24)&lt;&gt;1),IF(AND($GE24=1,$GI24&gt;0),1,),),0)</f>
        <v>0</v>
      </c>
      <c r="GV24" s="517">
        <f>IF($GF24&lt;&gt;1,IF(AND(SUM($GQ24:GU24)&lt;&gt;1),IF($GI24&gt;=4,1,),),0)</f>
        <v>0</v>
      </c>
      <c r="GW24" s="517">
        <f>IF($GF24&lt;&gt;1,IF(AND(SUM($GQ24:GV24)&lt;&gt;1),IF($GE24=1,1,),),0)</f>
        <v>0</v>
      </c>
      <c r="GX24" s="517">
        <f>IF($GF24&lt;&gt;1,IF(AND(SUM($GQ24:GW24)&lt;&gt;1),IF($GI24&gt;=2,1,),),0)</f>
        <v>0</v>
      </c>
      <c r="GY24" s="517">
        <f>IF($GF24&lt;&gt;1,IF(AND(SUM($GQ24:GX24)&lt;&gt;1),IF($GI24&gt;0,1,),),0)</f>
        <v>0</v>
      </c>
      <c r="GZ24" s="517">
        <f t="shared" si="164"/>
        <v>0</v>
      </c>
      <c r="HA24" s="517">
        <f>IF(AND(SUM($GZ24:GZ24)&lt;&gt;1,$GP24=4,$GF24=1,$GI24&gt;0),1,0)</f>
        <v>0</v>
      </c>
      <c r="HB24" s="517">
        <f t="shared" si="165"/>
        <v>0</v>
      </c>
      <c r="HC24" s="517">
        <f t="shared" si="166"/>
        <v>0</v>
      </c>
      <c r="HD24" s="517">
        <f>IF(AND($GP24=2,SUM($HB24:HC24)&lt;&gt;1),IF(AND($GE24=1,$GJ24&gt;=0.2),1,),)</f>
        <v>0</v>
      </c>
      <c r="HE24" s="517">
        <f>IF(AND($GP24=2,SUM($HB24:HD24)&lt;&gt;1),IF(AND($GE24=1,$GJ24&gt;=0.1),1,),)</f>
        <v>0</v>
      </c>
      <c r="HF24" s="517">
        <f>IF(AND($GP24=2,SUM($HB24:HE24)&lt;&gt;1),IF(AND($GE24=1,$GI24&gt;0),1,),)</f>
        <v>0</v>
      </c>
      <c r="HG24" s="517">
        <f>IF(AND($GP24=2,SUM($HB24:HF24)&lt;&gt;1),IF($GJ24&gt;=0.2,1,),)</f>
        <v>0</v>
      </c>
      <c r="HH24" s="517">
        <f>IF(AND($GP24=2,SUM($HB24:HG24)&lt;&gt;1),IF($GE24=1,1,),)</f>
        <v>0</v>
      </c>
      <c r="HI24" s="517">
        <f>IF(AND($GP24=2,SUM($HB24:HH24)&lt;&gt;1),IF($GJ24&gt;=0.1,1,),)</f>
        <v>0</v>
      </c>
      <c r="HJ24" s="517">
        <f>IF(AND(SUM($HB24:HI24)&lt;&gt;1,$GP24=2,$GI24&gt;0),1,)</f>
        <v>0</v>
      </c>
      <c r="HK24" s="517">
        <f t="shared" si="167"/>
        <v>0</v>
      </c>
      <c r="HL24" s="517">
        <f t="shared" si="168"/>
        <v>0</v>
      </c>
      <c r="HM24" s="517">
        <f>IF(AND($GP24=3,SUM($HK24:HL24)&lt;&gt;1),IF(AND($GE24=1,$GJ24&gt;=0.1),1,),)</f>
        <v>0</v>
      </c>
      <c r="HN24" s="517">
        <f>IF(AND($GP24=3,SUM($HK24:HM24)&lt;&gt;1),IF(AND($GE24=1,$GJ24&gt;=0.05),1,),)</f>
        <v>0</v>
      </c>
      <c r="HO24" s="517">
        <f>IF(AND($GP24=3,SUM($HK24:HN24)&lt;&gt;1),IF(AND($GE24=1,$GI24&gt;0),1,),)</f>
        <v>0</v>
      </c>
      <c r="HP24" s="517">
        <f>IF(AND($GP24=3,SUM($HK24:HO24)&lt;&gt;1),IF($GJ24&gt;=0.1,1,),)</f>
        <v>0</v>
      </c>
      <c r="HQ24" s="517">
        <f>IF(AND($GP24=3,SUM($HK24:HP24)&lt;&gt;1),IF($GE24=1,1,),)</f>
        <v>0</v>
      </c>
      <c r="HR24" s="517">
        <f>IF(AND($GP24=3,SUM($HK24:HQ24)&lt;&gt;1),IF($GJ24&gt;=0.05,1,),)</f>
        <v>0</v>
      </c>
      <c r="HS24" s="517">
        <f>IF(AND(SUM($HK24:HR24)&lt;&gt;1,$GP24=3,$GF24=1,$GI24&gt;0),1,)</f>
        <v>0</v>
      </c>
      <c r="HT24" s="831"/>
      <c r="HU24" s="520">
        <f t="shared" si="169"/>
        <v>0</v>
      </c>
      <c r="HV24" s="521">
        <f t="shared" si="170"/>
        <v>0</v>
      </c>
      <c r="HW24" s="521">
        <f t="shared" si="171"/>
        <v>0</v>
      </c>
      <c r="HX24" s="521">
        <f t="shared" si="172"/>
        <v>0</v>
      </c>
      <c r="HY24" s="521">
        <f t="shared" si="173"/>
        <v>0</v>
      </c>
      <c r="HZ24" s="521">
        <f t="shared" si="174"/>
        <v>0</v>
      </c>
      <c r="IA24" s="521">
        <f t="shared" si="175"/>
        <v>0</v>
      </c>
      <c r="IB24" s="521">
        <f t="shared" si="176"/>
        <v>0</v>
      </c>
      <c r="IC24" s="521">
        <f t="shared" si="177"/>
        <v>0</v>
      </c>
      <c r="ID24" s="521">
        <f t="shared" si="178"/>
        <v>0</v>
      </c>
      <c r="IE24" s="521">
        <f t="shared" si="179"/>
        <v>0</v>
      </c>
      <c r="IF24" s="521">
        <f t="shared" si="180"/>
        <v>0</v>
      </c>
      <c r="IG24" s="521">
        <f t="shared" si="181"/>
        <v>0</v>
      </c>
      <c r="IH24" s="521">
        <f t="shared" si="182"/>
        <v>0</v>
      </c>
      <c r="II24" s="521">
        <f t="shared" si="183"/>
        <v>0</v>
      </c>
      <c r="IJ24" s="521">
        <f t="shared" si="184"/>
        <v>0</v>
      </c>
      <c r="IK24" s="521">
        <f t="shared" si="185"/>
        <v>0</v>
      </c>
      <c r="IL24" s="521">
        <f t="shared" si="186"/>
        <v>0</v>
      </c>
      <c r="IM24" s="521">
        <f t="shared" si="187"/>
        <v>0</v>
      </c>
      <c r="IN24" s="521">
        <f t="shared" si="35"/>
        <v>0</v>
      </c>
      <c r="IO24" s="521">
        <f t="shared" si="36"/>
        <v>0</v>
      </c>
      <c r="IP24" s="521">
        <f t="shared" si="37"/>
        <v>0</v>
      </c>
      <c r="IQ24" s="521">
        <f t="shared" si="38"/>
        <v>0</v>
      </c>
      <c r="IR24" s="521">
        <f t="shared" si="39"/>
        <v>0</v>
      </c>
      <c r="IS24" s="521">
        <f t="shared" si="40"/>
        <v>0</v>
      </c>
      <c r="IT24" s="521">
        <f t="shared" si="41"/>
        <v>0</v>
      </c>
      <c r="IU24" s="521">
        <f t="shared" si="42"/>
        <v>0</v>
      </c>
      <c r="IV24" s="521">
        <f t="shared" si="43"/>
        <v>0</v>
      </c>
      <c r="IW24" s="823">
        <f t="shared" si="44"/>
        <v>0</v>
      </c>
      <c r="IX24" s="521">
        <f t="shared" si="45"/>
        <v>0</v>
      </c>
      <c r="IY24" s="521">
        <f t="shared" si="46"/>
        <v>0</v>
      </c>
      <c r="IZ24" s="823">
        <f t="shared" si="188"/>
        <v>0</v>
      </c>
      <c r="JA24" s="521">
        <f t="shared" si="48"/>
        <v>0</v>
      </c>
      <c r="JB24" s="521">
        <f t="shared" si="49"/>
        <v>0</v>
      </c>
      <c r="JC24" s="521">
        <f t="shared" si="50"/>
        <v>0</v>
      </c>
      <c r="JD24" s="521">
        <f t="shared" si="189"/>
        <v>0</v>
      </c>
      <c r="JE24" s="521">
        <f t="shared" si="190"/>
        <v>0</v>
      </c>
      <c r="JF24" s="521">
        <f t="shared" si="191"/>
        <v>0</v>
      </c>
      <c r="JG24" s="521">
        <f t="shared" si="192"/>
        <v>0</v>
      </c>
      <c r="JH24" s="521">
        <f t="shared" si="193"/>
        <v>0</v>
      </c>
      <c r="JI24" s="521">
        <f t="shared" si="194"/>
        <v>0</v>
      </c>
      <c r="JJ24" s="521">
        <f t="shared" si="195"/>
        <v>0</v>
      </c>
      <c r="JK24" s="521">
        <f t="shared" si="196"/>
        <v>0</v>
      </c>
      <c r="JL24" s="521">
        <f t="shared" si="197"/>
        <v>0</v>
      </c>
      <c r="JM24" s="521">
        <f t="shared" si="198"/>
        <v>0</v>
      </c>
      <c r="JN24" s="521">
        <f t="shared" si="199"/>
        <v>0</v>
      </c>
      <c r="JO24" s="521">
        <f t="shared" si="200"/>
        <v>0</v>
      </c>
      <c r="JP24" s="521">
        <f t="shared" si="201"/>
        <v>0</v>
      </c>
      <c r="JQ24" s="521">
        <f t="shared" si="202"/>
        <v>0</v>
      </c>
      <c r="JR24" s="521">
        <f t="shared" si="203"/>
        <v>0</v>
      </c>
      <c r="JS24" s="521">
        <f t="shared" si="204"/>
        <v>0</v>
      </c>
      <c r="JT24" s="521">
        <f t="shared" si="205"/>
        <v>0</v>
      </c>
      <c r="JU24" s="521">
        <f t="shared" si="206"/>
        <v>0</v>
      </c>
      <c r="JV24" s="521">
        <f t="shared" si="207"/>
        <v>0</v>
      </c>
      <c r="JW24" s="521">
        <f t="shared" si="208"/>
        <v>0</v>
      </c>
      <c r="JX24" s="521">
        <f t="shared" si="209"/>
        <v>0</v>
      </c>
      <c r="JY24" s="521">
        <f t="shared" si="210"/>
        <v>0</v>
      </c>
      <c r="JZ24" s="521">
        <f t="shared" si="211"/>
        <v>0</v>
      </c>
      <c r="KA24" s="521">
        <f t="shared" si="212"/>
        <v>0</v>
      </c>
      <c r="KB24" s="521">
        <f t="shared" si="213"/>
        <v>0</v>
      </c>
      <c r="KC24" s="521">
        <f t="shared" si="214"/>
        <v>0</v>
      </c>
      <c r="KD24" s="521">
        <f t="shared" si="215"/>
        <v>0</v>
      </c>
      <c r="KE24" s="521">
        <f t="shared" si="216"/>
        <v>0</v>
      </c>
      <c r="KF24" s="521">
        <f t="shared" si="79"/>
        <v>0</v>
      </c>
      <c r="KG24" s="521">
        <f t="shared" si="217"/>
        <v>0</v>
      </c>
      <c r="KH24" s="521">
        <f t="shared" si="218"/>
        <v>0</v>
      </c>
      <c r="KI24" s="522">
        <f t="shared" si="219"/>
        <v>0</v>
      </c>
      <c r="KJ24" s="521">
        <f t="shared" si="83"/>
        <v>0</v>
      </c>
      <c r="KK24" s="760">
        <f>IF(H24=1,VLOOKUP(C24,'総括表 (A表)'!$E$12:$AW$542,42,FALSE),)</f>
        <v>0</v>
      </c>
      <c r="KL24" s="524">
        <f t="shared" si="220"/>
        <v>0</v>
      </c>
      <c r="KM24" s="521" t="str">
        <f t="shared" si="84"/>
        <v/>
      </c>
      <c r="KN24" s="521" t="str">
        <f t="shared" si="85"/>
        <v/>
      </c>
      <c r="KO24" s="521" t="str">
        <f t="shared" si="221"/>
        <v/>
      </c>
      <c r="KP24" s="521" t="str">
        <f t="shared" si="86"/>
        <v/>
      </c>
      <c r="KQ24" s="521" t="str">
        <f t="shared" si="87"/>
        <v/>
      </c>
      <c r="KR24" s="521" t="str">
        <f t="shared" si="88"/>
        <v/>
      </c>
      <c r="KS24" s="521" t="str">
        <f t="shared" si="89"/>
        <v/>
      </c>
      <c r="KT24" s="521" t="str">
        <f t="shared" si="90"/>
        <v/>
      </c>
      <c r="KU24" s="760" t="str">
        <f t="shared" si="91"/>
        <v/>
      </c>
      <c r="KV24" s="521" t="str">
        <f t="shared" si="92"/>
        <v/>
      </c>
      <c r="KW24" s="520">
        <f t="shared" si="93"/>
        <v>0</v>
      </c>
      <c r="KX24" s="521" t="str">
        <f t="shared" si="222"/>
        <v/>
      </c>
      <c r="KY24" s="525">
        <f t="shared" si="94"/>
        <v>0</v>
      </c>
      <c r="KZ24" s="521" t="str">
        <f t="shared" si="95"/>
        <v/>
      </c>
      <c r="LA24" s="760" t="str">
        <f t="shared" si="96"/>
        <v/>
      </c>
      <c r="LB24" s="526" t="str">
        <f t="shared" si="97"/>
        <v>○</v>
      </c>
      <c r="LC24" s="520">
        <f t="shared" si="223"/>
        <v>0</v>
      </c>
      <c r="LD24" s="527">
        <f t="shared" si="224"/>
        <v>0</v>
      </c>
      <c r="LE24" s="527" t="str">
        <f t="shared" si="225"/>
        <v/>
      </c>
      <c r="LF24" s="761" t="str">
        <f t="shared" si="226"/>
        <v/>
      </c>
      <c r="LG24" s="735" t="str">
        <f t="shared" si="98"/>
        <v/>
      </c>
      <c r="LH24" s="530" t="str">
        <f t="shared" si="99"/>
        <v>○</v>
      </c>
      <c r="LI24" s="736">
        <f t="shared" si="100"/>
        <v>0</v>
      </c>
      <c r="LJ24" s="761">
        <f t="shared" si="101"/>
        <v>0</v>
      </c>
      <c r="LK24" s="532">
        <f t="shared" si="227"/>
        <v>0</v>
      </c>
      <c r="LL24" s="533" t="str">
        <f t="shared" si="228"/>
        <v>○</v>
      </c>
      <c r="LM24" s="600">
        <f t="shared" si="102"/>
        <v>0</v>
      </c>
      <c r="LN24" s="602" t="str">
        <f t="shared" si="229"/>
        <v>○</v>
      </c>
      <c r="LO24" s="608">
        <f t="shared" si="103"/>
        <v>0</v>
      </c>
      <c r="LP24" s="521" t="str">
        <f t="shared" si="104"/>
        <v/>
      </c>
      <c r="LQ24" s="607">
        <f t="shared" si="105"/>
        <v>0</v>
      </c>
      <c r="LR24" s="521" t="str">
        <f t="shared" si="106"/>
        <v/>
      </c>
      <c r="LS24" s="519" t="str">
        <f t="shared" si="107"/>
        <v/>
      </c>
      <c r="LT24" s="526" t="str">
        <f t="shared" si="108"/>
        <v>○</v>
      </c>
      <c r="LU24" s="601" t="str">
        <f t="shared" si="230"/>
        <v/>
      </c>
      <c r="LV24" s="601">
        <f t="shared" si="231"/>
        <v>0</v>
      </c>
      <c r="LW24" s="761">
        <f t="shared" si="110"/>
        <v>0</v>
      </c>
      <c r="LX24" s="735">
        <f t="shared" si="111"/>
        <v>0</v>
      </c>
      <c r="LY24" s="530" t="str">
        <f t="shared" si="112"/>
        <v>○</v>
      </c>
      <c r="LZ24" s="736">
        <f t="shared" si="113"/>
        <v>0</v>
      </c>
      <c r="MA24" s="761">
        <f t="shared" si="114"/>
        <v>0</v>
      </c>
      <c r="MB24" s="532">
        <f t="shared" si="115"/>
        <v>0</v>
      </c>
      <c r="MC24" s="533" t="str">
        <f t="shared" si="232"/>
        <v>○</v>
      </c>
      <c r="MD24" s="473">
        <f>IF(AND($H24=1,$T24=1),SUMIF($E$14:$E$213,E24,$CA$14:CA223),0)</f>
        <v>0</v>
      </c>
      <c r="ME24" s="856" t="str">
        <f t="shared" si="116"/>
        <v>○</v>
      </c>
      <c r="MF24" s="869" t="str">
        <f t="shared" si="233"/>
        <v/>
      </c>
      <c r="MG24" s="870" t="str">
        <f t="shared" si="117"/>
        <v/>
      </c>
      <c r="MH24" s="871" t="str">
        <f t="shared" si="118"/>
        <v/>
      </c>
      <c r="MI24" s="872" t="str">
        <f t="shared" si="234"/>
        <v/>
      </c>
      <c r="MJ24" s="873" t="str">
        <f t="shared" si="119"/>
        <v/>
      </c>
      <c r="MK24" s="874">
        <f t="shared" si="120"/>
        <v>0</v>
      </c>
      <c r="MM24" s="739"/>
    </row>
    <row r="25" spans="1:351" ht="19" customHeight="1">
      <c r="A25" s="610">
        <f t="shared" si="8"/>
        <v>0</v>
      </c>
      <c r="B25" s="610">
        <f t="shared" si="121"/>
        <v>0</v>
      </c>
      <c r="C25" s="610">
        <f t="shared" si="122"/>
        <v>0</v>
      </c>
      <c r="D25" s="610">
        <f t="shared" si="123"/>
        <v>0</v>
      </c>
      <c r="E25" s="610">
        <f t="shared" si="9"/>
        <v>0</v>
      </c>
      <c r="F25" s="610">
        <f t="shared" si="124"/>
        <v>0</v>
      </c>
      <c r="G25" s="610">
        <f t="shared" si="125"/>
        <v>0</v>
      </c>
      <c r="H25" s="610">
        <f t="shared" si="126"/>
        <v>0</v>
      </c>
      <c r="I25" s="611">
        <f t="shared" si="10"/>
        <v>12</v>
      </c>
      <c r="J25" s="721"/>
      <c r="K25" s="720"/>
      <c r="L25" s="742"/>
      <c r="M25" s="720"/>
      <c r="N25" s="925"/>
      <c r="O25" s="741"/>
      <c r="P25" s="742"/>
      <c r="Q25" s="637">
        <f t="shared" si="127"/>
        <v>0</v>
      </c>
      <c r="R25" s="722"/>
      <c r="S25" s="722"/>
      <c r="T25" s="722"/>
      <c r="U25" s="725"/>
      <c r="V25" s="762">
        <f t="shared" si="11"/>
        <v>0</v>
      </c>
      <c r="W25" s="741"/>
      <c r="X25" s="745"/>
      <c r="Y25" s="742"/>
      <c r="Z25" s="741"/>
      <c r="AA25" s="639" t="str">
        <f t="shared" si="128"/>
        <v/>
      </c>
      <c r="AB25" s="640" t="str">
        <f t="shared" si="129"/>
        <v/>
      </c>
      <c r="AC25" s="731"/>
      <c r="AD25" s="641">
        <f t="shared" si="130"/>
        <v>0</v>
      </c>
      <c r="AE25" s="729"/>
      <c r="AF25" s="728" t="str">
        <f>'整理番号表 （R6時） '!$AC25</f>
        <v/>
      </c>
      <c r="AG25" s="730" t="str">
        <f t="shared" si="131"/>
        <v/>
      </c>
      <c r="AH25" s="731"/>
      <c r="AI25" s="731"/>
      <c r="AJ25" s="639">
        <f>IF(AI25&lt;&gt;0,VLOOKUP(AI25,'整理番号表 （R6時） '!$B$20:$F$47,2,FALSE),)</f>
        <v>0</v>
      </c>
      <c r="AK25" s="409"/>
      <c r="AL25" s="409"/>
      <c r="AM25" s="409"/>
      <c r="AN25" s="752"/>
      <c r="AO25" s="644" t="str">
        <f>IF(AND($S25=1,$AN25&lt;&gt;0),VLOOKUP(AN25,'整理番号表 （R6時） '!$P$6:$Q$39,2,FALSE),IF(AND($T25=1,$AN25&gt;0,$AN25&lt;=8),VLOOKUP($AN25,'整理番号表 （R6時） '!$P$6:$Q$13,2,FALSE),IF($AN25&gt;=9,"ﾘｰｽは1～8の数字を選択","")))</f>
        <v/>
      </c>
      <c r="AP25" s="805"/>
      <c r="AQ25" s="645">
        <f t="shared" si="132"/>
        <v>0</v>
      </c>
      <c r="AR25" s="810"/>
      <c r="AS25" s="305"/>
      <c r="AT25" s="756"/>
      <c r="AU25" s="757"/>
      <c r="AV25" s="742"/>
      <c r="AW25" s="315"/>
      <c r="AX25" s="751">
        <f>IF(AW25&lt;&gt;0,VLOOKUP(AW25,'整理番号表 （R6時） '!$P$43:$R$49,2,FALSE),)</f>
        <v>0</v>
      </c>
      <c r="AY25" s="747"/>
      <c r="AZ25" s="756"/>
      <c r="BA25" s="746"/>
      <c r="BB25" s="743"/>
      <c r="BC25" s="759">
        <f t="shared" si="133"/>
        <v>0</v>
      </c>
      <c r="BD25" s="763">
        <f t="shared" si="12"/>
        <v>0</v>
      </c>
      <c r="BE25" s="759">
        <f t="shared" si="134"/>
        <v>0</v>
      </c>
      <c r="BF25" s="508"/>
      <c r="BG25" s="508"/>
      <c r="BH25" s="508"/>
      <c r="BI25" s="509"/>
      <c r="BJ25" s="770" t="str">
        <f t="shared" si="135"/>
        <v/>
      </c>
      <c r="BK25" s="772" t="str">
        <f t="shared" si="136"/>
        <v/>
      </c>
      <c r="BL25" s="648">
        <f t="shared" si="137"/>
        <v>0</v>
      </c>
      <c r="BM25" s="836"/>
      <c r="BN25" s="510"/>
      <c r="BO25" s="593"/>
      <c r="BP25" s="902"/>
      <c r="BQ25" s="756"/>
      <c r="BR25" s="756"/>
      <c r="BS25" s="756"/>
      <c r="BT25" s="929" t="str">
        <f t="shared" si="238"/>
        <v/>
      </c>
      <c r="BU25" s="911"/>
      <c r="BV25" s="752"/>
      <c r="BW25" s="751">
        <f>IF(BV25&lt;&gt;0,VLOOKUP(BV25,'整理番号表 （R6時） '!$P$43:$R$49,2,FALSE),)</f>
        <v>0</v>
      </c>
      <c r="BX25" s="758"/>
      <c r="BY25" s="757"/>
      <c r="BZ25" s="759" t="str">
        <f t="shared" si="138"/>
        <v/>
      </c>
      <c r="CA25" s="712"/>
      <c r="CB25" s="759">
        <f t="shared" si="139"/>
        <v>0</v>
      </c>
      <c r="CC25" s="763" t="str">
        <f t="shared" si="13"/>
        <v/>
      </c>
      <c r="CD25" s="754"/>
      <c r="CE25" s="754"/>
      <c r="CF25" s="759">
        <f t="shared" si="235"/>
        <v>0</v>
      </c>
      <c r="CG25" s="748"/>
      <c r="CH25" s="748"/>
      <c r="CI25" s="622"/>
      <c r="CJ25" s="853"/>
      <c r="CK25" s="854"/>
      <c r="CL25" s="665" t="str">
        <f t="shared" si="140"/>
        <v/>
      </c>
      <c r="CM25" s="666" t="str">
        <f t="shared" si="14"/>
        <v/>
      </c>
      <c r="CN25" s="744"/>
      <c r="CO25" s="496"/>
      <c r="CP25" s="762" t="str">
        <f t="shared" si="15"/>
        <v/>
      </c>
      <c r="CQ25" s="740"/>
      <c r="CR25" s="749"/>
      <c r="CS25" s="740"/>
      <c r="CT25" s="740"/>
      <c r="CU25" s="740"/>
      <c r="CV25" s="649" t="str">
        <f t="shared" si="141"/>
        <v/>
      </c>
      <c r="CW25" s="547">
        <f t="shared" si="142"/>
        <v>0</v>
      </c>
      <c r="CX25" s="762" t="str">
        <f t="shared" si="16"/>
        <v/>
      </c>
      <c r="CY25" s="715"/>
      <c r="CZ25" s="740"/>
      <c r="DA25" s="715"/>
      <c r="DB25" s="715"/>
      <c r="DC25" s="714"/>
      <c r="DD25" s="649" t="str">
        <f t="shared" si="143"/>
        <v/>
      </c>
      <c r="DE25" s="547" t="str">
        <f t="shared" si="144"/>
        <v/>
      </c>
      <c r="DF25" s="762">
        <f t="shared" si="145"/>
        <v>0</v>
      </c>
      <c r="DG25" s="762" t="str">
        <f t="shared" si="146"/>
        <v/>
      </c>
      <c r="DH25" s="762">
        <f t="shared" si="147"/>
        <v>0</v>
      </c>
      <c r="DI25" s="762">
        <f t="shared" si="148"/>
        <v>0</v>
      </c>
      <c r="DJ25" s="762">
        <f t="shared" si="149"/>
        <v>0</v>
      </c>
      <c r="DK25" s="762">
        <f t="shared" si="150"/>
        <v>0</v>
      </c>
      <c r="DL25" s="762">
        <f t="shared" si="151"/>
        <v>0</v>
      </c>
      <c r="DM25" s="762" t="str">
        <f t="shared" si="152"/>
        <v/>
      </c>
      <c r="DN25" s="855"/>
      <c r="DO25" s="661">
        <f t="shared" si="239"/>
        <v>0</v>
      </c>
      <c r="DP25" s="336">
        <f t="shared" si="239"/>
        <v>0</v>
      </c>
      <c r="DQ25" s="336">
        <f t="shared" si="239"/>
        <v>0</v>
      </c>
      <c r="DR25" s="336">
        <f t="shared" si="239"/>
        <v>0</v>
      </c>
      <c r="DS25" s="336">
        <f t="shared" si="239"/>
        <v>0</v>
      </c>
      <c r="DT25" s="336">
        <f t="shared" si="239"/>
        <v>0</v>
      </c>
      <c r="DU25" s="336">
        <f t="shared" si="154"/>
        <v>0</v>
      </c>
      <c r="DV25" s="336">
        <f t="shared" si="240"/>
        <v>0</v>
      </c>
      <c r="DW25" s="336">
        <f t="shared" si="240"/>
        <v>0</v>
      </c>
      <c r="DX25" s="336">
        <f t="shared" si="240"/>
        <v>0</v>
      </c>
      <c r="DY25" s="336">
        <f t="shared" si="240"/>
        <v>0</v>
      </c>
      <c r="DZ25" s="336">
        <f t="shared" si="240"/>
        <v>0</v>
      </c>
      <c r="EA25" s="336">
        <f t="shared" si="240"/>
        <v>0</v>
      </c>
      <c r="EB25" s="336">
        <f t="shared" si="156"/>
        <v>0</v>
      </c>
      <c r="EC25" s="336">
        <f t="shared" si="157"/>
        <v>0</v>
      </c>
      <c r="ED25" s="336">
        <f t="shared" si="158"/>
        <v>0</v>
      </c>
      <c r="EE25" s="336">
        <f t="shared" si="159"/>
        <v>0</v>
      </c>
      <c r="EF25" s="336">
        <f t="shared" si="160"/>
        <v>0</v>
      </c>
      <c r="EG25" s="390">
        <f t="shared" si="19"/>
        <v>0</v>
      </c>
      <c r="EH25" s="650">
        <f t="shared" si="161"/>
        <v>0</v>
      </c>
      <c r="EI25" s="650">
        <f>IF($AA25=1,IF(SUM($EH25:EH25)&lt;&gt;1,IF(SUM(GR25,HC25,HL25)&gt;0,1,),),)</f>
        <v>0</v>
      </c>
      <c r="EJ25" s="650">
        <f>IF($AA25=1,IF(SUM($EH25:EI25)&lt;&gt;1,IF(SUM(GS25,HD25,HM25)&gt;0,1,),),)</f>
        <v>0</v>
      </c>
      <c r="EK25" s="650">
        <f>IF($AA25=1,IF(SUM($EH25:EJ25)&lt;&gt;1,IF(SUM(GT25,HE25,HN25)&gt;0,1,),),)</f>
        <v>0</v>
      </c>
      <c r="EL25" s="650">
        <f>IF($AA25=1,IF(SUM($EH25:EK25)&lt;&gt;1,IF(SUM(GU25,GZ25,HF25,HO25)&gt;0,1,),),)</f>
        <v>0</v>
      </c>
      <c r="EM25" s="650">
        <f>IF($AA25=1,IF(SUM($EH25:EK25)&lt;&gt;1,IF(SUM(GV25,HG25,HP25)&gt;0,1,),),)</f>
        <v>0</v>
      </c>
      <c r="EN25" s="650">
        <f>IF($AA25=1,IF(SUM($EH25:EL25)&lt;&gt;1,IF(SUM(GW25,HH25,HQ25)&gt;0,1,),),)</f>
        <v>0</v>
      </c>
      <c r="EO25" s="650">
        <f>IF($AA25=1,IF(SUM($EH25:EM25)&lt;&gt;1,IF(SUM(GX25,HI25,HR25)&gt;0,1,),),)</f>
        <v>0</v>
      </c>
      <c r="EP25" s="650">
        <f>IF($AA25=1,IF(SUM($EH25:EO25)&lt;&gt;1,IF(SUM(GY25,HJ25,HS25,HA25)&gt;0,1,),),)</f>
        <v>0</v>
      </c>
      <c r="EQ25" s="818"/>
      <c r="ER25" s="818"/>
      <c r="ES25" s="818"/>
      <c r="ET25" s="818"/>
      <c r="EU25" s="818"/>
      <c r="EV25" s="818"/>
      <c r="EW25" s="59"/>
      <c r="EX25" s="59"/>
      <c r="EY25" s="59"/>
      <c r="EZ25" s="59"/>
      <c r="FA25" s="59"/>
      <c r="FB25" s="650">
        <f t="shared" si="21"/>
        <v>0</v>
      </c>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11"/>
      <c r="GB25" s="59"/>
      <c r="GC25" s="932"/>
      <c r="GD25" s="662"/>
      <c r="GE25" s="512"/>
      <c r="GF25" s="513"/>
      <c r="GG25" s="514"/>
      <c r="GH25" s="514"/>
      <c r="GI25" s="515">
        <f t="shared" si="22"/>
        <v>0</v>
      </c>
      <c r="GJ25" s="516">
        <f t="shared" si="23"/>
        <v>0</v>
      </c>
      <c r="GK25" s="517">
        <f t="shared" si="24"/>
        <v>0</v>
      </c>
      <c r="GL25" s="518">
        <f t="shared" si="25"/>
        <v>0</v>
      </c>
      <c r="GM25" s="518">
        <f t="shared" si="26"/>
        <v>0</v>
      </c>
      <c r="GN25" s="518">
        <f t="shared" si="27"/>
        <v>0</v>
      </c>
      <c r="GO25" s="518">
        <f t="shared" si="28"/>
        <v>0</v>
      </c>
      <c r="GP25" s="517">
        <f t="shared" si="162"/>
        <v>0</v>
      </c>
      <c r="GQ25" s="517">
        <f t="shared" si="163"/>
        <v>0</v>
      </c>
      <c r="GR25" s="517">
        <f>IF($GF25&lt;&gt;1,IF(AND(SUM($GQ25:GQ25)&lt;&gt;1),IF($GI25&gt;=10,1,),),0)</f>
        <v>0</v>
      </c>
      <c r="GS25" s="517">
        <f>IF($GF25&lt;&gt;1,IF(AND(SUM($GQ25:GR25)&lt;&gt;1),IF(AND($GE25=1,$GI25&gt;=4),1,),),0)</f>
        <v>0</v>
      </c>
      <c r="GT25" s="517">
        <f>IF($GF25&lt;&gt;1,IF(AND(SUM($GQ25:GS25)&lt;&gt;1),IF(AND($GE25=1,$GI25&gt;=2),1,),),0)</f>
        <v>0</v>
      </c>
      <c r="GU25" s="517">
        <f>IF($GF25&lt;&gt;1,IF(AND(SUM($GQ25:GT25)&lt;&gt;1),IF(AND($GE25=1,$GI25&gt;0),1,),),0)</f>
        <v>0</v>
      </c>
      <c r="GV25" s="517">
        <f>IF($GF25&lt;&gt;1,IF(AND(SUM($GQ25:GU25)&lt;&gt;1),IF($GI25&gt;=4,1,),),0)</f>
        <v>0</v>
      </c>
      <c r="GW25" s="517">
        <f>IF($GF25&lt;&gt;1,IF(AND(SUM($GQ25:GV25)&lt;&gt;1),IF($GE25=1,1,),),0)</f>
        <v>0</v>
      </c>
      <c r="GX25" s="517">
        <f>IF($GF25&lt;&gt;1,IF(AND(SUM($GQ25:GW25)&lt;&gt;1),IF($GI25&gt;=2,1,),),0)</f>
        <v>0</v>
      </c>
      <c r="GY25" s="517">
        <f>IF($GF25&lt;&gt;1,IF(AND(SUM($GQ25:GX25)&lt;&gt;1),IF($GI25&gt;0,1,),),0)</f>
        <v>0</v>
      </c>
      <c r="GZ25" s="517">
        <f t="shared" si="164"/>
        <v>0</v>
      </c>
      <c r="HA25" s="517">
        <f>IF(AND(SUM($GZ25:GZ25)&lt;&gt;1,$GP25=4,$GF25=1,$GI25&gt;0),1,0)</f>
        <v>0</v>
      </c>
      <c r="HB25" s="517">
        <f t="shared" si="165"/>
        <v>0</v>
      </c>
      <c r="HC25" s="517">
        <f t="shared" si="166"/>
        <v>0</v>
      </c>
      <c r="HD25" s="517">
        <f>IF(AND($GP25=2,SUM($HB25:HC25)&lt;&gt;1),IF(AND($GE25=1,$GJ25&gt;=0.2),1,),)</f>
        <v>0</v>
      </c>
      <c r="HE25" s="517">
        <f>IF(AND($GP25=2,SUM($HB25:HD25)&lt;&gt;1),IF(AND($GE25=1,$GJ25&gt;=0.1),1,),)</f>
        <v>0</v>
      </c>
      <c r="HF25" s="517">
        <f>IF(AND($GP25=2,SUM($HB25:HE25)&lt;&gt;1),IF(AND($GE25=1,$GI25&gt;0),1,),)</f>
        <v>0</v>
      </c>
      <c r="HG25" s="517">
        <f>IF(AND($GP25=2,SUM($HB25:HF25)&lt;&gt;1),IF($GJ25&gt;=0.2,1,),)</f>
        <v>0</v>
      </c>
      <c r="HH25" s="517">
        <f>IF(AND($GP25=2,SUM($HB25:HG25)&lt;&gt;1),IF($GE25=1,1,),)</f>
        <v>0</v>
      </c>
      <c r="HI25" s="517">
        <f>IF(AND($GP25=2,SUM($HB25:HH25)&lt;&gt;1),IF($GJ25&gt;=0.1,1,),)</f>
        <v>0</v>
      </c>
      <c r="HJ25" s="517">
        <f>IF(AND(SUM($HB25:HI25)&lt;&gt;1,$GP25=2,$GI25&gt;0),1,)</f>
        <v>0</v>
      </c>
      <c r="HK25" s="517">
        <f t="shared" si="167"/>
        <v>0</v>
      </c>
      <c r="HL25" s="517">
        <f t="shared" si="168"/>
        <v>0</v>
      </c>
      <c r="HM25" s="517">
        <f>IF(AND($GP25=3,SUM($HK25:HL25)&lt;&gt;1),IF(AND($GE25=1,$GJ25&gt;=0.1),1,),)</f>
        <v>0</v>
      </c>
      <c r="HN25" s="517">
        <f>IF(AND($GP25=3,SUM($HK25:HM25)&lt;&gt;1),IF(AND($GE25=1,$GJ25&gt;=0.05),1,),)</f>
        <v>0</v>
      </c>
      <c r="HO25" s="517">
        <f>IF(AND($GP25=3,SUM($HK25:HN25)&lt;&gt;1),IF(AND($GE25=1,$GI25&gt;0),1,),)</f>
        <v>0</v>
      </c>
      <c r="HP25" s="517">
        <f>IF(AND($GP25=3,SUM($HK25:HO25)&lt;&gt;1),IF($GJ25&gt;=0.1,1,),)</f>
        <v>0</v>
      </c>
      <c r="HQ25" s="517">
        <f>IF(AND($GP25=3,SUM($HK25:HP25)&lt;&gt;1),IF($GE25=1,1,),)</f>
        <v>0</v>
      </c>
      <c r="HR25" s="517">
        <f>IF(AND($GP25=3,SUM($HK25:HQ25)&lt;&gt;1),IF($GJ25&gt;=0.05,1,),)</f>
        <v>0</v>
      </c>
      <c r="HS25" s="517">
        <f>IF(AND(SUM($HK25:HR25)&lt;&gt;1,$GP25=3,$GF25=1,$GI25&gt;0),1,)</f>
        <v>0</v>
      </c>
      <c r="HT25" s="831"/>
      <c r="HU25" s="520">
        <f t="shared" si="169"/>
        <v>0</v>
      </c>
      <c r="HV25" s="521">
        <f t="shared" si="170"/>
        <v>0</v>
      </c>
      <c r="HW25" s="521">
        <f t="shared" si="171"/>
        <v>0</v>
      </c>
      <c r="HX25" s="521">
        <f t="shared" si="172"/>
        <v>0</v>
      </c>
      <c r="HY25" s="521">
        <f t="shared" si="173"/>
        <v>0</v>
      </c>
      <c r="HZ25" s="521">
        <f t="shared" si="174"/>
        <v>0</v>
      </c>
      <c r="IA25" s="521">
        <f t="shared" si="175"/>
        <v>0</v>
      </c>
      <c r="IB25" s="521">
        <f t="shared" si="176"/>
        <v>0</v>
      </c>
      <c r="IC25" s="521">
        <f t="shared" si="177"/>
        <v>0</v>
      </c>
      <c r="ID25" s="521">
        <f t="shared" si="178"/>
        <v>0</v>
      </c>
      <c r="IE25" s="521">
        <f t="shared" si="179"/>
        <v>0</v>
      </c>
      <c r="IF25" s="521">
        <f t="shared" si="180"/>
        <v>0</v>
      </c>
      <c r="IG25" s="521">
        <f t="shared" si="181"/>
        <v>0</v>
      </c>
      <c r="IH25" s="521">
        <f t="shared" si="182"/>
        <v>0</v>
      </c>
      <c r="II25" s="521">
        <f t="shared" si="183"/>
        <v>0</v>
      </c>
      <c r="IJ25" s="521">
        <f t="shared" si="184"/>
        <v>0</v>
      </c>
      <c r="IK25" s="521">
        <f t="shared" si="185"/>
        <v>0</v>
      </c>
      <c r="IL25" s="521">
        <f t="shared" si="186"/>
        <v>0</v>
      </c>
      <c r="IM25" s="521">
        <f t="shared" si="187"/>
        <v>0</v>
      </c>
      <c r="IN25" s="521">
        <f t="shared" si="35"/>
        <v>0</v>
      </c>
      <c r="IO25" s="521">
        <f t="shared" si="36"/>
        <v>0</v>
      </c>
      <c r="IP25" s="521">
        <f t="shared" si="37"/>
        <v>0</v>
      </c>
      <c r="IQ25" s="521">
        <f t="shared" si="38"/>
        <v>0</v>
      </c>
      <c r="IR25" s="521">
        <f t="shared" si="39"/>
        <v>0</v>
      </c>
      <c r="IS25" s="521">
        <f t="shared" si="40"/>
        <v>0</v>
      </c>
      <c r="IT25" s="521">
        <f t="shared" si="41"/>
        <v>0</v>
      </c>
      <c r="IU25" s="521">
        <f t="shared" si="42"/>
        <v>0</v>
      </c>
      <c r="IV25" s="521">
        <f t="shared" si="43"/>
        <v>0</v>
      </c>
      <c r="IW25" s="823">
        <f t="shared" si="44"/>
        <v>0</v>
      </c>
      <c r="IX25" s="521">
        <f t="shared" si="45"/>
        <v>0</v>
      </c>
      <c r="IY25" s="521">
        <f t="shared" si="46"/>
        <v>0</v>
      </c>
      <c r="IZ25" s="823">
        <f t="shared" si="188"/>
        <v>0</v>
      </c>
      <c r="JA25" s="521">
        <f t="shared" si="48"/>
        <v>0</v>
      </c>
      <c r="JB25" s="521">
        <f t="shared" si="49"/>
        <v>0</v>
      </c>
      <c r="JC25" s="521">
        <f t="shared" si="50"/>
        <v>0</v>
      </c>
      <c r="JD25" s="521">
        <f t="shared" si="189"/>
        <v>0</v>
      </c>
      <c r="JE25" s="521">
        <f t="shared" si="190"/>
        <v>0</v>
      </c>
      <c r="JF25" s="521">
        <f t="shared" si="191"/>
        <v>0</v>
      </c>
      <c r="JG25" s="521">
        <f t="shared" si="192"/>
        <v>0</v>
      </c>
      <c r="JH25" s="521">
        <f t="shared" si="193"/>
        <v>0</v>
      </c>
      <c r="JI25" s="521">
        <f t="shared" si="194"/>
        <v>0</v>
      </c>
      <c r="JJ25" s="521">
        <f t="shared" si="195"/>
        <v>0</v>
      </c>
      <c r="JK25" s="521">
        <f t="shared" si="196"/>
        <v>0</v>
      </c>
      <c r="JL25" s="521">
        <f t="shared" si="197"/>
        <v>0</v>
      </c>
      <c r="JM25" s="521">
        <f t="shared" si="198"/>
        <v>0</v>
      </c>
      <c r="JN25" s="521">
        <f t="shared" si="199"/>
        <v>0</v>
      </c>
      <c r="JO25" s="521">
        <f t="shared" si="200"/>
        <v>0</v>
      </c>
      <c r="JP25" s="521">
        <f t="shared" si="201"/>
        <v>0</v>
      </c>
      <c r="JQ25" s="521">
        <f t="shared" si="202"/>
        <v>0</v>
      </c>
      <c r="JR25" s="521">
        <f t="shared" si="203"/>
        <v>0</v>
      </c>
      <c r="JS25" s="521">
        <f t="shared" si="204"/>
        <v>0</v>
      </c>
      <c r="JT25" s="521">
        <f t="shared" si="205"/>
        <v>0</v>
      </c>
      <c r="JU25" s="521">
        <f t="shared" si="206"/>
        <v>0</v>
      </c>
      <c r="JV25" s="521">
        <f t="shared" si="207"/>
        <v>0</v>
      </c>
      <c r="JW25" s="521">
        <f t="shared" si="208"/>
        <v>0</v>
      </c>
      <c r="JX25" s="521">
        <f t="shared" si="209"/>
        <v>0</v>
      </c>
      <c r="JY25" s="521">
        <f t="shared" si="210"/>
        <v>0</v>
      </c>
      <c r="JZ25" s="521">
        <f t="shared" si="211"/>
        <v>0</v>
      </c>
      <c r="KA25" s="521">
        <f t="shared" si="212"/>
        <v>0</v>
      </c>
      <c r="KB25" s="521">
        <f t="shared" si="213"/>
        <v>0</v>
      </c>
      <c r="KC25" s="521">
        <f t="shared" si="214"/>
        <v>0</v>
      </c>
      <c r="KD25" s="521">
        <f t="shared" si="215"/>
        <v>0</v>
      </c>
      <c r="KE25" s="521">
        <f t="shared" si="216"/>
        <v>0</v>
      </c>
      <c r="KF25" s="521">
        <f t="shared" si="79"/>
        <v>0</v>
      </c>
      <c r="KG25" s="521">
        <f t="shared" si="217"/>
        <v>0</v>
      </c>
      <c r="KH25" s="521">
        <f t="shared" si="218"/>
        <v>0</v>
      </c>
      <c r="KI25" s="522">
        <f t="shared" si="219"/>
        <v>0</v>
      </c>
      <c r="KJ25" s="521">
        <f t="shared" si="83"/>
        <v>0</v>
      </c>
      <c r="KK25" s="760">
        <f>IF(H25=1,VLOOKUP(C25,'総括表 (A表)'!$E$12:$AW$542,42,FALSE),)</f>
        <v>0</v>
      </c>
      <c r="KL25" s="524">
        <f t="shared" si="220"/>
        <v>0</v>
      </c>
      <c r="KM25" s="521" t="str">
        <f t="shared" si="84"/>
        <v/>
      </c>
      <c r="KN25" s="521" t="str">
        <f t="shared" si="85"/>
        <v/>
      </c>
      <c r="KO25" s="521" t="str">
        <f t="shared" si="221"/>
        <v/>
      </c>
      <c r="KP25" s="521" t="str">
        <f t="shared" si="86"/>
        <v/>
      </c>
      <c r="KQ25" s="521" t="str">
        <f t="shared" si="87"/>
        <v/>
      </c>
      <c r="KR25" s="521" t="str">
        <f t="shared" si="88"/>
        <v/>
      </c>
      <c r="KS25" s="521" t="str">
        <f t="shared" si="89"/>
        <v/>
      </c>
      <c r="KT25" s="521" t="str">
        <f t="shared" si="90"/>
        <v/>
      </c>
      <c r="KU25" s="760" t="str">
        <f t="shared" si="91"/>
        <v/>
      </c>
      <c r="KV25" s="521" t="str">
        <f t="shared" si="92"/>
        <v/>
      </c>
      <c r="KW25" s="520">
        <f t="shared" si="93"/>
        <v>0</v>
      </c>
      <c r="KX25" s="521" t="str">
        <f t="shared" si="222"/>
        <v/>
      </c>
      <c r="KY25" s="525">
        <f t="shared" si="94"/>
        <v>0</v>
      </c>
      <c r="KZ25" s="521" t="str">
        <f t="shared" si="95"/>
        <v/>
      </c>
      <c r="LA25" s="760" t="str">
        <f t="shared" si="96"/>
        <v/>
      </c>
      <c r="LB25" s="526" t="str">
        <f t="shared" si="97"/>
        <v>○</v>
      </c>
      <c r="LC25" s="520">
        <f t="shared" si="223"/>
        <v>0</v>
      </c>
      <c r="LD25" s="527">
        <f t="shared" si="224"/>
        <v>0</v>
      </c>
      <c r="LE25" s="527" t="str">
        <f t="shared" si="225"/>
        <v/>
      </c>
      <c r="LF25" s="761" t="str">
        <f t="shared" si="226"/>
        <v/>
      </c>
      <c r="LG25" s="735" t="str">
        <f t="shared" si="98"/>
        <v/>
      </c>
      <c r="LH25" s="530" t="str">
        <f t="shared" si="99"/>
        <v>○</v>
      </c>
      <c r="LI25" s="736">
        <f t="shared" si="100"/>
        <v>0</v>
      </c>
      <c r="LJ25" s="761">
        <f t="shared" si="101"/>
        <v>0</v>
      </c>
      <c r="LK25" s="532">
        <f t="shared" si="227"/>
        <v>0</v>
      </c>
      <c r="LL25" s="533" t="str">
        <f t="shared" si="228"/>
        <v>○</v>
      </c>
      <c r="LM25" s="600">
        <f t="shared" si="102"/>
        <v>0</v>
      </c>
      <c r="LN25" s="602" t="str">
        <f t="shared" si="229"/>
        <v>○</v>
      </c>
      <c r="LO25" s="608">
        <f t="shared" si="103"/>
        <v>0</v>
      </c>
      <c r="LP25" s="521" t="str">
        <f t="shared" si="104"/>
        <v/>
      </c>
      <c r="LQ25" s="607">
        <f t="shared" si="105"/>
        <v>0</v>
      </c>
      <c r="LR25" s="521" t="str">
        <f t="shared" si="106"/>
        <v/>
      </c>
      <c r="LS25" s="519" t="str">
        <f t="shared" si="107"/>
        <v/>
      </c>
      <c r="LT25" s="526" t="str">
        <f t="shared" si="108"/>
        <v>○</v>
      </c>
      <c r="LU25" s="601" t="str">
        <f t="shared" si="230"/>
        <v/>
      </c>
      <c r="LV25" s="601">
        <f t="shared" si="231"/>
        <v>0</v>
      </c>
      <c r="LW25" s="761">
        <f t="shared" si="110"/>
        <v>0</v>
      </c>
      <c r="LX25" s="735">
        <f t="shared" si="111"/>
        <v>0</v>
      </c>
      <c r="LY25" s="530" t="str">
        <f t="shared" si="112"/>
        <v>○</v>
      </c>
      <c r="LZ25" s="736">
        <f t="shared" si="113"/>
        <v>0</v>
      </c>
      <c r="MA25" s="761">
        <f t="shared" si="114"/>
        <v>0</v>
      </c>
      <c r="MB25" s="532">
        <f t="shared" si="115"/>
        <v>0</v>
      </c>
      <c r="MC25" s="533" t="str">
        <f t="shared" si="232"/>
        <v>○</v>
      </c>
      <c r="MD25" s="473">
        <f>IF(AND($H25=1,$T25=1),SUMIF($E$14:$E$213,E25,$CA$14:CA224),0)</f>
        <v>0</v>
      </c>
      <c r="ME25" s="856" t="str">
        <f t="shared" si="116"/>
        <v>○</v>
      </c>
      <c r="MF25" s="869" t="str">
        <f t="shared" si="233"/>
        <v/>
      </c>
      <c r="MG25" s="870" t="str">
        <f t="shared" si="117"/>
        <v/>
      </c>
      <c r="MH25" s="871" t="str">
        <f t="shared" si="118"/>
        <v/>
      </c>
      <c r="MI25" s="872" t="str">
        <f t="shared" si="234"/>
        <v/>
      </c>
      <c r="MJ25" s="873" t="str">
        <f t="shared" si="119"/>
        <v/>
      </c>
      <c r="MK25" s="874">
        <f t="shared" si="120"/>
        <v>0</v>
      </c>
      <c r="MM25" s="739"/>
    </row>
    <row r="26" spans="1:351" ht="19" customHeight="1">
      <c r="A26" s="610">
        <f t="shared" si="8"/>
        <v>0</v>
      </c>
      <c r="B26" s="610">
        <f t="shared" si="121"/>
        <v>0</v>
      </c>
      <c r="C26" s="610">
        <f t="shared" si="122"/>
        <v>0</v>
      </c>
      <c r="D26" s="610">
        <f t="shared" si="123"/>
        <v>0</v>
      </c>
      <c r="E26" s="610">
        <f t="shared" si="9"/>
        <v>0</v>
      </c>
      <c r="F26" s="610">
        <f t="shared" si="124"/>
        <v>0</v>
      </c>
      <c r="G26" s="610">
        <f t="shared" si="125"/>
        <v>0</v>
      </c>
      <c r="H26" s="610">
        <f t="shared" si="126"/>
        <v>0</v>
      </c>
      <c r="I26" s="611">
        <f t="shared" si="10"/>
        <v>13</v>
      </c>
      <c r="J26" s="721"/>
      <c r="K26" s="720"/>
      <c r="L26" s="742"/>
      <c r="M26" s="720"/>
      <c r="N26" s="925"/>
      <c r="O26" s="741"/>
      <c r="P26" s="742"/>
      <c r="Q26" s="637">
        <f t="shared" si="127"/>
        <v>0</v>
      </c>
      <c r="R26" s="722"/>
      <c r="S26" s="722"/>
      <c r="T26" s="722"/>
      <c r="U26" s="725"/>
      <c r="V26" s="762">
        <f t="shared" si="11"/>
        <v>0</v>
      </c>
      <c r="W26" s="741"/>
      <c r="X26" s="745"/>
      <c r="Y26" s="742"/>
      <c r="Z26" s="741"/>
      <c r="AA26" s="639" t="str">
        <f t="shared" si="128"/>
        <v/>
      </c>
      <c r="AB26" s="640" t="str">
        <f t="shared" si="129"/>
        <v/>
      </c>
      <c r="AC26" s="731"/>
      <c r="AD26" s="641">
        <f t="shared" si="130"/>
        <v>0</v>
      </c>
      <c r="AE26" s="729"/>
      <c r="AF26" s="728" t="str">
        <f>'整理番号表 （R6時） '!$AC26</f>
        <v/>
      </c>
      <c r="AG26" s="730" t="str">
        <f t="shared" si="131"/>
        <v/>
      </c>
      <c r="AH26" s="731"/>
      <c r="AI26" s="732"/>
      <c r="AJ26" s="639">
        <f>IF(AI26&lt;&gt;0,VLOOKUP(AI26,'整理番号表 （R6時） '!$B$20:$F$47,2,FALSE),)</f>
        <v>0</v>
      </c>
      <c r="AK26" s="409"/>
      <c r="AL26" s="409"/>
      <c r="AM26" s="409"/>
      <c r="AN26" s="734"/>
      <c r="AO26" s="644" t="str">
        <f>IF(AND($S26=1,$AN26&lt;&gt;0),VLOOKUP(AN26,'整理番号表 （R6時） '!$P$6:$Q$39,2,FALSE),IF(AND($T26=1,$AN26&gt;0,$AN26&lt;=8),VLOOKUP($AN26,'整理番号表 （R6時） '!$P$6:$Q$13,2,FALSE),IF($AN26&gt;=9,"ﾘｰｽは1～8の数字を選択","")))</f>
        <v/>
      </c>
      <c r="AP26" s="805"/>
      <c r="AQ26" s="645">
        <f t="shared" si="132"/>
        <v>0</v>
      </c>
      <c r="AR26" s="917"/>
      <c r="AS26" s="741"/>
      <c r="AT26" s="756"/>
      <c r="AU26" s="757"/>
      <c r="AV26" s="742"/>
      <c r="AW26" s="315"/>
      <c r="AX26" s="751">
        <f>IF(AW26&lt;&gt;0,VLOOKUP(AW26,'整理番号表 （R6時） '!$P$43:$R$49,2,FALSE),)</f>
        <v>0</v>
      </c>
      <c r="AY26" s="747"/>
      <c r="AZ26" s="756"/>
      <c r="BA26" s="746"/>
      <c r="BB26" s="743"/>
      <c r="BC26" s="759">
        <f t="shared" si="133"/>
        <v>0</v>
      </c>
      <c r="BD26" s="763">
        <f t="shared" si="12"/>
        <v>0</v>
      </c>
      <c r="BE26" s="759">
        <f t="shared" si="134"/>
        <v>0</v>
      </c>
      <c r="BF26" s="508"/>
      <c r="BG26" s="508"/>
      <c r="BH26" s="508"/>
      <c r="BI26" s="509"/>
      <c r="BJ26" s="770" t="str">
        <f t="shared" si="135"/>
        <v/>
      </c>
      <c r="BK26" s="772" t="str">
        <f t="shared" si="136"/>
        <v/>
      </c>
      <c r="BL26" s="648">
        <f t="shared" si="137"/>
        <v>0</v>
      </c>
      <c r="BM26" s="836"/>
      <c r="BN26" s="510"/>
      <c r="BO26" s="593"/>
      <c r="BP26" s="902"/>
      <c r="BQ26" s="756"/>
      <c r="BR26" s="756"/>
      <c r="BS26" s="756"/>
      <c r="BT26" s="929" t="str">
        <f t="shared" si="238"/>
        <v/>
      </c>
      <c r="BU26" s="911"/>
      <c r="BV26" s="752"/>
      <c r="BW26" s="751">
        <f>IF(BV26&lt;&gt;0,VLOOKUP(BV26,'整理番号表 （R6時） '!$P$43:$R$49,2,FALSE),)</f>
        <v>0</v>
      </c>
      <c r="BX26" s="758"/>
      <c r="BY26" s="757"/>
      <c r="BZ26" s="759" t="str">
        <f t="shared" si="138"/>
        <v/>
      </c>
      <c r="CA26" s="712"/>
      <c r="CB26" s="759">
        <f t="shared" si="139"/>
        <v>0</v>
      </c>
      <c r="CC26" s="763" t="str">
        <f t="shared" si="13"/>
        <v/>
      </c>
      <c r="CD26" s="754"/>
      <c r="CE26" s="754"/>
      <c r="CF26" s="759">
        <f t="shared" si="235"/>
        <v>0</v>
      </c>
      <c r="CG26" s="748"/>
      <c r="CH26" s="748"/>
      <c r="CI26" s="622"/>
      <c r="CJ26" s="853"/>
      <c r="CK26" s="854"/>
      <c r="CL26" s="665" t="str">
        <f t="shared" si="140"/>
        <v/>
      </c>
      <c r="CM26" s="666" t="str">
        <f t="shared" si="14"/>
        <v/>
      </c>
      <c r="CN26" s="744"/>
      <c r="CO26" s="496"/>
      <c r="CP26" s="762" t="str">
        <f t="shared" si="15"/>
        <v/>
      </c>
      <c r="CQ26" s="740"/>
      <c r="CR26" s="749"/>
      <c r="CS26" s="740"/>
      <c r="CT26" s="740"/>
      <c r="CU26" s="740"/>
      <c r="CV26" s="649" t="str">
        <f t="shared" si="141"/>
        <v/>
      </c>
      <c r="CW26" s="547">
        <f t="shared" si="142"/>
        <v>0</v>
      </c>
      <c r="CX26" s="762" t="str">
        <f t="shared" si="16"/>
        <v/>
      </c>
      <c r="CY26" s="715"/>
      <c r="CZ26" s="740"/>
      <c r="DA26" s="715"/>
      <c r="DB26" s="715"/>
      <c r="DC26" s="714"/>
      <c r="DD26" s="649" t="str">
        <f t="shared" si="143"/>
        <v/>
      </c>
      <c r="DE26" s="547" t="str">
        <f t="shared" si="144"/>
        <v/>
      </c>
      <c r="DF26" s="762">
        <f t="shared" si="145"/>
        <v>0</v>
      </c>
      <c r="DG26" s="762" t="str">
        <f t="shared" si="146"/>
        <v/>
      </c>
      <c r="DH26" s="762">
        <f t="shared" si="147"/>
        <v>0</v>
      </c>
      <c r="DI26" s="762">
        <f t="shared" si="148"/>
        <v>0</v>
      </c>
      <c r="DJ26" s="762">
        <f t="shared" si="149"/>
        <v>0</v>
      </c>
      <c r="DK26" s="762">
        <f t="shared" si="150"/>
        <v>0</v>
      </c>
      <c r="DL26" s="762">
        <f t="shared" si="151"/>
        <v>0</v>
      </c>
      <c r="DM26" s="762" t="str">
        <f t="shared" si="152"/>
        <v/>
      </c>
      <c r="DN26" s="855"/>
      <c r="DO26" s="661">
        <f t="shared" si="239"/>
        <v>0</v>
      </c>
      <c r="DP26" s="336">
        <f t="shared" si="239"/>
        <v>0</v>
      </c>
      <c r="DQ26" s="336">
        <f t="shared" si="239"/>
        <v>0</v>
      </c>
      <c r="DR26" s="336">
        <f t="shared" si="239"/>
        <v>0</v>
      </c>
      <c r="DS26" s="336">
        <f t="shared" si="239"/>
        <v>0</v>
      </c>
      <c r="DT26" s="336">
        <f t="shared" si="239"/>
        <v>0</v>
      </c>
      <c r="DU26" s="336">
        <f t="shared" si="154"/>
        <v>0</v>
      </c>
      <c r="DV26" s="336">
        <f t="shared" si="240"/>
        <v>0</v>
      </c>
      <c r="DW26" s="336">
        <f t="shared" si="240"/>
        <v>0</v>
      </c>
      <c r="DX26" s="336">
        <f t="shared" si="240"/>
        <v>0</v>
      </c>
      <c r="DY26" s="336">
        <f t="shared" si="240"/>
        <v>0</v>
      </c>
      <c r="DZ26" s="336">
        <f t="shared" si="240"/>
        <v>0</v>
      </c>
      <c r="EA26" s="336">
        <f t="shared" si="240"/>
        <v>0</v>
      </c>
      <c r="EB26" s="336">
        <f t="shared" si="156"/>
        <v>0</v>
      </c>
      <c r="EC26" s="336">
        <f t="shared" si="157"/>
        <v>0</v>
      </c>
      <c r="ED26" s="336">
        <f t="shared" si="158"/>
        <v>0</v>
      </c>
      <c r="EE26" s="336">
        <f t="shared" si="159"/>
        <v>0</v>
      </c>
      <c r="EF26" s="336">
        <f t="shared" si="160"/>
        <v>0</v>
      </c>
      <c r="EG26" s="390">
        <f t="shared" si="19"/>
        <v>0</v>
      </c>
      <c r="EH26" s="650">
        <f t="shared" si="161"/>
        <v>0</v>
      </c>
      <c r="EI26" s="650">
        <f>IF($AA26=1,IF(SUM($EH26:EH26)&lt;&gt;1,IF(SUM(GR26,HC26,HL26)&gt;0,1,),),)</f>
        <v>0</v>
      </c>
      <c r="EJ26" s="650">
        <f>IF($AA26=1,IF(SUM($EH26:EI26)&lt;&gt;1,IF(SUM(GS26,HD26,HM26)&gt;0,1,),),)</f>
        <v>0</v>
      </c>
      <c r="EK26" s="650">
        <f>IF($AA26=1,IF(SUM($EH26:EJ26)&lt;&gt;1,IF(SUM(GT26,HE26,HN26)&gt;0,1,),),)</f>
        <v>0</v>
      </c>
      <c r="EL26" s="650">
        <f>IF($AA26=1,IF(SUM($EH26:EK26)&lt;&gt;1,IF(SUM(GU26,GZ26,HF26,HO26)&gt;0,1,),),)</f>
        <v>0</v>
      </c>
      <c r="EM26" s="650">
        <f>IF($AA26=1,IF(SUM($EH26:EK26)&lt;&gt;1,IF(SUM(GV26,HG26,HP26)&gt;0,1,),),)</f>
        <v>0</v>
      </c>
      <c r="EN26" s="650">
        <f>IF($AA26=1,IF(SUM($EH26:EL26)&lt;&gt;1,IF(SUM(GW26,HH26,HQ26)&gt;0,1,),),)</f>
        <v>0</v>
      </c>
      <c r="EO26" s="650">
        <f>IF($AA26=1,IF(SUM($EH26:EM26)&lt;&gt;1,IF(SUM(GX26,HI26,HR26)&gt;0,1,),),)</f>
        <v>0</v>
      </c>
      <c r="EP26" s="650">
        <f>IF($AA26=1,IF(SUM($EH26:EO26)&lt;&gt;1,IF(SUM(GY26,HJ26,HS26,HA26)&gt;0,1,),),)</f>
        <v>0</v>
      </c>
      <c r="EQ26" s="818"/>
      <c r="ER26" s="818"/>
      <c r="ES26" s="818"/>
      <c r="ET26" s="818"/>
      <c r="EU26" s="818"/>
      <c r="EV26" s="818"/>
      <c r="EW26" s="59"/>
      <c r="EX26" s="59"/>
      <c r="EY26" s="59"/>
      <c r="EZ26" s="59"/>
      <c r="FA26" s="59"/>
      <c r="FB26" s="650">
        <f t="shared" si="21"/>
        <v>0</v>
      </c>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11"/>
      <c r="GB26" s="59"/>
      <c r="GC26" s="932"/>
      <c r="GD26" s="662"/>
      <c r="GE26" s="512"/>
      <c r="GF26" s="513"/>
      <c r="GG26" s="514"/>
      <c r="GH26" s="514"/>
      <c r="GI26" s="515">
        <f t="shared" si="22"/>
        <v>0</v>
      </c>
      <c r="GJ26" s="516">
        <f t="shared" si="23"/>
        <v>0</v>
      </c>
      <c r="GK26" s="517">
        <f t="shared" si="24"/>
        <v>0</v>
      </c>
      <c r="GL26" s="518">
        <f t="shared" si="25"/>
        <v>0</v>
      </c>
      <c r="GM26" s="518">
        <f t="shared" si="26"/>
        <v>0</v>
      </c>
      <c r="GN26" s="518">
        <f t="shared" si="27"/>
        <v>0</v>
      </c>
      <c r="GO26" s="518">
        <f t="shared" si="28"/>
        <v>0</v>
      </c>
      <c r="GP26" s="517">
        <f t="shared" si="162"/>
        <v>0</v>
      </c>
      <c r="GQ26" s="517">
        <f t="shared" si="163"/>
        <v>0</v>
      </c>
      <c r="GR26" s="517">
        <f>IF($GF26&lt;&gt;1,IF(AND(SUM($GQ26:GQ26)&lt;&gt;1),IF($GI26&gt;=10,1,),),0)</f>
        <v>0</v>
      </c>
      <c r="GS26" s="517">
        <f>IF($GF26&lt;&gt;1,IF(AND(SUM($GQ26:GR26)&lt;&gt;1),IF(AND($GE26=1,$GI26&gt;=4),1,),),0)</f>
        <v>0</v>
      </c>
      <c r="GT26" s="517">
        <f>IF($GF26&lt;&gt;1,IF(AND(SUM($GQ26:GS26)&lt;&gt;1),IF(AND($GE26=1,$GI26&gt;=2),1,),),0)</f>
        <v>0</v>
      </c>
      <c r="GU26" s="517">
        <f>IF($GF26&lt;&gt;1,IF(AND(SUM($GQ26:GT26)&lt;&gt;1),IF(AND($GE26=1,$GI26&gt;0),1,),),0)</f>
        <v>0</v>
      </c>
      <c r="GV26" s="517">
        <f>IF($GF26&lt;&gt;1,IF(AND(SUM($GQ26:GU26)&lt;&gt;1),IF($GI26&gt;=4,1,),),0)</f>
        <v>0</v>
      </c>
      <c r="GW26" s="517">
        <f>IF($GF26&lt;&gt;1,IF(AND(SUM($GQ26:GV26)&lt;&gt;1),IF($GE26=1,1,),),0)</f>
        <v>0</v>
      </c>
      <c r="GX26" s="517">
        <f>IF($GF26&lt;&gt;1,IF(AND(SUM($GQ26:GW26)&lt;&gt;1),IF($GI26&gt;=2,1,),),0)</f>
        <v>0</v>
      </c>
      <c r="GY26" s="517">
        <f>IF($GF26&lt;&gt;1,IF(AND(SUM($GQ26:GX26)&lt;&gt;1),IF($GI26&gt;0,1,),),0)</f>
        <v>0</v>
      </c>
      <c r="GZ26" s="517">
        <f t="shared" si="164"/>
        <v>0</v>
      </c>
      <c r="HA26" s="517">
        <f>IF(AND(SUM($GZ26:GZ26)&lt;&gt;1,$GP26=4,$GF26=1,$GI26&gt;0),1,0)</f>
        <v>0</v>
      </c>
      <c r="HB26" s="517">
        <f t="shared" si="165"/>
        <v>0</v>
      </c>
      <c r="HC26" s="517">
        <f t="shared" si="166"/>
        <v>0</v>
      </c>
      <c r="HD26" s="517">
        <f>IF(AND($GP26=2,SUM($HB26:HC26)&lt;&gt;1),IF(AND($GE26=1,$GJ26&gt;=0.2),1,),)</f>
        <v>0</v>
      </c>
      <c r="HE26" s="517">
        <f>IF(AND($GP26=2,SUM($HB26:HD26)&lt;&gt;1),IF(AND($GE26=1,$GJ26&gt;=0.1),1,),)</f>
        <v>0</v>
      </c>
      <c r="HF26" s="517">
        <f>IF(AND($GP26=2,SUM($HB26:HE26)&lt;&gt;1),IF(AND($GE26=1,$GI26&gt;0),1,),)</f>
        <v>0</v>
      </c>
      <c r="HG26" s="517">
        <f>IF(AND($GP26=2,SUM($HB26:HF26)&lt;&gt;1),IF($GJ26&gt;=0.2,1,),)</f>
        <v>0</v>
      </c>
      <c r="HH26" s="517">
        <f>IF(AND($GP26=2,SUM($HB26:HG26)&lt;&gt;1),IF($GE26=1,1,),)</f>
        <v>0</v>
      </c>
      <c r="HI26" s="517">
        <f>IF(AND($GP26=2,SUM($HB26:HH26)&lt;&gt;1),IF($GJ26&gt;=0.1,1,),)</f>
        <v>0</v>
      </c>
      <c r="HJ26" s="517">
        <f>IF(AND(SUM($HB26:HI26)&lt;&gt;1,$GP26=2,$GI26&gt;0),1,)</f>
        <v>0</v>
      </c>
      <c r="HK26" s="517">
        <f t="shared" si="167"/>
        <v>0</v>
      </c>
      <c r="HL26" s="517">
        <f t="shared" si="168"/>
        <v>0</v>
      </c>
      <c r="HM26" s="517">
        <f>IF(AND($GP26=3,SUM($HK26:HL26)&lt;&gt;1),IF(AND($GE26=1,$GJ26&gt;=0.1),1,),)</f>
        <v>0</v>
      </c>
      <c r="HN26" s="517">
        <f>IF(AND($GP26=3,SUM($HK26:HM26)&lt;&gt;1),IF(AND($GE26=1,$GJ26&gt;=0.05),1,),)</f>
        <v>0</v>
      </c>
      <c r="HO26" s="517">
        <f>IF(AND($GP26=3,SUM($HK26:HN26)&lt;&gt;1),IF(AND($GE26=1,$GI26&gt;0),1,),)</f>
        <v>0</v>
      </c>
      <c r="HP26" s="517">
        <f>IF(AND($GP26=3,SUM($HK26:HO26)&lt;&gt;1),IF($GJ26&gt;=0.1,1,),)</f>
        <v>0</v>
      </c>
      <c r="HQ26" s="517">
        <f>IF(AND($GP26=3,SUM($HK26:HP26)&lt;&gt;1),IF($GE26=1,1,),)</f>
        <v>0</v>
      </c>
      <c r="HR26" s="517">
        <f>IF(AND($GP26=3,SUM($HK26:HQ26)&lt;&gt;1),IF($GJ26&gt;=0.05,1,),)</f>
        <v>0</v>
      </c>
      <c r="HS26" s="517">
        <f>IF(AND(SUM($HK26:HR26)&lt;&gt;1,$GP26=3,$GF26=1,$GI26&gt;0),1,)</f>
        <v>0</v>
      </c>
      <c r="HT26" s="831"/>
      <c r="HU26" s="520">
        <f t="shared" si="169"/>
        <v>0</v>
      </c>
      <c r="HV26" s="521">
        <f t="shared" si="170"/>
        <v>0</v>
      </c>
      <c r="HW26" s="521">
        <f t="shared" si="171"/>
        <v>0</v>
      </c>
      <c r="HX26" s="521">
        <f t="shared" si="172"/>
        <v>0</v>
      </c>
      <c r="HY26" s="521">
        <f t="shared" si="173"/>
        <v>0</v>
      </c>
      <c r="HZ26" s="521">
        <f t="shared" si="174"/>
        <v>0</v>
      </c>
      <c r="IA26" s="521">
        <f t="shared" si="175"/>
        <v>0</v>
      </c>
      <c r="IB26" s="521">
        <f t="shared" si="176"/>
        <v>0</v>
      </c>
      <c r="IC26" s="521">
        <f t="shared" si="177"/>
        <v>0</v>
      </c>
      <c r="ID26" s="521">
        <f t="shared" si="178"/>
        <v>0</v>
      </c>
      <c r="IE26" s="521">
        <f t="shared" si="179"/>
        <v>0</v>
      </c>
      <c r="IF26" s="521">
        <f t="shared" si="180"/>
        <v>0</v>
      </c>
      <c r="IG26" s="521">
        <f t="shared" si="181"/>
        <v>0</v>
      </c>
      <c r="IH26" s="521">
        <f t="shared" si="182"/>
        <v>0</v>
      </c>
      <c r="II26" s="521">
        <f t="shared" si="183"/>
        <v>0</v>
      </c>
      <c r="IJ26" s="521">
        <f t="shared" si="184"/>
        <v>0</v>
      </c>
      <c r="IK26" s="521">
        <f t="shared" si="185"/>
        <v>0</v>
      </c>
      <c r="IL26" s="521">
        <f t="shared" si="186"/>
        <v>0</v>
      </c>
      <c r="IM26" s="521">
        <f t="shared" si="187"/>
        <v>0</v>
      </c>
      <c r="IN26" s="521">
        <f t="shared" si="35"/>
        <v>0</v>
      </c>
      <c r="IO26" s="521">
        <f t="shared" si="36"/>
        <v>0</v>
      </c>
      <c r="IP26" s="521">
        <f t="shared" si="37"/>
        <v>0</v>
      </c>
      <c r="IQ26" s="521">
        <f t="shared" si="38"/>
        <v>0</v>
      </c>
      <c r="IR26" s="521">
        <f t="shared" si="39"/>
        <v>0</v>
      </c>
      <c r="IS26" s="521">
        <f t="shared" si="40"/>
        <v>0</v>
      </c>
      <c r="IT26" s="521">
        <f t="shared" si="41"/>
        <v>0</v>
      </c>
      <c r="IU26" s="521">
        <f t="shared" si="42"/>
        <v>0</v>
      </c>
      <c r="IV26" s="521">
        <f t="shared" si="43"/>
        <v>0</v>
      </c>
      <c r="IW26" s="823">
        <f t="shared" si="44"/>
        <v>0</v>
      </c>
      <c r="IX26" s="521">
        <f t="shared" si="45"/>
        <v>0</v>
      </c>
      <c r="IY26" s="521">
        <f t="shared" si="46"/>
        <v>0</v>
      </c>
      <c r="IZ26" s="823">
        <f t="shared" si="188"/>
        <v>0</v>
      </c>
      <c r="JA26" s="521">
        <f t="shared" si="48"/>
        <v>0</v>
      </c>
      <c r="JB26" s="521">
        <f t="shared" si="49"/>
        <v>0</v>
      </c>
      <c r="JC26" s="521">
        <f t="shared" si="50"/>
        <v>0</v>
      </c>
      <c r="JD26" s="521">
        <f t="shared" si="189"/>
        <v>0</v>
      </c>
      <c r="JE26" s="521">
        <f t="shared" si="190"/>
        <v>0</v>
      </c>
      <c r="JF26" s="521">
        <f t="shared" si="191"/>
        <v>0</v>
      </c>
      <c r="JG26" s="521">
        <f t="shared" si="192"/>
        <v>0</v>
      </c>
      <c r="JH26" s="521">
        <f t="shared" si="193"/>
        <v>0</v>
      </c>
      <c r="JI26" s="521">
        <f t="shared" si="194"/>
        <v>0</v>
      </c>
      <c r="JJ26" s="521">
        <f t="shared" si="195"/>
        <v>0</v>
      </c>
      <c r="JK26" s="521">
        <f t="shared" si="196"/>
        <v>0</v>
      </c>
      <c r="JL26" s="521">
        <f t="shared" si="197"/>
        <v>0</v>
      </c>
      <c r="JM26" s="521">
        <f t="shared" si="198"/>
        <v>0</v>
      </c>
      <c r="JN26" s="521">
        <f t="shared" si="199"/>
        <v>0</v>
      </c>
      <c r="JO26" s="521">
        <f t="shared" si="200"/>
        <v>0</v>
      </c>
      <c r="JP26" s="521">
        <f t="shared" si="201"/>
        <v>0</v>
      </c>
      <c r="JQ26" s="521">
        <f t="shared" si="202"/>
        <v>0</v>
      </c>
      <c r="JR26" s="521">
        <f t="shared" si="203"/>
        <v>0</v>
      </c>
      <c r="JS26" s="521">
        <f t="shared" si="204"/>
        <v>0</v>
      </c>
      <c r="JT26" s="521">
        <f t="shared" si="205"/>
        <v>0</v>
      </c>
      <c r="JU26" s="521">
        <f t="shared" si="206"/>
        <v>0</v>
      </c>
      <c r="JV26" s="521">
        <f t="shared" si="207"/>
        <v>0</v>
      </c>
      <c r="JW26" s="521">
        <f t="shared" si="208"/>
        <v>0</v>
      </c>
      <c r="JX26" s="521">
        <f t="shared" si="209"/>
        <v>0</v>
      </c>
      <c r="JY26" s="521">
        <f t="shared" si="210"/>
        <v>0</v>
      </c>
      <c r="JZ26" s="521">
        <f t="shared" si="211"/>
        <v>0</v>
      </c>
      <c r="KA26" s="521">
        <f t="shared" si="212"/>
        <v>0</v>
      </c>
      <c r="KB26" s="521">
        <f t="shared" si="213"/>
        <v>0</v>
      </c>
      <c r="KC26" s="521">
        <f t="shared" si="214"/>
        <v>0</v>
      </c>
      <c r="KD26" s="521">
        <f t="shared" si="215"/>
        <v>0</v>
      </c>
      <c r="KE26" s="521">
        <f t="shared" si="216"/>
        <v>0</v>
      </c>
      <c r="KF26" s="521">
        <f t="shared" si="79"/>
        <v>0</v>
      </c>
      <c r="KG26" s="521">
        <f t="shared" si="217"/>
        <v>0</v>
      </c>
      <c r="KH26" s="521">
        <f t="shared" si="218"/>
        <v>0</v>
      </c>
      <c r="KI26" s="522">
        <f t="shared" si="219"/>
        <v>0</v>
      </c>
      <c r="KJ26" s="521">
        <f t="shared" si="83"/>
        <v>0</v>
      </c>
      <c r="KK26" s="760">
        <f>IF(H26=1,VLOOKUP(C26,'総括表 (A表)'!$E$12:$AW$542,42,FALSE),)</f>
        <v>0</v>
      </c>
      <c r="KL26" s="524">
        <f t="shared" si="220"/>
        <v>0</v>
      </c>
      <c r="KM26" s="521" t="str">
        <f t="shared" si="84"/>
        <v/>
      </c>
      <c r="KN26" s="521" t="str">
        <f t="shared" si="85"/>
        <v/>
      </c>
      <c r="KO26" s="521" t="str">
        <f t="shared" si="221"/>
        <v/>
      </c>
      <c r="KP26" s="521" t="str">
        <f t="shared" si="86"/>
        <v/>
      </c>
      <c r="KQ26" s="521" t="str">
        <f t="shared" si="87"/>
        <v/>
      </c>
      <c r="KR26" s="521" t="str">
        <f t="shared" si="88"/>
        <v/>
      </c>
      <c r="KS26" s="521" t="str">
        <f t="shared" si="89"/>
        <v/>
      </c>
      <c r="KT26" s="521" t="str">
        <f t="shared" si="90"/>
        <v/>
      </c>
      <c r="KU26" s="760" t="str">
        <f t="shared" si="91"/>
        <v/>
      </c>
      <c r="KV26" s="521" t="str">
        <f t="shared" si="92"/>
        <v/>
      </c>
      <c r="KW26" s="520">
        <f t="shared" si="93"/>
        <v>0</v>
      </c>
      <c r="KX26" s="521" t="str">
        <f t="shared" si="222"/>
        <v/>
      </c>
      <c r="KY26" s="525">
        <f t="shared" si="94"/>
        <v>0</v>
      </c>
      <c r="KZ26" s="521" t="str">
        <f t="shared" si="95"/>
        <v/>
      </c>
      <c r="LA26" s="760" t="str">
        <f t="shared" si="96"/>
        <v/>
      </c>
      <c r="LB26" s="526" t="str">
        <f t="shared" si="97"/>
        <v>○</v>
      </c>
      <c r="LC26" s="520">
        <f t="shared" si="223"/>
        <v>0</v>
      </c>
      <c r="LD26" s="527">
        <f t="shared" si="224"/>
        <v>0</v>
      </c>
      <c r="LE26" s="527" t="str">
        <f t="shared" si="225"/>
        <v/>
      </c>
      <c r="LF26" s="761" t="str">
        <f t="shared" si="226"/>
        <v/>
      </c>
      <c r="LG26" s="735" t="str">
        <f t="shared" si="98"/>
        <v/>
      </c>
      <c r="LH26" s="530" t="str">
        <f t="shared" si="99"/>
        <v>○</v>
      </c>
      <c r="LI26" s="736">
        <f t="shared" si="100"/>
        <v>0</v>
      </c>
      <c r="LJ26" s="761">
        <f t="shared" si="101"/>
        <v>0</v>
      </c>
      <c r="LK26" s="532">
        <f t="shared" si="227"/>
        <v>0</v>
      </c>
      <c r="LL26" s="533" t="str">
        <f t="shared" si="228"/>
        <v>○</v>
      </c>
      <c r="LM26" s="600">
        <f t="shared" si="102"/>
        <v>0</v>
      </c>
      <c r="LN26" s="602" t="str">
        <f t="shared" si="229"/>
        <v>○</v>
      </c>
      <c r="LO26" s="608">
        <f t="shared" si="103"/>
        <v>0</v>
      </c>
      <c r="LP26" s="521" t="str">
        <f t="shared" si="104"/>
        <v/>
      </c>
      <c r="LQ26" s="607">
        <f t="shared" si="105"/>
        <v>0</v>
      </c>
      <c r="LR26" s="521" t="str">
        <f t="shared" si="106"/>
        <v/>
      </c>
      <c r="LS26" s="519" t="str">
        <f t="shared" si="107"/>
        <v/>
      </c>
      <c r="LT26" s="526" t="str">
        <f t="shared" si="108"/>
        <v>○</v>
      </c>
      <c r="LU26" s="601" t="str">
        <f t="shared" si="230"/>
        <v/>
      </c>
      <c r="LV26" s="601">
        <f t="shared" si="231"/>
        <v>0</v>
      </c>
      <c r="LW26" s="761">
        <f t="shared" si="110"/>
        <v>0</v>
      </c>
      <c r="LX26" s="735">
        <f t="shared" si="111"/>
        <v>0</v>
      </c>
      <c r="LY26" s="530" t="str">
        <f t="shared" si="112"/>
        <v>○</v>
      </c>
      <c r="LZ26" s="736">
        <f t="shared" si="113"/>
        <v>0</v>
      </c>
      <c r="MA26" s="761">
        <f t="shared" si="114"/>
        <v>0</v>
      </c>
      <c r="MB26" s="532">
        <f t="shared" si="115"/>
        <v>0</v>
      </c>
      <c r="MC26" s="533" t="str">
        <f t="shared" si="232"/>
        <v>○</v>
      </c>
      <c r="MD26" s="473">
        <f>IF(AND($H26=1,$T26=1),SUMIF($E$14:$E$213,E26,$CA$14:CA225),0)</f>
        <v>0</v>
      </c>
      <c r="ME26" s="856" t="str">
        <f t="shared" si="116"/>
        <v>○</v>
      </c>
      <c r="MF26" s="869" t="str">
        <f t="shared" si="233"/>
        <v/>
      </c>
      <c r="MG26" s="870" t="str">
        <f t="shared" si="117"/>
        <v/>
      </c>
      <c r="MH26" s="871" t="str">
        <f t="shared" si="118"/>
        <v/>
      </c>
      <c r="MI26" s="872" t="str">
        <f t="shared" si="234"/>
        <v/>
      </c>
      <c r="MJ26" s="873" t="str">
        <f t="shared" si="119"/>
        <v/>
      </c>
      <c r="MK26" s="874">
        <f t="shared" si="120"/>
        <v>0</v>
      </c>
      <c r="MM26" s="739"/>
    </row>
    <row r="27" spans="1:351" ht="19" customHeight="1">
      <c r="A27" s="610">
        <f t="shared" si="8"/>
        <v>0</v>
      </c>
      <c r="B27" s="610">
        <f t="shared" si="121"/>
        <v>0</v>
      </c>
      <c r="C27" s="610">
        <f t="shared" si="122"/>
        <v>0</v>
      </c>
      <c r="D27" s="610">
        <f t="shared" si="123"/>
        <v>0</v>
      </c>
      <c r="E27" s="610">
        <f t="shared" si="9"/>
        <v>0</v>
      </c>
      <c r="F27" s="610">
        <f t="shared" si="124"/>
        <v>0</v>
      </c>
      <c r="G27" s="610">
        <f t="shared" si="125"/>
        <v>0</v>
      </c>
      <c r="H27" s="610">
        <f t="shared" si="126"/>
        <v>0</v>
      </c>
      <c r="I27" s="611">
        <f t="shared" si="10"/>
        <v>14</v>
      </c>
      <c r="J27" s="719"/>
      <c r="K27" s="720"/>
      <c r="L27" s="720"/>
      <c r="M27" s="720"/>
      <c r="N27" s="924"/>
      <c r="O27" s="918"/>
      <c r="P27" s="742"/>
      <c r="Q27" s="637">
        <f t="shared" si="127"/>
        <v>0</v>
      </c>
      <c r="R27" s="722"/>
      <c r="S27" s="722"/>
      <c r="T27" s="722"/>
      <c r="U27" s="725"/>
      <c r="V27" s="762">
        <f t="shared" si="11"/>
        <v>0</v>
      </c>
      <c r="W27" s="741"/>
      <c r="X27" s="745"/>
      <c r="Y27" s="745"/>
      <c r="Z27" s="741"/>
      <c r="AA27" s="639" t="str">
        <f t="shared" si="128"/>
        <v/>
      </c>
      <c r="AB27" s="640" t="str">
        <f t="shared" si="129"/>
        <v/>
      </c>
      <c r="AC27" s="732"/>
      <c r="AD27" s="641">
        <f t="shared" si="130"/>
        <v>0</v>
      </c>
      <c r="AE27" s="729"/>
      <c r="AF27" s="728" t="str">
        <f>'整理番号表 （R6時） '!$AC27</f>
        <v/>
      </c>
      <c r="AG27" s="730" t="str">
        <f t="shared" si="131"/>
        <v/>
      </c>
      <c r="AH27" s="731"/>
      <c r="AI27" s="732"/>
      <c r="AJ27" s="639">
        <f>IF(AI27&lt;&gt;0,VLOOKUP(AI27,'整理番号表 （R6時） '!$B$20:$F$47,2,FALSE),)</f>
        <v>0</v>
      </c>
      <c r="AK27" s="409"/>
      <c r="AL27" s="409"/>
      <c r="AM27" s="409"/>
      <c r="AN27" s="752"/>
      <c r="AO27" s="644" t="str">
        <f>IF(AND($S27=1,$AN27&lt;&gt;0),VLOOKUP(AN27,'整理番号表 （R6時） '!$P$6:$Q$39,2,FALSE),IF(AND($T27=1,$AN27&gt;0,$AN27&lt;=8),VLOOKUP($AN27,'整理番号表 （R6時） '!$P$6:$Q$13,2,FALSE),IF($AN27&gt;=9,"ﾘｰｽは1～8の数字を選択","")))</f>
        <v/>
      </c>
      <c r="AP27" s="805"/>
      <c r="AQ27" s="645">
        <f t="shared" si="132"/>
        <v>0</v>
      </c>
      <c r="AR27" s="810"/>
      <c r="AS27" s="741"/>
      <c r="AT27" s="756"/>
      <c r="AU27" s="757"/>
      <c r="AV27" s="745"/>
      <c r="AW27" s="315"/>
      <c r="AX27" s="751">
        <f>IF(AW27&lt;&gt;0,VLOOKUP(AW27,'整理番号表 （R6時） '!$P$43:$R$49,2,FALSE),)</f>
        <v>0</v>
      </c>
      <c r="AY27" s="747"/>
      <c r="AZ27" s="756"/>
      <c r="BA27" s="746"/>
      <c r="BB27" s="743"/>
      <c r="BC27" s="759">
        <f t="shared" si="133"/>
        <v>0</v>
      </c>
      <c r="BD27" s="763">
        <f t="shared" si="12"/>
        <v>0</v>
      </c>
      <c r="BE27" s="759">
        <f t="shared" si="134"/>
        <v>0</v>
      </c>
      <c r="BF27" s="508"/>
      <c r="BG27" s="508"/>
      <c r="BH27" s="508"/>
      <c r="BI27" s="509"/>
      <c r="BJ27" s="770" t="str">
        <f t="shared" si="135"/>
        <v/>
      </c>
      <c r="BK27" s="772" t="str">
        <f t="shared" si="136"/>
        <v/>
      </c>
      <c r="BL27" s="648">
        <f t="shared" si="137"/>
        <v>0</v>
      </c>
      <c r="BM27" s="836"/>
      <c r="BN27" s="510"/>
      <c r="BO27" s="593"/>
      <c r="BP27" s="902"/>
      <c r="BQ27" s="756"/>
      <c r="BR27" s="756"/>
      <c r="BS27" s="756"/>
      <c r="BT27" s="929" t="str">
        <f t="shared" si="238"/>
        <v/>
      </c>
      <c r="BU27" s="911"/>
      <c r="BV27" s="752"/>
      <c r="BW27" s="751">
        <f>IF(BV27&lt;&gt;0,VLOOKUP(BV27,'整理番号表 （R6時） '!$P$43:$R$49,2,FALSE),)</f>
        <v>0</v>
      </c>
      <c r="BX27" s="758"/>
      <c r="BY27" s="757"/>
      <c r="BZ27" s="759" t="str">
        <f t="shared" si="138"/>
        <v/>
      </c>
      <c r="CA27" s="712"/>
      <c r="CB27" s="759">
        <f t="shared" si="139"/>
        <v>0</v>
      </c>
      <c r="CC27" s="763" t="str">
        <f t="shared" si="13"/>
        <v/>
      </c>
      <c r="CD27" s="754"/>
      <c r="CE27" s="754"/>
      <c r="CF27" s="759">
        <f t="shared" si="235"/>
        <v>0</v>
      </c>
      <c r="CG27" s="748"/>
      <c r="CH27" s="748"/>
      <c r="CI27" s="622"/>
      <c r="CJ27" s="853"/>
      <c r="CK27" s="854"/>
      <c r="CL27" s="665" t="str">
        <f t="shared" si="140"/>
        <v/>
      </c>
      <c r="CM27" s="666" t="str">
        <f t="shared" si="14"/>
        <v/>
      </c>
      <c r="CN27" s="744"/>
      <c r="CO27" s="496"/>
      <c r="CP27" s="762" t="str">
        <f t="shared" si="15"/>
        <v/>
      </c>
      <c r="CQ27" s="740"/>
      <c r="CR27" s="749"/>
      <c r="CS27" s="740"/>
      <c r="CT27" s="740"/>
      <c r="CU27" s="740"/>
      <c r="CV27" s="649" t="str">
        <f t="shared" si="141"/>
        <v/>
      </c>
      <c r="CW27" s="547">
        <f t="shared" si="142"/>
        <v>0</v>
      </c>
      <c r="CX27" s="762" t="str">
        <f t="shared" si="16"/>
        <v/>
      </c>
      <c r="CY27" s="715"/>
      <c r="CZ27" s="740"/>
      <c r="DA27" s="715"/>
      <c r="DB27" s="715"/>
      <c r="DC27" s="714"/>
      <c r="DD27" s="649" t="str">
        <f t="shared" si="143"/>
        <v/>
      </c>
      <c r="DE27" s="547" t="str">
        <f t="shared" si="144"/>
        <v/>
      </c>
      <c r="DF27" s="762">
        <f t="shared" si="145"/>
        <v>0</v>
      </c>
      <c r="DG27" s="762" t="str">
        <f t="shared" si="146"/>
        <v/>
      </c>
      <c r="DH27" s="762">
        <f t="shared" si="147"/>
        <v>0</v>
      </c>
      <c r="DI27" s="762">
        <f t="shared" si="148"/>
        <v>0</v>
      </c>
      <c r="DJ27" s="762">
        <f t="shared" si="149"/>
        <v>0</v>
      </c>
      <c r="DK27" s="762">
        <f t="shared" si="150"/>
        <v>0</v>
      </c>
      <c r="DL27" s="762">
        <f t="shared" si="151"/>
        <v>0</v>
      </c>
      <c r="DM27" s="762" t="str">
        <f t="shared" si="152"/>
        <v/>
      </c>
      <c r="DN27" s="855"/>
      <c r="DO27" s="661">
        <f t="shared" si="239"/>
        <v>0</v>
      </c>
      <c r="DP27" s="336">
        <f t="shared" si="239"/>
        <v>0</v>
      </c>
      <c r="DQ27" s="336">
        <f t="shared" si="239"/>
        <v>0</v>
      </c>
      <c r="DR27" s="336">
        <f t="shared" si="239"/>
        <v>0</v>
      </c>
      <c r="DS27" s="336">
        <f t="shared" si="239"/>
        <v>0</v>
      </c>
      <c r="DT27" s="336">
        <f t="shared" si="239"/>
        <v>0</v>
      </c>
      <c r="DU27" s="336">
        <f t="shared" si="154"/>
        <v>0</v>
      </c>
      <c r="DV27" s="336">
        <f t="shared" si="240"/>
        <v>0</v>
      </c>
      <c r="DW27" s="336">
        <f t="shared" si="240"/>
        <v>0</v>
      </c>
      <c r="DX27" s="336">
        <f t="shared" si="240"/>
        <v>0</v>
      </c>
      <c r="DY27" s="336">
        <f t="shared" si="240"/>
        <v>0</v>
      </c>
      <c r="DZ27" s="336">
        <f t="shared" si="240"/>
        <v>0</v>
      </c>
      <c r="EA27" s="336">
        <f t="shared" si="240"/>
        <v>0</v>
      </c>
      <c r="EB27" s="336">
        <f t="shared" si="156"/>
        <v>0</v>
      </c>
      <c r="EC27" s="336">
        <f t="shared" si="157"/>
        <v>0</v>
      </c>
      <c r="ED27" s="336">
        <f t="shared" si="158"/>
        <v>0</v>
      </c>
      <c r="EE27" s="336">
        <f t="shared" si="159"/>
        <v>0</v>
      </c>
      <c r="EF27" s="336">
        <f t="shared" si="160"/>
        <v>0</v>
      </c>
      <c r="EG27" s="390">
        <f t="shared" si="19"/>
        <v>0</v>
      </c>
      <c r="EH27" s="650">
        <f t="shared" si="161"/>
        <v>0</v>
      </c>
      <c r="EI27" s="650">
        <f>IF($AA27=1,IF(SUM($EH27:EH27)&lt;&gt;1,IF(SUM(GR27,HC27,HL27)&gt;0,1,),),)</f>
        <v>0</v>
      </c>
      <c r="EJ27" s="650">
        <f>IF($AA27=1,IF(SUM($EH27:EI27)&lt;&gt;1,IF(SUM(GS27,HD27,HM27)&gt;0,1,),),)</f>
        <v>0</v>
      </c>
      <c r="EK27" s="650">
        <f>IF($AA27=1,IF(SUM($EH27:EJ27)&lt;&gt;1,IF(SUM(GT27,HE27,HN27)&gt;0,1,),),)</f>
        <v>0</v>
      </c>
      <c r="EL27" s="650">
        <f>IF($AA27=1,IF(SUM($EH27:EK27)&lt;&gt;1,IF(SUM(GU27,GZ27,HF27,HO27)&gt;0,1,),),)</f>
        <v>0</v>
      </c>
      <c r="EM27" s="650">
        <f>IF($AA27=1,IF(SUM($EH27:EK27)&lt;&gt;1,IF(SUM(GV27,HG27,HP27)&gt;0,1,),),)</f>
        <v>0</v>
      </c>
      <c r="EN27" s="650">
        <f>IF($AA27=1,IF(SUM($EH27:EL27)&lt;&gt;1,IF(SUM(GW27,HH27,HQ27)&gt;0,1,),),)</f>
        <v>0</v>
      </c>
      <c r="EO27" s="650">
        <f>IF($AA27=1,IF(SUM($EH27:EM27)&lt;&gt;1,IF(SUM(GX27,HI27,HR27)&gt;0,1,),),)</f>
        <v>0</v>
      </c>
      <c r="EP27" s="650">
        <f>IF($AA27=1,IF(SUM($EH27:EO27)&lt;&gt;1,IF(SUM(GY27,HJ27,HS27,HA27)&gt;0,1,),),)</f>
        <v>0</v>
      </c>
      <c r="EQ27" s="818"/>
      <c r="ER27" s="818"/>
      <c r="ES27" s="818"/>
      <c r="ET27" s="818"/>
      <c r="EU27" s="818"/>
      <c r="EV27" s="818"/>
      <c r="EW27" s="59"/>
      <c r="EX27" s="59"/>
      <c r="EY27" s="59"/>
      <c r="EZ27" s="59"/>
      <c r="FA27" s="59"/>
      <c r="FB27" s="650">
        <f t="shared" si="21"/>
        <v>0</v>
      </c>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11"/>
      <c r="GB27" s="59"/>
      <c r="GC27" s="932"/>
      <c r="GD27" s="662"/>
      <c r="GE27" s="512"/>
      <c r="GF27" s="513"/>
      <c r="GG27" s="514"/>
      <c r="GH27" s="514"/>
      <c r="GI27" s="515">
        <f t="shared" si="22"/>
        <v>0</v>
      </c>
      <c r="GJ27" s="516">
        <f t="shared" si="23"/>
        <v>0</v>
      </c>
      <c r="GK27" s="517">
        <f t="shared" si="24"/>
        <v>0</v>
      </c>
      <c r="GL27" s="518">
        <f t="shared" si="25"/>
        <v>0</v>
      </c>
      <c r="GM27" s="518">
        <f t="shared" si="26"/>
        <v>0</v>
      </c>
      <c r="GN27" s="518">
        <f t="shared" si="27"/>
        <v>0</v>
      </c>
      <c r="GO27" s="518">
        <f t="shared" si="28"/>
        <v>0</v>
      </c>
      <c r="GP27" s="517">
        <f t="shared" si="162"/>
        <v>0</v>
      </c>
      <c r="GQ27" s="517">
        <f t="shared" si="163"/>
        <v>0</v>
      </c>
      <c r="GR27" s="517">
        <f>IF($GF27&lt;&gt;1,IF(AND(SUM($GQ27:GQ27)&lt;&gt;1),IF($GI27&gt;=10,1,),),0)</f>
        <v>0</v>
      </c>
      <c r="GS27" s="517">
        <f>IF($GF27&lt;&gt;1,IF(AND(SUM($GQ27:GR27)&lt;&gt;1),IF(AND($GE27=1,$GI27&gt;=4),1,),),0)</f>
        <v>0</v>
      </c>
      <c r="GT27" s="517">
        <f>IF($GF27&lt;&gt;1,IF(AND(SUM($GQ27:GS27)&lt;&gt;1),IF(AND($GE27=1,$GI27&gt;=2),1,),),0)</f>
        <v>0</v>
      </c>
      <c r="GU27" s="517">
        <f>IF($GF27&lt;&gt;1,IF(AND(SUM($GQ27:GT27)&lt;&gt;1),IF(AND($GE27=1,$GI27&gt;0),1,),),0)</f>
        <v>0</v>
      </c>
      <c r="GV27" s="517">
        <f>IF($GF27&lt;&gt;1,IF(AND(SUM($GQ27:GU27)&lt;&gt;1),IF($GI27&gt;=4,1,),),0)</f>
        <v>0</v>
      </c>
      <c r="GW27" s="517">
        <f>IF($GF27&lt;&gt;1,IF(AND(SUM($GQ27:GV27)&lt;&gt;1),IF($GE27=1,1,),),0)</f>
        <v>0</v>
      </c>
      <c r="GX27" s="517">
        <f>IF($GF27&lt;&gt;1,IF(AND(SUM($GQ27:GW27)&lt;&gt;1),IF($GI27&gt;=2,1,),),0)</f>
        <v>0</v>
      </c>
      <c r="GY27" s="517">
        <f>IF($GF27&lt;&gt;1,IF(AND(SUM($GQ27:GX27)&lt;&gt;1),IF($GI27&gt;0,1,),),0)</f>
        <v>0</v>
      </c>
      <c r="GZ27" s="517">
        <f t="shared" si="164"/>
        <v>0</v>
      </c>
      <c r="HA27" s="517">
        <f>IF(AND(SUM($GZ27:GZ27)&lt;&gt;1,$GP27=4,$GF27=1,$GI27&gt;0),1,0)</f>
        <v>0</v>
      </c>
      <c r="HB27" s="517">
        <f t="shared" si="165"/>
        <v>0</v>
      </c>
      <c r="HC27" s="517">
        <f t="shared" si="166"/>
        <v>0</v>
      </c>
      <c r="HD27" s="517">
        <f>IF(AND($GP27=2,SUM($HB27:HC27)&lt;&gt;1),IF(AND($GE27=1,$GJ27&gt;=0.2),1,),)</f>
        <v>0</v>
      </c>
      <c r="HE27" s="517">
        <f>IF(AND($GP27=2,SUM($HB27:HD27)&lt;&gt;1),IF(AND($GE27=1,$GJ27&gt;=0.1),1,),)</f>
        <v>0</v>
      </c>
      <c r="HF27" s="517">
        <f>IF(AND($GP27=2,SUM($HB27:HE27)&lt;&gt;1),IF(AND($GE27=1,$GI27&gt;0),1,),)</f>
        <v>0</v>
      </c>
      <c r="HG27" s="517">
        <f>IF(AND($GP27=2,SUM($HB27:HF27)&lt;&gt;1),IF($GJ27&gt;=0.2,1,),)</f>
        <v>0</v>
      </c>
      <c r="HH27" s="517">
        <f>IF(AND($GP27=2,SUM($HB27:HG27)&lt;&gt;1),IF($GE27=1,1,),)</f>
        <v>0</v>
      </c>
      <c r="HI27" s="517">
        <f>IF(AND($GP27=2,SUM($HB27:HH27)&lt;&gt;1),IF($GJ27&gt;=0.1,1,),)</f>
        <v>0</v>
      </c>
      <c r="HJ27" s="517">
        <f>IF(AND(SUM($HB27:HI27)&lt;&gt;1,$GP27=2,$GI27&gt;0),1,)</f>
        <v>0</v>
      </c>
      <c r="HK27" s="517">
        <f t="shared" si="167"/>
        <v>0</v>
      </c>
      <c r="HL27" s="517">
        <f t="shared" si="168"/>
        <v>0</v>
      </c>
      <c r="HM27" s="517">
        <f>IF(AND($GP27=3,SUM($HK27:HL27)&lt;&gt;1),IF(AND($GE27=1,$GJ27&gt;=0.1),1,),)</f>
        <v>0</v>
      </c>
      <c r="HN27" s="517">
        <f>IF(AND($GP27=3,SUM($HK27:HM27)&lt;&gt;1),IF(AND($GE27=1,$GJ27&gt;=0.05),1,),)</f>
        <v>0</v>
      </c>
      <c r="HO27" s="517">
        <f>IF(AND($GP27=3,SUM($HK27:HN27)&lt;&gt;1),IF(AND($GE27=1,$GI27&gt;0),1,),)</f>
        <v>0</v>
      </c>
      <c r="HP27" s="517">
        <f>IF(AND($GP27=3,SUM($HK27:HO27)&lt;&gt;1),IF($GJ27&gt;=0.1,1,),)</f>
        <v>0</v>
      </c>
      <c r="HQ27" s="517">
        <f>IF(AND($GP27=3,SUM($HK27:HP27)&lt;&gt;1),IF($GE27=1,1,),)</f>
        <v>0</v>
      </c>
      <c r="HR27" s="517">
        <f>IF(AND($GP27=3,SUM($HK27:HQ27)&lt;&gt;1),IF($GJ27&gt;=0.05,1,),)</f>
        <v>0</v>
      </c>
      <c r="HS27" s="517">
        <f>IF(AND(SUM($HK27:HR27)&lt;&gt;1,$GP27=3,$GF27=1,$GI27&gt;0),1,)</f>
        <v>0</v>
      </c>
      <c r="HT27" s="831"/>
      <c r="HU27" s="520">
        <f t="shared" si="169"/>
        <v>0</v>
      </c>
      <c r="HV27" s="521">
        <f t="shared" si="170"/>
        <v>0</v>
      </c>
      <c r="HW27" s="521">
        <f t="shared" si="171"/>
        <v>0</v>
      </c>
      <c r="HX27" s="521">
        <f t="shared" si="172"/>
        <v>0</v>
      </c>
      <c r="HY27" s="521">
        <f t="shared" si="173"/>
        <v>0</v>
      </c>
      <c r="HZ27" s="521">
        <f t="shared" si="174"/>
        <v>0</v>
      </c>
      <c r="IA27" s="521">
        <f t="shared" si="175"/>
        <v>0</v>
      </c>
      <c r="IB27" s="521">
        <f t="shared" si="176"/>
        <v>0</v>
      </c>
      <c r="IC27" s="521">
        <f t="shared" si="177"/>
        <v>0</v>
      </c>
      <c r="ID27" s="521">
        <f t="shared" si="178"/>
        <v>0</v>
      </c>
      <c r="IE27" s="521">
        <f t="shared" si="179"/>
        <v>0</v>
      </c>
      <c r="IF27" s="521">
        <f t="shared" si="180"/>
        <v>0</v>
      </c>
      <c r="IG27" s="521">
        <f t="shared" si="181"/>
        <v>0</v>
      </c>
      <c r="IH27" s="521">
        <f t="shared" si="182"/>
        <v>0</v>
      </c>
      <c r="II27" s="521">
        <f t="shared" si="183"/>
        <v>0</v>
      </c>
      <c r="IJ27" s="521">
        <f t="shared" si="184"/>
        <v>0</v>
      </c>
      <c r="IK27" s="521">
        <f t="shared" si="185"/>
        <v>0</v>
      </c>
      <c r="IL27" s="521">
        <f t="shared" si="186"/>
        <v>0</v>
      </c>
      <c r="IM27" s="521">
        <f t="shared" si="187"/>
        <v>0</v>
      </c>
      <c r="IN27" s="521">
        <f t="shared" si="35"/>
        <v>0</v>
      </c>
      <c r="IO27" s="521">
        <f t="shared" si="36"/>
        <v>0</v>
      </c>
      <c r="IP27" s="521">
        <f t="shared" si="37"/>
        <v>0</v>
      </c>
      <c r="IQ27" s="521">
        <f t="shared" si="38"/>
        <v>0</v>
      </c>
      <c r="IR27" s="521">
        <f t="shared" si="39"/>
        <v>0</v>
      </c>
      <c r="IS27" s="521">
        <f t="shared" si="40"/>
        <v>0</v>
      </c>
      <c r="IT27" s="521">
        <f t="shared" si="41"/>
        <v>0</v>
      </c>
      <c r="IU27" s="521">
        <f t="shared" si="42"/>
        <v>0</v>
      </c>
      <c r="IV27" s="521">
        <f t="shared" si="43"/>
        <v>0</v>
      </c>
      <c r="IW27" s="823">
        <f t="shared" si="44"/>
        <v>0</v>
      </c>
      <c r="IX27" s="521">
        <f t="shared" si="45"/>
        <v>0</v>
      </c>
      <c r="IY27" s="521">
        <f t="shared" si="46"/>
        <v>0</v>
      </c>
      <c r="IZ27" s="823">
        <f t="shared" si="188"/>
        <v>0</v>
      </c>
      <c r="JA27" s="521">
        <f t="shared" si="48"/>
        <v>0</v>
      </c>
      <c r="JB27" s="521">
        <f t="shared" si="49"/>
        <v>0</v>
      </c>
      <c r="JC27" s="521">
        <f t="shared" si="50"/>
        <v>0</v>
      </c>
      <c r="JD27" s="521">
        <f t="shared" si="189"/>
        <v>0</v>
      </c>
      <c r="JE27" s="521">
        <f t="shared" si="190"/>
        <v>0</v>
      </c>
      <c r="JF27" s="521">
        <f t="shared" si="191"/>
        <v>0</v>
      </c>
      <c r="JG27" s="521">
        <f t="shared" si="192"/>
        <v>0</v>
      </c>
      <c r="JH27" s="521">
        <f t="shared" si="193"/>
        <v>0</v>
      </c>
      <c r="JI27" s="521">
        <f t="shared" si="194"/>
        <v>0</v>
      </c>
      <c r="JJ27" s="521">
        <f t="shared" si="195"/>
        <v>0</v>
      </c>
      <c r="JK27" s="521">
        <f t="shared" si="196"/>
        <v>0</v>
      </c>
      <c r="JL27" s="521">
        <f t="shared" si="197"/>
        <v>0</v>
      </c>
      <c r="JM27" s="521">
        <f t="shared" si="198"/>
        <v>0</v>
      </c>
      <c r="JN27" s="521">
        <f t="shared" si="199"/>
        <v>0</v>
      </c>
      <c r="JO27" s="521">
        <f t="shared" si="200"/>
        <v>0</v>
      </c>
      <c r="JP27" s="521">
        <f t="shared" si="201"/>
        <v>0</v>
      </c>
      <c r="JQ27" s="521">
        <f t="shared" si="202"/>
        <v>0</v>
      </c>
      <c r="JR27" s="521">
        <f t="shared" si="203"/>
        <v>0</v>
      </c>
      <c r="JS27" s="521">
        <f t="shared" si="204"/>
        <v>0</v>
      </c>
      <c r="JT27" s="521">
        <f t="shared" si="205"/>
        <v>0</v>
      </c>
      <c r="JU27" s="521">
        <f t="shared" si="206"/>
        <v>0</v>
      </c>
      <c r="JV27" s="521">
        <f t="shared" si="207"/>
        <v>0</v>
      </c>
      <c r="JW27" s="521">
        <f t="shared" si="208"/>
        <v>0</v>
      </c>
      <c r="JX27" s="521">
        <f t="shared" si="209"/>
        <v>0</v>
      </c>
      <c r="JY27" s="521">
        <f t="shared" si="210"/>
        <v>0</v>
      </c>
      <c r="JZ27" s="521">
        <f t="shared" si="211"/>
        <v>0</v>
      </c>
      <c r="KA27" s="521">
        <f t="shared" si="212"/>
        <v>0</v>
      </c>
      <c r="KB27" s="521">
        <f t="shared" si="213"/>
        <v>0</v>
      </c>
      <c r="KC27" s="521">
        <f t="shared" si="214"/>
        <v>0</v>
      </c>
      <c r="KD27" s="521">
        <f t="shared" si="215"/>
        <v>0</v>
      </c>
      <c r="KE27" s="521">
        <f t="shared" si="216"/>
        <v>0</v>
      </c>
      <c r="KF27" s="521">
        <f t="shared" si="79"/>
        <v>0</v>
      </c>
      <c r="KG27" s="521">
        <f t="shared" si="217"/>
        <v>0</v>
      </c>
      <c r="KH27" s="521">
        <f t="shared" si="218"/>
        <v>0</v>
      </c>
      <c r="KI27" s="522">
        <f t="shared" si="219"/>
        <v>0</v>
      </c>
      <c r="KJ27" s="521">
        <f t="shared" si="83"/>
        <v>0</v>
      </c>
      <c r="KK27" s="760">
        <f>IF(H27=1,VLOOKUP(C27,'総括表 (A表)'!$E$12:$AW$542,42,FALSE),)</f>
        <v>0</v>
      </c>
      <c r="KL27" s="524">
        <f t="shared" si="220"/>
        <v>0</v>
      </c>
      <c r="KM27" s="521" t="str">
        <f t="shared" si="84"/>
        <v/>
      </c>
      <c r="KN27" s="521" t="str">
        <f t="shared" si="85"/>
        <v/>
      </c>
      <c r="KO27" s="521" t="str">
        <f t="shared" si="221"/>
        <v/>
      </c>
      <c r="KP27" s="521" t="str">
        <f t="shared" si="86"/>
        <v/>
      </c>
      <c r="KQ27" s="521" t="str">
        <f t="shared" si="87"/>
        <v/>
      </c>
      <c r="KR27" s="521" t="str">
        <f t="shared" si="88"/>
        <v/>
      </c>
      <c r="KS27" s="521" t="str">
        <f t="shared" si="89"/>
        <v/>
      </c>
      <c r="KT27" s="521" t="str">
        <f t="shared" si="90"/>
        <v/>
      </c>
      <c r="KU27" s="760" t="str">
        <f t="shared" si="91"/>
        <v/>
      </c>
      <c r="KV27" s="521" t="str">
        <f t="shared" si="92"/>
        <v/>
      </c>
      <c r="KW27" s="520">
        <f t="shared" si="93"/>
        <v>0</v>
      </c>
      <c r="KX27" s="521" t="str">
        <f t="shared" si="222"/>
        <v/>
      </c>
      <c r="KY27" s="525">
        <f t="shared" si="94"/>
        <v>0</v>
      </c>
      <c r="KZ27" s="521" t="str">
        <f t="shared" si="95"/>
        <v/>
      </c>
      <c r="LA27" s="760" t="str">
        <f t="shared" si="96"/>
        <v/>
      </c>
      <c r="LB27" s="526" t="str">
        <f t="shared" si="97"/>
        <v>○</v>
      </c>
      <c r="LC27" s="520">
        <f t="shared" si="223"/>
        <v>0</v>
      </c>
      <c r="LD27" s="527">
        <f t="shared" si="224"/>
        <v>0</v>
      </c>
      <c r="LE27" s="527" t="str">
        <f t="shared" si="225"/>
        <v/>
      </c>
      <c r="LF27" s="761" t="str">
        <f t="shared" si="226"/>
        <v/>
      </c>
      <c r="LG27" s="735" t="str">
        <f t="shared" si="98"/>
        <v/>
      </c>
      <c r="LH27" s="530" t="str">
        <f t="shared" si="99"/>
        <v>○</v>
      </c>
      <c r="LI27" s="736">
        <f t="shared" si="100"/>
        <v>0</v>
      </c>
      <c r="LJ27" s="761">
        <f t="shared" si="101"/>
        <v>0</v>
      </c>
      <c r="LK27" s="532">
        <f t="shared" si="227"/>
        <v>0</v>
      </c>
      <c r="LL27" s="533" t="str">
        <f t="shared" si="228"/>
        <v>○</v>
      </c>
      <c r="LM27" s="600">
        <f t="shared" si="102"/>
        <v>0</v>
      </c>
      <c r="LN27" s="602" t="str">
        <f t="shared" si="229"/>
        <v>○</v>
      </c>
      <c r="LO27" s="608">
        <f t="shared" si="103"/>
        <v>0</v>
      </c>
      <c r="LP27" s="521" t="str">
        <f t="shared" si="104"/>
        <v/>
      </c>
      <c r="LQ27" s="607">
        <f t="shared" si="105"/>
        <v>0</v>
      </c>
      <c r="LR27" s="521" t="str">
        <f t="shared" si="106"/>
        <v/>
      </c>
      <c r="LS27" s="519" t="str">
        <f t="shared" si="107"/>
        <v/>
      </c>
      <c r="LT27" s="526" t="str">
        <f t="shared" si="108"/>
        <v>○</v>
      </c>
      <c r="LU27" s="601" t="str">
        <f t="shared" si="230"/>
        <v/>
      </c>
      <c r="LV27" s="601">
        <f t="shared" si="231"/>
        <v>0</v>
      </c>
      <c r="LW27" s="761">
        <f t="shared" si="110"/>
        <v>0</v>
      </c>
      <c r="LX27" s="735">
        <f t="shared" si="111"/>
        <v>0</v>
      </c>
      <c r="LY27" s="530" t="str">
        <f t="shared" si="112"/>
        <v>○</v>
      </c>
      <c r="LZ27" s="736">
        <f t="shared" si="113"/>
        <v>0</v>
      </c>
      <c r="MA27" s="761">
        <f t="shared" si="114"/>
        <v>0</v>
      </c>
      <c r="MB27" s="532">
        <f t="shared" si="115"/>
        <v>0</v>
      </c>
      <c r="MC27" s="533" t="str">
        <f t="shared" si="232"/>
        <v>○</v>
      </c>
      <c r="MD27" s="473">
        <f>IF(AND($H27=1,$T27=1),SUMIF($E$14:$E$213,E27,$CA$14:CA226),0)</f>
        <v>0</v>
      </c>
      <c r="ME27" s="856" t="str">
        <f t="shared" si="116"/>
        <v>○</v>
      </c>
      <c r="MF27" s="869" t="str">
        <f t="shared" si="233"/>
        <v/>
      </c>
      <c r="MG27" s="870" t="str">
        <f t="shared" si="117"/>
        <v/>
      </c>
      <c r="MH27" s="871" t="str">
        <f t="shared" si="118"/>
        <v/>
      </c>
      <c r="MI27" s="872" t="str">
        <f t="shared" si="234"/>
        <v/>
      </c>
      <c r="MJ27" s="873" t="str">
        <f t="shared" si="119"/>
        <v/>
      </c>
      <c r="MK27" s="874">
        <f t="shared" si="120"/>
        <v>0</v>
      </c>
      <c r="MM27" s="739"/>
    </row>
    <row r="28" spans="1:351" ht="19" customHeight="1">
      <c r="A28" s="610">
        <f t="shared" si="8"/>
        <v>0</v>
      </c>
      <c r="B28" s="610">
        <f t="shared" si="121"/>
        <v>0</v>
      </c>
      <c r="C28" s="610">
        <f t="shared" si="122"/>
        <v>0</v>
      </c>
      <c r="D28" s="610">
        <f t="shared" si="123"/>
        <v>0</v>
      </c>
      <c r="E28" s="610">
        <f t="shared" si="9"/>
        <v>0</v>
      </c>
      <c r="F28" s="610">
        <f t="shared" si="124"/>
        <v>0</v>
      </c>
      <c r="G28" s="610">
        <f t="shared" si="125"/>
        <v>0</v>
      </c>
      <c r="H28" s="610">
        <f t="shared" si="126"/>
        <v>0</v>
      </c>
      <c r="I28" s="611">
        <f t="shared" si="10"/>
        <v>15</v>
      </c>
      <c r="J28" s="719"/>
      <c r="K28" s="720"/>
      <c r="L28" s="720"/>
      <c r="M28" s="720"/>
      <c r="N28" s="924"/>
      <c r="O28" s="918"/>
      <c r="P28" s="742"/>
      <c r="Q28" s="637">
        <f t="shared" si="127"/>
        <v>0</v>
      </c>
      <c r="R28" s="722"/>
      <c r="S28" s="722"/>
      <c r="T28" s="722"/>
      <c r="U28" s="725"/>
      <c r="V28" s="762">
        <f t="shared" si="11"/>
        <v>0</v>
      </c>
      <c r="W28" s="741"/>
      <c r="X28" s="745"/>
      <c r="Y28" s="745"/>
      <c r="Z28" s="741"/>
      <c r="AA28" s="639" t="str">
        <f t="shared" si="128"/>
        <v/>
      </c>
      <c r="AB28" s="640" t="str">
        <f t="shared" si="129"/>
        <v/>
      </c>
      <c r="AC28" s="731"/>
      <c r="AD28" s="641">
        <f t="shared" si="130"/>
        <v>0</v>
      </c>
      <c r="AE28" s="729"/>
      <c r="AF28" s="728" t="str">
        <f>'整理番号表 （R6時） '!$AC28</f>
        <v/>
      </c>
      <c r="AG28" s="730" t="str">
        <f t="shared" si="131"/>
        <v/>
      </c>
      <c r="AH28" s="731"/>
      <c r="AI28" s="732"/>
      <c r="AJ28" s="639">
        <f>IF(AI28&lt;&gt;0,VLOOKUP(AI28,'整理番号表 （R6時） '!$B$20:$F$47,2,FALSE),)</f>
        <v>0</v>
      </c>
      <c r="AK28" s="409"/>
      <c r="AL28" s="409"/>
      <c r="AM28" s="409"/>
      <c r="AN28" s="752"/>
      <c r="AO28" s="644" t="str">
        <f>IF(AND($S28=1,$AN28&lt;&gt;0),VLOOKUP(AN28,'整理番号表 （R6時） '!$P$6:$Q$39,2,FALSE),IF(AND($T28=1,$AN28&gt;0,$AN28&lt;=8),VLOOKUP($AN28,'整理番号表 （R6時） '!$P$6:$Q$13,2,FALSE),IF($AN28&gt;=9,"ﾘｰｽは1～8の数字を選択","")))</f>
        <v/>
      </c>
      <c r="AP28" s="805"/>
      <c r="AQ28" s="645">
        <f t="shared" si="132"/>
        <v>0</v>
      </c>
      <c r="AR28" s="810"/>
      <c r="AS28" s="741"/>
      <c r="AT28" s="756"/>
      <c r="AU28" s="757"/>
      <c r="AV28" s="745"/>
      <c r="AW28" s="315"/>
      <c r="AX28" s="751">
        <f>IF(AW28&lt;&gt;0,VLOOKUP(AW28,'整理番号表 （R6時） '!$P$43:$R$49,2,FALSE),)</f>
        <v>0</v>
      </c>
      <c r="AY28" s="747"/>
      <c r="AZ28" s="756"/>
      <c r="BA28" s="746"/>
      <c r="BB28" s="743"/>
      <c r="BC28" s="759">
        <f t="shared" si="133"/>
        <v>0</v>
      </c>
      <c r="BD28" s="763">
        <f t="shared" si="12"/>
        <v>0</v>
      </c>
      <c r="BE28" s="759">
        <f t="shared" si="134"/>
        <v>0</v>
      </c>
      <c r="BF28" s="508"/>
      <c r="BG28" s="508"/>
      <c r="BH28" s="508"/>
      <c r="BI28" s="509"/>
      <c r="BJ28" s="770" t="str">
        <f t="shared" si="135"/>
        <v/>
      </c>
      <c r="BK28" s="772" t="str">
        <f t="shared" si="136"/>
        <v/>
      </c>
      <c r="BL28" s="648">
        <f t="shared" si="137"/>
        <v>0</v>
      </c>
      <c r="BM28" s="836"/>
      <c r="BN28" s="510"/>
      <c r="BO28" s="593"/>
      <c r="BP28" s="902"/>
      <c r="BQ28" s="756"/>
      <c r="BR28" s="756"/>
      <c r="BS28" s="756"/>
      <c r="BT28" s="929" t="str">
        <f t="shared" si="238"/>
        <v/>
      </c>
      <c r="BU28" s="911"/>
      <c r="BV28" s="752"/>
      <c r="BW28" s="751">
        <f>IF(BV28&lt;&gt;0,VLOOKUP(BV28,'整理番号表 （R6時） '!$P$43:$R$49,2,FALSE),)</f>
        <v>0</v>
      </c>
      <c r="BX28" s="758"/>
      <c r="BY28" s="757"/>
      <c r="BZ28" s="759" t="str">
        <f t="shared" si="138"/>
        <v/>
      </c>
      <c r="CA28" s="712"/>
      <c r="CB28" s="759">
        <f t="shared" si="139"/>
        <v>0</v>
      </c>
      <c r="CC28" s="763" t="str">
        <f t="shared" si="13"/>
        <v/>
      </c>
      <c r="CD28" s="754"/>
      <c r="CE28" s="754"/>
      <c r="CF28" s="759">
        <f t="shared" si="235"/>
        <v>0</v>
      </c>
      <c r="CG28" s="748"/>
      <c r="CH28" s="748"/>
      <c r="CI28" s="622"/>
      <c r="CJ28" s="853"/>
      <c r="CK28" s="854"/>
      <c r="CL28" s="665" t="str">
        <f t="shared" si="140"/>
        <v/>
      </c>
      <c r="CM28" s="666" t="str">
        <f t="shared" si="14"/>
        <v/>
      </c>
      <c r="CN28" s="744"/>
      <c r="CO28" s="496"/>
      <c r="CP28" s="762" t="str">
        <f t="shared" si="15"/>
        <v/>
      </c>
      <c r="CQ28" s="740"/>
      <c r="CR28" s="749"/>
      <c r="CS28" s="740"/>
      <c r="CT28" s="740"/>
      <c r="CU28" s="740"/>
      <c r="CV28" s="649" t="str">
        <f t="shared" si="141"/>
        <v/>
      </c>
      <c r="CW28" s="547">
        <f t="shared" si="142"/>
        <v>0</v>
      </c>
      <c r="CX28" s="762" t="str">
        <f t="shared" si="16"/>
        <v/>
      </c>
      <c r="CY28" s="715"/>
      <c r="CZ28" s="740"/>
      <c r="DA28" s="715"/>
      <c r="DB28" s="715"/>
      <c r="DC28" s="714"/>
      <c r="DD28" s="649" t="str">
        <f t="shared" si="143"/>
        <v/>
      </c>
      <c r="DE28" s="547" t="str">
        <f t="shared" si="144"/>
        <v/>
      </c>
      <c r="DF28" s="762">
        <f t="shared" si="145"/>
        <v>0</v>
      </c>
      <c r="DG28" s="762" t="str">
        <f t="shared" si="146"/>
        <v/>
      </c>
      <c r="DH28" s="762">
        <f t="shared" si="147"/>
        <v>0</v>
      </c>
      <c r="DI28" s="762">
        <f t="shared" si="148"/>
        <v>0</v>
      </c>
      <c r="DJ28" s="762">
        <f t="shared" si="149"/>
        <v>0</v>
      </c>
      <c r="DK28" s="762">
        <f t="shared" si="150"/>
        <v>0</v>
      </c>
      <c r="DL28" s="762">
        <f t="shared" si="151"/>
        <v>0</v>
      </c>
      <c r="DM28" s="762" t="str">
        <f t="shared" si="152"/>
        <v/>
      </c>
      <c r="DN28" s="855"/>
      <c r="DO28" s="661">
        <f t="shared" si="239"/>
        <v>0</v>
      </c>
      <c r="DP28" s="336">
        <f t="shared" si="239"/>
        <v>0</v>
      </c>
      <c r="DQ28" s="336">
        <f t="shared" si="239"/>
        <v>0</v>
      </c>
      <c r="DR28" s="336">
        <f t="shared" si="239"/>
        <v>0</v>
      </c>
      <c r="DS28" s="336">
        <f t="shared" si="239"/>
        <v>0</v>
      </c>
      <c r="DT28" s="336">
        <f t="shared" si="239"/>
        <v>0</v>
      </c>
      <c r="DU28" s="336">
        <f t="shared" si="154"/>
        <v>0</v>
      </c>
      <c r="DV28" s="336">
        <f t="shared" si="240"/>
        <v>0</v>
      </c>
      <c r="DW28" s="336">
        <f t="shared" si="240"/>
        <v>0</v>
      </c>
      <c r="DX28" s="336">
        <f t="shared" si="240"/>
        <v>0</v>
      </c>
      <c r="DY28" s="336">
        <f t="shared" si="240"/>
        <v>0</v>
      </c>
      <c r="DZ28" s="336">
        <f t="shared" si="240"/>
        <v>0</v>
      </c>
      <c r="EA28" s="336">
        <f t="shared" si="240"/>
        <v>0</v>
      </c>
      <c r="EB28" s="336">
        <f t="shared" si="156"/>
        <v>0</v>
      </c>
      <c r="EC28" s="336">
        <f t="shared" si="157"/>
        <v>0</v>
      </c>
      <c r="ED28" s="336">
        <f t="shared" si="158"/>
        <v>0</v>
      </c>
      <c r="EE28" s="336">
        <f t="shared" si="159"/>
        <v>0</v>
      </c>
      <c r="EF28" s="336">
        <f t="shared" si="160"/>
        <v>0</v>
      </c>
      <c r="EG28" s="390">
        <f t="shared" si="19"/>
        <v>0</v>
      </c>
      <c r="EH28" s="650">
        <f t="shared" si="161"/>
        <v>0</v>
      </c>
      <c r="EI28" s="650">
        <f>IF($AA28=1,IF(SUM($EH28:EH28)&lt;&gt;1,IF(SUM(GR28,HC28,HL28)&gt;0,1,),),)</f>
        <v>0</v>
      </c>
      <c r="EJ28" s="650">
        <f>IF($AA28=1,IF(SUM($EH28:EI28)&lt;&gt;1,IF(SUM(GS28,HD28,HM28)&gt;0,1,),),)</f>
        <v>0</v>
      </c>
      <c r="EK28" s="650">
        <f>IF($AA28=1,IF(SUM($EH28:EJ28)&lt;&gt;1,IF(SUM(GT28,HE28,HN28)&gt;0,1,),),)</f>
        <v>0</v>
      </c>
      <c r="EL28" s="650">
        <f>IF($AA28=1,IF(SUM($EH28:EK28)&lt;&gt;1,IF(SUM(GU28,GZ28,HF28,HO28)&gt;0,1,),),)</f>
        <v>0</v>
      </c>
      <c r="EM28" s="650">
        <f>IF($AA28=1,IF(SUM($EH28:EK28)&lt;&gt;1,IF(SUM(GV28,HG28,HP28)&gt;0,1,),),)</f>
        <v>0</v>
      </c>
      <c r="EN28" s="650">
        <f>IF($AA28=1,IF(SUM($EH28:EL28)&lt;&gt;1,IF(SUM(GW28,HH28,HQ28)&gt;0,1,),),)</f>
        <v>0</v>
      </c>
      <c r="EO28" s="650">
        <f>IF($AA28=1,IF(SUM($EH28:EM28)&lt;&gt;1,IF(SUM(GX28,HI28,HR28)&gt;0,1,),),)</f>
        <v>0</v>
      </c>
      <c r="EP28" s="650">
        <f>IF($AA28=1,IF(SUM($EH28:EO28)&lt;&gt;1,IF(SUM(GY28,HJ28,HS28,HA28)&gt;0,1,),),)</f>
        <v>0</v>
      </c>
      <c r="EQ28" s="818"/>
      <c r="ER28" s="818"/>
      <c r="ES28" s="818"/>
      <c r="ET28" s="818"/>
      <c r="EU28" s="818"/>
      <c r="EV28" s="818"/>
      <c r="EW28" s="59"/>
      <c r="EX28" s="59"/>
      <c r="EY28" s="59"/>
      <c r="EZ28" s="59"/>
      <c r="FA28" s="59"/>
      <c r="FB28" s="650">
        <f t="shared" si="21"/>
        <v>0</v>
      </c>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11"/>
      <c r="GB28" s="59"/>
      <c r="GC28" s="932"/>
      <c r="GD28" s="662"/>
      <c r="GE28" s="512"/>
      <c r="GF28" s="513"/>
      <c r="GG28" s="514"/>
      <c r="GH28" s="514"/>
      <c r="GI28" s="515">
        <f t="shared" si="22"/>
        <v>0</v>
      </c>
      <c r="GJ28" s="516">
        <f t="shared" si="23"/>
        <v>0</v>
      </c>
      <c r="GK28" s="517">
        <f t="shared" si="24"/>
        <v>0</v>
      </c>
      <c r="GL28" s="518">
        <f t="shared" si="25"/>
        <v>0</v>
      </c>
      <c r="GM28" s="518">
        <f t="shared" si="26"/>
        <v>0</v>
      </c>
      <c r="GN28" s="518">
        <f t="shared" si="27"/>
        <v>0</v>
      </c>
      <c r="GO28" s="518">
        <f t="shared" si="28"/>
        <v>0</v>
      </c>
      <c r="GP28" s="517">
        <f t="shared" si="162"/>
        <v>0</v>
      </c>
      <c r="GQ28" s="517">
        <f t="shared" si="163"/>
        <v>0</v>
      </c>
      <c r="GR28" s="517">
        <f>IF($GF28&lt;&gt;1,IF(AND(SUM($GQ28:GQ28)&lt;&gt;1),IF($GI28&gt;=10,1,),),0)</f>
        <v>0</v>
      </c>
      <c r="GS28" s="517">
        <f>IF($GF28&lt;&gt;1,IF(AND(SUM($GQ28:GR28)&lt;&gt;1),IF(AND($GE28=1,$GI28&gt;=4),1,),),0)</f>
        <v>0</v>
      </c>
      <c r="GT28" s="517">
        <f>IF($GF28&lt;&gt;1,IF(AND(SUM($GQ28:GS28)&lt;&gt;1),IF(AND($GE28=1,$GI28&gt;=2),1,),),0)</f>
        <v>0</v>
      </c>
      <c r="GU28" s="517">
        <f>IF($GF28&lt;&gt;1,IF(AND(SUM($GQ28:GT28)&lt;&gt;1),IF(AND($GE28=1,$GI28&gt;0),1,),),0)</f>
        <v>0</v>
      </c>
      <c r="GV28" s="517">
        <f>IF($GF28&lt;&gt;1,IF(AND(SUM($GQ28:GU28)&lt;&gt;1),IF($GI28&gt;=4,1,),),0)</f>
        <v>0</v>
      </c>
      <c r="GW28" s="517">
        <f>IF($GF28&lt;&gt;1,IF(AND(SUM($GQ28:GV28)&lt;&gt;1),IF($GE28=1,1,),),0)</f>
        <v>0</v>
      </c>
      <c r="GX28" s="517">
        <f>IF($GF28&lt;&gt;1,IF(AND(SUM($GQ28:GW28)&lt;&gt;1),IF($GI28&gt;=2,1,),),0)</f>
        <v>0</v>
      </c>
      <c r="GY28" s="517">
        <f>IF($GF28&lt;&gt;1,IF(AND(SUM($GQ28:GX28)&lt;&gt;1),IF($GI28&gt;0,1,),),0)</f>
        <v>0</v>
      </c>
      <c r="GZ28" s="517">
        <f t="shared" si="164"/>
        <v>0</v>
      </c>
      <c r="HA28" s="517">
        <f>IF(AND(SUM($GZ28:GZ28)&lt;&gt;1,$GP28=4,$GF28=1,$GI28&gt;0),1,0)</f>
        <v>0</v>
      </c>
      <c r="HB28" s="517">
        <f t="shared" si="165"/>
        <v>0</v>
      </c>
      <c r="HC28" s="517">
        <f t="shared" si="166"/>
        <v>0</v>
      </c>
      <c r="HD28" s="517">
        <f>IF(AND($GP28=2,SUM($HB28:HC28)&lt;&gt;1),IF(AND($GE28=1,$GJ28&gt;=0.2),1,),)</f>
        <v>0</v>
      </c>
      <c r="HE28" s="517">
        <f>IF(AND($GP28=2,SUM($HB28:HD28)&lt;&gt;1),IF(AND($GE28=1,$GJ28&gt;=0.1),1,),)</f>
        <v>0</v>
      </c>
      <c r="HF28" s="517">
        <f>IF(AND($GP28=2,SUM($HB28:HE28)&lt;&gt;1),IF(AND($GE28=1,$GI28&gt;0),1,),)</f>
        <v>0</v>
      </c>
      <c r="HG28" s="517">
        <f>IF(AND($GP28=2,SUM($HB28:HF28)&lt;&gt;1),IF($GJ28&gt;=0.2,1,),)</f>
        <v>0</v>
      </c>
      <c r="HH28" s="517">
        <f>IF(AND($GP28=2,SUM($HB28:HG28)&lt;&gt;1),IF($GE28=1,1,),)</f>
        <v>0</v>
      </c>
      <c r="HI28" s="517">
        <f>IF(AND($GP28=2,SUM($HB28:HH28)&lt;&gt;1),IF($GJ28&gt;=0.1,1,),)</f>
        <v>0</v>
      </c>
      <c r="HJ28" s="517">
        <f>IF(AND(SUM($HB28:HI28)&lt;&gt;1,$GP28=2,$GI28&gt;0),1,)</f>
        <v>0</v>
      </c>
      <c r="HK28" s="517">
        <f t="shared" si="167"/>
        <v>0</v>
      </c>
      <c r="HL28" s="517">
        <f t="shared" si="168"/>
        <v>0</v>
      </c>
      <c r="HM28" s="517">
        <f>IF(AND($GP28=3,SUM($HK28:HL28)&lt;&gt;1),IF(AND($GE28=1,$GJ28&gt;=0.1),1,),)</f>
        <v>0</v>
      </c>
      <c r="HN28" s="517">
        <f>IF(AND($GP28=3,SUM($HK28:HM28)&lt;&gt;1),IF(AND($GE28=1,$GJ28&gt;=0.05),1,),)</f>
        <v>0</v>
      </c>
      <c r="HO28" s="517">
        <f>IF(AND($GP28=3,SUM($HK28:HN28)&lt;&gt;1),IF(AND($GE28=1,$GI28&gt;0),1,),)</f>
        <v>0</v>
      </c>
      <c r="HP28" s="517">
        <f>IF(AND($GP28=3,SUM($HK28:HO28)&lt;&gt;1),IF($GJ28&gt;=0.1,1,),)</f>
        <v>0</v>
      </c>
      <c r="HQ28" s="517">
        <f>IF(AND($GP28=3,SUM($HK28:HP28)&lt;&gt;1),IF($GE28=1,1,),)</f>
        <v>0</v>
      </c>
      <c r="HR28" s="517">
        <f>IF(AND($GP28=3,SUM($HK28:HQ28)&lt;&gt;1),IF($GJ28&gt;=0.05,1,),)</f>
        <v>0</v>
      </c>
      <c r="HS28" s="517">
        <f>IF(AND(SUM($HK28:HR28)&lt;&gt;1,$GP28=3,$GF28=1,$GI28&gt;0),1,)</f>
        <v>0</v>
      </c>
      <c r="HT28" s="831"/>
      <c r="HU28" s="520">
        <f t="shared" si="169"/>
        <v>0</v>
      </c>
      <c r="HV28" s="521">
        <f t="shared" si="170"/>
        <v>0</v>
      </c>
      <c r="HW28" s="521">
        <f t="shared" si="171"/>
        <v>0</v>
      </c>
      <c r="HX28" s="521">
        <f t="shared" si="172"/>
        <v>0</v>
      </c>
      <c r="HY28" s="521">
        <f t="shared" si="173"/>
        <v>0</v>
      </c>
      <c r="HZ28" s="521">
        <f t="shared" si="174"/>
        <v>0</v>
      </c>
      <c r="IA28" s="521">
        <f t="shared" si="175"/>
        <v>0</v>
      </c>
      <c r="IB28" s="521">
        <f t="shared" si="176"/>
        <v>0</v>
      </c>
      <c r="IC28" s="521">
        <f t="shared" si="177"/>
        <v>0</v>
      </c>
      <c r="ID28" s="521">
        <f t="shared" si="178"/>
        <v>0</v>
      </c>
      <c r="IE28" s="521">
        <f t="shared" si="179"/>
        <v>0</v>
      </c>
      <c r="IF28" s="521">
        <f t="shared" si="180"/>
        <v>0</v>
      </c>
      <c r="IG28" s="521">
        <f t="shared" si="181"/>
        <v>0</v>
      </c>
      <c r="IH28" s="521">
        <f t="shared" si="182"/>
        <v>0</v>
      </c>
      <c r="II28" s="521">
        <f t="shared" si="183"/>
        <v>0</v>
      </c>
      <c r="IJ28" s="521">
        <f t="shared" si="184"/>
        <v>0</v>
      </c>
      <c r="IK28" s="521">
        <f t="shared" si="185"/>
        <v>0</v>
      </c>
      <c r="IL28" s="521">
        <f t="shared" si="186"/>
        <v>0</v>
      </c>
      <c r="IM28" s="521">
        <f t="shared" si="187"/>
        <v>0</v>
      </c>
      <c r="IN28" s="521">
        <f t="shared" si="35"/>
        <v>0</v>
      </c>
      <c r="IO28" s="521">
        <f t="shared" si="36"/>
        <v>0</v>
      </c>
      <c r="IP28" s="521">
        <f t="shared" si="37"/>
        <v>0</v>
      </c>
      <c r="IQ28" s="521">
        <f t="shared" si="38"/>
        <v>0</v>
      </c>
      <c r="IR28" s="521">
        <f t="shared" si="39"/>
        <v>0</v>
      </c>
      <c r="IS28" s="521">
        <f t="shared" si="40"/>
        <v>0</v>
      </c>
      <c r="IT28" s="521">
        <f t="shared" si="41"/>
        <v>0</v>
      </c>
      <c r="IU28" s="521">
        <f t="shared" si="42"/>
        <v>0</v>
      </c>
      <c r="IV28" s="521">
        <f t="shared" si="43"/>
        <v>0</v>
      </c>
      <c r="IW28" s="823">
        <f t="shared" si="44"/>
        <v>0</v>
      </c>
      <c r="IX28" s="521">
        <f t="shared" si="45"/>
        <v>0</v>
      </c>
      <c r="IY28" s="521">
        <f t="shared" si="46"/>
        <v>0</v>
      </c>
      <c r="IZ28" s="823">
        <f t="shared" si="188"/>
        <v>0</v>
      </c>
      <c r="JA28" s="521">
        <f t="shared" si="48"/>
        <v>0</v>
      </c>
      <c r="JB28" s="521">
        <f t="shared" si="49"/>
        <v>0</v>
      </c>
      <c r="JC28" s="521">
        <f t="shared" si="50"/>
        <v>0</v>
      </c>
      <c r="JD28" s="521">
        <f t="shared" si="189"/>
        <v>0</v>
      </c>
      <c r="JE28" s="521">
        <f t="shared" si="190"/>
        <v>0</v>
      </c>
      <c r="JF28" s="521">
        <f t="shared" si="191"/>
        <v>0</v>
      </c>
      <c r="JG28" s="521">
        <f t="shared" si="192"/>
        <v>0</v>
      </c>
      <c r="JH28" s="521">
        <f t="shared" si="193"/>
        <v>0</v>
      </c>
      <c r="JI28" s="521">
        <f t="shared" si="194"/>
        <v>0</v>
      </c>
      <c r="JJ28" s="521">
        <f t="shared" si="195"/>
        <v>0</v>
      </c>
      <c r="JK28" s="521">
        <f t="shared" si="196"/>
        <v>0</v>
      </c>
      <c r="JL28" s="521">
        <f t="shared" si="197"/>
        <v>0</v>
      </c>
      <c r="JM28" s="521">
        <f t="shared" si="198"/>
        <v>0</v>
      </c>
      <c r="JN28" s="521">
        <f t="shared" si="199"/>
        <v>0</v>
      </c>
      <c r="JO28" s="521">
        <f t="shared" si="200"/>
        <v>0</v>
      </c>
      <c r="JP28" s="521">
        <f t="shared" si="201"/>
        <v>0</v>
      </c>
      <c r="JQ28" s="521">
        <f t="shared" si="202"/>
        <v>0</v>
      </c>
      <c r="JR28" s="521">
        <f t="shared" si="203"/>
        <v>0</v>
      </c>
      <c r="JS28" s="521">
        <f t="shared" si="204"/>
        <v>0</v>
      </c>
      <c r="JT28" s="521">
        <f t="shared" si="205"/>
        <v>0</v>
      </c>
      <c r="JU28" s="521">
        <f t="shared" si="206"/>
        <v>0</v>
      </c>
      <c r="JV28" s="521">
        <f t="shared" si="207"/>
        <v>0</v>
      </c>
      <c r="JW28" s="521">
        <f t="shared" si="208"/>
        <v>0</v>
      </c>
      <c r="JX28" s="521">
        <f t="shared" si="209"/>
        <v>0</v>
      </c>
      <c r="JY28" s="521">
        <f t="shared" si="210"/>
        <v>0</v>
      </c>
      <c r="JZ28" s="521">
        <f t="shared" si="211"/>
        <v>0</v>
      </c>
      <c r="KA28" s="521">
        <f t="shared" si="212"/>
        <v>0</v>
      </c>
      <c r="KB28" s="521">
        <f t="shared" si="213"/>
        <v>0</v>
      </c>
      <c r="KC28" s="521">
        <f t="shared" si="214"/>
        <v>0</v>
      </c>
      <c r="KD28" s="521">
        <f t="shared" si="215"/>
        <v>0</v>
      </c>
      <c r="KE28" s="521">
        <f t="shared" si="216"/>
        <v>0</v>
      </c>
      <c r="KF28" s="521">
        <f t="shared" si="79"/>
        <v>0</v>
      </c>
      <c r="KG28" s="521">
        <f t="shared" si="217"/>
        <v>0</v>
      </c>
      <c r="KH28" s="521">
        <f t="shared" si="218"/>
        <v>0</v>
      </c>
      <c r="KI28" s="522">
        <f t="shared" si="219"/>
        <v>0</v>
      </c>
      <c r="KJ28" s="521">
        <f t="shared" si="83"/>
        <v>0</v>
      </c>
      <c r="KK28" s="760">
        <f>IF(H28=1,VLOOKUP(C28,'総括表 (A表)'!$E$12:$AW$542,42,FALSE),)</f>
        <v>0</v>
      </c>
      <c r="KL28" s="524">
        <f t="shared" si="220"/>
        <v>0</v>
      </c>
      <c r="KM28" s="521" t="str">
        <f t="shared" si="84"/>
        <v/>
      </c>
      <c r="KN28" s="521" t="str">
        <f t="shared" si="85"/>
        <v/>
      </c>
      <c r="KO28" s="521" t="str">
        <f t="shared" si="221"/>
        <v/>
      </c>
      <c r="KP28" s="521" t="str">
        <f t="shared" si="86"/>
        <v/>
      </c>
      <c r="KQ28" s="521" t="str">
        <f t="shared" si="87"/>
        <v/>
      </c>
      <c r="KR28" s="521" t="str">
        <f t="shared" si="88"/>
        <v/>
      </c>
      <c r="KS28" s="521" t="str">
        <f t="shared" si="89"/>
        <v/>
      </c>
      <c r="KT28" s="521" t="str">
        <f t="shared" si="90"/>
        <v/>
      </c>
      <c r="KU28" s="760" t="str">
        <f t="shared" si="91"/>
        <v/>
      </c>
      <c r="KV28" s="521" t="str">
        <f t="shared" si="92"/>
        <v/>
      </c>
      <c r="KW28" s="520">
        <f t="shared" si="93"/>
        <v>0</v>
      </c>
      <c r="KX28" s="521" t="str">
        <f t="shared" si="222"/>
        <v/>
      </c>
      <c r="KY28" s="525">
        <f t="shared" si="94"/>
        <v>0</v>
      </c>
      <c r="KZ28" s="521" t="str">
        <f t="shared" si="95"/>
        <v/>
      </c>
      <c r="LA28" s="760" t="str">
        <f t="shared" si="96"/>
        <v/>
      </c>
      <c r="LB28" s="526" t="str">
        <f t="shared" si="97"/>
        <v>○</v>
      </c>
      <c r="LC28" s="520">
        <f t="shared" si="223"/>
        <v>0</v>
      </c>
      <c r="LD28" s="527">
        <f t="shared" si="224"/>
        <v>0</v>
      </c>
      <c r="LE28" s="527" t="str">
        <f t="shared" si="225"/>
        <v/>
      </c>
      <c r="LF28" s="761" t="str">
        <f t="shared" si="226"/>
        <v/>
      </c>
      <c r="LG28" s="735" t="str">
        <f t="shared" si="98"/>
        <v/>
      </c>
      <c r="LH28" s="530" t="str">
        <f t="shared" si="99"/>
        <v>○</v>
      </c>
      <c r="LI28" s="736">
        <f t="shared" si="100"/>
        <v>0</v>
      </c>
      <c r="LJ28" s="761">
        <f t="shared" si="101"/>
        <v>0</v>
      </c>
      <c r="LK28" s="532">
        <f t="shared" si="227"/>
        <v>0</v>
      </c>
      <c r="LL28" s="533" t="str">
        <f t="shared" si="228"/>
        <v>○</v>
      </c>
      <c r="LM28" s="600">
        <f t="shared" si="102"/>
        <v>0</v>
      </c>
      <c r="LN28" s="602" t="str">
        <f t="shared" si="229"/>
        <v>○</v>
      </c>
      <c r="LO28" s="608">
        <f t="shared" si="103"/>
        <v>0</v>
      </c>
      <c r="LP28" s="521" t="str">
        <f t="shared" si="104"/>
        <v/>
      </c>
      <c r="LQ28" s="607">
        <f t="shared" si="105"/>
        <v>0</v>
      </c>
      <c r="LR28" s="521" t="str">
        <f t="shared" si="106"/>
        <v/>
      </c>
      <c r="LS28" s="519" t="str">
        <f t="shared" si="107"/>
        <v/>
      </c>
      <c r="LT28" s="526" t="str">
        <f t="shared" si="108"/>
        <v>○</v>
      </c>
      <c r="LU28" s="601" t="str">
        <f t="shared" si="230"/>
        <v/>
      </c>
      <c r="LV28" s="601">
        <f t="shared" si="231"/>
        <v>0</v>
      </c>
      <c r="LW28" s="761">
        <f t="shared" si="110"/>
        <v>0</v>
      </c>
      <c r="LX28" s="735">
        <f t="shared" si="111"/>
        <v>0</v>
      </c>
      <c r="LY28" s="530" t="str">
        <f t="shared" si="112"/>
        <v>○</v>
      </c>
      <c r="LZ28" s="736">
        <f t="shared" si="113"/>
        <v>0</v>
      </c>
      <c r="MA28" s="761">
        <f t="shared" si="114"/>
        <v>0</v>
      </c>
      <c r="MB28" s="532">
        <f t="shared" si="115"/>
        <v>0</v>
      </c>
      <c r="MC28" s="533" t="str">
        <f t="shared" si="232"/>
        <v>○</v>
      </c>
      <c r="MD28" s="473">
        <f>IF(AND($H28=1,$T28=1),SUMIF($E$14:$E$213,E28,$CA$14:CA227),0)</f>
        <v>0</v>
      </c>
      <c r="ME28" s="856" t="str">
        <f t="shared" si="116"/>
        <v>○</v>
      </c>
      <c r="MF28" s="869" t="str">
        <f t="shared" si="233"/>
        <v/>
      </c>
      <c r="MG28" s="870" t="str">
        <f t="shared" si="117"/>
        <v/>
      </c>
      <c r="MH28" s="871" t="str">
        <f t="shared" si="118"/>
        <v/>
      </c>
      <c r="MI28" s="872" t="str">
        <f t="shared" si="234"/>
        <v/>
      </c>
      <c r="MJ28" s="873" t="str">
        <f t="shared" si="119"/>
        <v/>
      </c>
      <c r="MK28" s="874">
        <f t="shared" si="120"/>
        <v>0</v>
      </c>
      <c r="MM28" s="739"/>
    </row>
    <row r="29" spans="1:351" ht="30.65" customHeight="1">
      <c r="A29" s="610">
        <f t="shared" si="8"/>
        <v>0</v>
      </c>
      <c r="B29" s="610">
        <f t="shared" si="121"/>
        <v>0</v>
      </c>
      <c r="C29" s="610">
        <f t="shared" si="122"/>
        <v>0</v>
      </c>
      <c r="D29" s="610">
        <f t="shared" si="123"/>
        <v>0</v>
      </c>
      <c r="E29" s="610">
        <f t="shared" si="9"/>
        <v>0</v>
      </c>
      <c r="F29" s="610">
        <f t="shared" si="124"/>
        <v>0</v>
      </c>
      <c r="G29" s="610">
        <f t="shared" si="125"/>
        <v>0</v>
      </c>
      <c r="H29" s="610">
        <f t="shared" si="126"/>
        <v>0</v>
      </c>
      <c r="I29" s="611">
        <f t="shared" si="10"/>
        <v>16</v>
      </c>
      <c r="J29" s="719"/>
      <c r="K29" s="720"/>
      <c r="L29" s="720"/>
      <c r="M29" s="720"/>
      <c r="N29" s="924"/>
      <c r="O29" s="918"/>
      <c r="P29" s="742"/>
      <c r="Q29" s="637">
        <f t="shared" si="127"/>
        <v>0</v>
      </c>
      <c r="R29" s="722"/>
      <c r="S29" s="722"/>
      <c r="T29" s="722"/>
      <c r="U29" s="725"/>
      <c r="V29" s="762">
        <f t="shared" si="11"/>
        <v>0</v>
      </c>
      <c r="W29" s="741"/>
      <c r="X29" s="745"/>
      <c r="Y29" s="745"/>
      <c r="Z29" s="741"/>
      <c r="AA29" s="639" t="str">
        <f t="shared" si="128"/>
        <v/>
      </c>
      <c r="AB29" s="640" t="str">
        <f t="shared" si="129"/>
        <v/>
      </c>
      <c r="AC29" s="731"/>
      <c r="AD29" s="641">
        <f t="shared" si="130"/>
        <v>0</v>
      </c>
      <c r="AE29" s="729"/>
      <c r="AF29" s="728" t="str">
        <f>'整理番号表 （R6時） '!$AC29</f>
        <v/>
      </c>
      <c r="AG29" s="730" t="str">
        <f t="shared" si="131"/>
        <v/>
      </c>
      <c r="AH29" s="731"/>
      <c r="AI29" s="732"/>
      <c r="AJ29" s="639">
        <f>IF(AI29&lt;&gt;0,VLOOKUP(AI29,'整理番号表 （R6時） '!$B$20:$F$47,2,FALSE),)</f>
        <v>0</v>
      </c>
      <c r="AK29" s="409"/>
      <c r="AL29" s="409"/>
      <c r="AM29" s="409"/>
      <c r="AN29" s="752"/>
      <c r="AO29" s="644" t="str">
        <f>IF(AND($S29=1,$AN29&lt;&gt;0),VLOOKUP(AN29,'整理番号表 （R6時） '!$P$6:$Q$39,2,FALSE),IF(AND($T29=1,$AN29&gt;0,$AN29&lt;=8),VLOOKUP($AN29,'整理番号表 （R6時） '!$P$6:$Q$13,2,FALSE),IF($AN29&gt;=9,"ﾘｰｽは1～8の数字を選択","")))</f>
        <v/>
      </c>
      <c r="AP29" s="805"/>
      <c r="AQ29" s="645">
        <f t="shared" si="132"/>
        <v>0</v>
      </c>
      <c r="AR29" s="810"/>
      <c r="AS29" s="741"/>
      <c r="AT29" s="756"/>
      <c r="AU29" s="757"/>
      <c r="AV29" s="745"/>
      <c r="AW29" s="315"/>
      <c r="AX29" s="751">
        <f>IF(AW29&lt;&gt;0,VLOOKUP(AW29,'整理番号表 （R6時） '!$P$43:$R$49,2,FALSE),)</f>
        <v>0</v>
      </c>
      <c r="AY29" s="747"/>
      <c r="AZ29" s="756"/>
      <c r="BA29" s="746"/>
      <c r="BB29" s="743"/>
      <c r="BC29" s="759">
        <f t="shared" si="133"/>
        <v>0</v>
      </c>
      <c r="BD29" s="763">
        <f t="shared" si="12"/>
        <v>0</v>
      </c>
      <c r="BE29" s="759">
        <f t="shared" si="134"/>
        <v>0</v>
      </c>
      <c r="BF29" s="508"/>
      <c r="BG29" s="508"/>
      <c r="BH29" s="508"/>
      <c r="BI29" s="509"/>
      <c r="BJ29" s="770" t="str">
        <f t="shared" si="135"/>
        <v/>
      </c>
      <c r="BK29" s="772" t="str">
        <f t="shared" si="136"/>
        <v/>
      </c>
      <c r="BL29" s="648">
        <f t="shared" si="137"/>
        <v>0</v>
      </c>
      <c r="BM29" s="836"/>
      <c r="BN29" s="510"/>
      <c r="BO29" s="593"/>
      <c r="BP29" s="902"/>
      <c r="BQ29" s="756"/>
      <c r="BR29" s="756"/>
      <c r="BS29" s="756"/>
      <c r="BT29" s="929" t="str">
        <f t="shared" si="238"/>
        <v/>
      </c>
      <c r="BU29" s="911"/>
      <c r="BV29" s="752"/>
      <c r="BW29" s="751">
        <f>IF(BV29&lt;&gt;0,VLOOKUP(BV29,'整理番号表 （R6時） '!$P$43:$R$49,2,FALSE),)</f>
        <v>0</v>
      </c>
      <c r="BX29" s="758"/>
      <c r="BY29" s="757"/>
      <c r="BZ29" s="759" t="str">
        <f t="shared" si="138"/>
        <v/>
      </c>
      <c r="CA29" s="712"/>
      <c r="CB29" s="759">
        <f t="shared" si="139"/>
        <v>0</v>
      </c>
      <c r="CC29" s="763" t="str">
        <f t="shared" si="13"/>
        <v/>
      </c>
      <c r="CD29" s="754"/>
      <c r="CE29" s="754"/>
      <c r="CF29" s="759">
        <f t="shared" si="235"/>
        <v>0</v>
      </c>
      <c r="CG29" s="748"/>
      <c r="CH29" s="748"/>
      <c r="CI29" s="622"/>
      <c r="CJ29" s="853"/>
      <c r="CK29" s="854"/>
      <c r="CL29" s="665" t="str">
        <f t="shared" si="140"/>
        <v/>
      </c>
      <c r="CM29" s="666" t="str">
        <f t="shared" si="14"/>
        <v/>
      </c>
      <c r="CN29" s="744"/>
      <c r="CO29" s="496"/>
      <c r="CP29" s="762" t="str">
        <f t="shared" si="15"/>
        <v/>
      </c>
      <c r="CQ29" s="740"/>
      <c r="CR29" s="749"/>
      <c r="CS29" s="740"/>
      <c r="CT29" s="740"/>
      <c r="CU29" s="740"/>
      <c r="CV29" s="649" t="str">
        <f t="shared" si="141"/>
        <v/>
      </c>
      <c r="CW29" s="547">
        <f t="shared" si="142"/>
        <v>0</v>
      </c>
      <c r="CX29" s="762" t="str">
        <f t="shared" si="16"/>
        <v/>
      </c>
      <c r="CY29" s="715"/>
      <c r="CZ29" s="740"/>
      <c r="DA29" s="715"/>
      <c r="DB29" s="715"/>
      <c r="DC29" s="714"/>
      <c r="DD29" s="649" t="str">
        <f t="shared" si="143"/>
        <v/>
      </c>
      <c r="DE29" s="547" t="str">
        <f t="shared" si="144"/>
        <v/>
      </c>
      <c r="DF29" s="762">
        <f t="shared" si="145"/>
        <v>0</v>
      </c>
      <c r="DG29" s="762" t="str">
        <f t="shared" si="146"/>
        <v/>
      </c>
      <c r="DH29" s="762">
        <f t="shared" si="147"/>
        <v>0</v>
      </c>
      <c r="DI29" s="762">
        <f t="shared" si="148"/>
        <v>0</v>
      </c>
      <c r="DJ29" s="762">
        <f t="shared" si="149"/>
        <v>0</v>
      </c>
      <c r="DK29" s="762">
        <f t="shared" si="150"/>
        <v>0</v>
      </c>
      <c r="DL29" s="762">
        <f t="shared" si="151"/>
        <v>0</v>
      </c>
      <c r="DM29" s="762" t="str">
        <f t="shared" si="152"/>
        <v/>
      </c>
      <c r="DN29" s="855"/>
      <c r="DO29" s="661">
        <f t="shared" si="239"/>
        <v>0</v>
      </c>
      <c r="DP29" s="336">
        <f t="shared" si="239"/>
        <v>0</v>
      </c>
      <c r="DQ29" s="336">
        <f t="shared" si="239"/>
        <v>0</v>
      </c>
      <c r="DR29" s="336">
        <f t="shared" si="239"/>
        <v>0</v>
      </c>
      <c r="DS29" s="336">
        <f t="shared" si="239"/>
        <v>0</v>
      </c>
      <c r="DT29" s="336">
        <f t="shared" si="239"/>
        <v>0</v>
      </c>
      <c r="DU29" s="336">
        <f t="shared" si="154"/>
        <v>0</v>
      </c>
      <c r="DV29" s="336">
        <f t="shared" si="240"/>
        <v>0</v>
      </c>
      <c r="DW29" s="336">
        <f t="shared" si="240"/>
        <v>0</v>
      </c>
      <c r="DX29" s="336">
        <f t="shared" si="240"/>
        <v>0</v>
      </c>
      <c r="DY29" s="336">
        <f t="shared" si="240"/>
        <v>0</v>
      </c>
      <c r="DZ29" s="336">
        <f t="shared" si="240"/>
        <v>0</v>
      </c>
      <c r="EA29" s="336">
        <f t="shared" si="240"/>
        <v>0</v>
      </c>
      <c r="EB29" s="336">
        <f t="shared" si="156"/>
        <v>0</v>
      </c>
      <c r="EC29" s="336">
        <f t="shared" si="157"/>
        <v>0</v>
      </c>
      <c r="ED29" s="336">
        <f t="shared" si="158"/>
        <v>0</v>
      </c>
      <c r="EE29" s="336">
        <f t="shared" si="159"/>
        <v>0</v>
      </c>
      <c r="EF29" s="336">
        <f t="shared" si="160"/>
        <v>0</v>
      </c>
      <c r="EG29" s="390">
        <f t="shared" si="19"/>
        <v>0</v>
      </c>
      <c r="EH29" s="650">
        <f t="shared" si="161"/>
        <v>0</v>
      </c>
      <c r="EI29" s="650">
        <f>IF($AA29=1,IF(SUM($EH29:EH29)&lt;&gt;1,IF(SUM(GR29,HC29,HL29)&gt;0,1,),),)</f>
        <v>0</v>
      </c>
      <c r="EJ29" s="650">
        <f>IF($AA29=1,IF(SUM($EH29:EI29)&lt;&gt;1,IF(SUM(GS29,HD29,HM29)&gt;0,1,),),)</f>
        <v>0</v>
      </c>
      <c r="EK29" s="650">
        <f>IF($AA29=1,IF(SUM($EH29:EJ29)&lt;&gt;1,IF(SUM(GT29,HE29,HN29)&gt;0,1,),),)</f>
        <v>0</v>
      </c>
      <c r="EL29" s="650">
        <f>IF($AA29=1,IF(SUM($EH29:EK29)&lt;&gt;1,IF(SUM(GU29,GZ29,HF29,HO29)&gt;0,1,),),)</f>
        <v>0</v>
      </c>
      <c r="EM29" s="650">
        <f>IF($AA29=1,IF(SUM($EH29:EK29)&lt;&gt;1,IF(SUM(GV29,HG29,HP29)&gt;0,1,),),)</f>
        <v>0</v>
      </c>
      <c r="EN29" s="650">
        <f>IF($AA29=1,IF(SUM($EH29:EL29)&lt;&gt;1,IF(SUM(GW29,HH29,HQ29)&gt;0,1,),),)</f>
        <v>0</v>
      </c>
      <c r="EO29" s="650">
        <f>IF($AA29=1,IF(SUM($EH29:EM29)&lt;&gt;1,IF(SUM(GX29,HI29,HR29)&gt;0,1,),),)</f>
        <v>0</v>
      </c>
      <c r="EP29" s="650">
        <f>IF($AA29=1,IF(SUM($EH29:EO29)&lt;&gt;1,IF(SUM(GY29,HJ29,HS29,HA29)&gt;0,1,),),)</f>
        <v>0</v>
      </c>
      <c r="EQ29" s="818"/>
      <c r="ER29" s="818"/>
      <c r="ES29" s="818"/>
      <c r="ET29" s="818"/>
      <c r="EU29" s="818"/>
      <c r="EV29" s="818"/>
      <c r="EW29" s="59"/>
      <c r="EX29" s="59"/>
      <c r="EY29" s="59"/>
      <c r="EZ29" s="59"/>
      <c r="FA29" s="59"/>
      <c r="FB29" s="650">
        <f t="shared" si="21"/>
        <v>0</v>
      </c>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11"/>
      <c r="GB29" s="59"/>
      <c r="GC29" s="932"/>
      <c r="GD29" s="662"/>
      <c r="GE29" s="512"/>
      <c r="GF29" s="513"/>
      <c r="GG29" s="514"/>
      <c r="GH29" s="514"/>
      <c r="GI29" s="515">
        <f t="shared" si="22"/>
        <v>0</v>
      </c>
      <c r="GJ29" s="516">
        <f t="shared" si="23"/>
        <v>0</v>
      </c>
      <c r="GK29" s="517">
        <f t="shared" si="24"/>
        <v>0</v>
      </c>
      <c r="GL29" s="518">
        <f t="shared" si="25"/>
        <v>0</v>
      </c>
      <c r="GM29" s="518">
        <f t="shared" si="26"/>
        <v>0</v>
      </c>
      <c r="GN29" s="518">
        <f t="shared" si="27"/>
        <v>0</v>
      </c>
      <c r="GO29" s="518">
        <f t="shared" si="28"/>
        <v>0</v>
      </c>
      <c r="GP29" s="517">
        <f t="shared" si="162"/>
        <v>0</v>
      </c>
      <c r="GQ29" s="517">
        <f t="shared" si="163"/>
        <v>0</v>
      </c>
      <c r="GR29" s="517">
        <f>IF($GF29&lt;&gt;1,IF(AND(SUM($GQ29:GQ29)&lt;&gt;1),IF($GI29&gt;=10,1,),),0)</f>
        <v>0</v>
      </c>
      <c r="GS29" s="517">
        <f>IF($GF29&lt;&gt;1,IF(AND(SUM($GQ29:GR29)&lt;&gt;1),IF(AND($GE29=1,$GI29&gt;=4),1,),),0)</f>
        <v>0</v>
      </c>
      <c r="GT29" s="517">
        <f>IF($GF29&lt;&gt;1,IF(AND(SUM($GQ29:GS29)&lt;&gt;1),IF(AND($GE29=1,$GI29&gt;=2),1,),),0)</f>
        <v>0</v>
      </c>
      <c r="GU29" s="517">
        <f>IF($GF29&lt;&gt;1,IF(AND(SUM($GQ29:GT29)&lt;&gt;1),IF(AND($GE29=1,$GI29&gt;0),1,),),0)</f>
        <v>0</v>
      </c>
      <c r="GV29" s="517">
        <f>IF($GF29&lt;&gt;1,IF(AND(SUM($GQ29:GU29)&lt;&gt;1),IF($GI29&gt;=4,1,),),0)</f>
        <v>0</v>
      </c>
      <c r="GW29" s="517">
        <f>IF($GF29&lt;&gt;1,IF(AND(SUM($GQ29:GV29)&lt;&gt;1),IF($GE29=1,1,),),0)</f>
        <v>0</v>
      </c>
      <c r="GX29" s="517">
        <f>IF($GF29&lt;&gt;1,IF(AND(SUM($GQ29:GW29)&lt;&gt;1),IF($GI29&gt;=2,1,),),0)</f>
        <v>0</v>
      </c>
      <c r="GY29" s="517">
        <f>IF($GF29&lt;&gt;1,IF(AND(SUM($GQ29:GX29)&lt;&gt;1),IF($GI29&gt;0,1,),),0)</f>
        <v>0</v>
      </c>
      <c r="GZ29" s="517">
        <f t="shared" si="164"/>
        <v>0</v>
      </c>
      <c r="HA29" s="517">
        <f>IF(AND(SUM($GZ29:GZ29)&lt;&gt;1,$GP29=4,$GF29=1,$GI29&gt;0),1,0)</f>
        <v>0</v>
      </c>
      <c r="HB29" s="517">
        <f t="shared" si="165"/>
        <v>0</v>
      </c>
      <c r="HC29" s="517">
        <f t="shared" si="166"/>
        <v>0</v>
      </c>
      <c r="HD29" s="517">
        <f>IF(AND($GP29=2,SUM($HB29:HC29)&lt;&gt;1),IF(AND($GE29=1,$GJ29&gt;=0.2),1,),)</f>
        <v>0</v>
      </c>
      <c r="HE29" s="517">
        <f>IF(AND($GP29=2,SUM($HB29:HD29)&lt;&gt;1),IF(AND($GE29=1,$GJ29&gt;=0.1),1,),)</f>
        <v>0</v>
      </c>
      <c r="HF29" s="517">
        <f>IF(AND($GP29=2,SUM($HB29:HE29)&lt;&gt;1),IF(AND($GE29=1,$GI29&gt;0),1,),)</f>
        <v>0</v>
      </c>
      <c r="HG29" s="517">
        <f>IF(AND($GP29=2,SUM($HB29:HF29)&lt;&gt;1),IF($GJ29&gt;=0.2,1,),)</f>
        <v>0</v>
      </c>
      <c r="HH29" s="517">
        <f>IF(AND($GP29=2,SUM($HB29:HG29)&lt;&gt;1),IF($GE29=1,1,),)</f>
        <v>0</v>
      </c>
      <c r="HI29" s="517">
        <f>IF(AND($GP29=2,SUM($HB29:HH29)&lt;&gt;1),IF($GJ29&gt;=0.1,1,),)</f>
        <v>0</v>
      </c>
      <c r="HJ29" s="517">
        <f>IF(AND(SUM($HB29:HI29)&lt;&gt;1,$GP29=2,$GI29&gt;0),1,)</f>
        <v>0</v>
      </c>
      <c r="HK29" s="517">
        <f t="shared" si="167"/>
        <v>0</v>
      </c>
      <c r="HL29" s="517">
        <f t="shared" si="168"/>
        <v>0</v>
      </c>
      <c r="HM29" s="517">
        <f>IF(AND($GP29=3,SUM($HK29:HL29)&lt;&gt;1),IF(AND($GE29=1,$GJ29&gt;=0.1),1,),)</f>
        <v>0</v>
      </c>
      <c r="HN29" s="517">
        <f>IF(AND($GP29=3,SUM($HK29:HM29)&lt;&gt;1),IF(AND($GE29=1,$GJ29&gt;=0.05),1,),)</f>
        <v>0</v>
      </c>
      <c r="HO29" s="517">
        <f>IF(AND($GP29=3,SUM($HK29:HN29)&lt;&gt;1),IF(AND($GE29=1,$GI29&gt;0),1,),)</f>
        <v>0</v>
      </c>
      <c r="HP29" s="517">
        <f>IF(AND($GP29=3,SUM($HK29:HO29)&lt;&gt;1),IF($GJ29&gt;=0.1,1,),)</f>
        <v>0</v>
      </c>
      <c r="HQ29" s="517">
        <f>IF(AND($GP29=3,SUM($HK29:HP29)&lt;&gt;1),IF($GE29=1,1,),)</f>
        <v>0</v>
      </c>
      <c r="HR29" s="517">
        <f>IF(AND($GP29=3,SUM($HK29:HQ29)&lt;&gt;1),IF($GJ29&gt;=0.05,1,),)</f>
        <v>0</v>
      </c>
      <c r="HS29" s="517">
        <f>IF(AND(SUM($HK29:HR29)&lt;&gt;1,$GP29=3,$GF29=1,$GI29&gt;0),1,)</f>
        <v>0</v>
      </c>
      <c r="HT29" s="831"/>
      <c r="HU29" s="520">
        <f t="shared" si="169"/>
        <v>0</v>
      </c>
      <c r="HV29" s="521">
        <f t="shared" si="170"/>
        <v>0</v>
      </c>
      <c r="HW29" s="521">
        <f t="shared" si="171"/>
        <v>0</v>
      </c>
      <c r="HX29" s="521">
        <f t="shared" si="172"/>
        <v>0</v>
      </c>
      <c r="HY29" s="521">
        <f t="shared" si="173"/>
        <v>0</v>
      </c>
      <c r="HZ29" s="521">
        <f t="shared" si="174"/>
        <v>0</v>
      </c>
      <c r="IA29" s="521">
        <f t="shared" si="175"/>
        <v>0</v>
      </c>
      <c r="IB29" s="521">
        <f t="shared" si="176"/>
        <v>0</v>
      </c>
      <c r="IC29" s="521">
        <f t="shared" si="177"/>
        <v>0</v>
      </c>
      <c r="ID29" s="521">
        <f t="shared" si="178"/>
        <v>0</v>
      </c>
      <c r="IE29" s="521">
        <f t="shared" si="179"/>
        <v>0</v>
      </c>
      <c r="IF29" s="521">
        <f t="shared" si="180"/>
        <v>0</v>
      </c>
      <c r="IG29" s="521">
        <f t="shared" si="181"/>
        <v>0</v>
      </c>
      <c r="IH29" s="521">
        <f t="shared" si="182"/>
        <v>0</v>
      </c>
      <c r="II29" s="521">
        <f t="shared" si="183"/>
        <v>0</v>
      </c>
      <c r="IJ29" s="521">
        <f t="shared" si="184"/>
        <v>0</v>
      </c>
      <c r="IK29" s="521">
        <f t="shared" si="185"/>
        <v>0</v>
      </c>
      <c r="IL29" s="521">
        <f t="shared" si="186"/>
        <v>0</v>
      </c>
      <c r="IM29" s="521">
        <f t="shared" si="187"/>
        <v>0</v>
      </c>
      <c r="IN29" s="521">
        <f t="shared" si="35"/>
        <v>0</v>
      </c>
      <c r="IO29" s="521">
        <f t="shared" si="36"/>
        <v>0</v>
      </c>
      <c r="IP29" s="521">
        <f t="shared" si="37"/>
        <v>0</v>
      </c>
      <c r="IQ29" s="521">
        <f t="shared" si="38"/>
        <v>0</v>
      </c>
      <c r="IR29" s="521">
        <f t="shared" si="39"/>
        <v>0</v>
      </c>
      <c r="IS29" s="521">
        <f t="shared" si="40"/>
        <v>0</v>
      </c>
      <c r="IT29" s="521">
        <f t="shared" si="41"/>
        <v>0</v>
      </c>
      <c r="IU29" s="521">
        <f t="shared" si="42"/>
        <v>0</v>
      </c>
      <c r="IV29" s="521">
        <f t="shared" si="43"/>
        <v>0</v>
      </c>
      <c r="IW29" s="823">
        <f t="shared" si="44"/>
        <v>0</v>
      </c>
      <c r="IX29" s="521">
        <f t="shared" si="45"/>
        <v>0</v>
      </c>
      <c r="IY29" s="521">
        <f t="shared" si="46"/>
        <v>0</v>
      </c>
      <c r="IZ29" s="823">
        <f t="shared" si="188"/>
        <v>0</v>
      </c>
      <c r="JA29" s="521">
        <f t="shared" si="48"/>
        <v>0</v>
      </c>
      <c r="JB29" s="521">
        <f t="shared" si="49"/>
        <v>0</v>
      </c>
      <c r="JC29" s="521">
        <f t="shared" si="50"/>
        <v>0</v>
      </c>
      <c r="JD29" s="521">
        <f t="shared" si="189"/>
        <v>0</v>
      </c>
      <c r="JE29" s="521">
        <f t="shared" si="190"/>
        <v>0</v>
      </c>
      <c r="JF29" s="521">
        <f t="shared" si="191"/>
        <v>0</v>
      </c>
      <c r="JG29" s="521">
        <f t="shared" si="192"/>
        <v>0</v>
      </c>
      <c r="JH29" s="521">
        <f t="shared" si="193"/>
        <v>0</v>
      </c>
      <c r="JI29" s="521">
        <f t="shared" si="194"/>
        <v>0</v>
      </c>
      <c r="JJ29" s="521">
        <f t="shared" si="195"/>
        <v>0</v>
      </c>
      <c r="JK29" s="521">
        <f t="shared" si="196"/>
        <v>0</v>
      </c>
      <c r="JL29" s="521">
        <f t="shared" si="197"/>
        <v>0</v>
      </c>
      <c r="JM29" s="521">
        <f t="shared" si="198"/>
        <v>0</v>
      </c>
      <c r="JN29" s="521">
        <f t="shared" si="199"/>
        <v>0</v>
      </c>
      <c r="JO29" s="521">
        <f t="shared" si="200"/>
        <v>0</v>
      </c>
      <c r="JP29" s="521">
        <f t="shared" si="201"/>
        <v>0</v>
      </c>
      <c r="JQ29" s="521">
        <f t="shared" si="202"/>
        <v>0</v>
      </c>
      <c r="JR29" s="521">
        <f t="shared" si="203"/>
        <v>0</v>
      </c>
      <c r="JS29" s="521">
        <f t="shared" si="204"/>
        <v>0</v>
      </c>
      <c r="JT29" s="521">
        <f t="shared" si="205"/>
        <v>0</v>
      </c>
      <c r="JU29" s="521">
        <f t="shared" si="206"/>
        <v>0</v>
      </c>
      <c r="JV29" s="521">
        <f t="shared" si="207"/>
        <v>0</v>
      </c>
      <c r="JW29" s="521">
        <f t="shared" si="208"/>
        <v>0</v>
      </c>
      <c r="JX29" s="521">
        <f t="shared" si="209"/>
        <v>0</v>
      </c>
      <c r="JY29" s="521">
        <f t="shared" si="210"/>
        <v>0</v>
      </c>
      <c r="JZ29" s="521">
        <f t="shared" si="211"/>
        <v>0</v>
      </c>
      <c r="KA29" s="521">
        <f t="shared" si="212"/>
        <v>0</v>
      </c>
      <c r="KB29" s="521">
        <f t="shared" si="213"/>
        <v>0</v>
      </c>
      <c r="KC29" s="521">
        <f t="shared" si="214"/>
        <v>0</v>
      </c>
      <c r="KD29" s="521">
        <f t="shared" si="215"/>
        <v>0</v>
      </c>
      <c r="KE29" s="521">
        <f t="shared" si="216"/>
        <v>0</v>
      </c>
      <c r="KF29" s="521">
        <f t="shared" si="79"/>
        <v>0</v>
      </c>
      <c r="KG29" s="521">
        <f t="shared" si="217"/>
        <v>0</v>
      </c>
      <c r="KH29" s="521">
        <f t="shared" si="218"/>
        <v>0</v>
      </c>
      <c r="KI29" s="522">
        <f t="shared" si="219"/>
        <v>0</v>
      </c>
      <c r="KJ29" s="521">
        <f t="shared" si="83"/>
        <v>0</v>
      </c>
      <c r="KK29" s="760">
        <f>IF(H29=1,VLOOKUP(C29,'総括表 (A表)'!$E$12:$AW$542,42,FALSE),)</f>
        <v>0</v>
      </c>
      <c r="KL29" s="524">
        <f t="shared" si="220"/>
        <v>0</v>
      </c>
      <c r="KM29" s="521" t="str">
        <f t="shared" si="84"/>
        <v/>
      </c>
      <c r="KN29" s="521" t="str">
        <f t="shared" si="85"/>
        <v/>
      </c>
      <c r="KO29" s="521" t="str">
        <f t="shared" si="221"/>
        <v/>
      </c>
      <c r="KP29" s="521" t="str">
        <f t="shared" si="86"/>
        <v/>
      </c>
      <c r="KQ29" s="521" t="str">
        <f t="shared" si="87"/>
        <v/>
      </c>
      <c r="KR29" s="521" t="str">
        <f t="shared" si="88"/>
        <v/>
      </c>
      <c r="KS29" s="521" t="str">
        <f t="shared" si="89"/>
        <v/>
      </c>
      <c r="KT29" s="521" t="str">
        <f t="shared" si="90"/>
        <v/>
      </c>
      <c r="KU29" s="760" t="str">
        <f t="shared" si="91"/>
        <v/>
      </c>
      <c r="KV29" s="521" t="str">
        <f t="shared" si="92"/>
        <v/>
      </c>
      <c r="KW29" s="520">
        <f t="shared" si="93"/>
        <v>0</v>
      </c>
      <c r="KX29" s="521" t="str">
        <f t="shared" si="222"/>
        <v/>
      </c>
      <c r="KY29" s="525">
        <f t="shared" si="94"/>
        <v>0</v>
      </c>
      <c r="KZ29" s="521" t="str">
        <f t="shared" si="95"/>
        <v/>
      </c>
      <c r="LA29" s="760" t="str">
        <f t="shared" si="96"/>
        <v/>
      </c>
      <c r="LB29" s="526" t="str">
        <f t="shared" si="97"/>
        <v>○</v>
      </c>
      <c r="LC29" s="520">
        <f t="shared" si="223"/>
        <v>0</v>
      </c>
      <c r="LD29" s="527">
        <f t="shared" si="224"/>
        <v>0</v>
      </c>
      <c r="LE29" s="527" t="str">
        <f t="shared" si="225"/>
        <v/>
      </c>
      <c r="LF29" s="761" t="str">
        <f t="shared" si="226"/>
        <v/>
      </c>
      <c r="LG29" s="735" t="str">
        <f t="shared" si="98"/>
        <v/>
      </c>
      <c r="LH29" s="530" t="str">
        <f t="shared" si="99"/>
        <v>○</v>
      </c>
      <c r="LI29" s="736">
        <f t="shared" si="100"/>
        <v>0</v>
      </c>
      <c r="LJ29" s="761">
        <f t="shared" si="101"/>
        <v>0</v>
      </c>
      <c r="LK29" s="532">
        <f t="shared" si="227"/>
        <v>0</v>
      </c>
      <c r="LL29" s="533" t="str">
        <f t="shared" si="228"/>
        <v>○</v>
      </c>
      <c r="LM29" s="600">
        <f t="shared" si="102"/>
        <v>0</v>
      </c>
      <c r="LN29" s="602" t="str">
        <f t="shared" si="229"/>
        <v>○</v>
      </c>
      <c r="LO29" s="608">
        <f t="shared" si="103"/>
        <v>0</v>
      </c>
      <c r="LP29" s="521" t="str">
        <f t="shared" si="104"/>
        <v/>
      </c>
      <c r="LQ29" s="607">
        <f t="shared" si="105"/>
        <v>0</v>
      </c>
      <c r="LR29" s="521" t="str">
        <f t="shared" si="106"/>
        <v/>
      </c>
      <c r="LS29" s="519" t="str">
        <f t="shared" si="107"/>
        <v/>
      </c>
      <c r="LT29" s="526" t="str">
        <f t="shared" si="108"/>
        <v>○</v>
      </c>
      <c r="LU29" s="601" t="str">
        <f t="shared" si="230"/>
        <v/>
      </c>
      <c r="LV29" s="601">
        <f t="shared" si="231"/>
        <v>0</v>
      </c>
      <c r="LW29" s="761">
        <f t="shared" si="110"/>
        <v>0</v>
      </c>
      <c r="LX29" s="735">
        <f t="shared" si="111"/>
        <v>0</v>
      </c>
      <c r="LY29" s="530" t="str">
        <f t="shared" si="112"/>
        <v>○</v>
      </c>
      <c r="LZ29" s="736">
        <f t="shared" si="113"/>
        <v>0</v>
      </c>
      <c r="MA29" s="761">
        <f t="shared" si="114"/>
        <v>0</v>
      </c>
      <c r="MB29" s="532">
        <f t="shared" si="115"/>
        <v>0</v>
      </c>
      <c r="MC29" s="533" t="str">
        <f t="shared" si="232"/>
        <v>○</v>
      </c>
      <c r="MD29" s="473">
        <f>IF(AND($H29=1,$T29=1),SUMIF($E$14:$E$213,E29,$CA$14:CA228),0)</f>
        <v>0</v>
      </c>
      <c r="ME29" s="856" t="str">
        <f t="shared" si="116"/>
        <v>○</v>
      </c>
      <c r="MF29" s="869" t="str">
        <f t="shared" si="233"/>
        <v/>
      </c>
      <c r="MG29" s="870" t="str">
        <f t="shared" si="117"/>
        <v/>
      </c>
      <c r="MH29" s="871" t="str">
        <f t="shared" si="118"/>
        <v/>
      </c>
      <c r="MI29" s="872" t="str">
        <f t="shared" si="234"/>
        <v/>
      </c>
      <c r="MJ29" s="873" t="str">
        <f t="shared" si="119"/>
        <v/>
      </c>
      <c r="MK29" s="874">
        <f t="shared" si="120"/>
        <v>0</v>
      </c>
      <c r="MM29" s="739"/>
    </row>
    <row r="30" spans="1:351" ht="27.65" customHeight="1">
      <c r="A30" s="610">
        <f t="shared" si="8"/>
        <v>0</v>
      </c>
      <c r="B30" s="610">
        <f t="shared" si="121"/>
        <v>0</v>
      </c>
      <c r="C30" s="610">
        <f t="shared" si="122"/>
        <v>0</v>
      </c>
      <c r="D30" s="610">
        <f t="shared" si="123"/>
        <v>0</v>
      </c>
      <c r="E30" s="610">
        <f t="shared" si="9"/>
        <v>0</v>
      </c>
      <c r="F30" s="610">
        <f t="shared" si="124"/>
        <v>0</v>
      </c>
      <c r="G30" s="610">
        <f t="shared" si="125"/>
        <v>0</v>
      </c>
      <c r="H30" s="610">
        <f t="shared" si="126"/>
        <v>0</v>
      </c>
      <c r="I30" s="611">
        <f t="shared" si="10"/>
        <v>17</v>
      </c>
      <c r="J30" s="719"/>
      <c r="K30" s="720"/>
      <c r="L30" s="720"/>
      <c r="M30" s="720"/>
      <c r="N30" s="924"/>
      <c r="O30" s="918"/>
      <c r="P30" s="742"/>
      <c r="Q30" s="637">
        <f t="shared" si="127"/>
        <v>0</v>
      </c>
      <c r="R30" s="722"/>
      <c r="S30" s="722"/>
      <c r="T30" s="722"/>
      <c r="U30" s="725"/>
      <c r="V30" s="762">
        <f t="shared" si="11"/>
        <v>0</v>
      </c>
      <c r="W30" s="741"/>
      <c r="X30" s="745"/>
      <c r="Y30" s="745"/>
      <c r="Z30" s="741"/>
      <c r="AA30" s="639" t="str">
        <f t="shared" si="128"/>
        <v/>
      </c>
      <c r="AB30" s="640" t="str">
        <f t="shared" si="129"/>
        <v/>
      </c>
      <c r="AC30" s="731"/>
      <c r="AD30" s="641">
        <f t="shared" si="130"/>
        <v>0</v>
      </c>
      <c r="AE30" s="729"/>
      <c r="AF30" s="728" t="str">
        <f>'整理番号表 （R6時） '!$AC30</f>
        <v/>
      </c>
      <c r="AG30" s="730" t="str">
        <f t="shared" si="131"/>
        <v/>
      </c>
      <c r="AH30" s="731"/>
      <c r="AI30" s="732"/>
      <c r="AJ30" s="639">
        <f>IF(AI30&lt;&gt;0,VLOOKUP(AI30,'整理番号表 （R6時） '!$B$20:$F$47,2,FALSE),)</f>
        <v>0</v>
      </c>
      <c r="AK30" s="409"/>
      <c r="AL30" s="409"/>
      <c r="AM30" s="409"/>
      <c r="AN30" s="752"/>
      <c r="AO30" s="644" t="str">
        <f>IF(AND($S30=1,$AN30&lt;&gt;0),VLOOKUP(AN30,'整理番号表 （R6時） '!$P$6:$Q$39,2,FALSE),IF(AND($T30=1,$AN30&gt;0,$AN30&lt;=8),VLOOKUP($AN30,'整理番号表 （R6時） '!$P$6:$Q$13,2,FALSE),IF($AN30&gt;=9,"ﾘｰｽは1～8の数字を選択","")))</f>
        <v/>
      </c>
      <c r="AP30" s="805"/>
      <c r="AQ30" s="645">
        <f t="shared" si="132"/>
        <v>0</v>
      </c>
      <c r="AR30" s="810"/>
      <c r="AS30" s="741"/>
      <c r="AT30" s="756"/>
      <c r="AU30" s="757"/>
      <c r="AV30" s="745"/>
      <c r="AW30" s="315"/>
      <c r="AX30" s="751">
        <f>IF(AW30&lt;&gt;0,VLOOKUP(AW30,'整理番号表 （R6時） '!$P$43:$R$49,2,FALSE),)</f>
        <v>0</v>
      </c>
      <c r="AY30" s="747"/>
      <c r="AZ30" s="756"/>
      <c r="BA30" s="746"/>
      <c r="BB30" s="743"/>
      <c r="BC30" s="759">
        <f t="shared" si="133"/>
        <v>0</v>
      </c>
      <c r="BD30" s="763">
        <f t="shared" si="12"/>
        <v>0</v>
      </c>
      <c r="BE30" s="759">
        <f t="shared" si="134"/>
        <v>0</v>
      </c>
      <c r="BF30" s="508"/>
      <c r="BG30" s="508"/>
      <c r="BH30" s="508"/>
      <c r="BI30" s="509"/>
      <c r="BJ30" s="770" t="str">
        <f t="shared" si="135"/>
        <v/>
      </c>
      <c r="BK30" s="772" t="str">
        <f t="shared" si="136"/>
        <v/>
      </c>
      <c r="BL30" s="648">
        <f t="shared" si="137"/>
        <v>0</v>
      </c>
      <c r="BM30" s="836"/>
      <c r="BN30" s="510"/>
      <c r="BO30" s="593"/>
      <c r="BP30" s="902"/>
      <c r="BQ30" s="756"/>
      <c r="BR30" s="756"/>
      <c r="BS30" s="756"/>
      <c r="BT30" s="929" t="str">
        <f t="shared" si="238"/>
        <v/>
      </c>
      <c r="BU30" s="911"/>
      <c r="BV30" s="752"/>
      <c r="BW30" s="751">
        <f>IF(BV30&lt;&gt;0,VLOOKUP(BV30,'整理番号表 （R6時） '!$P$43:$R$49,2,FALSE),)</f>
        <v>0</v>
      </c>
      <c r="BX30" s="758"/>
      <c r="BY30" s="757"/>
      <c r="BZ30" s="759" t="str">
        <f t="shared" si="138"/>
        <v/>
      </c>
      <c r="CA30" s="712"/>
      <c r="CB30" s="759">
        <f t="shared" si="139"/>
        <v>0</v>
      </c>
      <c r="CC30" s="763" t="str">
        <f t="shared" si="13"/>
        <v/>
      </c>
      <c r="CD30" s="754"/>
      <c r="CE30" s="754"/>
      <c r="CF30" s="759">
        <f t="shared" si="235"/>
        <v>0</v>
      </c>
      <c r="CG30" s="748"/>
      <c r="CH30" s="748"/>
      <c r="CI30" s="622"/>
      <c r="CJ30" s="853"/>
      <c r="CK30" s="854"/>
      <c r="CL30" s="665" t="str">
        <f t="shared" si="140"/>
        <v/>
      </c>
      <c r="CM30" s="666" t="str">
        <f t="shared" si="14"/>
        <v/>
      </c>
      <c r="CN30" s="744"/>
      <c r="CO30" s="496"/>
      <c r="CP30" s="762" t="str">
        <f t="shared" si="15"/>
        <v/>
      </c>
      <c r="CQ30" s="740"/>
      <c r="CR30" s="749"/>
      <c r="CS30" s="740"/>
      <c r="CT30" s="740"/>
      <c r="CU30" s="740"/>
      <c r="CV30" s="649" t="str">
        <f t="shared" si="141"/>
        <v/>
      </c>
      <c r="CW30" s="547">
        <f t="shared" si="142"/>
        <v>0</v>
      </c>
      <c r="CX30" s="762" t="str">
        <f t="shared" si="16"/>
        <v/>
      </c>
      <c r="CY30" s="715"/>
      <c r="CZ30" s="740"/>
      <c r="DA30" s="715"/>
      <c r="DB30" s="715"/>
      <c r="DC30" s="714"/>
      <c r="DD30" s="649" t="str">
        <f t="shared" si="143"/>
        <v/>
      </c>
      <c r="DE30" s="547" t="str">
        <f t="shared" si="144"/>
        <v/>
      </c>
      <c r="DF30" s="762">
        <f t="shared" si="145"/>
        <v>0</v>
      </c>
      <c r="DG30" s="762" t="str">
        <f t="shared" si="146"/>
        <v/>
      </c>
      <c r="DH30" s="762">
        <f t="shared" si="147"/>
        <v>0</v>
      </c>
      <c r="DI30" s="762">
        <f t="shared" si="148"/>
        <v>0</v>
      </c>
      <c r="DJ30" s="762">
        <f t="shared" si="149"/>
        <v>0</v>
      </c>
      <c r="DK30" s="762">
        <f t="shared" si="150"/>
        <v>0</v>
      </c>
      <c r="DL30" s="762">
        <f t="shared" si="151"/>
        <v>0</v>
      </c>
      <c r="DM30" s="762" t="str">
        <f t="shared" si="152"/>
        <v/>
      </c>
      <c r="DN30" s="855"/>
      <c r="DO30" s="661">
        <f t="shared" si="239"/>
        <v>0</v>
      </c>
      <c r="DP30" s="336">
        <f t="shared" si="239"/>
        <v>0</v>
      </c>
      <c r="DQ30" s="336">
        <f t="shared" si="239"/>
        <v>0</v>
      </c>
      <c r="DR30" s="336">
        <f t="shared" si="239"/>
        <v>0</v>
      </c>
      <c r="DS30" s="336">
        <f t="shared" si="239"/>
        <v>0</v>
      </c>
      <c r="DT30" s="336">
        <f t="shared" si="239"/>
        <v>0</v>
      </c>
      <c r="DU30" s="336">
        <f t="shared" si="154"/>
        <v>0</v>
      </c>
      <c r="DV30" s="336">
        <f t="shared" si="240"/>
        <v>0</v>
      </c>
      <c r="DW30" s="336">
        <f t="shared" si="240"/>
        <v>0</v>
      </c>
      <c r="DX30" s="336">
        <f t="shared" si="240"/>
        <v>0</v>
      </c>
      <c r="DY30" s="336">
        <f t="shared" si="240"/>
        <v>0</v>
      </c>
      <c r="DZ30" s="336">
        <f t="shared" si="240"/>
        <v>0</v>
      </c>
      <c r="EA30" s="336">
        <f t="shared" si="240"/>
        <v>0</v>
      </c>
      <c r="EB30" s="336">
        <f t="shared" si="156"/>
        <v>0</v>
      </c>
      <c r="EC30" s="336">
        <f t="shared" si="157"/>
        <v>0</v>
      </c>
      <c r="ED30" s="336">
        <f t="shared" si="158"/>
        <v>0</v>
      </c>
      <c r="EE30" s="336">
        <f t="shared" si="159"/>
        <v>0</v>
      </c>
      <c r="EF30" s="336">
        <f t="shared" si="160"/>
        <v>0</v>
      </c>
      <c r="EG30" s="390">
        <f t="shared" si="19"/>
        <v>0</v>
      </c>
      <c r="EH30" s="650">
        <f t="shared" si="161"/>
        <v>0</v>
      </c>
      <c r="EI30" s="650">
        <f>IF($AA30=1,IF(SUM($EH30:EH30)&lt;&gt;1,IF(SUM(GR30,HC30,HL30)&gt;0,1,),),)</f>
        <v>0</v>
      </c>
      <c r="EJ30" s="650">
        <f>IF($AA30=1,IF(SUM($EH30:EI30)&lt;&gt;1,IF(SUM(GS30,HD30,HM30)&gt;0,1,),),)</f>
        <v>0</v>
      </c>
      <c r="EK30" s="650">
        <f>IF($AA30=1,IF(SUM($EH30:EJ30)&lt;&gt;1,IF(SUM(GT30,HE30,HN30)&gt;0,1,),),)</f>
        <v>0</v>
      </c>
      <c r="EL30" s="650">
        <f>IF($AA30=1,IF(SUM($EH30:EK30)&lt;&gt;1,IF(SUM(GU30,GZ30,HF30,HO30)&gt;0,1,),),)</f>
        <v>0</v>
      </c>
      <c r="EM30" s="650">
        <f>IF($AA30=1,IF(SUM($EH30:EK30)&lt;&gt;1,IF(SUM(GV30,HG30,HP30)&gt;0,1,),),)</f>
        <v>0</v>
      </c>
      <c r="EN30" s="650">
        <f>IF($AA30=1,IF(SUM($EH30:EL30)&lt;&gt;1,IF(SUM(GW30,HH30,HQ30)&gt;0,1,),),)</f>
        <v>0</v>
      </c>
      <c r="EO30" s="650">
        <f>IF($AA30=1,IF(SUM($EH30:EM30)&lt;&gt;1,IF(SUM(GX30,HI30,HR30)&gt;0,1,),),)</f>
        <v>0</v>
      </c>
      <c r="EP30" s="650">
        <f>IF($AA30=1,IF(SUM($EH30:EO30)&lt;&gt;1,IF(SUM(GY30,HJ30,HS30,HA30)&gt;0,1,),),)</f>
        <v>0</v>
      </c>
      <c r="EQ30" s="818"/>
      <c r="ER30" s="818"/>
      <c r="ES30" s="818"/>
      <c r="ET30" s="818"/>
      <c r="EU30" s="818"/>
      <c r="EV30" s="818"/>
      <c r="EW30" s="59"/>
      <c r="EX30" s="59"/>
      <c r="EY30" s="59"/>
      <c r="EZ30" s="59"/>
      <c r="FA30" s="59"/>
      <c r="FB30" s="650">
        <f t="shared" si="21"/>
        <v>0</v>
      </c>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11"/>
      <c r="GB30" s="59"/>
      <c r="GC30" s="932"/>
      <c r="GD30" s="662"/>
      <c r="GE30" s="512"/>
      <c r="GF30" s="513"/>
      <c r="GG30" s="514"/>
      <c r="GH30" s="514"/>
      <c r="GI30" s="515">
        <f t="shared" si="22"/>
        <v>0</v>
      </c>
      <c r="GJ30" s="516">
        <f t="shared" si="23"/>
        <v>0</v>
      </c>
      <c r="GK30" s="517">
        <f t="shared" si="24"/>
        <v>0</v>
      </c>
      <c r="GL30" s="518">
        <f t="shared" si="25"/>
        <v>0</v>
      </c>
      <c r="GM30" s="518">
        <f t="shared" si="26"/>
        <v>0</v>
      </c>
      <c r="GN30" s="518">
        <f t="shared" si="27"/>
        <v>0</v>
      </c>
      <c r="GO30" s="518">
        <f t="shared" si="28"/>
        <v>0</v>
      </c>
      <c r="GP30" s="517">
        <f t="shared" si="162"/>
        <v>0</v>
      </c>
      <c r="GQ30" s="517">
        <f t="shared" si="163"/>
        <v>0</v>
      </c>
      <c r="GR30" s="517">
        <f>IF($GF30&lt;&gt;1,IF(AND(SUM($GQ30:GQ30)&lt;&gt;1),IF($GI30&gt;=10,1,),),0)</f>
        <v>0</v>
      </c>
      <c r="GS30" s="517">
        <f>IF($GF30&lt;&gt;1,IF(AND(SUM($GQ30:GR30)&lt;&gt;1),IF(AND($GE30=1,$GI30&gt;=4),1,),),0)</f>
        <v>0</v>
      </c>
      <c r="GT30" s="517">
        <f>IF($GF30&lt;&gt;1,IF(AND(SUM($GQ30:GS30)&lt;&gt;1),IF(AND($GE30=1,$GI30&gt;=2),1,),),0)</f>
        <v>0</v>
      </c>
      <c r="GU30" s="517">
        <f>IF($GF30&lt;&gt;1,IF(AND(SUM($GQ30:GT30)&lt;&gt;1),IF(AND($GE30=1,$GI30&gt;0),1,),),0)</f>
        <v>0</v>
      </c>
      <c r="GV30" s="517">
        <f>IF($GF30&lt;&gt;1,IF(AND(SUM($GQ30:GU30)&lt;&gt;1),IF($GI30&gt;=4,1,),),0)</f>
        <v>0</v>
      </c>
      <c r="GW30" s="517">
        <f>IF($GF30&lt;&gt;1,IF(AND(SUM($GQ30:GV30)&lt;&gt;1),IF($GE30=1,1,),),0)</f>
        <v>0</v>
      </c>
      <c r="GX30" s="517">
        <f>IF($GF30&lt;&gt;1,IF(AND(SUM($GQ30:GW30)&lt;&gt;1),IF($GI30&gt;=2,1,),),0)</f>
        <v>0</v>
      </c>
      <c r="GY30" s="517">
        <f>IF($GF30&lt;&gt;1,IF(AND(SUM($GQ30:GX30)&lt;&gt;1),IF($GI30&gt;0,1,),),0)</f>
        <v>0</v>
      </c>
      <c r="GZ30" s="517">
        <f t="shared" si="164"/>
        <v>0</v>
      </c>
      <c r="HA30" s="517">
        <f>IF(AND(SUM($GZ30:GZ30)&lt;&gt;1,$GP30=4,$GF30=1,$GI30&gt;0),1,0)</f>
        <v>0</v>
      </c>
      <c r="HB30" s="517">
        <f t="shared" si="165"/>
        <v>0</v>
      </c>
      <c r="HC30" s="517">
        <f t="shared" si="166"/>
        <v>0</v>
      </c>
      <c r="HD30" s="517">
        <f>IF(AND($GP30=2,SUM($HB30:HC30)&lt;&gt;1),IF(AND($GE30=1,$GJ30&gt;=0.2),1,),)</f>
        <v>0</v>
      </c>
      <c r="HE30" s="517">
        <f>IF(AND($GP30=2,SUM($HB30:HD30)&lt;&gt;1),IF(AND($GE30=1,$GJ30&gt;=0.1),1,),)</f>
        <v>0</v>
      </c>
      <c r="HF30" s="517">
        <f>IF(AND($GP30=2,SUM($HB30:HE30)&lt;&gt;1),IF(AND($GE30=1,$GI30&gt;0),1,),)</f>
        <v>0</v>
      </c>
      <c r="HG30" s="517">
        <f>IF(AND($GP30=2,SUM($HB30:HF30)&lt;&gt;1),IF($GJ30&gt;=0.2,1,),)</f>
        <v>0</v>
      </c>
      <c r="HH30" s="517">
        <f>IF(AND($GP30=2,SUM($HB30:HG30)&lt;&gt;1),IF($GE30=1,1,),)</f>
        <v>0</v>
      </c>
      <c r="HI30" s="517">
        <f>IF(AND($GP30=2,SUM($HB30:HH30)&lt;&gt;1),IF($GJ30&gt;=0.1,1,),)</f>
        <v>0</v>
      </c>
      <c r="HJ30" s="517">
        <f>IF(AND(SUM($HB30:HI30)&lt;&gt;1,$GP30=2,$GI30&gt;0),1,)</f>
        <v>0</v>
      </c>
      <c r="HK30" s="517">
        <f t="shared" si="167"/>
        <v>0</v>
      </c>
      <c r="HL30" s="517">
        <f t="shared" si="168"/>
        <v>0</v>
      </c>
      <c r="HM30" s="517">
        <f>IF(AND($GP30=3,SUM($HK30:HL30)&lt;&gt;1),IF(AND($GE30=1,$GJ30&gt;=0.1),1,),)</f>
        <v>0</v>
      </c>
      <c r="HN30" s="517">
        <f>IF(AND($GP30=3,SUM($HK30:HM30)&lt;&gt;1),IF(AND($GE30=1,$GJ30&gt;=0.05),1,),)</f>
        <v>0</v>
      </c>
      <c r="HO30" s="517">
        <f>IF(AND($GP30=3,SUM($HK30:HN30)&lt;&gt;1),IF(AND($GE30=1,$GI30&gt;0),1,),)</f>
        <v>0</v>
      </c>
      <c r="HP30" s="517">
        <f>IF(AND($GP30=3,SUM($HK30:HO30)&lt;&gt;1),IF($GJ30&gt;=0.1,1,),)</f>
        <v>0</v>
      </c>
      <c r="HQ30" s="517">
        <f>IF(AND($GP30=3,SUM($HK30:HP30)&lt;&gt;1),IF($GE30=1,1,),)</f>
        <v>0</v>
      </c>
      <c r="HR30" s="517">
        <f>IF(AND($GP30=3,SUM($HK30:HQ30)&lt;&gt;1),IF($GJ30&gt;=0.05,1,),)</f>
        <v>0</v>
      </c>
      <c r="HS30" s="517">
        <f>IF(AND(SUM($HK30:HR30)&lt;&gt;1,$GP30=3,$GF30=1,$GI30&gt;0),1,)</f>
        <v>0</v>
      </c>
      <c r="HT30" s="831"/>
      <c r="HU30" s="520">
        <f t="shared" si="169"/>
        <v>0</v>
      </c>
      <c r="HV30" s="521">
        <f t="shared" si="170"/>
        <v>0</v>
      </c>
      <c r="HW30" s="521">
        <f t="shared" si="171"/>
        <v>0</v>
      </c>
      <c r="HX30" s="521">
        <f t="shared" si="172"/>
        <v>0</v>
      </c>
      <c r="HY30" s="521">
        <f t="shared" si="173"/>
        <v>0</v>
      </c>
      <c r="HZ30" s="521">
        <f t="shared" si="174"/>
        <v>0</v>
      </c>
      <c r="IA30" s="521">
        <f t="shared" si="175"/>
        <v>0</v>
      </c>
      <c r="IB30" s="521">
        <f t="shared" si="176"/>
        <v>0</v>
      </c>
      <c r="IC30" s="521">
        <f t="shared" si="177"/>
        <v>0</v>
      </c>
      <c r="ID30" s="521">
        <f t="shared" si="178"/>
        <v>0</v>
      </c>
      <c r="IE30" s="521">
        <f t="shared" si="179"/>
        <v>0</v>
      </c>
      <c r="IF30" s="521">
        <f t="shared" si="180"/>
        <v>0</v>
      </c>
      <c r="IG30" s="521">
        <f t="shared" si="181"/>
        <v>0</v>
      </c>
      <c r="IH30" s="521">
        <f t="shared" si="182"/>
        <v>0</v>
      </c>
      <c r="II30" s="521">
        <f t="shared" si="183"/>
        <v>0</v>
      </c>
      <c r="IJ30" s="521">
        <f t="shared" si="184"/>
        <v>0</v>
      </c>
      <c r="IK30" s="521">
        <f t="shared" si="185"/>
        <v>0</v>
      </c>
      <c r="IL30" s="521">
        <f t="shared" si="186"/>
        <v>0</v>
      </c>
      <c r="IM30" s="521">
        <f t="shared" si="187"/>
        <v>0</v>
      </c>
      <c r="IN30" s="521">
        <f t="shared" si="35"/>
        <v>0</v>
      </c>
      <c r="IO30" s="521">
        <f t="shared" si="36"/>
        <v>0</v>
      </c>
      <c r="IP30" s="521">
        <f t="shared" si="37"/>
        <v>0</v>
      </c>
      <c r="IQ30" s="521">
        <f t="shared" si="38"/>
        <v>0</v>
      </c>
      <c r="IR30" s="521">
        <f t="shared" si="39"/>
        <v>0</v>
      </c>
      <c r="IS30" s="521">
        <f t="shared" si="40"/>
        <v>0</v>
      </c>
      <c r="IT30" s="521">
        <f t="shared" si="41"/>
        <v>0</v>
      </c>
      <c r="IU30" s="521">
        <f t="shared" si="42"/>
        <v>0</v>
      </c>
      <c r="IV30" s="521">
        <f t="shared" si="43"/>
        <v>0</v>
      </c>
      <c r="IW30" s="823">
        <f t="shared" si="44"/>
        <v>0</v>
      </c>
      <c r="IX30" s="521">
        <f t="shared" si="45"/>
        <v>0</v>
      </c>
      <c r="IY30" s="521">
        <f t="shared" si="46"/>
        <v>0</v>
      </c>
      <c r="IZ30" s="823">
        <f t="shared" si="188"/>
        <v>0</v>
      </c>
      <c r="JA30" s="521">
        <f t="shared" si="48"/>
        <v>0</v>
      </c>
      <c r="JB30" s="521">
        <f t="shared" si="49"/>
        <v>0</v>
      </c>
      <c r="JC30" s="521">
        <f t="shared" si="50"/>
        <v>0</v>
      </c>
      <c r="JD30" s="521">
        <f t="shared" si="189"/>
        <v>0</v>
      </c>
      <c r="JE30" s="521">
        <f t="shared" si="190"/>
        <v>0</v>
      </c>
      <c r="JF30" s="521">
        <f t="shared" si="191"/>
        <v>0</v>
      </c>
      <c r="JG30" s="521">
        <f t="shared" si="192"/>
        <v>0</v>
      </c>
      <c r="JH30" s="521">
        <f t="shared" si="193"/>
        <v>0</v>
      </c>
      <c r="JI30" s="521">
        <f t="shared" si="194"/>
        <v>0</v>
      </c>
      <c r="JJ30" s="521">
        <f t="shared" si="195"/>
        <v>0</v>
      </c>
      <c r="JK30" s="521">
        <f t="shared" si="196"/>
        <v>0</v>
      </c>
      <c r="JL30" s="521">
        <f t="shared" si="197"/>
        <v>0</v>
      </c>
      <c r="JM30" s="521">
        <f t="shared" si="198"/>
        <v>0</v>
      </c>
      <c r="JN30" s="521">
        <f t="shared" si="199"/>
        <v>0</v>
      </c>
      <c r="JO30" s="521">
        <f t="shared" si="200"/>
        <v>0</v>
      </c>
      <c r="JP30" s="521">
        <f t="shared" si="201"/>
        <v>0</v>
      </c>
      <c r="JQ30" s="521">
        <f t="shared" si="202"/>
        <v>0</v>
      </c>
      <c r="JR30" s="521">
        <f t="shared" si="203"/>
        <v>0</v>
      </c>
      <c r="JS30" s="521">
        <f t="shared" si="204"/>
        <v>0</v>
      </c>
      <c r="JT30" s="521">
        <f t="shared" si="205"/>
        <v>0</v>
      </c>
      <c r="JU30" s="521">
        <f t="shared" si="206"/>
        <v>0</v>
      </c>
      <c r="JV30" s="521">
        <f t="shared" si="207"/>
        <v>0</v>
      </c>
      <c r="JW30" s="521">
        <f t="shared" si="208"/>
        <v>0</v>
      </c>
      <c r="JX30" s="521">
        <f t="shared" si="209"/>
        <v>0</v>
      </c>
      <c r="JY30" s="521">
        <f t="shared" si="210"/>
        <v>0</v>
      </c>
      <c r="JZ30" s="521">
        <f t="shared" si="211"/>
        <v>0</v>
      </c>
      <c r="KA30" s="521">
        <f t="shared" si="212"/>
        <v>0</v>
      </c>
      <c r="KB30" s="521">
        <f t="shared" si="213"/>
        <v>0</v>
      </c>
      <c r="KC30" s="521">
        <f t="shared" si="214"/>
        <v>0</v>
      </c>
      <c r="KD30" s="521">
        <f t="shared" si="215"/>
        <v>0</v>
      </c>
      <c r="KE30" s="521">
        <f t="shared" si="216"/>
        <v>0</v>
      </c>
      <c r="KF30" s="521">
        <f t="shared" si="79"/>
        <v>0</v>
      </c>
      <c r="KG30" s="521">
        <f t="shared" si="217"/>
        <v>0</v>
      </c>
      <c r="KH30" s="521">
        <f t="shared" si="218"/>
        <v>0</v>
      </c>
      <c r="KI30" s="522">
        <f t="shared" si="219"/>
        <v>0</v>
      </c>
      <c r="KJ30" s="521">
        <f t="shared" si="83"/>
        <v>0</v>
      </c>
      <c r="KK30" s="760">
        <f>IF(H30=1,VLOOKUP(C30,'総括表 (A表)'!$E$12:$AW$542,42,FALSE),)</f>
        <v>0</v>
      </c>
      <c r="KL30" s="524">
        <f t="shared" si="220"/>
        <v>0</v>
      </c>
      <c r="KM30" s="521" t="str">
        <f t="shared" si="84"/>
        <v/>
      </c>
      <c r="KN30" s="521" t="str">
        <f t="shared" si="85"/>
        <v/>
      </c>
      <c r="KO30" s="521" t="str">
        <f t="shared" si="221"/>
        <v/>
      </c>
      <c r="KP30" s="521" t="str">
        <f t="shared" si="86"/>
        <v/>
      </c>
      <c r="KQ30" s="521" t="str">
        <f t="shared" si="87"/>
        <v/>
      </c>
      <c r="KR30" s="521" t="str">
        <f t="shared" si="88"/>
        <v/>
      </c>
      <c r="KS30" s="521" t="str">
        <f t="shared" si="89"/>
        <v/>
      </c>
      <c r="KT30" s="521" t="str">
        <f t="shared" si="90"/>
        <v/>
      </c>
      <c r="KU30" s="760" t="str">
        <f t="shared" si="91"/>
        <v/>
      </c>
      <c r="KV30" s="521" t="str">
        <f t="shared" si="92"/>
        <v/>
      </c>
      <c r="KW30" s="520">
        <f t="shared" si="93"/>
        <v>0</v>
      </c>
      <c r="KX30" s="521" t="str">
        <f t="shared" si="222"/>
        <v/>
      </c>
      <c r="KY30" s="525">
        <f t="shared" si="94"/>
        <v>0</v>
      </c>
      <c r="KZ30" s="521" t="str">
        <f t="shared" si="95"/>
        <v/>
      </c>
      <c r="LA30" s="760" t="str">
        <f t="shared" si="96"/>
        <v/>
      </c>
      <c r="LB30" s="526" t="str">
        <f t="shared" si="97"/>
        <v>○</v>
      </c>
      <c r="LC30" s="520">
        <f t="shared" si="223"/>
        <v>0</v>
      </c>
      <c r="LD30" s="527">
        <f t="shared" si="224"/>
        <v>0</v>
      </c>
      <c r="LE30" s="527" t="str">
        <f t="shared" si="225"/>
        <v/>
      </c>
      <c r="LF30" s="761" t="str">
        <f t="shared" si="226"/>
        <v/>
      </c>
      <c r="LG30" s="735" t="str">
        <f t="shared" si="98"/>
        <v/>
      </c>
      <c r="LH30" s="530" t="str">
        <f t="shared" si="99"/>
        <v>○</v>
      </c>
      <c r="LI30" s="736">
        <f t="shared" si="100"/>
        <v>0</v>
      </c>
      <c r="LJ30" s="761">
        <f t="shared" si="101"/>
        <v>0</v>
      </c>
      <c r="LK30" s="532">
        <f t="shared" si="227"/>
        <v>0</v>
      </c>
      <c r="LL30" s="533" t="str">
        <f t="shared" si="228"/>
        <v>○</v>
      </c>
      <c r="LM30" s="600">
        <f t="shared" si="102"/>
        <v>0</v>
      </c>
      <c r="LN30" s="602" t="str">
        <f t="shared" si="229"/>
        <v>○</v>
      </c>
      <c r="LO30" s="608">
        <f t="shared" si="103"/>
        <v>0</v>
      </c>
      <c r="LP30" s="521" t="str">
        <f t="shared" si="104"/>
        <v/>
      </c>
      <c r="LQ30" s="607">
        <f t="shared" si="105"/>
        <v>0</v>
      </c>
      <c r="LR30" s="521" t="str">
        <f t="shared" si="106"/>
        <v/>
      </c>
      <c r="LS30" s="519" t="str">
        <f t="shared" si="107"/>
        <v/>
      </c>
      <c r="LT30" s="526" t="str">
        <f t="shared" si="108"/>
        <v>○</v>
      </c>
      <c r="LU30" s="601" t="str">
        <f t="shared" si="230"/>
        <v/>
      </c>
      <c r="LV30" s="601">
        <f t="shared" si="231"/>
        <v>0</v>
      </c>
      <c r="LW30" s="761">
        <f t="shared" si="110"/>
        <v>0</v>
      </c>
      <c r="LX30" s="735">
        <f t="shared" si="111"/>
        <v>0</v>
      </c>
      <c r="LY30" s="530" t="str">
        <f t="shared" si="112"/>
        <v>○</v>
      </c>
      <c r="LZ30" s="736">
        <f t="shared" si="113"/>
        <v>0</v>
      </c>
      <c r="MA30" s="761">
        <f t="shared" si="114"/>
        <v>0</v>
      </c>
      <c r="MB30" s="532">
        <f t="shared" si="115"/>
        <v>0</v>
      </c>
      <c r="MC30" s="533" t="str">
        <f t="shared" si="232"/>
        <v>○</v>
      </c>
      <c r="MD30" s="473">
        <f>IF(AND($H30=1,$T30=1),SUMIF($E$14:$E$213,E30,$CA$14:CA229),0)</f>
        <v>0</v>
      </c>
      <c r="ME30" s="856" t="str">
        <f t="shared" si="116"/>
        <v>○</v>
      </c>
      <c r="MF30" s="869" t="str">
        <f t="shared" si="233"/>
        <v/>
      </c>
      <c r="MG30" s="870" t="str">
        <f t="shared" si="117"/>
        <v/>
      </c>
      <c r="MH30" s="871" t="str">
        <f t="shared" si="118"/>
        <v/>
      </c>
      <c r="MI30" s="872" t="str">
        <f t="shared" si="234"/>
        <v/>
      </c>
      <c r="MJ30" s="873" t="str">
        <f t="shared" si="119"/>
        <v/>
      </c>
      <c r="MK30" s="874">
        <f t="shared" si="120"/>
        <v>0</v>
      </c>
      <c r="MM30" s="739"/>
    </row>
    <row r="31" spans="1:351" ht="18.649999999999999" customHeight="1">
      <c r="A31" s="610">
        <f t="shared" si="8"/>
        <v>0</v>
      </c>
      <c r="B31" s="610">
        <f t="shared" si="121"/>
        <v>0</v>
      </c>
      <c r="C31" s="610">
        <f t="shared" si="122"/>
        <v>0</v>
      </c>
      <c r="D31" s="610">
        <f t="shared" si="123"/>
        <v>0</v>
      </c>
      <c r="E31" s="610">
        <f t="shared" si="9"/>
        <v>0</v>
      </c>
      <c r="F31" s="610">
        <f t="shared" si="124"/>
        <v>0</v>
      </c>
      <c r="G31" s="610">
        <f t="shared" si="125"/>
        <v>0</v>
      </c>
      <c r="H31" s="610">
        <f t="shared" si="126"/>
        <v>0</v>
      </c>
      <c r="I31" s="611">
        <f t="shared" si="10"/>
        <v>18</v>
      </c>
      <c r="J31" s="719"/>
      <c r="K31" s="720"/>
      <c r="L31" s="720"/>
      <c r="M31" s="720"/>
      <c r="N31" s="924"/>
      <c r="O31" s="918"/>
      <c r="P31" s="742"/>
      <c r="Q31" s="637">
        <f t="shared" si="127"/>
        <v>0</v>
      </c>
      <c r="R31" s="722"/>
      <c r="S31" s="722"/>
      <c r="T31" s="722"/>
      <c r="U31" s="725"/>
      <c r="V31" s="762">
        <f t="shared" si="11"/>
        <v>0</v>
      </c>
      <c r="W31" s="741"/>
      <c r="X31" s="745"/>
      <c r="Y31" s="745"/>
      <c r="Z31" s="741"/>
      <c r="AA31" s="639" t="str">
        <f t="shared" si="128"/>
        <v/>
      </c>
      <c r="AB31" s="640" t="str">
        <f t="shared" si="129"/>
        <v/>
      </c>
      <c r="AC31" s="731"/>
      <c r="AD31" s="641">
        <f t="shared" si="130"/>
        <v>0</v>
      </c>
      <c r="AE31" s="729"/>
      <c r="AF31" s="728" t="str">
        <f>'整理番号表 （R6時） '!$AC31</f>
        <v/>
      </c>
      <c r="AG31" s="730" t="str">
        <f t="shared" si="131"/>
        <v/>
      </c>
      <c r="AH31" s="731"/>
      <c r="AI31" s="731"/>
      <c r="AJ31" s="639">
        <f>IF(AI31&lt;&gt;0,VLOOKUP(AI31,'整理番号表 （R6時） '!$B$20:$F$47,2,FALSE),)</f>
        <v>0</v>
      </c>
      <c r="AK31" s="733"/>
      <c r="AL31" s="733"/>
      <c r="AM31" s="733"/>
      <c r="AN31" s="752"/>
      <c r="AO31" s="644" t="str">
        <f>IF(AND($S31=1,$AN31&lt;&gt;0),VLOOKUP(AN31,'整理番号表 （R6時） '!$P$6:$Q$39,2,FALSE),IF(AND($T31=1,$AN31&gt;0,$AN31&lt;=8),VLOOKUP($AN31,'整理番号表 （R6時） '!$P$6:$Q$13,2,FALSE),IF($AN31&gt;=9,"ﾘｰｽは1～8の数字を選択","")))</f>
        <v/>
      </c>
      <c r="AP31" s="805"/>
      <c r="AQ31" s="645">
        <f t="shared" si="132"/>
        <v>0</v>
      </c>
      <c r="AR31" s="810"/>
      <c r="AS31" s="305"/>
      <c r="AT31" s="504"/>
      <c r="AU31" s="505"/>
      <c r="AV31" s="503"/>
      <c r="AW31" s="315"/>
      <c r="AX31" s="751">
        <f>IF(AW31&lt;&gt;0,VLOOKUP(AW31,'整理番号表 （R6時） '!$P$43:$R$49,2,FALSE),)</f>
        <v>0</v>
      </c>
      <c r="AY31" s="506"/>
      <c r="AZ31" s="505"/>
      <c r="BA31" s="503"/>
      <c r="BB31" s="444"/>
      <c r="BC31" s="759">
        <f t="shared" si="133"/>
        <v>0</v>
      </c>
      <c r="BD31" s="763">
        <f t="shared" si="12"/>
        <v>0</v>
      </c>
      <c r="BE31" s="759">
        <f t="shared" si="134"/>
        <v>0</v>
      </c>
      <c r="BF31" s="508"/>
      <c r="BG31" s="508"/>
      <c r="BH31" s="508"/>
      <c r="BI31" s="509"/>
      <c r="BJ31" s="770" t="str">
        <f t="shared" si="135"/>
        <v/>
      </c>
      <c r="BK31" s="772" t="str">
        <f t="shared" si="136"/>
        <v/>
      </c>
      <c r="BL31" s="648">
        <f t="shared" si="137"/>
        <v>0</v>
      </c>
      <c r="BM31" s="836"/>
      <c r="BN31" s="510"/>
      <c r="BO31" s="593"/>
      <c r="BP31" s="902"/>
      <c r="BQ31" s="756"/>
      <c r="BR31" s="756"/>
      <c r="BS31" s="756"/>
      <c r="BT31" s="929" t="str">
        <f t="shared" si="238"/>
        <v/>
      </c>
      <c r="BU31" s="913"/>
      <c r="BV31" s="752"/>
      <c r="BW31" s="751">
        <f>IF(BV31&lt;&gt;0,VLOOKUP(BV31,'整理番号表 （R6時） '!$P$43:$R$49,2,FALSE),)</f>
        <v>0</v>
      </c>
      <c r="BX31" s="758"/>
      <c r="BY31" s="756"/>
      <c r="BZ31" s="759" t="str">
        <f t="shared" si="138"/>
        <v/>
      </c>
      <c r="CA31" s="712"/>
      <c r="CB31" s="759">
        <f t="shared" si="139"/>
        <v>0</v>
      </c>
      <c r="CC31" s="763" t="str">
        <f t="shared" si="13"/>
        <v/>
      </c>
      <c r="CD31" s="754"/>
      <c r="CE31" s="754"/>
      <c r="CF31" s="759">
        <f t="shared" si="235"/>
        <v>0</v>
      </c>
      <c r="CG31" s="748"/>
      <c r="CH31" s="748"/>
      <c r="CI31" s="622"/>
      <c r="CJ31" s="853"/>
      <c r="CK31" s="854"/>
      <c r="CL31" s="665" t="str">
        <f t="shared" si="140"/>
        <v/>
      </c>
      <c r="CM31" s="666" t="str">
        <f t="shared" si="14"/>
        <v/>
      </c>
      <c r="CN31" s="744"/>
      <c r="CO31" s="496"/>
      <c r="CP31" s="762" t="str">
        <f t="shared" si="15"/>
        <v/>
      </c>
      <c r="CQ31" s="740"/>
      <c r="CR31" s="749"/>
      <c r="CS31" s="740"/>
      <c r="CT31" s="740"/>
      <c r="CU31" s="740"/>
      <c r="CV31" s="649" t="str">
        <f t="shared" si="141"/>
        <v/>
      </c>
      <c r="CW31" s="547">
        <f t="shared" si="142"/>
        <v>0</v>
      </c>
      <c r="CX31" s="762" t="str">
        <f t="shared" si="16"/>
        <v/>
      </c>
      <c r="CY31" s="715"/>
      <c r="CZ31" s="740"/>
      <c r="DA31" s="715"/>
      <c r="DB31" s="715"/>
      <c r="DC31" s="714"/>
      <c r="DD31" s="649" t="str">
        <f t="shared" si="143"/>
        <v/>
      </c>
      <c r="DE31" s="547" t="str">
        <f t="shared" si="144"/>
        <v/>
      </c>
      <c r="DF31" s="762">
        <f t="shared" si="145"/>
        <v>0</v>
      </c>
      <c r="DG31" s="762" t="str">
        <f t="shared" si="146"/>
        <v/>
      </c>
      <c r="DH31" s="762">
        <f t="shared" si="147"/>
        <v>0</v>
      </c>
      <c r="DI31" s="762">
        <f t="shared" si="148"/>
        <v>0</v>
      </c>
      <c r="DJ31" s="762">
        <f t="shared" si="149"/>
        <v>0</v>
      </c>
      <c r="DK31" s="762">
        <f t="shared" si="150"/>
        <v>0</v>
      </c>
      <c r="DL31" s="762">
        <f t="shared" si="151"/>
        <v>0</v>
      </c>
      <c r="DM31" s="762" t="str">
        <f t="shared" si="152"/>
        <v/>
      </c>
      <c r="DN31" s="855"/>
      <c r="DO31" s="661">
        <f t="shared" si="239"/>
        <v>0</v>
      </c>
      <c r="DP31" s="336">
        <f t="shared" si="239"/>
        <v>0</v>
      </c>
      <c r="DQ31" s="336">
        <f t="shared" si="239"/>
        <v>0</v>
      </c>
      <c r="DR31" s="336">
        <f t="shared" si="239"/>
        <v>0</v>
      </c>
      <c r="DS31" s="336">
        <f t="shared" si="239"/>
        <v>0</v>
      </c>
      <c r="DT31" s="336">
        <f t="shared" si="239"/>
        <v>0</v>
      </c>
      <c r="DU31" s="336">
        <f t="shared" si="154"/>
        <v>0</v>
      </c>
      <c r="DV31" s="336">
        <f t="shared" si="240"/>
        <v>0</v>
      </c>
      <c r="DW31" s="336">
        <f t="shared" si="240"/>
        <v>0</v>
      </c>
      <c r="DX31" s="336">
        <f t="shared" si="240"/>
        <v>0</v>
      </c>
      <c r="DY31" s="336">
        <f t="shared" si="240"/>
        <v>0</v>
      </c>
      <c r="DZ31" s="336">
        <f t="shared" si="240"/>
        <v>0</v>
      </c>
      <c r="EA31" s="336">
        <f t="shared" si="240"/>
        <v>0</v>
      </c>
      <c r="EB31" s="336">
        <f t="shared" si="156"/>
        <v>0</v>
      </c>
      <c r="EC31" s="336">
        <f t="shared" si="157"/>
        <v>0</v>
      </c>
      <c r="ED31" s="336">
        <f t="shared" si="158"/>
        <v>0</v>
      </c>
      <c r="EE31" s="336">
        <f t="shared" si="159"/>
        <v>0</v>
      </c>
      <c r="EF31" s="336">
        <f t="shared" si="160"/>
        <v>0</v>
      </c>
      <c r="EG31" s="390">
        <f t="shared" si="19"/>
        <v>0</v>
      </c>
      <c r="EH31" s="650">
        <f t="shared" si="161"/>
        <v>0</v>
      </c>
      <c r="EI31" s="650">
        <f>IF($AA31=1,IF(SUM($EH31:EH31)&lt;&gt;1,IF(SUM(GR31,HC31,HL31)&gt;0,1,),),)</f>
        <v>0</v>
      </c>
      <c r="EJ31" s="650">
        <f>IF($AA31=1,IF(SUM($EH31:EI31)&lt;&gt;1,IF(SUM(GS31,HD31,HM31)&gt;0,1,),),)</f>
        <v>0</v>
      </c>
      <c r="EK31" s="650">
        <f>IF($AA31=1,IF(SUM($EH31:EJ31)&lt;&gt;1,IF(SUM(GT31,HE31,HN31)&gt;0,1,),),)</f>
        <v>0</v>
      </c>
      <c r="EL31" s="650">
        <f>IF($AA31=1,IF(SUM($EH31:EK31)&lt;&gt;1,IF(SUM(GU31,GZ31,HF31,HO31)&gt;0,1,),),)</f>
        <v>0</v>
      </c>
      <c r="EM31" s="650">
        <f>IF($AA31=1,IF(SUM($EH31:EK31)&lt;&gt;1,IF(SUM(GV31,HG31,HP31)&gt;0,1,),),)</f>
        <v>0</v>
      </c>
      <c r="EN31" s="650">
        <f>IF($AA31=1,IF(SUM($EH31:EL31)&lt;&gt;1,IF(SUM(GW31,HH31,HQ31)&gt;0,1,),),)</f>
        <v>0</v>
      </c>
      <c r="EO31" s="650">
        <f>IF($AA31=1,IF(SUM($EH31:EM31)&lt;&gt;1,IF(SUM(GX31,HI31,HR31)&gt;0,1,),),)</f>
        <v>0</v>
      </c>
      <c r="EP31" s="650">
        <f>IF($AA31=1,IF(SUM($EH31:EO31)&lt;&gt;1,IF(SUM(GY31,HJ31,HS31,HA31)&gt;0,1,),),)</f>
        <v>0</v>
      </c>
      <c r="EQ31" s="818"/>
      <c r="ER31" s="818"/>
      <c r="ES31" s="818"/>
      <c r="ET31" s="818"/>
      <c r="EU31" s="818"/>
      <c r="EV31" s="818"/>
      <c r="EW31" s="59"/>
      <c r="EX31" s="59"/>
      <c r="EY31" s="59"/>
      <c r="EZ31" s="59"/>
      <c r="FA31" s="59"/>
      <c r="FB31" s="650">
        <f t="shared" si="21"/>
        <v>0</v>
      </c>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11"/>
      <c r="GB31" s="59"/>
      <c r="GC31" s="932"/>
      <c r="GD31" s="662"/>
      <c r="GE31" s="512"/>
      <c r="GF31" s="513"/>
      <c r="GG31" s="514"/>
      <c r="GH31" s="514"/>
      <c r="GI31" s="515">
        <f t="shared" si="22"/>
        <v>0</v>
      </c>
      <c r="GJ31" s="516">
        <f t="shared" si="23"/>
        <v>0</v>
      </c>
      <c r="GK31" s="517">
        <f t="shared" si="24"/>
        <v>0</v>
      </c>
      <c r="GL31" s="518">
        <f t="shared" si="25"/>
        <v>0</v>
      </c>
      <c r="GM31" s="518">
        <f t="shared" si="26"/>
        <v>0</v>
      </c>
      <c r="GN31" s="518">
        <f t="shared" si="27"/>
        <v>0</v>
      </c>
      <c r="GO31" s="518">
        <f t="shared" si="28"/>
        <v>0</v>
      </c>
      <c r="GP31" s="517">
        <f t="shared" si="162"/>
        <v>0</v>
      </c>
      <c r="GQ31" s="517">
        <f t="shared" si="163"/>
        <v>0</v>
      </c>
      <c r="GR31" s="517">
        <f>IF($GF31&lt;&gt;1,IF(AND(SUM($GQ31:GQ31)&lt;&gt;1),IF($GI31&gt;=10,1,),),0)</f>
        <v>0</v>
      </c>
      <c r="GS31" s="517">
        <f>IF($GF31&lt;&gt;1,IF(AND(SUM($GQ31:GR31)&lt;&gt;1),IF(AND($GE31=1,$GI31&gt;=4),1,),),0)</f>
        <v>0</v>
      </c>
      <c r="GT31" s="517">
        <f>IF($GF31&lt;&gt;1,IF(AND(SUM($GQ31:GS31)&lt;&gt;1),IF(AND($GE31=1,$GI31&gt;=2),1,),),0)</f>
        <v>0</v>
      </c>
      <c r="GU31" s="517">
        <f>IF($GF31&lt;&gt;1,IF(AND(SUM($GQ31:GT31)&lt;&gt;1),IF(AND($GE31=1,$GI31&gt;0),1,),),0)</f>
        <v>0</v>
      </c>
      <c r="GV31" s="517">
        <f>IF($GF31&lt;&gt;1,IF(AND(SUM($GQ31:GU31)&lt;&gt;1),IF($GI31&gt;=4,1,),),0)</f>
        <v>0</v>
      </c>
      <c r="GW31" s="517">
        <f>IF($GF31&lt;&gt;1,IF(AND(SUM($GQ31:GV31)&lt;&gt;1),IF($GE31=1,1,),),0)</f>
        <v>0</v>
      </c>
      <c r="GX31" s="517">
        <f>IF($GF31&lt;&gt;1,IF(AND(SUM($GQ31:GW31)&lt;&gt;1),IF($GI31&gt;=2,1,),),0)</f>
        <v>0</v>
      </c>
      <c r="GY31" s="517">
        <f>IF($GF31&lt;&gt;1,IF(AND(SUM($GQ31:GX31)&lt;&gt;1),IF($GI31&gt;0,1,),),0)</f>
        <v>0</v>
      </c>
      <c r="GZ31" s="517">
        <f t="shared" si="164"/>
        <v>0</v>
      </c>
      <c r="HA31" s="517">
        <f>IF(AND(SUM($GZ31:GZ31)&lt;&gt;1,$GP31=4,$GF31=1,$GI31&gt;0),1,0)</f>
        <v>0</v>
      </c>
      <c r="HB31" s="517">
        <f t="shared" si="165"/>
        <v>0</v>
      </c>
      <c r="HC31" s="517">
        <f t="shared" si="166"/>
        <v>0</v>
      </c>
      <c r="HD31" s="517">
        <f>IF(AND($GP31=2,SUM($HB31:HC31)&lt;&gt;1),IF(AND($GE31=1,$GJ31&gt;=0.2),1,),)</f>
        <v>0</v>
      </c>
      <c r="HE31" s="517">
        <f>IF(AND($GP31=2,SUM($HB31:HD31)&lt;&gt;1),IF(AND($GE31=1,$GJ31&gt;=0.1),1,),)</f>
        <v>0</v>
      </c>
      <c r="HF31" s="517">
        <f>IF(AND($GP31=2,SUM($HB31:HE31)&lt;&gt;1),IF(AND($GE31=1,$GI31&gt;0),1,),)</f>
        <v>0</v>
      </c>
      <c r="HG31" s="517">
        <f>IF(AND($GP31=2,SUM($HB31:HF31)&lt;&gt;1),IF($GJ31&gt;=0.2,1,),)</f>
        <v>0</v>
      </c>
      <c r="HH31" s="517">
        <f>IF(AND($GP31=2,SUM($HB31:HG31)&lt;&gt;1),IF($GE31=1,1,),)</f>
        <v>0</v>
      </c>
      <c r="HI31" s="517">
        <f>IF(AND($GP31=2,SUM($HB31:HH31)&lt;&gt;1),IF($GJ31&gt;=0.1,1,),)</f>
        <v>0</v>
      </c>
      <c r="HJ31" s="517">
        <f>IF(AND(SUM($HB31:HI31)&lt;&gt;1,$GP31=2,$GI31&gt;0),1,)</f>
        <v>0</v>
      </c>
      <c r="HK31" s="517">
        <f t="shared" si="167"/>
        <v>0</v>
      </c>
      <c r="HL31" s="517">
        <f t="shared" si="168"/>
        <v>0</v>
      </c>
      <c r="HM31" s="517">
        <f>IF(AND($GP31=3,SUM($HK31:HL31)&lt;&gt;1),IF(AND($GE31=1,$GJ31&gt;=0.1),1,),)</f>
        <v>0</v>
      </c>
      <c r="HN31" s="517">
        <f>IF(AND($GP31=3,SUM($HK31:HM31)&lt;&gt;1),IF(AND($GE31=1,$GJ31&gt;=0.05),1,),)</f>
        <v>0</v>
      </c>
      <c r="HO31" s="517">
        <f>IF(AND($GP31=3,SUM($HK31:HN31)&lt;&gt;1),IF(AND($GE31=1,$GI31&gt;0),1,),)</f>
        <v>0</v>
      </c>
      <c r="HP31" s="517">
        <f>IF(AND($GP31=3,SUM($HK31:HO31)&lt;&gt;1),IF($GJ31&gt;=0.1,1,),)</f>
        <v>0</v>
      </c>
      <c r="HQ31" s="517">
        <f>IF(AND($GP31=3,SUM($HK31:HP31)&lt;&gt;1),IF($GE31=1,1,),)</f>
        <v>0</v>
      </c>
      <c r="HR31" s="517">
        <f>IF(AND($GP31=3,SUM($HK31:HQ31)&lt;&gt;1),IF($GJ31&gt;=0.05,1,),)</f>
        <v>0</v>
      </c>
      <c r="HS31" s="517">
        <f>IF(AND(SUM($HK31:HR31)&lt;&gt;1,$GP31=3,$GF31=1,$GI31&gt;0),1,)</f>
        <v>0</v>
      </c>
      <c r="HT31" s="831"/>
      <c r="HU31" s="520">
        <f t="shared" si="169"/>
        <v>0</v>
      </c>
      <c r="HV31" s="521">
        <f t="shared" si="170"/>
        <v>0</v>
      </c>
      <c r="HW31" s="521">
        <f t="shared" si="171"/>
        <v>0</v>
      </c>
      <c r="HX31" s="521">
        <f t="shared" si="172"/>
        <v>0</v>
      </c>
      <c r="HY31" s="521">
        <f t="shared" si="173"/>
        <v>0</v>
      </c>
      <c r="HZ31" s="521">
        <f t="shared" si="174"/>
        <v>0</v>
      </c>
      <c r="IA31" s="521">
        <f t="shared" si="175"/>
        <v>0</v>
      </c>
      <c r="IB31" s="521">
        <f t="shared" si="176"/>
        <v>0</v>
      </c>
      <c r="IC31" s="521">
        <f t="shared" si="177"/>
        <v>0</v>
      </c>
      <c r="ID31" s="521">
        <f t="shared" si="178"/>
        <v>0</v>
      </c>
      <c r="IE31" s="521">
        <f t="shared" si="179"/>
        <v>0</v>
      </c>
      <c r="IF31" s="521">
        <f t="shared" si="180"/>
        <v>0</v>
      </c>
      <c r="IG31" s="521">
        <f t="shared" si="181"/>
        <v>0</v>
      </c>
      <c r="IH31" s="521">
        <f t="shared" si="182"/>
        <v>0</v>
      </c>
      <c r="II31" s="521">
        <f t="shared" si="183"/>
        <v>0</v>
      </c>
      <c r="IJ31" s="521">
        <f t="shared" si="184"/>
        <v>0</v>
      </c>
      <c r="IK31" s="521">
        <f t="shared" si="185"/>
        <v>0</v>
      </c>
      <c r="IL31" s="521">
        <f t="shared" si="186"/>
        <v>0</v>
      </c>
      <c r="IM31" s="521">
        <f t="shared" si="187"/>
        <v>0</v>
      </c>
      <c r="IN31" s="521">
        <f t="shared" si="35"/>
        <v>0</v>
      </c>
      <c r="IO31" s="521">
        <f t="shared" si="36"/>
        <v>0</v>
      </c>
      <c r="IP31" s="521">
        <f t="shared" si="37"/>
        <v>0</v>
      </c>
      <c r="IQ31" s="521">
        <f t="shared" si="38"/>
        <v>0</v>
      </c>
      <c r="IR31" s="521">
        <f t="shared" si="39"/>
        <v>0</v>
      </c>
      <c r="IS31" s="521">
        <f t="shared" si="40"/>
        <v>0</v>
      </c>
      <c r="IT31" s="521">
        <f t="shared" si="41"/>
        <v>0</v>
      </c>
      <c r="IU31" s="521">
        <f t="shared" si="42"/>
        <v>0</v>
      </c>
      <c r="IV31" s="521">
        <f t="shared" si="43"/>
        <v>0</v>
      </c>
      <c r="IW31" s="823">
        <f t="shared" si="44"/>
        <v>0</v>
      </c>
      <c r="IX31" s="521">
        <f t="shared" si="45"/>
        <v>0</v>
      </c>
      <c r="IY31" s="521">
        <f t="shared" si="46"/>
        <v>0</v>
      </c>
      <c r="IZ31" s="823">
        <f t="shared" si="188"/>
        <v>0</v>
      </c>
      <c r="JA31" s="521">
        <f t="shared" si="48"/>
        <v>0</v>
      </c>
      <c r="JB31" s="521">
        <f t="shared" si="49"/>
        <v>0</v>
      </c>
      <c r="JC31" s="521">
        <f t="shared" si="50"/>
        <v>0</v>
      </c>
      <c r="JD31" s="521">
        <f t="shared" si="189"/>
        <v>0</v>
      </c>
      <c r="JE31" s="521">
        <f t="shared" si="190"/>
        <v>0</v>
      </c>
      <c r="JF31" s="521">
        <f t="shared" si="191"/>
        <v>0</v>
      </c>
      <c r="JG31" s="521">
        <f t="shared" si="192"/>
        <v>0</v>
      </c>
      <c r="JH31" s="521">
        <f t="shared" si="193"/>
        <v>0</v>
      </c>
      <c r="JI31" s="521">
        <f t="shared" si="194"/>
        <v>0</v>
      </c>
      <c r="JJ31" s="521">
        <f t="shared" si="195"/>
        <v>0</v>
      </c>
      <c r="JK31" s="521">
        <f t="shared" si="196"/>
        <v>0</v>
      </c>
      <c r="JL31" s="521">
        <f t="shared" si="197"/>
        <v>0</v>
      </c>
      <c r="JM31" s="521">
        <f t="shared" si="198"/>
        <v>0</v>
      </c>
      <c r="JN31" s="521">
        <f t="shared" si="199"/>
        <v>0</v>
      </c>
      <c r="JO31" s="521">
        <f t="shared" si="200"/>
        <v>0</v>
      </c>
      <c r="JP31" s="521">
        <f t="shared" si="201"/>
        <v>0</v>
      </c>
      <c r="JQ31" s="521">
        <f t="shared" si="202"/>
        <v>0</v>
      </c>
      <c r="JR31" s="521">
        <f t="shared" si="203"/>
        <v>0</v>
      </c>
      <c r="JS31" s="521">
        <f t="shared" si="204"/>
        <v>0</v>
      </c>
      <c r="JT31" s="521">
        <f t="shared" si="205"/>
        <v>0</v>
      </c>
      <c r="JU31" s="521">
        <f t="shared" si="206"/>
        <v>0</v>
      </c>
      <c r="JV31" s="521">
        <f t="shared" si="207"/>
        <v>0</v>
      </c>
      <c r="JW31" s="521">
        <f t="shared" si="208"/>
        <v>0</v>
      </c>
      <c r="JX31" s="521">
        <f t="shared" si="209"/>
        <v>0</v>
      </c>
      <c r="JY31" s="521">
        <f t="shared" si="210"/>
        <v>0</v>
      </c>
      <c r="JZ31" s="521">
        <f t="shared" si="211"/>
        <v>0</v>
      </c>
      <c r="KA31" s="521">
        <f t="shared" si="212"/>
        <v>0</v>
      </c>
      <c r="KB31" s="521">
        <f t="shared" si="213"/>
        <v>0</v>
      </c>
      <c r="KC31" s="521">
        <f t="shared" si="214"/>
        <v>0</v>
      </c>
      <c r="KD31" s="521">
        <f t="shared" si="215"/>
        <v>0</v>
      </c>
      <c r="KE31" s="521">
        <f t="shared" si="216"/>
        <v>0</v>
      </c>
      <c r="KF31" s="521">
        <f t="shared" si="79"/>
        <v>0</v>
      </c>
      <c r="KG31" s="521">
        <f t="shared" si="217"/>
        <v>0</v>
      </c>
      <c r="KH31" s="521">
        <f t="shared" si="218"/>
        <v>0</v>
      </c>
      <c r="KI31" s="522">
        <f t="shared" si="219"/>
        <v>0</v>
      </c>
      <c r="KJ31" s="521">
        <f t="shared" si="83"/>
        <v>0</v>
      </c>
      <c r="KK31" s="760">
        <f>IF(H31=1,VLOOKUP(C31,'総括表 (A表)'!$E$12:$AW$542,42,FALSE),)</f>
        <v>0</v>
      </c>
      <c r="KL31" s="524">
        <f t="shared" si="220"/>
        <v>0</v>
      </c>
      <c r="KM31" s="521" t="str">
        <f t="shared" si="84"/>
        <v/>
      </c>
      <c r="KN31" s="521" t="str">
        <f t="shared" si="85"/>
        <v/>
      </c>
      <c r="KO31" s="521" t="str">
        <f t="shared" si="221"/>
        <v/>
      </c>
      <c r="KP31" s="521" t="str">
        <f t="shared" si="86"/>
        <v/>
      </c>
      <c r="KQ31" s="521" t="str">
        <f t="shared" si="87"/>
        <v/>
      </c>
      <c r="KR31" s="521" t="str">
        <f t="shared" si="88"/>
        <v/>
      </c>
      <c r="KS31" s="521" t="str">
        <f t="shared" si="89"/>
        <v/>
      </c>
      <c r="KT31" s="521" t="str">
        <f t="shared" si="90"/>
        <v/>
      </c>
      <c r="KU31" s="760" t="str">
        <f t="shared" si="91"/>
        <v/>
      </c>
      <c r="KV31" s="521" t="str">
        <f t="shared" si="92"/>
        <v/>
      </c>
      <c r="KW31" s="520">
        <f t="shared" si="93"/>
        <v>0</v>
      </c>
      <c r="KX31" s="521" t="str">
        <f t="shared" si="222"/>
        <v/>
      </c>
      <c r="KY31" s="525">
        <f t="shared" si="94"/>
        <v>0</v>
      </c>
      <c r="KZ31" s="521" t="str">
        <f t="shared" si="95"/>
        <v/>
      </c>
      <c r="LA31" s="760" t="str">
        <f t="shared" si="96"/>
        <v/>
      </c>
      <c r="LB31" s="526" t="str">
        <f t="shared" si="97"/>
        <v>○</v>
      </c>
      <c r="LC31" s="520">
        <f t="shared" si="223"/>
        <v>0</v>
      </c>
      <c r="LD31" s="527">
        <f t="shared" si="224"/>
        <v>0</v>
      </c>
      <c r="LE31" s="527" t="str">
        <f t="shared" si="225"/>
        <v/>
      </c>
      <c r="LF31" s="761" t="str">
        <f t="shared" si="226"/>
        <v/>
      </c>
      <c r="LG31" s="735" t="str">
        <f t="shared" si="98"/>
        <v/>
      </c>
      <c r="LH31" s="530" t="str">
        <f t="shared" si="99"/>
        <v>○</v>
      </c>
      <c r="LI31" s="736">
        <f t="shared" si="100"/>
        <v>0</v>
      </c>
      <c r="LJ31" s="761">
        <f t="shared" si="101"/>
        <v>0</v>
      </c>
      <c r="LK31" s="532">
        <f t="shared" si="227"/>
        <v>0</v>
      </c>
      <c r="LL31" s="533" t="str">
        <f t="shared" si="228"/>
        <v>○</v>
      </c>
      <c r="LM31" s="600">
        <f t="shared" si="102"/>
        <v>0</v>
      </c>
      <c r="LN31" s="602" t="str">
        <f t="shared" si="229"/>
        <v>○</v>
      </c>
      <c r="LO31" s="608">
        <f t="shared" si="103"/>
        <v>0</v>
      </c>
      <c r="LP31" s="521" t="str">
        <f t="shared" si="104"/>
        <v/>
      </c>
      <c r="LQ31" s="607">
        <f t="shared" si="105"/>
        <v>0</v>
      </c>
      <c r="LR31" s="521" t="str">
        <f t="shared" si="106"/>
        <v/>
      </c>
      <c r="LS31" s="519" t="str">
        <f t="shared" si="107"/>
        <v/>
      </c>
      <c r="LT31" s="526" t="str">
        <f t="shared" si="108"/>
        <v>○</v>
      </c>
      <c r="LU31" s="601" t="str">
        <f t="shared" si="230"/>
        <v/>
      </c>
      <c r="LV31" s="601">
        <f t="shared" si="231"/>
        <v>0</v>
      </c>
      <c r="LW31" s="761">
        <f t="shared" si="110"/>
        <v>0</v>
      </c>
      <c r="LX31" s="735">
        <f t="shared" si="111"/>
        <v>0</v>
      </c>
      <c r="LY31" s="530" t="str">
        <f t="shared" si="112"/>
        <v>○</v>
      </c>
      <c r="LZ31" s="736">
        <f t="shared" si="113"/>
        <v>0</v>
      </c>
      <c r="MA31" s="761">
        <f t="shared" si="114"/>
        <v>0</v>
      </c>
      <c r="MB31" s="532">
        <f t="shared" si="115"/>
        <v>0</v>
      </c>
      <c r="MC31" s="533" t="str">
        <f t="shared" si="232"/>
        <v>○</v>
      </c>
      <c r="MD31" s="473">
        <f>IF(AND($H31=1,$T31=1),SUMIF($E$14:$E$213,E31,$CA$14:CA230),0)</f>
        <v>0</v>
      </c>
      <c r="ME31" s="856" t="str">
        <f t="shared" si="116"/>
        <v>○</v>
      </c>
      <c r="MF31" s="869" t="str">
        <f t="shared" si="233"/>
        <v/>
      </c>
      <c r="MG31" s="870" t="str">
        <f t="shared" si="117"/>
        <v/>
      </c>
      <c r="MH31" s="871" t="str">
        <f t="shared" si="118"/>
        <v/>
      </c>
      <c r="MI31" s="872" t="str">
        <f t="shared" si="234"/>
        <v/>
      </c>
      <c r="MJ31" s="873" t="str">
        <f t="shared" si="119"/>
        <v/>
      </c>
      <c r="MK31" s="874">
        <f t="shared" si="120"/>
        <v>0</v>
      </c>
    </row>
    <row r="32" spans="1:351" ht="18.649999999999999" customHeight="1">
      <c r="A32" s="610">
        <f t="shared" si="8"/>
        <v>0</v>
      </c>
      <c r="B32" s="610">
        <f t="shared" si="121"/>
        <v>0</v>
      </c>
      <c r="C32" s="610">
        <f t="shared" si="122"/>
        <v>0</v>
      </c>
      <c r="D32" s="610">
        <f t="shared" si="123"/>
        <v>0</v>
      </c>
      <c r="E32" s="610">
        <f t="shared" si="9"/>
        <v>0</v>
      </c>
      <c r="F32" s="610">
        <f t="shared" si="124"/>
        <v>0</v>
      </c>
      <c r="G32" s="610">
        <f t="shared" si="125"/>
        <v>0</v>
      </c>
      <c r="H32" s="610">
        <f t="shared" si="126"/>
        <v>0</v>
      </c>
      <c r="I32" s="611">
        <f t="shared" si="10"/>
        <v>19</v>
      </c>
      <c r="J32" s="719"/>
      <c r="K32" s="720"/>
      <c r="L32" s="720"/>
      <c r="M32" s="720"/>
      <c r="N32" s="924"/>
      <c r="O32" s="918"/>
      <c r="P32" s="742"/>
      <c r="Q32" s="637">
        <f t="shared" si="127"/>
        <v>0</v>
      </c>
      <c r="R32" s="723"/>
      <c r="S32" s="722"/>
      <c r="T32" s="724"/>
      <c r="U32" s="725"/>
      <c r="V32" s="762">
        <f t="shared" si="11"/>
        <v>0</v>
      </c>
      <c r="W32" s="741"/>
      <c r="X32" s="745"/>
      <c r="Y32" s="745"/>
      <c r="Z32" s="741"/>
      <c r="AA32" s="639" t="str">
        <f t="shared" si="128"/>
        <v/>
      </c>
      <c r="AB32" s="640" t="str">
        <f t="shared" si="129"/>
        <v/>
      </c>
      <c r="AC32" s="731"/>
      <c r="AD32" s="641">
        <f t="shared" si="130"/>
        <v>0</v>
      </c>
      <c r="AE32" s="729"/>
      <c r="AF32" s="728" t="str">
        <f>'整理番号表 （R6時） '!$AC32</f>
        <v/>
      </c>
      <c r="AG32" s="730" t="str">
        <f t="shared" si="131"/>
        <v/>
      </c>
      <c r="AH32" s="731"/>
      <c r="AI32" s="731"/>
      <c r="AJ32" s="639">
        <f>IF(AI32&lt;&gt;0,VLOOKUP(AI32,'整理番号表 （R6時） '!$B$20:$F$47,2,FALSE),)</f>
        <v>0</v>
      </c>
      <c r="AK32" s="733"/>
      <c r="AL32" s="733"/>
      <c r="AM32" s="733"/>
      <c r="AN32" s="752"/>
      <c r="AO32" s="644" t="str">
        <f>IF(AND($S32=1,$AN32&lt;&gt;0),VLOOKUP(AN32,'整理番号表 （R6時） '!$P$6:$Q$39,2,FALSE),IF(AND($T32=1,$AN32&gt;0,$AN32&lt;=8),VLOOKUP($AN32,'整理番号表 （R6時） '!$P$6:$Q$13,2,FALSE),IF($AN32&gt;=9,"ﾘｰｽは1～8の数字を選択","")))</f>
        <v/>
      </c>
      <c r="AP32" s="805"/>
      <c r="AQ32" s="645">
        <f t="shared" si="132"/>
        <v>0</v>
      </c>
      <c r="AR32" s="810"/>
      <c r="AS32" s="305"/>
      <c r="AT32" s="504"/>
      <c r="AU32" s="505"/>
      <c r="AV32" s="503"/>
      <c r="AW32" s="315"/>
      <c r="AX32" s="751">
        <f>IF(AW32&lt;&gt;0,VLOOKUP(AW32,'整理番号表 （R6時） '!$P$43:$R$49,2,FALSE),)</f>
        <v>0</v>
      </c>
      <c r="AY32" s="506"/>
      <c r="AZ32" s="505"/>
      <c r="BA32" s="503"/>
      <c r="BB32" s="444"/>
      <c r="BC32" s="759">
        <f t="shared" si="133"/>
        <v>0</v>
      </c>
      <c r="BD32" s="763">
        <f t="shared" si="12"/>
        <v>0</v>
      </c>
      <c r="BE32" s="759">
        <f t="shared" si="134"/>
        <v>0</v>
      </c>
      <c r="BF32" s="508"/>
      <c r="BG32" s="508"/>
      <c r="BH32" s="508"/>
      <c r="BI32" s="509"/>
      <c r="BJ32" s="770" t="str">
        <f t="shared" si="135"/>
        <v/>
      </c>
      <c r="BK32" s="772" t="str">
        <f t="shared" si="136"/>
        <v/>
      </c>
      <c r="BL32" s="648">
        <f t="shared" si="137"/>
        <v>0</v>
      </c>
      <c r="BM32" s="836"/>
      <c r="BN32" s="510"/>
      <c r="BO32" s="593"/>
      <c r="BP32" s="902"/>
      <c r="BQ32" s="756"/>
      <c r="BR32" s="756"/>
      <c r="BS32" s="756"/>
      <c r="BT32" s="929" t="str">
        <f t="shared" si="238"/>
        <v/>
      </c>
      <c r="BU32" s="913"/>
      <c r="BV32" s="752"/>
      <c r="BW32" s="751">
        <f>IF(BV32&lt;&gt;0,VLOOKUP(BV32,'整理番号表 （R6時） '!$P$43:$R$49,2,FALSE),)</f>
        <v>0</v>
      </c>
      <c r="BX32" s="758"/>
      <c r="BY32" s="756"/>
      <c r="BZ32" s="759" t="str">
        <f t="shared" si="138"/>
        <v/>
      </c>
      <c r="CA32" s="712"/>
      <c r="CB32" s="759">
        <f t="shared" si="139"/>
        <v>0</v>
      </c>
      <c r="CC32" s="763" t="str">
        <f t="shared" si="13"/>
        <v/>
      </c>
      <c r="CD32" s="754"/>
      <c r="CE32" s="754"/>
      <c r="CF32" s="759">
        <f t="shared" si="235"/>
        <v>0</v>
      </c>
      <c r="CG32" s="748"/>
      <c r="CH32" s="748"/>
      <c r="CI32" s="622"/>
      <c r="CJ32" s="853"/>
      <c r="CK32" s="854"/>
      <c r="CL32" s="665" t="str">
        <f t="shared" si="140"/>
        <v/>
      </c>
      <c r="CM32" s="666" t="str">
        <f t="shared" si="14"/>
        <v/>
      </c>
      <c r="CN32" s="744"/>
      <c r="CO32" s="496"/>
      <c r="CP32" s="762" t="str">
        <f t="shared" si="15"/>
        <v/>
      </c>
      <c r="CQ32" s="740"/>
      <c r="CR32" s="749"/>
      <c r="CS32" s="740"/>
      <c r="CT32" s="740"/>
      <c r="CU32" s="740"/>
      <c r="CV32" s="649" t="str">
        <f t="shared" si="141"/>
        <v/>
      </c>
      <c r="CW32" s="547">
        <f t="shared" si="142"/>
        <v>0</v>
      </c>
      <c r="CX32" s="762" t="str">
        <f t="shared" si="16"/>
        <v/>
      </c>
      <c r="CY32" s="715"/>
      <c r="CZ32" s="740"/>
      <c r="DA32" s="715"/>
      <c r="DB32" s="715"/>
      <c r="DC32" s="714"/>
      <c r="DD32" s="649" t="str">
        <f t="shared" si="143"/>
        <v/>
      </c>
      <c r="DE32" s="547" t="str">
        <f t="shared" si="144"/>
        <v/>
      </c>
      <c r="DF32" s="762">
        <f t="shared" si="145"/>
        <v>0</v>
      </c>
      <c r="DG32" s="762" t="str">
        <f t="shared" si="146"/>
        <v/>
      </c>
      <c r="DH32" s="762">
        <f t="shared" si="147"/>
        <v>0</v>
      </c>
      <c r="DI32" s="762">
        <f t="shared" si="148"/>
        <v>0</v>
      </c>
      <c r="DJ32" s="762">
        <f t="shared" si="149"/>
        <v>0</v>
      </c>
      <c r="DK32" s="762">
        <f t="shared" si="150"/>
        <v>0</v>
      </c>
      <c r="DL32" s="762">
        <f t="shared" si="151"/>
        <v>0</v>
      </c>
      <c r="DM32" s="762" t="str">
        <f t="shared" si="152"/>
        <v/>
      </c>
      <c r="DN32" s="855"/>
      <c r="DO32" s="661">
        <f t="shared" si="239"/>
        <v>0</v>
      </c>
      <c r="DP32" s="336">
        <f t="shared" si="239"/>
        <v>0</v>
      </c>
      <c r="DQ32" s="336">
        <f t="shared" si="239"/>
        <v>0</v>
      </c>
      <c r="DR32" s="336">
        <f t="shared" si="239"/>
        <v>0</v>
      </c>
      <c r="DS32" s="336">
        <f t="shared" si="239"/>
        <v>0</v>
      </c>
      <c r="DT32" s="336">
        <f t="shared" si="239"/>
        <v>0</v>
      </c>
      <c r="DU32" s="336">
        <f t="shared" si="154"/>
        <v>0</v>
      </c>
      <c r="DV32" s="336">
        <f t="shared" si="240"/>
        <v>0</v>
      </c>
      <c r="DW32" s="336">
        <f t="shared" si="240"/>
        <v>0</v>
      </c>
      <c r="DX32" s="336">
        <f t="shared" si="240"/>
        <v>0</v>
      </c>
      <c r="DY32" s="336">
        <f t="shared" si="240"/>
        <v>0</v>
      </c>
      <c r="DZ32" s="336">
        <f t="shared" si="240"/>
        <v>0</v>
      </c>
      <c r="EA32" s="336">
        <f t="shared" si="240"/>
        <v>0</v>
      </c>
      <c r="EB32" s="336">
        <f t="shared" si="156"/>
        <v>0</v>
      </c>
      <c r="EC32" s="336">
        <f t="shared" si="157"/>
        <v>0</v>
      </c>
      <c r="ED32" s="336">
        <f t="shared" si="158"/>
        <v>0</v>
      </c>
      <c r="EE32" s="336">
        <f t="shared" si="159"/>
        <v>0</v>
      </c>
      <c r="EF32" s="336">
        <f t="shared" si="160"/>
        <v>0</v>
      </c>
      <c r="EG32" s="390">
        <f t="shared" si="19"/>
        <v>0</v>
      </c>
      <c r="EH32" s="650">
        <f t="shared" si="161"/>
        <v>0</v>
      </c>
      <c r="EI32" s="650">
        <f>IF($AA32=1,IF(SUM($EH32:EH32)&lt;&gt;1,IF(SUM(GR32,HC32,HL32)&gt;0,1,),),)</f>
        <v>0</v>
      </c>
      <c r="EJ32" s="650">
        <f>IF($AA32=1,IF(SUM($EH32:EI32)&lt;&gt;1,IF(SUM(GS32,HD32,HM32)&gt;0,1,),),)</f>
        <v>0</v>
      </c>
      <c r="EK32" s="650">
        <f>IF($AA32=1,IF(SUM($EH32:EJ32)&lt;&gt;1,IF(SUM(GT32,HE32,HN32)&gt;0,1,),),)</f>
        <v>0</v>
      </c>
      <c r="EL32" s="650">
        <f>IF($AA32=1,IF(SUM($EH32:EK32)&lt;&gt;1,IF(SUM(GU32,GZ32,HF32,HO32)&gt;0,1,),),)</f>
        <v>0</v>
      </c>
      <c r="EM32" s="650">
        <f>IF($AA32=1,IF(SUM($EH32:EK32)&lt;&gt;1,IF(SUM(GV32,HG32,HP32)&gt;0,1,),),)</f>
        <v>0</v>
      </c>
      <c r="EN32" s="650">
        <f>IF($AA32=1,IF(SUM($EH32:EL32)&lt;&gt;1,IF(SUM(GW32,HH32,HQ32)&gt;0,1,),),)</f>
        <v>0</v>
      </c>
      <c r="EO32" s="650">
        <f>IF($AA32=1,IF(SUM($EH32:EM32)&lt;&gt;1,IF(SUM(GX32,HI32,HR32)&gt;0,1,),),)</f>
        <v>0</v>
      </c>
      <c r="EP32" s="650">
        <f>IF($AA32=1,IF(SUM($EH32:EO32)&lt;&gt;1,IF(SUM(GY32,HJ32,HS32,HA32)&gt;0,1,),),)</f>
        <v>0</v>
      </c>
      <c r="EQ32" s="818"/>
      <c r="ER32" s="818"/>
      <c r="ES32" s="818"/>
      <c r="ET32" s="818"/>
      <c r="EU32" s="818"/>
      <c r="EV32" s="818"/>
      <c r="EW32" s="59"/>
      <c r="EX32" s="59"/>
      <c r="EY32" s="59"/>
      <c r="EZ32" s="59"/>
      <c r="FA32" s="59"/>
      <c r="FB32" s="650">
        <f t="shared" si="21"/>
        <v>0</v>
      </c>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11"/>
      <c r="GB32" s="59"/>
      <c r="GC32" s="932"/>
      <c r="GD32" s="662"/>
      <c r="GE32" s="512"/>
      <c r="GF32" s="513"/>
      <c r="GG32" s="514"/>
      <c r="GH32" s="514"/>
      <c r="GI32" s="515">
        <f t="shared" si="22"/>
        <v>0</v>
      </c>
      <c r="GJ32" s="516">
        <f t="shared" si="23"/>
        <v>0</v>
      </c>
      <c r="GK32" s="517">
        <f t="shared" si="24"/>
        <v>0</v>
      </c>
      <c r="GL32" s="518">
        <f t="shared" si="25"/>
        <v>0</v>
      </c>
      <c r="GM32" s="518">
        <f t="shared" si="26"/>
        <v>0</v>
      </c>
      <c r="GN32" s="518">
        <f t="shared" si="27"/>
        <v>0</v>
      </c>
      <c r="GO32" s="518">
        <f t="shared" si="28"/>
        <v>0</v>
      </c>
      <c r="GP32" s="517">
        <f t="shared" si="162"/>
        <v>0</v>
      </c>
      <c r="GQ32" s="517">
        <f t="shared" si="163"/>
        <v>0</v>
      </c>
      <c r="GR32" s="517">
        <f>IF($GF32&lt;&gt;1,IF(AND(SUM($GQ32:GQ32)&lt;&gt;1),IF($GI32&gt;=10,1,),),0)</f>
        <v>0</v>
      </c>
      <c r="GS32" s="517">
        <f>IF($GF32&lt;&gt;1,IF(AND(SUM($GQ32:GR32)&lt;&gt;1),IF(AND($GE32=1,$GI32&gt;=4),1,),),0)</f>
        <v>0</v>
      </c>
      <c r="GT32" s="517">
        <f>IF($GF32&lt;&gt;1,IF(AND(SUM($GQ32:GS32)&lt;&gt;1),IF(AND($GE32=1,$GI32&gt;=2),1,),),0)</f>
        <v>0</v>
      </c>
      <c r="GU32" s="517">
        <f>IF($GF32&lt;&gt;1,IF(AND(SUM($GQ32:GT32)&lt;&gt;1),IF(AND($GE32=1,$GI32&gt;0),1,),),0)</f>
        <v>0</v>
      </c>
      <c r="GV32" s="517">
        <f>IF($GF32&lt;&gt;1,IF(AND(SUM($GQ32:GU32)&lt;&gt;1),IF($GI32&gt;=4,1,),),0)</f>
        <v>0</v>
      </c>
      <c r="GW32" s="517">
        <f>IF($GF32&lt;&gt;1,IF(AND(SUM($GQ32:GV32)&lt;&gt;1),IF($GE32=1,1,),),0)</f>
        <v>0</v>
      </c>
      <c r="GX32" s="517">
        <f>IF($GF32&lt;&gt;1,IF(AND(SUM($GQ32:GW32)&lt;&gt;1),IF($GI32&gt;=2,1,),),0)</f>
        <v>0</v>
      </c>
      <c r="GY32" s="517">
        <f>IF($GF32&lt;&gt;1,IF(AND(SUM($GQ32:GX32)&lt;&gt;1),IF($GI32&gt;0,1,),),0)</f>
        <v>0</v>
      </c>
      <c r="GZ32" s="517">
        <f t="shared" si="164"/>
        <v>0</v>
      </c>
      <c r="HA32" s="517">
        <f>IF(AND(SUM($GZ32:GZ32)&lt;&gt;1,$GP32=4,$GF32=1,$GI32&gt;0),1,0)</f>
        <v>0</v>
      </c>
      <c r="HB32" s="517">
        <f t="shared" si="165"/>
        <v>0</v>
      </c>
      <c r="HC32" s="517">
        <f t="shared" si="166"/>
        <v>0</v>
      </c>
      <c r="HD32" s="517">
        <f>IF(AND($GP32=2,SUM($HB32:HC32)&lt;&gt;1),IF(AND($GE32=1,$GJ32&gt;=0.2),1,),)</f>
        <v>0</v>
      </c>
      <c r="HE32" s="517">
        <f>IF(AND($GP32=2,SUM($HB32:HD32)&lt;&gt;1),IF(AND($GE32=1,$GJ32&gt;=0.1),1,),)</f>
        <v>0</v>
      </c>
      <c r="HF32" s="517">
        <f>IF(AND($GP32=2,SUM($HB32:HE32)&lt;&gt;1),IF(AND($GE32=1,$GI32&gt;0),1,),)</f>
        <v>0</v>
      </c>
      <c r="HG32" s="517">
        <f>IF(AND($GP32=2,SUM($HB32:HF32)&lt;&gt;1),IF($GJ32&gt;=0.2,1,),)</f>
        <v>0</v>
      </c>
      <c r="HH32" s="517">
        <f>IF(AND($GP32=2,SUM($HB32:HG32)&lt;&gt;1),IF($GE32=1,1,),)</f>
        <v>0</v>
      </c>
      <c r="HI32" s="517">
        <f>IF(AND($GP32=2,SUM($HB32:HH32)&lt;&gt;1),IF($GJ32&gt;=0.1,1,),)</f>
        <v>0</v>
      </c>
      <c r="HJ32" s="517">
        <f>IF(AND(SUM($HB32:HI32)&lt;&gt;1,$GP32=2,$GI32&gt;0),1,)</f>
        <v>0</v>
      </c>
      <c r="HK32" s="517">
        <f t="shared" si="167"/>
        <v>0</v>
      </c>
      <c r="HL32" s="517">
        <f t="shared" si="168"/>
        <v>0</v>
      </c>
      <c r="HM32" s="517">
        <f>IF(AND($GP32=3,SUM($HK32:HL32)&lt;&gt;1),IF(AND($GE32=1,$GJ32&gt;=0.1),1,),)</f>
        <v>0</v>
      </c>
      <c r="HN32" s="517">
        <f>IF(AND($GP32=3,SUM($HK32:HM32)&lt;&gt;1),IF(AND($GE32=1,$GJ32&gt;=0.05),1,),)</f>
        <v>0</v>
      </c>
      <c r="HO32" s="517">
        <f>IF(AND($GP32=3,SUM($HK32:HN32)&lt;&gt;1),IF(AND($GE32=1,$GI32&gt;0),1,),)</f>
        <v>0</v>
      </c>
      <c r="HP32" s="517">
        <f>IF(AND($GP32=3,SUM($HK32:HO32)&lt;&gt;1),IF($GJ32&gt;=0.1,1,),)</f>
        <v>0</v>
      </c>
      <c r="HQ32" s="517">
        <f>IF(AND($GP32=3,SUM($HK32:HP32)&lt;&gt;1),IF($GE32=1,1,),)</f>
        <v>0</v>
      </c>
      <c r="HR32" s="517">
        <f>IF(AND($GP32=3,SUM($HK32:HQ32)&lt;&gt;1),IF($GJ32&gt;=0.05,1,),)</f>
        <v>0</v>
      </c>
      <c r="HS32" s="517">
        <f>IF(AND(SUM($HK32:HR32)&lt;&gt;1,$GP32=3,$GF32=1,$GI32&gt;0),1,)</f>
        <v>0</v>
      </c>
      <c r="HT32" s="831"/>
      <c r="HU32" s="520">
        <f t="shared" si="169"/>
        <v>0</v>
      </c>
      <c r="HV32" s="521">
        <f t="shared" si="170"/>
        <v>0</v>
      </c>
      <c r="HW32" s="521">
        <f t="shared" si="171"/>
        <v>0</v>
      </c>
      <c r="HX32" s="521">
        <f t="shared" si="172"/>
        <v>0</v>
      </c>
      <c r="HY32" s="521">
        <f t="shared" si="173"/>
        <v>0</v>
      </c>
      <c r="HZ32" s="521">
        <f t="shared" si="174"/>
        <v>0</v>
      </c>
      <c r="IA32" s="521">
        <f t="shared" si="175"/>
        <v>0</v>
      </c>
      <c r="IB32" s="521">
        <f t="shared" si="176"/>
        <v>0</v>
      </c>
      <c r="IC32" s="521">
        <f t="shared" si="177"/>
        <v>0</v>
      </c>
      <c r="ID32" s="521">
        <f t="shared" si="178"/>
        <v>0</v>
      </c>
      <c r="IE32" s="521">
        <f t="shared" si="179"/>
        <v>0</v>
      </c>
      <c r="IF32" s="521">
        <f t="shared" si="180"/>
        <v>0</v>
      </c>
      <c r="IG32" s="521">
        <f t="shared" si="181"/>
        <v>0</v>
      </c>
      <c r="IH32" s="521">
        <f t="shared" si="182"/>
        <v>0</v>
      </c>
      <c r="II32" s="521">
        <f t="shared" si="183"/>
        <v>0</v>
      </c>
      <c r="IJ32" s="521">
        <f t="shared" si="184"/>
        <v>0</v>
      </c>
      <c r="IK32" s="521">
        <f t="shared" si="185"/>
        <v>0</v>
      </c>
      <c r="IL32" s="521">
        <f t="shared" si="186"/>
        <v>0</v>
      </c>
      <c r="IM32" s="521">
        <f t="shared" si="187"/>
        <v>0</v>
      </c>
      <c r="IN32" s="521">
        <f t="shared" si="35"/>
        <v>0</v>
      </c>
      <c r="IO32" s="521">
        <f t="shared" si="36"/>
        <v>0</v>
      </c>
      <c r="IP32" s="521">
        <f t="shared" si="37"/>
        <v>0</v>
      </c>
      <c r="IQ32" s="521">
        <f t="shared" si="38"/>
        <v>0</v>
      </c>
      <c r="IR32" s="521">
        <f t="shared" si="39"/>
        <v>0</v>
      </c>
      <c r="IS32" s="521">
        <f t="shared" si="40"/>
        <v>0</v>
      </c>
      <c r="IT32" s="521">
        <f t="shared" si="41"/>
        <v>0</v>
      </c>
      <c r="IU32" s="521">
        <f t="shared" si="42"/>
        <v>0</v>
      </c>
      <c r="IV32" s="521">
        <f t="shared" si="43"/>
        <v>0</v>
      </c>
      <c r="IW32" s="823">
        <f t="shared" si="44"/>
        <v>0</v>
      </c>
      <c r="IX32" s="521">
        <f t="shared" si="45"/>
        <v>0</v>
      </c>
      <c r="IY32" s="521">
        <f t="shared" si="46"/>
        <v>0</v>
      </c>
      <c r="IZ32" s="823">
        <f t="shared" si="188"/>
        <v>0</v>
      </c>
      <c r="JA32" s="521">
        <f t="shared" si="48"/>
        <v>0</v>
      </c>
      <c r="JB32" s="521">
        <f t="shared" si="49"/>
        <v>0</v>
      </c>
      <c r="JC32" s="521">
        <f t="shared" si="50"/>
        <v>0</v>
      </c>
      <c r="JD32" s="521">
        <f t="shared" si="189"/>
        <v>0</v>
      </c>
      <c r="JE32" s="521">
        <f t="shared" si="190"/>
        <v>0</v>
      </c>
      <c r="JF32" s="521">
        <f t="shared" si="191"/>
        <v>0</v>
      </c>
      <c r="JG32" s="521">
        <f t="shared" si="192"/>
        <v>0</v>
      </c>
      <c r="JH32" s="521">
        <f t="shared" si="193"/>
        <v>0</v>
      </c>
      <c r="JI32" s="521">
        <f t="shared" si="194"/>
        <v>0</v>
      </c>
      <c r="JJ32" s="521">
        <f t="shared" si="195"/>
        <v>0</v>
      </c>
      <c r="JK32" s="521">
        <f t="shared" si="196"/>
        <v>0</v>
      </c>
      <c r="JL32" s="521">
        <f t="shared" si="197"/>
        <v>0</v>
      </c>
      <c r="JM32" s="521">
        <f t="shared" si="198"/>
        <v>0</v>
      </c>
      <c r="JN32" s="521">
        <f t="shared" si="199"/>
        <v>0</v>
      </c>
      <c r="JO32" s="521">
        <f t="shared" si="200"/>
        <v>0</v>
      </c>
      <c r="JP32" s="521">
        <f t="shared" si="201"/>
        <v>0</v>
      </c>
      <c r="JQ32" s="521">
        <f t="shared" si="202"/>
        <v>0</v>
      </c>
      <c r="JR32" s="521">
        <f t="shared" si="203"/>
        <v>0</v>
      </c>
      <c r="JS32" s="521">
        <f t="shared" si="204"/>
        <v>0</v>
      </c>
      <c r="JT32" s="521">
        <f t="shared" si="205"/>
        <v>0</v>
      </c>
      <c r="JU32" s="521">
        <f t="shared" si="206"/>
        <v>0</v>
      </c>
      <c r="JV32" s="521">
        <f t="shared" si="207"/>
        <v>0</v>
      </c>
      <c r="JW32" s="521">
        <f t="shared" si="208"/>
        <v>0</v>
      </c>
      <c r="JX32" s="521">
        <f t="shared" si="209"/>
        <v>0</v>
      </c>
      <c r="JY32" s="521">
        <f t="shared" si="210"/>
        <v>0</v>
      </c>
      <c r="JZ32" s="521">
        <f t="shared" si="211"/>
        <v>0</v>
      </c>
      <c r="KA32" s="521">
        <f t="shared" si="212"/>
        <v>0</v>
      </c>
      <c r="KB32" s="521">
        <f t="shared" si="213"/>
        <v>0</v>
      </c>
      <c r="KC32" s="521">
        <f t="shared" si="214"/>
        <v>0</v>
      </c>
      <c r="KD32" s="521">
        <f t="shared" si="215"/>
        <v>0</v>
      </c>
      <c r="KE32" s="521">
        <f t="shared" si="216"/>
        <v>0</v>
      </c>
      <c r="KF32" s="521">
        <f t="shared" si="79"/>
        <v>0</v>
      </c>
      <c r="KG32" s="521">
        <f t="shared" si="217"/>
        <v>0</v>
      </c>
      <c r="KH32" s="521">
        <f t="shared" si="218"/>
        <v>0</v>
      </c>
      <c r="KI32" s="522">
        <f t="shared" si="219"/>
        <v>0</v>
      </c>
      <c r="KJ32" s="521">
        <f t="shared" si="83"/>
        <v>0</v>
      </c>
      <c r="KK32" s="760">
        <f>IF(H32=1,VLOOKUP(C32,'総括表 (A表)'!$E$12:$AW$542,42,FALSE),)</f>
        <v>0</v>
      </c>
      <c r="KL32" s="524">
        <f t="shared" si="220"/>
        <v>0</v>
      </c>
      <c r="KM32" s="521" t="str">
        <f t="shared" si="84"/>
        <v/>
      </c>
      <c r="KN32" s="521" t="str">
        <f t="shared" si="85"/>
        <v/>
      </c>
      <c r="KO32" s="521" t="str">
        <f t="shared" si="221"/>
        <v/>
      </c>
      <c r="KP32" s="521" t="str">
        <f t="shared" si="86"/>
        <v/>
      </c>
      <c r="KQ32" s="521" t="str">
        <f t="shared" si="87"/>
        <v/>
      </c>
      <c r="KR32" s="521" t="str">
        <f t="shared" si="88"/>
        <v/>
      </c>
      <c r="KS32" s="521" t="str">
        <f t="shared" si="89"/>
        <v/>
      </c>
      <c r="KT32" s="521" t="str">
        <f t="shared" si="90"/>
        <v/>
      </c>
      <c r="KU32" s="760" t="str">
        <f t="shared" si="91"/>
        <v/>
      </c>
      <c r="KV32" s="521" t="str">
        <f t="shared" si="92"/>
        <v/>
      </c>
      <c r="KW32" s="520">
        <f t="shared" si="93"/>
        <v>0</v>
      </c>
      <c r="KX32" s="521" t="str">
        <f t="shared" si="222"/>
        <v/>
      </c>
      <c r="KY32" s="525">
        <f t="shared" si="94"/>
        <v>0</v>
      </c>
      <c r="KZ32" s="521" t="str">
        <f t="shared" si="95"/>
        <v/>
      </c>
      <c r="LA32" s="760" t="str">
        <f t="shared" si="96"/>
        <v/>
      </c>
      <c r="LB32" s="526" t="str">
        <f t="shared" si="97"/>
        <v>○</v>
      </c>
      <c r="LC32" s="520">
        <f t="shared" si="223"/>
        <v>0</v>
      </c>
      <c r="LD32" s="527">
        <f t="shared" si="224"/>
        <v>0</v>
      </c>
      <c r="LE32" s="527" t="str">
        <f t="shared" si="225"/>
        <v/>
      </c>
      <c r="LF32" s="761" t="str">
        <f t="shared" si="226"/>
        <v/>
      </c>
      <c r="LG32" s="735" t="str">
        <f t="shared" si="98"/>
        <v/>
      </c>
      <c r="LH32" s="530" t="str">
        <f t="shared" si="99"/>
        <v>○</v>
      </c>
      <c r="LI32" s="736">
        <f t="shared" si="100"/>
        <v>0</v>
      </c>
      <c r="LJ32" s="761">
        <f t="shared" si="101"/>
        <v>0</v>
      </c>
      <c r="LK32" s="532">
        <f t="shared" si="227"/>
        <v>0</v>
      </c>
      <c r="LL32" s="533" t="str">
        <f t="shared" si="228"/>
        <v>○</v>
      </c>
      <c r="LM32" s="600">
        <f t="shared" si="102"/>
        <v>0</v>
      </c>
      <c r="LN32" s="602" t="str">
        <f t="shared" si="229"/>
        <v>○</v>
      </c>
      <c r="LO32" s="608">
        <f t="shared" si="103"/>
        <v>0</v>
      </c>
      <c r="LP32" s="521" t="str">
        <f t="shared" si="104"/>
        <v/>
      </c>
      <c r="LQ32" s="607">
        <f t="shared" si="105"/>
        <v>0</v>
      </c>
      <c r="LR32" s="521" t="str">
        <f t="shared" si="106"/>
        <v/>
      </c>
      <c r="LS32" s="519" t="str">
        <f t="shared" si="107"/>
        <v/>
      </c>
      <c r="LT32" s="526" t="str">
        <f t="shared" si="108"/>
        <v>○</v>
      </c>
      <c r="LU32" s="601" t="str">
        <f t="shared" si="230"/>
        <v/>
      </c>
      <c r="LV32" s="601">
        <f t="shared" si="231"/>
        <v>0</v>
      </c>
      <c r="LW32" s="761">
        <f t="shared" si="110"/>
        <v>0</v>
      </c>
      <c r="LX32" s="735">
        <f t="shared" si="111"/>
        <v>0</v>
      </c>
      <c r="LY32" s="530" t="str">
        <f t="shared" si="112"/>
        <v>○</v>
      </c>
      <c r="LZ32" s="736">
        <f t="shared" si="113"/>
        <v>0</v>
      </c>
      <c r="MA32" s="761">
        <f t="shared" si="114"/>
        <v>0</v>
      </c>
      <c r="MB32" s="532">
        <f t="shared" si="115"/>
        <v>0</v>
      </c>
      <c r="MC32" s="533" t="str">
        <f t="shared" si="232"/>
        <v>○</v>
      </c>
      <c r="MD32" s="473">
        <f>IF(AND($H32=1,$T32=1),SUMIF($E$14:$E$213,E32,$CA$14:CA231),0)</f>
        <v>0</v>
      </c>
      <c r="ME32" s="856" t="str">
        <f t="shared" si="116"/>
        <v>○</v>
      </c>
      <c r="MF32" s="869" t="str">
        <f t="shared" si="233"/>
        <v/>
      </c>
      <c r="MG32" s="870" t="str">
        <f t="shared" si="117"/>
        <v/>
      </c>
      <c r="MH32" s="871" t="str">
        <f t="shared" si="118"/>
        <v/>
      </c>
      <c r="MI32" s="872" t="str">
        <f t="shared" si="234"/>
        <v/>
      </c>
      <c r="MJ32" s="873" t="str">
        <f t="shared" si="119"/>
        <v/>
      </c>
      <c r="MK32" s="874">
        <f t="shared" si="120"/>
        <v>0</v>
      </c>
    </row>
    <row r="33" spans="1:349" ht="18.649999999999999" customHeight="1">
      <c r="A33" s="610">
        <f t="shared" si="8"/>
        <v>0</v>
      </c>
      <c r="B33" s="610">
        <f t="shared" si="121"/>
        <v>0</v>
      </c>
      <c r="C33" s="610">
        <f t="shared" si="122"/>
        <v>0</v>
      </c>
      <c r="D33" s="610">
        <f t="shared" si="123"/>
        <v>0</v>
      </c>
      <c r="E33" s="610">
        <f t="shared" si="9"/>
        <v>0</v>
      </c>
      <c r="F33" s="610">
        <f t="shared" si="124"/>
        <v>0</v>
      </c>
      <c r="G33" s="610">
        <f t="shared" si="125"/>
        <v>0</v>
      </c>
      <c r="H33" s="610">
        <f t="shared" si="126"/>
        <v>0</v>
      </c>
      <c r="I33" s="611">
        <f t="shared" si="10"/>
        <v>20</v>
      </c>
      <c r="J33" s="719"/>
      <c r="K33" s="720"/>
      <c r="L33" s="720"/>
      <c r="M33" s="720"/>
      <c r="N33" s="924"/>
      <c r="O33" s="918"/>
      <c r="P33" s="742"/>
      <c r="Q33" s="637">
        <f t="shared" si="127"/>
        <v>0</v>
      </c>
      <c r="R33" s="723"/>
      <c r="S33" s="722"/>
      <c r="T33" s="724"/>
      <c r="U33" s="725"/>
      <c r="V33" s="762">
        <f t="shared" si="11"/>
        <v>0</v>
      </c>
      <c r="W33" s="741"/>
      <c r="X33" s="745"/>
      <c r="Y33" s="745"/>
      <c r="Z33" s="741"/>
      <c r="AA33" s="639" t="str">
        <f t="shared" si="128"/>
        <v/>
      </c>
      <c r="AB33" s="640" t="str">
        <f t="shared" si="129"/>
        <v/>
      </c>
      <c r="AC33" s="731"/>
      <c r="AD33" s="641">
        <f t="shared" si="130"/>
        <v>0</v>
      </c>
      <c r="AE33" s="729"/>
      <c r="AF33" s="728" t="str">
        <f>'整理番号表 （R6時） '!$AC33</f>
        <v/>
      </c>
      <c r="AG33" s="730" t="str">
        <f t="shared" si="131"/>
        <v/>
      </c>
      <c r="AH33" s="731"/>
      <c r="AI33" s="731"/>
      <c r="AJ33" s="639">
        <f>IF(AI33&lt;&gt;0,VLOOKUP(AI33,'整理番号表 （R6時） '!$B$20:$F$47,2,FALSE),)</f>
        <v>0</v>
      </c>
      <c r="AK33" s="733"/>
      <c r="AL33" s="733"/>
      <c r="AM33" s="733"/>
      <c r="AN33" s="752"/>
      <c r="AO33" s="644" t="str">
        <f>IF(AND($S33=1,$AN33&lt;&gt;0),VLOOKUP(AN33,'整理番号表 （R6時） '!$P$6:$Q$39,2,FALSE),IF(AND($T33=1,$AN33&gt;0,$AN33&lt;=8),VLOOKUP($AN33,'整理番号表 （R6時） '!$P$6:$Q$13,2,FALSE),IF($AN33&gt;=9,"ﾘｰｽは1～8の数字を選択","")))</f>
        <v/>
      </c>
      <c r="AP33" s="805"/>
      <c r="AQ33" s="645">
        <f t="shared" si="132"/>
        <v>0</v>
      </c>
      <c r="AR33" s="810"/>
      <c r="AS33" s="305"/>
      <c r="AT33" s="504"/>
      <c r="AU33" s="505"/>
      <c r="AV33" s="503"/>
      <c r="AW33" s="315"/>
      <c r="AX33" s="751">
        <f>IF(AW33&lt;&gt;0,VLOOKUP(AW33,'整理番号表 （R6時） '!$P$43:$R$49,2,FALSE),)</f>
        <v>0</v>
      </c>
      <c r="AY33" s="506"/>
      <c r="AZ33" s="505"/>
      <c r="BA33" s="503"/>
      <c r="BB33" s="444"/>
      <c r="BC33" s="759">
        <f t="shared" si="133"/>
        <v>0</v>
      </c>
      <c r="BD33" s="763">
        <f t="shared" si="12"/>
        <v>0</v>
      </c>
      <c r="BE33" s="759">
        <f t="shared" si="134"/>
        <v>0</v>
      </c>
      <c r="BF33" s="508"/>
      <c r="BG33" s="508"/>
      <c r="BH33" s="508"/>
      <c r="BI33" s="509"/>
      <c r="BJ33" s="770" t="str">
        <f t="shared" si="135"/>
        <v/>
      </c>
      <c r="BK33" s="772" t="str">
        <f t="shared" si="136"/>
        <v/>
      </c>
      <c r="BL33" s="648">
        <f t="shared" si="137"/>
        <v>0</v>
      </c>
      <c r="BM33" s="836"/>
      <c r="BN33" s="510"/>
      <c r="BO33" s="593"/>
      <c r="BP33" s="902"/>
      <c r="BQ33" s="756"/>
      <c r="BR33" s="756"/>
      <c r="BS33" s="756"/>
      <c r="BT33" s="929" t="str">
        <f t="shared" si="238"/>
        <v/>
      </c>
      <c r="BU33" s="913"/>
      <c r="BV33" s="752"/>
      <c r="BW33" s="751">
        <f>IF(BV33&lt;&gt;0,VLOOKUP(BV33,'整理番号表 （R6時） '!$P$43:$R$49,2,FALSE),)</f>
        <v>0</v>
      </c>
      <c r="BX33" s="758"/>
      <c r="BY33" s="756"/>
      <c r="BZ33" s="759" t="str">
        <f t="shared" si="138"/>
        <v/>
      </c>
      <c r="CA33" s="712"/>
      <c r="CB33" s="759">
        <f t="shared" si="139"/>
        <v>0</v>
      </c>
      <c r="CC33" s="763" t="str">
        <f t="shared" si="13"/>
        <v/>
      </c>
      <c r="CD33" s="754"/>
      <c r="CE33" s="754"/>
      <c r="CF33" s="759">
        <f t="shared" si="235"/>
        <v>0</v>
      </c>
      <c r="CG33" s="748"/>
      <c r="CH33" s="748"/>
      <c r="CI33" s="622"/>
      <c r="CJ33" s="853"/>
      <c r="CK33" s="854"/>
      <c r="CL33" s="665" t="str">
        <f t="shared" si="140"/>
        <v/>
      </c>
      <c r="CM33" s="666" t="str">
        <f t="shared" si="14"/>
        <v/>
      </c>
      <c r="CN33" s="744"/>
      <c r="CO33" s="496"/>
      <c r="CP33" s="762" t="str">
        <f t="shared" si="15"/>
        <v/>
      </c>
      <c r="CQ33" s="740"/>
      <c r="CR33" s="749"/>
      <c r="CS33" s="740"/>
      <c r="CT33" s="740"/>
      <c r="CU33" s="740"/>
      <c r="CV33" s="649" t="str">
        <f t="shared" si="141"/>
        <v/>
      </c>
      <c r="CW33" s="547">
        <f t="shared" si="142"/>
        <v>0</v>
      </c>
      <c r="CX33" s="762" t="str">
        <f t="shared" si="16"/>
        <v/>
      </c>
      <c r="CY33" s="715"/>
      <c r="CZ33" s="740"/>
      <c r="DA33" s="715"/>
      <c r="DB33" s="715"/>
      <c r="DC33" s="714"/>
      <c r="DD33" s="649" t="str">
        <f t="shared" si="143"/>
        <v/>
      </c>
      <c r="DE33" s="547" t="str">
        <f t="shared" si="144"/>
        <v/>
      </c>
      <c r="DF33" s="762">
        <f t="shared" si="145"/>
        <v>0</v>
      </c>
      <c r="DG33" s="762" t="str">
        <f t="shared" si="146"/>
        <v/>
      </c>
      <c r="DH33" s="762">
        <f t="shared" si="147"/>
        <v>0</v>
      </c>
      <c r="DI33" s="762">
        <f t="shared" si="148"/>
        <v>0</v>
      </c>
      <c r="DJ33" s="762">
        <f t="shared" si="149"/>
        <v>0</v>
      </c>
      <c r="DK33" s="762">
        <f t="shared" si="150"/>
        <v>0</v>
      </c>
      <c r="DL33" s="762">
        <f t="shared" si="151"/>
        <v>0</v>
      </c>
      <c r="DM33" s="762" t="str">
        <f t="shared" si="152"/>
        <v/>
      </c>
      <c r="DN33" s="855"/>
      <c r="DO33" s="661">
        <f t="shared" si="239"/>
        <v>0</v>
      </c>
      <c r="DP33" s="336">
        <f t="shared" si="239"/>
        <v>0</v>
      </c>
      <c r="DQ33" s="336">
        <f t="shared" si="239"/>
        <v>0</v>
      </c>
      <c r="DR33" s="336">
        <f t="shared" si="239"/>
        <v>0</v>
      </c>
      <c r="DS33" s="336">
        <f t="shared" si="239"/>
        <v>0</v>
      </c>
      <c r="DT33" s="336">
        <f t="shared" si="239"/>
        <v>0</v>
      </c>
      <c r="DU33" s="336">
        <f t="shared" si="154"/>
        <v>0</v>
      </c>
      <c r="DV33" s="336">
        <f t="shared" si="240"/>
        <v>0</v>
      </c>
      <c r="DW33" s="336">
        <f t="shared" si="240"/>
        <v>0</v>
      </c>
      <c r="DX33" s="336">
        <f t="shared" si="240"/>
        <v>0</v>
      </c>
      <c r="DY33" s="336">
        <f t="shared" si="240"/>
        <v>0</v>
      </c>
      <c r="DZ33" s="336">
        <f t="shared" si="240"/>
        <v>0</v>
      </c>
      <c r="EA33" s="336">
        <f t="shared" si="240"/>
        <v>0</v>
      </c>
      <c r="EB33" s="336">
        <f t="shared" si="156"/>
        <v>0</v>
      </c>
      <c r="EC33" s="336">
        <f t="shared" si="157"/>
        <v>0</v>
      </c>
      <c r="ED33" s="336">
        <f t="shared" si="158"/>
        <v>0</v>
      </c>
      <c r="EE33" s="336">
        <f t="shared" si="159"/>
        <v>0</v>
      </c>
      <c r="EF33" s="336">
        <f t="shared" si="160"/>
        <v>0</v>
      </c>
      <c r="EG33" s="390">
        <f t="shared" si="19"/>
        <v>0</v>
      </c>
      <c r="EH33" s="650">
        <f t="shared" si="161"/>
        <v>0</v>
      </c>
      <c r="EI33" s="650">
        <f>IF($AA33=1,IF(SUM($EH33:EH33)&lt;&gt;1,IF(SUM(GR33,HC33,HL33)&gt;0,1,),),)</f>
        <v>0</v>
      </c>
      <c r="EJ33" s="650">
        <f>IF($AA33=1,IF(SUM($EH33:EI33)&lt;&gt;1,IF(SUM(GS33,HD33,HM33)&gt;0,1,),),)</f>
        <v>0</v>
      </c>
      <c r="EK33" s="650">
        <f>IF($AA33=1,IF(SUM($EH33:EJ33)&lt;&gt;1,IF(SUM(GT33,HE33,HN33)&gt;0,1,),),)</f>
        <v>0</v>
      </c>
      <c r="EL33" s="650">
        <f>IF($AA33=1,IF(SUM($EH33:EK33)&lt;&gt;1,IF(SUM(GU33,GZ33,HF33,HO33)&gt;0,1,),),)</f>
        <v>0</v>
      </c>
      <c r="EM33" s="650">
        <f>IF($AA33=1,IF(SUM($EH33:EK33)&lt;&gt;1,IF(SUM(GV33,HG33,HP33)&gt;0,1,),),)</f>
        <v>0</v>
      </c>
      <c r="EN33" s="650">
        <f>IF($AA33=1,IF(SUM($EH33:EL33)&lt;&gt;1,IF(SUM(GW33,HH33,HQ33)&gt;0,1,),),)</f>
        <v>0</v>
      </c>
      <c r="EO33" s="650">
        <f>IF($AA33=1,IF(SUM($EH33:EM33)&lt;&gt;1,IF(SUM(GX33,HI33,HR33)&gt;0,1,),),)</f>
        <v>0</v>
      </c>
      <c r="EP33" s="650">
        <f>IF($AA33=1,IF(SUM($EH33:EO33)&lt;&gt;1,IF(SUM(GY33,HJ33,HS33,HA33)&gt;0,1,),),)</f>
        <v>0</v>
      </c>
      <c r="EQ33" s="818"/>
      <c r="ER33" s="818"/>
      <c r="ES33" s="818"/>
      <c r="ET33" s="818"/>
      <c r="EU33" s="818"/>
      <c r="EV33" s="818"/>
      <c r="EW33" s="59"/>
      <c r="EX33" s="59"/>
      <c r="EY33" s="59"/>
      <c r="EZ33" s="59"/>
      <c r="FA33" s="59"/>
      <c r="FB33" s="650">
        <f t="shared" si="21"/>
        <v>0</v>
      </c>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11"/>
      <c r="GB33" s="59"/>
      <c r="GC33" s="932"/>
      <c r="GD33" s="662"/>
      <c r="GE33" s="512"/>
      <c r="GF33" s="513"/>
      <c r="GG33" s="514"/>
      <c r="GH33" s="514"/>
      <c r="GI33" s="515">
        <f t="shared" si="22"/>
        <v>0</v>
      </c>
      <c r="GJ33" s="516">
        <f t="shared" si="23"/>
        <v>0</v>
      </c>
      <c r="GK33" s="517">
        <f t="shared" si="24"/>
        <v>0</v>
      </c>
      <c r="GL33" s="518">
        <f t="shared" si="25"/>
        <v>0</v>
      </c>
      <c r="GM33" s="518">
        <f t="shared" si="26"/>
        <v>0</v>
      </c>
      <c r="GN33" s="518">
        <f t="shared" si="27"/>
        <v>0</v>
      </c>
      <c r="GO33" s="518">
        <f t="shared" si="28"/>
        <v>0</v>
      </c>
      <c r="GP33" s="517">
        <f t="shared" si="162"/>
        <v>0</v>
      </c>
      <c r="GQ33" s="517">
        <f t="shared" si="163"/>
        <v>0</v>
      </c>
      <c r="GR33" s="517">
        <f>IF($GF33&lt;&gt;1,IF(AND(SUM($GQ33:GQ33)&lt;&gt;1),IF($GI33&gt;=10,1,),),0)</f>
        <v>0</v>
      </c>
      <c r="GS33" s="517">
        <f>IF($GF33&lt;&gt;1,IF(AND(SUM($GQ33:GR33)&lt;&gt;1),IF(AND($GE33=1,$GI33&gt;=4),1,),),0)</f>
        <v>0</v>
      </c>
      <c r="GT33" s="517">
        <f>IF($GF33&lt;&gt;1,IF(AND(SUM($GQ33:GS33)&lt;&gt;1),IF(AND($GE33=1,$GI33&gt;=2),1,),),0)</f>
        <v>0</v>
      </c>
      <c r="GU33" s="517">
        <f>IF($GF33&lt;&gt;1,IF(AND(SUM($GQ33:GT33)&lt;&gt;1),IF(AND($GE33=1,$GI33&gt;0),1,),),0)</f>
        <v>0</v>
      </c>
      <c r="GV33" s="517">
        <f>IF($GF33&lt;&gt;1,IF(AND(SUM($GQ33:GU33)&lt;&gt;1),IF($GI33&gt;=4,1,),),0)</f>
        <v>0</v>
      </c>
      <c r="GW33" s="517">
        <f>IF($GF33&lt;&gt;1,IF(AND(SUM($GQ33:GV33)&lt;&gt;1),IF($GE33=1,1,),),0)</f>
        <v>0</v>
      </c>
      <c r="GX33" s="517">
        <f>IF($GF33&lt;&gt;1,IF(AND(SUM($GQ33:GW33)&lt;&gt;1),IF($GI33&gt;=2,1,),),0)</f>
        <v>0</v>
      </c>
      <c r="GY33" s="517">
        <f>IF($GF33&lt;&gt;1,IF(AND(SUM($GQ33:GX33)&lt;&gt;1),IF($GI33&gt;0,1,),),0)</f>
        <v>0</v>
      </c>
      <c r="GZ33" s="517">
        <f t="shared" si="164"/>
        <v>0</v>
      </c>
      <c r="HA33" s="517">
        <f>IF(AND(SUM($GZ33:GZ33)&lt;&gt;1,$GP33=4,$GF33=1,$GI33&gt;0),1,0)</f>
        <v>0</v>
      </c>
      <c r="HB33" s="517">
        <f t="shared" si="165"/>
        <v>0</v>
      </c>
      <c r="HC33" s="517">
        <f t="shared" si="166"/>
        <v>0</v>
      </c>
      <c r="HD33" s="517">
        <f>IF(AND($GP33=2,SUM($HB33:HC33)&lt;&gt;1),IF(AND($GE33=1,$GJ33&gt;=0.2),1,),)</f>
        <v>0</v>
      </c>
      <c r="HE33" s="517">
        <f>IF(AND($GP33=2,SUM($HB33:HD33)&lt;&gt;1),IF(AND($GE33=1,$GJ33&gt;=0.1),1,),)</f>
        <v>0</v>
      </c>
      <c r="HF33" s="517">
        <f>IF(AND($GP33=2,SUM($HB33:HE33)&lt;&gt;1),IF(AND($GE33=1,$GI33&gt;0),1,),)</f>
        <v>0</v>
      </c>
      <c r="HG33" s="517">
        <f>IF(AND($GP33=2,SUM($HB33:HF33)&lt;&gt;1),IF($GJ33&gt;=0.2,1,),)</f>
        <v>0</v>
      </c>
      <c r="HH33" s="517">
        <f>IF(AND($GP33=2,SUM($HB33:HG33)&lt;&gt;1),IF($GE33=1,1,),)</f>
        <v>0</v>
      </c>
      <c r="HI33" s="517">
        <f>IF(AND($GP33=2,SUM($HB33:HH33)&lt;&gt;1),IF($GJ33&gt;=0.1,1,),)</f>
        <v>0</v>
      </c>
      <c r="HJ33" s="517">
        <f>IF(AND(SUM($HB33:HI33)&lt;&gt;1,$GP33=2,$GI33&gt;0),1,)</f>
        <v>0</v>
      </c>
      <c r="HK33" s="517">
        <f t="shared" si="167"/>
        <v>0</v>
      </c>
      <c r="HL33" s="517">
        <f t="shared" si="168"/>
        <v>0</v>
      </c>
      <c r="HM33" s="517">
        <f>IF(AND($GP33=3,SUM($HK33:HL33)&lt;&gt;1),IF(AND($GE33=1,$GJ33&gt;=0.1),1,),)</f>
        <v>0</v>
      </c>
      <c r="HN33" s="517">
        <f>IF(AND($GP33=3,SUM($HK33:HM33)&lt;&gt;1),IF(AND($GE33=1,$GJ33&gt;=0.05),1,),)</f>
        <v>0</v>
      </c>
      <c r="HO33" s="517">
        <f>IF(AND($GP33=3,SUM($HK33:HN33)&lt;&gt;1),IF(AND($GE33=1,$GI33&gt;0),1,),)</f>
        <v>0</v>
      </c>
      <c r="HP33" s="517">
        <f>IF(AND($GP33=3,SUM($HK33:HO33)&lt;&gt;1),IF($GJ33&gt;=0.1,1,),)</f>
        <v>0</v>
      </c>
      <c r="HQ33" s="517">
        <f>IF(AND($GP33=3,SUM($HK33:HP33)&lt;&gt;1),IF($GE33=1,1,),)</f>
        <v>0</v>
      </c>
      <c r="HR33" s="517">
        <f>IF(AND($GP33=3,SUM($HK33:HQ33)&lt;&gt;1),IF($GJ33&gt;=0.05,1,),)</f>
        <v>0</v>
      </c>
      <c r="HS33" s="517">
        <f>IF(AND(SUM($HK33:HR33)&lt;&gt;1,$GP33=3,$GF33=1,$GI33&gt;0),1,)</f>
        <v>0</v>
      </c>
      <c r="HT33" s="831"/>
      <c r="HU33" s="520">
        <f t="shared" si="169"/>
        <v>0</v>
      </c>
      <c r="HV33" s="521">
        <f t="shared" si="170"/>
        <v>0</v>
      </c>
      <c r="HW33" s="521">
        <f t="shared" si="171"/>
        <v>0</v>
      </c>
      <c r="HX33" s="521">
        <f t="shared" si="172"/>
        <v>0</v>
      </c>
      <c r="HY33" s="521">
        <f t="shared" si="173"/>
        <v>0</v>
      </c>
      <c r="HZ33" s="521">
        <f t="shared" si="174"/>
        <v>0</v>
      </c>
      <c r="IA33" s="521">
        <f t="shared" si="175"/>
        <v>0</v>
      </c>
      <c r="IB33" s="521">
        <f t="shared" si="176"/>
        <v>0</v>
      </c>
      <c r="IC33" s="521">
        <f t="shared" si="177"/>
        <v>0</v>
      </c>
      <c r="ID33" s="521">
        <f t="shared" si="178"/>
        <v>0</v>
      </c>
      <c r="IE33" s="521">
        <f t="shared" si="179"/>
        <v>0</v>
      </c>
      <c r="IF33" s="521">
        <f t="shared" si="180"/>
        <v>0</v>
      </c>
      <c r="IG33" s="521">
        <f t="shared" si="181"/>
        <v>0</v>
      </c>
      <c r="IH33" s="521">
        <f t="shared" si="182"/>
        <v>0</v>
      </c>
      <c r="II33" s="521">
        <f t="shared" si="183"/>
        <v>0</v>
      </c>
      <c r="IJ33" s="521">
        <f t="shared" si="184"/>
        <v>0</v>
      </c>
      <c r="IK33" s="521">
        <f t="shared" si="185"/>
        <v>0</v>
      </c>
      <c r="IL33" s="521">
        <f t="shared" si="186"/>
        <v>0</v>
      </c>
      <c r="IM33" s="521">
        <f t="shared" si="187"/>
        <v>0</v>
      </c>
      <c r="IN33" s="521">
        <f t="shared" si="35"/>
        <v>0</v>
      </c>
      <c r="IO33" s="521">
        <f t="shared" si="36"/>
        <v>0</v>
      </c>
      <c r="IP33" s="521">
        <f t="shared" si="37"/>
        <v>0</v>
      </c>
      <c r="IQ33" s="521">
        <f t="shared" si="38"/>
        <v>0</v>
      </c>
      <c r="IR33" s="521">
        <f t="shared" si="39"/>
        <v>0</v>
      </c>
      <c r="IS33" s="521">
        <f t="shared" si="40"/>
        <v>0</v>
      </c>
      <c r="IT33" s="521">
        <f t="shared" si="41"/>
        <v>0</v>
      </c>
      <c r="IU33" s="521">
        <f t="shared" si="42"/>
        <v>0</v>
      </c>
      <c r="IV33" s="521">
        <f t="shared" si="43"/>
        <v>0</v>
      </c>
      <c r="IW33" s="823">
        <f t="shared" si="44"/>
        <v>0</v>
      </c>
      <c r="IX33" s="521">
        <f t="shared" si="45"/>
        <v>0</v>
      </c>
      <c r="IY33" s="521">
        <f t="shared" si="46"/>
        <v>0</v>
      </c>
      <c r="IZ33" s="823">
        <f t="shared" si="188"/>
        <v>0</v>
      </c>
      <c r="JA33" s="521">
        <f t="shared" si="48"/>
        <v>0</v>
      </c>
      <c r="JB33" s="521">
        <f t="shared" si="49"/>
        <v>0</v>
      </c>
      <c r="JC33" s="521">
        <f t="shared" si="50"/>
        <v>0</v>
      </c>
      <c r="JD33" s="521">
        <f t="shared" si="189"/>
        <v>0</v>
      </c>
      <c r="JE33" s="521">
        <f t="shared" si="190"/>
        <v>0</v>
      </c>
      <c r="JF33" s="521">
        <f t="shared" si="191"/>
        <v>0</v>
      </c>
      <c r="JG33" s="521">
        <f t="shared" si="192"/>
        <v>0</v>
      </c>
      <c r="JH33" s="521">
        <f t="shared" si="193"/>
        <v>0</v>
      </c>
      <c r="JI33" s="521">
        <f t="shared" si="194"/>
        <v>0</v>
      </c>
      <c r="JJ33" s="521">
        <f t="shared" si="195"/>
        <v>0</v>
      </c>
      <c r="JK33" s="521">
        <f t="shared" si="196"/>
        <v>0</v>
      </c>
      <c r="JL33" s="521">
        <f t="shared" si="197"/>
        <v>0</v>
      </c>
      <c r="JM33" s="521">
        <f t="shared" si="198"/>
        <v>0</v>
      </c>
      <c r="JN33" s="521">
        <f t="shared" si="199"/>
        <v>0</v>
      </c>
      <c r="JO33" s="521">
        <f t="shared" si="200"/>
        <v>0</v>
      </c>
      <c r="JP33" s="521">
        <f t="shared" si="201"/>
        <v>0</v>
      </c>
      <c r="JQ33" s="521">
        <f t="shared" si="202"/>
        <v>0</v>
      </c>
      <c r="JR33" s="521">
        <f t="shared" si="203"/>
        <v>0</v>
      </c>
      <c r="JS33" s="521">
        <f t="shared" si="204"/>
        <v>0</v>
      </c>
      <c r="JT33" s="521">
        <f t="shared" si="205"/>
        <v>0</v>
      </c>
      <c r="JU33" s="521">
        <f t="shared" si="206"/>
        <v>0</v>
      </c>
      <c r="JV33" s="521">
        <f t="shared" si="207"/>
        <v>0</v>
      </c>
      <c r="JW33" s="521">
        <f t="shared" si="208"/>
        <v>0</v>
      </c>
      <c r="JX33" s="521">
        <f t="shared" si="209"/>
        <v>0</v>
      </c>
      <c r="JY33" s="521">
        <f t="shared" si="210"/>
        <v>0</v>
      </c>
      <c r="JZ33" s="521">
        <f t="shared" si="211"/>
        <v>0</v>
      </c>
      <c r="KA33" s="521">
        <f t="shared" si="212"/>
        <v>0</v>
      </c>
      <c r="KB33" s="521">
        <f t="shared" si="213"/>
        <v>0</v>
      </c>
      <c r="KC33" s="521">
        <f t="shared" si="214"/>
        <v>0</v>
      </c>
      <c r="KD33" s="521">
        <f t="shared" si="215"/>
        <v>0</v>
      </c>
      <c r="KE33" s="521">
        <f t="shared" si="216"/>
        <v>0</v>
      </c>
      <c r="KF33" s="521">
        <f t="shared" si="79"/>
        <v>0</v>
      </c>
      <c r="KG33" s="521">
        <f t="shared" si="217"/>
        <v>0</v>
      </c>
      <c r="KH33" s="521">
        <f t="shared" si="218"/>
        <v>0</v>
      </c>
      <c r="KI33" s="522">
        <f t="shared" si="219"/>
        <v>0</v>
      </c>
      <c r="KJ33" s="521">
        <f t="shared" si="83"/>
        <v>0</v>
      </c>
      <c r="KK33" s="760">
        <f>IF(H33=1,VLOOKUP(C33,'総括表 (A表)'!$E$12:$AW$542,42,FALSE),)</f>
        <v>0</v>
      </c>
      <c r="KL33" s="524">
        <f t="shared" si="220"/>
        <v>0</v>
      </c>
      <c r="KM33" s="521" t="str">
        <f t="shared" si="84"/>
        <v/>
      </c>
      <c r="KN33" s="521" t="str">
        <f t="shared" si="85"/>
        <v/>
      </c>
      <c r="KO33" s="521" t="str">
        <f t="shared" si="221"/>
        <v/>
      </c>
      <c r="KP33" s="521" t="str">
        <f t="shared" si="86"/>
        <v/>
      </c>
      <c r="KQ33" s="521" t="str">
        <f t="shared" si="87"/>
        <v/>
      </c>
      <c r="KR33" s="521" t="str">
        <f t="shared" si="88"/>
        <v/>
      </c>
      <c r="KS33" s="521" t="str">
        <f t="shared" si="89"/>
        <v/>
      </c>
      <c r="KT33" s="521" t="str">
        <f t="shared" si="90"/>
        <v/>
      </c>
      <c r="KU33" s="760" t="str">
        <f t="shared" si="91"/>
        <v/>
      </c>
      <c r="KV33" s="521" t="str">
        <f t="shared" si="92"/>
        <v/>
      </c>
      <c r="KW33" s="520">
        <f t="shared" si="93"/>
        <v>0</v>
      </c>
      <c r="KX33" s="521" t="str">
        <f t="shared" si="222"/>
        <v/>
      </c>
      <c r="KY33" s="525">
        <f t="shared" si="94"/>
        <v>0</v>
      </c>
      <c r="KZ33" s="521" t="str">
        <f t="shared" si="95"/>
        <v/>
      </c>
      <c r="LA33" s="760" t="str">
        <f t="shared" si="96"/>
        <v/>
      </c>
      <c r="LB33" s="526" t="str">
        <f t="shared" si="97"/>
        <v>○</v>
      </c>
      <c r="LC33" s="520">
        <f t="shared" si="223"/>
        <v>0</v>
      </c>
      <c r="LD33" s="527">
        <f t="shared" si="224"/>
        <v>0</v>
      </c>
      <c r="LE33" s="527" t="str">
        <f t="shared" si="225"/>
        <v/>
      </c>
      <c r="LF33" s="761" t="str">
        <f t="shared" si="226"/>
        <v/>
      </c>
      <c r="LG33" s="735" t="str">
        <f t="shared" si="98"/>
        <v/>
      </c>
      <c r="LH33" s="530" t="str">
        <f t="shared" si="99"/>
        <v>○</v>
      </c>
      <c r="LI33" s="736">
        <f t="shared" si="100"/>
        <v>0</v>
      </c>
      <c r="LJ33" s="761">
        <f t="shared" si="101"/>
        <v>0</v>
      </c>
      <c r="LK33" s="532">
        <f t="shared" si="227"/>
        <v>0</v>
      </c>
      <c r="LL33" s="533" t="str">
        <f t="shared" si="228"/>
        <v>○</v>
      </c>
      <c r="LM33" s="600">
        <f t="shared" si="102"/>
        <v>0</v>
      </c>
      <c r="LN33" s="602" t="str">
        <f t="shared" si="229"/>
        <v>○</v>
      </c>
      <c r="LO33" s="608">
        <f t="shared" si="103"/>
        <v>0</v>
      </c>
      <c r="LP33" s="521" t="str">
        <f t="shared" si="104"/>
        <v/>
      </c>
      <c r="LQ33" s="607">
        <f t="shared" si="105"/>
        <v>0</v>
      </c>
      <c r="LR33" s="521" t="str">
        <f t="shared" si="106"/>
        <v/>
      </c>
      <c r="LS33" s="519" t="str">
        <f t="shared" si="107"/>
        <v/>
      </c>
      <c r="LT33" s="526" t="str">
        <f t="shared" si="108"/>
        <v>○</v>
      </c>
      <c r="LU33" s="601" t="str">
        <f t="shared" si="230"/>
        <v/>
      </c>
      <c r="LV33" s="601">
        <f t="shared" si="231"/>
        <v>0</v>
      </c>
      <c r="LW33" s="761">
        <f t="shared" si="110"/>
        <v>0</v>
      </c>
      <c r="LX33" s="735">
        <f t="shared" si="111"/>
        <v>0</v>
      </c>
      <c r="LY33" s="530" t="str">
        <f t="shared" si="112"/>
        <v>○</v>
      </c>
      <c r="LZ33" s="736">
        <f t="shared" si="113"/>
        <v>0</v>
      </c>
      <c r="MA33" s="761">
        <f t="shared" si="114"/>
        <v>0</v>
      </c>
      <c r="MB33" s="532">
        <f t="shared" si="115"/>
        <v>0</v>
      </c>
      <c r="MC33" s="533" t="str">
        <f t="shared" si="232"/>
        <v>○</v>
      </c>
      <c r="MD33" s="473">
        <f>IF(AND($H33=1,$T33=1),SUMIF($E$14:$E$213,E33,$CA$14:CA232),0)</f>
        <v>0</v>
      </c>
      <c r="ME33" s="856" t="str">
        <f t="shared" si="116"/>
        <v>○</v>
      </c>
      <c r="MF33" s="869" t="str">
        <f t="shared" si="233"/>
        <v/>
      </c>
      <c r="MG33" s="870" t="str">
        <f t="shared" si="117"/>
        <v/>
      </c>
      <c r="MH33" s="871" t="str">
        <f t="shared" si="118"/>
        <v/>
      </c>
      <c r="MI33" s="872" t="str">
        <f t="shared" si="234"/>
        <v/>
      </c>
      <c r="MJ33" s="873" t="str">
        <f t="shared" si="119"/>
        <v/>
      </c>
      <c r="MK33" s="874">
        <f t="shared" si="120"/>
        <v>0</v>
      </c>
    </row>
    <row r="34" spans="1:349" ht="23.15" customHeight="1">
      <c r="A34" s="610">
        <f t="shared" si="8"/>
        <v>0</v>
      </c>
      <c r="B34" s="610">
        <f t="shared" si="121"/>
        <v>0</v>
      </c>
      <c r="C34" s="610">
        <f t="shared" si="122"/>
        <v>0</v>
      </c>
      <c r="D34" s="610">
        <f t="shared" si="123"/>
        <v>0</v>
      </c>
      <c r="E34" s="610">
        <f t="shared" si="9"/>
        <v>0</v>
      </c>
      <c r="F34" s="610">
        <f t="shared" si="124"/>
        <v>0</v>
      </c>
      <c r="G34" s="610">
        <f t="shared" si="125"/>
        <v>0</v>
      </c>
      <c r="H34" s="610">
        <f t="shared" si="126"/>
        <v>0</v>
      </c>
      <c r="I34" s="611">
        <f t="shared" si="10"/>
        <v>21</v>
      </c>
      <c r="J34" s="406"/>
      <c r="K34" s="407"/>
      <c r="L34" s="407"/>
      <c r="M34" s="720"/>
      <c r="N34" s="924"/>
      <c r="O34" s="918"/>
      <c r="P34" s="306"/>
      <c r="Q34" s="637">
        <f t="shared" si="127"/>
        <v>0</v>
      </c>
      <c r="R34" s="656"/>
      <c r="S34" s="655"/>
      <c r="T34" s="724"/>
      <c r="U34" s="725"/>
      <c r="V34" s="762">
        <f t="shared" si="11"/>
        <v>0</v>
      </c>
      <c r="W34" s="741"/>
      <c r="X34" s="502"/>
      <c r="Y34" s="745"/>
      <c r="Z34" s="741"/>
      <c r="AA34" s="639" t="str">
        <f t="shared" si="128"/>
        <v/>
      </c>
      <c r="AB34" s="640" t="str">
        <f t="shared" si="129"/>
        <v/>
      </c>
      <c r="AC34" s="731"/>
      <c r="AD34" s="641">
        <f t="shared" si="130"/>
        <v>0</v>
      </c>
      <c r="AE34" s="729"/>
      <c r="AF34" s="728" t="str">
        <f>'整理番号表 （R6時） '!$AC34</f>
        <v/>
      </c>
      <c r="AG34" s="730" t="str">
        <f t="shared" si="131"/>
        <v/>
      </c>
      <c r="AH34" s="314"/>
      <c r="AI34" s="314"/>
      <c r="AJ34" s="639">
        <f>IF(AI34&lt;&gt;0,VLOOKUP(AI34,'整理番号表 （R6時） '!$B$20:$F$47,2,FALSE),)</f>
        <v>0</v>
      </c>
      <c r="AK34" s="733"/>
      <c r="AL34" s="733"/>
      <c r="AM34" s="409"/>
      <c r="AN34" s="315"/>
      <c r="AO34" s="644" t="str">
        <f>IF(AND($S34=1,$AN34&lt;&gt;0),VLOOKUP(AN34,'整理番号表 （R6時） '!$P$6:$Q$39,2,FALSE),IF(AND($T34=1,$AN34&gt;0,$AN34&lt;=8),VLOOKUP($AN34,'整理番号表 （R6時） '!$P$6:$Q$13,2,FALSE),IF($AN34&gt;=9,"ﾘｰｽは1～8の数字を選択","")))</f>
        <v/>
      </c>
      <c r="AP34" s="501"/>
      <c r="AQ34" s="645">
        <f t="shared" si="132"/>
        <v>0</v>
      </c>
      <c r="AR34" s="810"/>
      <c r="AS34" s="305"/>
      <c r="AT34" s="504"/>
      <c r="AU34" s="505"/>
      <c r="AV34" s="503"/>
      <c r="AW34" s="315"/>
      <c r="AX34" s="751">
        <f>IF(AW34&lt;&gt;0,VLOOKUP(AW34,'整理番号表 （R6時） '!$P$43:$R$49,2,FALSE),)</f>
        <v>0</v>
      </c>
      <c r="AY34" s="506"/>
      <c r="AZ34" s="505"/>
      <c r="BA34" s="503"/>
      <c r="BB34" s="444"/>
      <c r="BC34" s="759">
        <f t="shared" si="133"/>
        <v>0</v>
      </c>
      <c r="BD34" s="763">
        <f t="shared" si="12"/>
        <v>0</v>
      </c>
      <c r="BE34" s="759">
        <f t="shared" si="134"/>
        <v>0</v>
      </c>
      <c r="BF34" s="508"/>
      <c r="BG34" s="508"/>
      <c r="BH34" s="508"/>
      <c r="BI34" s="509"/>
      <c r="BJ34" s="770" t="str">
        <f t="shared" si="135"/>
        <v/>
      </c>
      <c r="BK34" s="772" t="str">
        <f t="shared" si="136"/>
        <v/>
      </c>
      <c r="BL34" s="648">
        <f t="shared" si="137"/>
        <v>0</v>
      </c>
      <c r="BM34" s="836"/>
      <c r="BN34" s="510"/>
      <c r="BO34" s="593"/>
      <c r="BP34" s="902"/>
      <c r="BQ34" s="756"/>
      <c r="BR34" s="756"/>
      <c r="BS34" s="756"/>
      <c r="BT34" s="929" t="str">
        <f t="shared" si="238"/>
        <v/>
      </c>
      <c r="BU34" s="911"/>
      <c r="BV34" s="752"/>
      <c r="BW34" s="751">
        <f>IF(BV34&lt;&gt;0,VLOOKUP(BV34,'整理番号表 （R6時） '!$P$43:$R$49,2,FALSE),)</f>
        <v>0</v>
      </c>
      <c r="BX34" s="758"/>
      <c r="BY34" s="757"/>
      <c r="BZ34" s="759" t="str">
        <f t="shared" si="138"/>
        <v/>
      </c>
      <c r="CA34" s="712"/>
      <c r="CB34" s="759">
        <f t="shared" si="139"/>
        <v>0</v>
      </c>
      <c r="CC34" s="763" t="str">
        <f t="shared" si="13"/>
        <v/>
      </c>
      <c r="CD34" s="754"/>
      <c r="CE34" s="754"/>
      <c r="CF34" s="759">
        <f t="shared" si="235"/>
        <v>0</v>
      </c>
      <c r="CG34" s="748"/>
      <c r="CH34" s="748"/>
      <c r="CI34" s="622"/>
      <c r="CJ34" s="853"/>
      <c r="CK34" s="854"/>
      <c r="CL34" s="665" t="str">
        <f t="shared" si="140"/>
        <v/>
      </c>
      <c r="CM34" s="666" t="str">
        <f t="shared" si="14"/>
        <v/>
      </c>
      <c r="CN34" s="744"/>
      <c r="CO34" s="496"/>
      <c r="CP34" s="762" t="str">
        <f t="shared" si="15"/>
        <v/>
      </c>
      <c r="CQ34" s="740"/>
      <c r="CR34" s="749"/>
      <c r="CS34" s="740"/>
      <c r="CT34" s="740"/>
      <c r="CU34" s="740"/>
      <c r="CV34" s="649" t="str">
        <f t="shared" si="141"/>
        <v/>
      </c>
      <c r="CW34" s="547">
        <f t="shared" si="142"/>
        <v>0</v>
      </c>
      <c r="CX34" s="762" t="str">
        <f t="shared" si="16"/>
        <v/>
      </c>
      <c r="CY34" s="715"/>
      <c r="CZ34" s="740"/>
      <c r="DA34" s="715"/>
      <c r="DB34" s="715"/>
      <c r="DC34" s="714"/>
      <c r="DD34" s="649" t="str">
        <f t="shared" si="143"/>
        <v/>
      </c>
      <c r="DE34" s="547" t="str">
        <f t="shared" si="144"/>
        <v/>
      </c>
      <c r="DF34" s="762">
        <f t="shared" si="145"/>
        <v>0</v>
      </c>
      <c r="DG34" s="762" t="str">
        <f t="shared" si="146"/>
        <v/>
      </c>
      <c r="DH34" s="762">
        <f t="shared" si="147"/>
        <v>0</v>
      </c>
      <c r="DI34" s="762">
        <f t="shared" si="148"/>
        <v>0</v>
      </c>
      <c r="DJ34" s="762">
        <f t="shared" si="149"/>
        <v>0</v>
      </c>
      <c r="DK34" s="762">
        <f t="shared" si="150"/>
        <v>0</v>
      </c>
      <c r="DL34" s="762">
        <f t="shared" si="151"/>
        <v>0</v>
      </c>
      <c r="DM34" s="762" t="str">
        <f t="shared" si="152"/>
        <v/>
      </c>
      <c r="DN34" s="855"/>
      <c r="DO34" s="661">
        <f t="shared" ref="DO34:DT43" si="241">IF(OR($CQ34&lt;=0,$CU34&lt;=0),0,IF(AND($AA34=1,$H34=1,$FU34&lt;&gt;1,DO$2&lt;=$CV34,$CV34&lt;DP$2),1,))</f>
        <v>0</v>
      </c>
      <c r="DP34" s="336">
        <f t="shared" si="241"/>
        <v>0</v>
      </c>
      <c r="DQ34" s="336">
        <f t="shared" si="241"/>
        <v>0</v>
      </c>
      <c r="DR34" s="336">
        <f t="shared" si="241"/>
        <v>0</v>
      </c>
      <c r="DS34" s="336">
        <f t="shared" si="241"/>
        <v>0</v>
      </c>
      <c r="DT34" s="336">
        <f t="shared" si="241"/>
        <v>0</v>
      </c>
      <c r="DU34" s="336">
        <f t="shared" si="154"/>
        <v>0</v>
      </c>
      <c r="DV34" s="336">
        <f t="shared" ref="DV34:EA43" si="242">IF($CU34&lt;0,0,IF(AND($AA34=1,$H34=1,$FU34&lt;&gt;1,DV$2&lt;=$CW34,$CW34&lt;DW$2),1,))</f>
        <v>0</v>
      </c>
      <c r="DW34" s="336">
        <f t="shared" si="242"/>
        <v>0</v>
      </c>
      <c r="DX34" s="336">
        <f t="shared" si="242"/>
        <v>0</v>
      </c>
      <c r="DY34" s="336">
        <f t="shared" si="242"/>
        <v>0</v>
      </c>
      <c r="DZ34" s="336">
        <f t="shared" si="242"/>
        <v>0</v>
      </c>
      <c r="EA34" s="336">
        <f t="shared" si="242"/>
        <v>0</v>
      </c>
      <c r="EB34" s="336">
        <f t="shared" si="156"/>
        <v>0</v>
      </c>
      <c r="EC34" s="336">
        <f t="shared" si="157"/>
        <v>0</v>
      </c>
      <c r="ED34" s="336">
        <f t="shared" si="158"/>
        <v>0</v>
      </c>
      <c r="EE34" s="336">
        <f t="shared" si="159"/>
        <v>0</v>
      </c>
      <c r="EF34" s="336">
        <f t="shared" si="160"/>
        <v>0</v>
      </c>
      <c r="EG34" s="390">
        <f t="shared" si="19"/>
        <v>0</v>
      </c>
      <c r="EH34" s="650">
        <f t="shared" si="161"/>
        <v>0</v>
      </c>
      <c r="EI34" s="650">
        <f>IF($AA34=1,IF(SUM($EH34:EH34)&lt;&gt;1,IF(SUM(GR34,HC34,HL34)&gt;0,1,),),)</f>
        <v>0</v>
      </c>
      <c r="EJ34" s="650">
        <f>IF($AA34=1,IF(SUM($EH34:EI34)&lt;&gt;1,IF(SUM(GS34,HD34,HM34)&gt;0,1,),),)</f>
        <v>0</v>
      </c>
      <c r="EK34" s="650">
        <f>IF($AA34=1,IF(SUM($EH34:EJ34)&lt;&gt;1,IF(SUM(GT34,HE34,HN34)&gt;0,1,),),)</f>
        <v>0</v>
      </c>
      <c r="EL34" s="650">
        <f>IF($AA34=1,IF(SUM($EH34:EK34)&lt;&gt;1,IF(SUM(GU34,GZ34,HF34,HO34)&gt;0,1,),),)</f>
        <v>0</v>
      </c>
      <c r="EM34" s="650">
        <f>IF($AA34=1,IF(SUM($EH34:EK34)&lt;&gt;1,IF(SUM(GV34,HG34,HP34)&gt;0,1,),),)</f>
        <v>0</v>
      </c>
      <c r="EN34" s="650">
        <f>IF($AA34=1,IF(SUM($EH34:EL34)&lt;&gt;1,IF(SUM(GW34,HH34,HQ34)&gt;0,1,),),)</f>
        <v>0</v>
      </c>
      <c r="EO34" s="650">
        <f>IF($AA34=1,IF(SUM($EH34:EM34)&lt;&gt;1,IF(SUM(GX34,HI34,HR34)&gt;0,1,),),)</f>
        <v>0</v>
      </c>
      <c r="EP34" s="650">
        <f>IF($AA34=1,IF(SUM($EH34:EO34)&lt;&gt;1,IF(SUM(GY34,HJ34,HS34,HA34)&gt;0,1,),),)</f>
        <v>0</v>
      </c>
      <c r="EQ34" s="818"/>
      <c r="ER34" s="818"/>
      <c r="ES34" s="818"/>
      <c r="ET34" s="818"/>
      <c r="EU34" s="818"/>
      <c r="EV34" s="818"/>
      <c r="EW34" s="59"/>
      <c r="EX34" s="59"/>
      <c r="EY34" s="59"/>
      <c r="EZ34" s="59"/>
      <c r="FA34" s="59"/>
      <c r="FB34" s="650">
        <f t="shared" si="21"/>
        <v>0</v>
      </c>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11"/>
      <c r="GB34" s="59"/>
      <c r="GC34" s="932"/>
      <c r="GD34" s="662"/>
      <c r="GE34" s="512"/>
      <c r="GF34" s="513"/>
      <c r="GG34" s="514"/>
      <c r="GH34" s="514"/>
      <c r="GI34" s="515">
        <f t="shared" si="22"/>
        <v>0</v>
      </c>
      <c r="GJ34" s="516">
        <f t="shared" si="23"/>
        <v>0</v>
      </c>
      <c r="GK34" s="517">
        <f t="shared" si="24"/>
        <v>0</v>
      </c>
      <c r="GL34" s="518">
        <f t="shared" si="25"/>
        <v>0</v>
      </c>
      <c r="GM34" s="518">
        <f t="shared" si="26"/>
        <v>0</v>
      </c>
      <c r="GN34" s="518">
        <f t="shared" si="27"/>
        <v>0</v>
      </c>
      <c r="GO34" s="518">
        <f t="shared" si="28"/>
        <v>0</v>
      </c>
      <c r="GP34" s="517">
        <f t="shared" si="162"/>
        <v>0</v>
      </c>
      <c r="GQ34" s="517">
        <f t="shared" si="163"/>
        <v>0</v>
      </c>
      <c r="GR34" s="517">
        <f>IF($GF34&lt;&gt;1,IF(AND(SUM($GQ34:GQ34)&lt;&gt;1),IF($GI34&gt;=10,1,),),0)</f>
        <v>0</v>
      </c>
      <c r="GS34" s="517">
        <f>IF($GF34&lt;&gt;1,IF(AND(SUM($GQ34:GR34)&lt;&gt;1),IF(AND($GE34=1,$GI34&gt;=4),1,),),0)</f>
        <v>0</v>
      </c>
      <c r="GT34" s="517">
        <f>IF($GF34&lt;&gt;1,IF(AND(SUM($GQ34:GS34)&lt;&gt;1),IF(AND($GE34=1,$GI34&gt;=2),1,),),0)</f>
        <v>0</v>
      </c>
      <c r="GU34" s="517">
        <f>IF($GF34&lt;&gt;1,IF(AND(SUM($GQ34:GT34)&lt;&gt;1),IF(AND($GE34=1,$GI34&gt;0),1,),),0)</f>
        <v>0</v>
      </c>
      <c r="GV34" s="517">
        <f>IF($GF34&lt;&gt;1,IF(AND(SUM($GQ34:GU34)&lt;&gt;1),IF($GI34&gt;=4,1,),),0)</f>
        <v>0</v>
      </c>
      <c r="GW34" s="517">
        <f>IF($GF34&lt;&gt;1,IF(AND(SUM($GQ34:GV34)&lt;&gt;1),IF($GE34=1,1,),),0)</f>
        <v>0</v>
      </c>
      <c r="GX34" s="517">
        <f>IF($GF34&lt;&gt;1,IF(AND(SUM($GQ34:GW34)&lt;&gt;1),IF($GI34&gt;=2,1,),),0)</f>
        <v>0</v>
      </c>
      <c r="GY34" s="517">
        <f>IF($GF34&lt;&gt;1,IF(AND(SUM($GQ34:GX34)&lt;&gt;1),IF($GI34&gt;0,1,),),0)</f>
        <v>0</v>
      </c>
      <c r="GZ34" s="517">
        <f t="shared" si="164"/>
        <v>0</v>
      </c>
      <c r="HA34" s="517">
        <f>IF(AND(SUM($GZ34:GZ34)&lt;&gt;1,$GP34=4,$GF34=1,$GI34&gt;0),1,0)</f>
        <v>0</v>
      </c>
      <c r="HB34" s="517">
        <f t="shared" si="165"/>
        <v>0</v>
      </c>
      <c r="HC34" s="517">
        <f t="shared" si="166"/>
        <v>0</v>
      </c>
      <c r="HD34" s="517">
        <f>IF(AND($GP34=2,SUM($HB34:HC34)&lt;&gt;1),IF(AND($GE34=1,$GJ34&gt;=0.2),1,),)</f>
        <v>0</v>
      </c>
      <c r="HE34" s="517">
        <f>IF(AND($GP34=2,SUM($HB34:HD34)&lt;&gt;1),IF(AND($GE34=1,$GJ34&gt;=0.1),1,),)</f>
        <v>0</v>
      </c>
      <c r="HF34" s="517">
        <f>IF(AND($GP34=2,SUM($HB34:HE34)&lt;&gt;1),IF(AND($GE34=1,$GI34&gt;0),1,),)</f>
        <v>0</v>
      </c>
      <c r="HG34" s="517">
        <f>IF(AND($GP34=2,SUM($HB34:HF34)&lt;&gt;1),IF($GJ34&gt;=0.2,1,),)</f>
        <v>0</v>
      </c>
      <c r="HH34" s="517">
        <f>IF(AND($GP34=2,SUM($HB34:HG34)&lt;&gt;1),IF($GE34=1,1,),)</f>
        <v>0</v>
      </c>
      <c r="HI34" s="517">
        <f>IF(AND($GP34=2,SUM($HB34:HH34)&lt;&gt;1),IF($GJ34&gt;=0.1,1,),)</f>
        <v>0</v>
      </c>
      <c r="HJ34" s="517">
        <f>IF(AND(SUM($HB34:HI34)&lt;&gt;1,$GP34=2,$GI34&gt;0),1,)</f>
        <v>0</v>
      </c>
      <c r="HK34" s="517">
        <f t="shared" si="167"/>
        <v>0</v>
      </c>
      <c r="HL34" s="517">
        <f t="shared" si="168"/>
        <v>0</v>
      </c>
      <c r="HM34" s="517">
        <f>IF(AND($GP34=3,SUM($HK34:HL34)&lt;&gt;1),IF(AND($GE34=1,$GJ34&gt;=0.1),1,),)</f>
        <v>0</v>
      </c>
      <c r="HN34" s="517">
        <f>IF(AND($GP34=3,SUM($HK34:HM34)&lt;&gt;1),IF(AND($GE34=1,$GJ34&gt;=0.05),1,),)</f>
        <v>0</v>
      </c>
      <c r="HO34" s="517">
        <f>IF(AND($GP34=3,SUM($HK34:HN34)&lt;&gt;1),IF(AND($GE34=1,$GI34&gt;0),1,),)</f>
        <v>0</v>
      </c>
      <c r="HP34" s="517">
        <f>IF(AND($GP34=3,SUM($HK34:HO34)&lt;&gt;1),IF($GJ34&gt;=0.1,1,),)</f>
        <v>0</v>
      </c>
      <c r="HQ34" s="517">
        <f>IF(AND($GP34=3,SUM($HK34:HP34)&lt;&gt;1),IF($GE34=1,1,),)</f>
        <v>0</v>
      </c>
      <c r="HR34" s="517">
        <f>IF(AND($GP34=3,SUM($HK34:HQ34)&lt;&gt;1),IF($GJ34&gt;=0.05,1,),)</f>
        <v>0</v>
      </c>
      <c r="HS34" s="517">
        <f>IF(AND(SUM($HK34:HR34)&lt;&gt;1,$GP34=3,$GF34=1,$GI34&gt;0),1,)</f>
        <v>0</v>
      </c>
      <c r="HT34" s="831"/>
      <c r="HU34" s="520">
        <f t="shared" si="169"/>
        <v>0</v>
      </c>
      <c r="HV34" s="521">
        <f t="shared" si="170"/>
        <v>0</v>
      </c>
      <c r="HW34" s="521">
        <f t="shared" si="171"/>
        <v>0</v>
      </c>
      <c r="HX34" s="521">
        <f t="shared" si="172"/>
        <v>0</v>
      </c>
      <c r="HY34" s="521">
        <f t="shared" si="173"/>
        <v>0</v>
      </c>
      <c r="HZ34" s="521">
        <f t="shared" si="174"/>
        <v>0</v>
      </c>
      <c r="IA34" s="521">
        <f t="shared" si="175"/>
        <v>0</v>
      </c>
      <c r="IB34" s="521">
        <f t="shared" si="176"/>
        <v>0</v>
      </c>
      <c r="IC34" s="521">
        <f t="shared" si="177"/>
        <v>0</v>
      </c>
      <c r="ID34" s="521">
        <f t="shared" si="178"/>
        <v>0</v>
      </c>
      <c r="IE34" s="521">
        <f t="shared" si="179"/>
        <v>0</v>
      </c>
      <c r="IF34" s="521">
        <f t="shared" si="180"/>
        <v>0</v>
      </c>
      <c r="IG34" s="521">
        <f t="shared" si="181"/>
        <v>0</v>
      </c>
      <c r="IH34" s="521">
        <f t="shared" si="182"/>
        <v>0</v>
      </c>
      <c r="II34" s="521">
        <f t="shared" si="183"/>
        <v>0</v>
      </c>
      <c r="IJ34" s="521">
        <f t="shared" si="184"/>
        <v>0</v>
      </c>
      <c r="IK34" s="521">
        <f t="shared" si="185"/>
        <v>0</v>
      </c>
      <c r="IL34" s="521">
        <f t="shared" si="186"/>
        <v>0</v>
      </c>
      <c r="IM34" s="521">
        <f t="shared" si="187"/>
        <v>0</v>
      </c>
      <c r="IN34" s="521">
        <f t="shared" si="35"/>
        <v>0</v>
      </c>
      <c r="IO34" s="521">
        <f t="shared" si="36"/>
        <v>0</v>
      </c>
      <c r="IP34" s="521">
        <f t="shared" si="37"/>
        <v>0</v>
      </c>
      <c r="IQ34" s="521">
        <f t="shared" si="38"/>
        <v>0</v>
      </c>
      <c r="IR34" s="521">
        <f t="shared" si="39"/>
        <v>0</v>
      </c>
      <c r="IS34" s="521">
        <f t="shared" si="40"/>
        <v>0</v>
      </c>
      <c r="IT34" s="521">
        <f t="shared" si="41"/>
        <v>0</v>
      </c>
      <c r="IU34" s="521">
        <f t="shared" si="42"/>
        <v>0</v>
      </c>
      <c r="IV34" s="521">
        <f t="shared" si="43"/>
        <v>0</v>
      </c>
      <c r="IW34" s="823">
        <f t="shared" si="44"/>
        <v>0</v>
      </c>
      <c r="IX34" s="521">
        <f t="shared" si="45"/>
        <v>0</v>
      </c>
      <c r="IY34" s="521">
        <f t="shared" si="46"/>
        <v>0</v>
      </c>
      <c r="IZ34" s="823">
        <f t="shared" si="188"/>
        <v>0</v>
      </c>
      <c r="JA34" s="521">
        <f t="shared" si="48"/>
        <v>0</v>
      </c>
      <c r="JB34" s="521">
        <f t="shared" si="49"/>
        <v>0</v>
      </c>
      <c r="JC34" s="521">
        <f t="shared" si="50"/>
        <v>0</v>
      </c>
      <c r="JD34" s="521">
        <f t="shared" si="189"/>
        <v>0</v>
      </c>
      <c r="JE34" s="521">
        <f t="shared" si="190"/>
        <v>0</v>
      </c>
      <c r="JF34" s="521">
        <f t="shared" si="191"/>
        <v>0</v>
      </c>
      <c r="JG34" s="521">
        <f t="shared" si="192"/>
        <v>0</v>
      </c>
      <c r="JH34" s="521">
        <f t="shared" si="193"/>
        <v>0</v>
      </c>
      <c r="JI34" s="521">
        <f t="shared" si="194"/>
        <v>0</v>
      </c>
      <c r="JJ34" s="521">
        <f t="shared" si="195"/>
        <v>0</v>
      </c>
      <c r="JK34" s="521">
        <f t="shared" si="196"/>
        <v>0</v>
      </c>
      <c r="JL34" s="521">
        <f t="shared" si="197"/>
        <v>0</v>
      </c>
      <c r="JM34" s="521">
        <f t="shared" si="198"/>
        <v>0</v>
      </c>
      <c r="JN34" s="521">
        <f t="shared" si="199"/>
        <v>0</v>
      </c>
      <c r="JO34" s="521">
        <f t="shared" si="200"/>
        <v>0</v>
      </c>
      <c r="JP34" s="521">
        <f t="shared" si="201"/>
        <v>0</v>
      </c>
      <c r="JQ34" s="521">
        <f t="shared" si="202"/>
        <v>0</v>
      </c>
      <c r="JR34" s="521">
        <f t="shared" si="203"/>
        <v>0</v>
      </c>
      <c r="JS34" s="521">
        <f t="shared" si="204"/>
        <v>0</v>
      </c>
      <c r="JT34" s="521">
        <f t="shared" si="205"/>
        <v>0</v>
      </c>
      <c r="JU34" s="521">
        <f t="shared" si="206"/>
        <v>0</v>
      </c>
      <c r="JV34" s="521">
        <f t="shared" si="207"/>
        <v>0</v>
      </c>
      <c r="JW34" s="521">
        <f t="shared" si="208"/>
        <v>0</v>
      </c>
      <c r="JX34" s="521">
        <f t="shared" si="209"/>
        <v>0</v>
      </c>
      <c r="JY34" s="521">
        <f t="shared" si="210"/>
        <v>0</v>
      </c>
      <c r="JZ34" s="521">
        <f t="shared" si="211"/>
        <v>0</v>
      </c>
      <c r="KA34" s="521">
        <f t="shared" si="212"/>
        <v>0</v>
      </c>
      <c r="KB34" s="521">
        <f t="shared" si="213"/>
        <v>0</v>
      </c>
      <c r="KC34" s="521">
        <f t="shared" si="214"/>
        <v>0</v>
      </c>
      <c r="KD34" s="521">
        <f t="shared" si="215"/>
        <v>0</v>
      </c>
      <c r="KE34" s="521">
        <f t="shared" si="216"/>
        <v>0</v>
      </c>
      <c r="KF34" s="521">
        <f t="shared" si="79"/>
        <v>0</v>
      </c>
      <c r="KG34" s="521">
        <f t="shared" si="217"/>
        <v>0</v>
      </c>
      <c r="KH34" s="521">
        <f t="shared" si="218"/>
        <v>0</v>
      </c>
      <c r="KI34" s="522">
        <f t="shared" si="219"/>
        <v>0</v>
      </c>
      <c r="KJ34" s="521">
        <f t="shared" si="83"/>
        <v>0</v>
      </c>
      <c r="KK34" s="760">
        <f>IF(H34=1,VLOOKUP(C34,'総括表 (A表)'!$E$12:$AW$542,42,FALSE),)</f>
        <v>0</v>
      </c>
      <c r="KL34" s="524">
        <f t="shared" si="220"/>
        <v>0</v>
      </c>
      <c r="KM34" s="521" t="str">
        <f t="shared" si="84"/>
        <v/>
      </c>
      <c r="KN34" s="521" t="str">
        <f t="shared" si="85"/>
        <v/>
      </c>
      <c r="KO34" s="521" t="str">
        <f t="shared" si="221"/>
        <v/>
      </c>
      <c r="KP34" s="521" t="str">
        <f t="shared" si="86"/>
        <v/>
      </c>
      <c r="KQ34" s="521" t="str">
        <f t="shared" si="87"/>
        <v/>
      </c>
      <c r="KR34" s="521" t="str">
        <f t="shared" si="88"/>
        <v/>
      </c>
      <c r="KS34" s="521" t="str">
        <f t="shared" si="89"/>
        <v/>
      </c>
      <c r="KT34" s="521" t="str">
        <f t="shared" si="90"/>
        <v/>
      </c>
      <c r="KU34" s="760" t="str">
        <f t="shared" si="91"/>
        <v/>
      </c>
      <c r="KV34" s="521" t="str">
        <f t="shared" si="92"/>
        <v/>
      </c>
      <c r="KW34" s="520">
        <f t="shared" si="93"/>
        <v>0</v>
      </c>
      <c r="KX34" s="521" t="str">
        <f t="shared" si="222"/>
        <v/>
      </c>
      <c r="KY34" s="525">
        <f t="shared" si="94"/>
        <v>0</v>
      </c>
      <c r="KZ34" s="521" t="str">
        <f t="shared" si="95"/>
        <v/>
      </c>
      <c r="LA34" s="760" t="str">
        <f t="shared" si="96"/>
        <v/>
      </c>
      <c r="LB34" s="526" t="str">
        <f t="shared" si="97"/>
        <v>○</v>
      </c>
      <c r="LC34" s="520">
        <f t="shared" si="223"/>
        <v>0</v>
      </c>
      <c r="LD34" s="527">
        <f t="shared" si="224"/>
        <v>0</v>
      </c>
      <c r="LE34" s="527" t="str">
        <f t="shared" si="225"/>
        <v/>
      </c>
      <c r="LF34" s="761" t="str">
        <f t="shared" si="226"/>
        <v/>
      </c>
      <c r="LG34" s="735" t="str">
        <f t="shared" si="98"/>
        <v/>
      </c>
      <c r="LH34" s="530" t="str">
        <f t="shared" si="99"/>
        <v>○</v>
      </c>
      <c r="LI34" s="736">
        <f t="shared" si="100"/>
        <v>0</v>
      </c>
      <c r="LJ34" s="761">
        <f t="shared" si="101"/>
        <v>0</v>
      </c>
      <c r="LK34" s="532">
        <f t="shared" si="227"/>
        <v>0</v>
      </c>
      <c r="LL34" s="533" t="str">
        <f t="shared" si="228"/>
        <v>○</v>
      </c>
      <c r="LM34" s="600">
        <f t="shared" si="102"/>
        <v>0</v>
      </c>
      <c r="LN34" s="602" t="str">
        <f t="shared" si="229"/>
        <v>○</v>
      </c>
      <c r="LO34" s="608">
        <f t="shared" si="103"/>
        <v>0</v>
      </c>
      <c r="LP34" s="521" t="str">
        <f t="shared" si="104"/>
        <v/>
      </c>
      <c r="LQ34" s="607">
        <f t="shared" si="105"/>
        <v>0</v>
      </c>
      <c r="LR34" s="521" t="str">
        <f t="shared" si="106"/>
        <v/>
      </c>
      <c r="LS34" s="519" t="str">
        <f t="shared" si="107"/>
        <v/>
      </c>
      <c r="LT34" s="526" t="str">
        <f t="shared" si="108"/>
        <v>○</v>
      </c>
      <c r="LU34" s="601" t="str">
        <f t="shared" si="230"/>
        <v/>
      </c>
      <c r="LV34" s="601">
        <f t="shared" si="231"/>
        <v>0</v>
      </c>
      <c r="LW34" s="761">
        <f t="shared" si="110"/>
        <v>0</v>
      </c>
      <c r="LX34" s="735">
        <f t="shared" si="111"/>
        <v>0</v>
      </c>
      <c r="LY34" s="530" t="str">
        <f t="shared" si="112"/>
        <v>○</v>
      </c>
      <c r="LZ34" s="736">
        <f t="shared" si="113"/>
        <v>0</v>
      </c>
      <c r="MA34" s="761">
        <f t="shared" si="114"/>
        <v>0</v>
      </c>
      <c r="MB34" s="532">
        <f t="shared" si="115"/>
        <v>0</v>
      </c>
      <c r="MC34" s="533" t="str">
        <f t="shared" si="232"/>
        <v>○</v>
      </c>
      <c r="MD34" s="473">
        <f>IF(AND($H34=1,$T34=1),SUMIF($E$14:$E$213,E34,$CA$14:CA233),0)</f>
        <v>0</v>
      </c>
      <c r="ME34" s="856" t="str">
        <f t="shared" si="116"/>
        <v>○</v>
      </c>
      <c r="MF34" s="869" t="str">
        <f t="shared" si="233"/>
        <v/>
      </c>
      <c r="MG34" s="870" t="str">
        <f t="shared" si="117"/>
        <v/>
      </c>
      <c r="MH34" s="871" t="str">
        <f t="shared" si="118"/>
        <v/>
      </c>
      <c r="MI34" s="872" t="str">
        <f t="shared" si="234"/>
        <v/>
      </c>
      <c r="MJ34" s="873" t="str">
        <f t="shared" si="119"/>
        <v/>
      </c>
      <c r="MK34" s="874">
        <f t="shared" si="120"/>
        <v>0</v>
      </c>
    </row>
    <row r="35" spans="1:349" ht="18.649999999999999" customHeight="1">
      <c r="A35" s="610">
        <f t="shared" si="8"/>
        <v>0</v>
      </c>
      <c r="B35" s="610">
        <f t="shared" si="121"/>
        <v>0</v>
      </c>
      <c r="C35" s="610">
        <f t="shared" si="122"/>
        <v>0</v>
      </c>
      <c r="D35" s="610">
        <f t="shared" si="123"/>
        <v>0</v>
      </c>
      <c r="E35" s="610">
        <f t="shared" si="9"/>
        <v>0</v>
      </c>
      <c r="F35" s="610">
        <f t="shared" si="124"/>
        <v>0</v>
      </c>
      <c r="G35" s="610">
        <f t="shared" si="125"/>
        <v>0</v>
      </c>
      <c r="H35" s="610">
        <f t="shared" si="126"/>
        <v>0</v>
      </c>
      <c r="I35" s="611">
        <f t="shared" si="10"/>
        <v>22</v>
      </c>
      <c r="J35" s="406"/>
      <c r="K35" s="407"/>
      <c r="L35" s="407"/>
      <c r="M35" s="720"/>
      <c r="N35" s="924"/>
      <c r="O35" s="918"/>
      <c r="P35" s="306"/>
      <c r="Q35" s="637">
        <f t="shared" si="127"/>
        <v>0</v>
      </c>
      <c r="R35" s="656"/>
      <c r="S35" s="655"/>
      <c r="T35" s="657"/>
      <c r="U35" s="657"/>
      <c r="V35" s="762">
        <f t="shared" si="11"/>
        <v>0</v>
      </c>
      <c r="W35" s="305"/>
      <c r="X35" s="502"/>
      <c r="Y35" s="745"/>
      <c r="Z35" s="305"/>
      <c r="AA35" s="639" t="str">
        <f t="shared" si="128"/>
        <v/>
      </c>
      <c r="AB35" s="640" t="str">
        <f t="shared" si="129"/>
        <v/>
      </c>
      <c r="AC35" s="314"/>
      <c r="AD35" s="641">
        <f t="shared" si="130"/>
        <v>0</v>
      </c>
      <c r="AE35" s="729"/>
      <c r="AF35" s="728" t="str">
        <f>'整理番号表 （R6時） '!$AC35</f>
        <v/>
      </c>
      <c r="AG35" s="730" t="str">
        <f t="shared" si="131"/>
        <v/>
      </c>
      <c r="AH35" s="314"/>
      <c r="AI35" s="314"/>
      <c r="AJ35" s="639">
        <f>IF(AI35&lt;&gt;0,VLOOKUP(AI35,'整理番号表 （R6時） '!$B$20:$F$47,2,FALSE),)</f>
        <v>0</v>
      </c>
      <c r="AK35" s="409"/>
      <c r="AL35" s="733"/>
      <c r="AM35" s="409"/>
      <c r="AN35" s="315"/>
      <c r="AO35" s="644" t="str">
        <f>IF(AND($S35=1,$AN35&lt;&gt;0),VLOOKUP(AN35,'整理番号表 （R6時） '!$P$6:$Q$39,2,FALSE),IF(AND($T35=1,$AN35&gt;0,$AN35&lt;=8),VLOOKUP($AN35,'整理番号表 （R6時） '!$P$6:$Q$13,2,FALSE),IF($AN35&gt;=9,"ﾘｰｽは1～8の数字を選択","")))</f>
        <v/>
      </c>
      <c r="AP35" s="501"/>
      <c r="AQ35" s="645">
        <f t="shared" si="132"/>
        <v>0</v>
      </c>
      <c r="AR35" s="349"/>
      <c r="AS35" s="305"/>
      <c r="AT35" s="504"/>
      <c r="AU35" s="505"/>
      <c r="AV35" s="503"/>
      <c r="AW35" s="315"/>
      <c r="AX35" s="751">
        <f>IF(AW35&lt;&gt;0,VLOOKUP(AW35,'整理番号表 （R6時） '!$P$43:$R$49,2,FALSE),)</f>
        <v>0</v>
      </c>
      <c r="AY35" s="506"/>
      <c r="AZ35" s="505"/>
      <c r="BA35" s="503"/>
      <c r="BB35" s="444"/>
      <c r="BC35" s="759">
        <f t="shared" si="133"/>
        <v>0</v>
      </c>
      <c r="BD35" s="763">
        <f t="shared" si="12"/>
        <v>0</v>
      </c>
      <c r="BE35" s="759">
        <f t="shared" si="134"/>
        <v>0</v>
      </c>
      <c r="BF35" s="508"/>
      <c r="BG35" s="508"/>
      <c r="BH35" s="508"/>
      <c r="BI35" s="509"/>
      <c r="BJ35" s="770" t="str">
        <f t="shared" si="135"/>
        <v/>
      </c>
      <c r="BK35" s="772" t="str">
        <f t="shared" si="136"/>
        <v/>
      </c>
      <c r="BL35" s="648">
        <f t="shared" si="137"/>
        <v>0</v>
      </c>
      <c r="BM35" s="836"/>
      <c r="BN35" s="510"/>
      <c r="BO35" s="593"/>
      <c r="BP35" s="902"/>
      <c r="BQ35" s="756"/>
      <c r="BR35" s="756"/>
      <c r="BS35" s="756"/>
      <c r="BT35" s="929" t="str">
        <f t="shared" si="238"/>
        <v/>
      </c>
      <c r="BU35" s="911"/>
      <c r="BV35" s="752"/>
      <c r="BW35" s="751">
        <f>IF(BV35&lt;&gt;0,VLOOKUP(BV35,'整理番号表 （R6時） '!$P$43:$R$49,2,FALSE),)</f>
        <v>0</v>
      </c>
      <c r="BX35" s="758"/>
      <c r="BY35" s="757"/>
      <c r="BZ35" s="759" t="str">
        <f t="shared" si="138"/>
        <v/>
      </c>
      <c r="CA35" s="712"/>
      <c r="CB35" s="759">
        <f t="shared" si="139"/>
        <v>0</v>
      </c>
      <c r="CC35" s="763" t="str">
        <f t="shared" si="13"/>
        <v/>
      </c>
      <c r="CD35" s="754"/>
      <c r="CE35" s="754"/>
      <c r="CF35" s="759">
        <f t="shared" si="235"/>
        <v>0</v>
      </c>
      <c r="CG35" s="748"/>
      <c r="CH35" s="748"/>
      <c r="CI35" s="622"/>
      <c r="CJ35" s="853"/>
      <c r="CK35" s="854"/>
      <c r="CL35" s="665" t="str">
        <f t="shared" si="140"/>
        <v/>
      </c>
      <c r="CM35" s="666" t="str">
        <f t="shared" si="14"/>
        <v/>
      </c>
      <c r="CN35" s="744"/>
      <c r="CO35" s="496"/>
      <c r="CP35" s="762" t="str">
        <f t="shared" si="15"/>
        <v/>
      </c>
      <c r="CQ35" s="740"/>
      <c r="CR35" s="749"/>
      <c r="CS35" s="740"/>
      <c r="CT35" s="740"/>
      <c r="CU35" s="740"/>
      <c r="CV35" s="649" t="str">
        <f t="shared" si="141"/>
        <v/>
      </c>
      <c r="CW35" s="547">
        <f t="shared" si="142"/>
        <v>0</v>
      </c>
      <c r="CX35" s="762" t="str">
        <f t="shared" si="16"/>
        <v/>
      </c>
      <c r="CY35" s="715"/>
      <c r="CZ35" s="740"/>
      <c r="DA35" s="715"/>
      <c r="DB35" s="715"/>
      <c r="DC35" s="714"/>
      <c r="DD35" s="649" t="str">
        <f t="shared" si="143"/>
        <v/>
      </c>
      <c r="DE35" s="547" t="str">
        <f t="shared" si="144"/>
        <v/>
      </c>
      <c r="DF35" s="762">
        <f t="shared" si="145"/>
        <v>0</v>
      </c>
      <c r="DG35" s="762" t="str">
        <f t="shared" si="146"/>
        <v/>
      </c>
      <c r="DH35" s="762">
        <f t="shared" si="147"/>
        <v>0</v>
      </c>
      <c r="DI35" s="762">
        <f t="shared" si="148"/>
        <v>0</v>
      </c>
      <c r="DJ35" s="762">
        <f t="shared" si="149"/>
        <v>0</v>
      </c>
      <c r="DK35" s="762">
        <f t="shared" si="150"/>
        <v>0</v>
      </c>
      <c r="DL35" s="762">
        <f t="shared" si="151"/>
        <v>0</v>
      </c>
      <c r="DM35" s="762" t="str">
        <f t="shared" si="152"/>
        <v/>
      </c>
      <c r="DN35" s="855"/>
      <c r="DO35" s="661">
        <f t="shared" si="241"/>
        <v>0</v>
      </c>
      <c r="DP35" s="336">
        <f t="shared" si="241"/>
        <v>0</v>
      </c>
      <c r="DQ35" s="336">
        <f t="shared" si="241"/>
        <v>0</v>
      </c>
      <c r="DR35" s="336">
        <f t="shared" si="241"/>
        <v>0</v>
      </c>
      <c r="DS35" s="336">
        <f t="shared" si="241"/>
        <v>0</v>
      </c>
      <c r="DT35" s="336">
        <f t="shared" si="241"/>
        <v>0</v>
      </c>
      <c r="DU35" s="336">
        <f t="shared" si="154"/>
        <v>0</v>
      </c>
      <c r="DV35" s="336">
        <f t="shared" si="242"/>
        <v>0</v>
      </c>
      <c r="DW35" s="336">
        <f t="shared" si="242"/>
        <v>0</v>
      </c>
      <c r="DX35" s="336">
        <f t="shared" si="242"/>
        <v>0</v>
      </c>
      <c r="DY35" s="336">
        <f t="shared" si="242"/>
        <v>0</v>
      </c>
      <c r="DZ35" s="336">
        <f t="shared" si="242"/>
        <v>0</v>
      </c>
      <c r="EA35" s="336">
        <f t="shared" si="242"/>
        <v>0</v>
      </c>
      <c r="EB35" s="336">
        <f t="shared" si="156"/>
        <v>0</v>
      </c>
      <c r="EC35" s="336">
        <f t="shared" si="157"/>
        <v>0</v>
      </c>
      <c r="ED35" s="336">
        <f t="shared" si="158"/>
        <v>0</v>
      </c>
      <c r="EE35" s="336">
        <f t="shared" si="159"/>
        <v>0</v>
      </c>
      <c r="EF35" s="336">
        <f t="shared" si="160"/>
        <v>0</v>
      </c>
      <c r="EG35" s="390">
        <f t="shared" si="19"/>
        <v>0</v>
      </c>
      <c r="EH35" s="650">
        <f t="shared" si="161"/>
        <v>0</v>
      </c>
      <c r="EI35" s="650">
        <f>IF($AA35=1,IF(SUM($EH35:EH35)&lt;&gt;1,IF(SUM(GR35,HC35,HL35)&gt;0,1,),),)</f>
        <v>0</v>
      </c>
      <c r="EJ35" s="650">
        <f>IF($AA35=1,IF(SUM($EH35:EI35)&lt;&gt;1,IF(SUM(GS35,HD35,HM35)&gt;0,1,),),)</f>
        <v>0</v>
      </c>
      <c r="EK35" s="650">
        <f>IF($AA35=1,IF(SUM($EH35:EJ35)&lt;&gt;1,IF(SUM(GT35,HE35,HN35)&gt;0,1,),),)</f>
        <v>0</v>
      </c>
      <c r="EL35" s="650">
        <f>IF($AA35=1,IF(SUM($EH35:EK35)&lt;&gt;1,IF(SUM(GU35,GZ35,HF35,HO35)&gt;0,1,),),)</f>
        <v>0</v>
      </c>
      <c r="EM35" s="650">
        <f>IF($AA35=1,IF(SUM($EH35:EK35)&lt;&gt;1,IF(SUM(GV35,HG35,HP35)&gt;0,1,),),)</f>
        <v>0</v>
      </c>
      <c r="EN35" s="650">
        <f>IF($AA35=1,IF(SUM($EH35:EL35)&lt;&gt;1,IF(SUM(GW35,HH35,HQ35)&gt;0,1,),),)</f>
        <v>0</v>
      </c>
      <c r="EO35" s="650">
        <f>IF($AA35=1,IF(SUM($EH35:EM35)&lt;&gt;1,IF(SUM(GX35,HI35,HR35)&gt;0,1,),),)</f>
        <v>0</v>
      </c>
      <c r="EP35" s="650">
        <f>IF($AA35=1,IF(SUM($EH35:EO35)&lt;&gt;1,IF(SUM(GY35,HJ35,HS35,HA35)&gt;0,1,),),)</f>
        <v>0</v>
      </c>
      <c r="EQ35" s="818"/>
      <c r="ER35" s="818"/>
      <c r="ES35" s="818"/>
      <c r="ET35" s="818"/>
      <c r="EU35" s="818"/>
      <c r="EV35" s="818"/>
      <c r="EW35" s="59"/>
      <c r="EX35" s="59"/>
      <c r="EY35" s="59"/>
      <c r="EZ35" s="59"/>
      <c r="FA35" s="59"/>
      <c r="FB35" s="650">
        <f t="shared" si="21"/>
        <v>0</v>
      </c>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11"/>
      <c r="GB35" s="59"/>
      <c r="GC35" s="932"/>
      <c r="GD35" s="662"/>
      <c r="GE35" s="512"/>
      <c r="GF35" s="513"/>
      <c r="GG35" s="514"/>
      <c r="GH35" s="514"/>
      <c r="GI35" s="515">
        <f t="shared" si="22"/>
        <v>0</v>
      </c>
      <c r="GJ35" s="516">
        <f t="shared" si="23"/>
        <v>0</v>
      </c>
      <c r="GK35" s="517">
        <f t="shared" si="24"/>
        <v>0</v>
      </c>
      <c r="GL35" s="518">
        <f t="shared" si="25"/>
        <v>0</v>
      </c>
      <c r="GM35" s="518">
        <f t="shared" si="26"/>
        <v>0</v>
      </c>
      <c r="GN35" s="518">
        <f t="shared" si="27"/>
        <v>0</v>
      </c>
      <c r="GO35" s="518">
        <f t="shared" si="28"/>
        <v>0</v>
      </c>
      <c r="GP35" s="517">
        <f t="shared" si="162"/>
        <v>0</v>
      </c>
      <c r="GQ35" s="517">
        <f t="shared" si="163"/>
        <v>0</v>
      </c>
      <c r="GR35" s="517">
        <f>IF($GF35&lt;&gt;1,IF(AND(SUM($GQ35:GQ35)&lt;&gt;1),IF($GI35&gt;=10,1,),),0)</f>
        <v>0</v>
      </c>
      <c r="GS35" s="517">
        <f>IF($GF35&lt;&gt;1,IF(AND(SUM($GQ35:GR35)&lt;&gt;1),IF(AND($GE35=1,$GI35&gt;=4),1,),),0)</f>
        <v>0</v>
      </c>
      <c r="GT35" s="517">
        <f>IF($GF35&lt;&gt;1,IF(AND(SUM($GQ35:GS35)&lt;&gt;1),IF(AND($GE35=1,$GI35&gt;=2),1,),),0)</f>
        <v>0</v>
      </c>
      <c r="GU35" s="517">
        <f>IF($GF35&lt;&gt;1,IF(AND(SUM($GQ35:GT35)&lt;&gt;1),IF(AND($GE35=1,$GI35&gt;0),1,),),0)</f>
        <v>0</v>
      </c>
      <c r="GV35" s="517">
        <f>IF($GF35&lt;&gt;1,IF(AND(SUM($GQ35:GU35)&lt;&gt;1),IF($GI35&gt;=4,1,),),0)</f>
        <v>0</v>
      </c>
      <c r="GW35" s="517">
        <f>IF($GF35&lt;&gt;1,IF(AND(SUM($GQ35:GV35)&lt;&gt;1),IF($GE35=1,1,),),0)</f>
        <v>0</v>
      </c>
      <c r="GX35" s="517">
        <f>IF($GF35&lt;&gt;1,IF(AND(SUM($GQ35:GW35)&lt;&gt;1),IF($GI35&gt;=2,1,),),0)</f>
        <v>0</v>
      </c>
      <c r="GY35" s="517">
        <f>IF($GF35&lt;&gt;1,IF(AND(SUM($GQ35:GX35)&lt;&gt;1),IF($GI35&gt;0,1,),),0)</f>
        <v>0</v>
      </c>
      <c r="GZ35" s="517">
        <f t="shared" si="164"/>
        <v>0</v>
      </c>
      <c r="HA35" s="517">
        <f>IF(AND(SUM($GZ35:GZ35)&lt;&gt;1,$GP35=4,$GF35=1,$GI35&gt;0),1,0)</f>
        <v>0</v>
      </c>
      <c r="HB35" s="517">
        <f t="shared" si="165"/>
        <v>0</v>
      </c>
      <c r="HC35" s="517">
        <f t="shared" si="166"/>
        <v>0</v>
      </c>
      <c r="HD35" s="517">
        <f>IF(AND($GP35=2,SUM($HB35:HC35)&lt;&gt;1),IF(AND($GE35=1,$GJ35&gt;=0.2),1,),)</f>
        <v>0</v>
      </c>
      <c r="HE35" s="517">
        <f>IF(AND($GP35=2,SUM($HB35:HD35)&lt;&gt;1),IF(AND($GE35=1,$GJ35&gt;=0.1),1,),)</f>
        <v>0</v>
      </c>
      <c r="HF35" s="517">
        <f>IF(AND($GP35=2,SUM($HB35:HE35)&lt;&gt;1),IF(AND($GE35=1,$GI35&gt;0),1,),)</f>
        <v>0</v>
      </c>
      <c r="HG35" s="517">
        <f>IF(AND($GP35=2,SUM($HB35:HF35)&lt;&gt;1),IF($GJ35&gt;=0.2,1,),)</f>
        <v>0</v>
      </c>
      <c r="HH35" s="517">
        <f>IF(AND($GP35=2,SUM($HB35:HG35)&lt;&gt;1),IF($GE35=1,1,),)</f>
        <v>0</v>
      </c>
      <c r="HI35" s="517">
        <f>IF(AND($GP35=2,SUM($HB35:HH35)&lt;&gt;1),IF($GJ35&gt;=0.1,1,),)</f>
        <v>0</v>
      </c>
      <c r="HJ35" s="517">
        <f>IF(AND(SUM($HB35:HI35)&lt;&gt;1,$GP35=2,$GI35&gt;0),1,)</f>
        <v>0</v>
      </c>
      <c r="HK35" s="517">
        <f t="shared" si="167"/>
        <v>0</v>
      </c>
      <c r="HL35" s="517">
        <f t="shared" si="168"/>
        <v>0</v>
      </c>
      <c r="HM35" s="517">
        <f>IF(AND($GP35=3,SUM($HK35:HL35)&lt;&gt;1),IF(AND($GE35=1,$GJ35&gt;=0.1),1,),)</f>
        <v>0</v>
      </c>
      <c r="HN35" s="517">
        <f>IF(AND($GP35=3,SUM($HK35:HM35)&lt;&gt;1),IF(AND($GE35=1,$GJ35&gt;=0.05),1,),)</f>
        <v>0</v>
      </c>
      <c r="HO35" s="517">
        <f>IF(AND($GP35=3,SUM($HK35:HN35)&lt;&gt;1),IF(AND($GE35=1,$GI35&gt;0),1,),)</f>
        <v>0</v>
      </c>
      <c r="HP35" s="517">
        <f>IF(AND($GP35=3,SUM($HK35:HO35)&lt;&gt;1),IF($GJ35&gt;=0.1,1,),)</f>
        <v>0</v>
      </c>
      <c r="HQ35" s="517">
        <f>IF(AND($GP35=3,SUM($HK35:HP35)&lt;&gt;1),IF($GE35=1,1,),)</f>
        <v>0</v>
      </c>
      <c r="HR35" s="517">
        <f>IF(AND($GP35=3,SUM($HK35:HQ35)&lt;&gt;1),IF($GJ35&gt;=0.05,1,),)</f>
        <v>0</v>
      </c>
      <c r="HS35" s="517">
        <f>IF(AND(SUM($HK35:HR35)&lt;&gt;1,$GP35=3,$GF35=1,$GI35&gt;0),1,)</f>
        <v>0</v>
      </c>
      <c r="HT35" s="831"/>
      <c r="HU35" s="520">
        <f t="shared" si="169"/>
        <v>0</v>
      </c>
      <c r="HV35" s="521">
        <f t="shared" si="170"/>
        <v>0</v>
      </c>
      <c r="HW35" s="521">
        <f t="shared" si="171"/>
        <v>0</v>
      </c>
      <c r="HX35" s="521">
        <f t="shared" si="172"/>
        <v>0</v>
      </c>
      <c r="HY35" s="521">
        <f t="shared" si="173"/>
        <v>0</v>
      </c>
      <c r="HZ35" s="521">
        <f t="shared" si="174"/>
        <v>0</v>
      </c>
      <c r="IA35" s="521">
        <f t="shared" si="175"/>
        <v>0</v>
      </c>
      <c r="IB35" s="521">
        <f t="shared" si="176"/>
        <v>0</v>
      </c>
      <c r="IC35" s="521">
        <f t="shared" si="177"/>
        <v>0</v>
      </c>
      <c r="ID35" s="521">
        <f t="shared" si="178"/>
        <v>0</v>
      </c>
      <c r="IE35" s="521">
        <f t="shared" si="179"/>
        <v>0</v>
      </c>
      <c r="IF35" s="521">
        <f t="shared" si="180"/>
        <v>0</v>
      </c>
      <c r="IG35" s="521">
        <f t="shared" si="181"/>
        <v>0</v>
      </c>
      <c r="IH35" s="521">
        <f t="shared" si="182"/>
        <v>0</v>
      </c>
      <c r="II35" s="521">
        <f t="shared" si="183"/>
        <v>0</v>
      </c>
      <c r="IJ35" s="521">
        <f t="shared" si="184"/>
        <v>0</v>
      </c>
      <c r="IK35" s="521">
        <f t="shared" si="185"/>
        <v>0</v>
      </c>
      <c r="IL35" s="521">
        <f t="shared" si="186"/>
        <v>0</v>
      </c>
      <c r="IM35" s="521">
        <f t="shared" si="187"/>
        <v>0</v>
      </c>
      <c r="IN35" s="521">
        <f t="shared" si="35"/>
        <v>0</v>
      </c>
      <c r="IO35" s="521">
        <f t="shared" si="36"/>
        <v>0</v>
      </c>
      <c r="IP35" s="521">
        <f t="shared" si="37"/>
        <v>0</v>
      </c>
      <c r="IQ35" s="521">
        <f t="shared" si="38"/>
        <v>0</v>
      </c>
      <c r="IR35" s="521">
        <f t="shared" si="39"/>
        <v>0</v>
      </c>
      <c r="IS35" s="521">
        <f t="shared" si="40"/>
        <v>0</v>
      </c>
      <c r="IT35" s="521">
        <f t="shared" si="41"/>
        <v>0</v>
      </c>
      <c r="IU35" s="521">
        <f t="shared" si="42"/>
        <v>0</v>
      </c>
      <c r="IV35" s="521">
        <f t="shared" si="43"/>
        <v>0</v>
      </c>
      <c r="IW35" s="823">
        <f t="shared" si="44"/>
        <v>0</v>
      </c>
      <c r="IX35" s="521">
        <f t="shared" si="45"/>
        <v>0</v>
      </c>
      <c r="IY35" s="521">
        <f t="shared" si="46"/>
        <v>0</v>
      </c>
      <c r="IZ35" s="823">
        <f t="shared" si="188"/>
        <v>0</v>
      </c>
      <c r="JA35" s="521">
        <f t="shared" si="48"/>
        <v>0</v>
      </c>
      <c r="JB35" s="521">
        <f t="shared" si="49"/>
        <v>0</v>
      </c>
      <c r="JC35" s="521">
        <f t="shared" si="50"/>
        <v>0</v>
      </c>
      <c r="JD35" s="521">
        <f t="shared" si="189"/>
        <v>0</v>
      </c>
      <c r="JE35" s="521">
        <f t="shared" si="190"/>
        <v>0</v>
      </c>
      <c r="JF35" s="521">
        <f t="shared" si="191"/>
        <v>0</v>
      </c>
      <c r="JG35" s="521">
        <f t="shared" si="192"/>
        <v>0</v>
      </c>
      <c r="JH35" s="521">
        <f t="shared" si="193"/>
        <v>0</v>
      </c>
      <c r="JI35" s="521">
        <f t="shared" si="194"/>
        <v>0</v>
      </c>
      <c r="JJ35" s="521">
        <f t="shared" si="195"/>
        <v>0</v>
      </c>
      <c r="JK35" s="521">
        <f t="shared" si="196"/>
        <v>0</v>
      </c>
      <c r="JL35" s="521">
        <f t="shared" si="197"/>
        <v>0</v>
      </c>
      <c r="JM35" s="521">
        <f t="shared" si="198"/>
        <v>0</v>
      </c>
      <c r="JN35" s="521">
        <f t="shared" si="199"/>
        <v>0</v>
      </c>
      <c r="JO35" s="521">
        <f t="shared" si="200"/>
        <v>0</v>
      </c>
      <c r="JP35" s="521">
        <f t="shared" si="201"/>
        <v>0</v>
      </c>
      <c r="JQ35" s="521">
        <f t="shared" si="202"/>
        <v>0</v>
      </c>
      <c r="JR35" s="521">
        <f t="shared" si="203"/>
        <v>0</v>
      </c>
      <c r="JS35" s="521">
        <f t="shared" si="204"/>
        <v>0</v>
      </c>
      <c r="JT35" s="521">
        <f t="shared" si="205"/>
        <v>0</v>
      </c>
      <c r="JU35" s="521">
        <f t="shared" si="206"/>
        <v>0</v>
      </c>
      <c r="JV35" s="521">
        <f t="shared" si="207"/>
        <v>0</v>
      </c>
      <c r="JW35" s="521">
        <f t="shared" si="208"/>
        <v>0</v>
      </c>
      <c r="JX35" s="521">
        <f t="shared" si="209"/>
        <v>0</v>
      </c>
      <c r="JY35" s="521">
        <f t="shared" si="210"/>
        <v>0</v>
      </c>
      <c r="JZ35" s="521">
        <f t="shared" si="211"/>
        <v>0</v>
      </c>
      <c r="KA35" s="521">
        <f t="shared" si="212"/>
        <v>0</v>
      </c>
      <c r="KB35" s="521">
        <f t="shared" si="213"/>
        <v>0</v>
      </c>
      <c r="KC35" s="521">
        <f t="shared" si="214"/>
        <v>0</v>
      </c>
      <c r="KD35" s="521">
        <f t="shared" si="215"/>
        <v>0</v>
      </c>
      <c r="KE35" s="521">
        <f t="shared" si="216"/>
        <v>0</v>
      </c>
      <c r="KF35" s="521">
        <f t="shared" si="79"/>
        <v>0</v>
      </c>
      <c r="KG35" s="521">
        <f t="shared" si="217"/>
        <v>0</v>
      </c>
      <c r="KH35" s="521">
        <f t="shared" si="218"/>
        <v>0</v>
      </c>
      <c r="KI35" s="522">
        <f t="shared" si="219"/>
        <v>0</v>
      </c>
      <c r="KJ35" s="521">
        <f t="shared" si="83"/>
        <v>0</v>
      </c>
      <c r="KK35" s="760">
        <f>IF(H35=1,VLOOKUP(C35,'総括表 (A表)'!$E$12:$AW$542,42,FALSE),)</f>
        <v>0</v>
      </c>
      <c r="KL35" s="524">
        <f t="shared" si="220"/>
        <v>0</v>
      </c>
      <c r="KM35" s="521" t="str">
        <f t="shared" si="84"/>
        <v/>
      </c>
      <c r="KN35" s="521" t="str">
        <f t="shared" si="85"/>
        <v/>
      </c>
      <c r="KO35" s="521" t="str">
        <f t="shared" si="221"/>
        <v/>
      </c>
      <c r="KP35" s="521" t="str">
        <f t="shared" si="86"/>
        <v/>
      </c>
      <c r="KQ35" s="521" t="str">
        <f t="shared" si="87"/>
        <v/>
      </c>
      <c r="KR35" s="521" t="str">
        <f t="shared" si="88"/>
        <v/>
      </c>
      <c r="KS35" s="521" t="str">
        <f t="shared" si="89"/>
        <v/>
      </c>
      <c r="KT35" s="521" t="str">
        <f t="shared" si="90"/>
        <v/>
      </c>
      <c r="KU35" s="760" t="str">
        <f t="shared" si="91"/>
        <v/>
      </c>
      <c r="KV35" s="521" t="str">
        <f t="shared" si="92"/>
        <v/>
      </c>
      <c r="KW35" s="520">
        <f t="shared" si="93"/>
        <v>0</v>
      </c>
      <c r="KX35" s="521" t="str">
        <f t="shared" si="222"/>
        <v/>
      </c>
      <c r="KY35" s="525">
        <f t="shared" si="94"/>
        <v>0</v>
      </c>
      <c r="KZ35" s="521" t="str">
        <f t="shared" si="95"/>
        <v/>
      </c>
      <c r="LA35" s="760" t="str">
        <f t="shared" si="96"/>
        <v/>
      </c>
      <c r="LB35" s="526" t="str">
        <f t="shared" si="97"/>
        <v>○</v>
      </c>
      <c r="LC35" s="520">
        <f t="shared" si="223"/>
        <v>0</v>
      </c>
      <c r="LD35" s="527">
        <f t="shared" si="224"/>
        <v>0</v>
      </c>
      <c r="LE35" s="527" t="str">
        <f t="shared" si="225"/>
        <v/>
      </c>
      <c r="LF35" s="761" t="str">
        <f t="shared" si="226"/>
        <v/>
      </c>
      <c r="LG35" s="735" t="str">
        <f t="shared" si="98"/>
        <v/>
      </c>
      <c r="LH35" s="530" t="str">
        <f t="shared" si="99"/>
        <v>○</v>
      </c>
      <c r="LI35" s="736">
        <f t="shared" si="100"/>
        <v>0</v>
      </c>
      <c r="LJ35" s="761">
        <f t="shared" si="101"/>
        <v>0</v>
      </c>
      <c r="LK35" s="532">
        <f t="shared" si="227"/>
        <v>0</v>
      </c>
      <c r="LL35" s="533" t="str">
        <f t="shared" si="228"/>
        <v>○</v>
      </c>
      <c r="LM35" s="600">
        <f t="shared" si="102"/>
        <v>0</v>
      </c>
      <c r="LN35" s="602" t="str">
        <f t="shared" si="229"/>
        <v>○</v>
      </c>
      <c r="LO35" s="608">
        <f t="shared" si="103"/>
        <v>0</v>
      </c>
      <c r="LP35" s="521" t="str">
        <f t="shared" si="104"/>
        <v/>
      </c>
      <c r="LQ35" s="607">
        <f t="shared" si="105"/>
        <v>0</v>
      </c>
      <c r="LR35" s="521" t="str">
        <f t="shared" si="106"/>
        <v/>
      </c>
      <c r="LS35" s="519" t="str">
        <f t="shared" si="107"/>
        <v/>
      </c>
      <c r="LT35" s="526" t="str">
        <f t="shared" si="108"/>
        <v>○</v>
      </c>
      <c r="LU35" s="601" t="str">
        <f t="shared" si="230"/>
        <v/>
      </c>
      <c r="LV35" s="601">
        <f t="shared" si="231"/>
        <v>0</v>
      </c>
      <c r="LW35" s="761">
        <f t="shared" si="110"/>
        <v>0</v>
      </c>
      <c r="LX35" s="735">
        <f t="shared" si="111"/>
        <v>0</v>
      </c>
      <c r="LY35" s="530" t="str">
        <f t="shared" si="112"/>
        <v>○</v>
      </c>
      <c r="LZ35" s="736">
        <f t="shared" si="113"/>
        <v>0</v>
      </c>
      <c r="MA35" s="761">
        <f t="shared" si="114"/>
        <v>0</v>
      </c>
      <c r="MB35" s="532">
        <f t="shared" si="115"/>
        <v>0</v>
      </c>
      <c r="MC35" s="533" t="str">
        <f t="shared" si="232"/>
        <v>○</v>
      </c>
      <c r="MD35" s="473">
        <f>IF(AND($H35=1,$T35=1),SUMIF($E$14:$E$213,E35,$CA$14:CA234),0)</f>
        <v>0</v>
      </c>
      <c r="ME35" s="856" t="str">
        <f t="shared" si="116"/>
        <v>○</v>
      </c>
      <c r="MF35" s="869" t="str">
        <f t="shared" si="233"/>
        <v/>
      </c>
      <c r="MG35" s="870" t="str">
        <f t="shared" si="117"/>
        <v/>
      </c>
      <c r="MH35" s="871" t="str">
        <f t="shared" si="118"/>
        <v/>
      </c>
      <c r="MI35" s="872" t="str">
        <f t="shared" si="234"/>
        <v/>
      </c>
      <c r="MJ35" s="873" t="str">
        <f t="shared" si="119"/>
        <v/>
      </c>
      <c r="MK35" s="874">
        <f t="shared" si="120"/>
        <v>0</v>
      </c>
    </row>
    <row r="36" spans="1:349" ht="18.649999999999999" customHeight="1">
      <c r="A36" s="610">
        <f t="shared" si="8"/>
        <v>0</v>
      </c>
      <c r="B36" s="610">
        <f t="shared" si="121"/>
        <v>0</v>
      </c>
      <c r="C36" s="610">
        <f t="shared" si="122"/>
        <v>0</v>
      </c>
      <c r="D36" s="610">
        <f t="shared" si="123"/>
        <v>0</v>
      </c>
      <c r="E36" s="610">
        <f t="shared" si="9"/>
        <v>0</v>
      </c>
      <c r="F36" s="610">
        <f t="shared" si="124"/>
        <v>0</v>
      </c>
      <c r="G36" s="610">
        <f t="shared" si="125"/>
        <v>0</v>
      </c>
      <c r="H36" s="610">
        <f t="shared" si="126"/>
        <v>0</v>
      </c>
      <c r="I36" s="611">
        <f t="shared" si="10"/>
        <v>23</v>
      </c>
      <c r="J36" s="719"/>
      <c r="K36" s="720"/>
      <c r="L36" s="720"/>
      <c r="M36" s="720"/>
      <c r="N36" s="924"/>
      <c r="O36" s="918"/>
      <c r="P36" s="306"/>
      <c r="Q36" s="637">
        <f t="shared" si="127"/>
        <v>0</v>
      </c>
      <c r="R36" s="656"/>
      <c r="S36" s="655"/>
      <c r="T36" s="657"/>
      <c r="U36" s="657"/>
      <c r="V36" s="762">
        <f t="shared" si="11"/>
        <v>0</v>
      </c>
      <c r="W36" s="305"/>
      <c r="X36" s="502"/>
      <c r="Y36" s="745"/>
      <c r="Z36" s="305"/>
      <c r="AA36" s="639" t="str">
        <f t="shared" si="128"/>
        <v/>
      </c>
      <c r="AB36" s="640" t="str">
        <f t="shared" si="129"/>
        <v/>
      </c>
      <c r="AC36" s="314"/>
      <c r="AD36" s="641">
        <f t="shared" si="130"/>
        <v>0</v>
      </c>
      <c r="AE36" s="729"/>
      <c r="AF36" s="728" t="str">
        <f>'整理番号表 （R6時） '!$AC36</f>
        <v/>
      </c>
      <c r="AG36" s="730" t="str">
        <f t="shared" si="131"/>
        <v/>
      </c>
      <c r="AH36" s="314"/>
      <c r="AI36" s="314"/>
      <c r="AJ36" s="639">
        <f>IF(AI36&lt;&gt;0,VLOOKUP(AI36,'整理番号表 （R6時） '!$B$20:$F$47,2,FALSE),)</f>
        <v>0</v>
      </c>
      <c r="AK36" s="409"/>
      <c r="AL36" s="733"/>
      <c r="AM36" s="409"/>
      <c r="AN36" s="315"/>
      <c r="AO36" s="644" t="str">
        <f>IF(AND($S36=1,$AN36&lt;&gt;0),VLOOKUP(AN36,'整理番号表 （R6時） '!$P$6:$Q$39,2,FALSE),IF(AND($T36=1,$AN36&gt;0,$AN36&lt;=8),VLOOKUP($AN36,'整理番号表 （R6時） '!$P$6:$Q$13,2,FALSE),IF($AN36&gt;=9,"ﾘｰｽは1～8の数字を選択","")))</f>
        <v/>
      </c>
      <c r="AP36" s="501"/>
      <c r="AQ36" s="645">
        <f t="shared" si="132"/>
        <v>0</v>
      </c>
      <c r="AR36" s="793"/>
      <c r="AS36" s="305"/>
      <c r="AT36" s="504"/>
      <c r="AU36" s="505"/>
      <c r="AV36" s="503"/>
      <c r="AW36" s="315"/>
      <c r="AX36" s="751">
        <f>IF(AW36&lt;&gt;0,VLOOKUP(AW36,'整理番号表 （R6時） '!$P$43:$R$49,2,FALSE),)</f>
        <v>0</v>
      </c>
      <c r="AY36" s="506"/>
      <c r="AZ36" s="505"/>
      <c r="BA36" s="503"/>
      <c r="BB36" s="444"/>
      <c r="BC36" s="759">
        <f t="shared" si="133"/>
        <v>0</v>
      </c>
      <c r="BD36" s="763">
        <f t="shared" si="12"/>
        <v>0</v>
      </c>
      <c r="BE36" s="759">
        <f t="shared" si="134"/>
        <v>0</v>
      </c>
      <c r="BF36" s="508"/>
      <c r="BG36" s="508"/>
      <c r="BH36" s="508"/>
      <c r="BI36" s="509"/>
      <c r="BJ36" s="770" t="str">
        <f t="shared" si="135"/>
        <v/>
      </c>
      <c r="BK36" s="772" t="str">
        <f t="shared" si="136"/>
        <v/>
      </c>
      <c r="BL36" s="648">
        <f t="shared" si="137"/>
        <v>0</v>
      </c>
      <c r="BM36" s="836"/>
      <c r="BN36" s="510"/>
      <c r="BO36" s="593"/>
      <c r="BP36" s="902"/>
      <c r="BQ36" s="756"/>
      <c r="BR36" s="756"/>
      <c r="BS36" s="756"/>
      <c r="BT36" s="929" t="str">
        <f t="shared" si="238"/>
        <v/>
      </c>
      <c r="BU36" s="911"/>
      <c r="BV36" s="752"/>
      <c r="BW36" s="751">
        <f>IF(BV36&lt;&gt;0,VLOOKUP(BV36,'整理番号表 （R6時） '!$P$43:$R$49,2,FALSE),)</f>
        <v>0</v>
      </c>
      <c r="BX36" s="758"/>
      <c r="BY36" s="757"/>
      <c r="BZ36" s="759" t="str">
        <f t="shared" si="138"/>
        <v/>
      </c>
      <c r="CA36" s="712"/>
      <c r="CB36" s="759">
        <f t="shared" si="139"/>
        <v>0</v>
      </c>
      <c r="CC36" s="763" t="str">
        <f t="shared" si="13"/>
        <v/>
      </c>
      <c r="CD36" s="754"/>
      <c r="CE36" s="754"/>
      <c r="CF36" s="759">
        <f t="shared" si="235"/>
        <v>0</v>
      </c>
      <c r="CG36" s="748"/>
      <c r="CH36" s="748"/>
      <c r="CI36" s="622"/>
      <c r="CJ36" s="853"/>
      <c r="CK36" s="854"/>
      <c r="CL36" s="665" t="str">
        <f t="shared" si="140"/>
        <v/>
      </c>
      <c r="CM36" s="666" t="str">
        <f t="shared" si="14"/>
        <v/>
      </c>
      <c r="CN36" s="744"/>
      <c r="CO36" s="496"/>
      <c r="CP36" s="762" t="str">
        <f t="shared" si="15"/>
        <v/>
      </c>
      <c r="CQ36" s="740"/>
      <c r="CR36" s="749"/>
      <c r="CS36" s="740"/>
      <c r="CT36" s="740"/>
      <c r="CU36" s="740"/>
      <c r="CV36" s="649" t="str">
        <f t="shared" si="141"/>
        <v/>
      </c>
      <c r="CW36" s="547">
        <f t="shared" si="142"/>
        <v>0</v>
      </c>
      <c r="CX36" s="762" t="str">
        <f t="shared" si="16"/>
        <v/>
      </c>
      <c r="CY36" s="715"/>
      <c r="CZ36" s="740"/>
      <c r="DA36" s="715"/>
      <c r="DB36" s="715"/>
      <c r="DC36" s="714"/>
      <c r="DD36" s="649" t="str">
        <f t="shared" si="143"/>
        <v/>
      </c>
      <c r="DE36" s="547" t="str">
        <f t="shared" si="144"/>
        <v/>
      </c>
      <c r="DF36" s="762">
        <f t="shared" si="145"/>
        <v>0</v>
      </c>
      <c r="DG36" s="762" t="str">
        <f t="shared" si="146"/>
        <v/>
      </c>
      <c r="DH36" s="762">
        <f t="shared" si="147"/>
        <v>0</v>
      </c>
      <c r="DI36" s="762">
        <f t="shared" si="148"/>
        <v>0</v>
      </c>
      <c r="DJ36" s="762">
        <f t="shared" si="149"/>
        <v>0</v>
      </c>
      <c r="DK36" s="762">
        <f t="shared" si="150"/>
        <v>0</v>
      </c>
      <c r="DL36" s="762">
        <f t="shared" si="151"/>
        <v>0</v>
      </c>
      <c r="DM36" s="762" t="str">
        <f t="shared" si="152"/>
        <v/>
      </c>
      <c r="DN36" s="855"/>
      <c r="DO36" s="661">
        <f t="shared" si="241"/>
        <v>0</v>
      </c>
      <c r="DP36" s="336">
        <f t="shared" si="241"/>
        <v>0</v>
      </c>
      <c r="DQ36" s="336">
        <f t="shared" si="241"/>
        <v>0</v>
      </c>
      <c r="DR36" s="336">
        <f t="shared" si="241"/>
        <v>0</v>
      </c>
      <c r="DS36" s="336">
        <f t="shared" si="241"/>
        <v>0</v>
      </c>
      <c r="DT36" s="336">
        <f t="shared" si="241"/>
        <v>0</v>
      </c>
      <c r="DU36" s="336">
        <f t="shared" si="154"/>
        <v>0</v>
      </c>
      <c r="DV36" s="336">
        <f t="shared" si="242"/>
        <v>0</v>
      </c>
      <c r="DW36" s="336">
        <f t="shared" si="242"/>
        <v>0</v>
      </c>
      <c r="DX36" s="336">
        <f t="shared" si="242"/>
        <v>0</v>
      </c>
      <c r="DY36" s="336">
        <f t="shared" si="242"/>
        <v>0</v>
      </c>
      <c r="DZ36" s="336">
        <f t="shared" si="242"/>
        <v>0</v>
      </c>
      <c r="EA36" s="336">
        <f t="shared" si="242"/>
        <v>0</v>
      </c>
      <c r="EB36" s="336">
        <f t="shared" si="156"/>
        <v>0</v>
      </c>
      <c r="EC36" s="336">
        <f t="shared" si="157"/>
        <v>0</v>
      </c>
      <c r="ED36" s="336">
        <f t="shared" si="158"/>
        <v>0</v>
      </c>
      <c r="EE36" s="336">
        <f t="shared" si="159"/>
        <v>0</v>
      </c>
      <c r="EF36" s="336">
        <f t="shared" si="160"/>
        <v>0</v>
      </c>
      <c r="EG36" s="390">
        <f t="shared" si="19"/>
        <v>0</v>
      </c>
      <c r="EH36" s="650">
        <f t="shared" si="161"/>
        <v>0</v>
      </c>
      <c r="EI36" s="650">
        <f>IF($AA36=1,IF(SUM($EH36:EH36)&lt;&gt;1,IF(SUM(GR36,HC36,HL36)&gt;0,1,),),)</f>
        <v>0</v>
      </c>
      <c r="EJ36" s="650">
        <f>IF($AA36=1,IF(SUM($EH36:EI36)&lt;&gt;1,IF(SUM(GS36,HD36,HM36)&gt;0,1,),),)</f>
        <v>0</v>
      </c>
      <c r="EK36" s="650">
        <f>IF($AA36=1,IF(SUM($EH36:EJ36)&lt;&gt;1,IF(SUM(GT36,HE36,HN36)&gt;0,1,),),)</f>
        <v>0</v>
      </c>
      <c r="EL36" s="650">
        <f>IF($AA36=1,IF(SUM($EH36:EK36)&lt;&gt;1,IF(SUM(GU36,GZ36,HF36,HO36)&gt;0,1,),),)</f>
        <v>0</v>
      </c>
      <c r="EM36" s="650">
        <f>IF($AA36=1,IF(SUM($EH36:EK36)&lt;&gt;1,IF(SUM(GV36,HG36,HP36)&gt;0,1,),),)</f>
        <v>0</v>
      </c>
      <c r="EN36" s="650">
        <f>IF($AA36=1,IF(SUM($EH36:EL36)&lt;&gt;1,IF(SUM(GW36,HH36,HQ36)&gt;0,1,),),)</f>
        <v>0</v>
      </c>
      <c r="EO36" s="650">
        <f>IF($AA36=1,IF(SUM($EH36:EM36)&lt;&gt;1,IF(SUM(GX36,HI36,HR36)&gt;0,1,),),)</f>
        <v>0</v>
      </c>
      <c r="EP36" s="650">
        <f>IF($AA36=1,IF(SUM($EH36:EO36)&lt;&gt;1,IF(SUM(GY36,HJ36,HS36,HA36)&gt;0,1,),),)</f>
        <v>0</v>
      </c>
      <c r="EQ36" s="818"/>
      <c r="ER36" s="818"/>
      <c r="ES36" s="818"/>
      <c r="ET36" s="818"/>
      <c r="EU36" s="818"/>
      <c r="EV36" s="818"/>
      <c r="EW36" s="59"/>
      <c r="EX36" s="59"/>
      <c r="EY36" s="59"/>
      <c r="EZ36" s="59"/>
      <c r="FA36" s="59"/>
      <c r="FB36" s="650">
        <f t="shared" si="21"/>
        <v>0</v>
      </c>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11"/>
      <c r="GB36" s="59"/>
      <c r="GC36" s="932"/>
      <c r="GD36" s="662"/>
      <c r="GE36" s="512"/>
      <c r="GF36" s="513"/>
      <c r="GG36" s="514"/>
      <c r="GH36" s="514"/>
      <c r="GI36" s="515">
        <f t="shared" si="22"/>
        <v>0</v>
      </c>
      <c r="GJ36" s="516">
        <f t="shared" si="23"/>
        <v>0</v>
      </c>
      <c r="GK36" s="517">
        <f t="shared" si="24"/>
        <v>0</v>
      </c>
      <c r="GL36" s="518">
        <f t="shared" si="25"/>
        <v>0</v>
      </c>
      <c r="GM36" s="518">
        <f t="shared" si="26"/>
        <v>0</v>
      </c>
      <c r="GN36" s="518">
        <f t="shared" si="27"/>
        <v>0</v>
      </c>
      <c r="GO36" s="518">
        <f t="shared" si="28"/>
        <v>0</v>
      </c>
      <c r="GP36" s="517">
        <f t="shared" si="162"/>
        <v>0</v>
      </c>
      <c r="GQ36" s="517">
        <f t="shared" si="163"/>
        <v>0</v>
      </c>
      <c r="GR36" s="517">
        <f>IF($GF36&lt;&gt;1,IF(AND(SUM($GQ36:GQ36)&lt;&gt;1),IF($GI36&gt;=10,1,),),0)</f>
        <v>0</v>
      </c>
      <c r="GS36" s="517">
        <f>IF($GF36&lt;&gt;1,IF(AND(SUM($GQ36:GR36)&lt;&gt;1),IF(AND($GE36=1,$GI36&gt;=4),1,),),0)</f>
        <v>0</v>
      </c>
      <c r="GT36" s="517">
        <f>IF($GF36&lt;&gt;1,IF(AND(SUM($GQ36:GS36)&lt;&gt;1),IF(AND($GE36=1,$GI36&gt;=2),1,),),0)</f>
        <v>0</v>
      </c>
      <c r="GU36" s="517">
        <f>IF($GF36&lt;&gt;1,IF(AND(SUM($GQ36:GT36)&lt;&gt;1),IF(AND($GE36=1,$GI36&gt;0),1,),),0)</f>
        <v>0</v>
      </c>
      <c r="GV36" s="517">
        <f>IF($GF36&lt;&gt;1,IF(AND(SUM($GQ36:GU36)&lt;&gt;1),IF($GI36&gt;=4,1,),),0)</f>
        <v>0</v>
      </c>
      <c r="GW36" s="517">
        <f>IF($GF36&lt;&gt;1,IF(AND(SUM($GQ36:GV36)&lt;&gt;1),IF($GE36=1,1,),),0)</f>
        <v>0</v>
      </c>
      <c r="GX36" s="517">
        <f>IF($GF36&lt;&gt;1,IF(AND(SUM($GQ36:GW36)&lt;&gt;1),IF($GI36&gt;=2,1,),),0)</f>
        <v>0</v>
      </c>
      <c r="GY36" s="517">
        <f>IF($GF36&lt;&gt;1,IF(AND(SUM($GQ36:GX36)&lt;&gt;1),IF($GI36&gt;0,1,),),0)</f>
        <v>0</v>
      </c>
      <c r="GZ36" s="517">
        <f t="shared" si="164"/>
        <v>0</v>
      </c>
      <c r="HA36" s="517">
        <f>IF(AND(SUM($GZ36:GZ36)&lt;&gt;1,$GP36=4,$GF36=1,$GI36&gt;0),1,0)</f>
        <v>0</v>
      </c>
      <c r="HB36" s="517">
        <f t="shared" si="165"/>
        <v>0</v>
      </c>
      <c r="HC36" s="517">
        <f t="shared" si="166"/>
        <v>0</v>
      </c>
      <c r="HD36" s="517">
        <f>IF(AND($GP36=2,SUM($HB36:HC36)&lt;&gt;1),IF(AND($GE36=1,$GJ36&gt;=0.2),1,),)</f>
        <v>0</v>
      </c>
      <c r="HE36" s="517">
        <f>IF(AND($GP36=2,SUM($HB36:HD36)&lt;&gt;1),IF(AND($GE36=1,$GJ36&gt;=0.1),1,),)</f>
        <v>0</v>
      </c>
      <c r="HF36" s="517">
        <f>IF(AND($GP36=2,SUM($HB36:HE36)&lt;&gt;1),IF(AND($GE36=1,$GI36&gt;0),1,),)</f>
        <v>0</v>
      </c>
      <c r="HG36" s="517">
        <f>IF(AND($GP36=2,SUM($HB36:HF36)&lt;&gt;1),IF($GJ36&gt;=0.2,1,),)</f>
        <v>0</v>
      </c>
      <c r="HH36" s="517">
        <f>IF(AND($GP36=2,SUM($HB36:HG36)&lt;&gt;1),IF($GE36=1,1,),)</f>
        <v>0</v>
      </c>
      <c r="HI36" s="517">
        <f>IF(AND($GP36=2,SUM($HB36:HH36)&lt;&gt;1),IF($GJ36&gt;=0.1,1,),)</f>
        <v>0</v>
      </c>
      <c r="HJ36" s="517">
        <f>IF(AND(SUM($HB36:HI36)&lt;&gt;1,$GP36=2,$GI36&gt;0),1,)</f>
        <v>0</v>
      </c>
      <c r="HK36" s="517">
        <f t="shared" si="167"/>
        <v>0</v>
      </c>
      <c r="HL36" s="517">
        <f t="shared" si="168"/>
        <v>0</v>
      </c>
      <c r="HM36" s="517">
        <f>IF(AND($GP36=3,SUM($HK36:HL36)&lt;&gt;1),IF(AND($GE36=1,$GJ36&gt;=0.1),1,),)</f>
        <v>0</v>
      </c>
      <c r="HN36" s="517">
        <f>IF(AND($GP36=3,SUM($HK36:HM36)&lt;&gt;1),IF(AND($GE36=1,$GJ36&gt;=0.05),1,),)</f>
        <v>0</v>
      </c>
      <c r="HO36" s="517">
        <f>IF(AND($GP36=3,SUM($HK36:HN36)&lt;&gt;1),IF(AND($GE36=1,$GI36&gt;0),1,),)</f>
        <v>0</v>
      </c>
      <c r="HP36" s="517">
        <f>IF(AND($GP36=3,SUM($HK36:HO36)&lt;&gt;1),IF($GJ36&gt;=0.1,1,),)</f>
        <v>0</v>
      </c>
      <c r="HQ36" s="517">
        <f>IF(AND($GP36=3,SUM($HK36:HP36)&lt;&gt;1),IF($GE36=1,1,),)</f>
        <v>0</v>
      </c>
      <c r="HR36" s="517">
        <f>IF(AND($GP36=3,SUM($HK36:HQ36)&lt;&gt;1),IF($GJ36&gt;=0.05,1,),)</f>
        <v>0</v>
      </c>
      <c r="HS36" s="517">
        <f>IF(AND(SUM($HK36:HR36)&lt;&gt;1,$GP36=3,$GF36=1,$GI36&gt;0),1,)</f>
        <v>0</v>
      </c>
      <c r="HT36" s="831"/>
      <c r="HU36" s="520">
        <f t="shared" si="169"/>
        <v>0</v>
      </c>
      <c r="HV36" s="521">
        <f t="shared" si="170"/>
        <v>0</v>
      </c>
      <c r="HW36" s="521">
        <f t="shared" si="171"/>
        <v>0</v>
      </c>
      <c r="HX36" s="521">
        <f t="shared" si="172"/>
        <v>0</v>
      </c>
      <c r="HY36" s="521">
        <f t="shared" si="173"/>
        <v>0</v>
      </c>
      <c r="HZ36" s="521">
        <f t="shared" si="174"/>
        <v>0</v>
      </c>
      <c r="IA36" s="521">
        <f t="shared" si="175"/>
        <v>0</v>
      </c>
      <c r="IB36" s="521">
        <f t="shared" si="176"/>
        <v>0</v>
      </c>
      <c r="IC36" s="521">
        <f t="shared" si="177"/>
        <v>0</v>
      </c>
      <c r="ID36" s="521">
        <f t="shared" si="178"/>
        <v>0</v>
      </c>
      <c r="IE36" s="521">
        <f t="shared" si="179"/>
        <v>0</v>
      </c>
      <c r="IF36" s="521">
        <f t="shared" si="180"/>
        <v>0</v>
      </c>
      <c r="IG36" s="521">
        <f t="shared" si="181"/>
        <v>0</v>
      </c>
      <c r="IH36" s="521">
        <f t="shared" si="182"/>
        <v>0</v>
      </c>
      <c r="II36" s="521">
        <f t="shared" si="183"/>
        <v>0</v>
      </c>
      <c r="IJ36" s="521">
        <f t="shared" si="184"/>
        <v>0</v>
      </c>
      <c r="IK36" s="521">
        <f t="shared" si="185"/>
        <v>0</v>
      </c>
      <c r="IL36" s="521">
        <f t="shared" si="186"/>
        <v>0</v>
      </c>
      <c r="IM36" s="521">
        <f t="shared" si="187"/>
        <v>0</v>
      </c>
      <c r="IN36" s="521">
        <f t="shared" si="35"/>
        <v>0</v>
      </c>
      <c r="IO36" s="521">
        <f t="shared" si="36"/>
        <v>0</v>
      </c>
      <c r="IP36" s="521">
        <f t="shared" si="37"/>
        <v>0</v>
      </c>
      <c r="IQ36" s="521">
        <f t="shared" si="38"/>
        <v>0</v>
      </c>
      <c r="IR36" s="521">
        <f t="shared" si="39"/>
        <v>0</v>
      </c>
      <c r="IS36" s="521">
        <f t="shared" si="40"/>
        <v>0</v>
      </c>
      <c r="IT36" s="521">
        <f t="shared" si="41"/>
        <v>0</v>
      </c>
      <c r="IU36" s="521">
        <f t="shared" si="42"/>
        <v>0</v>
      </c>
      <c r="IV36" s="521">
        <f t="shared" si="43"/>
        <v>0</v>
      </c>
      <c r="IW36" s="823">
        <f t="shared" si="44"/>
        <v>0</v>
      </c>
      <c r="IX36" s="521">
        <f t="shared" si="45"/>
        <v>0</v>
      </c>
      <c r="IY36" s="521">
        <f t="shared" si="46"/>
        <v>0</v>
      </c>
      <c r="IZ36" s="823">
        <f t="shared" si="188"/>
        <v>0</v>
      </c>
      <c r="JA36" s="521">
        <f t="shared" si="48"/>
        <v>0</v>
      </c>
      <c r="JB36" s="521">
        <f t="shared" si="49"/>
        <v>0</v>
      </c>
      <c r="JC36" s="521">
        <f t="shared" si="50"/>
        <v>0</v>
      </c>
      <c r="JD36" s="521">
        <f t="shared" si="189"/>
        <v>0</v>
      </c>
      <c r="JE36" s="521">
        <f t="shared" si="190"/>
        <v>0</v>
      </c>
      <c r="JF36" s="521">
        <f t="shared" si="191"/>
        <v>0</v>
      </c>
      <c r="JG36" s="521">
        <f t="shared" si="192"/>
        <v>0</v>
      </c>
      <c r="JH36" s="521">
        <f t="shared" si="193"/>
        <v>0</v>
      </c>
      <c r="JI36" s="521">
        <f t="shared" si="194"/>
        <v>0</v>
      </c>
      <c r="JJ36" s="521">
        <f t="shared" si="195"/>
        <v>0</v>
      </c>
      <c r="JK36" s="521">
        <f t="shared" si="196"/>
        <v>0</v>
      </c>
      <c r="JL36" s="521">
        <f t="shared" si="197"/>
        <v>0</v>
      </c>
      <c r="JM36" s="521">
        <f t="shared" si="198"/>
        <v>0</v>
      </c>
      <c r="JN36" s="521">
        <f t="shared" si="199"/>
        <v>0</v>
      </c>
      <c r="JO36" s="521">
        <f t="shared" si="200"/>
        <v>0</v>
      </c>
      <c r="JP36" s="521">
        <f t="shared" si="201"/>
        <v>0</v>
      </c>
      <c r="JQ36" s="521">
        <f t="shared" si="202"/>
        <v>0</v>
      </c>
      <c r="JR36" s="521">
        <f t="shared" si="203"/>
        <v>0</v>
      </c>
      <c r="JS36" s="521">
        <f t="shared" si="204"/>
        <v>0</v>
      </c>
      <c r="JT36" s="521">
        <f t="shared" si="205"/>
        <v>0</v>
      </c>
      <c r="JU36" s="521">
        <f t="shared" si="206"/>
        <v>0</v>
      </c>
      <c r="JV36" s="521">
        <f t="shared" si="207"/>
        <v>0</v>
      </c>
      <c r="JW36" s="521">
        <f t="shared" si="208"/>
        <v>0</v>
      </c>
      <c r="JX36" s="521">
        <f t="shared" si="209"/>
        <v>0</v>
      </c>
      <c r="JY36" s="521">
        <f t="shared" si="210"/>
        <v>0</v>
      </c>
      <c r="JZ36" s="521">
        <f t="shared" si="211"/>
        <v>0</v>
      </c>
      <c r="KA36" s="521">
        <f t="shared" si="212"/>
        <v>0</v>
      </c>
      <c r="KB36" s="521">
        <f t="shared" si="213"/>
        <v>0</v>
      </c>
      <c r="KC36" s="521">
        <f t="shared" si="214"/>
        <v>0</v>
      </c>
      <c r="KD36" s="521">
        <f t="shared" si="215"/>
        <v>0</v>
      </c>
      <c r="KE36" s="521">
        <f t="shared" si="216"/>
        <v>0</v>
      </c>
      <c r="KF36" s="521">
        <f t="shared" si="79"/>
        <v>0</v>
      </c>
      <c r="KG36" s="521">
        <f t="shared" si="217"/>
        <v>0</v>
      </c>
      <c r="KH36" s="521">
        <f t="shared" si="218"/>
        <v>0</v>
      </c>
      <c r="KI36" s="522">
        <f t="shared" si="219"/>
        <v>0</v>
      </c>
      <c r="KJ36" s="521">
        <f t="shared" si="83"/>
        <v>0</v>
      </c>
      <c r="KK36" s="760">
        <f>IF(H36=1,VLOOKUP(C36,'総括表 (A表)'!$E$12:$AW$542,42,FALSE),)</f>
        <v>0</v>
      </c>
      <c r="KL36" s="524">
        <f t="shared" si="220"/>
        <v>0</v>
      </c>
      <c r="KM36" s="521" t="str">
        <f t="shared" si="84"/>
        <v/>
      </c>
      <c r="KN36" s="521" t="str">
        <f t="shared" si="85"/>
        <v/>
      </c>
      <c r="KO36" s="521" t="str">
        <f t="shared" si="221"/>
        <v/>
      </c>
      <c r="KP36" s="521" t="str">
        <f t="shared" si="86"/>
        <v/>
      </c>
      <c r="KQ36" s="521" t="str">
        <f t="shared" si="87"/>
        <v/>
      </c>
      <c r="KR36" s="521" t="str">
        <f t="shared" si="88"/>
        <v/>
      </c>
      <c r="KS36" s="521" t="str">
        <f t="shared" si="89"/>
        <v/>
      </c>
      <c r="KT36" s="521" t="str">
        <f t="shared" si="90"/>
        <v/>
      </c>
      <c r="KU36" s="760" t="str">
        <f t="shared" si="91"/>
        <v/>
      </c>
      <c r="KV36" s="521" t="str">
        <f t="shared" si="92"/>
        <v/>
      </c>
      <c r="KW36" s="520">
        <f t="shared" si="93"/>
        <v>0</v>
      </c>
      <c r="KX36" s="521" t="str">
        <f t="shared" si="222"/>
        <v/>
      </c>
      <c r="KY36" s="525">
        <f t="shared" si="94"/>
        <v>0</v>
      </c>
      <c r="KZ36" s="521" t="str">
        <f t="shared" si="95"/>
        <v/>
      </c>
      <c r="LA36" s="760" t="str">
        <f t="shared" si="96"/>
        <v/>
      </c>
      <c r="LB36" s="526" t="str">
        <f t="shared" si="97"/>
        <v>○</v>
      </c>
      <c r="LC36" s="520">
        <f t="shared" si="223"/>
        <v>0</v>
      </c>
      <c r="LD36" s="527">
        <f t="shared" si="224"/>
        <v>0</v>
      </c>
      <c r="LE36" s="527" t="str">
        <f t="shared" si="225"/>
        <v/>
      </c>
      <c r="LF36" s="761" t="str">
        <f t="shared" si="226"/>
        <v/>
      </c>
      <c r="LG36" s="735" t="str">
        <f t="shared" si="98"/>
        <v/>
      </c>
      <c r="LH36" s="530" t="str">
        <f t="shared" si="99"/>
        <v>○</v>
      </c>
      <c r="LI36" s="736">
        <f t="shared" si="100"/>
        <v>0</v>
      </c>
      <c r="LJ36" s="761">
        <f t="shared" si="101"/>
        <v>0</v>
      </c>
      <c r="LK36" s="532">
        <f t="shared" si="227"/>
        <v>0</v>
      </c>
      <c r="LL36" s="533" t="str">
        <f t="shared" si="228"/>
        <v>○</v>
      </c>
      <c r="LM36" s="600">
        <f t="shared" si="102"/>
        <v>0</v>
      </c>
      <c r="LN36" s="602" t="str">
        <f t="shared" si="229"/>
        <v>○</v>
      </c>
      <c r="LO36" s="608">
        <f t="shared" si="103"/>
        <v>0</v>
      </c>
      <c r="LP36" s="521" t="str">
        <f t="shared" si="104"/>
        <v/>
      </c>
      <c r="LQ36" s="607">
        <f t="shared" si="105"/>
        <v>0</v>
      </c>
      <c r="LR36" s="521" t="str">
        <f t="shared" si="106"/>
        <v/>
      </c>
      <c r="LS36" s="519" t="str">
        <f t="shared" si="107"/>
        <v/>
      </c>
      <c r="LT36" s="526" t="str">
        <f t="shared" si="108"/>
        <v>○</v>
      </c>
      <c r="LU36" s="601" t="str">
        <f t="shared" si="230"/>
        <v/>
      </c>
      <c r="LV36" s="601">
        <f t="shared" si="231"/>
        <v>0</v>
      </c>
      <c r="LW36" s="761">
        <f t="shared" si="110"/>
        <v>0</v>
      </c>
      <c r="LX36" s="735">
        <f t="shared" si="111"/>
        <v>0</v>
      </c>
      <c r="LY36" s="530" t="str">
        <f t="shared" si="112"/>
        <v>○</v>
      </c>
      <c r="LZ36" s="736">
        <f t="shared" si="113"/>
        <v>0</v>
      </c>
      <c r="MA36" s="761">
        <f t="shared" si="114"/>
        <v>0</v>
      </c>
      <c r="MB36" s="532">
        <f t="shared" si="115"/>
        <v>0</v>
      </c>
      <c r="MC36" s="533" t="str">
        <f t="shared" si="232"/>
        <v>○</v>
      </c>
      <c r="MD36" s="473">
        <f>IF(AND($H36=1,$T36=1),SUMIF($E$14:$E$213,E36,$CA$14:CA235),0)</f>
        <v>0</v>
      </c>
      <c r="ME36" s="856" t="str">
        <f t="shared" si="116"/>
        <v>○</v>
      </c>
      <c r="MF36" s="869" t="str">
        <f t="shared" si="233"/>
        <v/>
      </c>
      <c r="MG36" s="870" t="str">
        <f t="shared" si="117"/>
        <v/>
      </c>
      <c r="MH36" s="871" t="str">
        <f t="shared" si="118"/>
        <v/>
      </c>
      <c r="MI36" s="872" t="str">
        <f t="shared" si="234"/>
        <v/>
      </c>
      <c r="MJ36" s="873" t="str">
        <f t="shared" si="119"/>
        <v/>
      </c>
      <c r="MK36" s="874">
        <f t="shared" si="120"/>
        <v>0</v>
      </c>
    </row>
    <row r="37" spans="1:349" ht="18.649999999999999" customHeight="1">
      <c r="A37" s="610">
        <f t="shared" si="8"/>
        <v>0</v>
      </c>
      <c r="B37" s="610">
        <f t="shared" si="121"/>
        <v>0</v>
      </c>
      <c r="C37" s="610">
        <f t="shared" si="122"/>
        <v>0</v>
      </c>
      <c r="D37" s="610">
        <f t="shared" si="123"/>
        <v>0</v>
      </c>
      <c r="E37" s="610">
        <f t="shared" si="9"/>
        <v>0</v>
      </c>
      <c r="F37" s="610">
        <f t="shared" si="124"/>
        <v>0</v>
      </c>
      <c r="G37" s="610">
        <f t="shared" si="125"/>
        <v>0</v>
      </c>
      <c r="H37" s="610">
        <f t="shared" si="126"/>
        <v>0</v>
      </c>
      <c r="I37" s="611">
        <f t="shared" si="10"/>
        <v>24</v>
      </c>
      <c r="J37" s="719"/>
      <c r="K37" s="720"/>
      <c r="L37" s="720"/>
      <c r="M37" s="720"/>
      <c r="N37" s="924"/>
      <c r="O37" s="918"/>
      <c r="P37" s="742"/>
      <c r="Q37" s="637">
        <f t="shared" si="127"/>
        <v>0</v>
      </c>
      <c r="R37" s="656"/>
      <c r="S37" s="655"/>
      <c r="T37" s="657"/>
      <c r="U37" s="657"/>
      <c r="V37" s="762">
        <f t="shared" si="11"/>
        <v>0</v>
      </c>
      <c r="W37" s="741"/>
      <c r="X37" s="502"/>
      <c r="Y37" s="727"/>
      <c r="Z37" s="305"/>
      <c r="AA37" s="639" t="str">
        <f t="shared" si="128"/>
        <v/>
      </c>
      <c r="AB37" s="640" t="str">
        <f t="shared" si="129"/>
        <v/>
      </c>
      <c r="AC37" s="314"/>
      <c r="AD37" s="641">
        <f t="shared" si="130"/>
        <v>0</v>
      </c>
      <c r="AE37" s="729"/>
      <c r="AF37" s="728" t="str">
        <f>'整理番号表 （R6時） '!$AC37</f>
        <v/>
      </c>
      <c r="AG37" s="730" t="str">
        <f t="shared" si="131"/>
        <v/>
      </c>
      <c r="AH37" s="314"/>
      <c r="AI37" s="314"/>
      <c r="AJ37" s="639">
        <f>IF(AI37&lt;&gt;0,VLOOKUP(AI37,'整理番号表 （R6時） '!$B$20:$F$47,2,FALSE),)</f>
        <v>0</v>
      </c>
      <c r="AK37" s="409"/>
      <c r="AL37" s="733"/>
      <c r="AM37" s="409"/>
      <c r="AN37" s="315"/>
      <c r="AO37" s="644" t="str">
        <f>IF(AND($S37=1,$AN37&lt;&gt;0),VLOOKUP(AN37,'整理番号表 （R6時） '!$P$6:$Q$39,2,FALSE),IF(AND($T37=1,$AN37&gt;0,$AN37&lt;=8),VLOOKUP($AN37,'整理番号表 （R6時） '!$P$6:$Q$13,2,FALSE),IF($AN37&gt;=9,"ﾘｰｽは1～8の数字を選択","")))</f>
        <v/>
      </c>
      <c r="AP37" s="501"/>
      <c r="AQ37" s="645">
        <f t="shared" si="132"/>
        <v>0</v>
      </c>
      <c r="AR37" s="794"/>
      <c r="AS37" s="305"/>
      <c r="AT37" s="504"/>
      <c r="AU37" s="505"/>
      <c r="AV37" s="503"/>
      <c r="AW37" s="315"/>
      <c r="AX37" s="751">
        <f>IF(AW37&lt;&gt;0,VLOOKUP(AW37,'整理番号表 （R6時） '!$P$43:$R$49,2,FALSE),)</f>
        <v>0</v>
      </c>
      <c r="AY37" s="506"/>
      <c r="AZ37" s="505"/>
      <c r="BA37" s="503"/>
      <c r="BB37" s="444"/>
      <c r="BC37" s="759">
        <f t="shared" si="133"/>
        <v>0</v>
      </c>
      <c r="BD37" s="763">
        <f t="shared" si="12"/>
        <v>0</v>
      </c>
      <c r="BE37" s="759">
        <f t="shared" si="134"/>
        <v>0</v>
      </c>
      <c r="BF37" s="508"/>
      <c r="BG37" s="508"/>
      <c r="BH37" s="508"/>
      <c r="BI37" s="509"/>
      <c r="BJ37" s="770" t="str">
        <f t="shared" si="135"/>
        <v/>
      </c>
      <c r="BK37" s="772" t="str">
        <f t="shared" si="136"/>
        <v/>
      </c>
      <c r="BL37" s="648">
        <f t="shared" si="137"/>
        <v>0</v>
      </c>
      <c r="BM37" s="836"/>
      <c r="BN37" s="510"/>
      <c r="BO37" s="593"/>
      <c r="BP37" s="902"/>
      <c r="BQ37" s="756"/>
      <c r="BR37" s="756"/>
      <c r="BS37" s="756"/>
      <c r="BT37" s="929" t="str">
        <f t="shared" si="238"/>
        <v/>
      </c>
      <c r="BU37" s="911"/>
      <c r="BV37" s="752"/>
      <c r="BW37" s="751">
        <f>IF(BV37&lt;&gt;0,VLOOKUP(BV37,'整理番号表 （R6時） '!$P$43:$R$49,2,FALSE),)</f>
        <v>0</v>
      </c>
      <c r="BX37" s="758"/>
      <c r="BY37" s="757"/>
      <c r="BZ37" s="759" t="str">
        <f t="shared" si="138"/>
        <v/>
      </c>
      <c r="CA37" s="712"/>
      <c r="CB37" s="759">
        <f t="shared" si="139"/>
        <v>0</v>
      </c>
      <c r="CC37" s="763" t="str">
        <f t="shared" si="13"/>
        <v/>
      </c>
      <c r="CD37" s="754"/>
      <c r="CE37" s="754"/>
      <c r="CF37" s="759">
        <f t="shared" si="235"/>
        <v>0</v>
      </c>
      <c r="CG37" s="748"/>
      <c r="CH37" s="748"/>
      <c r="CI37" s="622"/>
      <c r="CJ37" s="853"/>
      <c r="CK37" s="854"/>
      <c r="CL37" s="665" t="str">
        <f t="shared" si="140"/>
        <v/>
      </c>
      <c r="CM37" s="666" t="str">
        <f t="shared" si="14"/>
        <v/>
      </c>
      <c r="CN37" s="744"/>
      <c r="CO37" s="496"/>
      <c r="CP37" s="762" t="str">
        <f t="shared" si="15"/>
        <v/>
      </c>
      <c r="CQ37" s="740"/>
      <c r="CR37" s="749"/>
      <c r="CS37" s="740"/>
      <c r="CT37" s="740"/>
      <c r="CU37" s="740"/>
      <c r="CV37" s="649" t="str">
        <f t="shared" si="141"/>
        <v/>
      </c>
      <c r="CW37" s="547">
        <f t="shared" si="142"/>
        <v>0</v>
      </c>
      <c r="CX37" s="762" t="str">
        <f t="shared" si="16"/>
        <v/>
      </c>
      <c r="CY37" s="715"/>
      <c r="CZ37" s="740"/>
      <c r="DA37" s="715"/>
      <c r="DB37" s="715"/>
      <c r="DC37" s="714"/>
      <c r="DD37" s="649" t="str">
        <f t="shared" si="143"/>
        <v/>
      </c>
      <c r="DE37" s="547" t="str">
        <f t="shared" si="144"/>
        <v/>
      </c>
      <c r="DF37" s="762">
        <f t="shared" si="145"/>
        <v>0</v>
      </c>
      <c r="DG37" s="762" t="str">
        <f t="shared" si="146"/>
        <v/>
      </c>
      <c r="DH37" s="762">
        <f t="shared" si="147"/>
        <v>0</v>
      </c>
      <c r="DI37" s="762">
        <f t="shared" si="148"/>
        <v>0</v>
      </c>
      <c r="DJ37" s="762">
        <f t="shared" si="149"/>
        <v>0</v>
      </c>
      <c r="DK37" s="762">
        <f t="shared" si="150"/>
        <v>0</v>
      </c>
      <c r="DL37" s="762">
        <f t="shared" si="151"/>
        <v>0</v>
      </c>
      <c r="DM37" s="762" t="str">
        <f t="shared" si="152"/>
        <v/>
      </c>
      <c r="DN37" s="855"/>
      <c r="DO37" s="661">
        <f t="shared" si="241"/>
        <v>0</v>
      </c>
      <c r="DP37" s="336">
        <f t="shared" si="241"/>
        <v>0</v>
      </c>
      <c r="DQ37" s="336">
        <f t="shared" si="241"/>
        <v>0</v>
      </c>
      <c r="DR37" s="336">
        <f t="shared" si="241"/>
        <v>0</v>
      </c>
      <c r="DS37" s="336">
        <f t="shared" si="241"/>
        <v>0</v>
      </c>
      <c r="DT37" s="336">
        <f t="shared" si="241"/>
        <v>0</v>
      </c>
      <c r="DU37" s="336">
        <f t="shared" si="154"/>
        <v>0</v>
      </c>
      <c r="DV37" s="336">
        <f t="shared" si="242"/>
        <v>0</v>
      </c>
      <c r="DW37" s="336">
        <f t="shared" si="242"/>
        <v>0</v>
      </c>
      <c r="DX37" s="336">
        <f t="shared" si="242"/>
        <v>0</v>
      </c>
      <c r="DY37" s="336">
        <f t="shared" si="242"/>
        <v>0</v>
      </c>
      <c r="DZ37" s="336">
        <f t="shared" si="242"/>
        <v>0</v>
      </c>
      <c r="EA37" s="336">
        <f t="shared" si="242"/>
        <v>0</v>
      </c>
      <c r="EB37" s="336">
        <f t="shared" si="156"/>
        <v>0</v>
      </c>
      <c r="EC37" s="336">
        <f t="shared" si="157"/>
        <v>0</v>
      </c>
      <c r="ED37" s="336">
        <f t="shared" si="158"/>
        <v>0</v>
      </c>
      <c r="EE37" s="336">
        <f t="shared" si="159"/>
        <v>0</v>
      </c>
      <c r="EF37" s="336">
        <f t="shared" si="160"/>
        <v>0</v>
      </c>
      <c r="EG37" s="390">
        <f t="shared" si="19"/>
        <v>0</v>
      </c>
      <c r="EH37" s="650">
        <f t="shared" si="161"/>
        <v>0</v>
      </c>
      <c r="EI37" s="650">
        <f>IF($AA37=1,IF(SUM($EH37:EH37)&lt;&gt;1,IF(SUM(GR37,HC37,HL37)&gt;0,1,),),)</f>
        <v>0</v>
      </c>
      <c r="EJ37" s="650">
        <f>IF($AA37=1,IF(SUM($EH37:EI37)&lt;&gt;1,IF(SUM(GS37,HD37,HM37)&gt;0,1,),),)</f>
        <v>0</v>
      </c>
      <c r="EK37" s="650">
        <f>IF($AA37=1,IF(SUM($EH37:EJ37)&lt;&gt;1,IF(SUM(GT37,HE37,HN37)&gt;0,1,),),)</f>
        <v>0</v>
      </c>
      <c r="EL37" s="650">
        <f>IF($AA37=1,IF(SUM($EH37:EK37)&lt;&gt;1,IF(SUM(GU37,GZ37,HF37,HO37)&gt;0,1,),),)</f>
        <v>0</v>
      </c>
      <c r="EM37" s="650">
        <f>IF($AA37=1,IF(SUM($EH37:EK37)&lt;&gt;1,IF(SUM(GV37,HG37,HP37)&gt;0,1,),),)</f>
        <v>0</v>
      </c>
      <c r="EN37" s="650">
        <f>IF($AA37=1,IF(SUM($EH37:EL37)&lt;&gt;1,IF(SUM(GW37,HH37,HQ37)&gt;0,1,),),)</f>
        <v>0</v>
      </c>
      <c r="EO37" s="650">
        <f>IF($AA37=1,IF(SUM($EH37:EM37)&lt;&gt;1,IF(SUM(GX37,HI37,HR37)&gt;0,1,),),)</f>
        <v>0</v>
      </c>
      <c r="EP37" s="650">
        <f>IF($AA37=1,IF(SUM($EH37:EO37)&lt;&gt;1,IF(SUM(GY37,HJ37,HS37,HA37)&gt;0,1,),),)</f>
        <v>0</v>
      </c>
      <c r="EQ37" s="818"/>
      <c r="ER37" s="818"/>
      <c r="ES37" s="818"/>
      <c r="ET37" s="818"/>
      <c r="EU37" s="818"/>
      <c r="EV37" s="818"/>
      <c r="EW37" s="59"/>
      <c r="EX37" s="59"/>
      <c r="EY37" s="59"/>
      <c r="EZ37" s="59"/>
      <c r="FA37" s="59"/>
      <c r="FB37" s="650">
        <f t="shared" si="21"/>
        <v>0</v>
      </c>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11"/>
      <c r="GB37" s="59"/>
      <c r="GC37" s="932"/>
      <c r="GD37" s="662"/>
      <c r="GE37" s="512"/>
      <c r="GF37" s="513"/>
      <c r="GG37" s="514"/>
      <c r="GH37" s="514"/>
      <c r="GI37" s="515">
        <f t="shared" si="22"/>
        <v>0</v>
      </c>
      <c r="GJ37" s="516">
        <f t="shared" si="23"/>
        <v>0</v>
      </c>
      <c r="GK37" s="517">
        <f t="shared" si="24"/>
        <v>0</v>
      </c>
      <c r="GL37" s="518">
        <f t="shared" si="25"/>
        <v>0</v>
      </c>
      <c r="GM37" s="518">
        <f t="shared" si="26"/>
        <v>0</v>
      </c>
      <c r="GN37" s="518">
        <f t="shared" si="27"/>
        <v>0</v>
      </c>
      <c r="GO37" s="518">
        <f t="shared" si="28"/>
        <v>0</v>
      </c>
      <c r="GP37" s="517">
        <f t="shared" si="162"/>
        <v>0</v>
      </c>
      <c r="GQ37" s="517">
        <f t="shared" si="163"/>
        <v>0</v>
      </c>
      <c r="GR37" s="517">
        <f>IF($GF37&lt;&gt;1,IF(AND(SUM($GQ37:GQ37)&lt;&gt;1),IF($GI37&gt;=10,1,),),0)</f>
        <v>0</v>
      </c>
      <c r="GS37" s="517">
        <f>IF($GF37&lt;&gt;1,IF(AND(SUM($GQ37:GR37)&lt;&gt;1),IF(AND($GE37=1,$GI37&gt;=4),1,),),0)</f>
        <v>0</v>
      </c>
      <c r="GT37" s="517">
        <f>IF($GF37&lt;&gt;1,IF(AND(SUM($GQ37:GS37)&lt;&gt;1),IF(AND($GE37=1,$GI37&gt;=2),1,),),0)</f>
        <v>0</v>
      </c>
      <c r="GU37" s="517">
        <f>IF($GF37&lt;&gt;1,IF(AND(SUM($GQ37:GT37)&lt;&gt;1),IF(AND($GE37=1,$GI37&gt;0),1,),),0)</f>
        <v>0</v>
      </c>
      <c r="GV37" s="517">
        <f>IF($GF37&lt;&gt;1,IF(AND(SUM($GQ37:GU37)&lt;&gt;1),IF($GI37&gt;=4,1,),),0)</f>
        <v>0</v>
      </c>
      <c r="GW37" s="517">
        <f>IF($GF37&lt;&gt;1,IF(AND(SUM($GQ37:GV37)&lt;&gt;1),IF($GE37=1,1,),),0)</f>
        <v>0</v>
      </c>
      <c r="GX37" s="517">
        <f>IF($GF37&lt;&gt;1,IF(AND(SUM($GQ37:GW37)&lt;&gt;1),IF($GI37&gt;=2,1,),),0)</f>
        <v>0</v>
      </c>
      <c r="GY37" s="517">
        <f>IF($GF37&lt;&gt;1,IF(AND(SUM($GQ37:GX37)&lt;&gt;1),IF($GI37&gt;0,1,),),0)</f>
        <v>0</v>
      </c>
      <c r="GZ37" s="517">
        <f t="shared" si="164"/>
        <v>0</v>
      </c>
      <c r="HA37" s="517">
        <f>IF(AND(SUM($GZ37:GZ37)&lt;&gt;1,$GP37=4,$GF37=1,$GI37&gt;0),1,0)</f>
        <v>0</v>
      </c>
      <c r="HB37" s="517">
        <f t="shared" si="165"/>
        <v>0</v>
      </c>
      <c r="HC37" s="517">
        <f t="shared" si="166"/>
        <v>0</v>
      </c>
      <c r="HD37" s="517">
        <f>IF(AND($GP37=2,SUM($HB37:HC37)&lt;&gt;1),IF(AND($GE37=1,$GJ37&gt;=0.2),1,),)</f>
        <v>0</v>
      </c>
      <c r="HE37" s="517">
        <f>IF(AND($GP37=2,SUM($HB37:HD37)&lt;&gt;1),IF(AND($GE37=1,$GJ37&gt;=0.1),1,),)</f>
        <v>0</v>
      </c>
      <c r="HF37" s="517">
        <f>IF(AND($GP37=2,SUM($HB37:HE37)&lt;&gt;1),IF(AND($GE37=1,$GI37&gt;0),1,),)</f>
        <v>0</v>
      </c>
      <c r="HG37" s="517">
        <f>IF(AND($GP37=2,SUM($HB37:HF37)&lt;&gt;1),IF($GJ37&gt;=0.2,1,),)</f>
        <v>0</v>
      </c>
      <c r="HH37" s="517">
        <f>IF(AND($GP37=2,SUM($HB37:HG37)&lt;&gt;1),IF($GE37=1,1,),)</f>
        <v>0</v>
      </c>
      <c r="HI37" s="517">
        <f>IF(AND($GP37=2,SUM($HB37:HH37)&lt;&gt;1),IF($GJ37&gt;=0.1,1,),)</f>
        <v>0</v>
      </c>
      <c r="HJ37" s="517">
        <f>IF(AND(SUM($HB37:HI37)&lt;&gt;1,$GP37=2,$GI37&gt;0),1,)</f>
        <v>0</v>
      </c>
      <c r="HK37" s="517">
        <f t="shared" si="167"/>
        <v>0</v>
      </c>
      <c r="HL37" s="517">
        <f t="shared" si="168"/>
        <v>0</v>
      </c>
      <c r="HM37" s="517">
        <f>IF(AND($GP37=3,SUM($HK37:HL37)&lt;&gt;1),IF(AND($GE37=1,$GJ37&gt;=0.1),1,),)</f>
        <v>0</v>
      </c>
      <c r="HN37" s="517">
        <f>IF(AND($GP37=3,SUM($HK37:HM37)&lt;&gt;1),IF(AND($GE37=1,$GJ37&gt;=0.05),1,),)</f>
        <v>0</v>
      </c>
      <c r="HO37" s="517">
        <f>IF(AND($GP37=3,SUM($HK37:HN37)&lt;&gt;1),IF(AND($GE37=1,$GI37&gt;0),1,),)</f>
        <v>0</v>
      </c>
      <c r="HP37" s="517">
        <f>IF(AND($GP37=3,SUM($HK37:HO37)&lt;&gt;1),IF($GJ37&gt;=0.1,1,),)</f>
        <v>0</v>
      </c>
      <c r="HQ37" s="517">
        <f>IF(AND($GP37=3,SUM($HK37:HP37)&lt;&gt;1),IF($GE37=1,1,),)</f>
        <v>0</v>
      </c>
      <c r="HR37" s="517">
        <f>IF(AND($GP37=3,SUM($HK37:HQ37)&lt;&gt;1),IF($GJ37&gt;=0.05,1,),)</f>
        <v>0</v>
      </c>
      <c r="HS37" s="517">
        <f>IF(AND(SUM($HK37:HR37)&lt;&gt;1,$GP37=3,$GF37=1,$GI37&gt;0),1,)</f>
        <v>0</v>
      </c>
      <c r="HT37" s="831"/>
      <c r="HU37" s="520">
        <f t="shared" si="169"/>
        <v>0</v>
      </c>
      <c r="HV37" s="521">
        <f t="shared" si="170"/>
        <v>0</v>
      </c>
      <c r="HW37" s="521">
        <f t="shared" si="171"/>
        <v>0</v>
      </c>
      <c r="HX37" s="521">
        <f t="shared" si="172"/>
        <v>0</v>
      </c>
      <c r="HY37" s="521">
        <f t="shared" si="173"/>
        <v>0</v>
      </c>
      <c r="HZ37" s="521">
        <f t="shared" si="174"/>
        <v>0</v>
      </c>
      <c r="IA37" s="521">
        <f t="shared" si="175"/>
        <v>0</v>
      </c>
      <c r="IB37" s="521">
        <f t="shared" si="176"/>
        <v>0</v>
      </c>
      <c r="IC37" s="521">
        <f t="shared" si="177"/>
        <v>0</v>
      </c>
      <c r="ID37" s="521">
        <f t="shared" si="178"/>
        <v>0</v>
      </c>
      <c r="IE37" s="521">
        <f t="shared" si="179"/>
        <v>0</v>
      </c>
      <c r="IF37" s="521">
        <f t="shared" si="180"/>
        <v>0</v>
      </c>
      <c r="IG37" s="521">
        <f t="shared" si="181"/>
        <v>0</v>
      </c>
      <c r="IH37" s="521">
        <f t="shared" si="182"/>
        <v>0</v>
      </c>
      <c r="II37" s="521">
        <f t="shared" si="183"/>
        <v>0</v>
      </c>
      <c r="IJ37" s="521">
        <f t="shared" si="184"/>
        <v>0</v>
      </c>
      <c r="IK37" s="521">
        <f t="shared" si="185"/>
        <v>0</v>
      </c>
      <c r="IL37" s="521">
        <f t="shared" si="186"/>
        <v>0</v>
      </c>
      <c r="IM37" s="521">
        <f t="shared" si="187"/>
        <v>0</v>
      </c>
      <c r="IN37" s="521">
        <f t="shared" si="35"/>
        <v>0</v>
      </c>
      <c r="IO37" s="521">
        <f t="shared" si="36"/>
        <v>0</v>
      </c>
      <c r="IP37" s="521">
        <f t="shared" si="37"/>
        <v>0</v>
      </c>
      <c r="IQ37" s="521">
        <f t="shared" si="38"/>
        <v>0</v>
      </c>
      <c r="IR37" s="521">
        <f t="shared" si="39"/>
        <v>0</v>
      </c>
      <c r="IS37" s="521">
        <f t="shared" si="40"/>
        <v>0</v>
      </c>
      <c r="IT37" s="521">
        <f t="shared" si="41"/>
        <v>0</v>
      </c>
      <c r="IU37" s="521">
        <f t="shared" si="42"/>
        <v>0</v>
      </c>
      <c r="IV37" s="521">
        <f t="shared" si="43"/>
        <v>0</v>
      </c>
      <c r="IW37" s="823">
        <f t="shared" si="44"/>
        <v>0</v>
      </c>
      <c r="IX37" s="521">
        <f t="shared" si="45"/>
        <v>0</v>
      </c>
      <c r="IY37" s="521">
        <f t="shared" si="46"/>
        <v>0</v>
      </c>
      <c r="IZ37" s="823">
        <f t="shared" si="188"/>
        <v>0</v>
      </c>
      <c r="JA37" s="521">
        <f t="shared" si="48"/>
        <v>0</v>
      </c>
      <c r="JB37" s="521">
        <f t="shared" si="49"/>
        <v>0</v>
      </c>
      <c r="JC37" s="521">
        <f t="shared" si="50"/>
        <v>0</v>
      </c>
      <c r="JD37" s="521">
        <f t="shared" si="189"/>
        <v>0</v>
      </c>
      <c r="JE37" s="521">
        <f t="shared" si="190"/>
        <v>0</v>
      </c>
      <c r="JF37" s="521">
        <f t="shared" si="191"/>
        <v>0</v>
      </c>
      <c r="JG37" s="521">
        <f t="shared" si="192"/>
        <v>0</v>
      </c>
      <c r="JH37" s="521">
        <f t="shared" si="193"/>
        <v>0</v>
      </c>
      <c r="JI37" s="521">
        <f t="shared" si="194"/>
        <v>0</v>
      </c>
      <c r="JJ37" s="521">
        <f t="shared" si="195"/>
        <v>0</v>
      </c>
      <c r="JK37" s="521">
        <f t="shared" si="196"/>
        <v>0</v>
      </c>
      <c r="JL37" s="521">
        <f t="shared" si="197"/>
        <v>0</v>
      </c>
      <c r="JM37" s="521">
        <f t="shared" si="198"/>
        <v>0</v>
      </c>
      <c r="JN37" s="521">
        <f t="shared" si="199"/>
        <v>0</v>
      </c>
      <c r="JO37" s="521">
        <f t="shared" si="200"/>
        <v>0</v>
      </c>
      <c r="JP37" s="521">
        <f t="shared" si="201"/>
        <v>0</v>
      </c>
      <c r="JQ37" s="521">
        <f t="shared" si="202"/>
        <v>0</v>
      </c>
      <c r="JR37" s="521">
        <f t="shared" si="203"/>
        <v>0</v>
      </c>
      <c r="JS37" s="521">
        <f t="shared" si="204"/>
        <v>0</v>
      </c>
      <c r="JT37" s="521">
        <f t="shared" si="205"/>
        <v>0</v>
      </c>
      <c r="JU37" s="521">
        <f t="shared" si="206"/>
        <v>0</v>
      </c>
      <c r="JV37" s="521">
        <f t="shared" si="207"/>
        <v>0</v>
      </c>
      <c r="JW37" s="521">
        <f t="shared" si="208"/>
        <v>0</v>
      </c>
      <c r="JX37" s="521">
        <f t="shared" si="209"/>
        <v>0</v>
      </c>
      <c r="JY37" s="521">
        <f t="shared" si="210"/>
        <v>0</v>
      </c>
      <c r="JZ37" s="521">
        <f t="shared" si="211"/>
        <v>0</v>
      </c>
      <c r="KA37" s="521">
        <f t="shared" si="212"/>
        <v>0</v>
      </c>
      <c r="KB37" s="521">
        <f t="shared" si="213"/>
        <v>0</v>
      </c>
      <c r="KC37" s="521">
        <f t="shared" si="214"/>
        <v>0</v>
      </c>
      <c r="KD37" s="521">
        <f t="shared" si="215"/>
        <v>0</v>
      </c>
      <c r="KE37" s="521">
        <f t="shared" si="216"/>
        <v>0</v>
      </c>
      <c r="KF37" s="521">
        <f t="shared" si="79"/>
        <v>0</v>
      </c>
      <c r="KG37" s="521">
        <f t="shared" si="217"/>
        <v>0</v>
      </c>
      <c r="KH37" s="521">
        <f t="shared" si="218"/>
        <v>0</v>
      </c>
      <c r="KI37" s="522">
        <f t="shared" si="219"/>
        <v>0</v>
      </c>
      <c r="KJ37" s="521">
        <f t="shared" si="83"/>
        <v>0</v>
      </c>
      <c r="KK37" s="760">
        <f>IF(H37=1,VLOOKUP(C37,'総括表 (A表)'!$E$12:$AW$542,42,FALSE),)</f>
        <v>0</v>
      </c>
      <c r="KL37" s="524">
        <f t="shared" si="220"/>
        <v>0</v>
      </c>
      <c r="KM37" s="521" t="str">
        <f t="shared" si="84"/>
        <v/>
      </c>
      <c r="KN37" s="521" t="str">
        <f t="shared" si="85"/>
        <v/>
      </c>
      <c r="KO37" s="521" t="str">
        <f t="shared" si="221"/>
        <v/>
      </c>
      <c r="KP37" s="521" t="str">
        <f t="shared" si="86"/>
        <v/>
      </c>
      <c r="KQ37" s="521" t="str">
        <f t="shared" si="87"/>
        <v/>
      </c>
      <c r="KR37" s="521" t="str">
        <f t="shared" si="88"/>
        <v/>
      </c>
      <c r="KS37" s="521" t="str">
        <f t="shared" si="89"/>
        <v/>
      </c>
      <c r="KT37" s="521" t="str">
        <f t="shared" si="90"/>
        <v/>
      </c>
      <c r="KU37" s="760" t="str">
        <f t="shared" si="91"/>
        <v/>
      </c>
      <c r="KV37" s="521" t="str">
        <f t="shared" si="92"/>
        <v/>
      </c>
      <c r="KW37" s="520">
        <f t="shared" si="93"/>
        <v>0</v>
      </c>
      <c r="KX37" s="521" t="str">
        <f t="shared" si="222"/>
        <v/>
      </c>
      <c r="KY37" s="525">
        <f t="shared" si="94"/>
        <v>0</v>
      </c>
      <c r="KZ37" s="521" t="str">
        <f t="shared" si="95"/>
        <v/>
      </c>
      <c r="LA37" s="760" t="str">
        <f t="shared" si="96"/>
        <v/>
      </c>
      <c r="LB37" s="526" t="str">
        <f t="shared" si="97"/>
        <v>○</v>
      </c>
      <c r="LC37" s="520">
        <f t="shared" si="223"/>
        <v>0</v>
      </c>
      <c r="LD37" s="527">
        <f t="shared" si="224"/>
        <v>0</v>
      </c>
      <c r="LE37" s="527" t="str">
        <f t="shared" si="225"/>
        <v/>
      </c>
      <c r="LF37" s="761" t="str">
        <f t="shared" si="226"/>
        <v/>
      </c>
      <c r="LG37" s="735" t="str">
        <f t="shared" si="98"/>
        <v/>
      </c>
      <c r="LH37" s="530" t="str">
        <f t="shared" si="99"/>
        <v>○</v>
      </c>
      <c r="LI37" s="736">
        <f t="shared" si="100"/>
        <v>0</v>
      </c>
      <c r="LJ37" s="761">
        <f t="shared" si="101"/>
        <v>0</v>
      </c>
      <c r="LK37" s="532">
        <f t="shared" si="227"/>
        <v>0</v>
      </c>
      <c r="LL37" s="533" t="str">
        <f t="shared" si="228"/>
        <v>○</v>
      </c>
      <c r="LM37" s="600">
        <f t="shared" si="102"/>
        <v>0</v>
      </c>
      <c r="LN37" s="602" t="str">
        <f t="shared" si="229"/>
        <v>○</v>
      </c>
      <c r="LO37" s="608">
        <f t="shared" si="103"/>
        <v>0</v>
      </c>
      <c r="LP37" s="521" t="str">
        <f t="shared" si="104"/>
        <v/>
      </c>
      <c r="LQ37" s="607">
        <f t="shared" si="105"/>
        <v>0</v>
      </c>
      <c r="LR37" s="521" t="str">
        <f t="shared" si="106"/>
        <v/>
      </c>
      <c r="LS37" s="519" t="str">
        <f t="shared" si="107"/>
        <v/>
      </c>
      <c r="LT37" s="526" t="str">
        <f t="shared" si="108"/>
        <v>○</v>
      </c>
      <c r="LU37" s="601" t="str">
        <f t="shared" si="230"/>
        <v/>
      </c>
      <c r="LV37" s="601">
        <f t="shared" si="231"/>
        <v>0</v>
      </c>
      <c r="LW37" s="761">
        <f t="shared" si="110"/>
        <v>0</v>
      </c>
      <c r="LX37" s="735">
        <f t="shared" si="111"/>
        <v>0</v>
      </c>
      <c r="LY37" s="530" t="str">
        <f t="shared" si="112"/>
        <v>○</v>
      </c>
      <c r="LZ37" s="736">
        <f t="shared" si="113"/>
        <v>0</v>
      </c>
      <c r="MA37" s="761">
        <f t="shared" si="114"/>
        <v>0</v>
      </c>
      <c r="MB37" s="532">
        <f t="shared" si="115"/>
        <v>0</v>
      </c>
      <c r="MC37" s="533" t="str">
        <f t="shared" si="232"/>
        <v>○</v>
      </c>
      <c r="MD37" s="473">
        <f>IF(AND($H37=1,$T37=1),SUMIF($E$14:$E$213,E37,$CA$14:CA236),0)</f>
        <v>0</v>
      </c>
      <c r="ME37" s="856" t="str">
        <f t="shared" si="116"/>
        <v>○</v>
      </c>
      <c r="MF37" s="869" t="str">
        <f t="shared" si="233"/>
        <v/>
      </c>
      <c r="MG37" s="870" t="str">
        <f t="shared" si="117"/>
        <v/>
      </c>
      <c r="MH37" s="871" t="str">
        <f t="shared" si="118"/>
        <v/>
      </c>
      <c r="MI37" s="872" t="str">
        <f t="shared" si="234"/>
        <v/>
      </c>
      <c r="MJ37" s="873" t="str">
        <f t="shared" si="119"/>
        <v/>
      </c>
      <c r="MK37" s="874">
        <f t="shared" si="120"/>
        <v>0</v>
      </c>
    </row>
    <row r="38" spans="1:349" ht="18.649999999999999" customHeight="1">
      <c r="A38" s="610">
        <f t="shared" si="8"/>
        <v>0</v>
      </c>
      <c r="B38" s="610">
        <f t="shared" si="121"/>
        <v>0</v>
      </c>
      <c r="C38" s="610">
        <f t="shared" si="122"/>
        <v>0</v>
      </c>
      <c r="D38" s="610">
        <f t="shared" si="123"/>
        <v>0</v>
      </c>
      <c r="E38" s="610">
        <f t="shared" si="9"/>
        <v>0</v>
      </c>
      <c r="F38" s="610">
        <f t="shared" si="124"/>
        <v>0</v>
      </c>
      <c r="G38" s="610">
        <f t="shared" si="125"/>
        <v>0</v>
      </c>
      <c r="H38" s="610">
        <f t="shared" si="126"/>
        <v>0</v>
      </c>
      <c r="I38" s="611">
        <f t="shared" si="10"/>
        <v>25</v>
      </c>
      <c r="J38" s="719"/>
      <c r="K38" s="720"/>
      <c r="L38" s="720"/>
      <c r="M38" s="720"/>
      <c r="N38" s="924"/>
      <c r="O38" s="918"/>
      <c r="P38" s="742"/>
      <c r="Q38" s="637">
        <f t="shared" si="127"/>
        <v>0</v>
      </c>
      <c r="R38" s="656"/>
      <c r="S38" s="655"/>
      <c r="T38" s="657"/>
      <c r="U38" s="657"/>
      <c r="V38" s="762">
        <f t="shared" si="11"/>
        <v>0</v>
      </c>
      <c r="W38" s="741"/>
      <c r="X38" s="502"/>
      <c r="Y38" s="745"/>
      <c r="Z38" s="305"/>
      <c r="AA38" s="639" t="str">
        <f t="shared" si="128"/>
        <v/>
      </c>
      <c r="AB38" s="640" t="str">
        <f t="shared" si="129"/>
        <v/>
      </c>
      <c r="AC38" s="314"/>
      <c r="AD38" s="641">
        <f t="shared" si="130"/>
        <v>0</v>
      </c>
      <c r="AE38" s="729"/>
      <c r="AF38" s="728" t="str">
        <f>'整理番号表 （R6時） '!$AC38</f>
        <v/>
      </c>
      <c r="AG38" s="730" t="str">
        <f t="shared" si="131"/>
        <v/>
      </c>
      <c r="AH38" s="314"/>
      <c r="AI38" s="314"/>
      <c r="AJ38" s="639">
        <f>IF(AI38&lt;&gt;0,VLOOKUP(AI38,'整理番号表 （R6時） '!$B$20:$F$47,2,FALSE),)</f>
        <v>0</v>
      </c>
      <c r="AK38" s="409"/>
      <c r="AL38" s="733"/>
      <c r="AM38" s="409"/>
      <c r="AN38" s="315"/>
      <c r="AO38" s="644" t="str">
        <f>IF(AND($S38=1,$AN38&lt;&gt;0),VLOOKUP(AN38,'整理番号表 （R6時） '!$P$6:$Q$39,2,FALSE),IF(AND($T38=1,$AN38&gt;0,$AN38&lt;=8),VLOOKUP($AN38,'整理番号表 （R6時） '!$P$6:$Q$13,2,FALSE),IF($AN38&gt;=9,"ﾘｰｽは1～8の数字を選択","")))</f>
        <v/>
      </c>
      <c r="AP38" s="501"/>
      <c r="AQ38" s="645">
        <f t="shared" si="132"/>
        <v>0</v>
      </c>
      <c r="AR38" s="794"/>
      <c r="AS38" s="305"/>
      <c r="AT38" s="504"/>
      <c r="AU38" s="505"/>
      <c r="AV38" s="503"/>
      <c r="AW38" s="315"/>
      <c r="AX38" s="751">
        <f>IF(AW38&lt;&gt;0,VLOOKUP(AW38,'整理番号表 （R6時） '!$P$43:$R$49,2,FALSE),)</f>
        <v>0</v>
      </c>
      <c r="AY38" s="506"/>
      <c r="AZ38" s="505"/>
      <c r="BA38" s="503"/>
      <c r="BB38" s="444"/>
      <c r="BC38" s="759">
        <f t="shared" si="133"/>
        <v>0</v>
      </c>
      <c r="BD38" s="763">
        <f t="shared" si="12"/>
        <v>0</v>
      </c>
      <c r="BE38" s="759">
        <f t="shared" si="134"/>
        <v>0</v>
      </c>
      <c r="BF38" s="508"/>
      <c r="BG38" s="508"/>
      <c r="BH38" s="508"/>
      <c r="BI38" s="509"/>
      <c r="BJ38" s="770" t="str">
        <f t="shared" si="135"/>
        <v/>
      </c>
      <c r="BK38" s="772" t="str">
        <f t="shared" si="136"/>
        <v/>
      </c>
      <c r="BL38" s="648">
        <f t="shared" si="137"/>
        <v>0</v>
      </c>
      <c r="BM38" s="836"/>
      <c r="BN38" s="510"/>
      <c r="BO38" s="593"/>
      <c r="BP38" s="902"/>
      <c r="BQ38" s="756"/>
      <c r="BR38" s="756"/>
      <c r="BS38" s="756"/>
      <c r="BT38" s="929" t="str">
        <f t="shared" si="238"/>
        <v/>
      </c>
      <c r="BU38" s="911"/>
      <c r="BV38" s="752"/>
      <c r="BW38" s="751">
        <f>IF(BV38&lt;&gt;0,VLOOKUP(BV38,'整理番号表 （R6時） '!$P$43:$R$49,2,FALSE),)</f>
        <v>0</v>
      </c>
      <c r="BX38" s="758"/>
      <c r="BY38" s="757"/>
      <c r="BZ38" s="759" t="str">
        <f t="shared" si="138"/>
        <v/>
      </c>
      <c r="CA38" s="712"/>
      <c r="CB38" s="759">
        <f t="shared" si="139"/>
        <v>0</v>
      </c>
      <c r="CC38" s="763" t="str">
        <f t="shared" si="13"/>
        <v/>
      </c>
      <c r="CD38" s="754"/>
      <c r="CE38" s="754"/>
      <c r="CF38" s="759">
        <f t="shared" si="235"/>
        <v>0</v>
      </c>
      <c r="CG38" s="748"/>
      <c r="CH38" s="748"/>
      <c r="CI38" s="622"/>
      <c r="CJ38" s="853"/>
      <c r="CK38" s="854"/>
      <c r="CL38" s="665" t="str">
        <f t="shared" si="140"/>
        <v/>
      </c>
      <c r="CM38" s="666" t="str">
        <f t="shared" si="14"/>
        <v/>
      </c>
      <c r="CN38" s="744"/>
      <c r="CO38" s="496"/>
      <c r="CP38" s="762" t="str">
        <f t="shared" si="15"/>
        <v/>
      </c>
      <c r="CQ38" s="740"/>
      <c r="CR38" s="749"/>
      <c r="CS38" s="740"/>
      <c r="CT38" s="740"/>
      <c r="CU38" s="740"/>
      <c r="CV38" s="649" t="str">
        <f t="shared" si="141"/>
        <v/>
      </c>
      <c r="CW38" s="547">
        <f t="shared" si="142"/>
        <v>0</v>
      </c>
      <c r="CX38" s="762" t="str">
        <f t="shared" si="16"/>
        <v/>
      </c>
      <c r="CY38" s="715"/>
      <c r="CZ38" s="740"/>
      <c r="DA38" s="715"/>
      <c r="DB38" s="715"/>
      <c r="DC38" s="714"/>
      <c r="DD38" s="649" t="str">
        <f t="shared" si="143"/>
        <v/>
      </c>
      <c r="DE38" s="547" t="str">
        <f t="shared" si="144"/>
        <v/>
      </c>
      <c r="DF38" s="762">
        <f t="shared" si="145"/>
        <v>0</v>
      </c>
      <c r="DG38" s="762" t="str">
        <f t="shared" si="146"/>
        <v/>
      </c>
      <c r="DH38" s="762">
        <f t="shared" si="147"/>
        <v>0</v>
      </c>
      <c r="DI38" s="762">
        <f t="shared" si="148"/>
        <v>0</v>
      </c>
      <c r="DJ38" s="762">
        <f t="shared" si="149"/>
        <v>0</v>
      </c>
      <c r="DK38" s="762">
        <f t="shared" si="150"/>
        <v>0</v>
      </c>
      <c r="DL38" s="762">
        <f t="shared" si="151"/>
        <v>0</v>
      </c>
      <c r="DM38" s="762" t="str">
        <f t="shared" si="152"/>
        <v/>
      </c>
      <c r="DN38" s="855"/>
      <c r="DO38" s="661">
        <f t="shared" si="241"/>
        <v>0</v>
      </c>
      <c r="DP38" s="336">
        <f t="shared" si="241"/>
        <v>0</v>
      </c>
      <c r="DQ38" s="336">
        <f t="shared" si="241"/>
        <v>0</v>
      </c>
      <c r="DR38" s="336">
        <f t="shared" si="241"/>
        <v>0</v>
      </c>
      <c r="DS38" s="336">
        <f t="shared" si="241"/>
        <v>0</v>
      </c>
      <c r="DT38" s="336">
        <f t="shared" si="241"/>
        <v>0</v>
      </c>
      <c r="DU38" s="336">
        <f t="shared" si="154"/>
        <v>0</v>
      </c>
      <c r="DV38" s="336">
        <f t="shared" si="242"/>
        <v>0</v>
      </c>
      <c r="DW38" s="336">
        <f t="shared" si="242"/>
        <v>0</v>
      </c>
      <c r="DX38" s="336">
        <f t="shared" si="242"/>
        <v>0</v>
      </c>
      <c r="DY38" s="336">
        <f t="shared" si="242"/>
        <v>0</v>
      </c>
      <c r="DZ38" s="336">
        <f t="shared" si="242"/>
        <v>0</v>
      </c>
      <c r="EA38" s="336">
        <f t="shared" si="242"/>
        <v>0</v>
      </c>
      <c r="EB38" s="336">
        <f t="shared" si="156"/>
        <v>0</v>
      </c>
      <c r="EC38" s="336">
        <f t="shared" si="157"/>
        <v>0</v>
      </c>
      <c r="ED38" s="336">
        <f t="shared" si="158"/>
        <v>0</v>
      </c>
      <c r="EE38" s="336">
        <f t="shared" si="159"/>
        <v>0</v>
      </c>
      <c r="EF38" s="336">
        <f t="shared" si="160"/>
        <v>0</v>
      </c>
      <c r="EG38" s="390">
        <f t="shared" si="19"/>
        <v>0</v>
      </c>
      <c r="EH38" s="650">
        <f t="shared" si="161"/>
        <v>0</v>
      </c>
      <c r="EI38" s="650">
        <f>IF($AA38=1,IF(SUM($EH38:EH38)&lt;&gt;1,IF(SUM(GR38,HC38,HL38)&gt;0,1,),),)</f>
        <v>0</v>
      </c>
      <c r="EJ38" s="650">
        <f>IF($AA38=1,IF(SUM($EH38:EI38)&lt;&gt;1,IF(SUM(GS38,HD38,HM38)&gt;0,1,),),)</f>
        <v>0</v>
      </c>
      <c r="EK38" s="650">
        <f>IF($AA38=1,IF(SUM($EH38:EJ38)&lt;&gt;1,IF(SUM(GT38,HE38,HN38)&gt;0,1,),),)</f>
        <v>0</v>
      </c>
      <c r="EL38" s="650">
        <f>IF($AA38=1,IF(SUM($EH38:EK38)&lt;&gt;1,IF(SUM(GU38,GZ38,HF38,HO38)&gt;0,1,),),)</f>
        <v>0</v>
      </c>
      <c r="EM38" s="650">
        <f>IF($AA38=1,IF(SUM($EH38:EK38)&lt;&gt;1,IF(SUM(GV38,HG38,HP38)&gt;0,1,),),)</f>
        <v>0</v>
      </c>
      <c r="EN38" s="650">
        <f>IF($AA38=1,IF(SUM($EH38:EL38)&lt;&gt;1,IF(SUM(GW38,HH38,HQ38)&gt;0,1,),),)</f>
        <v>0</v>
      </c>
      <c r="EO38" s="650">
        <f>IF($AA38=1,IF(SUM($EH38:EM38)&lt;&gt;1,IF(SUM(GX38,HI38,HR38)&gt;0,1,),),)</f>
        <v>0</v>
      </c>
      <c r="EP38" s="650">
        <f>IF($AA38=1,IF(SUM($EH38:EO38)&lt;&gt;1,IF(SUM(GY38,HJ38,HS38,HA38)&gt;0,1,),),)</f>
        <v>0</v>
      </c>
      <c r="EQ38" s="818"/>
      <c r="ER38" s="818"/>
      <c r="ES38" s="818"/>
      <c r="ET38" s="818"/>
      <c r="EU38" s="818"/>
      <c r="EV38" s="818"/>
      <c r="EW38" s="59"/>
      <c r="EX38" s="59"/>
      <c r="EY38" s="59"/>
      <c r="EZ38" s="59"/>
      <c r="FA38" s="59"/>
      <c r="FB38" s="650">
        <f t="shared" si="21"/>
        <v>0</v>
      </c>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11"/>
      <c r="GB38" s="59"/>
      <c r="GC38" s="932"/>
      <c r="GD38" s="662"/>
      <c r="GE38" s="512"/>
      <c r="GF38" s="513"/>
      <c r="GG38" s="514"/>
      <c r="GH38" s="514"/>
      <c r="GI38" s="515">
        <f t="shared" si="22"/>
        <v>0</v>
      </c>
      <c r="GJ38" s="516">
        <f t="shared" si="23"/>
        <v>0</v>
      </c>
      <c r="GK38" s="517">
        <f t="shared" si="24"/>
        <v>0</v>
      </c>
      <c r="GL38" s="518">
        <f t="shared" si="25"/>
        <v>0</v>
      </c>
      <c r="GM38" s="518">
        <f t="shared" si="26"/>
        <v>0</v>
      </c>
      <c r="GN38" s="518">
        <f t="shared" si="27"/>
        <v>0</v>
      </c>
      <c r="GO38" s="518">
        <f t="shared" si="28"/>
        <v>0</v>
      </c>
      <c r="GP38" s="517">
        <f t="shared" si="162"/>
        <v>0</v>
      </c>
      <c r="GQ38" s="517">
        <f t="shared" si="163"/>
        <v>0</v>
      </c>
      <c r="GR38" s="517">
        <f>IF($GF38&lt;&gt;1,IF(AND(SUM($GQ38:GQ38)&lt;&gt;1),IF($GI38&gt;=10,1,),),0)</f>
        <v>0</v>
      </c>
      <c r="GS38" s="517">
        <f>IF($GF38&lt;&gt;1,IF(AND(SUM($GQ38:GR38)&lt;&gt;1),IF(AND($GE38=1,$GI38&gt;=4),1,),),0)</f>
        <v>0</v>
      </c>
      <c r="GT38" s="517">
        <f>IF($GF38&lt;&gt;1,IF(AND(SUM($GQ38:GS38)&lt;&gt;1),IF(AND($GE38=1,$GI38&gt;=2),1,),),0)</f>
        <v>0</v>
      </c>
      <c r="GU38" s="517">
        <f>IF($GF38&lt;&gt;1,IF(AND(SUM($GQ38:GT38)&lt;&gt;1),IF(AND($GE38=1,$GI38&gt;0),1,),),0)</f>
        <v>0</v>
      </c>
      <c r="GV38" s="517">
        <f>IF($GF38&lt;&gt;1,IF(AND(SUM($GQ38:GU38)&lt;&gt;1),IF($GI38&gt;=4,1,),),0)</f>
        <v>0</v>
      </c>
      <c r="GW38" s="517">
        <f>IF($GF38&lt;&gt;1,IF(AND(SUM($GQ38:GV38)&lt;&gt;1),IF($GE38=1,1,),),0)</f>
        <v>0</v>
      </c>
      <c r="GX38" s="517">
        <f>IF($GF38&lt;&gt;1,IF(AND(SUM($GQ38:GW38)&lt;&gt;1),IF($GI38&gt;=2,1,),),0)</f>
        <v>0</v>
      </c>
      <c r="GY38" s="517">
        <f>IF($GF38&lt;&gt;1,IF(AND(SUM($GQ38:GX38)&lt;&gt;1),IF($GI38&gt;0,1,),),0)</f>
        <v>0</v>
      </c>
      <c r="GZ38" s="517">
        <f t="shared" si="164"/>
        <v>0</v>
      </c>
      <c r="HA38" s="517">
        <f>IF(AND(SUM($GZ38:GZ38)&lt;&gt;1,$GP38=4,$GF38=1,$GI38&gt;0),1,0)</f>
        <v>0</v>
      </c>
      <c r="HB38" s="517">
        <f t="shared" si="165"/>
        <v>0</v>
      </c>
      <c r="HC38" s="517">
        <f t="shared" si="166"/>
        <v>0</v>
      </c>
      <c r="HD38" s="517">
        <f>IF(AND($GP38=2,SUM($HB38:HC38)&lt;&gt;1),IF(AND($GE38=1,$GJ38&gt;=0.2),1,),)</f>
        <v>0</v>
      </c>
      <c r="HE38" s="517">
        <f>IF(AND($GP38=2,SUM($HB38:HD38)&lt;&gt;1),IF(AND($GE38=1,$GJ38&gt;=0.1),1,),)</f>
        <v>0</v>
      </c>
      <c r="HF38" s="517">
        <f>IF(AND($GP38=2,SUM($HB38:HE38)&lt;&gt;1),IF(AND($GE38=1,$GI38&gt;0),1,),)</f>
        <v>0</v>
      </c>
      <c r="HG38" s="517">
        <f>IF(AND($GP38=2,SUM($HB38:HF38)&lt;&gt;1),IF($GJ38&gt;=0.2,1,),)</f>
        <v>0</v>
      </c>
      <c r="HH38" s="517">
        <f>IF(AND($GP38=2,SUM($HB38:HG38)&lt;&gt;1),IF($GE38=1,1,),)</f>
        <v>0</v>
      </c>
      <c r="HI38" s="517">
        <f>IF(AND($GP38=2,SUM($HB38:HH38)&lt;&gt;1),IF($GJ38&gt;=0.1,1,),)</f>
        <v>0</v>
      </c>
      <c r="HJ38" s="517">
        <f>IF(AND(SUM($HB38:HI38)&lt;&gt;1,$GP38=2,$GI38&gt;0),1,)</f>
        <v>0</v>
      </c>
      <c r="HK38" s="517">
        <f t="shared" si="167"/>
        <v>0</v>
      </c>
      <c r="HL38" s="517">
        <f t="shared" si="168"/>
        <v>0</v>
      </c>
      <c r="HM38" s="517">
        <f>IF(AND($GP38=3,SUM($HK38:HL38)&lt;&gt;1),IF(AND($GE38=1,$GJ38&gt;=0.1),1,),)</f>
        <v>0</v>
      </c>
      <c r="HN38" s="517">
        <f>IF(AND($GP38=3,SUM($HK38:HM38)&lt;&gt;1),IF(AND($GE38=1,$GJ38&gt;=0.05),1,),)</f>
        <v>0</v>
      </c>
      <c r="HO38" s="517">
        <f>IF(AND($GP38=3,SUM($HK38:HN38)&lt;&gt;1),IF(AND($GE38=1,$GI38&gt;0),1,),)</f>
        <v>0</v>
      </c>
      <c r="HP38" s="517">
        <f>IF(AND($GP38=3,SUM($HK38:HO38)&lt;&gt;1),IF($GJ38&gt;=0.1,1,),)</f>
        <v>0</v>
      </c>
      <c r="HQ38" s="517">
        <f>IF(AND($GP38=3,SUM($HK38:HP38)&lt;&gt;1),IF($GE38=1,1,),)</f>
        <v>0</v>
      </c>
      <c r="HR38" s="517">
        <f>IF(AND($GP38=3,SUM($HK38:HQ38)&lt;&gt;1),IF($GJ38&gt;=0.05,1,),)</f>
        <v>0</v>
      </c>
      <c r="HS38" s="517">
        <f>IF(AND(SUM($HK38:HR38)&lt;&gt;1,$GP38=3,$GF38=1,$GI38&gt;0),1,)</f>
        <v>0</v>
      </c>
      <c r="HT38" s="831"/>
      <c r="HU38" s="520">
        <f t="shared" si="169"/>
        <v>0</v>
      </c>
      <c r="HV38" s="521">
        <f t="shared" si="170"/>
        <v>0</v>
      </c>
      <c r="HW38" s="521">
        <f t="shared" si="171"/>
        <v>0</v>
      </c>
      <c r="HX38" s="521">
        <f t="shared" si="172"/>
        <v>0</v>
      </c>
      <c r="HY38" s="521">
        <f t="shared" si="173"/>
        <v>0</v>
      </c>
      <c r="HZ38" s="521">
        <f t="shared" si="174"/>
        <v>0</v>
      </c>
      <c r="IA38" s="521">
        <f t="shared" si="175"/>
        <v>0</v>
      </c>
      <c r="IB38" s="521">
        <f t="shared" si="176"/>
        <v>0</v>
      </c>
      <c r="IC38" s="521">
        <f t="shared" si="177"/>
        <v>0</v>
      </c>
      <c r="ID38" s="521">
        <f t="shared" si="178"/>
        <v>0</v>
      </c>
      <c r="IE38" s="521">
        <f t="shared" si="179"/>
        <v>0</v>
      </c>
      <c r="IF38" s="521">
        <f t="shared" si="180"/>
        <v>0</v>
      </c>
      <c r="IG38" s="521">
        <f t="shared" si="181"/>
        <v>0</v>
      </c>
      <c r="IH38" s="521">
        <f t="shared" si="182"/>
        <v>0</v>
      </c>
      <c r="II38" s="521">
        <f t="shared" si="183"/>
        <v>0</v>
      </c>
      <c r="IJ38" s="521">
        <f t="shared" si="184"/>
        <v>0</v>
      </c>
      <c r="IK38" s="521">
        <f t="shared" si="185"/>
        <v>0</v>
      </c>
      <c r="IL38" s="521">
        <f t="shared" si="186"/>
        <v>0</v>
      </c>
      <c r="IM38" s="521">
        <f t="shared" si="187"/>
        <v>0</v>
      </c>
      <c r="IN38" s="521">
        <f t="shared" si="35"/>
        <v>0</v>
      </c>
      <c r="IO38" s="521">
        <f t="shared" si="36"/>
        <v>0</v>
      </c>
      <c r="IP38" s="521">
        <f t="shared" si="37"/>
        <v>0</v>
      </c>
      <c r="IQ38" s="521">
        <f t="shared" si="38"/>
        <v>0</v>
      </c>
      <c r="IR38" s="521">
        <f t="shared" si="39"/>
        <v>0</v>
      </c>
      <c r="IS38" s="521">
        <f t="shared" si="40"/>
        <v>0</v>
      </c>
      <c r="IT38" s="521">
        <f t="shared" si="41"/>
        <v>0</v>
      </c>
      <c r="IU38" s="521">
        <f t="shared" si="42"/>
        <v>0</v>
      </c>
      <c r="IV38" s="521">
        <f t="shared" si="43"/>
        <v>0</v>
      </c>
      <c r="IW38" s="823">
        <f t="shared" si="44"/>
        <v>0</v>
      </c>
      <c r="IX38" s="521">
        <f t="shared" si="45"/>
        <v>0</v>
      </c>
      <c r="IY38" s="521">
        <f t="shared" si="46"/>
        <v>0</v>
      </c>
      <c r="IZ38" s="823">
        <f t="shared" si="188"/>
        <v>0</v>
      </c>
      <c r="JA38" s="521">
        <f t="shared" si="48"/>
        <v>0</v>
      </c>
      <c r="JB38" s="521">
        <f t="shared" si="49"/>
        <v>0</v>
      </c>
      <c r="JC38" s="521">
        <f t="shared" si="50"/>
        <v>0</v>
      </c>
      <c r="JD38" s="521">
        <f t="shared" si="189"/>
        <v>0</v>
      </c>
      <c r="JE38" s="521">
        <f t="shared" si="190"/>
        <v>0</v>
      </c>
      <c r="JF38" s="521">
        <f t="shared" si="191"/>
        <v>0</v>
      </c>
      <c r="JG38" s="521">
        <f t="shared" si="192"/>
        <v>0</v>
      </c>
      <c r="JH38" s="521">
        <f t="shared" si="193"/>
        <v>0</v>
      </c>
      <c r="JI38" s="521">
        <f t="shared" si="194"/>
        <v>0</v>
      </c>
      <c r="JJ38" s="521">
        <f t="shared" si="195"/>
        <v>0</v>
      </c>
      <c r="JK38" s="521">
        <f t="shared" si="196"/>
        <v>0</v>
      </c>
      <c r="JL38" s="521">
        <f t="shared" si="197"/>
        <v>0</v>
      </c>
      <c r="JM38" s="521">
        <f t="shared" si="198"/>
        <v>0</v>
      </c>
      <c r="JN38" s="521">
        <f t="shared" si="199"/>
        <v>0</v>
      </c>
      <c r="JO38" s="521">
        <f t="shared" si="200"/>
        <v>0</v>
      </c>
      <c r="JP38" s="521">
        <f t="shared" si="201"/>
        <v>0</v>
      </c>
      <c r="JQ38" s="521">
        <f t="shared" si="202"/>
        <v>0</v>
      </c>
      <c r="JR38" s="521">
        <f t="shared" si="203"/>
        <v>0</v>
      </c>
      <c r="JS38" s="521">
        <f t="shared" si="204"/>
        <v>0</v>
      </c>
      <c r="JT38" s="521">
        <f t="shared" si="205"/>
        <v>0</v>
      </c>
      <c r="JU38" s="521">
        <f t="shared" si="206"/>
        <v>0</v>
      </c>
      <c r="JV38" s="521">
        <f t="shared" si="207"/>
        <v>0</v>
      </c>
      <c r="JW38" s="521">
        <f t="shared" si="208"/>
        <v>0</v>
      </c>
      <c r="JX38" s="521">
        <f t="shared" si="209"/>
        <v>0</v>
      </c>
      <c r="JY38" s="521">
        <f t="shared" si="210"/>
        <v>0</v>
      </c>
      <c r="JZ38" s="521">
        <f t="shared" si="211"/>
        <v>0</v>
      </c>
      <c r="KA38" s="521">
        <f t="shared" si="212"/>
        <v>0</v>
      </c>
      <c r="KB38" s="521">
        <f t="shared" si="213"/>
        <v>0</v>
      </c>
      <c r="KC38" s="521">
        <f t="shared" si="214"/>
        <v>0</v>
      </c>
      <c r="KD38" s="521">
        <f t="shared" si="215"/>
        <v>0</v>
      </c>
      <c r="KE38" s="521">
        <f t="shared" si="216"/>
        <v>0</v>
      </c>
      <c r="KF38" s="521">
        <f t="shared" si="79"/>
        <v>0</v>
      </c>
      <c r="KG38" s="521">
        <f t="shared" si="217"/>
        <v>0</v>
      </c>
      <c r="KH38" s="521">
        <f t="shared" si="218"/>
        <v>0</v>
      </c>
      <c r="KI38" s="522">
        <f t="shared" si="219"/>
        <v>0</v>
      </c>
      <c r="KJ38" s="521">
        <f t="shared" si="83"/>
        <v>0</v>
      </c>
      <c r="KK38" s="760">
        <f>IF(H38=1,VLOOKUP(C38,'総括表 (A表)'!$E$12:$AW$542,42,FALSE),)</f>
        <v>0</v>
      </c>
      <c r="KL38" s="524">
        <f t="shared" si="220"/>
        <v>0</v>
      </c>
      <c r="KM38" s="521" t="str">
        <f t="shared" si="84"/>
        <v/>
      </c>
      <c r="KN38" s="521" t="str">
        <f t="shared" si="85"/>
        <v/>
      </c>
      <c r="KO38" s="521" t="str">
        <f t="shared" si="221"/>
        <v/>
      </c>
      <c r="KP38" s="521" t="str">
        <f t="shared" si="86"/>
        <v/>
      </c>
      <c r="KQ38" s="521" t="str">
        <f t="shared" si="87"/>
        <v/>
      </c>
      <c r="KR38" s="521" t="str">
        <f t="shared" si="88"/>
        <v/>
      </c>
      <c r="KS38" s="521" t="str">
        <f t="shared" si="89"/>
        <v/>
      </c>
      <c r="KT38" s="521" t="str">
        <f t="shared" si="90"/>
        <v/>
      </c>
      <c r="KU38" s="760" t="str">
        <f t="shared" si="91"/>
        <v/>
      </c>
      <c r="KV38" s="521" t="str">
        <f t="shared" si="92"/>
        <v/>
      </c>
      <c r="KW38" s="520">
        <f t="shared" si="93"/>
        <v>0</v>
      </c>
      <c r="KX38" s="521" t="str">
        <f t="shared" si="222"/>
        <v/>
      </c>
      <c r="KY38" s="525">
        <f t="shared" si="94"/>
        <v>0</v>
      </c>
      <c r="KZ38" s="521" t="str">
        <f t="shared" si="95"/>
        <v/>
      </c>
      <c r="LA38" s="760" t="str">
        <f t="shared" si="96"/>
        <v/>
      </c>
      <c r="LB38" s="526" t="str">
        <f t="shared" si="97"/>
        <v>○</v>
      </c>
      <c r="LC38" s="520">
        <f t="shared" si="223"/>
        <v>0</v>
      </c>
      <c r="LD38" s="527">
        <f t="shared" si="224"/>
        <v>0</v>
      </c>
      <c r="LE38" s="527" t="str">
        <f t="shared" si="225"/>
        <v/>
      </c>
      <c r="LF38" s="761" t="str">
        <f t="shared" si="226"/>
        <v/>
      </c>
      <c r="LG38" s="735" t="str">
        <f t="shared" si="98"/>
        <v/>
      </c>
      <c r="LH38" s="530" t="str">
        <f t="shared" si="99"/>
        <v>○</v>
      </c>
      <c r="LI38" s="736">
        <f t="shared" si="100"/>
        <v>0</v>
      </c>
      <c r="LJ38" s="761">
        <f t="shared" si="101"/>
        <v>0</v>
      </c>
      <c r="LK38" s="532">
        <f t="shared" si="227"/>
        <v>0</v>
      </c>
      <c r="LL38" s="533" t="str">
        <f t="shared" si="228"/>
        <v>○</v>
      </c>
      <c r="LM38" s="600">
        <f t="shared" si="102"/>
        <v>0</v>
      </c>
      <c r="LN38" s="602" t="str">
        <f t="shared" si="229"/>
        <v>○</v>
      </c>
      <c r="LO38" s="608">
        <f t="shared" si="103"/>
        <v>0</v>
      </c>
      <c r="LP38" s="521" t="str">
        <f t="shared" si="104"/>
        <v/>
      </c>
      <c r="LQ38" s="607">
        <f t="shared" si="105"/>
        <v>0</v>
      </c>
      <c r="LR38" s="521" t="str">
        <f t="shared" si="106"/>
        <v/>
      </c>
      <c r="LS38" s="519" t="str">
        <f t="shared" si="107"/>
        <v/>
      </c>
      <c r="LT38" s="526" t="str">
        <f t="shared" si="108"/>
        <v>○</v>
      </c>
      <c r="LU38" s="601" t="str">
        <f t="shared" si="230"/>
        <v/>
      </c>
      <c r="LV38" s="601">
        <f t="shared" si="231"/>
        <v>0</v>
      </c>
      <c r="LW38" s="761">
        <f t="shared" si="110"/>
        <v>0</v>
      </c>
      <c r="LX38" s="735">
        <f t="shared" si="111"/>
        <v>0</v>
      </c>
      <c r="LY38" s="530" t="str">
        <f t="shared" si="112"/>
        <v>○</v>
      </c>
      <c r="LZ38" s="736">
        <f t="shared" si="113"/>
        <v>0</v>
      </c>
      <c r="MA38" s="761">
        <f t="shared" si="114"/>
        <v>0</v>
      </c>
      <c r="MB38" s="532">
        <f t="shared" si="115"/>
        <v>0</v>
      </c>
      <c r="MC38" s="533" t="str">
        <f t="shared" si="232"/>
        <v>○</v>
      </c>
      <c r="MD38" s="473">
        <f>IF(AND($H38=1,$T38=1),SUMIF($E$14:$E$213,E38,$CA$14:CA237),0)</f>
        <v>0</v>
      </c>
      <c r="ME38" s="856" t="str">
        <f t="shared" si="116"/>
        <v>○</v>
      </c>
      <c r="MF38" s="869" t="str">
        <f t="shared" si="233"/>
        <v/>
      </c>
      <c r="MG38" s="870" t="str">
        <f t="shared" si="117"/>
        <v/>
      </c>
      <c r="MH38" s="871" t="str">
        <f t="shared" si="118"/>
        <v/>
      </c>
      <c r="MI38" s="872" t="str">
        <f t="shared" si="234"/>
        <v/>
      </c>
      <c r="MJ38" s="873" t="str">
        <f t="shared" si="119"/>
        <v/>
      </c>
      <c r="MK38" s="874">
        <f t="shared" si="120"/>
        <v>0</v>
      </c>
    </row>
    <row r="39" spans="1:349" ht="18.649999999999999" customHeight="1">
      <c r="A39" s="610">
        <f t="shared" si="8"/>
        <v>0</v>
      </c>
      <c r="B39" s="610">
        <f t="shared" si="121"/>
        <v>0</v>
      </c>
      <c r="C39" s="610">
        <f t="shared" si="122"/>
        <v>0</v>
      </c>
      <c r="D39" s="610">
        <f t="shared" si="123"/>
        <v>0</v>
      </c>
      <c r="E39" s="610">
        <f t="shared" si="9"/>
        <v>0</v>
      </c>
      <c r="F39" s="610">
        <f t="shared" si="124"/>
        <v>0</v>
      </c>
      <c r="G39" s="610">
        <f t="shared" si="125"/>
        <v>0</v>
      </c>
      <c r="H39" s="610">
        <f t="shared" si="126"/>
        <v>0</v>
      </c>
      <c r="I39" s="611">
        <f t="shared" si="10"/>
        <v>26</v>
      </c>
      <c r="J39" s="719"/>
      <c r="K39" s="720"/>
      <c r="L39" s="720"/>
      <c r="M39" s="720"/>
      <c r="N39" s="924"/>
      <c r="O39" s="918"/>
      <c r="P39" s="742"/>
      <c r="Q39" s="637">
        <f t="shared" si="127"/>
        <v>0</v>
      </c>
      <c r="R39" s="656"/>
      <c r="S39" s="655"/>
      <c r="T39" s="657"/>
      <c r="U39" s="657"/>
      <c r="V39" s="762">
        <f t="shared" si="11"/>
        <v>0</v>
      </c>
      <c r="W39" s="741"/>
      <c r="X39" s="502"/>
      <c r="Y39" s="502"/>
      <c r="Z39" s="305"/>
      <c r="AA39" s="639" t="str">
        <f t="shared" si="128"/>
        <v/>
      </c>
      <c r="AB39" s="640" t="str">
        <f t="shared" si="129"/>
        <v/>
      </c>
      <c r="AC39" s="314"/>
      <c r="AD39" s="641">
        <f t="shared" si="130"/>
        <v>0</v>
      </c>
      <c r="AE39" s="729"/>
      <c r="AF39" s="728" t="str">
        <f>'整理番号表 （R6時） '!$AC39</f>
        <v/>
      </c>
      <c r="AG39" s="730" t="str">
        <f t="shared" si="131"/>
        <v/>
      </c>
      <c r="AH39" s="314"/>
      <c r="AI39" s="314"/>
      <c r="AJ39" s="639">
        <f>IF(AI39&lt;&gt;0,VLOOKUP(AI39,'整理番号表 （R6時） '!$B$20:$F$47,2,FALSE),)</f>
        <v>0</v>
      </c>
      <c r="AK39" s="409"/>
      <c r="AL39" s="733"/>
      <c r="AM39" s="409"/>
      <c r="AN39" s="315"/>
      <c r="AO39" s="644" t="str">
        <f>IF(AND($S39=1,$AN39&lt;&gt;0),VLOOKUP(AN39,'整理番号表 （R6時） '!$P$6:$Q$39,2,FALSE),IF(AND($T39=1,$AN39&gt;0,$AN39&lt;=8),VLOOKUP($AN39,'整理番号表 （R6時） '!$P$6:$Q$13,2,FALSE),IF($AN39&gt;=9,"ﾘｰｽは1～8の数字を選択","")))</f>
        <v/>
      </c>
      <c r="AP39" s="501"/>
      <c r="AQ39" s="645">
        <f t="shared" si="132"/>
        <v>0</v>
      </c>
      <c r="AR39" s="795"/>
      <c r="AS39" s="305"/>
      <c r="AT39" s="504"/>
      <c r="AU39" s="505"/>
      <c r="AV39" s="503"/>
      <c r="AW39" s="315"/>
      <c r="AX39" s="751">
        <f>IF(AW39&lt;&gt;0,VLOOKUP(AW39,'整理番号表 （R6時） '!$P$43:$R$49,2,FALSE),)</f>
        <v>0</v>
      </c>
      <c r="AY39" s="506"/>
      <c r="AZ39" s="505"/>
      <c r="BA39" s="503"/>
      <c r="BB39" s="444"/>
      <c r="BC39" s="759">
        <f t="shared" si="133"/>
        <v>0</v>
      </c>
      <c r="BD39" s="763">
        <f t="shared" si="12"/>
        <v>0</v>
      </c>
      <c r="BE39" s="759">
        <f t="shared" si="134"/>
        <v>0</v>
      </c>
      <c r="BF39" s="508"/>
      <c r="BG39" s="508"/>
      <c r="BH39" s="508"/>
      <c r="BI39" s="509"/>
      <c r="BJ39" s="770" t="str">
        <f t="shared" si="135"/>
        <v/>
      </c>
      <c r="BK39" s="772" t="str">
        <f t="shared" si="136"/>
        <v/>
      </c>
      <c r="BL39" s="648">
        <f t="shared" si="137"/>
        <v>0</v>
      </c>
      <c r="BM39" s="836"/>
      <c r="BN39" s="510"/>
      <c r="BO39" s="593"/>
      <c r="BP39" s="902"/>
      <c r="BQ39" s="756"/>
      <c r="BR39" s="756"/>
      <c r="BS39" s="756"/>
      <c r="BT39" s="929" t="str">
        <f t="shared" si="238"/>
        <v/>
      </c>
      <c r="BU39" s="911"/>
      <c r="BV39" s="752"/>
      <c r="BW39" s="751">
        <f>IF(BV39&lt;&gt;0,VLOOKUP(BV39,'整理番号表 （R6時） '!$P$43:$R$49,2,FALSE),)</f>
        <v>0</v>
      </c>
      <c r="BX39" s="758"/>
      <c r="BY39" s="757"/>
      <c r="BZ39" s="759" t="str">
        <f t="shared" si="138"/>
        <v/>
      </c>
      <c r="CA39" s="712"/>
      <c r="CB39" s="759">
        <f t="shared" si="139"/>
        <v>0</v>
      </c>
      <c r="CC39" s="763" t="str">
        <f t="shared" si="13"/>
        <v/>
      </c>
      <c r="CD39" s="754"/>
      <c r="CE39" s="754"/>
      <c r="CF39" s="759">
        <f t="shared" si="235"/>
        <v>0</v>
      </c>
      <c r="CG39" s="748"/>
      <c r="CH39" s="748"/>
      <c r="CI39" s="622"/>
      <c r="CJ39" s="853"/>
      <c r="CK39" s="854"/>
      <c r="CL39" s="665" t="str">
        <f t="shared" si="140"/>
        <v/>
      </c>
      <c r="CM39" s="666" t="str">
        <f t="shared" si="14"/>
        <v/>
      </c>
      <c r="CN39" s="744"/>
      <c r="CO39" s="496"/>
      <c r="CP39" s="762" t="str">
        <f t="shared" si="15"/>
        <v/>
      </c>
      <c r="CQ39" s="740"/>
      <c r="CR39" s="749"/>
      <c r="CS39" s="740"/>
      <c r="CT39" s="740"/>
      <c r="CU39" s="740"/>
      <c r="CV39" s="649" t="str">
        <f t="shared" si="141"/>
        <v/>
      </c>
      <c r="CW39" s="547">
        <f t="shared" si="142"/>
        <v>0</v>
      </c>
      <c r="CX39" s="762" t="str">
        <f t="shared" si="16"/>
        <v/>
      </c>
      <c r="CY39" s="715"/>
      <c r="CZ39" s="740"/>
      <c r="DA39" s="715"/>
      <c r="DB39" s="715"/>
      <c r="DC39" s="714"/>
      <c r="DD39" s="649" t="str">
        <f t="shared" si="143"/>
        <v/>
      </c>
      <c r="DE39" s="547" t="str">
        <f t="shared" si="144"/>
        <v/>
      </c>
      <c r="DF39" s="762">
        <f t="shared" si="145"/>
        <v>0</v>
      </c>
      <c r="DG39" s="762" t="str">
        <f t="shared" si="146"/>
        <v/>
      </c>
      <c r="DH39" s="762">
        <f t="shared" si="147"/>
        <v>0</v>
      </c>
      <c r="DI39" s="762">
        <f t="shared" si="148"/>
        <v>0</v>
      </c>
      <c r="DJ39" s="762">
        <f t="shared" si="149"/>
        <v>0</v>
      </c>
      <c r="DK39" s="762">
        <f t="shared" si="150"/>
        <v>0</v>
      </c>
      <c r="DL39" s="762">
        <f t="shared" si="151"/>
        <v>0</v>
      </c>
      <c r="DM39" s="762" t="str">
        <f t="shared" si="152"/>
        <v/>
      </c>
      <c r="DN39" s="855"/>
      <c r="DO39" s="661">
        <f t="shared" si="241"/>
        <v>0</v>
      </c>
      <c r="DP39" s="336">
        <f t="shared" si="241"/>
        <v>0</v>
      </c>
      <c r="DQ39" s="336">
        <f t="shared" si="241"/>
        <v>0</v>
      </c>
      <c r="DR39" s="336">
        <f t="shared" si="241"/>
        <v>0</v>
      </c>
      <c r="DS39" s="336">
        <f t="shared" si="241"/>
        <v>0</v>
      </c>
      <c r="DT39" s="336">
        <f t="shared" si="241"/>
        <v>0</v>
      </c>
      <c r="DU39" s="336">
        <f t="shared" si="154"/>
        <v>0</v>
      </c>
      <c r="DV39" s="336">
        <f t="shared" si="242"/>
        <v>0</v>
      </c>
      <c r="DW39" s="336">
        <f t="shared" si="242"/>
        <v>0</v>
      </c>
      <c r="DX39" s="336">
        <f t="shared" si="242"/>
        <v>0</v>
      </c>
      <c r="DY39" s="336">
        <f t="shared" si="242"/>
        <v>0</v>
      </c>
      <c r="DZ39" s="336">
        <f t="shared" si="242"/>
        <v>0</v>
      </c>
      <c r="EA39" s="336">
        <f t="shared" si="242"/>
        <v>0</v>
      </c>
      <c r="EB39" s="336">
        <f t="shared" si="156"/>
        <v>0</v>
      </c>
      <c r="EC39" s="336">
        <f t="shared" si="157"/>
        <v>0</v>
      </c>
      <c r="ED39" s="336">
        <f t="shared" si="158"/>
        <v>0</v>
      </c>
      <c r="EE39" s="336">
        <f t="shared" si="159"/>
        <v>0</v>
      </c>
      <c r="EF39" s="336">
        <f t="shared" si="160"/>
        <v>0</v>
      </c>
      <c r="EG39" s="390">
        <f t="shared" si="19"/>
        <v>0</v>
      </c>
      <c r="EH39" s="650">
        <f t="shared" si="161"/>
        <v>0</v>
      </c>
      <c r="EI39" s="650">
        <f>IF($AA39=1,IF(SUM($EH39:EH39)&lt;&gt;1,IF(SUM(GR39,HC39,HL39)&gt;0,1,),),)</f>
        <v>0</v>
      </c>
      <c r="EJ39" s="650">
        <f>IF($AA39=1,IF(SUM($EH39:EI39)&lt;&gt;1,IF(SUM(GS39,HD39,HM39)&gt;0,1,),),)</f>
        <v>0</v>
      </c>
      <c r="EK39" s="650">
        <f>IF($AA39=1,IF(SUM($EH39:EJ39)&lt;&gt;1,IF(SUM(GT39,HE39,HN39)&gt;0,1,),),)</f>
        <v>0</v>
      </c>
      <c r="EL39" s="650">
        <f>IF($AA39=1,IF(SUM($EH39:EK39)&lt;&gt;1,IF(SUM(GU39,GZ39,HF39,HO39)&gt;0,1,),),)</f>
        <v>0</v>
      </c>
      <c r="EM39" s="650">
        <f>IF($AA39=1,IF(SUM($EH39:EK39)&lt;&gt;1,IF(SUM(GV39,HG39,HP39)&gt;0,1,),),)</f>
        <v>0</v>
      </c>
      <c r="EN39" s="650">
        <f>IF($AA39=1,IF(SUM($EH39:EL39)&lt;&gt;1,IF(SUM(GW39,HH39,HQ39)&gt;0,1,),),)</f>
        <v>0</v>
      </c>
      <c r="EO39" s="650">
        <f>IF($AA39=1,IF(SUM($EH39:EM39)&lt;&gt;1,IF(SUM(GX39,HI39,HR39)&gt;0,1,),),)</f>
        <v>0</v>
      </c>
      <c r="EP39" s="650">
        <f>IF($AA39=1,IF(SUM($EH39:EO39)&lt;&gt;1,IF(SUM(GY39,HJ39,HS39,HA39)&gt;0,1,),),)</f>
        <v>0</v>
      </c>
      <c r="EQ39" s="818"/>
      <c r="ER39" s="818"/>
      <c r="ES39" s="818"/>
      <c r="ET39" s="818"/>
      <c r="EU39" s="818"/>
      <c r="EV39" s="818"/>
      <c r="EW39" s="59"/>
      <c r="EX39" s="59"/>
      <c r="EY39" s="59"/>
      <c r="EZ39" s="59"/>
      <c r="FA39" s="59"/>
      <c r="FB39" s="650">
        <f t="shared" si="21"/>
        <v>0</v>
      </c>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11"/>
      <c r="GB39" s="59"/>
      <c r="GC39" s="932"/>
      <c r="GD39" s="662"/>
      <c r="GE39" s="512"/>
      <c r="GF39" s="513"/>
      <c r="GG39" s="514"/>
      <c r="GH39" s="514"/>
      <c r="GI39" s="515">
        <f t="shared" si="22"/>
        <v>0</v>
      </c>
      <c r="GJ39" s="516">
        <f t="shared" si="23"/>
        <v>0</v>
      </c>
      <c r="GK39" s="517">
        <f t="shared" si="24"/>
        <v>0</v>
      </c>
      <c r="GL39" s="518">
        <f t="shared" si="25"/>
        <v>0</v>
      </c>
      <c r="GM39" s="518">
        <f t="shared" si="26"/>
        <v>0</v>
      </c>
      <c r="GN39" s="518">
        <f t="shared" si="27"/>
        <v>0</v>
      </c>
      <c r="GO39" s="518">
        <f t="shared" si="28"/>
        <v>0</v>
      </c>
      <c r="GP39" s="517">
        <f t="shared" si="162"/>
        <v>0</v>
      </c>
      <c r="GQ39" s="517">
        <f t="shared" si="163"/>
        <v>0</v>
      </c>
      <c r="GR39" s="517">
        <f>IF($GF39&lt;&gt;1,IF(AND(SUM($GQ39:GQ39)&lt;&gt;1),IF($GI39&gt;=10,1,),),0)</f>
        <v>0</v>
      </c>
      <c r="GS39" s="517">
        <f>IF($GF39&lt;&gt;1,IF(AND(SUM($GQ39:GR39)&lt;&gt;1),IF(AND($GE39=1,$GI39&gt;=4),1,),),0)</f>
        <v>0</v>
      </c>
      <c r="GT39" s="517">
        <f>IF($GF39&lt;&gt;1,IF(AND(SUM($GQ39:GS39)&lt;&gt;1),IF(AND($GE39=1,$GI39&gt;=2),1,),),0)</f>
        <v>0</v>
      </c>
      <c r="GU39" s="517">
        <f>IF($GF39&lt;&gt;1,IF(AND(SUM($GQ39:GT39)&lt;&gt;1),IF(AND($GE39=1,$GI39&gt;0),1,),),0)</f>
        <v>0</v>
      </c>
      <c r="GV39" s="517">
        <f>IF($GF39&lt;&gt;1,IF(AND(SUM($GQ39:GU39)&lt;&gt;1),IF($GI39&gt;=4,1,),),0)</f>
        <v>0</v>
      </c>
      <c r="GW39" s="517">
        <f>IF($GF39&lt;&gt;1,IF(AND(SUM($GQ39:GV39)&lt;&gt;1),IF($GE39=1,1,),),0)</f>
        <v>0</v>
      </c>
      <c r="GX39" s="517">
        <f>IF($GF39&lt;&gt;1,IF(AND(SUM($GQ39:GW39)&lt;&gt;1),IF($GI39&gt;=2,1,),),0)</f>
        <v>0</v>
      </c>
      <c r="GY39" s="517">
        <f>IF($GF39&lt;&gt;1,IF(AND(SUM($GQ39:GX39)&lt;&gt;1),IF($GI39&gt;0,1,),),0)</f>
        <v>0</v>
      </c>
      <c r="GZ39" s="517">
        <f t="shared" si="164"/>
        <v>0</v>
      </c>
      <c r="HA39" s="517">
        <f>IF(AND(SUM($GZ39:GZ39)&lt;&gt;1,$GP39=4,$GF39=1,$GI39&gt;0),1,0)</f>
        <v>0</v>
      </c>
      <c r="HB39" s="517">
        <f t="shared" si="165"/>
        <v>0</v>
      </c>
      <c r="HC39" s="517">
        <f t="shared" si="166"/>
        <v>0</v>
      </c>
      <c r="HD39" s="517">
        <f>IF(AND($GP39=2,SUM($HB39:HC39)&lt;&gt;1),IF(AND($GE39=1,$GJ39&gt;=0.2),1,),)</f>
        <v>0</v>
      </c>
      <c r="HE39" s="517">
        <f>IF(AND($GP39=2,SUM($HB39:HD39)&lt;&gt;1),IF(AND($GE39=1,$GJ39&gt;=0.1),1,),)</f>
        <v>0</v>
      </c>
      <c r="HF39" s="517">
        <f>IF(AND($GP39=2,SUM($HB39:HE39)&lt;&gt;1),IF(AND($GE39=1,$GI39&gt;0),1,),)</f>
        <v>0</v>
      </c>
      <c r="HG39" s="517">
        <f>IF(AND($GP39=2,SUM($HB39:HF39)&lt;&gt;1),IF($GJ39&gt;=0.2,1,),)</f>
        <v>0</v>
      </c>
      <c r="HH39" s="517">
        <f>IF(AND($GP39=2,SUM($HB39:HG39)&lt;&gt;1),IF($GE39=1,1,),)</f>
        <v>0</v>
      </c>
      <c r="HI39" s="517">
        <f>IF(AND($GP39=2,SUM($HB39:HH39)&lt;&gt;1),IF($GJ39&gt;=0.1,1,),)</f>
        <v>0</v>
      </c>
      <c r="HJ39" s="517">
        <f>IF(AND(SUM($HB39:HI39)&lt;&gt;1,$GP39=2,$GI39&gt;0),1,)</f>
        <v>0</v>
      </c>
      <c r="HK39" s="517">
        <f t="shared" si="167"/>
        <v>0</v>
      </c>
      <c r="HL39" s="517">
        <f t="shared" si="168"/>
        <v>0</v>
      </c>
      <c r="HM39" s="517">
        <f>IF(AND($GP39=3,SUM($HK39:HL39)&lt;&gt;1),IF(AND($GE39=1,$GJ39&gt;=0.1),1,),)</f>
        <v>0</v>
      </c>
      <c r="HN39" s="517">
        <f>IF(AND($GP39=3,SUM($HK39:HM39)&lt;&gt;1),IF(AND($GE39=1,$GJ39&gt;=0.05),1,),)</f>
        <v>0</v>
      </c>
      <c r="HO39" s="517">
        <f>IF(AND($GP39=3,SUM($HK39:HN39)&lt;&gt;1),IF(AND($GE39=1,$GI39&gt;0),1,),)</f>
        <v>0</v>
      </c>
      <c r="HP39" s="517">
        <f>IF(AND($GP39=3,SUM($HK39:HO39)&lt;&gt;1),IF($GJ39&gt;=0.1,1,),)</f>
        <v>0</v>
      </c>
      <c r="HQ39" s="517">
        <f>IF(AND($GP39=3,SUM($HK39:HP39)&lt;&gt;1),IF($GE39=1,1,),)</f>
        <v>0</v>
      </c>
      <c r="HR39" s="517">
        <f>IF(AND($GP39=3,SUM($HK39:HQ39)&lt;&gt;1),IF($GJ39&gt;=0.05,1,),)</f>
        <v>0</v>
      </c>
      <c r="HS39" s="517">
        <f>IF(AND(SUM($HK39:HR39)&lt;&gt;1,$GP39=3,$GF39=1,$GI39&gt;0),1,)</f>
        <v>0</v>
      </c>
      <c r="HT39" s="831"/>
      <c r="HU39" s="520">
        <f t="shared" si="169"/>
        <v>0</v>
      </c>
      <c r="HV39" s="521">
        <f t="shared" si="170"/>
        <v>0</v>
      </c>
      <c r="HW39" s="521">
        <f t="shared" si="171"/>
        <v>0</v>
      </c>
      <c r="HX39" s="521">
        <f t="shared" si="172"/>
        <v>0</v>
      </c>
      <c r="HY39" s="521">
        <f t="shared" si="173"/>
        <v>0</v>
      </c>
      <c r="HZ39" s="521">
        <f t="shared" si="174"/>
        <v>0</v>
      </c>
      <c r="IA39" s="521">
        <f t="shared" si="175"/>
        <v>0</v>
      </c>
      <c r="IB39" s="521">
        <f t="shared" si="176"/>
        <v>0</v>
      </c>
      <c r="IC39" s="521">
        <f t="shared" si="177"/>
        <v>0</v>
      </c>
      <c r="ID39" s="521">
        <f t="shared" si="178"/>
        <v>0</v>
      </c>
      <c r="IE39" s="521">
        <f t="shared" si="179"/>
        <v>0</v>
      </c>
      <c r="IF39" s="521">
        <f t="shared" si="180"/>
        <v>0</v>
      </c>
      <c r="IG39" s="521">
        <f t="shared" si="181"/>
        <v>0</v>
      </c>
      <c r="IH39" s="521">
        <f t="shared" si="182"/>
        <v>0</v>
      </c>
      <c r="II39" s="521">
        <f t="shared" si="183"/>
        <v>0</v>
      </c>
      <c r="IJ39" s="521">
        <f t="shared" si="184"/>
        <v>0</v>
      </c>
      <c r="IK39" s="521">
        <f t="shared" si="185"/>
        <v>0</v>
      </c>
      <c r="IL39" s="521">
        <f t="shared" si="186"/>
        <v>0</v>
      </c>
      <c r="IM39" s="521">
        <f t="shared" si="187"/>
        <v>0</v>
      </c>
      <c r="IN39" s="521">
        <f t="shared" si="35"/>
        <v>0</v>
      </c>
      <c r="IO39" s="521">
        <f t="shared" si="36"/>
        <v>0</v>
      </c>
      <c r="IP39" s="521">
        <f t="shared" si="37"/>
        <v>0</v>
      </c>
      <c r="IQ39" s="521">
        <f t="shared" si="38"/>
        <v>0</v>
      </c>
      <c r="IR39" s="521">
        <f t="shared" si="39"/>
        <v>0</v>
      </c>
      <c r="IS39" s="521">
        <f t="shared" si="40"/>
        <v>0</v>
      </c>
      <c r="IT39" s="521">
        <f t="shared" si="41"/>
        <v>0</v>
      </c>
      <c r="IU39" s="521">
        <f t="shared" si="42"/>
        <v>0</v>
      </c>
      <c r="IV39" s="521">
        <f t="shared" si="43"/>
        <v>0</v>
      </c>
      <c r="IW39" s="823">
        <f t="shared" si="44"/>
        <v>0</v>
      </c>
      <c r="IX39" s="521">
        <f t="shared" si="45"/>
        <v>0</v>
      </c>
      <c r="IY39" s="521">
        <f t="shared" si="46"/>
        <v>0</v>
      </c>
      <c r="IZ39" s="823">
        <f t="shared" si="188"/>
        <v>0</v>
      </c>
      <c r="JA39" s="521">
        <f t="shared" si="48"/>
        <v>0</v>
      </c>
      <c r="JB39" s="521">
        <f t="shared" si="49"/>
        <v>0</v>
      </c>
      <c r="JC39" s="521">
        <f t="shared" si="50"/>
        <v>0</v>
      </c>
      <c r="JD39" s="521">
        <f t="shared" si="189"/>
        <v>0</v>
      </c>
      <c r="JE39" s="521">
        <f t="shared" si="190"/>
        <v>0</v>
      </c>
      <c r="JF39" s="521">
        <f t="shared" si="191"/>
        <v>0</v>
      </c>
      <c r="JG39" s="521">
        <f t="shared" si="192"/>
        <v>0</v>
      </c>
      <c r="JH39" s="521">
        <f t="shared" si="193"/>
        <v>0</v>
      </c>
      <c r="JI39" s="521">
        <f t="shared" si="194"/>
        <v>0</v>
      </c>
      <c r="JJ39" s="521">
        <f t="shared" si="195"/>
        <v>0</v>
      </c>
      <c r="JK39" s="521">
        <f t="shared" si="196"/>
        <v>0</v>
      </c>
      <c r="JL39" s="521">
        <f t="shared" si="197"/>
        <v>0</v>
      </c>
      <c r="JM39" s="521">
        <f t="shared" si="198"/>
        <v>0</v>
      </c>
      <c r="JN39" s="521">
        <f t="shared" si="199"/>
        <v>0</v>
      </c>
      <c r="JO39" s="521">
        <f t="shared" si="200"/>
        <v>0</v>
      </c>
      <c r="JP39" s="521">
        <f t="shared" si="201"/>
        <v>0</v>
      </c>
      <c r="JQ39" s="521">
        <f t="shared" si="202"/>
        <v>0</v>
      </c>
      <c r="JR39" s="521">
        <f t="shared" si="203"/>
        <v>0</v>
      </c>
      <c r="JS39" s="521">
        <f t="shared" si="204"/>
        <v>0</v>
      </c>
      <c r="JT39" s="521">
        <f t="shared" si="205"/>
        <v>0</v>
      </c>
      <c r="JU39" s="521">
        <f t="shared" si="206"/>
        <v>0</v>
      </c>
      <c r="JV39" s="521">
        <f t="shared" si="207"/>
        <v>0</v>
      </c>
      <c r="JW39" s="521">
        <f t="shared" si="208"/>
        <v>0</v>
      </c>
      <c r="JX39" s="521">
        <f t="shared" si="209"/>
        <v>0</v>
      </c>
      <c r="JY39" s="521">
        <f t="shared" si="210"/>
        <v>0</v>
      </c>
      <c r="JZ39" s="521">
        <f t="shared" si="211"/>
        <v>0</v>
      </c>
      <c r="KA39" s="521">
        <f t="shared" si="212"/>
        <v>0</v>
      </c>
      <c r="KB39" s="521">
        <f t="shared" si="213"/>
        <v>0</v>
      </c>
      <c r="KC39" s="521">
        <f t="shared" si="214"/>
        <v>0</v>
      </c>
      <c r="KD39" s="521">
        <f t="shared" si="215"/>
        <v>0</v>
      </c>
      <c r="KE39" s="521">
        <f t="shared" si="216"/>
        <v>0</v>
      </c>
      <c r="KF39" s="521">
        <f t="shared" si="79"/>
        <v>0</v>
      </c>
      <c r="KG39" s="521">
        <f t="shared" si="217"/>
        <v>0</v>
      </c>
      <c r="KH39" s="521">
        <f t="shared" si="218"/>
        <v>0</v>
      </c>
      <c r="KI39" s="522">
        <f t="shared" si="219"/>
        <v>0</v>
      </c>
      <c r="KJ39" s="521">
        <f t="shared" si="83"/>
        <v>0</v>
      </c>
      <c r="KK39" s="760">
        <f>IF(H39=1,VLOOKUP(C39,'総括表 (A表)'!$E$12:$AW$542,42,FALSE),)</f>
        <v>0</v>
      </c>
      <c r="KL39" s="524">
        <f t="shared" si="220"/>
        <v>0</v>
      </c>
      <c r="KM39" s="521" t="str">
        <f t="shared" si="84"/>
        <v/>
      </c>
      <c r="KN39" s="521" t="str">
        <f t="shared" si="85"/>
        <v/>
      </c>
      <c r="KO39" s="521" t="str">
        <f t="shared" si="221"/>
        <v/>
      </c>
      <c r="KP39" s="521" t="str">
        <f t="shared" si="86"/>
        <v/>
      </c>
      <c r="KQ39" s="521" t="str">
        <f t="shared" si="87"/>
        <v/>
      </c>
      <c r="KR39" s="521" t="str">
        <f t="shared" si="88"/>
        <v/>
      </c>
      <c r="KS39" s="521" t="str">
        <f t="shared" si="89"/>
        <v/>
      </c>
      <c r="KT39" s="521" t="str">
        <f t="shared" si="90"/>
        <v/>
      </c>
      <c r="KU39" s="760" t="str">
        <f t="shared" si="91"/>
        <v/>
      </c>
      <c r="KV39" s="521" t="str">
        <f t="shared" si="92"/>
        <v/>
      </c>
      <c r="KW39" s="520">
        <f t="shared" si="93"/>
        <v>0</v>
      </c>
      <c r="KX39" s="521" t="str">
        <f t="shared" si="222"/>
        <v/>
      </c>
      <c r="KY39" s="525">
        <f t="shared" si="94"/>
        <v>0</v>
      </c>
      <c r="KZ39" s="521" t="str">
        <f t="shared" si="95"/>
        <v/>
      </c>
      <c r="LA39" s="760" t="str">
        <f t="shared" si="96"/>
        <v/>
      </c>
      <c r="LB39" s="526" t="str">
        <f t="shared" si="97"/>
        <v>○</v>
      </c>
      <c r="LC39" s="520">
        <f t="shared" si="223"/>
        <v>0</v>
      </c>
      <c r="LD39" s="527">
        <f t="shared" si="224"/>
        <v>0</v>
      </c>
      <c r="LE39" s="527" t="str">
        <f t="shared" si="225"/>
        <v/>
      </c>
      <c r="LF39" s="761" t="str">
        <f t="shared" si="226"/>
        <v/>
      </c>
      <c r="LG39" s="735" t="str">
        <f t="shared" si="98"/>
        <v/>
      </c>
      <c r="LH39" s="530" t="str">
        <f t="shared" si="99"/>
        <v>○</v>
      </c>
      <c r="LI39" s="736">
        <f t="shared" si="100"/>
        <v>0</v>
      </c>
      <c r="LJ39" s="761">
        <f t="shared" si="101"/>
        <v>0</v>
      </c>
      <c r="LK39" s="532">
        <f t="shared" si="227"/>
        <v>0</v>
      </c>
      <c r="LL39" s="533" t="str">
        <f t="shared" si="228"/>
        <v>○</v>
      </c>
      <c r="LM39" s="600">
        <f t="shared" si="102"/>
        <v>0</v>
      </c>
      <c r="LN39" s="602" t="str">
        <f t="shared" si="229"/>
        <v>○</v>
      </c>
      <c r="LO39" s="608">
        <f t="shared" si="103"/>
        <v>0</v>
      </c>
      <c r="LP39" s="521" t="str">
        <f t="shared" si="104"/>
        <v/>
      </c>
      <c r="LQ39" s="607">
        <f t="shared" si="105"/>
        <v>0</v>
      </c>
      <c r="LR39" s="521" t="str">
        <f t="shared" si="106"/>
        <v/>
      </c>
      <c r="LS39" s="519" t="str">
        <f t="shared" si="107"/>
        <v/>
      </c>
      <c r="LT39" s="526" t="str">
        <f t="shared" si="108"/>
        <v>○</v>
      </c>
      <c r="LU39" s="601" t="str">
        <f t="shared" si="230"/>
        <v/>
      </c>
      <c r="LV39" s="601">
        <f t="shared" si="231"/>
        <v>0</v>
      </c>
      <c r="LW39" s="761">
        <f t="shared" si="110"/>
        <v>0</v>
      </c>
      <c r="LX39" s="735">
        <f t="shared" si="111"/>
        <v>0</v>
      </c>
      <c r="LY39" s="530" t="str">
        <f t="shared" si="112"/>
        <v>○</v>
      </c>
      <c r="LZ39" s="736">
        <f t="shared" si="113"/>
        <v>0</v>
      </c>
      <c r="MA39" s="761">
        <f t="shared" si="114"/>
        <v>0</v>
      </c>
      <c r="MB39" s="532">
        <f t="shared" si="115"/>
        <v>0</v>
      </c>
      <c r="MC39" s="533" t="str">
        <f t="shared" si="232"/>
        <v>○</v>
      </c>
      <c r="MD39" s="473">
        <f>IF(AND($H39=1,$T39=1),SUMIF($E$14:$E$213,E39,$CA$14:CA238),0)</f>
        <v>0</v>
      </c>
      <c r="ME39" s="856" t="str">
        <f t="shared" si="116"/>
        <v>○</v>
      </c>
      <c r="MF39" s="869" t="str">
        <f t="shared" si="233"/>
        <v/>
      </c>
      <c r="MG39" s="870" t="str">
        <f t="shared" si="117"/>
        <v/>
      </c>
      <c r="MH39" s="871" t="str">
        <f t="shared" si="118"/>
        <v/>
      </c>
      <c r="MI39" s="872" t="str">
        <f t="shared" si="234"/>
        <v/>
      </c>
      <c r="MJ39" s="873" t="str">
        <f t="shared" si="119"/>
        <v/>
      </c>
      <c r="MK39" s="874">
        <f t="shared" si="120"/>
        <v>0</v>
      </c>
    </row>
    <row r="40" spans="1:349" ht="18.649999999999999" customHeight="1">
      <c r="A40" s="610">
        <f t="shared" si="8"/>
        <v>0</v>
      </c>
      <c r="B40" s="610">
        <f t="shared" si="121"/>
        <v>0</v>
      </c>
      <c r="C40" s="610">
        <f t="shared" si="122"/>
        <v>0</v>
      </c>
      <c r="D40" s="610">
        <f t="shared" si="123"/>
        <v>0</v>
      </c>
      <c r="E40" s="610">
        <f t="shared" si="9"/>
        <v>0</v>
      </c>
      <c r="F40" s="610">
        <f t="shared" si="124"/>
        <v>0</v>
      </c>
      <c r="G40" s="610">
        <f t="shared" si="125"/>
        <v>0</v>
      </c>
      <c r="H40" s="610">
        <f t="shared" si="126"/>
        <v>0</v>
      </c>
      <c r="I40" s="611">
        <f t="shared" si="10"/>
        <v>27</v>
      </c>
      <c r="J40" s="719"/>
      <c r="K40" s="720"/>
      <c r="L40" s="720"/>
      <c r="M40" s="720"/>
      <c r="N40" s="924"/>
      <c r="O40" s="918"/>
      <c r="P40" s="742"/>
      <c r="Q40" s="637">
        <f t="shared" si="127"/>
        <v>0</v>
      </c>
      <c r="R40" s="656"/>
      <c r="S40" s="655"/>
      <c r="T40" s="657"/>
      <c r="U40" s="657"/>
      <c r="V40" s="762">
        <f t="shared" si="11"/>
        <v>0</v>
      </c>
      <c r="W40" s="305"/>
      <c r="X40" s="502"/>
      <c r="Y40" s="502"/>
      <c r="Z40" s="305"/>
      <c r="AA40" s="639" t="str">
        <f t="shared" si="128"/>
        <v/>
      </c>
      <c r="AB40" s="640" t="str">
        <f t="shared" si="129"/>
        <v/>
      </c>
      <c r="AC40" s="314"/>
      <c r="AD40" s="641">
        <f t="shared" si="130"/>
        <v>0</v>
      </c>
      <c r="AE40" s="729"/>
      <c r="AF40" s="728" t="str">
        <f>'整理番号表 （R6時） '!$AC40</f>
        <v/>
      </c>
      <c r="AG40" s="730" t="str">
        <f t="shared" si="131"/>
        <v/>
      </c>
      <c r="AH40" s="314"/>
      <c r="AI40" s="314"/>
      <c r="AJ40" s="639">
        <f>IF(AI40&lt;&gt;0,VLOOKUP(AI40,'整理番号表 （R6時） '!$B$20:$F$47,2,FALSE),)</f>
        <v>0</v>
      </c>
      <c r="AK40" s="409"/>
      <c r="AL40" s="733"/>
      <c r="AM40" s="409"/>
      <c r="AN40" s="315"/>
      <c r="AO40" s="644" t="str">
        <f>IF(AND($S40=1,$AN40&lt;&gt;0),VLOOKUP(AN40,'整理番号表 （R6時） '!$P$6:$Q$39,2,FALSE),IF(AND($T40=1,$AN40&gt;0,$AN40&lt;=8),VLOOKUP($AN40,'整理番号表 （R6時） '!$P$6:$Q$13,2,FALSE),IF($AN40&gt;=9,"ﾘｰｽは1～8の数字を選択","")))</f>
        <v/>
      </c>
      <c r="AP40" s="501"/>
      <c r="AQ40" s="645">
        <f t="shared" si="132"/>
        <v>0</v>
      </c>
      <c r="AR40" s="795"/>
      <c r="AS40" s="305"/>
      <c r="AT40" s="504"/>
      <c r="AU40" s="505"/>
      <c r="AV40" s="503"/>
      <c r="AW40" s="315"/>
      <c r="AX40" s="751">
        <f>IF(AW40&lt;&gt;0,VLOOKUP(AW40,'整理番号表 （R6時） '!$P$43:$R$49,2,FALSE),)</f>
        <v>0</v>
      </c>
      <c r="AY40" s="506"/>
      <c r="AZ40" s="505"/>
      <c r="BA40" s="503"/>
      <c r="BB40" s="444"/>
      <c r="BC40" s="759">
        <f t="shared" si="133"/>
        <v>0</v>
      </c>
      <c r="BD40" s="763">
        <f t="shared" si="12"/>
        <v>0</v>
      </c>
      <c r="BE40" s="759">
        <f t="shared" si="134"/>
        <v>0</v>
      </c>
      <c r="BF40" s="508"/>
      <c r="BG40" s="508"/>
      <c r="BH40" s="508"/>
      <c r="BI40" s="509"/>
      <c r="BJ40" s="770" t="str">
        <f t="shared" si="135"/>
        <v/>
      </c>
      <c r="BK40" s="772" t="str">
        <f t="shared" si="136"/>
        <v/>
      </c>
      <c r="BL40" s="648">
        <f t="shared" si="137"/>
        <v>0</v>
      </c>
      <c r="BM40" s="836"/>
      <c r="BN40" s="510"/>
      <c r="BO40" s="593"/>
      <c r="BP40" s="902"/>
      <c r="BQ40" s="756"/>
      <c r="BR40" s="756"/>
      <c r="BS40" s="756"/>
      <c r="BT40" s="929" t="str">
        <f t="shared" si="238"/>
        <v/>
      </c>
      <c r="BU40" s="911"/>
      <c r="BV40" s="752"/>
      <c r="BW40" s="751">
        <f>IF(BV40&lt;&gt;0,VLOOKUP(BV40,'整理番号表 （R6時） '!$P$43:$R$49,2,FALSE),)</f>
        <v>0</v>
      </c>
      <c r="BX40" s="758"/>
      <c r="BY40" s="757"/>
      <c r="BZ40" s="759" t="str">
        <f t="shared" si="138"/>
        <v/>
      </c>
      <c r="CA40" s="712"/>
      <c r="CB40" s="759">
        <f t="shared" si="139"/>
        <v>0</v>
      </c>
      <c r="CC40" s="763" t="str">
        <f t="shared" si="13"/>
        <v/>
      </c>
      <c r="CD40" s="754"/>
      <c r="CE40" s="754"/>
      <c r="CF40" s="759">
        <f t="shared" si="235"/>
        <v>0</v>
      </c>
      <c r="CG40" s="748"/>
      <c r="CH40" s="748"/>
      <c r="CI40" s="622"/>
      <c r="CJ40" s="853"/>
      <c r="CK40" s="854"/>
      <c r="CL40" s="665" t="str">
        <f t="shared" si="140"/>
        <v/>
      </c>
      <c r="CM40" s="666" t="str">
        <f t="shared" si="14"/>
        <v/>
      </c>
      <c r="CN40" s="744"/>
      <c r="CO40" s="496"/>
      <c r="CP40" s="762" t="str">
        <f t="shared" si="15"/>
        <v/>
      </c>
      <c r="CQ40" s="740"/>
      <c r="CR40" s="749"/>
      <c r="CS40" s="740"/>
      <c r="CT40" s="740"/>
      <c r="CU40" s="740"/>
      <c r="CV40" s="649" t="str">
        <f t="shared" si="141"/>
        <v/>
      </c>
      <c r="CW40" s="547">
        <f t="shared" si="142"/>
        <v>0</v>
      </c>
      <c r="CX40" s="762" t="str">
        <f t="shared" si="16"/>
        <v/>
      </c>
      <c r="CY40" s="715"/>
      <c r="CZ40" s="740"/>
      <c r="DA40" s="715"/>
      <c r="DB40" s="715"/>
      <c r="DC40" s="714"/>
      <c r="DD40" s="649" t="str">
        <f t="shared" si="143"/>
        <v/>
      </c>
      <c r="DE40" s="547" t="str">
        <f t="shared" si="144"/>
        <v/>
      </c>
      <c r="DF40" s="762">
        <f t="shared" si="145"/>
        <v>0</v>
      </c>
      <c r="DG40" s="762" t="str">
        <f t="shared" si="146"/>
        <v/>
      </c>
      <c r="DH40" s="762">
        <f t="shared" si="147"/>
        <v>0</v>
      </c>
      <c r="DI40" s="762">
        <f t="shared" si="148"/>
        <v>0</v>
      </c>
      <c r="DJ40" s="762">
        <f t="shared" si="149"/>
        <v>0</v>
      </c>
      <c r="DK40" s="762">
        <f t="shared" si="150"/>
        <v>0</v>
      </c>
      <c r="DL40" s="762">
        <f t="shared" si="151"/>
        <v>0</v>
      </c>
      <c r="DM40" s="762" t="str">
        <f t="shared" si="152"/>
        <v/>
      </c>
      <c r="DN40" s="855"/>
      <c r="DO40" s="661">
        <f t="shared" si="241"/>
        <v>0</v>
      </c>
      <c r="DP40" s="336">
        <f t="shared" si="241"/>
        <v>0</v>
      </c>
      <c r="DQ40" s="336">
        <f t="shared" si="241"/>
        <v>0</v>
      </c>
      <c r="DR40" s="336">
        <f t="shared" si="241"/>
        <v>0</v>
      </c>
      <c r="DS40" s="336">
        <f t="shared" si="241"/>
        <v>0</v>
      </c>
      <c r="DT40" s="336">
        <f t="shared" si="241"/>
        <v>0</v>
      </c>
      <c r="DU40" s="336">
        <f t="shared" si="154"/>
        <v>0</v>
      </c>
      <c r="DV40" s="336">
        <f t="shared" si="242"/>
        <v>0</v>
      </c>
      <c r="DW40" s="336">
        <f t="shared" si="242"/>
        <v>0</v>
      </c>
      <c r="DX40" s="336">
        <f t="shared" si="242"/>
        <v>0</v>
      </c>
      <c r="DY40" s="336">
        <f t="shared" si="242"/>
        <v>0</v>
      </c>
      <c r="DZ40" s="336">
        <f t="shared" si="242"/>
        <v>0</v>
      </c>
      <c r="EA40" s="336">
        <f t="shared" si="242"/>
        <v>0</v>
      </c>
      <c r="EB40" s="336">
        <f t="shared" si="156"/>
        <v>0</v>
      </c>
      <c r="EC40" s="336">
        <f t="shared" si="157"/>
        <v>0</v>
      </c>
      <c r="ED40" s="336">
        <f t="shared" si="158"/>
        <v>0</v>
      </c>
      <c r="EE40" s="336">
        <f t="shared" si="159"/>
        <v>0</v>
      </c>
      <c r="EF40" s="336">
        <f t="shared" si="160"/>
        <v>0</v>
      </c>
      <c r="EG40" s="390">
        <f t="shared" si="19"/>
        <v>0</v>
      </c>
      <c r="EH40" s="650">
        <f t="shared" si="161"/>
        <v>0</v>
      </c>
      <c r="EI40" s="650">
        <f>IF($AA40=1,IF(SUM($EH40:EH40)&lt;&gt;1,IF(SUM(GR40,HC40,HL40)&gt;0,1,),),)</f>
        <v>0</v>
      </c>
      <c r="EJ40" s="650">
        <f>IF($AA40=1,IF(SUM($EH40:EI40)&lt;&gt;1,IF(SUM(GS40,HD40,HM40)&gt;0,1,),),)</f>
        <v>0</v>
      </c>
      <c r="EK40" s="650">
        <f>IF($AA40=1,IF(SUM($EH40:EJ40)&lt;&gt;1,IF(SUM(GT40,HE40,HN40)&gt;0,1,),),)</f>
        <v>0</v>
      </c>
      <c r="EL40" s="650">
        <f>IF($AA40=1,IF(SUM($EH40:EK40)&lt;&gt;1,IF(SUM(GU40,GZ40,HF40,HO40)&gt;0,1,),),)</f>
        <v>0</v>
      </c>
      <c r="EM40" s="650">
        <f>IF($AA40=1,IF(SUM($EH40:EK40)&lt;&gt;1,IF(SUM(GV40,HG40,HP40)&gt;0,1,),),)</f>
        <v>0</v>
      </c>
      <c r="EN40" s="650">
        <f>IF($AA40=1,IF(SUM($EH40:EL40)&lt;&gt;1,IF(SUM(GW40,HH40,HQ40)&gt;0,1,),),)</f>
        <v>0</v>
      </c>
      <c r="EO40" s="650">
        <f>IF($AA40=1,IF(SUM($EH40:EM40)&lt;&gt;1,IF(SUM(GX40,HI40,HR40)&gt;0,1,),),)</f>
        <v>0</v>
      </c>
      <c r="EP40" s="650">
        <f>IF($AA40=1,IF(SUM($EH40:EO40)&lt;&gt;1,IF(SUM(GY40,HJ40,HS40,HA40)&gt;0,1,),),)</f>
        <v>0</v>
      </c>
      <c r="EQ40" s="818"/>
      <c r="ER40" s="818"/>
      <c r="ES40" s="818"/>
      <c r="ET40" s="818"/>
      <c r="EU40" s="818"/>
      <c r="EV40" s="818"/>
      <c r="EW40" s="59"/>
      <c r="EX40" s="59"/>
      <c r="EY40" s="59"/>
      <c r="EZ40" s="59"/>
      <c r="FA40" s="59"/>
      <c r="FB40" s="650">
        <f t="shared" si="21"/>
        <v>0</v>
      </c>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11"/>
      <c r="GB40" s="59"/>
      <c r="GC40" s="932"/>
      <c r="GD40" s="662"/>
      <c r="GE40" s="512"/>
      <c r="GF40" s="513"/>
      <c r="GG40" s="514"/>
      <c r="GH40" s="514"/>
      <c r="GI40" s="515">
        <f t="shared" si="22"/>
        <v>0</v>
      </c>
      <c r="GJ40" s="516">
        <f t="shared" si="23"/>
        <v>0</v>
      </c>
      <c r="GK40" s="517">
        <f t="shared" si="24"/>
        <v>0</v>
      </c>
      <c r="GL40" s="518">
        <f t="shared" si="25"/>
        <v>0</v>
      </c>
      <c r="GM40" s="518">
        <f t="shared" si="26"/>
        <v>0</v>
      </c>
      <c r="GN40" s="518">
        <f t="shared" si="27"/>
        <v>0</v>
      </c>
      <c r="GO40" s="518">
        <f t="shared" si="28"/>
        <v>0</v>
      </c>
      <c r="GP40" s="517">
        <f t="shared" si="162"/>
        <v>0</v>
      </c>
      <c r="GQ40" s="517">
        <f t="shared" si="163"/>
        <v>0</v>
      </c>
      <c r="GR40" s="517">
        <f>IF($GF40&lt;&gt;1,IF(AND(SUM($GQ40:GQ40)&lt;&gt;1),IF($GI40&gt;=10,1,),),0)</f>
        <v>0</v>
      </c>
      <c r="GS40" s="517">
        <f>IF($GF40&lt;&gt;1,IF(AND(SUM($GQ40:GR40)&lt;&gt;1),IF(AND($GE40=1,$GI40&gt;=4),1,),),0)</f>
        <v>0</v>
      </c>
      <c r="GT40" s="517">
        <f>IF($GF40&lt;&gt;1,IF(AND(SUM($GQ40:GS40)&lt;&gt;1),IF(AND($GE40=1,$GI40&gt;=2),1,),),0)</f>
        <v>0</v>
      </c>
      <c r="GU40" s="517">
        <f>IF($GF40&lt;&gt;1,IF(AND(SUM($GQ40:GT40)&lt;&gt;1),IF(AND($GE40=1,$GI40&gt;0),1,),),0)</f>
        <v>0</v>
      </c>
      <c r="GV40" s="517">
        <f>IF($GF40&lt;&gt;1,IF(AND(SUM($GQ40:GU40)&lt;&gt;1),IF($GI40&gt;=4,1,),),0)</f>
        <v>0</v>
      </c>
      <c r="GW40" s="517">
        <f>IF($GF40&lt;&gt;1,IF(AND(SUM($GQ40:GV40)&lt;&gt;1),IF($GE40=1,1,),),0)</f>
        <v>0</v>
      </c>
      <c r="GX40" s="517">
        <f>IF($GF40&lt;&gt;1,IF(AND(SUM($GQ40:GW40)&lt;&gt;1),IF($GI40&gt;=2,1,),),0)</f>
        <v>0</v>
      </c>
      <c r="GY40" s="517">
        <f>IF($GF40&lt;&gt;1,IF(AND(SUM($GQ40:GX40)&lt;&gt;1),IF($GI40&gt;0,1,),),0)</f>
        <v>0</v>
      </c>
      <c r="GZ40" s="517">
        <f t="shared" si="164"/>
        <v>0</v>
      </c>
      <c r="HA40" s="517">
        <f>IF(AND(SUM($GZ40:GZ40)&lt;&gt;1,$GP40=4,$GF40=1,$GI40&gt;0),1,0)</f>
        <v>0</v>
      </c>
      <c r="HB40" s="517">
        <f t="shared" si="165"/>
        <v>0</v>
      </c>
      <c r="HC40" s="517">
        <f t="shared" si="166"/>
        <v>0</v>
      </c>
      <c r="HD40" s="517">
        <f>IF(AND($GP40=2,SUM($HB40:HC40)&lt;&gt;1),IF(AND($GE40=1,$GJ40&gt;=0.2),1,),)</f>
        <v>0</v>
      </c>
      <c r="HE40" s="517">
        <f>IF(AND($GP40=2,SUM($HB40:HD40)&lt;&gt;1),IF(AND($GE40=1,$GJ40&gt;=0.1),1,),)</f>
        <v>0</v>
      </c>
      <c r="HF40" s="517">
        <f>IF(AND($GP40=2,SUM($HB40:HE40)&lt;&gt;1),IF(AND($GE40=1,$GI40&gt;0),1,),)</f>
        <v>0</v>
      </c>
      <c r="HG40" s="517">
        <f>IF(AND($GP40=2,SUM($HB40:HF40)&lt;&gt;1),IF($GJ40&gt;=0.2,1,),)</f>
        <v>0</v>
      </c>
      <c r="HH40" s="517">
        <f>IF(AND($GP40=2,SUM($HB40:HG40)&lt;&gt;1),IF($GE40=1,1,),)</f>
        <v>0</v>
      </c>
      <c r="HI40" s="517">
        <f>IF(AND($GP40=2,SUM($HB40:HH40)&lt;&gt;1),IF($GJ40&gt;=0.1,1,),)</f>
        <v>0</v>
      </c>
      <c r="HJ40" s="517">
        <f>IF(AND(SUM($HB40:HI40)&lt;&gt;1,$GP40=2,$GI40&gt;0),1,)</f>
        <v>0</v>
      </c>
      <c r="HK40" s="517">
        <f t="shared" si="167"/>
        <v>0</v>
      </c>
      <c r="HL40" s="517">
        <f t="shared" si="168"/>
        <v>0</v>
      </c>
      <c r="HM40" s="517">
        <f>IF(AND($GP40=3,SUM($HK40:HL40)&lt;&gt;1),IF(AND($GE40=1,$GJ40&gt;=0.1),1,),)</f>
        <v>0</v>
      </c>
      <c r="HN40" s="517">
        <f>IF(AND($GP40=3,SUM($HK40:HM40)&lt;&gt;1),IF(AND($GE40=1,$GJ40&gt;=0.05),1,),)</f>
        <v>0</v>
      </c>
      <c r="HO40" s="517">
        <f>IF(AND($GP40=3,SUM($HK40:HN40)&lt;&gt;1),IF(AND($GE40=1,$GI40&gt;0),1,),)</f>
        <v>0</v>
      </c>
      <c r="HP40" s="517">
        <f>IF(AND($GP40=3,SUM($HK40:HO40)&lt;&gt;1),IF($GJ40&gt;=0.1,1,),)</f>
        <v>0</v>
      </c>
      <c r="HQ40" s="517">
        <f>IF(AND($GP40=3,SUM($HK40:HP40)&lt;&gt;1),IF($GE40=1,1,),)</f>
        <v>0</v>
      </c>
      <c r="HR40" s="517">
        <f>IF(AND($GP40=3,SUM($HK40:HQ40)&lt;&gt;1),IF($GJ40&gt;=0.05,1,),)</f>
        <v>0</v>
      </c>
      <c r="HS40" s="517">
        <f>IF(AND(SUM($HK40:HR40)&lt;&gt;1,$GP40=3,$GF40=1,$GI40&gt;0),1,)</f>
        <v>0</v>
      </c>
      <c r="HT40" s="831"/>
      <c r="HU40" s="520">
        <f t="shared" si="169"/>
        <v>0</v>
      </c>
      <c r="HV40" s="521">
        <f t="shared" si="170"/>
        <v>0</v>
      </c>
      <c r="HW40" s="521">
        <f t="shared" si="171"/>
        <v>0</v>
      </c>
      <c r="HX40" s="521">
        <f t="shared" si="172"/>
        <v>0</v>
      </c>
      <c r="HY40" s="521">
        <f t="shared" si="173"/>
        <v>0</v>
      </c>
      <c r="HZ40" s="521">
        <f t="shared" si="174"/>
        <v>0</v>
      </c>
      <c r="IA40" s="521">
        <f t="shared" si="175"/>
        <v>0</v>
      </c>
      <c r="IB40" s="521">
        <f t="shared" si="176"/>
        <v>0</v>
      </c>
      <c r="IC40" s="521">
        <f t="shared" si="177"/>
        <v>0</v>
      </c>
      <c r="ID40" s="521">
        <f t="shared" si="178"/>
        <v>0</v>
      </c>
      <c r="IE40" s="521">
        <f t="shared" si="179"/>
        <v>0</v>
      </c>
      <c r="IF40" s="521">
        <f t="shared" si="180"/>
        <v>0</v>
      </c>
      <c r="IG40" s="521">
        <f t="shared" si="181"/>
        <v>0</v>
      </c>
      <c r="IH40" s="521">
        <f t="shared" si="182"/>
        <v>0</v>
      </c>
      <c r="II40" s="521">
        <f t="shared" si="183"/>
        <v>0</v>
      </c>
      <c r="IJ40" s="521">
        <f t="shared" si="184"/>
        <v>0</v>
      </c>
      <c r="IK40" s="521">
        <f t="shared" si="185"/>
        <v>0</v>
      </c>
      <c r="IL40" s="521">
        <f t="shared" si="186"/>
        <v>0</v>
      </c>
      <c r="IM40" s="521">
        <f t="shared" si="187"/>
        <v>0</v>
      </c>
      <c r="IN40" s="521">
        <f t="shared" si="35"/>
        <v>0</v>
      </c>
      <c r="IO40" s="521">
        <f t="shared" si="36"/>
        <v>0</v>
      </c>
      <c r="IP40" s="521">
        <f t="shared" si="37"/>
        <v>0</v>
      </c>
      <c r="IQ40" s="521">
        <f t="shared" si="38"/>
        <v>0</v>
      </c>
      <c r="IR40" s="521">
        <f t="shared" si="39"/>
        <v>0</v>
      </c>
      <c r="IS40" s="521">
        <f t="shared" si="40"/>
        <v>0</v>
      </c>
      <c r="IT40" s="521">
        <f t="shared" si="41"/>
        <v>0</v>
      </c>
      <c r="IU40" s="521">
        <f t="shared" si="42"/>
        <v>0</v>
      </c>
      <c r="IV40" s="521">
        <f t="shared" si="43"/>
        <v>0</v>
      </c>
      <c r="IW40" s="823">
        <f t="shared" si="44"/>
        <v>0</v>
      </c>
      <c r="IX40" s="521">
        <f t="shared" si="45"/>
        <v>0</v>
      </c>
      <c r="IY40" s="521">
        <f t="shared" si="46"/>
        <v>0</v>
      </c>
      <c r="IZ40" s="823">
        <f t="shared" si="188"/>
        <v>0</v>
      </c>
      <c r="JA40" s="521">
        <f t="shared" si="48"/>
        <v>0</v>
      </c>
      <c r="JB40" s="521">
        <f t="shared" si="49"/>
        <v>0</v>
      </c>
      <c r="JC40" s="521">
        <f t="shared" si="50"/>
        <v>0</v>
      </c>
      <c r="JD40" s="521">
        <f t="shared" si="189"/>
        <v>0</v>
      </c>
      <c r="JE40" s="521">
        <f t="shared" si="190"/>
        <v>0</v>
      </c>
      <c r="JF40" s="521">
        <f t="shared" si="191"/>
        <v>0</v>
      </c>
      <c r="JG40" s="521">
        <f t="shared" si="192"/>
        <v>0</v>
      </c>
      <c r="JH40" s="521">
        <f t="shared" si="193"/>
        <v>0</v>
      </c>
      <c r="JI40" s="521">
        <f t="shared" si="194"/>
        <v>0</v>
      </c>
      <c r="JJ40" s="521">
        <f t="shared" si="195"/>
        <v>0</v>
      </c>
      <c r="JK40" s="521">
        <f t="shared" si="196"/>
        <v>0</v>
      </c>
      <c r="JL40" s="521">
        <f t="shared" si="197"/>
        <v>0</v>
      </c>
      <c r="JM40" s="521">
        <f t="shared" si="198"/>
        <v>0</v>
      </c>
      <c r="JN40" s="521">
        <f t="shared" si="199"/>
        <v>0</v>
      </c>
      <c r="JO40" s="521">
        <f t="shared" si="200"/>
        <v>0</v>
      </c>
      <c r="JP40" s="521">
        <f t="shared" si="201"/>
        <v>0</v>
      </c>
      <c r="JQ40" s="521">
        <f t="shared" si="202"/>
        <v>0</v>
      </c>
      <c r="JR40" s="521">
        <f t="shared" si="203"/>
        <v>0</v>
      </c>
      <c r="JS40" s="521">
        <f t="shared" si="204"/>
        <v>0</v>
      </c>
      <c r="JT40" s="521">
        <f t="shared" si="205"/>
        <v>0</v>
      </c>
      <c r="JU40" s="521">
        <f t="shared" si="206"/>
        <v>0</v>
      </c>
      <c r="JV40" s="521">
        <f t="shared" si="207"/>
        <v>0</v>
      </c>
      <c r="JW40" s="521">
        <f t="shared" si="208"/>
        <v>0</v>
      </c>
      <c r="JX40" s="521">
        <f t="shared" si="209"/>
        <v>0</v>
      </c>
      <c r="JY40" s="521">
        <f t="shared" si="210"/>
        <v>0</v>
      </c>
      <c r="JZ40" s="521">
        <f t="shared" si="211"/>
        <v>0</v>
      </c>
      <c r="KA40" s="521">
        <f t="shared" si="212"/>
        <v>0</v>
      </c>
      <c r="KB40" s="521">
        <f t="shared" si="213"/>
        <v>0</v>
      </c>
      <c r="KC40" s="521">
        <f t="shared" si="214"/>
        <v>0</v>
      </c>
      <c r="KD40" s="521">
        <f t="shared" si="215"/>
        <v>0</v>
      </c>
      <c r="KE40" s="521">
        <f t="shared" si="216"/>
        <v>0</v>
      </c>
      <c r="KF40" s="521">
        <f t="shared" si="79"/>
        <v>0</v>
      </c>
      <c r="KG40" s="521">
        <f t="shared" si="217"/>
        <v>0</v>
      </c>
      <c r="KH40" s="521">
        <f t="shared" si="218"/>
        <v>0</v>
      </c>
      <c r="KI40" s="522">
        <f t="shared" si="219"/>
        <v>0</v>
      </c>
      <c r="KJ40" s="521">
        <f t="shared" si="83"/>
        <v>0</v>
      </c>
      <c r="KK40" s="760">
        <f>IF(H40=1,VLOOKUP(C40,'総括表 (A表)'!$E$12:$AW$542,42,FALSE),)</f>
        <v>0</v>
      </c>
      <c r="KL40" s="524">
        <f t="shared" si="220"/>
        <v>0</v>
      </c>
      <c r="KM40" s="521" t="str">
        <f t="shared" si="84"/>
        <v/>
      </c>
      <c r="KN40" s="521" t="str">
        <f t="shared" si="85"/>
        <v/>
      </c>
      <c r="KO40" s="521" t="str">
        <f t="shared" si="221"/>
        <v/>
      </c>
      <c r="KP40" s="521" t="str">
        <f t="shared" si="86"/>
        <v/>
      </c>
      <c r="KQ40" s="521" t="str">
        <f t="shared" si="87"/>
        <v/>
      </c>
      <c r="KR40" s="521" t="str">
        <f t="shared" si="88"/>
        <v/>
      </c>
      <c r="KS40" s="521" t="str">
        <f t="shared" si="89"/>
        <v/>
      </c>
      <c r="KT40" s="521" t="str">
        <f t="shared" si="90"/>
        <v/>
      </c>
      <c r="KU40" s="760" t="str">
        <f t="shared" si="91"/>
        <v/>
      </c>
      <c r="KV40" s="521" t="str">
        <f t="shared" si="92"/>
        <v/>
      </c>
      <c r="KW40" s="520">
        <f t="shared" si="93"/>
        <v>0</v>
      </c>
      <c r="KX40" s="521" t="str">
        <f t="shared" si="222"/>
        <v/>
      </c>
      <c r="KY40" s="525">
        <f t="shared" si="94"/>
        <v>0</v>
      </c>
      <c r="KZ40" s="521" t="str">
        <f t="shared" si="95"/>
        <v/>
      </c>
      <c r="LA40" s="760" t="str">
        <f t="shared" si="96"/>
        <v/>
      </c>
      <c r="LB40" s="526" t="str">
        <f t="shared" si="97"/>
        <v>○</v>
      </c>
      <c r="LC40" s="520">
        <f t="shared" si="223"/>
        <v>0</v>
      </c>
      <c r="LD40" s="527">
        <f t="shared" si="224"/>
        <v>0</v>
      </c>
      <c r="LE40" s="527" t="str">
        <f t="shared" si="225"/>
        <v/>
      </c>
      <c r="LF40" s="761" t="str">
        <f t="shared" si="226"/>
        <v/>
      </c>
      <c r="LG40" s="735" t="str">
        <f t="shared" si="98"/>
        <v/>
      </c>
      <c r="LH40" s="530" t="str">
        <f t="shared" si="99"/>
        <v>○</v>
      </c>
      <c r="LI40" s="736">
        <f t="shared" si="100"/>
        <v>0</v>
      </c>
      <c r="LJ40" s="761">
        <f t="shared" si="101"/>
        <v>0</v>
      </c>
      <c r="LK40" s="532">
        <f t="shared" si="227"/>
        <v>0</v>
      </c>
      <c r="LL40" s="533" t="str">
        <f t="shared" si="228"/>
        <v>○</v>
      </c>
      <c r="LM40" s="600">
        <f t="shared" si="102"/>
        <v>0</v>
      </c>
      <c r="LN40" s="602" t="str">
        <f t="shared" si="229"/>
        <v>○</v>
      </c>
      <c r="LO40" s="608">
        <f t="shared" si="103"/>
        <v>0</v>
      </c>
      <c r="LP40" s="521" t="str">
        <f t="shared" si="104"/>
        <v/>
      </c>
      <c r="LQ40" s="607">
        <f t="shared" si="105"/>
        <v>0</v>
      </c>
      <c r="LR40" s="521" t="str">
        <f t="shared" si="106"/>
        <v/>
      </c>
      <c r="LS40" s="519" t="str">
        <f t="shared" si="107"/>
        <v/>
      </c>
      <c r="LT40" s="526" t="str">
        <f t="shared" si="108"/>
        <v>○</v>
      </c>
      <c r="LU40" s="601" t="str">
        <f t="shared" si="230"/>
        <v/>
      </c>
      <c r="LV40" s="601">
        <f t="shared" si="231"/>
        <v>0</v>
      </c>
      <c r="LW40" s="761">
        <f t="shared" si="110"/>
        <v>0</v>
      </c>
      <c r="LX40" s="735">
        <f t="shared" si="111"/>
        <v>0</v>
      </c>
      <c r="LY40" s="530" t="str">
        <f t="shared" si="112"/>
        <v>○</v>
      </c>
      <c r="LZ40" s="736">
        <f t="shared" si="113"/>
        <v>0</v>
      </c>
      <c r="MA40" s="761">
        <f t="shared" si="114"/>
        <v>0</v>
      </c>
      <c r="MB40" s="532">
        <f t="shared" si="115"/>
        <v>0</v>
      </c>
      <c r="MC40" s="533" t="str">
        <f t="shared" si="232"/>
        <v>○</v>
      </c>
      <c r="MD40" s="473">
        <f>IF(AND($H40=1,$T40=1),SUMIF($E$14:$E$213,E40,$CA$14:CA239),0)</f>
        <v>0</v>
      </c>
      <c r="ME40" s="856" t="str">
        <f t="shared" si="116"/>
        <v>○</v>
      </c>
      <c r="MF40" s="869" t="str">
        <f t="shared" si="233"/>
        <v/>
      </c>
      <c r="MG40" s="870" t="str">
        <f t="shared" si="117"/>
        <v/>
      </c>
      <c r="MH40" s="871" t="str">
        <f t="shared" si="118"/>
        <v/>
      </c>
      <c r="MI40" s="872" t="str">
        <f t="shared" si="234"/>
        <v/>
      </c>
      <c r="MJ40" s="873" t="str">
        <f t="shared" si="119"/>
        <v/>
      </c>
      <c r="MK40" s="874">
        <f t="shared" si="120"/>
        <v>0</v>
      </c>
    </row>
    <row r="41" spans="1:349" ht="18.649999999999999" customHeight="1">
      <c r="A41" s="610">
        <f t="shared" si="8"/>
        <v>0</v>
      </c>
      <c r="B41" s="610">
        <f t="shared" si="121"/>
        <v>0</v>
      </c>
      <c r="C41" s="610">
        <f t="shared" si="122"/>
        <v>0</v>
      </c>
      <c r="D41" s="610">
        <f t="shared" si="123"/>
        <v>0</v>
      </c>
      <c r="E41" s="610">
        <f t="shared" si="9"/>
        <v>0</v>
      </c>
      <c r="F41" s="610">
        <f t="shared" si="124"/>
        <v>0</v>
      </c>
      <c r="G41" s="610">
        <f t="shared" si="125"/>
        <v>0</v>
      </c>
      <c r="H41" s="610">
        <f t="shared" si="126"/>
        <v>0</v>
      </c>
      <c r="I41" s="611">
        <f t="shared" si="10"/>
        <v>28</v>
      </c>
      <c r="J41" s="719"/>
      <c r="K41" s="720"/>
      <c r="L41" s="720"/>
      <c r="M41" s="720"/>
      <c r="N41" s="924"/>
      <c r="O41" s="918"/>
      <c r="P41" s="742"/>
      <c r="Q41" s="637">
        <f t="shared" si="127"/>
        <v>0</v>
      </c>
      <c r="R41" s="656"/>
      <c r="S41" s="655"/>
      <c r="T41" s="657"/>
      <c r="U41" s="657"/>
      <c r="V41" s="762">
        <f t="shared" si="11"/>
        <v>0</v>
      </c>
      <c r="W41" s="305"/>
      <c r="X41" s="502"/>
      <c r="Y41" s="502"/>
      <c r="Z41" s="305"/>
      <c r="AA41" s="639" t="str">
        <f t="shared" si="128"/>
        <v/>
      </c>
      <c r="AB41" s="640" t="str">
        <f t="shared" si="129"/>
        <v/>
      </c>
      <c r="AC41" s="314"/>
      <c r="AD41" s="641">
        <f t="shared" si="130"/>
        <v>0</v>
      </c>
      <c r="AE41" s="729"/>
      <c r="AF41" s="728" t="str">
        <f>'整理番号表 （R6時） '!$AC41</f>
        <v/>
      </c>
      <c r="AG41" s="730" t="str">
        <f t="shared" si="131"/>
        <v/>
      </c>
      <c r="AH41" s="314"/>
      <c r="AI41" s="314"/>
      <c r="AJ41" s="639">
        <f>IF(AI41&lt;&gt;0,VLOOKUP(AI41,'整理番号表 （R6時） '!$B$20:$F$47,2,FALSE),)</f>
        <v>0</v>
      </c>
      <c r="AK41" s="409"/>
      <c r="AL41" s="733"/>
      <c r="AM41" s="409"/>
      <c r="AN41" s="315"/>
      <c r="AO41" s="644" t="str">
        <f>IF(AND($S41=1,$AN41&lt;&gt;0),VLOOKUP(AN41,'整理番号表 （R6時） '!$P$6:$Q$39,2,FALSE),IF(AND($T41=1,$AN41&gt;0,$AN41&lt;=8),VLOOKUP($AN41,'整理番号表 （R6時） '!$P$6:$Q$13,2,FALSE),IF($AN41&gt;=9,"ﾘｰｽは1～8の数字を選択","")))</f>
        <v/>
      </c>
      <c r="AP41" s="501"/>
      <c r="AQ41" s="645">
        <f t="shared" si="132"/>
        <v>0</v>
      </c>
      <c r="AR41" s="795"/>
      <c r="AS41" s="305"/>
      <c r="AT41" s="504"/>
      <c r="AU41" s="505"/>
      <c r="AV41" s="503"/>
      <c r="AW41" s="315"/>
      <c r="AX41" s="751">
        <f>IF(AW41&lt;&gt;0,VLOOKUP(AW41,'整理番号表 （R6時） '!$P$43:$R$49,2,FALSE),)</f>
        <v>0</v>
      </c>
      <c r="AY41" s="506"/>
      <c r="AZ41" s="505"/>
      <c r="BA41" s="503"/>
      <c r="BB41" s="444"/>
      <c r="BC41" s="759">
        <f t="shared" si="133"/>
        <v>0</v>
      </c>
      <c r="BD41" s="763">
        <f t="shared" si="12"/>
        <v>0</v>
      </c>
      <c r="BE41" s="759">
        <f t="shared" si="134"/>
        <v>0</v>
      </c>
      <c r="BF41" s="508"/>
      <c r="BG41" s="508"/>
      <c r="BH41" s="508"/>
      <c r="BI41" s="509"/>
      <c r="BJ41" s="770" t="str">
        <f t="shared" si="135"/>
        <v/>
      </c>
      <c r="BK41" s="772" t="str">
        <f t="shared" si="136"/>
        <v/>
      </c>
      <c r="BL41" s="648">
        <f t="shared" si="137"/>
        <v>0</v>
      </c>
      <c r="BM41" s="836"/>
      <c r="BN41" s="510"/>
      <c r="BO41" s="593"/>
      <c r="BP41" s="902"/>
      <c r="BQ41" s="756"/>
      <c r="BR41" s="756"/>
      <c r="BS41" s="756"/>
      <c r="BT41" s="929" t="str">
        <f t="shared" si="238"/>
        <v/>
      </c>
      <c r="BU41" s="911"/>
      <c r="BV41" s="752"/>
      <c r="BW41" s="751">
        <f>IF(BV41&lt;&gt;0,VLOOKUP(BV41,'整理番号表 （R6時） '!$P$43:$R$49,2,FALSE),)</f>
        <v>0</v>
      </c>
      <c r="BX41" s="758"/>
      <c r="BY41" s="757"/>
      <c r="BZ41" s="759" t="str">
        <f t="shared" si="138"/>
        <v/>
      </c>
      <c r="CA41" s="712"/>
      <c r="CB41" s="759">
        <f t="shared" si="139"/>
        <v>0</v>
      </c>
      <c r="CC41" s="763" t="str">
        <f t="shared" si="13"/>
        <v/>
      </c>
      <c r="CD41" s="754"/>
      <c r="CE41" s="754"/>
      <c r="CF41" s="759">
        <f t="shared" si="235"/>
        <v>0</v>
      </c>
      <c r="CG41" s="748"/>
      <c r="CH41" s="748"/>
      <c r="CI41" s="622"/>
      <c r="CJ41" s="853"/>
      <c r="CK41" s="854"/>
      <c r="CL41" s="665" t="str">
        <f t="shared" si="140"/>
        <v/>
      </c>
      <c r="CM41" s="666" t="str">
        <f t="shared" si="14"/>
        <v/>
      </c>
      <c r="CN41" s="744"/>
      <c r="CO41" s="496"/>
      <c r="CP41" s="762" t="str">
        <f t="shared" si="15"/>
        <v/>
      </c>
      <c r="CQ41" s="740"/>
      <c r="CR41" s="749"/>
      <c r="CS41" s="740"/>
      <c r="CT41" s="740"/>
      <c r="CU41" s="740"/>
      <c r="CV41" s="649" t="str">
        <f t="shared" si="141"/>
        <v/>
      </c>
      <c r="CW41" s="547">
        <f t="shared" si="142"/>
        <v>0</v>
      </c>
      <c r="CX41" s="762" t="str">
        <f t="shared" si="16"/>
        <v/>
      </c>
      <c r="CY41" s="715"/>
      <c r="CZ41" s="740"/>
      <c r="DA41" s="715"/>
      <c r="DB41" s="715"/>
      <c r="DC41" s="714"/>
      <c r="DD41" s="649" t="str">
        <f t="shared" si="143"/>
        <v/>
      </c>
      <c r="DE41" s="547" t="str">
        <f t="shared" si="144"/>
        <v/>
      </c>
      <c r="DF41" s="762">
        <f t="shared" si="145"/>
        <v>0</v>
      </c>
      <c r="DG41" s="762" t="str">
        <f t="shared" si="146"/>
        <v/>
      </c>
      <c r="DH41" s="762">
        <f t="shared" si="147"/>
        <v>0</v>
      </c>
      <c r="DI41" s="762">
        <f t="shared" si="148"/>
        <v>0</v>
      </c>
      <c r="DJ41" s="762">
        <f t="shared" si="149"/>
        <v>0</v>
      </c>
      <c r="DK41" s="762">
        <f t="shared" si="150"/>
        <v>0</v>
      </c>
      <c r="DL41" s="762">
        <f t="shared" si="151"/>
        <v>0</v>
      </c>
      <c r="DM41" s="762" t="str">
        <f t="shared" si="152"/>
        <v/>
      </c>
      <c r="DN41" s="855"/>
      <c r="DO41" s="661">
        <f t="shared" si="241"/>
        <v>0</v>
      </c>
      <c r="DP41" s="336">
        <f t="shared" si="241"/>
        <v>0</v>
      </c>
      <c r="DQ41" s="336">
        <f t="shared" si="241"/>
        <v>0</v>
      </c>
      <c r="DR41" s="336">
        <f t="shared" si="241"/>
        <v>0</v>
      </c>
      <c r="DS41" s="336">
        <f t="shared" si="241"/>
        <v>0</v>
      </c>
      <c r="DT41" s="336">
        <f t="shared" si="241"/>
        <v>0</v>
      </c>
      <c r="DU41" s="336">
        <f t="shared" si="154"/>
        <v>0</v>
      </c>
      <c r="DV41" s="336">
        <f t="shared" si="242"/>
        <v>0</v>
      </c>
      <c r="DW41" s="336">
        <f t="shared" si="242"/>
        <v>0</v>
      </c>
      <c r="DX41" s="336">
        <f t="shared" si="242"/>
        <v>0</v>
      </c>
      <c r="DY41" s="336">
        <f t="shared" si="242"/>
        <v>0</v>
      </c>
      <c r="DZ41" s="336">
        <f t="shared" si="242"/>
        <v>0</v>
      </c>
      <c r="EA41" s="336">
        <f t="shared" si="242"/>
        <v>0</v>
      </c>
      <c r="EB41" s="336">
        <f t="shared" si="156"/>
        <v>0</v>
      </c>
      <c r="EC41" s="336">
        <f t="shared" si="157"/>
        <v>0</v>
      </c>
      <c r="ED41" s="336">
        <f t="shared" si="158"/>
        <v>0</v>
      </c>
      <c r="EE41" s="336">
        <f t="shared" si="159"/>
        <v>0</v>
      </c>
      <c r="EF41" s="336">
        <f t="shared" si="160"/>
        <v>0</v>
      </c>
      <c r="EG41" s="390">
        <f t="shared" si="19"/>
        <v>0</v>
      </c>
      <c r="EH41" s="650">
        <f t="shared" si="161"/>
        <v>0</v>
      </c>
      <c r="EI41" s="650">
        <f>IF($AA41=1,IF(SUM($EH41:EH41)&lt;&gt;1,IF(SUM(GR41,HC41,HL41)&gt;0,1,),),)</f>
        <v>0</v>
      </c>
      <c r="EJ41" s="650">
        <f>IF($AA41=1,IF(SUM($EH41:EI41)&lt;&gt;1,IF(SUM(GS41,HD41,HM41)&gt;0,1,),),)</f>
        <v>0</v>
      </c>
      <c r="EK41" s="650">
        <f>IF($AA41=1,IF(SUM($EH41:EJ41)&lt;&gt;1,IF(SUM(GT41,HE41,HN41)&gt;0,1,),),)</f>
        <v>0</v>
      </c>
      <c r="EL41" s="650">
        <f>IF($AA41=1,IF(SUM($EH41:EK41)&lt;&gt;1,IF(SUM(GU41,GZ41,HF41,HO41)&gt;0,1,),),)</f>
        <v>0</v>
      </c>
      <c r="EM41" s="650">
        <f>IF($AA41=1,IF(SUM($EH41:EK41)&lt;&gt;1,IF(SUM(GV41,HG41,HP41)&gt;0,1,),),)</f>
        <v>0</v>
      </c>
      <c r="EN41" s="650">
        <f>IF($AA41=1,IF(SUM($EH41:EL41)&lt;&gt;1,IF(SUM(GW41,HH41,HQ41)&gt;0,1,),),)</f>
        <v>0</v>
      </c>
      <c r="EO41" s="650">
        <f>IF($AA41=1,IF(SUM($EH41:EM41)&lt;&gt;1,IF(SUM(GX41,HI41,HR41)&gt;0,1,),),)</f>
        <v>0</v>
      </c>
      <c r="EP41" s="650">
        <f>IF($AA41=1,IF(SUM($EH41:EO41)&lt;&gt;1,IF(SUM(GY41,HJ41,HS41,HA41)&gt;0,1,),),)</f>
        <v>0</v>
      </c>
      <c r="EQ41" s="818"/>
      <c r="ER41" s="818"/>
      <c r="ES41" s="818"/>
      <c r="ET41" s="818"/>
      <c r="EU41" s="818"/>
      <c r="EV41" s="818"/>
      <c r="EW41" s="59"/>
      <c r="EX41" s="59"/>
      <c r="EY41" s="59"/>
      <c r="EZ41" s="59"/>
      <c r="FA41" s="59"/>
      <c r="FB41" s="650">
        <f t="shared" si="21"/>
        <v>0</v>
      </c>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11"/>
      <c r="GB41" s="59"/>
      <c r="GC41" s="932"/>
      <c r="GD41" s="662"/>
      <c r="GE41" s="512"/>
      <c r="GF41" s="513"/>
      <c r="GG41" s="514"/>
      <c r="GH41" s="514"/>
      <c r="GI41" s="515">
        <f t="shared" si="22"/>
        <v>0</v>
      </c>
      <c r="GJ41" s="516">
        <f t="shared" si="23"/>
        <v>0</v>
      </c>
      <c r="GK41" s="517">
        <f t="shared" si="24"/>
        <v>0</v>
      </c>
      <c r="GL41" s="518">
        <f t="shared" si="25"/>
        <v>0</v>
      </c>
      <c r="GM41" s="518">
        <f t="shared" si="26"/>
        <v>0</v>
      </c>
      <c r="GN41" s="518">
        <f t="shared" si="27"/>
        <v>0</v>
      </c>
      <c r="GO41" s="518">
        <f t="shared" si="28"/>
        <v>0</v>
      </c>
      <c r="GP41" s="517">
        <f t="shared" si="162"/>
        <v>0</v>
      </c>
      <c r="GQ41" s="517">
        <f t="shared" si="163"/>
        <v>0</v>
      </c>
      <c r="GR41" s="517">
        <f>IF($GF41&lt;&gt;1,IF(AND(SUM($GQ41:GQ41)&lt;&gt;1),IF($GI41&gt;=10,1,),),0)</f>
        <v>0</v>
      </c>
      <c r="GS41" s="517">
        <f>IF($GF41&lt;&gt;1,IF(AND(SUM($GQ41:GR41)&lt;&gt;1),IF(AND($GE41=1,$GI41&gt;=4),1,),),0)</f>
        <v>0</v>
      </c>
      <c r="GT41" s="517">
        <f>IF($GF41&lt;&gt;1,IF(AND(SUM($GQ41:GS41)&lt;&gt;1),IF(AND($GE41=1,$GI41&gt;=2),1,),),0)</f>
        <v>0</v>
      </c>
      <c r="GU41" s="517">
        <f>IF($GF41&lt;&gt;1,IF(AND(SUM($GQ41:GT41)&lt;&gt;1),IF(AND($GE41=1,$GI41&gt;0),1,),),0)</f>
        <v>0</v>
      </c>
      <c r="GV41" s="517">
        <f>IF($GF41&lt;&gt;1,IF(AND(SUM($GQ41:GU41)&lt;&gt;1),IF($GI41&gt;=4,1,),),0)</f>
        <v>0</v>
      </c>
      <c r="GW41" s="517">
        <f>IF($GF41&lt;&gt;1,IF(AND(SUM($GQ41:GV41)&lt;&gt;1),IF($GE41=1,1,),),0)</f>
        <v>0</v>
      </c>
      <c r="GX41" s="517">
        <f>IF($GF41&lt;&gt;1,IF(AND(SUM($GQ41:GW41)&lt;&gt;1),IF($GI41&gt;=2,1,),),0)</f>
        <v>0</v>
      </c>
      <c r="GY41" s="517">
        <f>IF($GF41&lt;&gt;1,IF(AND(SUM($GQ41:GX41)&lt;&gt;1),IF($GI41&gt;0,1,),),0)</f>
        <v>0</v>
      </c>
      <c r="GZ41" s="517">
        <f t="shared" si="164"/>
        <v>0</v>
      </c>
      <c r="HA41" s="517">
        <f>IF(AND(SUM($GZ41:GZ41)&lt;&gt;1,$GP41=4,$GF41=1,$GI41&gt;0),1,0)</f>
        <v>0</v>
      </c>
      <c r="HB41" s="517">
        <f t="shared" si="165"/>
        <v>0</v>
      </c>
      <c r="HC41" s="517">
        <f t="shared" si="166"/>
        <v>0</v>
      </c>
      <c r="HD41" s="517">
        <f>IF(AND($GP41=2,SUM($HB41:HC41)&lt;&gt;1),IF(AND($GE41=1,$GJ41&gt;=0.2),1,),)</f>
        <v>0</v>
      </c>
      <c r="HE41" s="517">
        <f>IF(AND($GP41=2,SUM($HB41:HD41)&lt;&gt;1),IF(AND($GE41=1,$GJ41&gt;=0.1),1,),)</f>
        <v>0</v>
      </c>
      <c r="HF41" s="517">
        <f>IF(AND($GP41=2,SUM($HB41:HE41)&lt;&gt;1),IF(AND($GE41=1,$GI41&gt;0),1,),)</f>
        <v>0</v>
      </c>
      <c r="HG41" s="517">
        <f>IF(AND($GP41=2,SUM($HB41:HF41)&lt;&gt;1),IF($GJ41&gt;=0.2,1,),)</f>
        <v>0</v>
      </c>
      <c r="HH41" s="517">
        <f>IF(AND($GP41=2,SUM($HB41:HG41)&lt;&gt;1),IF($GE41=1,1,),)</f>
        <v>0</v>
      </c>
      <c r="HI41" s="517">
        <f>IF(AND($GP41=2,SUM($HB41:HH41)&lt;&gt;1),IF($GJ41&gt;=0.1,1,),)</f>
        <v>0</v>
      </c>
      <c r="HJ41" s="517">
        <f>IF(AND(SUM($HB41:HI41)&lt;&gt;1,$GP41=2,$GI41&gt;0),1,)</f>
        <v>0</v>
      </c>
      <c r="HK41" s="517">
        <f t="shared" si="167"/>
        <v>0</v>
      </c>
      <c r="HL41" s="517">
        <f t="shared" si="168"/>
        <v>0</v>
      </c>
      <c r="HM41" s="517">
        <f>IF(AND($GP41=3,SUM($HK41:HL41)&lt;&gt;1),IF(AND($GE41=1,$GJ41&gt;=0.1),1,),)</f>
        <v>0</v>
      </c>
      <c r="HN41" s="517">
        <f>IF(AND($GP41=3,SUM($HK41:HM41)&lt;&gt;1),IF(AND($GE41=1,$GJ41&gt;=0.05),1,),)</f>
        <v>0</v>
      </c>
      <c r="HO41" s="517">
        <f>IF(AND($GP41=3,SUM($HK41:HN41)&lt;&gt;1),IF(AND($GE41=1,$GI41&gt;0),1,),)</f>
        <v>0</v>
      </c>
      <c r="HP41" s="517">
        <f>IF(AND($GP41=3,SUM($HK41:HO41)&lt;&gt;1),IF($GJ41&gt;=0.1,1,),)</f>
        <v>0</v>
      </c>
      <c r="HQ41" s="517">
        <f>IF(AND($GP41=3,SUM($HK41:HP41)&lt;&gt;1),IF($GE41=1,1,),)</f>
        <v>0</v>
      </c>
      <c r="HR41" s="517">
        <f>IF(AND($GP41=3,SUM($HK41:HQ41)&lt;&gt;1),IF($GJ41&gt;=0.05,1,),)</f>
        <v>0</v>
      </c>
      <c r="HS41" s="517">
        <f>IF(AND(SUM($HK41:HR41)&lt;&gt;1,$GP41=3,$GF41=1,$GI41&gt;0),1,)</f>
        <v>0</v>
      </c>
      <c r="HT41" s="831"/>
      <c r="HU41" s="520">
        <f t="shared" si="169"/>
        <v>0</v>
      </c>
      <c r="HV41" s="521">
        <f t="shared" si="170"/>
        <v>0</v>
      </c>
      <c r="HW41" s="521">
        <f t="shared" si="171"/>
        <v>0</v>
      </c>
      <c r="HX41" s="521">
        <f t="shared" si="172"/>
        <v>0</v>
      </c>
      <c r="HY41" s="521">
        <f t="shared" si="173"/>
        <v>0</v>
      </c>
      <c r="HZ41" s="521">
        <f t="shared" si="174"/>
        <v>0</v>
      </c>
      <c r="IA41" s="521">
        <f t="shared" si="175"/>
        <v>0</v>
      </c>
      <c r="IB41" s="521">
        <f t="shared" si="176"/>
        <v>0</v>
      </c>
      <c r="IC41" s="521">
        <f t="shared" si="177"/>
        <v>0</v>
      </c>
      <c r="ID41" s="521">
        <f t="shared" si="178"/>
        <v>0</v>
      </c>
      <c r="IE41" s="521">
        <f t="shared" si="179"/>
        <v>0</v>
      </c>
      <c r="IF41" s="521">
        <f t="shared" si="180"/>
        <v>0</v>
      </c>
      <c r="IG41" s="521">
        <f t="shared" si="181"/>
        <v>0</v>
      </c>
      <c r="IH41" s="521">
        <f t="shared" si="182"/>
        <v>0</v>
      </c>
      <c r="II41" s="521">
        <f t="shared" si="183"/>
        <v>0</v>
      </c>
      <c r="IJ41" s="521">
        <f t="shared" si="184"/>
        <v>0</v>
      </c>
      <c r="IK41" s="521">
        <f t="shared" si="185"/>
        <v>0</v>
      </c>
      <c r="IL41" s="521">
        <f t="shared" si="186"/>
        <v>0</v>
      </c>
      <c r="IM41" s="521">
        <f t="shared" si="187"/>
        <v>0</v>
      </c>
      <c r="IN41" s="521">
        <f t="shared" si="35"/>
        <v>0</v>
      </c>
      <c r="IO41" s="521">
        <f t="shared" si="36"/>
        <v>0</v>
      </c>
      <c r="IP41" s="521">
        <f t="shared" si="37"/>
        <v>0</v>
      </c>
      <c r="IQ41" s="521">
        <f t="shared" si="38"/>
        <v>0</v>
      </c>
      <c r="IR41" s="521">
        <f t="shared" si="39"/>
        <v>0</v>
      </c>
      <c r="IS41" s="521">
        <f t="shared" si="40"/>
        <v>0</v>
      </c>
      <c r="IT41" s="521">
        <f t="shared" si="41"/>
        <v>0</v>
      </c>
      <c r="IU41" s="521">
        <f t="shared" si="42"/>
        <v>0</v>
      </c>
      <c r="IV41" s="521">
        <f t="shared" si="43"/>
        <v>0</v>
      </c>
      <c r="IW41" s="823">
        <f t="shared" si="44"/>
        <v>0</v>
      </c>
      <c r="IX41" s="521">
        <f t="shared" si="45"/>
        <v>0</v>
      </c>
      <c r="IY41" s="521">
        <f t="shared" si="46"/>
        <v>0</v>
      </c>
      <c r="IZ41" s="823">
        <f t="shared" si="188"/>
        <v>0</v>
      </c>
      <c r="JA41" s="521">
        <f t="shared" si="48"/>
        <v>0</v>
      </c>
      <c r="JB41" s="521">
        <f t="shared" si="49"/>
        <v>0</v>
      </c>
      <c r="JC41" s="521">
        <f t="shared" si="50"/>
        <v>0</v>
      </c>
      <c r="JD41" s="521">
        <f t="shared" si="189"/>
        <v>0</v>
      </c>
      <c r="JE41" s="521">
        <f t="shared" si="190"/>
        <v>0</v>
      </c>
      <c r="JF41" s="521">
        <f t="shared" si="191"/>
        <v>0</v>
      </c>
      <c r="JG41" s="521">
        <f t="shared" si="192"/>
        <v>0</v>
      </c>
      <c r="JH41" s="521">
        <f t="shared" si="193"/>
        <v>0</v>
      </c>
      <c r="JI41" s="521">
        <f t="shared" si="194"/>
        <v>0</v>
      </c>
      <c r="JJ41" s="521">
        <f t="shared" si="195"/>
        <v>0</v>
      </c>
      <c r="JK41" s="521">
        <f t="shared" si="196"/>
        <v>0</v>
      </c>
      <c r="JL41" s="521">
        <f t="shared" si="197"/>
        <v>0</v>
      </c>
      <c r="JM41" s="521">
        <f t="shared" si="198"/>
        <v>0</v>
      </c>
      <c r="JN41" s="521">
        <f t="shared" si="199"/>
        <v>0</v>
      </c>
      <c r="JO41" s="521">
        <f t="shared" si="200"/>
        <v>0</v>
      </c>
      <c r="JP41" s="521">
        <f t="shared" si="201"/>
        <v>0</v>
      </c>
      <c r="JQ41" s="521">
        <f t="shared" si="202"/>
        <v>0</v>
      </c>
      <c r="JR41" s="521">
        <f t="shared" si="203"/>
        <v>0</v>
      </c>
      <c r="JS41" s="521">
        <f t="shared" si="204"/>
        <v>0</v>
      </c>
      <c r="JT41" s="521">
        <f t="shared" si="205"/>
        <v>0</v>
      </c>
      <c r="JU41" s="521">
        <f t="shared" si="206"/>
        <v>0</v>
      </c>
      <c r="JV41" s="521">
        <f t="shared" si="207"/>
        <v>0</v>
      </c>
      <c r="JW41" s="521">
        <f t="shared" si="208"/>
        <v>0</v>
      </c>
      <c r="JX41" s="521">
        <f t="shared" si="209"/>
        <v>0</v>
      </c>
      <c r="JY41" s="521">
        <f t="shared" si="210"/>
        <v>0</v>
      </c>
      <c r="JZ41" s="521">
        <f t="shared" si="211"/>
        <v>0</v>
      </c>
      <c r="KA41" s="521">
        <f t="shared" si="212"/>
        <v>0</v>
      </c>
      <c r="KB41" s="521">
        <f t="shared" si="213"/>
        <v>0</v>
      </c>
      <c r="KC41" s="521">
        <f t="shared" si="214"/>
        <v>0</v>
      </c>
      <c r="KD41" s="521">
        <f t="shared" si="215"/>
        <v>0</v>
      </c>
      <c r="KE41" s="521">
        <f t="shared" si="216"/>
        <v>0</v>
      </c>
      <c r="KF41" s="521">
        <f t="shared" si="79"/>
        <v>0</v>
      </c>
      <c r="KG41" s="521">
        <f t="shared" si="217"/>
        <v>0</v>
      </c>
      <c r="KH41" s="521">
        <f t="shared" si="218"/>
        <v>0</v>
      </c>
      <c r="KI41" s="522">
        <f t="shared" si="219"/>
        <v>0</v>
      </c>
      <c r="KJ41" s="521">
        <f t="shared" si="83"/>
        <v>0</v>
      </c>
      <c r="KK41" s="760">
        <f>IF(H41=1,VLOOKUP(C41,'総括表 (A表)'!$E$12:$AW$542,42,FALSE),)</f>
        <v>0</v>
      </c>
      <c r="KL41" s="524">
        <f t="shared" si="220"/>
        <v>0</v>
      </c>
      <c r="KM41" s="521" t="str">
        <f t="shared" si="84"/>
        <v/>
      </c>
      <c r="KN41" s="521" t="str">
        <f t="shared" si="85"/>
        <v/>
      </c>
      <c r="KO41" s="521" t="str">
        <f t="shared" si="221"/>
        <v/>
      </c>
      <c r="KP41" s="521" t="str">
        <f t="shared" si="86"/>
        <v/>
      </c>
      <c r="KQ41" s="521" t="str">
        <f t="shared" si="87"/>
        <v/>
      </c>
      <c r="KR41" s="521" t="str">
        <f t="shared" si="88"/>
        <v/>
      </c>
      <c r="KS41" s="521" t="str">
        <f t="shared" si="89"/>
        <v/>
      </c>
      <c r="KT41" s="521" t="str">
        <f t="shared" si="90"/>
        <v/>
      </c>
      <c r="KU41" s="760" t="str">
        <f t="shared" si="91"/>
        <v/>
      </c>
      <c r="KV41" s="521" t="str">
        <f t="shared" si="92"/>
        <v/>
      </c>
      <c r="KW41" s="520">
        <f t="shared" si="93"/>
        <v>0</v>
      </c>
      <c r="KX41" s="521" t="str">
        <f t="shared" si="222"/>
        <v/>
      </c>
      <c r="KY41" s="525">
        <f t="shared" si="94"/>
        <v>0</v>
      </c>
      <c r="KZ41" s="521" t="str">
        <f t="shared" si="95"/>
        <v/>
      </c>
      <c r="LA41" s="760" t="str">
        <f t="shared" si="96"/>
        <v/>
      </c>
      <c r="LB41" s="526" t="str">
        <f t="shared" si="97"/>
        <v>○</v>
      </c>
      <c r="LC41" s="520">
        <f t="shared" si="223"/>
        <v>0</v>
      </c>
      <c r="LD41" s="527">
        <f t="shared" si="224"/>
        <v>0</v>
      </c>
      <c r="LE41" s="527" t="str">
        <f t="shared" si="225"/>
        <v/>
      </c>
      <c r="LF41" s="761" t="str">
        <f t="shared" si="226"/>
        <v/>
      </c>
      <c r="LG41" s="735" t="str">
        <f t="shared" si="98"/>
        <v/>
      </c>
      <c r="LH41" s="530" t="str">
        <f t="shared" si="99"/>
        <v>○</v>
      </c>
      <c r="LI41" s="736">
        <f t="shared" si="100"/>
        <v>0</v>
      </c>
      <c r="LJ41" s="761">
        <f t="shared" si="101"/>
        <v>0</v>
      </c>
      <c r="LK41" s="532">
        <f t="shared" si="227"/>
        <v>0</v>
      </c>
      <c r="LL41" s="533" t="str">
        <f t="shared" si="228"/>
        <v>○</v>
      </c>
      <c r="LM41" s="600">
        <f t="shared" si="102"/>
        <v>0</v>
      </c>
      <c r="LN41" s="602" t="str">
        <f t="shared" si="229"/>
        <v>○</v>
      </c>
      <c r="LO41" s="608">
        <f t="shared" si="103"/>
        <v>0</v>
      </c>
      <c r="LP41" s="521" t="str">
        <f t="shared" si="104"/>
        <v/>
      </c>
      <c r="LQ41" s="607">
        <f t="shared" si="105"/>
        <v>0</v>
      </c>
      <c r="LR41" s="521" t="str">
        <f t="shared" si="106"/>
        <v/>
      </c>
      <c r="LS41" s="519" t="str">
        <f t="shared" si="107"/>
        <v/>
      </c>
      <c r="LT41" s="526" t="str">
        <f t="shared" si="108"/>
        <v>○</v>
      </c>
      <c r="LU41" s="601" t="str">
        <f t="shared" si="230"/>
        <v/>
      </c>
      <c r="LV41" s="601">
        <f t="shared" si="231"/>
        <v>0</v>
      </c>
      <c r="LW41" s="761">
        <f t="shared" si="110"/>
        <v>0</v>
      </c>
      <c r="LX41" s="735">
        <f t="shared" si="111"/>
        <v>0</v>
      </c>
      <c r="LY41" s="530" t="str">
        <f t="shared" si="112"/>
        <v>○</v>
      </c>
      <c r="LZ41" s="736">
        <f t="shared" si="113"/>
        <v>0</v>
      </c>
      <c r="MA41" s="761">
        <f t="shared" si="114"/>
        <v>0</v>
      </c>
      <c r="MB41" s="532">
        <f t="shared" si="115"/>
        <v>0</v>
      </c>
      <c r="MC41" s="533" t="str">
        <f t="shared" si="232"/>
        <v>○</v>
      </c>
      <c r="MD41" s="473">
        <f>IF(AND($H41=1,$T41=1),SUMIF($E$14:$E$213,E41,$CA$14:CA240),0)</f>
        <v>0</v>
      </c>
      <c r="ME41" s="856" t="str">
        <f t="shared" si="116"/>
        <v>○</v>
      </c>
      <c r="MF41" s="869" t="str">
        <f t="shared" si="233"/>
        <v/>
      </c>
      <c r="MG41" s="870" t="str">
        <f t="shared" si="117"/>
        <v/>
      </c>
      <c r="MH41" s="871" t="str">
        <f t="shared" si="118"/>
        <v/>
      </c>
      <c r="MI41" s="872" t="str">
        <f t="shared" si="234"/>
        <v/>
      </c>
      <c r="MJ41" s="873" t="str">
        <f t="shared" si="119"/>
        <v/>
      </c>
      <c r="MK41" s="874">
        <f t="shared" si="120"/>
        <v>0</v>
      </c>
    </row>
    <row r="42" spans="1:349" ht="18.649999999999999" customHeight="1">
      <c r="A42" s="610">
        <f t="shared" si="8"/>
        <v>0</v>
      </c>
      <c r="B42" s="610">
        <f t="shared" si="121"/>
        <v>0</v>
      </c>
      <c r="C42" s="610">
        <f t="shared" si="122"/>
        <v>0</v>
      </c>
      <c r="D42" s="610">
        <f t="shared" si="123"/>
        <v>0</v>
      </c>
      <c r="E42" s="610">
        <f t="shared" si="9"/>
        <v>0</v>
      </c>
      <c r="F42" s="610">
        <f t="shared" si="124"/>
        <v>0</v>
      </c>
      <c r="G42" s="610">
        <f t="shared" si="125"/>
        <v>0</v>
      </c>
      <c r="H42" s="610">
        <f t="shared" si="126"/>
        <v>0</v>
      </c>
      <c r="I42" s="611">
        <f t="shared" si="10"/>
        <v>29</v>
      </c>
      <c r="J42" s="719"/>
      <c r="K42" s="720"/>
      <c r="L42" s="720"/>
      <c r="M42" s="720"/>
      <c r="N42" s="924"/>
      <c r="O42" s="918"/>
      <c r="P42" s="742"/>
      <c r="Q42" s="637">
        <f t="shared" si="127"/>
        <v>0</v>
      </c>
      <c r="R42" s="656"/>
      <c r="S42" s="655"/>
      <c r="T42" s="657"/>
      <c r="U42" s="657"/>
      <c r="V42" s="762">
        <f t="shared" si="11"/>
        <v>0</v>
      </c>
      <c r="W42" s="305"/>
      <c r="X42" s="502"/>
      <c r="Y42" s="502"/>
      <c r="Z42" s="305"/>
      <c r="AA42" s="639" t="str">
        <f t="shared" si="128"/>
        <v/>
      </c>
      <c r="AB42" s="640" t="str">
        <f t="shared" si="129"/>
        <v/>
      </c>
      <c r="AC42" s="314"/>
      <c r="AD42" s="641">
        <f t="shared" si="130"/>
        <v>0</v>
      </c>
      <c r="AE42" s="729"/>
      <c r="AF42" s="728" t="str">
        <f>'整理番号表 （R6時） '!$AC42</f>
        <v/>
      </c>
      <c r="AG42" s="730" t="str">
        <f t="shared" si="131"/>
        <v/>
      </c>
      <c r="AH42" s="314"/>
      <c r="AI42" s="314"/>
      <c r="AJ42" s="639">
        <f>IF(AI42&lt;&gt;0,VLOOKUP(AI42,'整理番号表 （R6時） '!$B$20:$F$47,2,FALSE),)</f>
        <v>0</v>
      </c>
      <c r="AK42" s="409"/>
      <c r="AL42" s="733"/>
      <c r="AM42" s="409"/>
      <c r="AN42" s="315"/>
      <c r="AO42" s="644" t="str">
        <f>IF(AND($S42=1,$AN42&lt;&gt;0),VLOOKUP(AN42,'整理番号表 （R6時） '!$P$6:$Q$39,2,FALSE),IF(AND($T42=1,$AN42&gt;0,$AN42&lt;=8),VLOOKUP($AN42,'整理番号表 （R6時） '!$P$6:$Q$13,2,FALSE),IF($AN42&gt;=9,"ﾘｰｽは1～8の数字を選択","")))</f>
        <v/>
      </c>
      <c r="AP42" s="501"/>
      <c r="AQ42" s="645">
        <f t="shared" si="132"/>
        <v>0</v>
      </c>
      <c r="AR42" s="794"/>
      <c r="AS42" s="305"/>
      <c r="AT42" s="504"/>
      <c r="AU42" s="505"/>
      <c r="AV42" s="503"/>
      <c r="AW42" s="315"/>
      <c r="AX42" s="751">
        <f>IF(AW42&lt;&gt;0,VLOOKUP(AW42,'整理番号表 （R6時） '!$P$43:$R$49,2,FALSE),)</f>
        <v>0</v>
      </c>
      <c r="AY42" s="506"/>
      <c r="AZ42" s="505"/>
      <c r="BA42" s="503"/>
      <c r="BB42" s="444"/>
      <c r="BC42" s="759">
        <f t="shared" si="133"/>
        <v>0</v>
      </c>
      <c r="BD42" s="763">
        <f t="shared" si="12"/>
        <v>0</v>
      </c>
      <c r="BE42" s="759">
        <f t="shared" si="134"/>
        <v>0</v>
      </c>
      <c r="BF42" s="508"/>
      <c r="BG42" s="508"/>
      <c r="BH42" s="508"/>
      <c r="BI42" s="509"/>
      <c r="BJ42" s="770" t="str">
        <f t="shared" si="135"/>
        <v/>
      </c>
      <c r="BK42" s="772" t="str">
        <f t="shared" si="136"/>
        <v/>
      </c>
      <c r="BL42" s="648">
        <f t="shared" si="137"/>
        <v>0</v>
      </c>
      <c r="BM42" s="836"/>
      <c r="BN42" s="510"/>
      <c r="BO42" s="593"/>
      <c r="BP42" s="902"/>
      <c r="BQ42" s="756"/>
      <c r="BR42" s="756"/>
      <c r="BS42" s="756"/>
      <c r="BT42" s="929" t="str">
        <f t="shared" si="238"/>
        <v/>
      </c>
      <c r="BU42" s="911"/>
      <c r="BV42" s="752"/>
      <c r="BW42" s="751">
        <f>IF(BV42&lt;&gt;0,VLOOKUP(BV42,'整理番号表 （R6時） '!$P$43:$R$49,2,FALSE),)</f>
        <v>0</v>
      </c>
      <c r="BX42" s="758"/>
      <c r="BY42" s="757"/>
      <c r="BZ42" s="759" t="str">
        <f t="shared" si="138"/>
        <v/>
      </c>
      <c r="CA42" s="712"/>
      <c r="CB42" s="759">
        <f t="shared" si="139"/>
        <v>0</v>
      </c>
      <c r="CC42" s="763" t="str">
        <f t="shared" si="13"/>
        <v/>
      </c>
      <c r="CD42" s="754"/>
      <c r="CE42" s="754"/>
      <c r="CF42" s="759">
        <f t="shared" si="235"/>
        <v>0</v>
      </c>
      <c r="CG42" s="748"/>
      <c r="CH42" s="748"/>
      <c r="CI42" s="622"/>
      <c r="CJ42" s="853"/>
      <c r="CK42" s="854"/>
      <c r="CL42" s="665" t="str">
        <f t="shared" si="140"/>
        <v/>
      </c>
      <c r="CM42" s="666" t="str">
        <f t="shared" si="14"/>
        <v/>
      </c>
      <c r="CN42" s="744"/>
      <c r="CO42" s="496"/>
      <c r="CP42" s="762" t="str">
        <f t="shared" si="15"/>
        <v/>
      </c>
      <c r="CQ42" s="740"/>
      <c r="CR42" s="749"/>
      <c r="CS42" s="740"/>
      <c r="CT42" s="740"/>
      <c r="CU42" s="740"/>
      <c r="CV42" s="649" t="str">
        <f t="shared" si="141"/>
        <v/>
      </c>
      <c r="CW42" s="547">
        <f t="shared" si="142"/>
        <v>0</v>
      </c>
      <c r="CX42" s="762" t="str">
        <f t="shared" si="16"/>
        <v/>
      </c>
      <c r="CY42" s="715"/>
      <c r="CZ42" s="740"/>
      <c r="DA42" s="715"/>
      <c r="DB42" s="715"/>
      <c r="DC42" s="714"/>
      <c r="DD42" s="649" t="str">
        <f t="shared" si="143"/>
        <v/>
      </c>
      <c r="DE42" s="547" t="str">
        <f t="shared" si="144"/>
        <v/>
      </c>
      <c r="DF42" s="762">
        <f t="shared" si="145"/>
        <v>0</v>
      </c>
      <c r="DG42" s="762" t="str">
        <f t="shared" si="146"/>
        <v/>
      </c>
      <c r="DH42" s="762">
        <f t="shared" si="147"/>
        <v>0</v>
      </c>
      <c r="DI42" s="762">
        <f t="shared" si="148"/>
        <v>0</v>
      </c>
      <c r="DJ42" s="762">
        <f t="shared" si="149"/>
        <v>0</v>
      </c>
      <c r="DK42" s="762">
        <f t="shared" si="150"/>
        <v>0</v>
      </c>
      <c r="DL42" s="762">
        <f t="shared" si="151"/>
        <v>0</v>
      </c>
      <c r="DM42" s="762" t="str">
        <f t="shared" si="152"/>
        <v/>
      </c>
      <c r="DN42" s="855"/>
      <c r="DO42" s="661">
        <f t="shared" si="241"/>
        <v>0</v>
      </c>
      <c r="DP42" s="336">
        <f t="shared" si="241"/>
        <v>0</v>
      </c>
      <c r="DQ42" s="336">
        <f t="shared" si="241"/>
        <v>0</v>
      </c>
      <c r="DR42" s="336">
        <f t="shared" si="241"/>
        <v>0</v>
      </c>
      <c r="DS42" s="336">
        <f t="shared" si="241"/>
        <v>0</v>
      </c>
      <c r="DT42" s="336">
        <f t="shared" si="241"/>
        <v>0</v>
      </c>
      <c r="DU42" s="336">
        <f t="shared" si="154"/>
        <v>0</v>
      </c>
      <c r="DV42" s="336">
        <f t="shared" si="242"/>
        <v>0</v>
      </c>
      <c r="DW42" s="336">
        <f t="shared" si="242"/>
        <v>0</v>
      </c>
      <c r="DX42" s="336">
        <f t="shared" si="242"/>
        <v>0</v>
      </c>
      <c r="DY42" s="336">
        <f t="shared" si="242"/>
        <v>0</v>
      </c>
      <c r="DZ42" s="336">
        <f t="shared" si="242"/>
        <v>0</v>
      </c>
      <c r="EA42" s="336">
        <f t="shared" si="242"/>
        <v>0</v>
      </c>
      <c r="EB42" s="336">
        <f t="shared" si="156"/>
        <v>0</v>
      </c>
      <c r="EC42" s="336">
        <f t="shared" si="157"/>
        <v>0</v>
      </c>
      <c r="ED42" s="336">
        <f t="shared" si="158"/>
        <v>0</v>
      </c>
      <c r="EE42" s="336">
        <f t="shared" si="159"/>
        <v>0</v>
      </c>
      <c r="EF42" s="336">
        <f t="shared" si="160"/>
        <v>0</v>
      </c>
      <c r="EG42" s="390">
        <f t="shared" si="19"/>
        <v>0</v>
      </c>
      <c r="EH42" s="650">
        <f t="shared" si="161"/>
        <v>0</v>
      </c>
      <c r="EI42" s="650">
        <f>IF($AA42=1,IF(SUM($EH42:EH42)&lt;&gt;1,IF(SUM(GR42,HC42,HL42)&gt;0,1,),),)</f>
        <v>0</v>
      </c>
      <c r="EJ42" s="650">
        <f>IF($AA42=1,IF(SUM($EH42:EI42)&lt;&gt;1,IF(SUM(GS42,HD42,HM42)&gt;0,1,),),)</f>
        <v>0</v>
      </c>
      <c r="EK42" s="650">
        <f>IF($AA42=1,IF(SUM($EH42:EJ42)&lt;&gt;1,IF(SUM(GT42,HE42,HN42)&gt;0,1,),),)</f>
        <v>0</v>
      </c>
      <c r="EL42" s="650">
        <f>IF($AA42=1,IF(SUM($EH42:EK42)&lt;&gt;1,IF(SUM(GU42,GZ42,HF42,HO42)&gt;0,1,),),)</f>
        <v>0</v>
      </c>
      <c r="EM42" s="650">
        <f>IF($AA42=1,IF(SUM($EH42:EK42)&lt;&gt;1,IF(SUM(GV42,HG42,HP42)&gt;0,1,),),)</f>
        <v>0</v>
      </c>
      <c r="EN42" s="650">
        <f>IF($AA42=1,IF(SUM($EH42:EL42)&lt;&gt;1,IF(SUM(GW42,HH42,HQ42)&gt;0,1,),),)</f>
        <v>0</v>
      </c>
      <c r="EO42" s="650">
        <f>IF($AA42=1,IF(SUM($EH42:EM42)&lt;&gt;1,IF(SUM(GX42,HI42,HR42)&gt;0,1,),),)</f>
        <v>0</v>
      </c>
      <c r="EP42" s="650">
        <f>IF($AA42=1,IF(SUM($EH42:EO42)&lt;&gt;1,IF(SUM(GY42,HJ42,HS42,HA42)&gt;0,1,),),)</f>
        <v>0</v>
      </c>
      <c r="EQ42" s="818"/>
      <c r="ER42" s="818"/>
      <c r="ES42" s="818"/>
      <c r="ET42" s="818"/>
      <c r="EU42" s="818"/>
      <c r="EV42" s="818"/>
      <c r="EW42" s="59"/>
      <c r="EX42" s="59"/>
      <c r="EY42" s="59"/>
      <c r="EZ42" s="59"/>
      <c r="FA42" s="59"/>
      <c r="FB42" s="650">
        <f t="shared" si="21"/>
        <v>0</v>
      </c>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11"/>
      <c r="GB42" s="59"/>
      <c r="GC42" s="932"/>
      <c r="GD42" s="662"/>
      <c r="GE42" s="512"/>
      <c r="GF42" s="513"/>
      <c r="GG42" s="514"/>
      <c r="GH42" s="514"/>
      <c r="GI42" s="515">
        <f t="shared" si="22"/>
        <v>0</v>
      </c>
      <c r="GJ42" s="516">
        <f t="shared" si="23"/>
        <v>0</v>
      </c>
      <c r="GK42" s="517">
        <f t="shared" si="24"/>
        <v>0</v>
      </c>
      <c r="GL42" s="518">
        <f t="shared" si="25"/>
        <v>0</v>
      </c>
      <c r="GM42" s="518">
        <f t="shared" si="26"/>
        <v>0</v>
      </c>
      <c r="GN42" s="518">
        <f t="shared" si="27"/>
        <v>0</v>
      </c>
      <c r="GO42" s="518">
        <f t="shared" si="28"/>
        <v>0</v>
      </c>
      <c r="GP42" s="517">
        <f t="shared" si="162"/>
        <v>0</v>
      </c>
      <c r="GQ42" s="517">
        <f t="shared" si="163"/>
        <v>0</v>
      </c>
      <c r="GR42" s="517">
        <f>IF($GF42&lt;&gt;1,IF(AND(SUM($GQ42:GQ42)&lt;&gt;1),IF($GI42&gt;=10,1,),),0)</f>
        <v>0</v>
      </c>
      <c r="GS42" s="517">
        <f>IF($GF42&lt;&gt;1,IF(AND(SUM($GQ42:GR42)&lt;&gt;1),IF(AND($GE42=1,$GI42&gt;=4),1,),),0)</f>
        <v>0</v>
      </c>
      <c r="GT42" s="517">
        <f>IF($GF42&lt;&gt;1,IF(AND(SUM($GQ42:GS42)&lt;&gt;1),IF(AND($GE42=1,$GI42&gt;=2),1,),),0)</f>
        <v>0</v>
      </c>
      <c r="GU42" s="517">
        <f>IF($GF42&lt;&gt;1,IF(AND(SUM($GQ42:GT42)&lt;&gt;1),IF(AND($GE42=1,$GI42&gt;0),1,),),0)</f>
        <v>0</v>
      </c>
      <c r="GV42" s="517">
        <f>IF($GF42&lt;&gt;1,IF(AND(SUM($GQ42:GU42)&lt;&gt;1),IF($GI42&gt;=4,1,),),0)</f>
        <v>0</v>
      </c>
      <c r="GW42" s="517">
        <f>IF($GF42&lt;&gt;1,IF(AND(SUM($GQ42:GV42)&lt;&gt;1),IF($GE42=1,1,),),0)</f>
        <v>0</v>
      </c>
      <c r="GX42" s="517">
        <f>IF($GF42&lt;&gt;1,IF(AND(SUM($GQ42:GW42)&lt;&gt;1),IF($GI42&gt;=2,1,),),0)</f>
        <v>0</v>
      </c>
      <c r="GY42" s="517">
        <f>IF($GF42&lt;&gt;1,IF(AND(SUM($GQ42:GX42)&lt;&gt;1),IF($GI42&gt;0,1,),),0)</f>
        <v>0</v>
      </c>
      <c r="GZ42" s="517">
        <f t="shared" si="164"/>
        <v>0</v>
      </c>
      <c r="HA42" s="517">
        <f>IF(AND(SUM($GZ42:GZ42)&lt;&gt;1,$GP42=4,$GF42=1,$GI42&gt;0),1,0)</f>
        <v>0</v>
      </c>
      <c r="HB42" s="517">
        <f t="shared" si="165"/>
        <v>0</v>
      </c>
      <c r="HC42" s="517">
        <f t="shared" si="166"/>
        <v>0</v>
      </c>
      <c r="HD42" s="517">
        <f>IF(AND($GP42=2,SUM($HB42:HC42)&lt;&gt;1),IF(AND($GE42=1,$GJ42&gt;=0.2),1,),)</f>
        <v>0</v>
      </c>
      <c r="HE42" s="517">
        <f>IF(AND($GP42=2,SUM($HB42:HD42)&lt;&gt;1),IF(AND($GE42=1,$GJ42&gt;=0.1),1,),)</f>
        <v>0</v>
      </c>
      <c r="HF42" s="517">
        <f>IF(AND($GP42=2,SUM($HB42:HE42)&lt;&gt;1),IF(AND($GE42=1,$GI42&gt;0),1,),)</f>
        <v>0</v>
      </c>
      <c r="HG42" s="517">
        <f>IF(AND($GP42=2,SUM($HB42:HF42)&lt;&gt;1),IF($GJ42&gt;=0.2,1,),)</f>
        <v>0</v>
      </c>
      <c r="HH42" s="517">
        <f>IF(AND($GP42=2,SUM($HB42:HG42)&lt;&gt;1),IF($GE42=1,1,),)</f>
        <v>0</v>
      </c>
      <c r="HI42" s="517">
        <f>IF(AND($GP42=2,SUM($HB42:HH42)&lt;&gt;1),IF($GJ42&gt;=0.1,1,),)</f>
        <v>0</v>
      </c>
      <c r="HJ42" s="517">
        <f>IF(AND(SUM($HB42:HI42)&lt;&gt;1,$GP42=2,$GI42&gt;0),1,)</f>
        <v>0</v>
      </c>
      <c r="HK42" s="517">
        <f t="shared" si="167"/>
        <v>0</v>
      </c>
      <c r="HL42" s="517">
        <f t="shared" si="168"/>
        <v>0</v>
      </c>
      <c r="HM42" s="517">
        <f>IF(AND($GP42=3,SUM($HK42:HL42)&lt;&gt;1),IF(AND($GE42=1,$GJ42&gt;=0.1),1,),)</f>
        <v>0</v>
      </c>
      <c r="HN42" s="517">
        <f>IF(AND($GP42=3,SUM($HK42:HM42)&lt;&gt;1),IF(AND($GE42=1,$GJ42&gt;=0.05),1,),)</f>
        <v>0</v>
      </c>
      <c r="HO42" s="517">
        <f>IF(AND($GP42=3,SUM($HK42:HN42)&lt;&gt;1),IF(AND($GE42=1,$GI42&gt;0),1,),)</f>
        <v>0</v>
      </c>
      <c r="HP42" s="517">
        <f>IF(AND($GP42=3,SUM($HK42:HO42)&lt;&gt;1),IF($GJ42&gt;=0.1,1,),)</f>
        <v>0</v>
      </c>
      <c r="HQ42" s="517">
        <f>IF(AND($GP42=3,SUM($HK42:HP42)&lt;&gt;1),IF($GE42=1,1,),)</f>
        <v>0</v>
      </c>
      <c r="HR42" s="517">
        <f>IF(AND($GP42=3,SUM($HK42:HQ42)&lt;&gt;1),IF($GJ42&gt;=0.05,1,),)</f>
        <v>0</v>
      </c>
      <c r="HS42" s="517">
        <f>IF(AND(SUM($HK42:HR42)&lt;&gt;1,$GP42=3,$GF42=1,$GI42&gt;0),1,)</f>
        <v>0</v>
      </c>
      <c r="HT42" s="831"/>
      <c r="HU42" s="520">
        <f t="shared" si="169"/>
        <v>0</v>
      </c>
      <c r="HV42" s="521">
        <f t="shared" si="170"/>
        <v>0</v>
      </c>
      <c r="HW42" s="521">
        <f t="shared" si="171"/>
        <v>0</v>
      </c>
      <c r="HX42" s="521">
        <f t="shared" si="172"/>
        <v>0</v>
      </c>
      <c r="HY42" s="521">
        <f t="shared" si="173"/>
        <v>0</v>
      </c>
      <c r="HZ42" s="521">
        <f t="shared" si="174"/>
        <v>0</v>
      </c>
      <c r="IA42" s="521">
        <f t="shared" si="175"/>
        <v>0</v>
      </c>
      <c r="IB42" s="521">
        <f t="shared" si="176"/>
        <v>0</v>
      </c>
      <c r="IC42" s="521">
        <f t="shared" si="177"/>
        <v>0</v>
      </c>
      <c r="ID42" s="521">
        <f t="shared" si="178"/>
        <v>0</v>
      </c>
      <c r="IE42" s="521">
        <f t="shared" si="179"/>
        <v>0</v>
      </c>
      <c r="IF42" s="521">
        <f t="shared" si="180"/>
        <v>0</v>
      </c>
      <c r="IG42" s="521">
        <f t="shared" si="181"/>
        <v>0</v>
      </c>
      <c r="IH42" s="521">
        <f t="shared" si="182"/>
        <v>0</v>
      </c>
      <c r="II42" s="521">
        <f t="shared" si="183"/>
        <v>0</v>
      </c>
      <c r="IJ42" s="521">
        <f t="shared" si="184"/>
        <v>0</v>
      </c>
      <c r="IK42" s="521">
        <f t="shared" si="185"/>
        <v>0</v>
      </c>
      <c r="IL42" s="521">
        <f t="shared" si="186"/>
        <v>0</v>
      </c>
      <c r="IM42" s="521">
        <f t="shared" si="187"/>
        <v>0</v>
      </c>
      <c r="IN42" s="521">
        <f t="shared" si="35"/>
        <v>0</v>
      </c>
      <c r="IO42" s="521">
        <f t="shared" si="36"/>
        <v>0</v>
      </c>
      <c r="IP42" s="521">
        <f t="shared" si="37"/>
        <v>0</v>
      </c>
      <c r="IQ42" s="521">
        <f t="shared" si="38"/>
        <v>0</v>
      </c>
      <c r="IR42" s="521">
        <f t="shared" si="39"/>
        <v>0</v>
      </c>
      <c r="IS42" s="521">
        <f t="shared" si="40"/>
        <v>0</v>
      </c>
      <c r="IT42" s="521">
        <f t="shared" si="41"/>
        <v>0</v>
      </c>
      <c r="IU42" s="521">
        <f t="shared" si="42"/>
        <v>0</v>
      </c>
      <c r="IV42" s="521">
        <f t="shared" si="43"/>
        <v>0</v>
      </c>
      <c r="IW42" s="823">
        <f t="shared" si="44"/>
        <v>0</v>
      </c>
      <c r="IX42" s="521">
        <f t="shared" si="45"/>
        <v>0</v>
      </c>
      <c r="IY42" s="521">
        <f t="shared" si="46"/>
        <v>0</v>
      </c>
      <c r="IZ42" s="823">
        <f t="shared" si="188"/>
        <v>0</v>
      </c>
      <c r="JA42" s="521">
        <f t="shared" si="48"/>
        <v>0</v>
      </c>
      <c r="JB42" s="521">
        <f t="shared" si="49"/>
        <v>0</v>
      </c>
      <c r="JC42" s="521">
        <f t="shared" si="50"/>
        <v>0</v>
      </c>
      <c r="JD42" s="521">
        <f t="shared" si="189"/>
        <v>0</v>
      </c>
      <c r="JE42" s="521">
        <f t="shared" si="190"/>
        <v>0</v>
      </c>
      <c r="JF42" s="521">
        <f t="shared" si="191"/>
        <v>0</v>
      </c>
      <c r="JG42" s="521">
        <f t="shared" si="192"/>
        <v>0</v>
      </c>
      <c r="JH42" s="521">
        <f t="shared" si="193"/>
        <v>0</v>
      </c>
      <c r="JI42" s="521">
        <f t="shared" si="194"/>
        <v>0</v>
      </c>
      <c r="JJ42" s="521">
        <f t="shared" si="195"/>
        <v>0</v>
      </c>
      <c r="JK42" s="521">
        <f t="shared" si="196"/>
        <v>0</v>
      </c>
      <c r="JL42" s="521">
        <f t="shared" si="197"/>
        <v>0</v>
      </c>
      <c r="JM42" s="521">
        <f t="shared" si="198"/>
        <v>0</v>
      </c>
      <c r="JN42" s="521">
        <f t="shared" si="199"/>
        <v>0</v>
      </c>
      <c r="JO42" s="521">
        <f t="shared" si="200"/>
        <v>0</v>
      </c>
      <c r="JP42" s="521">
        <f t="shared" si="201"/>
        <v>0</v>
      </c>
      <c r="JQ42" s="521">
        <f t="shared" si="202"/>
        <v>0</v>
      </c>
      <c r="JR42" s="521">
        <f t="shared" si="203"/>
        <v>0</v>
      </c>
      <c r="JS42" s="521">
        <f t="shared" si="204"/>
        <v>0</v>
      </c>
      <c r="JT42" s="521">
        <f t="shared" si="205"/>
        <v>0</v>
      </c>
      <c r="JU42" s="521">
        <f t="shared" si="206"/>
        <v>0</v>
      </c>
      <c r="JV42" s="521">
        <f t="shared" si="207"/>
        <v>0</v>
      </c>
      <c r="JW42" s="521">
        <f t="shared" si="208"/>
        <v>0</v>
      </c>
      <c r="JX42" s="521">
        <f t="shared" si="209"/>
        <v>0</v>
      </c>
      <c r="JY42" s="521">
        <f t="shared" si="210"/>
        <v>0</v>
      </c>
      <c r="JZ42" s="521">
        <f t="shared" si="211"/>
        <v>0</v>
      </c>
      <c r="KA42" s="521">
        <f t="shared" si="212"/>
        <v>0</v>
      </c>
      <c r="KB42" s="521">
        <f t="shared" si="213"/>
        <v>0</v>
      </c>
      <c r="KC42" s="521">
        <f t="shared" si="214"/>
        <v>0</v>
      </c>
      <c r="KD42" s="521">
        <f t="shared" si="215"/>
        <v>0</v>
      </c>
      <c r="KE42" s="521">
        <f t="shared" si="216"/>
        <v>0</v>
      </c>
      <c r="KF42" s="521">
        <f t="shared" si="79"/>
        <v>0</v>
      </c>
      <c r="KG42" s="521">
        <f t="shared" si="217"/>
        <v>0</v>
      </c>
      <c r="KH42" s="521">
        <f t="shared" si="218"/>
        <v>0</v>
      </c>
      <c r="KI42" s="522">
        <f t="shared" si="219"/>
        <v>0</v>
      </c>
      <c r="KJ42" s="521">
        <f t="shared" si="83"/>
        <v>0</v>
      </c>
      <c r="KK42" s="760">
        <f>IF(H42=1,VLOOKUP(C42,'総括表 (A表)'!$E$12:$AW$542,42,FALSE),)</f>
        <v>0</v>
      </c>
      <c r="KL42" s="524">
        <f t="shared" si="220"/>
        <v>0</v>
      </c>
      <c r="KM42" s="521" t="str">
        <f t="shared" si="84"/>
        <v/>
      </c>
      <c r="KN42" s="521" t="str">
        <f t="shared" si="85"/>
        <v/>
      </c>
      <c r="KO42" s="521" t="str">
        <f t="shared" si="221"/>
        <v/>
      </c>
      <c r="KP42" s="521" t="str">
        <f t="shared" si="86"/>
        <v/>
      </c>
      <c r="KQ42" s="521" t="str">
        <f t="shared" si="87"/>
        <v/>
      </c>
      <c r="KR42" s="521" t="str">
        <f t="shared" si="88"/>
        <v/>
      </c>
      <c r="KS42" s="521" t="str">
        <f t="shared" si="89"/>
        <v/>
      </c>
      <c r="KT42" s="521" t="str">
        <f t="shared" si="90"/>
        <v/>
      </c>
      <c r="KU42" s="760" t="str">
        <f t="shared" si="91"/>
        <v/>
      </c>
      <c r="KV42" s="521" t="str">
        <f t="shared" si="92"/>
        <v/>
      </c>
      <c r="KW42" s="520">
        <f t="shared" si="93"/>
        <v>0</v>
      </c>
      <c r="KX42" s="521" t="str">
        <f t="shared" si="222"/>
        <v/>
      </c>
      <c r="KY42" s="525">
        <f t="shared" si="94"/>
        <v>0</v>
      </c>
      <c r="KZ42" s="521" t="str">
        <f t="shared" si="95"/>
        <v/>
      </c>
      <c r="LA42" s="760" t="str">
        <f t="shared" si="96"/>
        <v/>
      </c>
      <c r="LB42" s="526" t="str">
        <f t="shared" si="97"/>
        <v>○</v>
      </c>
      <c r="LC42" s="520">
        <f t="shared" si="223"/>
        <v>0</v>
      </c>
      <c r="LD42" s="527">
        <f t="shared" si="224"/>
        <v>0</v>
      </c>
      <c r="LE42" s="527" t="str">
        <f t="shared" si="225"/>
        <v/>
      </c>
      <c r="LF42" s="761" t="str">
        <f t="shared" si="226"/>
        <v/>
      </c>
      <c r="LG42" s="735" t="str">
        <f t="shared" si="98"/>
        <v/>
      </c>
      <c r="LH42" s="530" t="str">
        <f t="shared" si="99"/>
        <v>○</v>
      </c>
      <c r="LI42" s="736">
        <f t="shared" si="100"/>
        <v>0</v>
      </c>
      <c r="LJ42" s="761">
        <f t="shared" si="101"/>
        <v>0</v>
      </c>
      <c r="LK42" s="532">
        <f t="shared" si="227"/>
        <v>0</v>
      </c>
      <c r="LL42" s="533" t="str">
        <f t="shared" si="228"/>
        <v>○</v>
      </c>
      <c r="LM42" s="600">
        <f t="shared" si="102"/>
        <v>0</v>
      </c>
      <c r="LN42" s="602" t="str">
        <f t="shared" si="229"/>
        <v>○</v>
      </c>
      <c r="LO42" s="608">
        <f t="shared" si="103"/>
        <v>0</v>
      </c>
      <c r="LP42" s="521" t="str">
        <f t="shared" si="104"/>
        <v/>
      </c>
      <c r="LQ42" s="607">
        <f t="shared" si="105"/>
        <v>0</v>
      </c>
      <c r="LR42" s="521" t="str">
        <f t="shared" si="106"/>
        <v/>
      </c>
      <c r="LS42" s="519" t="str">
        <f t="shared" si="107"/>
        <v/>
      </c>
      <c r="LT42" s="526" t="str">
        <f t="shared" si="108"/>
        <v>○</v>
      </c>
      <c r="LU42" s="601" t="str">
        <f t="shared" si="230"/>
        <v/>
      </c>
      <c r="LV42" s="601">
        <f t="shared" si="231"/>
        <v>0</v>
      </c>
      <c r="LW42" s="761">
        <f t="shared" si="110"/>
        <v>0</v>
      </c>
      <c r="LX42" s="735">
        <f t="shared" si="111"/>
        <v>0</v>
      </c>
      <c r="LY42" s="530" t="str">
        <f t="shared" si="112"/>
        <v>○</v>
      </c>
      <c r="LZ42" s="736">
        <f t="shared" si="113"/>
        <v>0</v>
      </c>
      <c r="MA42" s="761">
        <f t="shared" si="114"/>
        <v>0</v>
      </c>
      <c r="MB42" s="532">
        <f t="shared" si="115"/>
        <v>0</v>
      </c>
      <c r="MC42" s="533" t="str">
        <f t="shared" si="232"/>
        <v>○</v>
      </c>
      <c r="MD42" s="473">
        <f>IF(AND($H42=1,$T42=1),SUMIF($E$14:$E$213,E42,$CA$14:CA241),0)</f>
        <v>0</v>
      </c>
      <c r="ME42" s="856" t="str">
        <f t="shared" si="116"/>
        <v>○</v>
      </c>
      <c r="MF42" s="869" t="str">
        <f t="shared" si="233"/>
        <v/>
      </c>
      <c r="MG42" s="870" t="str">
        <f t="shared" si="117"/>
        <v/>
      </c>
      <c r="MH42" s="871" t="str">
        <f t="shared" si="118"/>
        <v/>
      </c>
      <c r="MI42" s="872" t="str">
        <f t="shared" si="234"/>
        <v/>
      </c>
      <c r="MJ42" s="873" t="str">
        <f t="shared" si="119"/>
        <v/>
      </c>
      <c r="MK42" s="874">
        <f t="shared" si="120"/>
        <v>0</v>
      </c>
    </row>
    <row r="43" spans="1:349" ht="18.649999999999999" customHeight="1">
      <c r="A43" s="610">
        <f t="shared" si="8"/>
        <v>0</v>
      </c>
      <c r="B43" s="610">
        <f t="shared" si="121"/>
        <v>0</v>
      </c>
      <c r="C43" s="610">
        <f t="shared" si="122"/>
        <v>0</v>
      </c>
      <c r="D43" s="610">
        <f t="shared" si="123"/>
        <v>0</v>
      </c>
      <c r="E43" s="610">
        <f t="shared" si="9"/>
        <v>0</v>
      </c>
      <c r="F43" s="610">
        <f t="shared" si="124"/>
        <v>0</v>
      </c>
      <c r="G43" s="610">
        <f t="shared" si="125"/>
        <v>0</v>
      </c>
      <c r="H43" s="610">
        <f t="shared" si="126"/>
        <v>0</v>
      </c>
      <c r="I43" s="611">
        <f t="shared" si="10"/>
        <v>30</v>
      </c>
      <c r="J43" s="719"/>
      <c r="K43" s="720"/>
      <c r="L43" s="720"/>
      <c r="M43" s="720"/>
      <c r="N43" s="924"/>
      <c r="O43" s="918"/>
      <c r="P43" s="742"/>
      <c r="Q43" s="637">
        <f t="shared" si="127"/>
        <v>0</v>
      </c>
      <c r="R43" s="656"/>
      <c r="S43" s="655"/>
      <c r="T43" s="657"/>
      <c r="U43" s="657"/>
      <c r="V43" s="762">
        <f t="shared" si="11"/>
        <v>0</v>
      </c>
      <c r="W43" s="305"/>
      <c r="X43" s="502"/>
      <c r="Y43" s="502"/>
      <c r="Z43" s="305"/>
      <c r="AA43" s="639" t="str">
        <f t="shared" si="128"/>
        <v/>
      </c>
      <c r="AB43" s="640" t="str">
        <f t="shared" si="129"/>
        <v/>
      </c>
      <c r="AC43" s="314"/>
      <c r="AD43" s="641">
        <f t="shared" si="130"/>
        <v>0</v>
      </c>
      <c r="AE43" s="729"/>
      <c r="AF43" s="728" t="str">
        <f>'整理番号表 （R6時） '!$AC43</f>
        <v/>
      </c>
      <c r="AG43" s="730" t="str">
        <f t="shared" si="131"/>
        <v/>
      </c>
      <c r="AH43" s="314"/>
      <c r="AI43" s="314"/>
      <c r="AJ43" s="639">
        <f>IF(AI43&lt;&gt;0,VLOOKUP(AI43,'整理番号表 （R6時） '!$B$20:$F$47,2,FALSE),)</f>
        <v>0</v>
      </c>
      <c r="AK43" s="409"/>
      <c r="AL43" s="733"/>
      <c r="AM43" s="409"/>
      <c r="AN43" s="315"/>
      <c r="AO43" s="644" t="str">
        <f>IF(AND($S43=1,$AN43&lt;&gt;0),VLOOKUP(AN43,'整理番号表 （R6時） '!$P$6:$Q$39,2,FALSE),IF(AND($T43=1,$AN43&gt;0,$AN43&lt;=8),VLOOKUP($AN43,'整理番号表 （R6時） '!$P$6:$Q$13,2,FALSE),IF($AN43&gt;=9,"ﾘｰｽは1～8の数字を選択","")))</f>
        <v/>
      </c>
      <c r="AP43" s="501"/>
      <c r="AQ43" s="645">
        <f t="shared" si="132"/>
        <v>0</v>
      </c>
      <c r="AR43" s="810"/>
      <c r="AS43" s="305"/>
      <c r="AT43" s="504"/>
      <c r="AU43" s="505"/>
      <c r="AV43" s="503"/>
      <c r="AW43" s="315"/>
      <c r="AX43" s="751">
        <f>IF(AW43&lt;&gt;0,VLOOKUP(AW43,'整理番号表 （R6時） '!$P$43:$R$49,2,FALSE),)</f>
        <v>0</v>
      </c>
      <c r="AY43" s="506"/>
      <c r="AZ43" s="505"/>
      <c r="BA43" s="503"/>
      <c r="BB43" s="444"/>
      <c r="BC43" s="759">
        <f t="shared" si="133"/>
        <v>0</v>
      </c>
      <c r="BD43" s="763">
        <f t="shared" si="12"/>
        <v>0</v>
      </c>
      <c r="BE43" s="759">
        <f t="shared" si="134"/>
        <v>0</v>
      </c>
      <c r="BF43" s="508"/>
      <c r="BG43" s="508"/>
      <c r="BH43" s="508"/>
      <c r="BI43" s="509"/>
      <c r="BJ43" s="770" t="str">
        <f t="shared" si="135"/>
        <v/>
      </c>
      <c r="BK43" s="772" t="str">
        <f t="shared" si="136"/>
        <v/>
      </c>
      <c r="BL43" s="648">
        <f t="shared" si="137"/>
        <v>0</v>
      </c>
      <c r="BM43" s="836"/>
      <c r="BN43" s="510"/>
      <c r="BO43" s="593"/>
      <c r="BP43" s="902"/>
      <c r="BQ43" s="756"/>
      <c r="BR43" s="756"/>
      <c r="BS43" s="756"/>
      <c r="BT43" s="929" t="str">
        <f t="shared" si="238"/>
        <v/>
      </c>
      <c r="BU43" s="911"/>
      <c r="BV43" s="752"/>
      <c r="BW43" s="751">
        <f>IF(BV43&lt;&gt;0,VLOOKUP(BV43,'整理番号表 （R6時） '!$P$43:$R$49,2,FALSE),)</f>
        <v>0</v>
      </c>
      <c r="BX43" s="758"/>
      <c r="BY43" s="757"/>
      <c r="BZ43" s="759" t="str">
        <f t="shared" si="138"/>
        <v/>
      </c>
      <c r="CA43" s="712"/>
      <c r="CB43" s="759">
        <f t="shared" si="139"/>
        <v>0</v>
      </c>
      <c r="CC43" s="763" t="str">
        <f t="shared" si="13"/>
        <v/>
      </c>
      <c r="CD43" s="754"/>
      <c r="CE43" s="754"/>
      <c r="CF43" s="759">
        <f t="shared" si="235"/>
        <v>0</v>
      </c>
      <c r="CG43" s="748"/>
      <c r="CH43" s="748"/>
      <c r="CI43" s="622"/>
      <c r="CJ43" s="853"/>
      <c r="CK43" s="854"/>
      <c r="CL43" s="665" t="str">
        <f t="shared" si="140"/>
        <v/>
      </c>
      <c r="CM43" s="666" t="str">
        <f t="shared" si="14"/>
        <v/>
      </c>
      <c r="CN43" s="744"/>
      <c r="CO43" s="496"/>
      <c r="CP43" s="762" t="str">
        <f t="shared" si="15"/>
        <v/>
      </c>
      <c r="CQ43" s="740"/>
      <c r="CR43" s="749"/>
      <c r="CS43" s="740"/>
      <c r="CT43" s="740"/>
      <c r="CU43" s="740"/>
      <c r="CV43" s="649" t="str">
        <f t="shared" si="141"/>
        <v/>
      </c>
      <c r="CW43" s="547">
        <f t="shared" si="142"/>
        <v>0</v>
      </c>
      <c r="CX43" s="762" t="str">
        <f t="shared" si="16"/>
        <v/>
      </c>
      <c r="CY43" s="715"/>
      <c r="CZ43" s="740"/>
      <c r="DA43" s="715"/>
      <c r="DB43" s="715"/>
      <c r="DC43" s="714"/>
      <c r="DD43" s="649" t="str">
        <f t="shared" si="143"/>
        <v/>
      </c>
      <c r="DE43" s="547" t="str">
        <f t="shared" si="144"/>
        <v/>
      </c>
      <c r="DF43" s="762">
        <f t="shared" si="145"/>
        <v>0</v>
      </c>
      <c r="DG43" s="762" t="str">
        <f t="shared" si="146"/>
        <v/>
      </c>
      <c r="DH43" s="762">
        <f t="shared" si="147"/>
        <v>0</v>
      </c>
      <c r="DI43" s="762">
        <f t="shared" si="148"/>
        <v>0</v>
      </c>
      <c r="DJ43" s="762">
        <f t="shared" si="149"/>
        <v>0</v>
      </c>
      <c r="DK43" s="762">
        <f t="shared" si="150"/>
        <v>0</v>
      </c>
      <c r="DL43" s="762">
        <f t="shared" si="151"/>
        <v>0</v>
      </c>
      <c r="DM43" s="762" t="str">
        <f t="shared" si="152"/>
        <v/>
      </c>
      <c r="DN43" s="855"/>
      <c r="DO43" s="661">
        <f t="shared" si="241"/>
        <v>0</v>
      </c>
      <c r="DP43" s="336">
        <f t="shared" si="241"/>
        <v>0</v>
      </c>
      <c r="DQ43" s="336">
        <f t="shared" si="241"/>
        <v>0</v>
      </c>
      <c r="DR43" s="336">
        <f t="shared" si="241"/>
        <v>0</v>
      </c>
      <c r="DS43" s="336">
        <f t="shared" si="241"/>
        <v>0</v>
      </c>
      <c r="DT43" s="336">
        <f t="shared" si="241"/>
        <v>0</v>
      </c>
      <c r="DU43" s="336">
        <f t="shared" si="154"/>
        <v>0</v>
      </c>
      <c r="DV43" s="336">
        <f t="shared" si="242"/>
        <v>0</v>
      </c>
      <c r="DW43" s="336">
        <f t="shared" si="242"/>
        <v>0</v>
      </c>
      <c r="DX43" s="336">
        <f t="shared" si="242"/>
        <v>0</v>
      </c>
      <c r="DY43" s="336">
        <f t="shared" si="242"/>
        <v>0</v>
      </c>
      <c r="DZ43" s="336">
        <f t="shared" si="242"/>
        <v>0</v>
      </c>
      <c r="EA43" s="336">
        <f t="shared" si="242"/>
        <v>0</v>
      </c>
      <c r="EB43" s="336">
        <f t="shared" si="156"/>
        <v>0</v>
      </c>
      <c r="EC43" s="336">
        <f t="shared" si="157"/>
        <v>0</v>
      </c>
      <c r="ED43" s="336">
        <f t="shared" si="158"/>
        <v>0</v>
      </c>
      <c r="EE43" s="336">
        <f t="shared" si="159"/>
        <v>0</v>
      </c>
      <c r="EF43" s="336">
        <f t="shared" si="160"/>
        <v>0</v>
      </c>
      <c r="EG43" s="390">
        <f t="shared" si="19"/>
        <v>0</v>
      </c>
      <c r="EH43" s="650">
        <f t="shared" si="161"/>
        <v>0</v>
      </c>
      <c r="EI43" s="650">
        <f>IF($AA43=1,IF(SUM($EH43:EH43)&lt;&gt;1,IF(SUM(GR43,HC43,HL43)&gt;0,1,),),)</f>
        <v>0</v>
      </c>
      <c r="EJ43" s="650">
        <f>IF($AA43=1,IF(SUM($EH43:EI43)&lt;&gt;1,IF(SUM(GS43,HD43,HM43)&gt;0,1,),),)</f>
        <v>0</v>
      </c>
      <c r="EK43" s="650">
        <f>IF($AA43=1,IF(SUM($EH43:EJ43)&lt;&gt;1,IF(SUM(GT43,HE43,HN43)&gt;0,1,),),)</f>
        <v>0</v>
      </c>
      <c r="EL43" s="650">
        <f>IF($AA43=1,IF(SUM($EH43:EK43)&lt;&gt;1,IF(SUM(GU43,GZ43,HF43,HO43)&gt;0,1,),),)</f>
        <v>0</v>
      </c>
      <c r="EM43" s="650">
        <f>IF($AA43=1,IF(SUM($EH43:EK43)&lt;&gt;1,IF(SUM(GV43,HG43,HP43)&gt;0,1,),),)</f>
        <v>0</v>
      </c>
      <c r="EN43" s="650">
        <f>IF($AA43=1,IF(SUM($EH43:EL43)&lt;&gt;1,IF(SUM(GW43,HH43,HQ43)&gt;0,1,),),)</f>
        <v>0</v>
      </c>
      <c r="EO43" s="650">
        <f>IF($AA43=1,IF(SUM($EH43:EM43)&lt;&gt;1,IF(SUM(GX43,HI43,HR43)&gt;0,1,),),)</f>
        <v>0</v>
      </c>
      <c r="EP43" s="650">
        <f>IF($AA43=1,IF(SUM($EH43:EO43)&lt;&gt;1,IF(SUM(GY43,HJ43,HS43,HA43)&gt;0,1,),),)</f>
        <v>0</v>
      </c>
      <c r="EQ43" s="818"/>
      <c r="ER43" s="818"/>
      <c r="ES43" s="818"/>
      <c r="ET43" s="818"/>
      <c r="EU43" s="818"/>
      <c r="EV43" s="818"/>
      <c r="EW43" s="59"/>
      <c r="EX43" s="59"/>
      <c r="EY43" s="59"/>
      <c r="EZ43" s="59"/>
      <c r="FA43" s="59"/>
      <c r="FB43" s="650">
        <f t="shared" si="21"/>
        <v>0</v>
      </c>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11"/>
      <c r="GB43" s="59"/>
      <c r="GC43" s="932"/>
      <c r="GD43" s="662"/>
      <c r="GE43" s="512"/>
      <c r="GF43" s="513"/>
      <c r="GG43" s="514"/>
      <c r="GH43" s="514"/>
      <c r="GI43" s="515">
        <f t="shared" si="22"/>
        <v>0</v>
      </c>
      <c r="GJ43" s="516">
        <f t="shared" si="23"/>
        <v>0</v>
      </c>
      <c r="GK43" s="517">
        <f t="shared" si="24"/>
        <v>0</v>
      </c>
      <c r="GL43" s="518">
        <f t="shared" si="25"/>
        <v>0</v>
      </c>
      <c r="GM43" s="518">
        <f t="shared" si="26"/>
        <v>0</v>
      </c>
      <c r="GN43" s="518">
        <f t="shared" si="27"/>
        <v>0</v>
      </c>
      <c r="GO43" s="518">
        <f t="shared" si="28"/>
        <v>0</v>
      </c>
      <c r="GP43" s="517">
        <f t="shared" si="162"/>
        <v>0</v>
      </c>
      <c r="GQ43" s="517">
        <f t="shared" si="163"/>
        <v>0</v>
      </c>
      <c r="GR43" s="517">
        <f>IF($GF43&lt;&gt;1,IF(AND(SUM($GQ43:GQ43)&lt;&gt;1),IF($GI43&gt;=10,1,),),0)</f>
        <v>0</v>
      </c>
      <c r="GS43" s="517">
        <f>IF($GF43&lt;&gt;1,IF(AND(SUM($GQ43:GR43)&lt;&gt;1),IF(AND($GE43=1,$GI43&gt;=4),1,),),0)</f>
        <v>0</v>
      </c>
      <c r="GT43" s="517">
        <f>IF($GF43&lt;&gt;1,IF(AND(SUM($GQ43:GS43)&lt;&gt;1),IF(AND($GE43=1,$GI43&gt;=2),1,),),0)</f>
        <v>0</v>
      </c>
      <c r="GU43" s="517">
        <f>IF($GF43&lt;&gt;1,IF(AND(SUM($GQ43:GT43)&lt;&gt;1),IF(AND($GE43=1,$GI43&gt;0),1,),),0)</f>
        <v>0</v>
      </c>
      <c r="GV43" s="517">
        <f>IF($GF43&lt;&gt;1,IF(AND(SUM($GQ43:GU43)&lt;&gt;1),IF($GI43&gt;=4,1,),),0)</f>
        <v>0</v>
      </c>
      <c r="GW43" s="517">
        <f>IF($GF43&lt;&gt;1,IF(AND(SUM($GQ43:GV43)&lt;&gt;1),IF($GE43=1,1,),),0)</f>
        <v>0</v>
      </c>
      <c r="GX43" s="517">
        <f>IF($GF43&lt;&gt;1,IF(AND(SUM($GQ43:GW43)&lt;&gt;1),IF($GI43&gt;=2,1,),),0)</f>
        <v>0</v>
      </c>
      <c r="GY43" s="517">
        <f>IF($GF43&lt;&gt;1,IF(AND(SUM($GQ43:GX43)&lt;&gt;1),IF($GI43&gt;0,1,),),0)</f>
        <v>0</v>
      </c>
      <c r="GZ43" s="517">
        <f t="shared" si="164"/>
        <v>0</v>
      </c>
      <c r="HA43" s="517">
        <f>IF(AND(SUM($GZ43:GZ43)&lt;&gt;1,$GP43=4,$GF43=1,$GI43&gt;0),1,0)</f>
        <v>0</v>
      </c>
      <c r="HB43" s="517">
        <f t="shared" si="165"/>
        <v>0</v>
      </c>
      <c r="HC43" s="517">
        <f t="shared" si="166"/>
        <v>0</v>
      </c>
      <c r="HD43" s="517">
        <f>IF(AND($GP43=2,SUM($HB43:HC43)&lt;&gt;1),IF(AND($GE43=1,$GJ43&gt;=0.2),1,),)</f>
        <v>0</v>
      </c>
      <c r="HE43" s="517">
        <f>IF(AND($GP43=2,SUM($HB43:HD43)&lt;&gt;1),IF(AND($GE43=1,$GJ43&gt;=0.1),1,),)</f>
        <v>0</v>
      </c>
      <c r="HF43" s="517">
        <f>IF(AND($GP43=2,SUM($HB43:HE43)&lt;&gt;1),IF(AND($GE43=1,$GI43&gt;0),1,),)</f>
        <v>0</v>
      </c>
      <c r="HG43" s="517">
        <f>IF(AND($GP43=2,SUM($HB43:HF43)&lt;&gt;1),IF($GJ43&gt;=0.2,1,),)</f>
        <v>0</v>
      </c>
      <c r="HH43" s="517">
        <f>IF(AND($GP43=2,SUM($HB43:HG43)&lt;&gt;1),IF($GE43=1,1,),)</f>
        <v>0</v>
      </c>
      <c r="HI43" s="517">
        <f>IF(AND($GP43=2,SUM($HB43:HH43)&lt;&gt;1),IF($GJ43&gt;=0.1,1,),)</f>
        <v>0</v>
      </c>
      <c r="HJ43" s="517">
        <f>IF(AND(SUM($HB43:HI43)&lt;&gt;1,$GP43=2,$GI43&gt;0),1,)</f>
        <v>0</v>
      </c>
      <c r="HK43" s="517">
        <f t="shared" si="167"/>
        <v>0</v>
      </c>
      <c r="HL43" s="517">
        <f t="shared" si="168"/>
        <v>0</v>
      </c>
      <c r="HM43" s="517">
        <f>IF(AND($GP43=3,SUM($HK43:HL43)&lt;&gt;1),IF(AND($GE43=1,$GJ43&gt;=0.1),1,),)</f>
        <v>0</v>
      </c>
      <c r="HN43" s="517">
        <f>IF(AND($GP43=3,SUM($HK43:HM43)&lt;&gt;1),IF(AND($GE43=1,$GJ43&gt;=0.05),1,),)</f>
        <v>0</v>
      </c>
      <c r="HO43" s="517">
        <f>IF(AND($GP43=3,SUM($HK43:HN43)&lt;&gt;1),IF(AND($GE43=1,$GI43&gt;0),1,),)</f>
        <v>0</v>
      </c>
      <c r="HP43" s="517">
        <f>IF(AND($GP43=3,SUM($HK43:HO43)&lt;&gt;1),IF($GJ43&gt;=0.1,1,),)</f>
        <v>0</v>
      </c>
      <c r="HQ43" s="517">
        <f>IF(AND($GP43=3,SUM($HK43:HP43)&lt;&gt;1),IF($GE43=1,1,),)</f>
        <v>0</v>
      </c>
      <c r="HR43" s="517">
        <f>IF(AND($GP43=3,SUM($HK43:HQ43)&lt;&gt;1),IF($GJ43&gt;=0.05,1,),)</f>
        <v>0</v>
      </c>
      <c r="HS43" s="517">
        <f>IF(AND(SUM($HK43:HR43)&lt;&gt;1,$GP43=3,$GF43=1,$GI43&gt;0),1,)</f>
        <v>0</v>
      </c>
      <c r="HT43" s="831"/>
      <c r="HU43" s="520">
        <f t="shared" si="169"/>
        <v>0</v>
      </c>
      <c r="HV43" s="521">
        <f t="shared" si="170"/>
        <v>0</v>
      </c>
      <c r="HW43" s="521">
        <f t="shared" si="171"/>
        <v>0</v>
      </c>
      <c r="HX43" s="521">
        <f t="shared" si="172"/>
        <v>0</v>
      </c>
      <c r="HY43" s="521">
        <f t="shared" si="173"/>
        <v>0</v>
      </c>
      <c r="HZ43" s="521">
        <f t="shared" si="174"/>
        <v>0</v>
      </c>
      <c r="IA43" s="521">
        <f t="shared" si="175"/>
        <v>0</v>
      </c>
      <c r="IB43" s="521">
        <f t="shared" si="176"/>
        <v>0</v>
      </c>
      <c r="IC43" s="521">
        <f t="shared" si="177"/>
        <v>0</v>
      </c>
      <c r="ID43" s="521">
        <f t="shared" si="178"/>
        <v>0</v>
      </c>
      <c r="IE43" s="521">
        <f t="shared" si="179"/>
        <v>0</v>
      </c>
      <c r="IF43" s="521">
        <f t="shared" si="180"/>
        <v>0</v>
      </c>
      <c r="IG43" s="521">
        <f t="shared" si="181"/>
        <v>0</v>
      </c>
      <c r="IH43" s="521">
        <f t="shared" si="182"/>
        <v>0</v>
      </c>
      <c r="II43" s="521">
        <f t="shared" si="183"/>
        <v>0</v>
      </c>
      <c r="IJ43" s="521">
        <f t="shared" si="184"/>
        <v>0</v>
      </c>
      <c r="IK43" s="521">
        <f t="shared" si="185"/>
        <v>0</v>
      </c>
      <c r="IL43" s="521">
        <f t="shared" si="186"/>
        <v>0</v>
      </c>
      <c r="IM43" s="521">
        <f t="shared" si="187"/>
        <v>0</v>
      </c>
      <c r="IN43" s="521">
        <f t="shared" si="35"/>
        <v>0</v>
      </c>
      <c r="IO43" s="521">
        <f t="shared" si="36"/>
        <v>0</v>
      </c>
      <c r="IP43" s="521">
        <f t="shared" si="37"/>
        <v>0</v>
      </c>
      <c r="IQ43" s="521">
        <f t="shared" si="38"/>
        <v>0</v>
      </c>
      <c r="IR43" s="521">
        <f t="shared" si="39"/>
        <v>0</v>
      </c>
      <c r="IS43" s="521">
        <f t="shared" si="40"/>
        <v>0</v>
      </c>
      <c r="IT43" s="521">
        <f t="shared" si="41"/>
        <v>0</v>
      </c>
      <c r="IU43" s="521">
        <f t="shared" si="42"/>
        <v>0</v>
      </c>
      <c r="IV43" s="521">
        <f t="shared" si="43"/>
        <v>0</v>
      </c>
      <c r="IW43" s="823">
        <f t="shared" si="44"/>
        <v>0</v>
      </c>
      <c r="IX43" s="521">
        <f t="shared" si="45"/>
        <v>0</v>
      </c>
      <c r="IY43" s="521">
        <f t="shared" si="46"/>
        <v>0</v>
      </c>
      <c r="IZ43" s="823">
        <f t="shared" si="188"/>
        <v>0</v>
      </c>
      <c r="JA43" s="521">
        <f t="shared" si="48"/>
        <v>0</v>
      </c>
      <c r="JB43" s="521">
        <f t="shared" si="49"/>
        <v>0</v>
      </c>
      <c r="JC43" s="521">
        <f t="shared" si="50"/>
        <v>0</v>
      </c>
      <c r="JD43" s="521">
        <f t="shared" si="189"/>
        <v>0</v>
      </c>
      <c r="JE43" s="521">
        <f t="shared" si="190"/>
        <v>0</v>
      </c>
      <c r="JF43" s="521">
        <f t="shared" si="191"/>
        <v>0</v>
      </c>
      <c r="JG43" s="521">
        <f t="shared" si="192"/>
        <v>0</v>
      </c>
      <c r="JH43" s="521">
        <f t="shared" si="193"/>
        <v>0</v>
      </c>
      <c r="JI43" s="521">
        <f t="shared" si="194"/>
        <v>0</v>
      </c>
      <c r="JJ43" s="521">
        <f t="shared" si="195"/>
        <v>0</v>
      </c>
      <c r="JK43" s="521">
        <f t="shared" si="196"/>
        <v>0</v>
      </c>
      <c r="JL43" s="521">
        <f t="shared" si="197"/>
        <v>0</v>
      </c>
      <c r="JM43" s="521">
        <f t="shared" si="198"/>
        <v>0</v>
      </c>
      <c r="JN43" s="521">
        <f t="shared" si="199"/>
        <v>0</v>
      </c>
      <c r="JO43" s="521">
        <f t="shared" si="200"/>
        <v>0</v>
      </c>
      <c r="JP43" s="521">
        <f t="shared" si="201"/>
        <v>0</v>
      </c>
      <c r="JQ43" s="521">
        <f t="shared" si="202"/>
        <v>0</v>
      </c>
      <c r="JR43" s="521">
        <f t="shared" si="203"/>
        <v>0</v>
      </c>
      <c r="JS43" s="521">
        <f t="shared" si="204"/>
        <v>0</v>
      </c>
      <c r="JT43" s="521">
        <f t="shared" si="205"/>
        <v>0</v>
      </c>
      <c r="JU43" s="521">
        <f t="shared" si="206"/>
        <v>0</v>
      </c>
      <c r="JV43" s="521">
        <f t="shared" si="207"/>
        <v>0</v>
      </c>
      <c r="JW43" s="521">
        <f t="shared" si="208"/>
        <v>0</v>
      </c>
      <c r="JX43" s="521">
        <f t="shared" si="209"/>
        <v>0</v>
      </c>
      <c r="JY43" s="521">
        <f t="shared" si="210"/>
        <v>0</v>
      </c>
      <c r="JZ43" s="521">
        <f t="shared" si="211"/>
        <v>0</v>
      </c>
      <c r="KA43" s="521">
        <f t="shared" si="212"/>
        <v>0</v>
      </c>
      <c r="KB43" s="521">
        <f t="shared" si="213"/>
        <v>0</v>
      </c>
      <c r="KC43" s="521">
        <f t="shared" si="214"/>
        <v>0</v>
      </c>
      <c r="KD43" s="521">
        <f t="shared" si="215"/>
        <v>0</v>
      </c>
      <c r="KE43" s="521">
        <f t="shared" si="216"/>
        <v>0</v>
      </c>
      <c r="KF43" s="521">
        <f t="shared" si="79"/>
        <v>0</v>
      </c>
      <c r="KG43" s="521">
        <f t="shared" si="217"/>
        <v>0</v>
      </c>
      <c r="KH43" s="521">
        <f t="shared" si="218"/>
        <v>0</v>
      </c>
      <c r="KI43" s="522">
        <f t="shared" si="219"/>
        <v>0</v>
      </c>
      <c r="KJ43" s="521">
        <f t="shared" si="83"/>
        <v>0</v>
      </c>
      <c r="KK43" s="760">
        <f>IF(H43=1,VLOOKUP(C43,'総括表 (A表)'!$E$12:$AW$542,42,FALSE),)</f>
        <v>0</v>
      </c>
      <c r="KL43" s="524">
        <f t="shared" si="220"/>
        <v>0</v>
      </c>
      <c r="KM43" s="521" t="str">
        <f t="shared" si="84"/>
        <v/>
      </c>
      <c r="KN43" s="521" t="str">
        <f t="shared" si="85"/>
        <v/>
      </c>
      <c r="KO43" s="521" t="str">
        <f t="shared" si="221"/>
        <v/>
      </c>
      <c r="KP43" s="521" t="str">
        <f t="shared" si="86"/>
        <v/>
      </c>
      <c r="KQ43" s="521" t="str">
        <f t="shared" si="87"/>
        <v/>
      </c>
      <c r="KR43" s="521" t="str">
        <f t="shared" si="88"/>
        <v/>
      </c>
      <c r="KS43" s="521" t="str">
        <f t="shared" si="89"/>
        <v/>
      </c>
      <c r="KT43" s="521" t="str">
        <f t="shared" si="90"/>
        <v/>
      </c>
      <c r="KU43" s="760" t="str">
        <f t="shared" si="91"/>
        <v/>
      </c>
      <c r="KV43" s="521" t="str">
        <f t="shared" si="92"/>
        <v/>
      </c>
      <c r="KW43" s="520">
        <f t="shared" si="93"/>
        <v>0</v>
      </c>
      <c r="KX43" s="521" t="str">
        <f t="shared" si="222"/>
        <v/>
      </c>
      <c r="KY43" s="525">
        <f t="shared" si="94"/>
        <v>0</v>
      </c>
      <c r="KZ43" s="521" t="str">
        <f t="shared" si="95"/>
        <v/>
      </c>
      <c r="LA43" s="760" t="str">
        <f t="shared" si="96"/>
        <v/>
      </c>
      <c r="LB43" s="526" t="str">
        <f t="shared" si="97"/>
        <v>○</v>
      </c>
      <c r="LC43" s="520">
        <f t="shared" si="223"/>
        <v>0</v>
      </c>
      <c r="LD43" s="527">
        <f t="shared" si="224"/>
        <v>0</v>
      </c>
      <c r="LE43" s="527" t="str">
        <f t="shared" si="225"/>
        <v/>
      </c>
      <c r="LF43" s="761" t="str">
        <f t="shared" si="226"/>
        <v/>
      </c>
      <c r="LG43" s="735" t="str">
        <f t="shared" si="98"/>
        <v/>
      </c>
      <c r="LH43" s="530" t="str">
        <f t="shared" si="99"/>
        <v>○</v>
      </c>
      <c r="LI43" s="736">
        <f t="shared" si="100"/>
        <v>0</v>
      </c>
      <c r="LJ43" s="761">
        <f t="shared" si="101"/>
        <v>0</v>
      </c>
      <c r="LK43" s="532">
        <f t="shared" si="227"/>
        <v>0</v>
      </c>
      <c r="LL43" s="533" t="str">
        <f t="shared" si="228"/>
        <v>○</v>
      </c>
      <c r="LM43" s="600">
        <f t="shared" si="102"/>
        <v>0</v>
      </c>
      <c r="LN43" s="602" t="str">
        <f t="shared" si="229"/>
        <v>○</v>
      </c>
      <c r="LO43" s="608">
        <f t="shared" si="103"/>
        <v>0</v>
      </c>
      <c r="LP43" s="521" t="str">
        <f t="shared" si="104"/>
        <v/>
      </c>
      <c r="LQ43" s="607">
        <f t="shared" si="105"/>
        <v>0</v>
      </c>
      <c r="LR43" s="521" t="str">
        <f t="shared" si="106"/>
        <v/>
      </c>
      <c r="LS43" s="519" t="str">
        <f t="shared" si="107"/>
        <v/>
      </c>
      <c r="LT43" s="526" t="str">
        <f t="shared" si="108"/>
        <v>○</v>
      </c>
      <c r="LU43" s="601" t="str">
        <f t="shared" si="230"/>
        <v/>
      </c>
      <c r="LV43" s="601">
        <f t="shared" si="231"/>
        <v>0</v>
      </c>
      <c r="LW43" s="761">
        <f t="shared" si="110"/>
        <v>0</v>
      </c>
      <c r="LX43" s="735">
        <f t="shared" si="111"/>
        <v>0</v>
      </c>
      <c r="LY43" s="530" t="str">
        <f t="shared" si="112"/>
        <v>○</v>
      </c>
      <c r="LZ43" s="736">
        <f t="shared" si="113"/>
        <v>0</v>
      </c>
      <c r="MA43" s="761">
        <f t="shared" si="114"/>
        <v>0</v>
      </c>
      <c r="MB43" s="532">
        <f t="shared" si="115"/>
        <v>0</v>
      </c>
      <c r="MC43" s="533" t="str">
        <f t="shared" si="232"/>
        <v>○</v>
      </c>
      <c r="MD43" s="473">
        <f>IF(AND($H43=1,$T43=1),SUMIF($E$14:$E$213,E43,$CA$14:CA242),0)</f>
        <v>0</v>
      </c>
      <c r="ME43" s="856" t="str">
        <f t="shared" si="116"/>
        <v>○</v>
      </c>
      <c r="MF43" s="869" t="str">
        <f t="shared" si="233"/>
        <v/>
      </c>
      <c r="MG43" s="870" t="str">
        <f t="shared" si="117"/>
        <v/>
      </c>
      <c r="MH43" s="871" t="str">
        <f t="shared" si="118"/>
        <v/>
      </c>
      <c r="MI43" s="872" t="str">
        <f t="shared" si="234"/>
        <v/>
      </c>
      <c r="MJ43" s="873" t="str">
        <f t="shared" si="119"/>
        <v/>
      </c>
      <c r="MK43" s="874">
        <f t="shared" si="120"/>
        <v>0</v>
      </c>
    </row>
    <row r="44" spans="1:349" ht="18.649999999999999" customHeight="1">
      <c r="A44" s="610">
        <f t="shared" si="8"/>
        <v>0</v>
      </c>
      <c r="B44" s="610">
        <f t="shared" si="121"/>
        <v>0</v>
      </c>
      <c r="C44" s="610">
        <f t="shared" si="122"/>
        <v>0</v>
      </c>
      <c r="D44" s="610">
        <f t="shared" si="123"/>
        <v>0</v>
      </c>
      <c r="E44" s="610">
        <f t="shared" si="9"/>
        <v>0</v>
      </c>
      <c r="F44" s="610">
        <f t="shared" si="124"/>
        <v>0</v>
      </c>
      <c r="G44" s="610">
        <f t="shared" si="125"/>
        <v>0</v>
      </c>
      <c r="H44" s="610">
        <f t="shared" si="126"/>
        <v>0</v>
      </c>
      <c r="I44" s="611">
        <f t="shared" si="10"/>
        <v>31</v>
      </c>
      <c r="J44" s="719"/>
      <c r="K44" s="720"/>
      <c r="L44" s="720"/>
      <c r="M44" s="720"/>
      <c r="N44" s="924"/>
      <c r="O44" s="918"/>
      <c r="P44" s="742"/>
      <c r="Q44" s="637">
        <f t="shared" si="127"/>
        <v>0</v>
      </c>
      <c r="R44" s="656"/>
      <c r="S44" s="655"/>
      <c r="T44" s="657"/>
      <c r="U44" s="657"/>
      <c r="V44" s="762">
        <f t="shared" si="11"/>
        <v>0</v>
      </c>
      <c r="W44" s="305"/>
      <c r="X44" s="502"/>
      <c r="Y44" s="502"/>
      <c r="Z44" s="305"/>
      <c r="AA44" s="639" t="str">
        <f t="shared" si="128"/>
        <v/>
      </c>
      <c r="AB44" s="640" t="str">
        <f t="shared" si="129"/>
        <v/>
      </c>
      <c r="AC44" s="314"/>
      <c r="AD44" s="641">
        <f t="shared" si="130"/>
        <v>0</v>
      </c>
      <c r="AE44" s="729"/>
      <c r="AF44" s="728" t="str">
        <f>'整理番号表 （R6時） '!$AC44</f>
        <v/>
      </c>
      <c r="AG44" s="730" t="str">
        <f t="shared" si="131"/>
        <v/>
      </c>
      <c r="AH44" s="314"/>
      <c r="AI44" s="314"/>
      <c r="AJ44" s="639">
        <f>IF(AI44&lt;&gt;0,VLOOKUP(AI44,'整理番号表 （R6時） '!$B$20:$F$47,2,FALSE),)</f>
        <v>0</v>
      </c>
      <c r="AK44" s="409"/>
      <c r="AL44" s="733"/>
      <c r="AM44" s="409"/>
      <c r="AN44" s="315"/>
      <c r="AO44" s="644" t="str">
        <f>IF(AND($S44=1,$AN44&lt;&gt;0),VLOOKUP(AN44,'整理番号表 （R6時） '!$P$6:$Q$39,2,FALSE),IF(AND($T44=1,$AN44&gt;0,$AN44&lt;=8),VLOOKUP($AN44,'整理番号表 （R6時） '!$P$6:$Q$13,2,FALSE),IF($AN44&gt;=9,"ﾘｰｽは1～8の数字を選択","")))</f>
        <v/>
      </c>
      <c r="AP44" s="501"/>
      <c r="AQ44" s="645">
        <f t="shared" si="132"/>
        <v>0</v>
      </c>
      <c r="AR44" s="810"/>
      <c r="AS44" s="305"/>
      <c r="AT44" s="504"/>
      <c r="AU44" s="505"/>
      <c r="AV44" s="503"/>
      <c r="AW44" s="315"/>
      <c r="AX44" s="751">
        <f>IF(AW44&lt;&gt;0,VLOOKUP(AW44,'整理番号表 （R6時） '!$P$43:$R$49,2,FALSE),)</f>
        <v>0</v>
      </c>
      <c r="AY44" s="506"/>
      <c r="AZ44" s="505"/>
      <c r="BA44" s="503"/>
      <c r="BB44" s="444"/>
      <c r="BC44" s="759">
        <f t="shared" si="133"/>
        <v>0</v>
      </c>
      <c r="BD44" s="763">
        <f t="shared" si="12"/>
        <v>0</v>
      </c>
      <c r="BE44" s="759">
        <f t="shared" si="134"/>
        <v>0</v>
      </c>
      <c r="BF44" s="508"/>
      <c r="BG44" s="508"/>
      <c r="BH44" s="508"/>
      <c r="BI44" s="509"/>
      <c r="BJ44" s="770" t="str">
        <f t="shared" si="135"/>
        <v/>
      </c>
      <c r="BK44" s="772" t="str">
        <f t="shared" si="136"/>
        <v/>
      </c>
      <c r="BL44" s="648">
        <f t="shared" si="137"/>
        <v>0</v>
      </c>
      <c r="BM44" s="836"/>
      <c r="BN44" s="510"/>
      <c r="BO44" s="593"/>
      <c r="BP44" s="902"/>
      <c r="BQ44" s="756"/>
      <c r="BR44" s="756"/>
      <c r="BS44" s="756"/>
      <c r="BT44" s="929" t="str">
        <f t="shared" si="238"/>
        <v/>
      </c>
      <c r="BU44" s="911"/>
      <c r="BV44" s="752"/>
      <c r="BW44" s="751">
        <f>IF(BV44&lt;&gt;0,VLOOKUP(BV44,'整理番号表 （R6時） '!$P$43:$R$49,2,FALSE),)</f>
        <v>0</v>
      </c>
      <c r="BX44" s="758"/>
      <c r="BY44" s="757"/>
      <c r="BZ44" s="759" t="str">
        <f t="shared" si="138"/>
        <v/>
      </c>
      <c r="CA44" s="712"/>
      <c r="CB44" s="759">
        <f t="shared" si="139"/>
        <v>0</v>
      </c>
      <c r="CC44" s="763" t="str">
        <f t="shared" si="13"/>
        <v/>
      </c>
      <c r="CD44" s="754"/>
      <c r="CE44" s="754"/>
      <c r="CF44" s="759">
        <f t="shared" si="235"/>
        <v>0</v>
      </c>
      <c r="CG44" s="748"/>
      <c r="CH44" s="748"/>
      <c r="CI44" s="622"/>
      <c r="CJ44" s="853"/>
      <c r="CK44" s="854"/>
      <c r="CL44" s="665" t="str">
        <f t="shared" si="140"/>
        <v/>
      </c>
      <c r="CM44" s="666" t="str">
        <f t="shared" si="14"/>
        <v/>
      </c>
      <c r="CN44" s="744"/>
      <c r="CO44" s="496"/>
      <c r="CP44" s="762" t="str">
        <f t="shared" si="15"/>
        <v/>
      </c>
      <c r="CQ44" s="740"/>
      <c r="CR44" s="749"/>
      <c r="CS44" s="740"/>
      <c r="CT44" s="740"/>
      <c r="CU44" s="740"/>
      <c r="CV44" s="649" t="str">
        <f t="shared" si="141"/>
        <v/>
      </c>
      <c r="CW44" s="547">
        <f t="shared" si="142"/>
        <v>0</v>
      </c>
      <c r="CX44" s="762" t="str">
        <f t="shared" si="16"/>
        <v/>
      </c>
      <c r="CY44" s="715"/>
      <c r="CZ44" s="740"/>
      <c r="DA44" s="715"/>
      <c r="DB44" s="715"/>
      <c r="DC44" s="714"/>
      <c r="DD44" s="649" t="str">
        <f t="shared" si="143"/>
        <v/>
      </c>
      <c r="DE44" s="547" t="str">
        <f t="shared" si="144"/>
        <v/>
      </c>
      <c r="DF44" s="762">
        <f t="shared" si="145"/>
        <v>0</v>
      </c>
      <c r="DG44" s="762" t="str">
        <f t="shared" si="146"/>
        <v/>
      </c>
      <c r="DH44" s="762">
        <f t="shared" si="147"/>
        <v>0</v>
      </c>
      <c r="DI44" s="762">
        <f t="shared" si="148"/>
        <v>0</v>
      </c>
      <c r="DJ44" s="762">
        <f t="shared" si="149"/>
        <v>0</v>
      </c>
      <c r="DK44" s="762">
        <f t="shared" si="150"/>
        <v>0</v>
      </c>
      <c r="DL44" s="762">
        <f t="shared" si="151"/>
        <v>0</v>
      </c>
      <c r="DM44" s="762" t="str">
        <f t="shared" si="152"/>
        <v/>
      </c>
      <c r="DN44" s="855"/>
      <c r="DO44" s="661">
        <f t="shared" ref="DO44:DT53" si="243">IF(OR($CQ44&lt;=0,$CU44&lt;=0),0,IF(AND($AA44=1,$H44=1,$FU44&lt;&gt;1,DO$2&lt;=$CV44,$CV44&lt;DP$2),1,))</f>
        <v>0</v>
      </c>
      <c r="DP44" s="336">
        <f t="shared" si="243"/>
        <v>0</v>
      </c>
      <c r="DQ44" s="336">
        <f t="shared" si="243"/>
        <v>0</v>
      </c>
      <c r="DR44" s="336">
        <f t="shared" si="243"/>
        <v>0</v>
      </c>
      <c r="DS44" s="336">
        <f t="shared" si="243"/>
        <v>0</v>
      </c>
      <c r="DT44" s="336">
        <f t="shared" si="243"/>
        <v>0</v>
      </c>
      <c r="DU44" s="336">
        <f t="shared" si="154"/>
        <v>0</v>
      </c>
      <c r="DV44" s="336">
        <f t="shared" ref="DV44:EA53" si="244">IF($CU44&lt;0,0,IF(AND($AA44=1,$H44=1,$FU44&lt;&gt;1,DV$2&lt;=$CW44,$CW44&lt;DW$2),1,))</f>
        <v>0</v>
      </c>
      <c r="DW44" s="336">
        <f t="shared" si="244"/>
        <v>0</v>
      </c>
      <c r="DX44" s="336">
        <f t="shared" si="244"/>
        <v>0</v>
      </c>
      <c r="DY44" s="336">
        <f t="shared" si="244"/>
        <v>0</v>
      </c>
      <c r="DZ44" s="336">
        <f t="shared" si="244"/>
        <v>0</v>
      </c>
      <c r="EA44" s="336">
        <f t="shared" si="244"/>
        <v>0</v>
      </c>
      <c r="EB44" s="336">
        <f t="shared" si="156"/>
        <v>0</v>
      </c>
      <c r="EC44" s="336">
        <f t="shared" si="157"/>
        <v>0</v>
      </c>
      <c r="ED44" s="336">
        <f t="shared" si="158"/>
        <v>0</v>
      </c>
      <c r="EE44" s="336">
        <f t="shared" si="159"/>
        <v>0</v>
      </c>
      <c r="EF44" s="336">
        <f t="shared" si="160"/>
        <v>0</v>
      </c>
      <c r="EG44" s="390">
        <f t="shared" si="19"/>
        <v>0</v>
      </c>
      <c r="EH44" s="650">
        <f t="shared" si="161"/>
        <v>0</v>
      </c>
      <c r="EI44" s="650">
        <f>IF($AA44=1,IF(SUM($EH44:EH44)&lt;&gt;1,IF(SUM(GR44,HC44,HL44)&gt;0,1,),),)</f>
        <v>0</v>
      </c>
      <c r="EJ44" s="650">
        <f>IF($AA44=1,IF(SUM($EH44:EI44)&lt;&gt;1,IF(SUM(GS44,HD44,HM44)&gt;0,1,),),)</f>
        <v>0</v>
      </c>
      <c r="EK44" s="650">
        <f>IF($AA44=1,IF(SUM($EH44:EJ44)&lt;&gt;1,IF(SUM(GT44,HE44,HN44)&gt;0,1,),),)</f>
        <v>0</v>
      </c>
      <c r="EL44" s="650">
        <f>IF($AA44=1,IF(SUM($EH44:EK44)&lt;&gt;1,IF(SUM(GU44,GZ44,HF44,HO44)&gt;0,1,),),)</f>
        <v>0</v>
      </c>
      <c r="EM44" s="650">
        <f>IF($AA44=1,IF(SUM($EH44:EK44)&lt;&gt;1,IF(SUM(GV44,HG44,HP44)&gt;0,1,),),)</f>
        <v>0</v>
      </c>
      <c r="EN44" s="650">
        <f>IF($AA44=1,IF(SUM($EH44:EL44)&lt;&gt;1,IF(SUM(GW44,HH44,HQ44)&gt;0,1,),),)</f>
        <v>0</v>
      </c>
      <c r="EO44" s="650">
        <f>IF($AA44=1,IF(SUM($EH44:EM44)&lt;&gt;1,IF(SUM(GX44,HI44,HR44)&gt;0,1,),),)</f>
        <v>0</v>
      </c>
      <c r="EP44" s="650">
        <f>IF($AA44=1,IF(SUM($EH44:EO44)&lt;&gt;1,IF(SUM(GY44,HJ44,HS44,HA44)&gt;0,1,),),)</f>
        <v>0</v>
      </c>
      <c r="EQ44" s="818"/>
      <c r="ER44" s="818"/>
      <c r="ES44" s="818"/>
      <c r="ET44" s="818"/>
      <c r="EU44" s="818"/>
      <c r="EV44" s="818"/>
      <c r="EW44" s="59"/>
      <c r="EX44" s="59"/>
      <c r="EY44" s="59"/>
      <c r="EZ44" s="59"/>
      <c r="FA44" s="59"/>
      <c r="FB44" s="650">
        <f t="shared" si="21"/>
        <v>0</v>
      </c>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11"/>
      <c r="GB44" s="59"/>
      <c r="GC44" s="932"/>
      <c r="GD44" s="662"/>
      <c r="GE44" s="512"/>
      <c r="GF44" s="513"/>
      <c r="GG44" s="514"/>
      <c r="GH44" s="514"/>
      <c r="GI44" s="515">
        <f t="shared" si="22"/>
        <v>0</v>
      </c>
      <c r="GJ44" s="516">
        <f t="shared" si="23"/>
        <v>0</v>
      </c>
      <c r="GK44" s="517">
        <f t="shared" si="24"/>
        <v>0</v>
      </c>
      <c r="GL44" s="518">
        <f t="shared" si="25"/>
        <v>0</v>
      </c>
      <c r="GM44" s="518">
        <f t="shared" si="26"/>
        <v>0</v>
      </c>
      <c r="GN44" s="518">
        <f t="shared" si="27"/>
        <v>0</v>
      </c>
      <c r="GO44" s="518">
        <f t="shared" si="28"/>
        <v>0</v>
      </c>
      <c r="GP44" s="517">
        <f t="shared" si="162"/>
        <v>0</v>
      </c>
      <c r="GQ44" s="517">
        <f t="shared" si="163"/>
        <v>0</v>
      </c>
      <c r="GR44" s="517">
        <f>IF($GF44&lt;&gt;1,IF(AND(SUM($GQ44:GQ44)&lt;&gt;1),IF($GI44&gt;=10,1,),),0)</f>
        <v>0</v>
      </c>
      <c r="GS44" s="517">
        <f>IF($GF44&lt;&gt;1,IF(AND(SUM($GQ44:GR44)&lt;&gt;1),IF(AND($GE44=1,$GI44&gt;=4),1,),),0)</f>
        <v>0</v>
      </c>
      <c r="GT44" s="517">
        <f>IF($GF44&lt;&gt;1,IF(AND(SUM($GQ44:GS44)&lt;&gt;1),IF(AND($GE44=1,$GI44&gt;=2),1,),),0)</f>
        <v>0</v>
      </c>
      <c r="GU44" s="517">
        <f>IF($GF44&lt;&gt;1,IF(AND(SUM($GQ44:GT44)&lt;&gt;1),IF(AND($GE44=1,$GI44&gt;0),1,),),0)</f>
        <v>0</v>
      </c>
      <c r="GV44" s="517">
        <f>IF($GF44&lt;&gt;1,IF(AND(SUM($GQ44:GU44)&lt;&gt;1),IF($GI44&gt;=4,1,),),0)</f>
        <v>0</v>
      </c>
      <c r="GW44" s="517">
        <f>IF($GF44&lt;&gt;1,IF(AND(SUM($GQ44:GV44)&lt;&gt;1),IF($GE44=1,1,),),0)</f>
        <v>0</v>
      </c>
      <c r="GX44" s="517">
        <f>IF($GF44&lt;&gt;1,IF(AND(SUM($GQ44:GW44)&lt;&gt;1),IF($GI44&gt;=2,1,),),0)</f>
        <v>0</v>
      </c>
      <c r="GY44" s="517">
        <f>IF($GF44&lt;&gt;1,IF(AND(SUM($GQ44:GX44)&lt;&gt;1),IF($GI44&gt;0,1,),),0)</f>
        <v>0</v>
      </c>
      <c r="GZ44" s="517">
        <f t="shared" si="164"/>
        <v>0</v>
      </c>
      <c r="HA44" s="517">
        <f>IF(AND(SUM($GZ44:GZ44)&lt;&gt;1,$GP44=4,$GF44=1,$GI44&gt;0),1,0)</f>
        <v>0</v>
      </c>
      <c r="HB44" s="517">
        <f t="shared" si="165"/>
        <v>0</v>
      </c>
      <c r="HC44" s="517">
        <f t="shared" si="166"/>
        <v>0</v>
      </c>
      <c r="HD44" s="517">
        <f>IF(AND($GP44=2,SUM($HB44:HC44)&lt;&gt;1),IF(AND($GE44=1,$GJ44&gt;=0.2),1,),)</f>
        <v>0</v>
      </c>
      <c r="HE44" s="517">
        <f>IF(AND($GP44=2,SUM($HB44:HD44)&lt;&gt;1),IF(AND($GE44=1,$GJ44&gt;=0.1),1,),)</f>
        <v>0</v>
      </c>
      <c r="HF44" s="517">
        <f>IF(AND($GP44=2,SUM($HB44:HE44)&lt;&gt;1),IF(AND($GE44=1,$GI44&gt;0),1,),)</f>
        <v>0</v>
      </c>
      <c r="HG44" s="517">
        <f>IF(AND($GP44=2,SUM($HB44:HF44)&lt;&gt;1),IF($GJ44&gt;=0.2,1,),)</f>
        <v>0</v>
      </c>
      <c r="HH44" s="517">
        <f>IF(AND($GP44=2,SUM($HB44:HG44)&lt;&gt;1),IF($GE44=1,1,),)</f>
        <v>0</v>
      </c>
      <c r="HI44" s="517">
        <f>IF(AND($GP44=2,SUM($HB44:HH44)&lt;&gt;1),IF($GJ44&gt;=0.1,1,),)</f>
        <v>0</v>
      </c>
      <c r="HJ44" s="517">
        <f>IF(AND(SUM($HB44:HI44)&lt;&gt;1,$GP44=2,$GI44&gt;0),1,)</f>
        <v>0</v>
      </c>
      <c r="HK44" s="517">
        <f t="shared" si="167"/>
        <v>0</v>
      </c>
      <c r="HL44" s="517">
        <f t="shared" si="168"/>
        <v>0</v>
      </c>
      <c r="HM44" s="517">
        <f>IF(AND($GP44=3,SUM($HK44:HL44)&lt;&gt;1),IF(AND($GE44=1,$GJ44&gt;=0.1),1,),)</f>
        <v>0</v>
      </c>
      <c r="HN44" s="517">
        <f>IF(AND($GP44=3,SUM($HK44:HM44)&lt;&gt;1),IF(AND($GE44=1,$GJ44&gt;=0.05),1,),)</f>
        <v>0</v>
      </c>
      <c r="HO44" s="517">
        <f>IF(AND($GP44=3,SUM($HK44:HN44)&lt;&gt;1),IF(AND($GE44=1,$GI44&gt;0),1,),)</f>
        <v>0</v>
      </c>
      <c r="HP44" s="517">
        <f>IF(AND($GP44=3,SUM($HK44:HO44)&lt;&gt;1),IF($GJ44&gt;=0.1,1,),)</f>
        <v>0</v>
      </c>
      <c r="HQ44" s="517">
        <f>IF(AND($GP44=3,SUM($HK44:HP44)&lt;&gt;1),IF($GE44=1,1,),)</f>
        <v>0</v>
      </c>
      <c r="HR44" s="517">
        <f>IF(AND($GP44=3,SUM($HK44:HQ44)&lt;&gt;1),IF($GJ44&gt;=0.05,1,),)</f>
        <v>0</v>
      </c>
      <c r="HS44" s="517">
        <f>IF(AND(SUM($HK44:HR44)&lt;&gt;1,$GP44=3,$GF44=1,$GI44&gt;0),1,)</f>
        <v>0</v>
      </c>
      <c r="HT44" s="831"/>
      <c r="HU44" s="520">
        <f t="shared" si="169"/>
        <v>0</v>
      </c>
      <c r="HV44" s="521">
        <f t="shared" si="170"/>
        <v>0</v>
      </c>
      <c r="HW44" s="521">
        <f t="shared" si="171"/>
        <v>0</v>
      </c>
      <c r="HX44" s="521">
        <f t="shared" si="172"/>
        <v>0</v>
      </c>
      <c r="HY44" s="521">
        <f t="shared" si="173"/>
        <v>0</v>
      </c>
      <c r="HZ44" s="521">
        <f t="shared" si="174"/>
        <v>0</v>
      </c>
      <c r="IA44" s="521">
        <f t="shared" si="175"/>
        <v>0</v>
      </c>
      <c r="IB44" s="521">
        <f t="shared" si="176"/>
        <v>0</v>
      </c>
      <c r="IC44" s="521">
        <f t="shared" si="177"/>
        <v>0</v>
      </c>
      <c r="ID44" s="521">
        <f t="shared" si="178"/>
        <v>0</v>
      </c>
      <c r="IE44" s="521">
        <f t="shared" si="179"/>
        <v>0</v>
      </c>
      <c r="IF44" s="521">
        <f t="shared" si="180"/>
        <v>0</v>
      </c>
      <c r="IG44" s="521">
        <f t="shared" si="181"/>
        <v>0</v>
      </c>
      <c r="IH44" s="521">
        <f t="shared" si="182"/>
        <v>0</v>
      </c>
      <c r="II44" s="521">
        <f t="shared" si="183"/>
        <v>0</v>
      </c>
      <c r="IJ44" s="521">
        <f t="shared" si="184"/>
        <v>0</v>
      </c>
      <c r="IK44" s="521">
        <f t="shared" si="185"/>
        <v>0</v>
      </c>
      <c r="IL44" s="521">
        <f t="shared" si="186"/>
        <v>0</v>
      </c>
      <c r="IM44" s="521">
        <f t="shared" si="187"/>
        <v>0</v>
      </c>
      <c r="IN44" s="521">
        <f t="shared" si="35"/>
        <v>0</v>
      </c>
      <c r="IO44" s="521">
        <f t="shared" si="36"/>
        <v>0</v>
      </c>
      <c r="IP44" s="521">
        <f t="shared" si="37"/>
        <v>0</v>
      </c>
      <c r="IQ44" s="521">
        <f t="shared" si="38"/>
        <v>0</v>
      </c>
      <c r="IR44" s="521">
        <f t="shared" si="39"/>
        <v>0</v>
      </c>
      <c r="IS44" s="521">
        <f t="shared" si="40"/>
        <v>0</v>
      </c>
      <c r="IT44" s="521">
        <f t="shared" si="41"/>
        <v>0</v>
      </c>
      <c r="IU44" s="521">
        <f t="shared" si="42"/>
        <v>0</v>
      </c>
      <c r="IV44" s="521">
        <f t="shared" si="43"/>
        <v>0</v>
      </c>
      <c r="IW44" s="823">
        <f t="shared" si="44"/>
        <v>0</v>
      </c>
      <c r="IX44" s="521">
        <f t="shared" si="45"/>
        <v>0</v>
      </c>
      <c r="IY44" s="521">
        <f t="shared" si="46"/>
        <v>0</v>
      </c>
      <c r="IZ44" s="823">
        <f t="shared" si="188"/>
        <v>0</v>
      </c>
      <c r="JA44" s="521">
        <f t="shared" si="48"/>
        <v>0</v>
      </c>
      <c r="JB44" s="521">
        <f t="shared" si="49"/>
        <v>0</v>
      </c>
      <c r="JC44" s="521">
        <f t="shared" si="50"/>
        <v>0</v>
      </c>
      <c r="JD44" s="521">
        <f t="shared" si="189"/>
        <v>0</v>
      </c>
      <c r="JE44" s="521">
        <f t="shared" si="190"/>
        <v>0</v>
      </c>
      <c r="JF44" s="521">
        <f t="shared" si="191"/>
        <v>0</v>
      </c>
      <c r="JG44" s="521">
        <f t="shared" si="192"/>
        <v>0</v>
      </c>
      <c r="JH44" s="521">
        <f t="shared" si="193"/>
        <v>0</v>
      </c>
      <c r="JI44" s="521">
        <f t="shared" si="194"/>
        <v>0</v>
      </c>
      <c r="JJ44" s="521">
        <f t="shared" si="195"/>
        <v>0</v>
      </c>
      <c r="JK44" s="521">
        <f t="shared" si="196"/>
        <v>0</v>
      </c>
      <c r="JL44" s="521">
        <f t="shared" si="197"/>
        <v>0</v>
      </c>
      <c r="JM44" s="521">
        <f t="shared" si="198"/>
        <v>0</v>
      </c>
      <c r="JN44" s="521">
        <f t="shared" si="199"/>
        <v>0</v>
      </c>
      <c r="JO44" s="521">
        <f t="shared" si="200"/>
        <v>0</v>
      </c>
      <c r="JP44" s="521">
        <f t="shared" si="201"/>
        <v>0</v>
      </c>
      <c r="JQ44" s="521">
        <f t="shared" si="202"/>
        <v>0</v>
      </c>
      <c r="JR44" s="521">
        <f t="shared" si="203"/>
        <v>0</v>
      </c>
      <c r="JS44" s="521">
        <f t="shared" si="204"/>
        <v>0</v>
      </c>
      <c r="JT44" s="521">
        <f t="shared" si="205"/>
        <v>0</v>
      </c>
      <c r="JU44" s="521">
        <f t="shared" si="206"/>
        <v>0</v>
      </c>
      <c r="JV44" s="521">
        <f t="shared" si="207"/>
        <v>0</v>
      </c>
      <c r="JW44" s="521">
        <f t="shared" si="208"/>
        <v>0</v>
      </c>
      <c r="JX44" s="521">
        <f t="shared" si="209"/>
        <v>0</v>
      </c>
      <c r="JY44" s="521">
        <f t="shared" si="210"/>
        <v>0</v>
      </c>
      <c r="JZ44" s="521">
        <f t="shared" si="211"/>
        <v>0</v>
      </c>
      <c r="KA44" s="521">
        <f t="shared" si="212"/>
        <v>0</v>
      </c>
      <c r="KB44" s="521">
        <f t="shared" si="213"/>
        <v>0</v>
      </c>
      <c r="KC44" s="521">
        <f t="shared" si="214"/>
        <v>0</v>
      </c>
      <c r="KD44" s="521">
        <f t="shared" si="215"/>
        <v>0</v>
      </c>
      <c r="KE44" s="521">
        <f t="shared" si="216"/>
        <v>0</v>
      </c>
      <c r="KF44" s="521">
        <f t="shared" si="79"/>
        <v>0</v>
      </c>
      <c r="KG44" s="521">
        <f t="shared" si="217"/>
        <v>0</v>
      </c>
      <c r="KH44" s="521">
        <f t="shared" si="218"/>
        <v>0</v>
      </c>
      <c r="KI44" s="522">
        <f t="shared" si="219"/>
        <v>0</v>
      </c>
      <c r="KJ44" s="521">
        <f t="shared" si="83"/>
        <v>0</v>
      </c>
      <c r="KK44" s="760">
        <f>IF(H44=1,VLOOKUP(C44,'総括表 (A表)'!$E$12:$AW$542,42,FALSE),)</f>
        <v>0</v>
      </c>
      <c r="KL44" s="524">
        <f t="shared" si="220"/>
        <v>0</v>
      </c>
      <c r="KM44" s="521" t="str">
        <f t="shared" si="84"/>
        <v/>
      </c>
      <c r="KN44" s="521" t="str">
        <f t="shared" si="85"/>
        <v/>
      </c>
      <c r="KO44" s="521" t="str">
        <f t="shared" si="221"/>
        <v/>
      </c>
      <c r="KP44" s="521" t="str">
        <f t="shared" si="86"/>
        <v/>
      </c>
      <c r="KQ44" s="521" t="str">
        <f t="shared" si="87"/>
        <v/>
      </c>
      <c r="KR44" s="521" t="str">
        <f t="shared" si="88"/>
        <v/>
      </c>
      <c r="KS44" s="521" t="str">
        <f t="shared" si="89"/>
        <v/>
      </c>
      <c r="KT44" s="521" t="str">
        <f t="shared" si="90"/>
        <v/>
      </c>
      <c r="KU44" s="760" t="str">
        <f t="shared" si="91"/>
        <v/>
      </c>
      <c r="KV44" s="521" t="str">
        <f t="shared" si="92"/>
        <v/>
      </c>
      <c r="KW44" s="520">
        <f t="shared" si="93"/>
        <v>0</v>
      </c>
      <c r="KX44" s="521" t="str">
        <f t="shared" si="222"/>
        <v/>
      </c>
      <c r="KY44" s="525">
        <f t="shared" si="94"/>
        <v>0</v>
      </c>
      <c r="KZ44" s="521" t="str">
        <f t="shared" si="95"/>
        <v/>
      </c>
      <c r="LA44" s="760" t="str">
        <f t="shared" si="96"/>
        <v/>
      </c>
      <c r="LB44" s="526" t="str">
        <f t="shared" si="97"/>
        <v>○</v>
      </c>
      <c r="LC44" s="520">
        <f t="shared" si="223"/>
        <v>0</v>
      </c>
      <c r="LD44" s="527">
        <f t="shared" si="224"/>
        <v>0</v>
      </c>
      <c r="LE44" s="527" t="str">
        <f t="shared" si="225"/>
        <v/>
      </c>
      <c r="LF44" s="761" t="str">
        <f t="shared" si="226"/>
        <v/>
      </c>
      <c r="LG44" s="735" t="str">
        <f t="shared" si="98"/>
        <v/>
      </c>
      <c r="LH44" s="530" t="str">
        <f t="shared" si="99"/>
        <v>○</v>
      </c>
      <c r="LI44" s="736">
        <f t="shared" si="100"/>
        <v>0</v>
      </c>
      <c r="LJ44" s="761">
        <f t="shared" si="101"/>
        <v>0</v>
      </c>
      <c r="LK44" s="532">
        <f t="shared" si="227"/>
        <v>0</v>
      </c>
      <c r="LL44" s="533" t="str">
        <f t="shared" si="228"/>
        <v>○</v>
      </c>
      <c r="LM44" s="600">
        <f t="shared" si="102"/>
        <v>0</v>
      </c>
      <c r="LN44" s="602" t="str">
        <f t="shared" si="229"/>
        <v>○</v>
      </c>
      <c r="LO44" s="608">
        <f t="shared" si="103"/>
        <v>0</v>
      </c>
      <c r="LP44" s="521" t="str">
        <f t="shared" si="104"/>
        <v/>
      </c>
      <c r="LQ44" s="607">
        <f t="shared" si="105"/>
        <v>0</v>
      </c>
      <c r="LR44" s="521" t="str">
        <f t="shared" si="106"/>
        <v/>
      </c>
      <c r="LS44" s="519" t="str">
        <f t="shared" si="107"/>
        <v/>
      </c>
      <c r="LT44" s="526" t="str">
        <f t="shared" si="108"/>
        <v>○</v>
      </c>
      <c r="LU44" s="601" t="str">
        <f t="shared" si="230"/>
        <v/>
      </c>
      <c r="LV44" s="601">
        <f t="shared" si="231"/>
        <v>0</v>
      </c>
      <c r="LW44" s="761">
        <f t="shared" si="110"/>
        <v>0</v>
      </c>
      <c r="LX44" s="735">
        <f t="shared" si="111"/>
        <v>0</v>
      </c>
      <c r="LY44" s="530" t="str">
        <f t="shared" si="112"/>
        <v>○</v>
      </c>
      <c r="LZ44" s="736">
        <f t="shared" si="113"/>
        <v>0</v>
      </c>
      <c r="MA44" s="761">
        <f t="shared" si="114"/>
        <v>0</v>
      </c>
      <c r="MB44" s="532">
        <f t="shared" si="115"/>
        <v>0</v>
      </c>
      <c r="MC44" s="533" t="str">
        <f t="shared" si="232"/>
        <v>○</v>
      </c>
      <c r="MD44" s="473">
        <f>IF(AND($H44=1,$T44=1),SUMIF($E$14:$E$213,E44,$CA$14:CA243),0)</f>
        <v>0</v>
      </c>
      <c r="ME44" s="856" t="str">
        <f t="shared" si="116"/>
        <v>○</v>
      </c>
      <c r="MF44" s="869" t="str">
        <f t="shared" si="233"/>
        <v/>
      </c>
      <c r="MG44" s="870" t="str">
        <f t="shared" si="117"/>
        <v/>
      </c>
      <c r="MH44" s="871" t="str">
        <f t="shared" si="118"/>
        <v/>
      </c>
      <c r="MI44" s="872" t="str">
        <f t="shared" si="234"/>
        <v/>
      </c>
      <c r="MJ44" s="873" t="str">
        <f t="shared" si="119"/>
        <v/>
      </c>
      <c r="MK44" s="874">
        <f t="shared" si="120"/>
        <v>0</v>
      </c>
    </row>
    <row r="45" spans="1:349" ht="18.649999999999999" customHeight="1">
      <c r="A45" s="610">
        <f t="shared" si="8"/>
        <v>0</v>
      </c>
      <c r="B45" s="610">
        <f t="shared" si="121"/>
        <v>0</v>
      </c>
      <c r="C45" s="610">
        <f t="shared" si="122"/>
        <v>0</v>
      </c>
      <c r="D45" s="610">
        <f t="shared" si="123"/>
        <v>0</v>
      </c>
      <c r="E45" s="610">
        <f t="shared" si="9"/>
        <v>0</v>
      </c>
      <c r="F45" s="610">
        <f t="shared" si="124"/>
        <v>0</v>
      </c>
      <c r="G45" s="610">
        <f t="shared" si="125"/>
        <v>0</v>
      </c>
      <c r="H45" s="610">
        <f t="shared" si="126"/>
        <v>0</v>
      </c>
      <c r="I45" s="611">
        <f t="shared" si="10"/>
        <v>32</v>
      </c>
      <c r="J45" s="719"/>
      <c r="K45" s="720"/>
      <c r="L45" s="720"/>
      <c r="M45" s="720"/>
      <c r="N45" s="924"/>
      <c r="O45" s="918"/>
      <c r="P45" s="742"/>
      <c r="Q45" s="637">
        <f t="shared" si="127"/>
        <v>0</v>
      </c>
      <c r="R45" s="656"/>
      <c r="S45" s="655"/>
      <c r="T45" s="657"/>
      <c r="U45" s="657"/>
      <c r="V45" s="762">
        <f t="shared" si="11"/>
        <v>0</v>
      </c>
      <c r="W45" s="305"/>
      <c r="X45" s="502"/>
      <c r="Y45" s="502"/>
      <c r="Z45" s="305"/>
      <c r="AA45" s="639" t="str">
        <f t="shared" si="128"/>
        <v/>
      </c>
      <c r="AB45" s="640" t="str">
        <f t="shared" si="129"/>
        <v/>
      </c>
      <c r="AC45" s="314"/>
      <c r="AD45" s="641">
        <f t="shared" si="130"/>
        <v>0</v>
      </c>
      <c r="AE45" s="729"/>
      <c r="AF45" s="728" t="str">
        <f>'整理番号表 （R6時） '!$AC45</f>
        <v/>
      </c>
      <c r="AG45" s="730" t="str">
        <f t="shared" si="131"/>
        <v/>
      </c>
      <c r="AH45" s="314"/>
      <c r="AI45" s="314"/>
      <c r="AJ45" s="639">
        <f>IF(AI45&lt;&gt;0,VLOOKUP(AI45,'整理番号表 （R6時） '!$B$20:$F$47,2,FALSE),)</f>
        <v>0</v>
      </c>
      <c r="AK45" s="409"/>
      <c r="AL45" s="733"/>
      <c r="AM45" s="409"/>
      <c r="AN45" s="315"/>
      <c r="AO45" s="644" t="str">
        <f>IF(AND($S45=1,$AN45&lt;&gt;0),VLOOKUP(AN45,'整理番号表 （R6時） '!$P$6:$Q$39,2,FALSE),IF(AND($T45=1,$AN45&gt;0,$AN45&lt;=8),VLOOKUP($AN45,'整理番号表 （R6時） '!$P$6:$Q$13,2,FALSE),IF($AN45&gt;=9,"ﾘｰｽは1～8の数字を選択","")))</f>
        <v/>
      </c>
      <c r="AP45" s="501"/>
      <c r="AQ45" s="645">
        <f t="shared" si="132"/>
        <v>0</v>
      </c>
      <c r="AR45" s="810"/>
      <c r="AS45" s="305"/>
      <c r="AT45" s="504"/>
      <c r="AU45" s="505"/>
      <c r="AV45" s="503"/>
      <c r="AW45" s="315"/>
      <c r="AX45" s="751">
        <f>IF(AW45&lt;&gt;0,VLOOKUP(AW45,'整理番号表 （R6時） '!$P$43:$R$49,2,FALSE),)</f>
        <v>0</v>
      </c>
      <c r="AY45" s="506"/>
      <c r="AZ45" s="505"/>
      <c r="BA45" s="503"/>
      <c r="BB45" s="444"/>
      <c r="BC45" s="759">
        <f t="shared" si="133"/>
        <v>0</v>
      </c>
      <c r="BD45" s="763">
        <f t="shared" si="12"/>
        <v>0</v>
      </c>
      <c r="BE45" s="759">
        <f t="shared" si="134"/>
        <v>0</v>
      </c>
      <c r="BF45" s="508"/>
      <c r="BG45" s="508"/>
      <c r="BH45" s="508"/>
      <c r="BI45" s="509"/>
      <c r="BJ45" s="770" t="str">
        <f t="shared" si="135"/>
        <v/>
      </c>
      <c r="BK45" s="772" t="str">
        <f t="shared" si="136"/>
        <v/>
      </c>
      <c r="BL45" s="648">
        <f t="shared" si="137"/>
        <v>0</v>
      </c>
      <c r="BM45" s="836"/>
      <c r="BN45" s="510"/>
      <c r="BO45" s="593"/>
      <c r="BP45" s="902"/>
      <c r="BQ45" s="756"/>
      <c r="BR45" s="756"/>
      <c r="BS45" s="756"/>
      <c r="BT45" s="929" t="str">
        <f t="shared" si="238"/>
        <v/>
      </c>
      <c r="BU45" s="911"/>
      <c r="BV45" s="752"/>
      <c r="BW45" s="751">
        <f>IF(BV45&lt;&gt;0,VLOOKUP(BV45,'整理番号表 （R6時） '!$P$43:$R$49,2,FALSE),)</f>
        <v>0</v>
      </c>
      <c r="BX45" s="758"/>
      <c r="BY45" s="757"/>
      <c r="BZ45" s="759" t="str">
        <f t="shared" si="138"/>
        <v/>
      </c>
      <c r="CA45" s="712"/>
      <c r="CB45" s="759">
        <f t="shared" si="139"/>
        <v>0</v>
      </c>
      <c r="CC45" s="763" t="str">
        <f t="shared" si="13"/>
        <v/>
      </c>
      <c r="CD45" s="754"/>
      <c r="CE45" s="754"/>
      <c r="CF45" s="759">
        <f t="shared" si="235"/>
        <v>0</v>
      </c>
      <c r="CG45" s="748"/>
      <c r="CH45" s="748"/>
      <c r="CI45" s="622"/>
      <c r="CJ45" s="853"/>
      <c r="CK45" s="854"/>
      <c r="CL45" s="665" t="str">
        <f t="shared" si="140"/>
        <v/>
      </c>
      <c r="CM45" s="666" t="str">
        <f t="shared" si="14"/>
        <v/>
      </c>
      <c r="CN45" s="744"/>
      <c r="CO45" s="496"/>
      <c r="CP45" s="762" t="str">
        <f t="shared" si="15"/>
        <v/>
      </c>
      <c r="CQ45" s="740"/>
      <c r="CR45" s="749"/>
      <c r="CS45" s="740"/>
      <c r="CT45" s="740"/>
      <c r="CU45" s="740"/>
      <c r="CV45" s="649" t="str">
        <f t="shared" si="141"/>
        <v/>
      </c>
      <c r="CW45" s="547">
        <f t="shared" si="142"/>
        <v>0</v>
      </c>
      <c r="CX45" s="762" t="str">
        <f t="shared" si="16"/>
        <v/>
      </c>
      <c r="CY45" s="715"/>
      <c r="CZ45" s="740"/>
      <c r="DA45" s="715"/>
      <c r="DB45" s="715"/>
      <c r="DC45" s="714"/>
      <c r="DD45" s="649" t="str">
        <f t="shared" si="143"/>
        <v/>
      </c>
      <c r="DE45" s="547" t="str">
        <f t="shared" si="144"/>
        <v/>
      </c>
      <c r="DF45" s="762">
        <f t="shared" si="145"/>
        <v>0</v>
      </c>
      <c r="DG45" s="762" t="str">
        <f t="shared" si="146"/>
        <v/>
      </c>
      <c r="DH45" s="762">
        <f t="shared" si="147"/>
        <v>0</v>
      </c>
      <c r="DI45" s="762">
        <f t="shared" si="148"/>
        <v>0</v>
      </c>
      <c r="DJ45" s="762">
        <f t="shared" si="149"/>
        <v>0</v>
      </c>
      <c r="DK45" s="762">
        <f t="shared" si="150"/>
        <v>0</v>
      </c>
      <c r="DL45" s="762">
        <f t="shared" si="151"/>
        <v>0</v>
      </c>
      <c r="DM45" s="762" t="str">
        <f t="shared" si="152"/>
        <v/>
      </c>
      <c r="DN45" s="855"/>
      <c r="DO45" s="661">
        <f t="shared" si="243"/>
        <v>0</v>
      </c>
      <c r="DP45" s="336">
        <f t="shared" si="243"/>
        <v>0</v>
      </c>
      <c r="DQ45" s="336">
        <f t="shared" si="243"/>
        <v>0</v>
      </c>
      <c r="DR45" s="336">
        <f t="shared" si="243"/>
        <v>0</v>
      </c>
      <c r="DS45" s="336">
        <f t="shared" si="243"/>
        <v>0</v>
      </c>
      <c r="DT45" s="336">
        <f t="shared" si="243"/>
        <v>0</v>
      </c>
      <c r="DU45" s="336">
        <f t="shared" si="154"/>
        <v>0</v>
      </c>
      <c r="DV45" s="336">
        <f t="shared" si="244"/>
        <v>0</v>
      </c>
      <c r="DW45" s="336">
        <f t="shared" si="244"/>
        <v>0</v>
      </c>
      <c r="DX45" s="336">
        <f t="shared" si="244"/>
        <v>0</v>
      </c>
      <c r="DY45" s="336">
        <f t="shared" si="244"/>
        <v>0</v>
      </c>
      <c r="DZ45" s="336">
        <f t="shared" si="244"/>
        <v>0</v>
      </c>
      <c r="EA45" s="336">
        <f t="shared" si="244"/>
        <v>0</v>
      </c>
      <c r="EB45" s="336">
        <f t="shared" si="156"/>
        <v>0</v>
      </c>
      <c r="EC45" s="336">
        <f t="shared" si="157"/>
        <v>0</v>
      </c>
      <c r="ED45" s="336">
        <f t="shared" si="158"/>
        <v>0</v>
      </c>
      <c r="EE45" s="336">
        <f t="shared" si="159"/>
        <v>0</v>
      </c>
      <c r="EF45" s="336">
        <f t="shared" si="160"/>
        <v>0</v>
      </c>
      <c r="EG45" s="390">
        <f t="shared" si="19"/>
        <v>0</v>
      </c>
      <c r="EH45" s="650">
        <f t="shared" si="161"/>
        <v>0</v>
      </c>
      <c r="EI45" s="650">
        <f>IF($AA45=1,IF(SUM($EH45:EH45)&lt;&gt;1,IF(SUM(GR45,HC45,HL45)&gt;0,1,),),)</f>
        <v>0</v>
      </c>
      <c r="EJ45" s="650">
        <f>IF($AA45=1,IF(SUM($EH45:EI45)&lt;&gt;1,IF(SUM(GS45,HD45,HM45)&gt;0,1,),),)</f>
        <v>0</v>
      </c>
      <c r="EK45" s="650">
        <f>IF($AA45=1,IF(SUM($EH45:EJ45)&lt;&gt;1,IF(SUM(GT45,HE45,HN45)&gt;0,1,),),)</f>
        <v>0</v>
      </c>
      <c r="EL45" s="650">
        <f>IF($AA45=1,IF(SUM($EH45:EK45)&lt;&gt;1,IF(SUM(GU45,GZ45,HF45,HO45)&gt;0,1,),),)</f>
        <v>0</v>
      </c>
      <c r="EM45" s="650">
        <f>IF($AA45=1,IF(SUM($EH45:EK45)&lt;&gt;1,IF(SUM(GV45,HG45,HP45)&gt;0,1,),),)</f>
        <v>0</v>
      </c>
      <c r="EN45" s="650">
        <f>IF($AA45=1,IF(SUM($EH45:EL45)&lt;&gt;1,IF(SUM(GW45,HH45,HQ45)&gt;0,1,),),)</f>
        <v>0</v>
      </c>
      <c r="EO45" s="650">
        <f>IF($AA45=1,IF(SUM($EH45:EM45)&lt;&gt;1,IF(SUM(GX45,HI45,HR45)&gt;0,1,),),)</f>
        <v>0</v>
      </c>
      <c r="EP45" s="650">
        <f>IF($AA45=1,IF(SUM($EH45:EO45)&lt;&gt;1,IF(SUM(GY45,HJ45,HS45,HA45)&gt;0,1,),),)</f>
        <v>0</v>
      </c>
      <c r="EQ45" s="818"/>
      <c r="ER45" s="818"/>
      <c r="ES45" s="818"/>
      <c r="ET45" s="818"/>
      <c r="EU45" s="818"/>
      <c r="EV45" s="818"/>
      <c r="EW45" s="59"/>
      <c r="EX45" s="59"/>
      <c r="EY45" s="59"/>
      <c r="EZ45" s="59"/>
      <c r="FA45" s="59"/>
      <c r="FB45" s="650">
        <f t="shared" si="21"/>
        <v>0</v>
      </c>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11"/>
      <c r="GB45" s="59"/>
      <c r="GC45" s="932"/>
      <c r="GD45" s="662"/>
      <c r="GE45" s="512"/>
      <c r="GF45" s="513"/>
      <c r="GG45" s="514"/>
      <c r="GH45" s="514"/>
      <c r="GI45" s="515">
        <f t="shared" si="22"/>
        <v>0</v>
      </c>
      <c r="GJ45" s="516">
        <f t="shared" si="23"/>
        <v>0</v>
      </c>
      <c r="GK45" s="517">
        <f t="shared" si="24"/>
        <v>0</v>
      </c>
      <c r="GL45" s="518">
        <f t="shared" si="25"/>
        <v>0</v>
      </c>
      <c r="GM45" s="518">
        <f t="shared" si="26"/>
        <v>0</v>
      </c>
      <c r="GN45" s="518">
        <f t="shared" si="27"/>
        <v>0</v>
      </c>
      <c r="GO45" s="518">
        <f t="shared" si="28"/>
        <v>0</v>
      </c>
      <c r="GP45" s="517">
        <f t="shared" si="162"/>
        <v>0</v>
      </c>
      <c r="GQ45" s="517">
        <f t="shared" si="163"/>
        <v>0</v>
      </c>
      <c r="GR45" s="517">
        <f>IF($GF45&lt;&gt;1,IF(AND(SUM($GQ45:GQ45)&lt;&gt;1),IF($GI45&gt;=10,1,),),0)</f>
        <v>0</v>
      </c>
      <c r="GS45" s="517">
        <f>IF($GF45&lt;&gt;1,IF(AND(SUM($GQ45:GR45)&lt;&gt;1),IF(AND($GE45=1,$GI45&gt;=4),1,),),0)</f>
        <v>0</v>
      </c>
      <c r="GT45" s="517">
        <f>IF($GF45&lt;&gt;1,IF(AND(SUM($GQ45:GS45)&lt;&gt;1),IF(AND($GE45=1,$GI45&gt;=2),1,),),0)</f>
        <v>0</v>
      </c>
      <c r="GU45" s="517">
        <f>IF($GF45&lt;&gt;1,IF(AND(SUM($GQ45:GT45)&lt;&gt;1),IF(AND($GE45=1,$GI45&gt;0),1,),),0)</f>
        <v>0</v>
      </c>
      <c r="GV45" s="517">
        <f>IF($GF45&lt;&gt;1,IF(AND(SUM($GQ45:GU45)&lt;&gt;1),IF($GI45&gt;=4,1,),),0)</f>
        <v>0</v>
      </c>
      <c r="GW45" s="517">
        <f>IF($GF45&lt;&gt;1,IF(AND(SUM($GQ45:GV45)&lt;&gt;1),IF($GE45=1,1,),),0)</f>
        <v>0</v>
      </c>
      <c r="GX45" s="517">
        <f>IF($GF45&lt;&gt;1,IF(AND(SUM($GQ45:GW45)&lt;&gt;1),IF($GI45&gt;=2,1,),),0)</f>
        <v>0</v>
      </c>
      <c r="GY45" s="517">
        <f>IF($GF45&lt;&gt;1,IF(AND(SUM($GQ45:GX45)&lt;&gt;1),IF($GI45&gt;0,1,),),0)</f>
        <v>0</v>
      </c>
      <c r="GZ45" s="517">
        <f t="shared" si="164"/>
        <v>0</v>
      </c>
      <c r="HA45" s="517">
        <f>IF(AND(SUM($GZ45:GZ45)&lt;&gt;1,$GP45=4,$GF45=1,$GI45&gt;0),1,0)</f>
        <v>0</v>
      </c>
      <c r="HB45" s="517">
        <f t="shared" si="165"/>
        <v>0</v>
      </c>
      <c r="HC45" s="517">
        <f t="shared" si="166"/>
        <v>0</v>
      </c>
      <c r="HD45" s="517">
        <f>IF(AND($GP45=2,SUM($HB45:HC45)&lt;&gt;1),IF(AND($GE45=1,$GJ45&gt;=0.2),1,),)</f>
        <v>0</v>
      </c>
      <c r="HE45" s="517">
        <f>IF(AND($GP45=2,SUM($HB45:HD45)&lt;&gt;1),IF(AND($GE45=1,$GJ45&gt;=0.1),1,),)</f>
        <v>0</v>
      </c>
      <c r="HF45" s="517">
        <f>IF(AND($GP45=2,SUM($HB45:HE45)&lt;&gt;1),IF(AND($GE45=1,$GI45&gt;0),1,),)</f>
        <v>0</v>
      </c>
      <c r="HG45" s="517">
        <f>IF(AND($GP45=2,SUM($HB45:HF45)&lt;&gt;1),IF($GJ45&gt;=0.2,1,),)</f>
        <v>0</v>
      </c>
      <c r="HH45" s="517">
        <f>IF(AND($GP45=2,SUM($HB45:HG45)&lt;&gt;1),IF($GE45=1,1,),)</f>
        <v>0</v>
      </c>
      <c r="HI45" s="517">
        <f>IF(AND($GP45=2,SUM($HB45:HH45)&lt;&gt;1),IF($GJ45&gt;=0.1,1,),)</f>
        <v>0</v>
      </c>
      <c r="HJ45" s="517">
        <f>IF(AND(SUM($HB45:HI45)&lt;&gt;1,$GP45=2,$GI45&gt;0),1,)</f>
        <v>0</v>
      </c>
      <c r="HK45" s="517">
        <f t="shared" si="167"/>
        <v>0</v>
      </c>
      <c r="HL45" s="517">
        <f t="shared" si="168"/>
        <v>0</v>
      </c>
      <c r="HM45" s="517">
        <f>IF(AND($GP45=3,SUM($HK45:HL45)&lt;&gt;1),IF(AND($GE45=1,$GJ45&gt;=0.1),1,),)</f>
        <v>0</v>
      </c>
      <c r="HN45" s="517">
        <f>IF(AND($GP45=3,SUM($HK45:HM45)&lt;&gt;1),IF(AND($GE45=1,$GJ45&gt;=0.05),1,),)</f>
        <v>0</v>
      </c>
      <c r="HO45" s="517">
        <f>IF(AND($GP45=3,SUM($HK45:HN45)&lt;&gt;1),IF(AND($GE45=1,$GI45&gt;0),1,),)</f>
        <v>0</v>
      </c>
      <c r="HP45" s="517">
        <f>IF(AND($GP45=3,SUM($HK45:HO45)&lt;&gt;1),IF($GJ45&gt;=0.1,1,),)</f>
        <v>0</v>
      </c>
      <c r="HQ45" s="517">
        <f>IF(AND($GP45=3,SUM($HK45:HP45)&lt;&gt;1),IF($GE45=1,1,),)</f>
        <v>0</v>
      </c>
      <c r="HR45" s="517">
        <f>IF(AND($GP45=3,SUM($HK45:HQ45)&lt;&gt;1),IF($GJ45&gt;=0.05,1,),)</f>
        <v>0</v>
      </c>
      <c r="HS45" s="517">
        <f>IF(AND(SUM($HK45:HR45)&lt;&gt;1,$GP45=3,$GF45=1,$GI45&gt;0),1,)</f>
        <v>0</v>
      </c>
      <c r="HT45" s="831"/>
      <c r="HU45" s="520">
        <f t="shared" si="169"/>
        <v>0</v>
      </c>
      <c r="HV45" s="521">
        <f t="shared" si="170"/>
        <v>0</v>
      </c>
      <c r="HW45" s="521">
        <f t="shared" si="171"/>
        <v>0</v>
      </c>
      <c r="HX45" s="521">
        <f t="shared" si="172"/>
        <v>0</v>
      </c>
      <c r="HY45" s="521">
        <f t="shared" si="173"/>
        <v>0</v>
      </c>
      <c r="HZ45" s="521">
        <f t="shared" si="174"/>
        <v>0</v>
      </c>
      <c r="IA45" s="521">
        <f t="shared" si="175"/>
        <v>0</v>
      </c>
      <c r="IB45" s="521">
        <f t="shared" si="176"/>
        <v>0</v>
      </c>
      <c r="IC45" s="521">
        <f t="shared" si="177"/>
        <v>0</v>
      </c>
      <c r="ID45" s="521">
        <f t="shared" si="178"/>
        <v>0</v>
      </c>
      <c r="IE45" s="521">
        <f t="shared" si="179"/>
        <v>0</v>
      </c>
      <c r="IF45" s="521">
        <f t="shared" si="180"/>
        <v>0</v>
      </c>
      <c r="IG45" s="521">
        <f t="shared" si="181"/>
        <v>0</v>
      </c>
      <c r="IH45" s="521">
        <f t="shared" si="182"/>
        <v>0</v>
      </c>
      <c r="II45" s="521">
        <f t="shared" si="183"/>
        <v>0</v>
      </c>
      <c r="IJ45" s="521">
        <f t="shared" si="184"/>
        <v>0</v>
      </c>
      <c r="IK45" s="521">
        <f t="shared" si="185"/>
        <v>0</v>
      </c>
      <c r="IL45" s="521">
        <f t="shared" si="186"/>
        <v>0</v>
      </c>
      <c r="IM45" s="521">
        <f t="shared" si="187"/>
        <v>0</v>
      </c>
      <c r="IN45" s="521">
        <f t="shared" si="35"/>
        <v>0</v>
      </c>
      <c r="IO45" s="521">
        <f t="shared" si="36"/>
        <v>0</v>
      </c>
      <c r="IP45" s="521">
        <f t="shared" si="37"/>
        <v>0</v>
      </c>
      <c r="IQ45" s="521">
        <f t="shared" si="38"/>
        <v>0</v>
      </c>
      <c r="IR45" s="521">
        <f t="shared" si="39"/>
        <v>0</v>
      </c>
      <c r="IS45" s="521">
        <f t="shared" si="40"/>
        <v>0</v>
      </c>
      <c r="IT45" s="521">
        <f t="shared" si="41"/>
        <v>0</v>
      </c>
      <c r="IU45" s="521">
        <f t="shared" si="42"/>
        <v>0</v>
      </c>
      <c r="IV45" s="521">
        <f t="shared" si="43"/>
        <v>0</v>
      </c>
      <c r="IW45" s="823">
        <f t="shared" si="44"/>
        <v>0</v>
      </c>
      <c r="IX45" s="521">
        <f t="shared" si="45"/>
        <v>0</v>
      </c>
      <c r="IY45" s="521">
        <f t="shared" si="46"/>
        <v>0</v>
      </c>
      <c r="IZ45" s="823">
        <f t="shared" si="188"/>
        <v>0</v>
      </c>
      <c r="JA45" s="521">
        <f t="shared" si="48"/>
        <v>0</v>
      </c>
      <c r="JB45" s="521">
        <f t="shared" si="49"/>
        <v>0</v>
      </c>
      <c r="JC45" s="521">
        <f t="shared" si="50"/>
        <v>0</v>
      </c>
      <c r="JD45" s="521">
        <f t="shared" si="189"/>
        <v>0</v>
      </c>
      <c r="JE45" s="521">
        <f t="shared" si="190"/>
        <v>0</v>
      </c>
      <c r="JF45" s="521">
        <f t="shared" si="191"/>
        <v>0</v>
      </c>
      <c r="JG45" s="521">
        <f t="shared" si="192"/>
        <v>0</v>
      </c>
      <c r="JH45" s="521">
        <f t="shared" si="193"/>
        <v>0</v>
      </c>
      <c r="JI45" s="521">
        <f t="shared" si="194"/>
        <v>0</v>
      </c>
      <c r="JJ45" s="521">
        <f t="shared" si="195"/>
        <v>0</v>
      </c>
      <c r="JK45" s="521">
        <f t="shared" si="196"/>
        <v>0</v>
      </c>
      <c r="JL45" s="521">
        <f t="shared" si="197"/>
        <v>0</v>
      </c>
      <c r="JM45" s="521">
        <f t="shared" si="198"/>
        <v>0</v>
      </c>
      <c r="JN45" s="521">
        <f t="shared" si="199"/>
        <v>0</v>
      </c>
      <c r="JO45" s="521">
        <f t="shared" si="200"/>
        <v>0</v>
      </c>
      <c r="JP45" s="521">
        <f t="shared" si="201"/>
        <v>0</v>
      </c>
      <c r="JQ45" s="521">
        <f t="shared" si="202"/>
        <v>0</v>
      </c>
      <c r="JR45" s="521">
        <f t="shared" si="203"/>
        <v>0</v>
      </c>
      <c r="JS45" s="521">
        <f t="shared" si="204"/>
        <v>0</v>
      </c>
      <c r="JT45" s="521">
        <f t="shared" si="205"/>
        <v>0</v>
      </c>
      <c r="JU45" s="521">
        <f t="shared" si="206"/>
        <v>0</v>
      </c>
      <c r="JV45" s="521">
        <f t="shared" si="207"/>
        <v>0</v>
      </c>
      <c r="JW45" s="521">
        <f t="shared" si="208"/>
        <v>0</v>
      </c>
      <c r="JX45" s="521">
        <f t="shared" si="209"/>
        <v>0</v>
      </c>
      <c r="JY45" s="521">
        <f t="shared" si="210"/>
        <v>0</v>
      </c>
      <c r="JZ45" s="521">
        <f t="shared" si="211"/>
        <v>0</v>
      </c>
      <c r="KA45" s="521">
        <f t="shared" si="212"/>
        <v>0</v>
      </c>
      <c r="KB45" s="521">
        <f t="shared" si="213"/>
        <v>0</v>
      </c>
      <c r="KC45" s="521">
        <f t="shared" si="214"/>
        <v>0</v>
      </c>
      <c r="KD45" s="521">
        <f t="shared" si="215"/>
        <v>0</v>
      </c>
      <c r="KE45" s="521">
        <f t="shared" si="216"/>
        <v>0</v>
      </c>
      <c r="KF45" s="521">
        <f t="shared" si="79"/>
        <v>0</v>
      </c>
      <c r="KG45" s="521">
        <f t="shared" si="217"/>
        <v>0</v>
      </c>
      <c r="KH45" s="521">
        <f t="shared" si="218"/>
        <v>0</v>
      </c>
      <c r="KI45" s="522">
        <f t="shared" si="219"/>
        <v>0</v>
      </c>
      <c r="KJ45" s="521">
        <f t="shared" si="83"/>
        <v>0</v>
      </c>
      <c r="KK45" s="760">
        <f>IF(H45=1,VLOOKUP(C45,'総括表 (A表)'!$E$12:$AW$542,42,FALSE),)</f>
        <v>0</v>
      </c>
      <c r="KL45" s="524">
        <f t="shared" si="220"/>
        <v>0</v>
      </c>
      <c r="KM45" s="521" t="str">
        <f t="shared" si="84"/>
        <v/>
      </c>
      <c r="KN45" s="521" t="str">
        <f t="shared" si="85"/>
        <v/>
      </c>
      <c r="KO45" s="521" t="str">
        <f t="shared" si="221"/>
        <v/>
      </c>
      <c r="KP45" s="521" t="str">
        <f t="shared" si="86"/>
        <v/>
      </c>
      <c r="KQ45" s="521" t="str">
        <f t="shared" si="87"/>
        <v/>
      </c>
      <c r="KR45" s="521" t="str">
        <f t="shared" si="88"/>
        <v/>
      </c>
      <c r="KS45" s="521" t="str">
        <f t="shared" si="89"/>
        <v/>
      </c>
      <c r="KT45" s="521" t="str">
        <f t="shared" si="90"/>
        <v/>
      </c>
      <c r="KU45" s="760" t="str">
        <f t="shared" si="91"/>
        <v/>
      </c>
      <c r="KV45" s="521" t="str">
        <f t="shared" si="92"/>
        <v/>
      </c>
      <c r="KW45" s="520">
        <f t="shared" si="93"/>
        <v>0</v>
      </c>
      <c r="KX45" s="521" t="str">
        <f t="shared" si="222"/>
        <v/>
      </c>
      <c r="KY45" s="525">
        <f t="shared" si="94"/>
        <v>0</v>
      </c>
      <c r="KZ45" s="521" t="str">
        <f t="shared" si="95"/>
        <v/>
      </c>
      <c r="LA45" s="760" t="str">
        <f t="shared" si="96"/>
        <v/>
      </c>
      <c r="LB45" s="526" t="str">
        <f t="shared" si="97"/>
        <v>○</v>
      </c>
      <c r="LC45" s="520">
        <f t="shared" si="223"/>
        <v>0</v>
      </c>
      <c r="LD45" s="527">
        <f t="shared" si="224"/>
        <v>0</v>
      </c>
      <c r="LE45" s="527" t="str">
        <f t="shared" si="225"/>
        <v/>
      </c>
      <c r="LF45" s="761" t="str">
        <f t="shared" si="226"/>
        <v/>
      </c>
      <c r="LG45" s="735" t="str">
        <f t="shared" si="98"/>
        <v/>
      </c>
      <c r="LH45" s="530" t="str">
        <f t="shared" si="99"/>
        <v>○</v>
      </c>
      <c r="LI45" s="736">
        <f t="shared" si="100"/>
        <v>0</v>
      </c>
      <c r="LJ45" s="761">
        <f t="shared" si="101"/>
        <v>0</v>
      </c>
      <c r="LK45" s="532">
        <f t="shared" si="227"/>
        <v>0</v>
      </c>
      <c r="LL45" s="533" t="str">
        <f t="shared" si="228"/>
        <v>○</v>
      </c>
      <c r="LM45" s="600">
        <f t="shared" si="102"/>
        <v>0</v>
      </c>
      <c r="LN45" s="602" t="str">
        <f t="shared" si="229"/>
        <v>○</v>
      </c>
      <c r="LO45" s="608">
        <f t="shared" si="103"/>
        <v>0</v>
      </c>
      <c r="LP45" s="521" t="str">
        <f t="shared" si="104"/>
        <v/>
      </c>
      <c r="LQ45" s="607">
        <f t="shared" si="105"/>
        <v>0</v>
      </c>
      <c r="LR45" s="521" t="str">
        <f t="shared" si="106"/>
        <v/>
      </c>
      <c r="LS45" s="519" t="str">
        <f t="shared" si="107"/>
        <v/>
      </c>
      <c r="LT45" s="526" t="str">
        <f t="shared" si="108"/>
        <v>○</v>
      </c>
      <c r="LU45" s="601" t="str">
        <f t="shared" si="230"/>
        <v/>
      </c>
      <c r="LV45" s="601">
        <f t="shared" si="231"/>
        <v>0</v>
      </c>
      <c r="LW45" s="761">
        <f t="shared" si="110"/>
        <v>0</v>
      </c>
      <c r="LX45" s="735">
        <f t="shared" si="111"/>
        <v>0</v>
      </c>
      <c r="LY45" s="530" t="str">
        <f t="shared" si="112"/>
        <v>○</v>
      </c>
      <c r="LZ45" s="736">
        <f t="shared" si="113"/>
        <v>0</v>
      </c>
      <c r="MA45" s="761">
        <f t="shared" si="114"/>
        <v>0</v>
      </c>
      <c r="MB45" s="532">
        <f t="shared" si="115"/>
        <v>0</v>
      </c>
      <c r="MC45" s="533" t="str">
        <f t="shared" si="232"/>
        <v>○</v>
      </c>
      <c r="MD45" s="473">
        <f>IF(AND($H45=1,$T45=1),SUMIF($E$14:$E$213,E45,$CA$14:CA244),0)</f>
        <v>0</v>
      </c>
      <c r="ME45" s="856" t="str">
        <f t="shared" si="116"/>
        <v>○</v>
      </c>
      <c r="MF45" s="869" t="str">
        <f t="shared" si="233"/>
        <v/>
      </c>
      <c r="MG45" s="870" t="str">
        <f t="shared" si="117"/>
        <v/>
      </c>
      <c r="MH45" s="871" t="str">
        <f t="shared" si="118"/>
        <v/>
      </c>
      <c r="MI45" s="872" t="str">
        <f t="shared" si="234"/>
        <v/>
      </c>
      <c r="MJ45" s="873" t="str">
        <f t="shared" si="119"/>
        <v/>
      </c>
      <c r="MK45" s="874">
        <f t="shared" si="120"/>
        <v>0</v>
      </c>
    </row>
    <row r="46" spans="1:349" ht="18.649999999999999" customHeight="1">
      <c r="A46" s="610">
        <f t="shared" ref="A46:A77" si="245">D46*1000000+C46*10000+V46*100+AQ46</f>
        <v>0</v>
      </c>
      <c r="B46" s="610">
        <f t="shared" si="121"/>
        <v>0</v>
      </c>
      <c r="C46" s="610">
        <f t="shared" si="122"/>
        <v>0</v>
      </c>
      <c r="D46" s="610">
        <f t="shared" si="123"/>
        <v>0</v>
      </c>
      <c r="E46" s="610">
        <f t="shared" ref="E46:E77" si="246">IF(W46&lt;&gt;"",IF(OR(W46&lt;&gt;W45,L46&lt;&gt;L45),E45+1,E45),0)</f>
        <v>0</v>
      </c>
      <c r="F46" s="610">
        <f t="shared" si="124"/>
        <v>0</v>
      </c>
      <c r="G46" s="610">
        <f t="shared" si="125"/>
        <v>0</v>
      </c>
      <c r="H46" s="610">
        <f t="shared" si="126"/>
        <v>0</v>
      </c>
      <c r="I46" s="611">
        <f t="shared" si="10"/>
        <v>33</v>
      </c>
      <c r="J46" s="719"/>
      <c r="K46" s="720"/>
      <c r="L46" s="720"/>
      <c r="M46" s="720"/>
      <c r="N46" s="924"/>
      <c r="O46" s="918"/>
      <c r="P46" s="742"/>
      <c r="Q46" s="637">
        <f t="shared" si="127"/>
        <v>0</v>
      </c>
      <c r="R46" s="656"/>
      <c r="S46" s="655"/>
      <c r="T46" s="657"/>
      <c r="U46" s="657"/>
      <c r="V46" s="762">
        <f t="shared" ref="V46:V77" si="247">IF(W46&lt;&gt;"",IF(L46&lt;&gt;L45,1,IF(W46&lt;&gt;W45,V45+1,V45)),)</f>
        <v>0</v>
      </c>
      <c r="W46" s="305"/>
      <c r="X46" s="502"/>
      <c r="Y46" s="502"/>
      <c r="Z46" s="305"/>
      <c r="AA46" s="639" t="str">
        <f t="shared" si="128"/>
        <v/>
      </c>
      <c r="AB46" s="640" t="str">
        <f t="shared" si="129"/>
        <v/>
      </c>
      <c r="AC46" s="314"/>
      <c r="AD46" s="641">
        <f t="shared" si="130"/>
        <v>0</v>
      </c>
      <c r="AE46" s="729"/>
      <c r="AF46" s="728" t="str">
        <f>'整理番号表 （R6時） '!$AC46</f>
        <v/>
      </c>
      <c r="AG46" s="730" t="str">
        <f t="shared" si="131"/>
        <v/>
      </c>
      <c r="AH46" s="314"/>
      <c r="AI46" s="314"/>
      <c r="AJ46" s="639">
        <f>IF(AI46&lt;&gt;0,VLOOKUP(AI46,'整理番号表 （R6時） '!$B$20:$F$47,2,FALSE),)</f>
        <v>0</v>
      </c>
      <c r="AK46" s="409"/>
      <c r="AL46" s="733"/>
      <c r="AM46" s="409"/>
      <c r="AN46" s="315"/>
      <c r="AO46" s="644" t="str">
        <f>IF(AND($S46=1,$AN46&lt;&gt;0),VLOOKUP(AN46,'整理番号表 （R6時） '!$P$6:$Q$39,2,FALSE),IF(AND($T46=1,$AN46&gt;0,$AN46&lt;=8),VLOOKUP($AN46,'整理番号表 （R6時） '!$P$6:$Q$13,2,FALSE),IF($AN46&gt;=9,"ﾘｰｽは1～8の数字を選択","")))</f>
        <v/>
      </c>
      <c r="AP46" s="501"/>
      <c r="AQ46" s="645">
        <f t="shared" si="132"/>
        <v>0</v>
      </c>
      <c r="AR46" s="810"/>
      <c r="AS46" s="305"/>
      <c r="AT46" s="504"/>
      <c r="AU46" s="505"/>
      <c r="AV46" s="503"/>
      <c r="AW46" s="315"/>
      <c r="AX46" s="751">
        <f>IF(AW46&lt;&gt;0,VLOOKUP(AW46,'整理番号表 （R6時） '!$P$43:$R$49,2,FALSE),)</f>
        <v>0</v>
      </c>
      <c r="AY46" s="506"/>
      <c r="AZ46" s="505"/>
      <c r="BA46" s="503"/>
      <c r="BB46" s="444"/>
      <c r="BC46" s="759">
        <f t="shared" si="133"/>
        <v>0</v>
      </c>
      <c r="BD46" s="763">
        <f t="shared" ref="BD46:BD77" si="248">IF($LG46&gt;0,IF(SUMIFS($LI$14:$LI$213,$E$14:$E$213,E46)&lt;SUMIFS($LJ$14:$LJ$213,$E$14:$E$213,E46),IFERROR(ROUND($LG46,-3),0),IFERROR(ROUNDDOWN($LG46,-3),0)),)</f>
        <v>0</v>
      </c>
      <c r="BE46" s="759">
        <f t="shared" si="134"/>
        <v>0</v>
      </c>
      <c r="BF46" s="508"/>
      <c r="BG46" s="508"/>
      <c r="BH46" s="508"/>
      <c r="BI46" s="509"/>
      <c r="BJ46" s="770" t="str">
        <f t="shared" si="135"/>
        <v/>
      </c>
      <c r="BK46" s="772" t="str">
        <f t="shared" si="136"/>
        <v/>
      </c>
      <c r="BL46" s="648">
        <f t="shared" si="137"/>
        <v>0</v>
      </c>
      <c r="BM46" s="836"/>
      <c r="BN46" s="510"/>
      <c r="BO46" s="593"/>
      <c r="BP46" s="902"/>
      <c r="BQ46" s="756"/>
      <c r="BR46" s="756"/>
      <c r="BS46" s="756"/>
      <c r="BT46" s="929" t="str">
        <f t="shared" si="238"/>
        <v/>
      </c>
      <c r="BU46" s="911"/>
      <c r="BV46" s="752"/>
      <c r="BW46" s="751">
        <f>IF(BV46&lt;&gt;0,VLOOKUP(BV46,'整理番号表 （R6時） '!$P$43:$R$49,2,FALSE),)</f>
        <v>0</v>
      </c>
      <c r="BX46" s="758"/>
      <c r="BY46" s="757"/>
      <c r="BZ46" s="759" t="str">
        <f t="shared" si="138"/>
        <v/>
      </c>
      <c r="CA46" s="712"/>
      <c r="CB46" s="759">
        <f t="shared" si="139"/>
        <v>0</v>
      </c>
      <c r="CC46" s="763" t="str">
        <f t="shared" ref="CC46:CC77" si="249">IF(AND(MI46&lt;=84,MI46&gt;=48),ROUNDDOWN(CA46*3/7,-3),IF(AND(MI46&gt;=36,MI46&lt;48),ROUNDDOWN(CA46*MI46/84*0.75,-3),""))</f>
        <v/>
      </c>
      <c r="CD46" s="754"/>
      <c r="CE46" s="754"/>
      <c r="CF46" s="759">
        <f t="shared" si="235"/>
        <v>0</v>
      </c>
      <c r="CG46" s="748"/>
      <c r="CH46" s="748"/>
      <c r="CI46" s="622"/>
      <c r="CJ46" s="853"/>
      <c r="CK46" s="854"/>
      <c r="CL46" s="665" t="str">
        <f t="shared" si="140"/>
        <v/>
      </c>
      <c r="CM46" s="666" t="str">
        <f t="shared" ref="CM46:CM77" si="250">IF(AND($MJ46=3,$CJ46&gt;=DC46+10),1,IF(AND($MJ46&gt;3,$CJ46&gt;DC46+10,1),1,""))</f>
        <v/>
      </c>
      <c r="CN46" s="744"/>
      <c r="CO46" s="496"/>
      <c r="CP46" s="762" t="str">
        <f t="shared" ref="CP46:CP77" si="251">IF(AND(W46&lt;&gt;"",H46=1),1,IF(AND(OR(S46=1,$T46=1),$DN46=1),1,""))</f>
        <v/>
      </c>
      <c r="CQ46" s="740"/>
      <c r="CR46" s="749"/>
      <c r="CS46" s="740"/>
      <c r="CT46" s="740"/>
      <c r="CU46" s="740"/>
      <c r="CV46" s="649" t="str">
        <f t="shared" si="141"/>
        <v/>
      </c>
      <c r="CW46" s="547">
        <f t="shared" si="142"/>
        <v>0</v>
      </c>
      <c r="CX46" s="762" t="str">
        <f t="shared" ref="CX46:CX77" si="252">IF(AND(OR(S46=1,T46=1),H46=1),1,"")</f>
        <v/>
      </c>
      <c r="CY46" s="715"/>
      <c r="CZ46" s="740"/>
      <c r="DA46" s="715"/>
      <c r="DB46" s="715"/>
      <c r="DC46" s="714"/>
      <c r="DD46" s="649" t="str">
        <f t="shared" si="143"/>
        <v/>
      </c>
      <c r="DE46" s="547" t="str">
        <f t="shared" si="144"/>
        <v/>
      </c>
      <c r="DF46" s="762">
        <f t="shared" si="145"/>
        <v>0</v>
      </c>
      <c r="DG46" s="762" t="str">
        <f t="shared" si="146"/>
        <v/>
      </c>
      <c r="DH46" s="762">
        <f t="shared" si="147"/>
        <v>0</v>
      </c>
      <c r="DI46" s="762">
        <f t="shared" si="148"/>
        <v>0</v>
      </c>
      <c r="DJ46" s="762">
        <f t="shared" si="149"/>
        <v>0</v>
      </c>
      <c r="DK46" s="762">
        <f t="shared" si="150"/>
        <v>0</v>
      </c>
      <c r="DL46" s="762">
        <f t="shared" si="151"/>
        <v>0</v>
      </c>
      <c r="DM46" s="762" t="str">
        <f t="shared" si="152"/>
        <v/>
      </c>
      <c r="DN46" s="855"/>
      <c r="DO46" s="661">
        <f t="shared" si="243"/>
        <v>0</v>
      </c>
      <c r="DP46" s="336">
        <f t="shared" si="243"/>
        <v>0</v>
      </c>
      <c r="DQ46" s="336">
        <f t="shared" si="243"/>
        <v>0</v>
      </c>
      <c r="DR46" s="336">
        <f t="shared" si="243"/>
        <v>0</v>
      </c>
      <c r="DS46" s="336">
        <f t="shared" si="243"/>
        <v>0</v>
      </c>
      <c r="DT46" s="336">
        <f t="shared" si="243"/>
        <v>0</v>
      </c>
      <c r="DU46" s="336">
        <f t="shared" ref="DU46:DU77" si="253">IF(OR($CQ46&lt;=0,$CU46&lt;=0),0,IF(AND($AA46=1,$H46=1,$FU46&lt;&gt;1,DU$2&lt;=$CV46),1,))</f>
        <v>0</v>
      </c>
      <c r="DV46" s="336">
        <f t="shared" si="244"/>
        <v>0</v>
      </c>
      <c r="DW46" s="336">
        <f t="shared" si="244"/>
        <v>0</v>
      </c>
      <c r="DX46" s="336">
        <f t="shared" si="244"/>
        <v>0</v>
      </c>
      <c r="DY46" s="336">
        <f t="shared" si="244"/>
        <v>0</v>
      </c>
      <c r="DZ46" s="336">
        <f t="shared" si="244"/>
        <v>0</v>
      </c>
      <c r="EA46" s="336">
        <f t="shared" si="244"/>
        <v>0</v>
      </c>
      <c r="EB46" s="336">
        <f t="shared" ref="EB46:EB77" si="254">IF($CU46&lt;0,0,IF(AND($AA46=1,$H46=1,$FU46&lt;&gt;1,EB$2&lt;=$CW46),1,))</f>
        <v>0</v>
      </c>
      <c r="EC46" s="336">
        <f t="shared" ref="EC46:EC77" si="255">IF(AND($H46=1,$AA46=1,$AC46=2,$FU46=1,(SUM($ED46:$EG46)&lt;&gt;1)),IF($CU46&gt;=$AG46,1,),)</f>
        <v>0</v>
      </c>
      <c r="ED46" s="336">
        <f t="shared" ref="ED46:ED77" si="256">IF(AND($H46=1,$AA46=1,$AC46=2,$FU46=1,(SUM(EE46:EG46)&lt;&gt;1)),IF((($CU46-$AG46)/$AG46)&gt;=0.1,1,),)</f>
        <v>0</v>
      </c>
      <c r="EE46" s="336">
        <f t="shared" ref="EE46:EE77" si="257">IF(AND($H46=1,$AA46=1,$AC46=2,$FU46=1,(SUM(EF46:EG46)&lt;&gt;1)),IF((($CU46-$AG46)/$AG46)&gt;=0.2,1,),)</f>
        <v>0</v>
      </c>
      <c r="EF46" s="336">
        <f t="shared" ref="EF46:EF77" si="258">IF(AND($H46=1,$AA46=1,$AC46=2,$FU46=1,(SUM(EG46)&lt;&gt;1)),IF((($CU46-$AG46)/$AG46)&gt;=0.3,1,),)</f>
        <v>0</v>
      </c>
      <c r="EG46" s="390">
        <f t="shared" ref="EG46:EG77" si="259">IF(AND($H46=1,$AA46=1,$AC46=2,$FU46=1),IF((($CU46-$AG46)/$AG46)&gt;=0.4,1,),)</f>
        <v>0</v>
      </c>
      <c r="EH46" s="650">
        <f t="shared" si="161"/>
        <v>0</v>
      </c>
      <c r="EI46" s="650">
        <f>IF($AA46=1,IF(SUM($EH46:EH46)&lt;&gt;1,IF(SUM(GR46,HC46,HL46)&gt;0,1,),),)</f>
        <v>0</v>
      </c>
      <c r="EJ46" s="650">
        <f>IF($AA46=1,IF(SUM($EH46:EI46)&lt;&gt;1,IF(SUM(GS46,HD46,HM46)&gt;0,1,),),)</f>
        <v>0</v>
      </c>
      <c r="EK46" s="650">
        <f>IF($AA46=1,IF(SUM($EH46:EJ46)&lt;&gt;1,IF(SUM(GT46,HE46,HN46)&gt;0,1,),),)</f>
        <v>0</v>
      </c>
      <c r="EL46" s="650">
        <f>IF($AA46=1,IF(SUM($EH46:EK46)&lt;&gt;1,IF(SUM(GU46,GZ46,HF46,HO46)&gt;0,1,),),)</f>
        <v>0</v>
      </c>
      <c r="EM46" s="650">
        <f>IF($AA46=1,IF(SUM($EH46:EK46)&lt;&gt;1,IF(SUM(GV46,HG46,HP46)&gt;0,1,),),)</f>
        <v>0</v>
      </c>
      <c r="EN46" s="650">
        <f>IF($AA46=1,IF(SUM($EH46:EL46)&lt;&gt;1,IF(SUM(GW46,HH46,HQ46)&gt;0,1,),),)</f>
        <v>0</v>
      </c>
      <c r="EO46" s="650">
        <f>IF($AA46=1,IF(SUM($EH46:EM46)&lt;&gt;1,IF(SUM(GX46,HI46,HR46)&gt;0,1,),),)</f>
        <v>0</v>
      </c>
      <c r="EP46" s="650">
        <f>IF($AA46=1,IF(SUM($EH46:EO46)&lt;&gt;1,IF(SUM(GY46,HJ46,HS46,HA46)&gt;0,1,),),)</f>
        <v>0</v>
      </c>
      <c r="EQ46" s="818"/>
      <c r="ER46" s="818"/>
      <c r="ES46" s="818"/>
      <c r="ET46" s="818"/>
      <c r="EU46" s="818"/>
      <c r="EV46" s="818"/>
      <c r="EW46" s="59"/>
      <c r="EX46" s="59"/>
      <c r="EY46" s="59"/>
      <c r="EZ46" s="59"/>
      <c r="FA46" s="59"/>
      <c r="FB46" s="650">
        <f t="shared" si="21"/>
        <v>0</v>
      </c>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11"/>
      <c r="GB46" s="59"/>
      <c r="GC46" s="932"/>
      <c r="GD46" s="662"/>
      <c r="GE46" s="512"/>
      <c r="GF46" s="513"/>
      <c r="GG46" s="514"/>
      <c r="GH46" s="514"/>
      <c r="GI46" s="515">
        <f t="shared" ref="GI46:GI77" si="260">IF(AND($H46=1,$GG46&lt;&gt;GH46),ROUND($GH46-$GG46,50),0)</f>
        <v>0</v>
      </c>
      <c r="GJ46" s="516">
        <f t="shared" ref="GJ46:GJ77" si="261">IF(AND($H46=1,$GG46&gt;0),ROUNDDOWN($GI46/$GG46,2),0)</f>
        <v>0</v>
      </c>
      <c r="GK46" s="517">
        <f t="shared" si="24"/>
        <v>0</v>
      </c>
      <c r="GL46" s="518">
        <f t="shared" ref="GL46:GL77" si="262">IF(OR(AND($GK46&gt;=1,$GK46&lt;=3),$GK46=6),$AJ46,)</f>
        <v>0</v>
      </c>
      <c r="GM46" s="518">
        <f t="shared" ref="GM46:GM77" si="263">IF(OR($GK46=4,$GK46=7),$AJ46,)</f>
        <v>0</v>
      </c>
      <c r="GN46" s="518">
        <f t="shared" ref="GN46:GN77" si="264">IF($GK46=5,$AJ46,)</f>
        <v>0</v>
      </c>
      <c r="GO46" s="518">
        <f t="shared" ref="GO46:GO77" si="265">IF(AND($GK46&gt;=8,$GK46&lt;=13),$AJ46,)</f>
        <v>0</v>
      </c>
      <c r="GP46" s="517">
        <f t="shared" si="162"/>
        <v>0</v>
      </c>
      <c r="GQ46" s="517">
        <f t="shared" si="163"/>
        <v>0</v>
      </c>
      <c r="GR46" s="517">
        <f>IF($GF46&lt;&gt;1,IF(AND(SUM($GQ46:GQ46)&lt;&gt;1),IF($GI46&gt;=10,1,),),0)</f>
        <v>0</v>
      </c>
      <c r="GS46" s="517">
        <f>IF($GF46&lt;&gt;1,IF(AND(SUM($GQ46:GR46)&lt;&gt;1),IF(AND($GE46=1,$GI46&gt;=4),1,),),0)</f>
        <v>0</v>
      </c>
      <c r="GT46" s="517">
        <f>IF($GF46&lt;&gt;1,IF(AND(SUM($GQ46:GS46)&lt;&gt;1),IF(AND($GE46=1,$GI46&gt;=2),1,),),0)</f>
        <v>0</v>
      </c>
      <c r="GU46" s="517">
        <f>IF($GF46&lt;&gt;1,IF(AND(SUM($GQ46:GT46)&lt;&gt;1),IF(AND($GE46=1,$GI46&gt;0),1,),),0)</f>
        <v>0</v>
      </c>
      <c r="GV46" s="517">
        <f>IF($GF46&lt;&gt;1,IF(AND(SUM($GQ46:GU46)&lt;&gt;1),IF($GI46&gt;=4,1,),),0)</f>
        <v>0</v>
      </c>
      <c r="GW46" s="517">
        <f>IF($GF46&lt;&gt;1,IF(AND(SUM($GQ46:GV46)&lt;&gt;1),IF($GE46=1,1,),),0)</f>
        <v>0</v>
      </c>
      <c r="GX46" s="517">
        <f>IF($GF46&lt;&gt;1,IF(AND(SUM($GQ46:GW46)&lt;&gt;1),IF($GI46&gt;=2,1,),),0)</f>
        <v>0</v>
      </c>
      <c r="GY46" s="517">
        <f>IF($GF46&lt;&gt;1,IF(AND(SUM($GQ46:GX46)&lt;&gt;1),IF($GI46&gt;0,1,),),0)</f>
        <v>0</v>
      </c>
      <c r="GZ46" s="517">
        <f t="shared" si="164"/>
        <v>0</v>
      </c>
      <c r="HA46" s="517">
        <f>IF(AND(SUM($GZ46:GZ46)&lt;&gt;1,$GP46=4,$GF46=1,$GI46&gt;0),1,0)</f>
        <v>0</v>
      </c>
      <c r="HB46" s="517">
        <f t="shared" si="165"/>
        <v>0</v>
      </c>
      <c r="HC46" s="517">
        <f t="shared" si="166"/>
        <v>0</v>
      </c>
      <c r="HD46" s="517">
        <f>IF(AND($GP46=2,SUM($HB46:HC46)&lt;&gt;1),IF(AND($GE46=1,$GJ46&gt;=0.2),1,),)</f>
        <v>0</v>
      </c>
      <c r="HE46" s="517">
        <f>IF(AND($GP46=2,SUM($HB46:HD46)&lt;&gt;1),IF(AND($GE46=1,$GJ46&gt;=0.1),1,),)</f>
        <v>0</v>
      </c>
      <c r="HF46" s="517">
        <f>IF(AND($GP46=2,SUM($HB46:HE46)&lt;&gt;1),IF(AND($GE46=1,$GI46&gt;0),1,),)</f>
        <v>0</v>
      </c>
      <c r="HG46" s="517">
        <f>IF(AND($GP46=2,SUM($HB46:HF46)&lt;&gt;1),IF($GJ46&gt;=0.2,1,),)</f>
        <v>0</v>
      </c>
      <c r="HH46" s="517">
        <f>IF(AND($GP46=2,SUM($HB46:HG46)&lt;&gt;1),IF($GE46=1,1,),)</f>
        <v>0</v>
      </c>
      <c r="HI46" s="517">
        <f>IF(AND($GP46=2,SUM($HB46:HH46)&lt;&gt;1),IF($GJ46&gt;=0.1,1,),)</f>
        <v>0</v>
      </c>
      <c r="HJ46" s="517">
        <f>IF(AND(SUM($HB46:HI46)&lt;&gt;1,$GP46=2,$GI46&gt;0),1,)</f>
        <v>0</v>
      </c>
      <c r="HK46" s="517">
        <f t="shared" si="167"/>
        <v>0</v>
      </c>
      <c r="HL46" s="517">
        <f t="shared" si="168"/>
        <v>0</v>
      </c>
      <c r="HM46" s="517">
        <f>IF(AND($GP46=3,SUM($HK46:HL46)&lt;&gt;1),IF(AND($GE46=1,$GJ46&gt;=0.1),1,),)</f>
        <v>0</v>
      </c>
      <c r="HN46" s="517">
        <f>IF(AND($GP46=3,SUM($HK46:HM46)&lt;&gt;1),IF(AND($GE46=1,$GJ46&gt;=0.05),1,),)</f>
        <v>0</v>
      </c>
      <c r="HO46" s="517">
        <f>IF(AND($GP46=3,SUM($HK46:HN46)&lt;&gt;1),IF(AND($GE46=1,$GI46&gt;0),1,),)</f>
        <v>0</v>
      </c>
      <c r="HP46" s="517">
        <f>IF(AND($GP46=3,SUM($HK46:HO46)&lt;&gt;1),IF($GJ46&gt;=0.1,1,),)</f>
        <v>0</v>
      </c>
      <c r="HQ46" s="517">
        <f>IF(AND($GP46=3,SUM($HK46:HP46)&lt;&gt;1),IF($GE46=1,1,),)</f>
        <v>0</v>
      </c>
      <c r="HR46" s="517">
        <f>IF(AND($GP46=3,SUM($HK46:HQ46)&lt;&gt;1),IF($GJ46&gt;=0.05,1,),)</f>
        <v>0</v>
      </c>
      <c r="HS46" s="517">
        <f>IF(AND(SUM($HK46:HR46)&lt;&gt;1,$GP46=3,$GF46=1,$GI46&gt;0),1,)</f>
        <v>0</v>
      </c>
      <c r="HT46" s="831"/>
      <c r="HU46" s="520">
        <f t="shared" si="169"/>
        <v>0</v>
      </c>
      <c r="HV46" s="521">
        <f t="shared" si="170"/>
        <v>0</v>
      </c>
      <c r="HW46" s="521">
        <f t="shared" si="171"/>
        <v>0</v>
      </c>
      <c r="HX46" s="521">
        <f t="shared" si="172"/>
        <v>0</v>
      </c>
      <c r="HY46" s="521">
        <f t="shared" si="173"/>
        <v>0</v>
      </c>
      <c r="HZ46" s="521">
        <f t="shared" si="174"/>
        <v>0</v>
      </c>
      <c r="IA46" s="521">
        <f t="shared" si="175"/>
        <v>0</v>
      </c>
      <c r="IB46" s="521">
        <f t="shared" si="176"/>
        <v>0</v>
      </c>
      <c r="IC46" s="521">
        <f t="shared" si="177"/>
        <v>0</v>
      </c>
      <c r="ID46" s="521">
        <f t="shared" si="178"/>
        <v>0</v>
      </c>
      <c r="IE46" s="521">
        <f t="shared" si="179"/>
        <v>0</v>
      </c>
      <c r="IF46" s="521">
        <f t="shared" si="180"/>
        <v>0</v>
      </c>
      <c r="IG46" s="521">
        <f t="shared" si="181"/>
        <v>0</v>
      </c>
      <c r="IH46" s="521">
        <f t="shared" si="182"/>
        <v>0</v>
      </c>
      <c r="II46" s="521">
        <f t="shared" si="183"/>
        <v>0</v>
      </c>
      <c r="IJ46" s="521">
        <f t="shared" si="184"/>
        <v>0</v>
      </c>
      <c r="IK46" s="521">
        <f t="shared" si="185"/>
        <v>0</v>
      </c>
      <c r="IL46" s="521">
        <f t="shared" si="186"/>
        <v>0</v>
      </c>
      <c r="IM46" s="521">
        <f t="shared" si="187"/>
        <v>0</v>
      </c>
      <c r="IN46" s="521">
        <f t="shared" ref="IN46:IN77" si="266">IF($H46=1,EH46*$IN$5,0)</f>
        <v>0</v>
      </c>
      <c r="IO46" s="521">
        <f t="shared" ref="IO46:IO77" si="267">IF($H46=1,EI46*$IO$5,0)</f>
        <v>0</v>
      </c>
      <c r="IP46" s="521">
        <f t="shared" ref="IP46:IP77" si="268">IF($H46=1,EJ46*$IP$5,0)</f>
        <v>0</v>
      </c>
      <c r="IQ46" s="521">
        <f t="shared" ref="IQ46:IQ77" si="269">IF($H46=1,EK46*$IQ$5,0)</f>
        <v>0</v>
      </c>
      <c r="IR46" s="521">
        <f t="shared" ref="IR46:IR77" si="270">IF($H46=1,EL46*$IR$5,0)</f>
        <v>0</v>
      </c>
      <c r="IS46" s="521">
        <f t="shared" ref="IS46:IS77" si="271">IF($H46=1,EM46*$IS$5,0)</f>
        <v>0</v>
      </c>
      <c r="IT46" s="521">
        <f t="shared" ref="IT46:IT77" si="272">IF($H46=1,EN46*$IT$5,0)</f>
        <v>0</v>
      </c>
      <c r="IU46" s="521">
        <f t="shared" ref="IU46:IU77" si="273">IF($H46=1,EO46*$IU$5,0)</f>
        <v>0</v>
      </c>
      <c r="IV46" s="521">
        <f t="shared" ref="IV46:IV77" si="274">IF($H46=1,EP46*$IV$5,0)</f>
        <v>0</v>
      </c>
      <c r="IW46" s="823">
        <f t="shared" ref="IW46:IW77" si="275">IF($H46=1,EQ46*$IW$5,0)</f>
        <v>0</v>
      </c>
      <c r="IX46" s="521">
        <f t="shared" ref="IX46:IX77" si="276">IF($ER46=1,IF($H46=1,ER46*IX$5,0),)</f>
        <v>0</v>
      </c>
      <c r="IY46" s="521">
        <f t="shared" ref="IY46:IY77" si="277">IF($ES46=1,IF($H46=1,$ES46*IY$5,0),)</f>
        <v>0</v>
      </c>
      <c r="IZ46" s="823">
        <f t="shared" si="188"/>
        <v>0</v>
      </c>
      <c r="JA46" s="521">
        <f t="shared" ref="JA46:JA77" si="278">IF($EU46=1,IF($H46=1,$EU46*JA$5,0),)</f>
        <v>0</v>
      </c>
      <c r="JB46" s="521">
        <f t="shared" ref="JB46:JB77" si="279">IF($EV46=1,IF($H46=1,$EV46*JB$5,0),)</f>
        <v>0</v>
      </c>
      <c r="JC46" s="521">
        <f t="shared" ref="JC46:JC77" si="280">IF($H46=1,$EW46*JC$5,0)</f>
        <v>0</v>
      </c>
      <c r="JD46" s="521">
        <f t="shared" si="189"/>
        <v>0</v>
      </c>
      <c r="JE46" s="521">
        <f t="shared" si="190"/>
        <v>0</v>
      </c>
      <c r="JF46" s="521">
        <f t="shared" si="191"/>
        <v>0</v>
      </c>
      <c r="JG46" s="521">
        <f t="shared" si="192"/>
        <v>0</v>
      </c>
      <c r="JH46" s="521">
        <f t="shared" si="193"/>
        <v>0</v>
      </c>
      <c r="JI46" s="521">
        <f t="shared" si="194"/>
        <v>0</v>
      </c>
      <c r="JJ46" s="521">
        <f t="shared" si="195"/>
        <v>0</v>
      </c>
      <c r="JK46" s="521">
        <f t="shared" si="196"/>
        <v>0</v>
      </c>
      <c r="JL46" s="521">
        <f t="shared" si="197"/>
        <v>0</v>
      </c>
      <c r="JM46" s="521">
        <f t="shared" si="198"/>
        <v>0</v>
      </c>
      <c r="JN46" s="521">
        <f t="shared" si="199"/>
        <v>0</v>
      </c>
      <c r="JO46" s="521">
        <f t="shared" si="200"/>
        <v>0</v>
      </c>
      <c r="JP46" s="521">
        <f t="shared" si="201"/>
        <v>0</v>
      </c>
      <c r="JQ46" s="521">
        <f t="shared" si="202"/>
        <v>0</v>
      </c>
      <c r="JR46" s="521">
        <f t="shared" si="203"/>
        <v>0</v>
      </c>
      <c r="JS46" s="521">
        <f t="shared" si="204"/>
        <v>0</v>
      </c>
      <c r="JT46" s="521">
        <f t="shared" si="205"/>
        <v>0</v>
      </c>
      <c r="JU46" s="521">
        <f t="shared" si="206"/>
        <v>0</v>
      </c>
      <c r="JV46" s="521">
        <f t="shared" si="207"/>
        <v>0</v>
      </c>
      <c r="JW46" s="521">
        <f t="shared" si="208"/>
        <v>0</v>
      </c>
      <c r="JX46" s="521">
        <f t="shared" si="209"/>
        <v>0</v>
      </c>
      <c r="JY46" s="521">
        <f t="shared" si="210"/>
        <v>0</v>
      </c>
      <c r="JZ46" s="521">
        <f t="shared" si="211"/>
        <v>0</v>
      </c>
      <c r="KA46" s="521">
        <f t="shared" si="212"/>
        <v>0</v>
      </c>
      <c r="KB46" s="521">
        <f t="shared" si="213"/>
        <v>0</v>
      </c>
      <c r="KC46" s="521">
        <f t="shared" si="214"/>
        <v>0</v>
      </c>
      <c r="KD46" s="521">
        <f t="shared" si="215"/>
        <v>0</v>
      </c>
      <c r="KE46" s="521">
        <f t="shared" si="216"/>
        <v>0</v>
      </c>
      <c r="KF46" s="521">
        <f t="shared" ref="KF46:KF77" si="281">IF($H46=1,IF($FZ46&gt;=3,3,$FZ46*KF$5),0)</f>
        <v>0</v>
      </c>
      <c r="KG46" s="521">
        <f t="shared" si="217"/>
        <v>0</v>
      </c>
      <c r="KH46" s="521">
        <f t="shared" si="218"/>
        <v>0</v>
      </c>
      <c r="KI46" s="522">
        <f t="shared" si="219"/>
        <v>0</v>
      </c>
      <c r="KJ46" s="521">
        <f t="shared" ref="KJ46:KJ77" si="282">IF(F46=1,SUMIF($C$14:$C$213,C46,$H$14:$H$213),0)</f>
        <v>0</v>
      </c>
      <c r="KK46" s="760">
        <f>IF(H46=1,VLOOKUP(C46,'総括表 (A表)'!$E$12:$AW$542,42,FALSE),)</f>
        <v>0</v>
      </c>
      <c r="KL46" s="524">
        <f t="shared" si="220"/>
        <v>0</v>
      </c>
      <c r="KM46" s="521" t="str">
        <f t="shared" si="84"/>
        <v/>
      </c>
      <c r="KN46" s="521" t="str">
        <f t="shared" si="85"/>
        <v/>
      </c>
      <c r="KO46" s="521" t="str">
        <f t="shared" si="221"/>
        <v/>
      </c>
      <c r="KP46" s="521" t="str">
        <f t="shared" si="86"/>
        <v/>
      </c>
      <c r="KQ46" s="521" t="str">
        <f t="shared" si="87"/>
        <v/>
      </c>
      <c r="KR46" s="521" t="str">
        <f t="shared" si="88"/>
        <v/>
      </c>
      <c r="KS46" s="521" t="str">
        <f t="shared" si="89"/>
        <v/>
      </c>
      <c r="KT46" s="521" t="str">
        <f t="shared" si="90"/>
        <v/>
      </c>
      <c r="KU46" s="760" t="str">
        <f t="shared" si="91"/>
        <v/>
      </c>
      <c r="KV46" s="521" t="str">
        <f t="shared" ref="KV46:KV77" si="283">IF((SUM($DO46:$DU46)&gt;0),IF(AND(OR(S46=1,T46=1),$CP46=1),"○",""),"")</f>
        <v/>
      </c>
      <c r="KW46" s="520">
        <f t="shared" si="93"/>
        <v>0</v>
      </c>
      <c r="KX46" s="521" t="str">
        <f t="shared" si="222"/>
        <v/>
      </c>
      <c r="KY46" s="525">
        <f t="shared" ref="KY46:KY77" si="284">IF(AND($S46=1,$AR46&lt;&gt;""),IF($AP46&lt;&gt;1,IF(AND(5&lt;=BN46,BN46&lt;=20),"○",IF(OR(AND(4&lt;=BN46,BN46&lt;=24),OR(AN46=30,AN46=31)),"△","×")),IF(AND(AP46=1,5&lt;=BO46,BO46&lt;=20),"中古○",IF(AND(4&lt;=BO46,BO46&lt;=24),"中古△","×"))),)</f>
        <v>0</v>
      </c>
      <c r="KZ46" s="521" t="str">
        <f t="shared" ref="KZ46:KZ77" si="285">IF(AR46&lt;&gt;"",IF(AW46&gt;0,"○","×"),"")</f>
        <v/>
      </c>
      <c r="LA46" s="760" t="str">
        <f t="shared" ref="LA46:LA77" si="286">IF(AND($H46=1,$S46=1),IF($CY46&lt;=0,"△",IF(OR($DC46-$CY46&gt;=4,$DD46&gt;=0.3),"○","×")),"")</f>
        <v/>
      </c>
      <c r="LB46" s="526" t="str">
        <f t="shared" si="97"/>
        <v>○</v>
      </c>
      <c r="LC46" s="520">
        <f t="shared" si="223"/>
        <v>0</v>
      </c>
      <c r="LD46" s="527">
        <f t="shared" si="224"/>
        <v>0</v>
      </c>
      <c r="LE46" s="527" t="str">
        <f t="shared" si="225"/>
        <v/>
      </c>
      <c r="LF46" s="761" t="str">
        <f t="shared" si="226"/>
        <v/>
      </c>
      <c r="LG46" s="735" t="str">
        <f t="shared" ref="LG46:LG77" si="287">IF($AA46&gt;0,IF(SUMIFS($LI$14:$LI$213,$E$14:$E$213,E46)&lt;SUMIFS($LJ$14:$LJ$213,$E$14:$E$213,E46),$LF46*SUMIFS($LI$14:$LI$213,$E$14:$E$213,E46)/SUMIFS($LJ$14:$LJ$213,$E$14:$E$213,E46),$LF46))</f>
        <v/>
      </c>
      <c r="LH46" s="530" t="str">
        <f t="shared" ref="LH46:LH77" si="288">IF($BC46&lt;=$LG46,"○","×")</f>
        <v>○</v>
      </c>
      <c r="LI46" s="736">
        <f t="shared" si="100"/>
        <v>0</v>
      </c>
      <c r="LJ46" s="761">
        <f t="shared" ref="LJ46:LJ77" si="289">IF($S46=1,SUMIF($E$14:$E$213,$E46,$LF$14:$LF$213),0)</f>
        <v>0</v>
      </c>
      <c r="LK46" s="532">
        <f t="shared" si="227"/>
        <v>0</v>
      </c>
      <c r="LL46" s="533" t="str">
        <f t="shared" si="228"/>
        <v>○</v>
      </c>
      <c r="LM46" s="600">
        <f t="shared" ref="LM46:LM77" si="290">IF(AND($H46=1,$S46=1),SUMIF($E$14:$E$213,E46,$BB$14:$BB$213),0)</f>
        <v>0</v>
      </c>
      <c r="LN46" s="602" t="str">
        <f t="shared" si="229"/>
        <v>○</v>
      </c>
      <c r="LO46" s="608">
        <f t="shared" si="103"/>
        <v>0</v>
      </c>
      <c r="LP46" s="521" t="str">
        <f t="shared" ref="LP46:LP77" si="291">IF(AND($T46=1,$AR46&lt;&gt;""),IF($BZ46&gt;=500000,"○","×"),"")</f>
        <v/>
      </c>
      <c r="LQ46" s="607">
        <f t="shared" ref="LQ46:LQ77" si="292">IF(AND($T46=1,$AR46&lt;&gt;""),IF($AP46&lt;&gt;1,IF(AND(5&lt;=CH46,CH46&lt;=20),"○",IF(OR(AND(4&lt;=CH46,
CH46&lt;=24),OR(AN46=30,AN46=31)),"△","×")),IF(AND(AP46=1,5&lt;=CI46,CI46&lt;=20),
"中古○",IF(AND(4&lt;=CI46,CI46&lt;=24),"中古△","×"))),)</f>
        <v>0</v>
      </c>
      <c r="LR46" s="521" t="str">
        <f t="shared" ref="LR46:LR77" si="293">IF(AND($T46=1,$AR46&lt;&gt;""),IF($BY46&gt;0,"○","×"),"")</f>
        <v/>
      </c>
      <c r="LS46" s="519" t="str">
        <f t="shared" ref="LS46:LS77" si="294">IF(AND($H46=1,$T46=1),IF($CY46&lt;=0,"△",IF(OR($CY46-$DE46&gt;=4,$DD46&gt;=0.3),"○","×")),"")</f>
        <v/>
      </c>
      <c r="LT46" s="526" t="str">
        <f t="shared" si="108"/>
        <v>○</v>
      </c>
      <c r="LU46" s="601" t="str">
        <f t="shared" si="230"/>
        <v/>
      </c>
      <c r="LV46" s="601">
        <f t="shared" si="231"/>
        <v>0</v>
      </c>
      <c r="LW46" s="761">
        <f t="shared" ref="LW46:LW77" si="295">IF(AND($T46=1,$MI46&lt;=84,$MI46&gt;=48),ROUNDDOWN(CA46*3/7,0),IF(AND($T46=1,$MI46&gt;=36,$MI46&lt;48),ROUNDDOWN(CA46*$MI46/84*0.75,0),0))</f>
        <v>0</v>
      </c>
      <c r="LX46" s="735">
        <f t="shared" ref="LX46:LX77" si="296">IF(CA46&gt;0,IF(SUMIFS($LZ$14:$LZ$213,$E$14:$E$213,E46)&lt;SUMIFS($MA$14:$MA$213,$E$14:$E$213,E46),$LW46*SUMIFS($LZ$14:$LZ$213,$E$14:$E$213,E46)/SUMIFS($MA$14:$MA$213,$E$14:$E$213,E46),$LW46),)</f>
        <v>0</v>
      </c>
      <c r="LY46" s="530" t="str">
        <f t="shared" si="112"/>
        <v>○</v>
      </c>
      <c r="LZ46" s="736">
        <f t="shared" ref="LZ46:LZ77" si="297">IF(AND($T46=1,H46=1),IF(AA46=2,1000000,15000000),)</f>
        <v>0</v>
      </c>
      <c r="MA46" s="761">
        <f t="shared" ref="MA46:MA77" si="298">IF(AND($H46=1,$T46=1),SUMIF($E$14:$E$213,$E46,$LW$14:$LW$213),0)</f>
        <v>0</v>
      </c>
      <c r="MB46" s="532">
        <f t="shared" ref="MB46:MB77" si="299">IF(AND($H46=1,$T46=1),SUMIF($E$14:$E$213,$E46,$CC$14:$CC$213),0)</f>
        <v>0</v>
      </c>
      <c r="MC46" s="533" t="str">
        <f t="shared" si="232"/>
        <v>○</v>
      </c>
      <c r="MD46" s="473">
        <f>IF(AND($H46=1,$T46=1),SUMIF($E$14:$E$213,E46,$CA$14:CA245),0)</f>
        <v>0</v>
      </c>
      <c r="ME46" s="856" t="str">
        <f t="shared" si="116"/>
        <v>○</v>
      </c>
      <c r="MF46" s="869" t="str">
        <f t="shared" si="233"/>
        <v/>
      </c>
      <c r="MG46" s="870" t="str">
        <f t="shared" ref="MG46:MG77" si="300">IF(AND($H46=1,AE46&gt;0,$AC46=2),DATEDIF($AE46,$AF$2,"Yd"),"")</f>
        <v/>
      </c>
      <c r="MH46" s="871" t="str">
        <f t="shared" ref="MH46:MH77" si="301">IF(AND($H46=1,AE46&gt;0,$AC46=2,$MG46&gt;0),$MF46+1,MF46)</f>
        <v/>
      </c>
      <c r="MI46" s="872" t="str">
        <f t="shared" si="234"/>
        <v/>
      </c>
      <c r="MJ46" s="873" t="str">
        <f t="shared" ref="MJ46:MJ77" si="302">IF(AND($BR46&gt;0,$BS46&gt;0),DATEDIF($BR46,$BS46+1,"Y"),"")</f>
        <v/>
      </c>
      <c r="MK46" s="874">
        <f t="shared" ref="MK46:MK77" si="303">IFERROR(ROUND($DC46*(1.3*((CK46-(CZ46+MJ46))/3)),0),0)</f>
        <v>0</v>
      </c>
    </row>
    <row r="47" spans="1:349" ht="18.649999999999999" customHeight="1">
      <c r="A47" s="610">
        <f t="shared" si="245"/>
        <v>0</v>
      </c>
      <c r="B47" s="610">
        <f t="shared" si="121"/>
        <v>0</v>
      </c>
      <c r="C47" s="610">
        <f t="shared" si="122"/>
        <v>0</v>
      </c>
      <c r="D47" s="610">
        <f t="shared" si="123"/>
        <v>0</v>
      </c>
      <c r="E47" s="610">
        <f t="shared" si="246"/>
        <v>0</v>
      </c>
      <c r="F47" s="610">
        <f t="shared" si="124"/>
        <v>0</v>
      </c>
      <c r="G47" s="610">
        <f t="shared" si="125"/>
        <v>0</v>
      </c>
      <c r="H47" s="610">
        <f t="shared" si="126"/>
        <v>0</v>
      </c>
      <c r="I47" s="611">
        <f t="shared" si="10"/>
        <v>34</v>
      </c>
      <c r="J47" s="719"/>
      <c r="K47" s="720"/>
      <c r="L47" s="720"/>
      <c r="M47" s="720"/>
      <c r="N47" s="924"/>
      <c r="O47" s="918"/>
      <c r="P47" s="742"/>
      <c r="Q47" s="637">
        <f t="shared" si="127"/>
        <v>0</v>
      </c>
      <c r="R47" s="656"/>
      <c r="S47" s="655"/>
      <c r="T47" s="657"/>
      <c r="U47" s="657"/>
      <c r="V47" s="762">
        <f t="shared" si="247"/>
        <v>0</v>
      </c>
      <c r="W47" s="305"/>
      <c r="X47" s="502"/>
      <c r="Y47" s="502"/>
      <c r="Z47" s="305"/>
      <c r="AA47" s="639" t="str">
        <f t="shared" si="128"/>
        <v/>
      </c>
      <c r="AB47" s="640" t="str">
        <f t="shared" si="129"/>
        <v/>
      </c>
      <c r="AC47" s="314"/>
      <c r="AD47" s="641">
        <f t="shared" si="130"/>
        <v>0</v>
      </c>
      <c r="AE47" s="729"/>
      <c r="AF47" s="728" t="str">
        <f>'整理番号表 （R6時） '!$AC47</f>
        <v/>
      </c>
      <c r="AG47" s="730" t="str">
        <f t="shared" si="131"/>
        <v/>
      </c>
      <c r="AH47" s="314"/>
      <c r="AI47" s="314"/>
      <c r="AJ47" s="639">
        <f>IF(AI47&lt;&gt;0,VLOOKUP(AI47,'整理番号表 （R6時） '!$B$20:$F$47,2,FALSE),)</f>
        <v>0</v>
      </c>
      <c r="AK47" s="409"/>
      <c r="AL47" s="733"/>
      <c r="AM47" s="409"/>
      <c r="AN47" s="315"/>
      <c r="AO47" s="644" t="str">
        <f>IF(AND($S47=1,$AN47&lt;&gt;0),VLOOKUP(AN47,'整理番号表 （R6時） '!$P$6:$Q$39,2,FALSE),IF(AND($T47=1,$AN47&gt;0,$AN47&lt;=8),VLOOKUP($AN47,'整理番号表 （R6時） '!$P$6:$Q$13,2,FALSE),IF($AN47&gt;=9,"ﾘｰｽは1～8の数字を選択","")))</f>
        <v/>
      </c>
      <c r="AP47" s="501"/>
      <c r="AQ47" s="645">
        <f t="shared" si="132"/>
        <v>0</v>
      </c>
      <c r="AR47" s="810"/>
      <c r="AS47" s="305"/>
      <c r="AT47" s="504"/>
      <c r="AU47" s="505"/>
      <c r="AV47" s="503"/>
      <c r="AW47" s="315"/>
      <c r="AX47" s="751">
        <f>IF(AW47&lt;&gt;0,VLOOKUP(AW47,'整理番号表 （R6時） '!$P$43:$R$49,2,FALSE),)</f>
        <v>0</v>
      </c>
      <c r="AY47" s="506"/>
      <c r="AZ47" s="505"/>
      <c r="BA47" s="503"/>
      <c r="BB47" s="444"/>
      <c r="BC47" s="759">
        <f t="shared" si="133"/>
        <v>0</v>
      </c>
      <c r="BD47" s="763">
        <f t="shared" si="248"/>
        <v>0</v>
      </c>
      <c r="BE47" s="759">
        <f t="shared" si="134"/>
        <v>0</v>
      </c>
      <c r="BF47" s="508"/>
      <c r="BG47" s="508"/>
      <c r="BH47" s="508"/>
      <c r="BI47" s="509"/>
      <c r="BJ47" s="770" t="str">
        <f t="shared" si="135"/>
        <v/>
      </c>
      <c r="BK47" s="772" t="str">
        <f t="shared" si="136"/>
        <v/>
      </c>
      <c r="BL47" s="648">
        <f t="shared" si="137"/>
        <v>0</v>
      </c>
      <c r="BM47" s="836"/>
      <c r="BN47" s="510"/>
      <c r="BO47" s="593"/>
      <c r="BP47" s="902"/>
      <c r="BQ47" s="756"/>
      <c r="BR47" s="756"/>
      <c r="BS47" s="756"/>
      <c r="BT47" s="929" t="str">
        <f t="shared" si="238"/>
        <v/>
      </c>
      <c r="BU47" s="911"/>
      <c r="BV47" s="752"/>
      <c r="BW47" s="751">
        <f>IF(BV47&lt;&gt;0,VLOOKUP(BV47,'整理番号表 （R6時） '!$P$43:$R$49,2,FALSE),)</f>
        <v>0</v>
      </c>
      <c r="BX47" s="758"/>
      <c r="BY47" s="757"/>
      <c r="BZ47" s="759" t="str">
        <f t="shared" si="138"/>
        <v/>
      </c>
      <c r="CA47" s="712"/>
      <c r="CB47" s="759">
        <f t="shared" si="139"/>
        <v>0</v>
      </c>
      <c r="CC47" s="763" t="str">
        <f t="shared" si="249"/>
        <v/>
      </c>
      <c r="CD47" s="754"/>
      <c r="CE47" s="754"/>
      <c r="CF47" s="759">
        <f t="shared" si="235"/>
        <v>0</v>
      </c>
      <c r="CG47" s="748"/>
      <c r="CH47" s="748"/>
      <c r="CI47" s="622"/>
      <c r="CJ47" s="853"/>
      <c r="CK47" s="854"/>
      <c r="CL47" s="665" t="str">
        <f t="shared" si="140"/>
        <v/>
      </c>
      <c r="CM47" s="666" t="str">
        <f t="shared" si="250"/>
        <v/>
      </c>
      <c r="CN47" s="744"/>
      <c r="CO47" s="496"/>
      <c r="CP47" s="762" t="str">
        <f t="shared" si="251"/>
        <v/>
      </c>
      <c r="CQ47" s="740"/>
      <c r="CR47" s="749"/>
      <c r="CS47" s="740"/>
      <c r="CT47" s="740"/>
      <c r="CU47" s="740"/>
      <c r="CV47" s="649" t="str">
        <f t="shared" si="141"/>
        <v/>
      </c>
      <c r="CW47" s="547">
        <f t="shared" si="142"/>
        <v>0</v>
      </c>
      <c r="CX47" s="762" t="str">
        <f t="shared" si="252"/>
        <v/>
      </c>
      <c r="CY47" s="715"/>
      <c r="CZ47" s="740"/>
      <c r="DA47" s="715"/>
      <c r="DB47" s="715"/>
      <c r="DC47" s="714"/>
      <c r="DD47" s="649" t="str">
        <f t="shared" si="143"/>
        <v/>
      </c>
      <c r="DE47" s="547" t="str">
        <f t="shared" si="144"/>
        <v/>
      </c>
      <c r="DF47" s="762">
        <f t="shared" si="145"/>
        <v>0</v>
      </c>
      <c r="DG47" s="762" t="str">
        <f t="shared" si="146"/>
        <v/>
      </c>
      <c r="DH47" s="762">
        <f t="shared" si="147"/>
        <v>0</v>
      </c>
      <c r="DI47" s="762">
        <f t="shared" si="148"/>
        <v>0</v>
      </c>
      <c r="DJ47" s="762">
        <f t="shared" si="149"/>
        <v>0</v>
      </c>
      <c r="DK47" s="762">
        <f t="shared" si="150"/>
        <v>0</v>
      </c>
      <c r="DL47" s="762">
        <f t="shared" si="151"/>
        <v>0</v>
      </c>
      <c r="DM47" s="762" t="str">
        <f t="shared" si="152"/>
        <v/>
      </c>
      <c r="DN47" s="855"/>
      <c r="DO47" s="661">
        <f t="shared" si="243"/>
        <v>0</v>
      </c>
      <c r="DP47" s="336">
        <f t="shared" si="243"/>
        <v>0</v>
      </c>
      <c r="DQ47" s="336">
        <f t="shared" si="243"/>
        <v>0</v>
      </c>
      <c r="DR47" s="336">
        <f t="shared" si="243"/>
        <v>0</v>
      </c>
      <c r="DS47" s="336">
        <f t="shared" si="243"/>
        <v>0</v>
      </c>
      <c r="DT47" s="336">
        <f t="shared" si="243"/>
        <v>0</v>
      </c>
      <c r="DU47" s="336">
        <f t="shared" si="253"/>
        <v>0</v>
      </c>
      <c r="DV47" s="336">
        <f t="shared" si="244"/>
        <v>0</v>
      </c>
      <c r="DW47" s="336">
        <f t="shared" si="244"/>
        <v>0</v>
      </c>
      <c r="DX47" s="336">
        <f t="shared" si="244"/>
        <v>0</v>
      </c>
      <c r="DY47" s="336">
        <f t="shared" si="244"/>
        <v>0</v>
      </c>
      <c r="DZ47" s="336">
        <f t="shared" si="244"/>
        <v>0</v>
      </c>
      <c r="EA47" s="336">
        <f t="shared" si="244"/>
        <v>0</v>
      </c>
      <c r="EB47" s="336">
        <f t="shared" si="254"/>
        <v>0</v>
      </c>
      <c r="EC47" s="336">
        <f t="shared" si="255"/>
        <v>0</v>
      </c>
      <c r="ED47" s="336">
        <f t="shared" si="256"/>
        <v>0</v>
      </c>
      <c r="EE47" s="336">
        <f t="shared" si="257"/>
        <v>0</v>
      </c>
      <c r="EF47" s="336">
        <f t="shared" si="258"/>
        <v>0</v>
      </c>
      <c r="EG47" s="390">
        <f t="shared" si="259"/>
        <v>0</v>
      </c>
      <c r="EH47" s="650">
        <f t="shared" si="161"/>
        <v>0</v>
      </c>
      <c r="EI47" s="650">
        <f>IF($AA47=1,IF(SUM($EH47:EH47)&lt;&gt;1,IF(SUM(GR47,HC47,HL47)&gt;0,1,),),)</f>
        <v>0</v>
      </c>
      <c r="EJ47" s="650">
        <f>IF($AA47=1,IF(SUM($EH47:EI47)&lt;&gt;1,IF(SUM(GS47,HD47,HM47)&gt;0,1,),),)</f>
        <v>0</v>
      </c>
      <c r="EK47" s="650">
        <f>IF($AA47=1,IF(SUM($EH47:EJ47)&lt;&gt;1,IF(SUM(GT47,HE47,HN47)&gt;0,1,),),)</f>
        <v>0</v>
      </c>
      <c r="EL47" s="650">
        <f>IF($AA47=1,IF(SUM($EH47:EK47)&lt;&gt;1,IF(SUM(GU47,GZ47,HF47,HO47)&gt;0,1,),),)</f>
        <v>0</v>
      </c>
      <c r="EM47" s="650">
        <f>IF($AA47=1,IF(SUM($EH47:EK47)&lt;&gt;1,IF(SUM(GV47,HG47,HP47)&gt;0,1,),),)</f>
        <v>0</v>
      </c>
      <c r="EN47" s="650">
        <f>IF($AA47=1,IF(SUM($EH47:EL47)&lt;&gt;1,IF(SUM(GW47,HH47,HQ47)&gt;0,1,),),)</f>
        <v>0</v>
      </c>
      <c r="EO47" s="650">
        <f>IF($AA47=1,IF(SUM($EH47:EM47)&lt;&gt;1,IF(SUM(GX47,HI47,HR47)&gt;0,1,),),)</f>
        <v>0</v>
      </c>
      <c r="EP47" s="650">
        <f>IF($AA47=1,IF(SUM($EH47:EO47)&lt;&gt;1,IF(SUM(GY47,HJ47,HS47,HA47)&gt;0,1,),),)</f>
        <v>0</v>
      </c>
      <c r="EQ47" s="818"/>
      <c r="ER47" s="818"/>
      <c r="ES47" s="818"/>
      <c r="ET47" s="818"/>
      <c r="EU47" s="818"/>
      <c r="EV47" s="818"/>
      <c r="EW47" s="59"/>
      <c r="EX47" s="59"/>
      <c r="EY47" s="59"/>
      <c r="EZ47" s="59"/>
      <c r="FA47" s="59"/>
      <c r="FB47" s="650">
        <f t="shared" si="21"/>
        <v>0</v>
      </c>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11"/>
      <c r="GB47" s="59"/>
      <c r="GC47" s="932"/>
      <c r="GD47" s="662"/>
      <c r="GE47" s="512"/>
      <c r="GF47" s="513"/>
      <c r="GG47" s="514"/>
      <c r="GH47" s="514"/>
      <c r="GI47" s="515">
        <f t="shared" si="260"/>
        <v>0</v>
      </c>
      <c r="GJ47" s="516">
        <f t="shared" si="261"/>
        <v>0</v>
      </c>
      <c r="GK47" s="517">
        <f t="shared" si="24"/>
        <v>0</v>
      </c>
      <c r="GL47" s="518">
        <f t="shared" si="262"/>
        <v>0</v>
      </c>
      <c r="GM47" s="518">
        <f t="shared" si="263"/>
        <v>0</v>
      </c>
      <c r="GN47" s="518">
        <f t="shared" si="264"/>
        <v>0</v>
      </c>
      <c r="GO47" s="518">
        <f t="shared" si="265"/>
        <v>0</v>
      </c>
      <c r="GP47" s="517">
        <f t="shared" si="162"/>
        <v>0</v>
      </c>
      <c r="GQ47" s="517">
        <f t="shared" si="163"/>
        <v>0</v>
      </c>
      <c r="GR47" s="517">
        <f>IF($GF47&lt;&gt;1,IF(AND(SUM($GQ47:GQ47)&lt;&gt;1),IF($GI47&gt;=10,1,),),0)</f>
        <v>0</v>
      </c>
      <c r="GS47" s="517">
        <f>IF($GF47&lt;&gt;1,IF(AND(SUM($GQ47:GR47)&lt;&gt;1),IF(AND($GE47=1,$GI47&gt;=4),1,),),0)</f>
        <v>0</v>
      </c>
      <c r="GT47" s="517">
        <f>IF($GF47&lt;&gt;1,IF(AND(SUM($GQ47:GS47)&lt;&gt;1),IF(AND($GE47=1,$GI47&gt;=2),1,),),0)</f>
        <v>0</v>
      </c>
      <c r="GU47" s="517">
        <f>IF($GF47&lt;&gt;1,IF(AND(SUM($GQ47:GT47)&lt;&gt;1),IF(AND($GE47=1,$GI47&gt;0),1,),),0)</f>
        <v>0</v>
      </c>
      <c r="GV47" s="517">
        <f>IF($GF47&lt;&gt;1,IF(AND(SUM($GQ47:GU47)&lt;&gt;1),IF($GI47&gt;=4,1,),),0)</f>
        <v>0</v>
      </c>
      <c r="GW47" s="517">
        <f>IF($GF47&lt;&gt;1,IF(AND(SUM($GQ47:GV47)&lt;&gt;1),IF($GE47=1,1,),),0)</f>
        <v>0</v>
      </c>
      <c r="GX47" s="517">
        <f>IF($GF47&lt;&gt;1,IF(AND(SUM($GQ47:GW47)&lt;&gt;1),IF($GI47&gt;=2,1,),),0)</f>
        <v>0</v>
      </c>
      <c r="GY47" s="517">
        <f>IF($GF47&lt;&gt;1,IF(AND(SUM($GQ47:GX47)&lt;&gt;1),IF($GI47&gt;0,1,),),0)</f>
        <v>0</v>
      </c>
      <c r="GZ47" s="517">
        <f t="shared" si="164"/>
        <v>0</v>
      </c>
      <c r="HA47" s="517">
        <f>IF(AND(SUM($GZ47:GZ47)&lt;&gt;1,$GP47=4,$GF47=1,$GI47&gt;0),1,0)</f>
        <v>0</v>
      </c>
      <c r="HB47" s="517">
        <f t="shared" si="165"/>
        <v>0</v>
      </c>
      <c r="HC47" s="517">
        <f t="shared" si="166"/>
        <v>0</v>
      </c>
      <c r="HD47" s="517">
        <f>IF(AND($GP47=2,SUM($HB47:HC47)&lt;&gt;1),IF(AND($GE47=1,$GJ47&gt;=0.2),1,),)</f>
        <v>0</v>
      </c>
      <c r="HE47" s="517">
        <f>IF(AND($GP47=2,SUM($HB47:HD47)&lt;&gt;1),IF(AND($GE47=1,$GJ47&gt;=0.1),1,),)</f>
        <v>0</v>
      </c>
      <c r="HF47" s="517">
        <f>IF(AND($GP47=2,SUM($HB47:HE47)&lt;&gt;1),IF(AND($GE47=1,$GI47&gt;0),1,),)</f>
        <v>0</v>
      </c>
      <c r="HG47" s="517">
        <f>IF(AND($GP47=2,SUM($HB47:HF47)&lt;&gt;1),IF($GJ47&gt;=0.2,1,),)</f>
        <v>0</v>
      </c>
      <c r="HH47" s="517">
        <f>IF(AND($GP47=2,SUM($HB47:HG47)&lt;&gt;1),IF($GE47=1,1,),)</f>
        <v>0</v>
      </c>
      <c r="HI47" s="517">
        <f>IF(AND($GP47=2,SUM($HB47:HH47)&lt;&gt;1),IF($GJ47&gt;=0.1,1,),)</f>
        <v>0</v>
      </c>
      <c r="HJ47" s="517">
        <f>IF(AND(SUM($HB47:HI47)&lt;&gt;1,$GP47=2,$GI47&gt;0),1,)</f>
        <v>0</v>
      </c>
      <c r="HK47" s="517">
        <f t="shared" si="167"/>
        <v>0</v>
      </c>
      <c r="HL47" s="517">
        <f t="shared" si="168"/>
        <v>0</v>
      </c>
      <c r="HM47" s="517">
        <f>IF(AND($GP47=3,SUM($HK47:HL47)&lt;&gt;1),IF(AND($GE47=1,$GJ47&gt;=0.1),1,),)</f>
        <v>0</v>
      </c>
      <c r="HN47" s="517">
        <f>IF(AND($GP47=3,SUM($HK47:HM47)&lt;&gt;1),IF(AND($GE47=1,$GJ47&gt;=0.05),1,),)</f>
        <v>0</v>
      </c>
      <c r="HO47" s="517">
        <f>IF(AND($GP47=3,SUM($HK47:HN47)&lt;&gt;1),IF(AND($GE47=1,$GI47&gt;0),1,),)</f>
        <v>0</v>
      </c>
      <c r="HP47" s="517">
        <f>IF(AND($GP47=3,SUM($HK47:HO47)&lt;&gt;1),IF($GJ47&gt;=0.1,1,),)</f>
        <v>0</v>
      </c>
      <c r="HQ47" s="517">
        <f>IF(AND($GP47=3,SUM($HK47:HP47)&lt;&gt;1),IF($GE47=1,1,),)</f>
        <v>0</v>
      </c>
      <c r="HR47" s="517">
        <f>IF(AND($GP47=3,SUM($HK47:HQ47)&lt;&gt;1),IF($GJ47&gt;=0.05,1,),)</f>
        <v>0</v>
      </c>
      <c r="HS47" s="517">
        <f>IF(AND(SUM($HK47:HR47)&lt;&gt;1,$GP47=3,$GF47=1,$GI47&gt;0),1,)</f>
        <v>0</v>
      </c>
      <c r="HT47" s="831"/>
      <c r="HU47" s="520">
        <f t="shared" si="169"/>
        <v>0</v>
      </c>
      <c r="HV47" s="521">
        <f t="shared" si="170"/>
        <v>0</v>
      </c>
      <c r="HW47" s="521">
        <f t="shared" si="171"/>
        <v>0</v>
      </c>
      <c r="HX47" s="521">
        <f t="shared" si="172"/>
        <v>0</v>
      </c>
      <c r="HY47" s="521">
        <f t="shared" si="173"/>
        <v>0</v>
      </c>
      <c r="HZ47" s="521">
        <f t="shared" si="174"/>
        <v>0</v>
      </c>
      <c r="IA47" s="521">
        <f t="shared" si="175"/>
        <v>0</v>
      </c>
      <c r="IB47" s="521">
        <f t="shared" si="176"/>
        <v>0</v>
      </c>
      <c r="IC47" s="521">
        <f t="shared" si="177"/>
        <v>0</v>
      </c>
      <c r="ID47" s="521">
        <f t="shared" si="178"/>
        <v>0</v>
      </c>
      <c r="IE47" s="521">
        <f t="shared" si="179"/>
        <v>0</v>
      </c>
      <c r="IF47" s="521">
        <f t="shared" si="180"/>
        <v>0</v>
      </c>
      <c r="IG47" s="521">
        <f t="shared" si="181"/>
        <v>0</v>
      </c>
      <c r="IH47" s="521">
        <f t="shared" si="182"/>
        <v>0</v>
      </c>
      <c r="II47" s="521">
        <f t="shared" si="183"/>
        <v>0</v>
      </c>
      <c r="IJ47" s="521">
        <f t="shared" si="184"/>
        <v>0</v>
      </c>
      <c r="IK47" s="521">
        <f t="shared" si="185"/>
        <v>0</v>
      </c>
      <c r="IL47" s="521">
        <f t="shared" si="186"/>
        <v>0</v>
      </c>
      <c r="IM47" s="521">
        <f t="shared" si="187"/>
        <v>0</v>
      </c>
      <c r="IN47" s="521">
        <f t="shared" si="266"/>
        <v>0</v>
      </c>
      <c r="IO47" s="521">
        <f t="shared" si="267"/>
        <v>0</v>
      </c>
      <c r="IP47" s="521">
        <f t="shared" si="268"/>
        <v>0</v>
      </c>
      <c r="IQ47" s="521">
        <f t="shared" si="269"/>
        <v>0</v>
      </c>
      <c r="IR47" s="521">
        <f t="shared" si="270"/>
        <v>0</v>
      </c>
      <c r="IS47" s="521">
        <f t="shared" si="271"/>
        <v>0</v>
      </c>
      <c r="IT47" s="521">
        <f t="shared" si="272"/>
        <v>0</v>
      </c>
      <c r="IU47" s="521">
        <f t="shared" si="273"/>
        <v>0</v>
      </c>
      <c r="IV47" s="521">
        <f t="shared" si="274"/>
        <v>0</v>
      </c>
      <c r="IW47" s="823">
        <f t="shared" si="275"/>
        <v>0</v>
      </c>
      <c r="IX47" s="521">
        <f t="shared" si="276"/>
        <v>0</v>
      </c>
      <c r="IY47" s="521">
        <f t="shared" si="277"/>
        <v>0</v>
      </c>
      <c r="IZ47" s="823">
        <f t="shared" si="188"/>
        <v>0</v>
      </c>
      <c r="JA47" s="521">
        <f t="shared" si="278"/>
        <v>0</v>
      </c>
      <c r="JB47" s="521">
        <f t="shared" si="279"/>
        <v>0</v>
      </c>
      <c r="JC47" s="521">
        <f t="shared" si="280"/>
        <v>0</v>
      </c>
      <c r="JD47" s="521">
        <f t="shared" si="189"/>
        <v>0</v>
      </c>
      <c r="JE47" s="521">
        <f t="shared" si="190"/>
        <v>0</v>
      </c>
      <c r="JF47" s="521">
        <f t="shared" si="191"/>
        <v>0</v>
      </c>
      <c r="JG47" s="521">
        <f t="shared" si="192"/>
        <v>0</v>
      </c>
      <c r="JH47" s="521">
        <f t="shared" si="193"/>
        <v>0</v>
      </c>
      <c r="JI47" s="521">
        <f t="shared" si="194"/>
        <v>0</v>
      </c>
      <c r="JJ47" s="521">
        <f t="shared" si="195"/>
        <v>0</v>
      </c>
      <c r="JK47" s="521">
        <f t="shared" si="196"/>
        <v>0</v>
      </c>
      <c r="JL47" s="521">
        <f t="shared" si="197"/>
        <v>0</v>
      </c>
      <c r="JM47" s="521">
        <f t="shared" si="198"/>
        <v>0</v>
      </c>
      <c r="JN47" s="521">
        <f t="shared" si="199"/>
        <v>0</v>
      </c>
      <c r="JO47" s="521">
        <f t="shared" si="200"/>
        <v>0</v>
      </c>
      <c r="JP47" s="521">
        <f t="shared" si="201"/>
        <v>0</v>
      </c>
      <c r="JQ47" s="521">
        <f t="shared" si="202"/>
        <v>0</v>
      </c>
      <c r="JR47" s="521">
        <f t="shared" si="203"/>
        <v>0</v>
      </c>
      <c r="JS47" s="521">
        <f t="shared" si="204"/>
        <v>0</v>
      </c>
      <c r="JT47" s="521">
        <f t="shared" si="205"/>
        <v>0</v>
      </c>
      <c r="JU47" s="521">
        <f t="shared" si="206"/>
        <v>0</v>
      </c>
      <c r="JV47" s="521">
        <f t="shared" si="207"/>
        <v>0</v>
      </c>
      <c r="JW47" s="521">
        <f t="shared" si="208"/>
        <v>0</v>
      </c>
      <c r="JX47" s="521">
        <f t="shared" si="209"/>
        <v>0</v>
      </c>
      <c r="JY47" s="521">
        <f t="shared" si="210"/>
        <v>0</v>
      </c>
      <c r="JZ47" s="521">
        <f t="shared" si="211"/>
        <v>0</v>
      </c>
      <c r="KA47" s="521">
        <f t="shared" si="212"/>
        <v>0</v>
      </c>
      <c r="KB47" s="521">
        <f t="shared" si="213"/>
        <v>0</v>
      </c>
      <c r="KC47" s="521">
        <f t="shared" si="214"/>
        <v>0</v>
      </c>
      <c r="KD47" s="521">
        <f t="shared" si="215"/>
        <v>0</v>
      </c>
      <c r="KE47" s="521">
        <f t="shared" si="216"/>
        <v>0</v>
      </c>
      <c r="KF47" s="521">
        <f t="shared" si="281"/>
        <v>0</v>
      </c>
      <c r="KG47" s="521">
        <f t="shared" si="217"/>
        <v>0</v>
      </c>
      <c r="KH47" s="521">
        <f t="shared" si="218"/>
        <v>0</v>
      </c>
      <c r="KI47" s="522">
        <f t="shared" si="219"/>
        <v>0</v>
      </c>
      <c r="KJ47" s="521">
        <f t="shared" si="282"/>
        <v>0</v>
      </c>
      <c r="KK47" s="760">
        <f>IF(H47=1,VLOOKUP(C47,'総括表 (A表)'!$E$12:$AW$542,42,FALSE),)</f>
        <v>0</v>
      </c>
      <c r="KL47" s="524">
        <f t="shared" si="220"/>
        <v>0</v>
      </c>
      <c r="KM47" s="521" t="str">
        <f t="shared" si="84"/>
        <v/>
      </c>
      <c r="KN47" s="521" t="str">
        <f t="shared" si="85"/>
        <v/>
      </c>
      <c r="KO47" s="521" t="str">
        <f t="shared" si="221"/>
        <v/>
      </c>
      <c r="KP47" s="521" t="str">
        <f t="shared" si="86"/>
        <v/>
      </c>
      <c r="KQ47" s="521" t="str">
        <f t="shared" si="87"/>
        <v/>
      </c>
      <c r="KR47" s="521" t="str">
        <f t="shared" si="88"/>
        <v/>
      </c>
      <c r="KS47" s="521" t="str">
        <f t="shared" si="89"/>
        <v/>
      </c>
      <c r="KT47" s="521" t="str">
        <f t="shared" si="90"/>
        <v/>
      </c>
      <c r="KU47" s="760" t="str">
        <f t="shared" si="91"/>
        <v/>
      </c>
      <c r="KV47" s="521" t="str">
        <f t="shared" si="283"/>
        <v/>
      </c>
      <c r="KW47" s="520">
        <f t="shared" si="93"/>
        <v>0</v>
      </c>
      <c r="KX47" s="521" t="str">
        <f t="shared" si="222"/>
        <v/>
      </c>
      <c r="KY47" s="525">
        <f t="shared" si="284"/>
        <v>0</v>
      </c>
      <c r="KZ47" s="521" t="str">
        <f t="shared" si="285"/>
        <v/>
      </c>
      <c r="LA47" s="760" t="str">
        <f t="shared" si="286"/>
        <v/>
      </c>
      <c r="LB47" s="526" t="str">
        <f t="shared" si="97"/>
        <v>○</v>
      </c>
      <c r="LC47" s="520">
        <f t="shared" si="223"/>
        <v>0</v>
      </c>
      <c r="LD47" s="527">
        <f t="shared" si="224"/>
        <v>0</v>
      </c>
      <c r="LE47" s="527" t="str">
        <f t="shared" si="225"/>
        <v/>
      </c>
      <c r="LF47" s="761" t="str">
        <f t="shared" si="226"/>
        <v/>
      </c>
      <c r="LG47" s="735" t="str">
        <f t="shared" si="287"/>
        <v/>
      </c>
      <c r="LH47" s="530" t="str">
        <f t="shared" si="288"/>
        <v>○</v>
      </c>
      <c r="LI47" s="736">
        <f t="shared" si="100"/>
        <v>0</v>
      </c>
      <c r="LJ47" s="761">
        <f t="shared" si="289"/>
        <v>0</v>
      </c>
      <c r="LK47" s="532">
        <f t="shared" si="227"/>
        <v>0</v>
      </c>
      <c r="LL47" s="533" t="str">
        <f t="shared" si="228"/>
        <v>○</v>
      </c>
      <c r="LM47" s="600">
        <f t="shared" si="290"/>
        <v>0</v>
      </c>
      <c r="LN47" s="602" t="str">
        <f t="shared" si="229"/>
        <v>○</v>
      </c>
      <c r="LO47" s="608">
        <f t="shared" si="103"/>
        <v>0</v>
      </c>
      <c r="LP47" s="521" t="str">
        <f t="shared" si="291"/>
        <v/>
      </c>
      <c r="LQ47" s="607">
        <f t="shared" si="292"/>
        <v>0</v>
      </c>
      <c r="LR47" s="521" t="str">
        <f t="shared" si="293"/>
        <v/>
      </c>
      <c r="LS47" s="519" t="str">
        <f t="shared" si="294"/>
        <v/>
      </c>
      <c r="LT47" s="526" t="str">
        <f t="shared" si="108"/>
        <v>○</v>
      </c>
      <c r="LU47" s="601" t="str">
        <f t="shared" si="230"/>
        <v/>
      </c>
      <c r="LV47" s="601">
        <f t="shared" si="231"/>
        <v>0</v>
      </c>
      <c r="LW47" s="761">
        <f t="shared" si="295"/>
        <v>0</v>
      </c>
      <c r="LX47" s="735">
        <f t="shared" si="296"/>
        <v>0</v>
      </c>
      <c r="LY47" s="530" t="str">
        <f t="shared" si="112"/>
        <v>○</v>
      </c>
      <c r="LZ47" s="736">
        <f t="shared" si="297"/>
        <v>0</v>
      </c>
      <c r="MA47" s="761">
        <f t="shared" si="298"/>
        <v>0</v>
      </c>
      <c r="MB47" s="532">
        <f t="shared" si="299"/>
        <v>0</v>
      </c>
      <c r="MC47" s="533" t="str">
        <f t="shared" si="232"/>
        <v>○</v>
      </c>
      <c r="MD47" s="473">
        <f>IF(AND($H47=1,$T47=1),SUMIF($E$14:$E$213,E47,$CA$14:CA246),0)</f>
        <v>0</v>
      </c>
      <c r="ME47" s="856" t="str">
        <f t="shared" si="116"/>
        <v>○</v>
      </c>
      <c r="MF47" s="869" t="str">
        <f t="shared" si="233"/>
        <v/>
      </c>
      <c r="MG47" s="870" t="str">
        <f t="shared" si="300"/>
        <v/>
      </c>
      <c r="MH47" s="871" t="str">
        <f t="shared" si="301"/>
        <v/>
      </c>
      <c r="MI47" s="872" t="str">
        <f t="shared" si="234"/>
        <v/>
      </c>
      <c r="MJ47" s="873" t="str">
        <f t="shared" si="302"/>
        <v/>
      </c>
      <c r="MK47" s="874">
        <f t="shared" si="303"/>
        <v>0</v>
      </c>
    </row>
    <row r="48" spans="1:349" ht="18.649999999999999" customHeight="1">
      <c r="A48" s="610">
        <f t="shared" si="245"/>
        <v>0</v>
      </c>
      <c r="B48" s="610">
        <f t="shared" si="121"/>
        <v>0</v>
      </c>
      <c r="C48" s="610">
        <f t="shared" si="122"/>
        <v>0</v>
      </c>
      <c r="D48" s="610">
        <f t="shared" si="123"/>
        <v>0</v>
      </c>
      <c r="E48" s="610">
        <f t="shared" si="246"/>
        <v>0</v>
      </c>
      <c r="F48" s="610">
        <f t="shared" si="124"/>
        <v>0</v>
      </c>
      <c r="G48" s="610">
        <f t="shared" si="125"/>
        <v>0</v>
      </c>
      <c r="H48" s="610">
        <f t="shared" si="126"/>
        <v>0</v>
      </c>
      <c r="I48" s="611">
        <f t="shared" si="10"/>
        <v>35</v>
      </c>
      <c r="J48" s="719"/>
      <c r="K48" s="720"/>
      <c r="L48" s="720"/>
      <c r="M48" s="720"/>
      <c r="N48" s="924"/>
      <c r="O48" s="918"/>
      <c r="P48" s="742"/>
      <c r="Q48" s="637">
        <f t="shared" si="127"/>
        <v>0</v>
      </c>
      <c r="R48" s="656"/>
      <c r="S48" s="655"/>
      <c r="T48" s="657"/>
      <c r="U48" s="657"/>
      <c r="V48" s="762">
        <f t="shared" si="247"/>
        <v>0</v>
      </c>
      <c r="W48" s="305"/>
      <c r="X48" s="502"/>
      <c r="Y48" s="502"/>
      <c r="Z48" s="305"/>
      <c r="AA48" s="639" t="str">
        <f t="shared" si="128"/>
        <v/>
      </c>
      <c r="AB48" s="640" t="str">
        <f t="shared" si="129"/>
        <v/>
      </c>
      <c r="AC48" s="314"/>
      <c r="AD48" s="641">
        <f t="shared" si="130"/>
        <v>0</v>
      </c>
      <c r="AE48" s="729"/>
      <c r="AF48" s="728" t="str">
        <f>'整理番号表 （R6時） '!$AC48</f>
        <v/>
      </c>
      <c r="AG48" s="730" t="str">
        <f t="shared" si="131"/>
        <v/>
      </c>
      <c r="AH48" s="314"/>
      <c r="AI48" s="314"/>
      <c r="AJ48" s="639">
        <f>IF(AI48&lt;&gt;0,VLOOKUP(AI48,'整理番号表 （R6時） '!$B$20:$F$47,2,FALSE),)</f>
        <v>0</v>
      </c>
      <c r="AK48" s="409"/>
      <c r="AL48" s="733"/>
      <c r="AM48" s="409"/>
      <c r="AN48" s="315"/>
      <c r="AO48" s="644" t="str">
        <f>IF(AND($S48=1,$AN48&lt;&gt;0),VLOOKUP(AN48,'整理番号表 （R6時） '!$P$6:$Q$39,2,FALSE),IF(AND($T48=1,$AN48&gt;0,$AN48&lt;=8),VLOOKUP($AN48,'整理番号表 （R6時） '!$P$6:$Q$13,2,FALSE),IF($AN48&gt;=9,"ﾘｰｽは1～8の数字を選択","")))</f>
        <v/>
      </c>
      <c r="AP48" s="501"/>
      <c r="AQ48" s="645">
        <f t="shared" si="132"/>
        <v>0</v>
      </c>
      <c r="AR48" s="810"/>
      <c r="AS48" s="305"/>
      <c r="AT48" s="504"/>
      <c r="AU48" s="505"/>
      <c r="AV48" s="503"/>
      <c r="AW48" s="315"/>
      <c r="AX48" s="751">
        <f>IF(AW48&lt;&gt;0,VLOOKUP(AW48,'整理番号表 （R6時） '!$P$43:$R$49,2,FALSE),)</f>
        <v>0</v>
      </c>
      <c r="AY48" s="506"/>
      <c r="AZ48" s="505"/>
      <c r="BA48" s="503"/>
      <c r="BB48" s="444"/>
      <c r="BC48" s="759">
        <f t="shared" si="133"/>
        <v>0</v>
      </c>
      <c r="BD48" s="763">
        <f t="shared" si="248"/>
        <v>0</v>
      </c>
      <c r="BE48" s="759">
        <f t="shared" si="134"/>
        <v>0</v>
      </c>
      <c r="BF48" s="508"/>
      <c r="BG48" s="508"/>
      <c r="BH48" s="508"/>
      <c r="BI48" s="509"/>
      <c r="BJ48" s="770" t="str">
        <f t="shared" si="135"/>
        <v/>
      </c>
      <c r="BK48" s="772" t="str">
        <f t="shared" si="136"/>
        <v/>
      </c>
      <c r="BL48" s="648">
        <f t="shared" si="137"/>
        <v>0</v>
      </c>
      <c r="BM48" s="836"/>
      <c r="BN48" s="510"/>
      <c r="BO48" s="593"/>
      <c r="BP48" s="902"/>
      <c r="BQ48" s="756"/>
      <c r="BR48" s="756"/>
      <c r="BS48" s="756"/>
      <c r="BT48" s="929" t="str">
        <f t="shared" si="238"/>
        <v/>
      </c>
      <c r="BU48" s="911"/>
      <c r="BV48" s="752"/>
      <c r="BW48" s="751">
        <f>IF(BV48&lt;&gt;0,VLOOKUP(BV48,'整理番号表 （R6時） '!$P$43:$R$49,2,FALSE),)</f>
        <v>0</v>
      </c>
      <c r="BX48" s="758"/>
      <c r="BY48" s="757"/>
      <c r="BZ48" s="759" t="str">
        <f t="shared" si="138"/>
        <v/>
      </c>
      <c r="CA48" s="712"/>
      <c r="CB48" s="759">
        <f t="shared" si="139"/>
        <v>0</v>
      </c>
      <c r="CC48" s="763" t="str">
        <f t="shared" si="249"/>
        <v/>
      </c>
      <c r="CD48" s="754"/>
      <c r="CE48" s="754"/>
      <c r="CF48" s="759">
        <f t="shared" si="235"/>
        <v>0</v>
      </c>
      <c r="CG48" s="748"/>
      <c r="CH48" s="748"/>
      <c r="CI48" s="622"/>
      <c r="CJ48" s="853"/>
      <c r="CK48" s="854"/>
      <c r="CL48" s="665" t="str">
        <f t="shared" si="140"/>
        <v/>
      </c>
      <c r="CM48" s="666" t="str">
        <f t="shared" si="250"/>
        <v/>
      </c>
      <c r="CN48" s="744"/>
      <c r="CO48" s="496"/>
      <c r="CP48" s="762" t="str">
        <f t="shared" si="251"/>
        <v/>
      </c>
      <c r="CQ48" s="740"/>
      <c r="CR48" s="749"/>
      <c r="CS48" s="740"/>
      <c r="CT48" s="740"/>
      <c r="CU48" s="740"/>
      <c r="CV48" s="649" t="str">
        <f t="shared" si="141"/>
        <v/>
      </c>
      <c r="CW48" s="547">
        <f t="shared" si="142"/>
        <v>0</v>
      </c>
      <c r="CX48" s="762" t="str">
        <f t="shared" si="252"/>
        <v/>
      </c>
      <c r="CY48" s="715"/>
      <c r="CZ48" s="740"/>
      <c r="DA48" s="715"/>
      <c r="DB48" s="715"/>
      <c r="DC48" s="714"/>
      <c r="DD48" s="649" t="str">
        <f t="shared" si="143"/>
        <v/>
      </c>
      <c r="DE48" s="547" t="str">
        <f t="shared" si="144"/>
        <v/>
      </c>
      <c r="DF48" s="762">
        <f t="shared" si="145"/>
        <v>0</v>
      </c>
      <c r="DG48" s="762" t="str">
        <f t="shared" si="146"/>
        <v/>
      </c>
      <c r="DH48" s="762">
        <f t="shared" si="147"/>
        <v>0</v>
      </c>
      <c r="DI48" s="762">
        <f t="shared" si="148"/>
        <v>0</v>
      </c>
      <c r="DJ48" s="762">
        <f t="shared" si="149"/>
        <v>0</v>
      </c>
      <c r="DK48" s="762">
        <f t="shared" si="150"/>
        <v>0</v>
      </c>
      <c r="DL48" s="762">
        <f t="shared" si="151"/>
        <v>0</v>
      </c>
      <c r="DM48" s="762" t="str">
        <f t="shared" si="152"/>
        <v/>
      </c>
      <c r="DN48" s="855"/>
      <c r="DO48" s="661">
        <f t="shared" si="243"/>
        <v>0</v>
      </c>
      <c r="DP48" s="336">
        <f t="shared" si="243"/>
        <v>0</v>
      </c>
      <c r="DQ48" s="336">
        <f t="shared" si="243"/>
        <v>0</v>
      </c>
      <c r="DR48" s="336">
        <f t="shared" si="243"/>
        <v>0</v>
      </c>
      <c r="DS48" s="336">
        <f t="shared" si="243"/>
        <v>0</v>
      </c>
      <c r="DT48" s="336">
        <f t="shared" si="243"/>
        <v>0</v>
      </c>
      <c r="DU48" s="336">
        <f t="shared" si="253"/>
        <v>0</v>
      </c>
      <c r="DV48" s="336">
        <f t="shared" si="244"/>
        <v>0</v>
      </c>
      <c r="DW48" s="336">
        <f t="shared" si="244"/>
        <v>0</v>
      </c>
      <c r="DX48" s="336">
        <f t="shared" si="244"/>
        <v>0</v>
      </c>
      <c r="DY48" s="336">
        <f t="shared" si="244"/>
        <v>0</v>
      </c>
      <c r="DZ48" s="336">
        <f t="shared" si="244"/>
        <v>0</v>
      </c>
      <c r="EA48" s="336">
        <f t="shared" si="244"/>
        <v>0</v>
      </c>
      <c r="EB48" s="336">
        <f t="shared" si="254"/>
        <v>0</v>
      </c>
      <c r="EC48" s="336">
        <f t="shared" si="255"/>
        <v>0</v>
      </c>
      <c r="ED48" s="336">
        <f t="shared" si="256"/>
        <v>0</v>
      </c>
      <c r="EE48" s="336">
        <f t="shared" si="257"/>
        <v>0</v>
      </c>
      <c r="EF48" s="336">
        <f t="shared" si="258"/>
        <v>0</v>
      </c>
      <c r="EG48" s="390">
        <f t="shared" si="259"/>
        <v>0</v>
      </c>
      <c r="EH48" s="650">
        <f t="shared" si="161"/>
        <v>0</v>
      </c>
      <c r="EI48" s="650">
        <f>IF($AA48=1,IF(SUM($EH48:EH48)&lt;&gt;1,IF(SUM(GR48,HC48,HL48)&gt;0,1,),),)</f>
        <v>0</v>
      </c>
      <c r="EJ48" s="650">
        <f>IF($AA48=1,IF(SUM($EH48:EI48)&lt;&gt;1,IF(SUM(GS48,HD48,HM48)&gt;0,1,),),)</f>
        <v>0</v>
      </c>
      <c r="EK48" s="650">
        <f>IF($AA48=1,IF(SUM($EH48:EJ48)&lt;&gt;1,IF(SUM(GT48,HE48,HN48)&gt;0,1,),),)</f>
        <v>0</v>
      </c>
      <c r="EL48" s="650">
        <f>IF($AA48=1,IF(SUM($EH48:EK48)&lt;&gt;1,IF(SUM(GU48,GZ48,HF48,HO48)&gt;0,1,),),)</f>
        <v>0</v>
      </c>
      <c r="EM48" s="650">
        <f>IF($AA48=1,IF(SUM($EH48:EK48)&lt;&gt;1,IF(SUM(GV48,HG48,HP48)&gt;0,1,),),)</f>
        <v>0</v>
      </c>
      <c r="EN48" s="650">
        <f>IF($AA48=1,IF(SUM($EH48:EL48)&lt;&gt;1,IF(SUM(GW48,HH48,HQ48)&gt;0,1,),),)</f>
        <v>0</v>
      </c>
      <c r="EO48" s="650">
        <f>IF($AA48=1,IF(SUM($EH48:EM48)&lt;&gt;1,IF(SUM(GX48,HI48,HR48)&gt;0,1,),),)</f>
        <v>0</v>
      </c>
      <c r="EP48" s="650">
        <f>IF($AA48=1,IF(SUM($EH48:EO48)&lt;&gt;1,IF(SUM(GY48,HJ48,HS48,HA48)&gt;0,1,),),)</f>
        <v>0</v>
      </c>
      <c r="EQ48" s="818"/>
      <c r="ER48" s="818"/>
      <c r="ES48" s="818"/>
      <c r="ET48" s="818"/>
      <c r="EU48" s="818"/>
      <c r="EV48" s="818"/>
      <c r="EW48" s="59"/>
      <c r="EX48" s="59"/>
      <c r="EY48" s="59"/>
      <c r="EZ48" s="59"/>
      <c r="FA48" s="59"/>
      <c r="FB48" s="650">
        <f t="shared" si="21"/>
        <v>0</v>
      </c>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11"/>
      <c r="GB48" s="59"/>
      <c r="GC48" s="932"/>
      <c r="GD48" s="662"/>
      <c r="GE48" s="512"/>
      <c r="GF48" s="513"/>
      <c r="GG48" s="514"/>
      <c r="GH48" s="514"/>
      <c r="GI48" s="515">
        <f t="shared" si="260"/>
        <v>0</v>
      </c>
      <c r="GJ48" s="516">
        <f t="shared" si="261"/>
        <v>0</v>
      </c>
      <c r="GK48" s="517">
        <f t="shared" si="24"/>
        <v>0</v>
      </c>
      <c r="GL48" s="518">
        <f t="shared" si="262"/>
        <v>0</v>
      </c>
      <c r="GM48" s="518">
        <f t="shared" si="263"/>
        <v>0</v>
      </c>
      <c r="GN48" s="518">
        <f t="shared" si="264"/>
        <v>0</v>
      </c>
      <c r="GO48" s="518">
        <f t="shared" si="265"/>
        <v>0</v>
      </c>
      <c r="GP48" s="517">
        <f t="shared" si="162"/>
        <v>0</v>
      </c>
      <c r="GQ48" s="517">
        <f t="shared" si="163"/>
        <v>0</v>
      </c>
      <c r="GR48" s="517">
        <f>IF($GF48&lt;&gt;1,IF(AND(SUM($GQ48:GQ48)&lt;&gt;1),IF($GI48&gt;=10,1,),),0)</f>
        <v>0</v>
      </c>
      <c r="GS48" s="517">
        <f>IF($GF48&lt;&gt;1,IF(AND(SUM($GQ48:GR48)&lt;&gt;1),IF(AND($GE48=1,$GI48&gt;=4),1,),),0)</f>
        <v>0</v>
      </c>
      <c r="GT48" s="517">
        <f>IF($GF48&lt;&gt;1,IF(AND(SUM($GQ48:GS48)&lt;&gt;1),IF(AND($GE48=1,$GI48&gt;=2),1,),),0)</f>
        <v>0</v>
      </c>
      <c r="GU48" s="517">
        <f>IF($GF48&lt;&gt;1,IF(AND(SUM($GQ48:GT48)&lt;&gt;1),IF(AND($GE48=1,$GI48&gt;0),1,),),0)</f>
        <v>0</v>
      </c>
      <c r="GV48" s="517">
        <f>IF($GF48&lt;&gt;1,IF(AND(SUM($GQ48:GU48)&lt;&gt;1),IF($GI48&gt;=4,1,),),0)</f>
        <v>0</v>
      </c>
      <c r="GW48" s="517">
        <f>IF($GF48&lt;&gt;1,IF(AND(SUM($GQ48:GV48)&lt;&gt;1),IF($GE48=1,1,),),0)</f>
        <v>0</v>
      </c>
      <c r="GX48" s="517">
        <f>IF($GF48&lt;&gt;1,IF(AND(SUM($GQ48:GW48)&lt;&gt;1),IF($GI48&gt;=2,1,),),0)</f>
        <v>0</v>
      </c>
      <c r="GY48" s="517">
        <f>IF($GF48&lt;&gt;1,IF(AND(SUM($GQ48:GX48)&lt;&gt;1),IF($GI48&gt;0,1,),),0)</f>
        <v>0</v>
      </c>
      <c r="GZ48" s="517">
        <f t="shared" si="164"/>
        <v>0</v>
      </c>
      <c r="HA48" s="517">
        <f>IF(AND(SUM($GZ48:GZ48)&lt;&gt;1,$GP48=4,$GF48=1,$GI48&gt;0),1,0)</f>
        <v>0</v>
      </c>
      <c r="HB48" s="517">
        <f t="shared" si="165"/>
        <v>0</v>
      </c>
      <c r="HC48" s="517">
        <f t="shared" si="166"/>
        <v>0</v>
      </c>
      <c r="HD48" s="517">
        <f>IF(AND($GP48=2,SUM($HB48:HC48)&lt;&gt;1),IF(AND($GE48=1,$GJ48&gt;=0.2),1,),)</f>
        <v>0</v>
      </c>
      <c r="HE48" s="517">
        <f>IF(AND($GP48=2,SUM($HB48:HD48)&lt;&gt;1),IF(AND($GE48=1,$GJ48&gt;=0.1),1,),)</f>
        <v>0</v>
      </c>
      <c r="HF48" s="517">
        <f>IF(AND($GP48=2,SUM($HB48:HE48)&lt;&gt;1),IF(AND($GE48=1,$GI48&gt;0),1,),)</f>
        <v>0</v>
      </c>
      <c r="HG48" s="517">
        <f>IF(AND($GP48=2,SUM($HB48:HF48)&lt;&gt;1),IF($GJ48&gt;=0.2,1,),)</f>
        <v>0</v>
      </c>
      <c r="HH48" s="517">
        <f>IF(AND($GP48=2,SUM($HB48:HG48)&lt;&gt;1),IF($GE48=1,1,),)</f>
        <v>0</v>
      </c>
      <c r="HI48" s="517">
        <f>IF(AND($GP48=2,SUM($HB48:HH48)&lt;&gt;1),IF($GJ48&gt;=0.1,1,),)</f>
        <v>0</v>
      </c>
      <c r="HJ48" s="517">
        <f>IF(AND(SUM($HB48:HI48)&lt;&gt;1,$GP48=2,$GI48&gt;0),1,)</f>
        <v>0</v>
      </c>
      <c r="HK48" s="517">
        <f t="shared" si="167"/>
        <v>0</v>
      </c>
      <c r="HL48" s="517">
        <f t="shared" si="168"/>
        <v>0</v>
      </c>
      <c r="HM48" s="517">
        <f>IF(AND($GP48=3,SUM($HK48:HL48)&lt;&gt;1),IF(AND($GE48=1,$GJ48&gt;=0.1),1,),)</f>
        <v>0</v>
      </c>
      <c r="HN48" s="517">
        <f>IF(AND($GP48=3,SUM($HK48:HM48)&lt;&gt;1),IF(AND($GE48=1,$GJ48&gt;=0.05),1,),)</f>
        <v>0</v>
      </c>
      <c r="HO48" s="517">
        <f>IF(AND($GP48=3,SUM($HK48:HN48)&lt;&gt;1),IF(AND($GE48=1,$GI48&gt;0),1,),)</f>
        <v>0</v>
      </c>
      <c r="HP48" s="517">
        <f>IF(AND($GP48=3,SUM($HK48:HO48)&lt;&gt;1),IF($GJ48&gt;=0.1,1,),)</f>
        <v>0</v>
      </c>
      <c r="HQ48" s="517">
        <f>IF(AND($GP48=3,SUM($HK48:HP48)&lt;&gt;1),IF($GE48=1,1,),)</f>
        <v>0</v>
      </c>
      <c r="HR48" s="517">
        <f>IF(AND($GP48=3,SUM($HK48:HQ48)&lt;&gt;1),IF($GJ48&gt;=0.05,1,),)</f>
        <v>0</v>
      </c>
      <c r="HS48" s="517">
        <f>IF(AND(SUM($HK48:HR48)&lt;&gt;1,$GP48=3,$GF48=1,$GI48&gt;0),1,)</f>
        <v>0</v>
      </c>
      <c r="HT48" s="831"/>
      <c r="HU48" s="520">
        <f t="shared" si="169"/>
        <v>0</v>
      </c>
      <c r="HV48" s="521">
        <f t="shared" si="170"/>
        <v>0</v>
      </c>
      <c r="HW48" s="521">
        <f t="shared" si="171"/>
        <v>0</v>
      </c>
      <c r="HX48" s="521">
        <f t="shared" si="172"/>
        <v>0</v>
      </c>
      <c r="HY48" s="521">
        <f t="shared" si="173"/>
        <v>0</v>
      </c>
      <c r="HZ48" s="521">
        <f t="shared" si="174"/>
        <v>0</v>
      </c>
      <c r="IA48" s="521">
        <f t="shared" si="175"/>
        <v>0</v>
      </c>
      <c r="IB48" s="521">
        <f t="shared" si="176"/>
        <v>0</v>
      </c>
      <c r="IC48" s="521">
        <f t="shared" si="177"/>
        <v>0</v>
      </c>
      <c r="ID48" s="521">
        <f t="shared" si="178"/>
        <v>0</v>
      </c>
      <c r="IE48" s="521">
        <f t="shared" si="179"/>
        <v>0</v>
      </c>
      <c r="IF48" s="521">
        <f t="shared" si="180"/>
        <v>0</v>
      </c>
      <c r="IG48" s="521">
        <f t="shared" si="181"/>
        <v>0</v>
      </c>
      <c r="IH48" s="521">
        <f t="shared" si="182"/>
        <v>0</v>
      </c>
      <c r="II48" s="521">
        <f t="shared" si="183"/>
        <v>0</v>
      </c>
      <c r="IJ48" s="521">
        <f t="shared" si="184"/>
        <v>0</v>
      </c>
      <c r="IK48" s="521">
        <f t="shared" si="185"/>
        <v>0</v>
      </c>
      <c r="IL48" s="521">
        <f t="shared" si="186"/>
        <v>0</v>
      </c>
      <c r="IM48" s="521">
        <f t="shared" si="187"/>
        <v>0</v>
      </c>
      <c r="IN48" s="521">
        <f t="shared" si="266"/>
        <v>0</v>
      </c>
      <c r="IO48" s="521">
        <f t="shared" si="267"/>
        <v>0</v>
      </c>
      <c r="IP48" s="521">
        <f t="shared" si="268"/>
        <v>0</v>
      </c>
      <c r="IQ48" s="521">
        <f t="shared" si="269"/>
        <v>0</v>
      </c>
      <c r="IR48" s="521">
        <f t="shared" si="270"/>
        <v>0</v>
      </c>
      <c r="IS48" s="521">
        <f t="shared" si="271"/>
        <v>0</v>
      </c>
      <c r="IT48" s="521">
        <f t="shared" si="272"/>
        <v>0</v>
      </c>
      <c r="IU48" s="521">
        <f t="shared" si="273"/>
        <v>0</v>
      </c>
      <c r="IV48" s="521">
        <f t="shared" si="274"/>
        <v>0</v>
      </c>
      <c r="IW48" s="823">
        <f t="shared" si="275"/>
        <v>0</v>
      </c>
      <c r="IX48" s="521">
        <f t="shared" si="276"/>
        <v>0</v>
      </c>
      <c r="IY48" s="521">
        <f t="shared" si="277"/>
        <v>0</v>
      </c>
      <c r="IZ48" s="823">
        <f t="shared" si="188"/>
        <v>0</v>
      </c>
      <c r="JA48" s="521">
        <f t="shared" si="278"/>
        <v>0</v>
      </c>
      <c r="JB48" s="521">
        <f t="shared" si="279"/>
        <v>0</v>
      </c>
      <c r="JC48" s="521">
        <f t="shared" si="280"/>
        <v>0</v>
      </c>
      <c r="JD48" s="521">
        <f t="shared" si="189"/>
        <v>0</v>
      </c>
      <c r="JE48" s="521">
        <f t="shared" si="190"/>
        <v>0</v>
      </c>
      <c r="JF48" s="521">
        <f t="shared" si="191"/>
        <v>0</v>
      </c>
      <c r="JG48" s="521">
        <f t="shared" si="192"/>
        <v>0</v>
      </c>
      <c r="JH48" s="521">
        <f t="shared" si="193"/>
        <v>0</v>
      </c>
      <c r="JI48" s="521">
        <f t="shared" si="194"/>
        <v>0</v>
      </c>
      <c r="JJ48" s="521">
        <f t="shared" si="195"/>
        <v>0</v>
      </c>
      <c r="JK48" s="521">
        <f t="shared" si="196"/>
        <v>0</v>
      </c>
      <c r="JL48" s="521">
        <f t="shared" si="197"/>
        <v>0</v>
      </c>
      <c r="JM48" s="521">
        <f t="shared" si="198"/>
        <v>0</v>
      </c>
      <c r="JN48" s="521">
        <f t="shared" si="199"/>
        <v>0</v>
      </c>
      <c r="JO48" s="521">
        <f t="shared" si="200"/>
        <v>0</v>
      </c>
      <c r="JP48" s="521">
        <f t="shared" si="201"/>
        <v>0</v>
      </c>
      <c r="JQ48" s="521">
        <f t="shared" si="202"/>
        <v>0</v>
      </c>
      <c r="JR48" s="521">
        <f t="shared" si="203"/>
        <v>0</v>
      </c>
      <c r="JS48" s="521">
        <f t="shared" si="204"/>
        <v>0</v>
      </c>
      <c r="JT48" s="521">
        <f t="shared" si="205"/>
        <v>0</v>
      </c>
      <c r="JU48" s="521">
        <f t="shared" si="206"/>
        <v>0</v>
      </c>
      <c r="JV48" s="521">
        <f t="shared" si="207"/>
        <v>0</v>
      </c>
      <c r="JW48" s="521">
        <f t="shared" si="208"/>
        <v>0</v>
      </c>
      <c r="JX48" s="521">
        <f t="shared" si="209"/>
        <v>0</v>
      </c>
      <c r="JY48" s="521">
        <f t="shared" si="210"/>
        <v>0</v>
      </c>
      <c r="JZ48" s="521">
        <f t="shared" si="211"/>
        <v>0</v>
      </c>
      <c r="KA48" s="521">
        <f t="shared" si="212"/>
        <v>0</v>
      </c>
      <c r="KB48" s="521">
        <f t="shared" si="213"/>
        <v>0</v>
      </c>
      <c r="KC48" s="521">
        <f t="shared" si="214"/>
        <v>0</v>
      </c>
      <c r="KD48" s="521">
        <f t="shared" si="215"/>
        <v>0</v>
      </c>
      <c r="KE48" s="521">
        <f t="shared" si="216"/>
        <v>0</v>
      </c>
      <c r="KF48" s="521">
        <f t="shared" si="281"/>
        <v>0</v>
      </c>
      <c r="KG48" s="521">
        <f t="shared" si="217"/>
        <v>0</v>
      </c>
      <c r="KH48" s="521">
        <f t="shared" si="218"/>
        <v>0</v>
      </c>
      <c r="KI48" s="522">
        <f t="shared" si="219"/>
        <v>0</v>
      </c>
      <c r="KJ48" s="521">
        <f t="shared" si="282"/>
        <v>0</v>
      </c>
      <c r="KK48" s="760">
        <f>IF(H48=1,VLOOKUP(C48,'総括表 (A表)'!$E$12:$AW$542,42,FALSE),)</f>
        <v>0</v>
      </c>
      <c r="KL48" s="524">
        <f t="shared" si="220"/>
        <v>0</v>
      </c>
      <c r="KM48" s="521" t="str">
        <f t="shared" si="84"/>
        <v/>
      </c>
      <c r="KN48" s="521" t="str">
        <f t="shared" si="85"/>
        <v/>
      </c>
      <c r="KO48" s="521" t="str">
        <f t="shared" si="221"/>
        <v/>
      </c>
      <c r="KP48" s="521" t="str">
        <f t="shared" si="86"/>
        <v/>
      </c>
      <c r="KQ48" s="521" t="str">
        <f t="shared" si="87"/>
        <v/>
      </c>
      <c r="KR48" s="521" t="str">
        <f t="shared" si="88"/>
        <v/>
      </c>
      <c r="KS48" s="521" t="str">
        <f t="shared" si="89"/>
        <v/>
      </c>
      <c r="KT48" s="521" t="str">
        <f t="shared" si="90"/>
        <v/>
      </c>
      <c r="KU48" s="760" t="str">
        <f t="shared" si="91"/>
        <v/>
      </c>
      <c r="KV48" s="521" t="str">
        <f t="shared" si="283"/>
        <v/>
      </c>
      <c r="KW48" s="520">
        <f t="shared" si="93"/>
        <v>0</v>
      </c>
      <c r="KX48" s="521" t="str">
        <f t="shared" si="222"/>
        <v/>
      </c>
      <c r="KY48" s="525">
        <f t="shared" si="284"/>
        <v>0</v>
      </c>
      <c r="KZ48" s="521" t="str">
        <f t="shared" si="285"/>
        <v/>
      </c>
      <c r="LA48" s="760" t="str">
        <f t="shared" si="286"/>
        <v/>
      </c>
      <c r="LB48" s="526" t="str">
        <f t="shared" si="97"/>
        <v>○</v>
      </c>
      <c r="LC48" s="520">
        <f t="shared" si="223"/>
        <v>0</v>
      </c>
      <c r="LD48" s="527">
        <f t="shared" si="224"/>
        <v>0</v>
      </c>
      <c r="LE48" s="527" t="str">
        <f t="shared" si="225"/>
        <v/>
      </c>
      <c r="LF48" s="761" t="str">
        <f t="shared" si="226"/>
        <v/>
      </c>
      <c r="LG48" s="735" t="str">
        <f t="shared" si="287"/>
        <v/>
      </c>
      <c r="LH48" s="530" t="str">
        <f t="shared" si="288"/>
        <v>○</v>
      </c>
      <c r="LI48" s="736">
        <f t="shared" si="100"/>
        <v>0</v>
      </c>
      <c r="LJ48" s="761">
        <f t="shared" si="289"/>
        <v>0</v>
      </c>
      <c r="LK48" s="532">
        <f t="shared" si="227"/>
        <v>0</v>
      </c>
      <c r="LL48" s="533" t="str">
        <f t="shared" si="228"/>
        <v>○</v>
      </c>
      <c r="LM48" s="600">
        <f t="shared" si="290"/>
        <v>0</v>
      </c>
      <c r="LN48" s="602" t="str">
        <f t="shared" si="229"/>
        <v>○</v>
      </c>
      <c r="LO48" s="608">
        <f t="shared" si="103"/>
        <v>0</v>
      </c>
      <c r="LP48" s="521" t="str">
        <f t="shared" si="291"/>
        <v/>
      </c>
      <c r="LQ48" s="607">
        <f t="shared" si="292"/>
        <v>0</v>
      </c>
      <c r="LR48" s="521" t="str">
        <f t="shared" si="293"/>
        <v/>
      </c>
      <c r="LS48" s="519" t="str">
        <f t="shared" si="294"/>
        <v/>
      </c>
      <c r="LT48" s="526" t="str">
        <f t="shared" si="108"/>
        <v>○</v>
      </c>
      <c r="LU48" s="601" t="str">
        <f t="shared" si="230"/>
        <v/>
      </c>
      <c r="LV48" s="601">
        <f t="shared" si="231"/>
        <v>0</v>
      </c>
      <c r="LW48" s="761">
        <f t="shared" si="295"/>
        <v>0</v>
      </c>
      <c r="LX48" s="735">
        <f t="shared" si="296"/>
        <v>0</v>
      </c>
      <c r="LY48" s="530" t="str">
        <f t="shared" si="112"/>
        <v>○</v>
      </c>
      <c r="LZ48" s="736">
        <f t="shared" si="297"/>
        <v>0</v>
      </c>
      <c r="MA48" s="761">
        <f t="shared" si="298"/>
        <v>0</v>
      </c>
      <c r="MB48" s="532">
        <f t="shared" si="299"/>
        <v>0</v>
      </c>
      <c r="MC48" s="533" t="str">
        <f t="shared" si="232"/>
        <v>○</v>
      </c>
      <c r="MD48" s="473">
        <f>IF(AND($H48=1,$T48=1),SUMIF($E$14:$E$213,E48,$CA$14:CA247),0)</f>
        <v>0</v>
      </c>
      <c r="ME48" s="856" t="str">
        <f t="shared" si="116"/>
        <v>○</v>
      </c>
      <c r="MF48" s="869" t="str">
        <f t="shared" si="233"/>
        <v/>
      </c>
      <c r="MG48" s="870" t="str">
        <f t="shared" si="300"/>
        <v/>
      </c>
      <c r="MH48" s="871" t="str">
        <f t="shared" si="301"/>
        <v/>
      </c>
      <c r="MI48" s="872" t="str">
        <f t="shared" si="234"/>
        <v/>
      </c>
      <c r="MJ48" s="873" t="str">
        <f t="shared" si="302"/>
        <v/>
      </c>
      <c r="MK48" s="874">
        <f t="shared" si="303"/>
        <v>0</v>
      </c>
    </row>
    <row r="49" spans="1:349" ht="18.649999999999999" customHeight="1">
      <c r="A49" s="610">
        <f t="shared" si="245"/>
        <v>0</v>
      </c>
      <c r="B49" s="610">
        <f t="shared" si="121"/>
        <v>0</v>
      </c>
      <c r="C49" s="610">
        <f t="shared" si="122"/>
        <v>0</v>
      </c>
      <c r="D49" s="610">
        <f t="shared" si="123"/>
        <v>0</v>
      </c>
      <c r="E49" s="610">
        <f t="shared" si="246"/>
        <v>0</v>
      </c>
      <c r="F49" s="610">
        <f t="shared" si="124"/>
        <v>0</v>
      </c>
      <c r="G49" s="610">
        <f t="shared" si="125"/>
        <v>0</v>
      </c>
      <c r="H49" s="610">
        <f t="shared" si="126"/>
        <v>0</v>
      </c>
      <c r="I49" s="611">
        <f t="shared" si="10"/>
        <v>36</v>
      </c>
      <c r="J49" s="719"/>
      <c r="K49" s="720"/>
      <c r="L49" s="720"/>
      <c r="M49" s="720"/>
      <c r="N49" s="924"/>
      <c r="O49" s="918"/>
      <c r="P49" s="306"/>
      <c r="Q49" s="637">
        <f t="shared" si="127"/>
        <v>0</v>
      </c>
      <c r="R49" s="656"/>
      <c r="S49" s="655"/>
      <c r="T49" s="657"/>
      <c r="U49" s="657"/>
      <c r="V49" s="762">
        <f t="shared" si="247"/>
        <v>0</v>
      </c>
      <c r="W49" s="305"/>
      <c r="X49" s="502"/>
      <c r="Y49" s="502"/>
      <c r="Z49" s="305"/>
      <c r="AA49" s="639" t="str">
        <f t="shared" si="128"/>
        <v/>
      </c>
      <c r="AB49" s="640" t="str">
        <f t="shared" si="129"/>
        <v/>
      </c>
      <c r="AC49" s="314"/>
      <c r="AD49" s="641">
        <f t="shared" si="130"/>
        <v>0</v>
      </c>
      <c r="AE49" s="729"/>
      <c r="AF49" s="728" t="str">
        <f>'整理番号表 （R6時） '!$AC49</f>
        <v/>
      </c>
      <c r="AG49" s="730" t="str">
        <f t="shared" si="131"/>
        <v/>
      </c>
      <c r="AH49" s="314"/>
      <c r="AI49" s="314"/>
      <c r="AJ49" s="639">
        <f>IF(AI49&lt;&gt;0,VLOOKUP(AI49,'整理番号表 （R6時） '!$B$20:$F$47,2,FALSE),)</f>
        <v>0</v>
      </c>
      <c r="AK49" s="409"/>
      <c r="AL49" s="733"/>
      <c r="AM49" s="409"/>
      <c r="AN49" s="315"/>
      <c r="AO49" s="644" t="str">
        <f>IF(AND($S49=1,$AN49&lt;&gt;0),VLOOKUP(AN49,'整理番号表 （R6時） '!$P$6:$Q$39,2,FALSE),IF(AND($T49=1,$AN49&gt;0,$AN49&lt;=8),VLOOKUP($AN49,'整理番号表 （R6時） '!$P$6:$Q$13,2,FALSE),IF($AN49&gt;=9,"ﾘｰｽは1～8の数字を選択","")))</f>
        <v/>
      </c>
      <c r="AP49" s="501"/>
      <c r="AQ49" s="645">
        <f t="shared" si="132"/>
        <v>0</v>
      </c>
      <c r="AR49" s="810"/>
      <c r="AS49" s="305"/>
      <c r="AT49" s="504"/>
      <c r="AU49" s="505"/>
      <c r="AV49" s="503"/>
      <c r="AW49" s="315"/>
      <c r="AX49" s="751">
        <f>IF(AW49&lt;&gt;0,VLOOKUP(AW49,'整理番号表 （R6時） '!$P$43:$R$49,2,FALSE),)</f>
        <v>0</v>
      </c>
      <c r="AY49" s="506"/>
      <c r="AZ49" s="505"/>
      <c r="BA49" s="503"/>
      <c r="BB49" s="444"/>
      <c r="BC49" s="759">
        <f t="shared" si="133"/>
        <v>0</v>
      </c>
      <c r="BD49" s="763">
        <f t="shared" si="248"/>
        <v>0</v>
      </c>
      <c r="BE49" s="759">
        <f t="shared" si="134"/>
        <v>0</v>
      </c>
      <c r="BF49" s="508"/>
      <c r="BG49" s="508"/>
      <c r="BH49" s="508"/>
      <c r="BI49" s="509"/>
      <c r="BJ49" s="770" t="str">
        <f t="shared" si="135"/>
        <v/>
      </c>
      <c r="BK49" s="772" t="str">
        <f t="shared" si="136"/>
        <v/>
      </c>
      <c r="BL49" s="648">
        <f t="shared" si="137"/>
        <v>0</v>
      </c>
      <c r="BM49" s="836"/>
      <c r="BN49" s="510"/>
      <c r="BO49" s="593"/>
      <c r="BP49" s="902"/>
      <c r="BQ49" s="756"/>
      <c r="BR49" s="756"/>
      <c r="BS49" s="756"/>
      <c r="BT49" s="929" t="str">
        <f t="shared" si="238"/>
        <v/>
      </c>
      <c r="BU49" s="911"/>
      <c r="BV49" s="752"/>
      <c r="BW49" s="751">
        <f>IF(BV49&lt;&gt;0,VLOOKUP(BV49,'整理番号表 （R6時） '!$P$43:$R$49,2,FALSE),)</f>
        <v>0</v>
      </c>
      <c r="BX49" s="758"/>
      <c r="BY49" s="757"/>
      <c r="BZ49" s="759" t="str">
        <f t="shared" si="138"/>
        <v/>
      </c>
      <c r="CA49" s="712"/>
      <c r="CB49" s="759">
        <f t="shared" si="139"/>
        <v>0</v>
      </c>
      <c r="CC49" s="763" t="str">
        <f t="shared" si="249"/>
        <v/>
      </c>
      <c r="CD49" s="754"/>
      <c r="CE49" s="754"/>
      <c r="CF49" s="759">
        <f t="shared" si="235"/>
        <v>0</v>
      </c>
      <c r="CG49" s="748"/>
      <c r="CH49" s="748"/>
      <c r="CI49" s="622"/>
      <c r="CJ49" s="853"/>
      <c r="CK49" s="854"/>
      <c r="CL49" s="665" t="str">
        <f t="shared" si="140"/>
        <v/>
      </c>
      <c r="CM49" s="666" t="str">
        <f t="shared" si="250"/>
        <v/>
      </c>
      <c r="CN49" s="744"/>
      <c r="CO49" s="496"/>
      <c r="CP49" s="762" t="str">
        <f t="shared" si="251"/>
        <v/>
      </c>
      <c r="CQ49" s="740"/>
      <c r="CR49" s="749"/>
      <c r="CS49" s="740"/>
      <c r="CT49" s="740"/>
      <c r="CU49" s="740"/>
      <c r="CV49" s="649" t="str">
        <f t="shared" si="141"/>
        <v/>
      </c>
      <c r="CW49" s="547">
        <f t="shared" si="142"/>
        <v>0</v>
      </c>
      <c r="CX49" s="762" t="str">
        <f t="shared" si="252"/>
        <v/>
      </c>
      <c r="CY49" s="715"/>
      <c r="CZ49" s="740"/>
      <c r="DA49" s="715"/>
      <c r="DB49" s="715"/>
      <c r="DC49" s="714"/>
      <c r="DD49" s="649" t="str">
        <f t="shared" si="143"/>
        <v/>
      </c>
      <c r="DE49" s="547" t="str">
        <f t="shared" si="144"/>
        <v/>
      </c>
      <c r="DF49" s="762">
        <f t="shared" si="145"/>
        <v>0</v>
      </c>
      <c r="DG49" s="762" t="str">
        <f t="shared" si="146"/>
        <v/>
      </c>
      <c r="DH49" s="762">
        <f t="shared" si="147"/>
        <v>0</v>
      </c>
      <c r="DI49" s="762">
        <f t="shared" si="148"/>
        <v>0</v>
      </c>
      <c r="DJ49" s="762">
        <f t="shared" si="149"/>
        <v>0</v>
      </c>
      <c r="DK49" s="762">
        <f t="shared" si="150"/>
        <v>0</v>
      </c>
      <c r="DL49" s="762">
        <f t="shared" si="151"/>
        <v>0</v>
      </c>
      <c r="DM49" s="762" t="str">
        <f t="shared" si="152"/>
        <v/>
      </c>
      <c r="DN49" s="855"/>
      <c r="DO49" s="661">
        <f t="shared" si="243"/>
        <v>0</v>
      </c>
      <c r="DP49" s="336">
        <f t="shared" si="243"/>
        <v>0</v>
      </c>
      <c r="DQ49" s="336">
        <f t="shared" si="243"/>
        <v>0</v>
      </c>
      <c r="DR49" s="336">
        <f t="shared" si="243"/>
        <v>0</v>
      </c>
      <c r="DS49" s="336">
        <f t="shared" si="243"/>
        <v>0</v>
      </c>
      <c r="DT49" s="336">
        <f t="shared" si="243"/>
        <v>0</v>
      </c>
      <c r="DU49" s="336">
        <f t="shared" si="253"/>
        <v>0</v>
      </c>
      <c r="DV49" s="336">
        <f t="shared" si="244"/>
        <v>0</v>
      </c>
      <c r="DW49" s="336">
        <f t="shared" si="244"/>
        <v>0</v>
      </c>
      <c r="DX49" s="336">
        <f t="shared" si="244"/>
        <v>0</v>
      </c>
      <c r="DY49" s="336">
        <f t="shared" si="244"/>
        <v>0</v>
      </c>
      <c r="DZ49" s="336">
        <f t="shared" si="244"/>
        <v>0</v>
      </c>
      <c r="EA49" s="336">
        <f t="shared" si="244"/>
        <v>0</v>
      </c>
      <c r="EB49" s="336">
        <f t="shared" si="254"/>
        <v>0</v>
      </c>
      <c r="EC49" s="336">
        <f t="shared" si="255"/>
        <v>0</v>
      </c>
      <c r="ED49" s="336">
        <f t="shared" si="256"/>
        <v>0</v>
      </c>
      <c r="EE49" s="336">
        <f t="shared" si="257"/>
        <v>0</v>
      </c>
      <c r="EF49" s="336">
        <f t="shared" si="258"/>
        <v>0</v>
      </c>
      <c r="EG49" s="390">
        <f t="shared" si="259"/>
        <v>0</v>
      </c>
      <c r="EH49" s="650">
        <f t="shared" si="161"/>
        <v>0</v>
      </c>
      <c r="EI49" s="650">
        <f>IF($AA49=1,IF(SUM($EH49:EH49)&lt;&gt;1,IF(SUM(GR49,HC49,HL49)&gt;0,1,),),)</f>
        <v>0</v>
      </c>
      <c r="EJ49" s="650">
        <f>IF($AA49=1,IF(SUM($EH49:EI49)&lt;&gt;1,IF(SUM(GS49,HD49,HM49)&gt;0,1,),),)</f>
        <v>0</v>
      </c>
      <c r="EK49" s="650">
        <f>IF($AA49=1,IF(SUM($EH49:EJ49)&lt;&gt;1,IF(SUM(GT49,HE49,HN49)&gt;0,1,),),)</f>
        <v>0</v>
      </c>
      <c r="EL49" s="650">
        <f>IF($AA49=1,IF(SUM($EH49:EK49)&lt;&gt;1,IF(SUM(GU49,GZ49,HF49,HO49)&gt;0,1,),),)</f>
        <v>0</v>
      </c>
      <c r="EM49" s="650">
        <f>IF($AA49=1,IF(SUM($EH49:EK49)&lt;&gt;1,IF(SUM(GV49,HG49,HP49)&gt;0,1,),),)</f>
        <v>0</v>
      </c>
      <c r="EN49" s="650">
        <f>IF($AA49=1,IF(SUM($EH49:EL49)&lt;&gt;1,IF(SUM(GW49,HH49,HQ49)&gt;0,1,),),)</f>
        <v>0</v>
      </c>
      <c r="EO49" s="650">
        <f>IF($AA49=1,IF(SUM($EH49:EM49)&lt;&gt;1,IF(SUM(GX49,HI49,HR49)&gt;0,1,),),)</f>
        <v>0</v>
      </c>
      <c r="EP49" s="650">
        <f>IF($AA49=1,IF(SUM($EH49:EO49)&lt;&gt;1,IF(SUM(GY49,HJ49,HS49,HA49)&gt;0,1,),),)</f>
        <v>0</v>
      </c>
      <c r="EQ49" s="818"/>
      <c r="ER49" s="818"/>
      <c r="ES49" s="818"/>
      <c r="ET49" s="818"/>
      <c r="EU49" s="818"/>
      <c r="EV49" s="818"/>
      <c r="EW49" s="59"/>
      <c r="EX49" s="59"/>
      <c r="EY49" s="59"/>
      <c r="EZ49" s="59"/>
      <c r="FA49" s="59"/>
      <c r="FB49" s="650">
        <f t="shared" si="21"/>
        <v>0</v>
      </c>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11"/>
      <c r="GB49" s="59"/>
      <c r="GC49" s="932"/>
      <c r="GD49" s="662"/>
      <c r="GE49" s="512"/>
      <c r="GF49" s="513"/>
      <c r="GG49" s="514"/>
      <c r="GH49" s="514"/>
      <c r="GI49" s="515">
        <f t="shared" si="260"/>
        <v>0</v>
      </c>
      <c r="GJ49" s="516">
        <f t="shared" si="261"/>
        <v>0</v>
      </c>
      <c r="GK49" s="517">
        <f t="shared" si="24"/>
        <v>0</v>
      </c>
      <c r="GL49" s="518">
        <f t="shared" si="262"/>
        <v>0</v>
      </c>
      <c r="GM49" s="518">
        <f t="shared" si="263"/>
        <v>0</v>
      </c>
      <c r="GN49" s="518">
        <f t="shared" si="264"/>
        <v>0</v>
      </c>
      <c r="GO49" s="518">
        <f t="shared" si="265"/>
        <v>0</v>
      </c>
      <c r="GP49" s="517">
        <f t="shared" si="162"/>
        <v>0</v>
      </c>
      <c r="GQ49" s="517">
        <f t="shared" si="163"/>
        <v>0</v>
      </c>
      <c r="GR49" s="517">
        <f>IF($GF49&lt;&gt;1,IF(AND(SUM($GQ49:GQ49)&lt;&gt;1),IF($GI49&gt;=10,1,),),0)</f>
        <v>0</v>
      </c>
      <c r="GS49" s="517">
        <f>IF($GF49&lt;&gt;1,IF(AND(SUM($GQ49:GR49)&lt;&gt;1),IF(AND($GE49=1,$GI49&gt;=4),1,),),0)</f>
        <v>0</v>
      </c>
      <c r="GT49" s="517">
        <f>IF($GF49&lt;&gt;1,IF(AND(SUM($GQ49:GS49)&lt;&gt;1),IF(AND($GE49=1,$GI49&gt;=2),1,),),0)</f>
        <v>0</v>
      </c>
      <c r="GU49" s="517">
        <f>IF($GF49&lt;&gt;1,IF(AND(SUM($GQ49:GT49)&lt;&gt;1),IF(AND($GE49=1,$GI49&gt;0),1,),),0)</f>
        <v>0</v>
      </c>
      <c r="GV49" s="517">
        <f>IF($GF49&lt;&gt;1,IF(AND(SUM($GQ49:GU49)&lt;&gt;1),IF($GI49&gt;=4,1,),),0)</f>
        <v>0</v>
      </c>
      <c r="GW49" s="517">
        <f>IF($GF49&lt;&gt;1,IF(AND(SUM($GQ49:GV49)&lt;&gt;1),IF($GE49=1,1,),),0)</f>
        <v>0</v>
      </c>
      <c r="GX49" s="517">
        <f>IF($GF49&lt;&gt;1,IF(AND(SUM($GQ49:GW49)&lt;&gt;1),IF($GI49&gt;=2,1,),),0)</f>
        <v>0</v>
      </c>
      <c r="GY49" s="517">
        <f>IF($GF49&lt;&gt;1,IF(AND(SUM($GQ49:GX49)&lt;&gt;1),IF($GI49&gt;0,1,),),0)</f>
        <v>0</v>
      </c>
      <c r="GZ49" s="517">
        <f t="shared" si="164"/>
        <v>0</v>
      </c>
      <c r="HA49" s="517">
        <f>IF(AND(SUM($GZ49:GZ49)&lt;&gt;1,$GP49=4,$GF49=1,$GI49&gt;0),1,0)</f>
        <v>0</v>
      </c>
      <c r="HB49" s="517">
        <f t="shared" si="165"/>
        <v>0</v>
      </c>
      <c r="HC49" s="517">
        <f t="shared" si="166"/>
        <v>0</v>
      </c>
      <c r="HD49" s="517">
        <f>IF(AND($GP49=2,SUM($HB49:HC49)&lt;&gt;1),IF(AND($GE49=1,$GJ49&gt;=0.2),1,),)</f>
        <v>0</v>
      </c>
      <c r="HE49" s="517">
        <f>IF(AND($GP49=2,SUM($HB49:HD49)&lt;&gt;1),IF(AND($GE49=1,$GJ49&gt;=0.1),1,),)</f>
        <v>0</v>
      </c>
      <c r="HF49" s="517">
        <f>IF(AND($GP49=2,SUM($HB49:HE49)&lt;&gt;1),IF(AND($GE49=1,$GI49&gt;0),1,),)</f>
        <v>0</v>
      </c>
      <c r="HG49" s="517">
        <f>IF(AND($GP49=2,SUM($HB49:HF49)&lt;&gt;1),IF($GJ49&gt;=0.2,1,),)</f>
        <v>0</v>
      </c>
      <c r="HH49" s="517">
        <f>IF(AND($GP49=2,SUM($HB49:HG49)&lt;&gt;1),IF($GE49=1,1,),)</f>
        <v>0</v>
      </c>
      <c r="HI49" s="517">
        <f>IF(AND($GP49=2,SUM($HB49:HH49)&lt;&gt;1),IF($GJ49&gt;=0.1,1,),)</f>
        <v>0</v>
      </c>
      <c r="HJ49" s="517">
        <f>IF(AND(SUM($HB49:HI49)&lt;&gt;1,$GP49=2,$GI49&gt;0),1,)</f>
        <v>0</v>
      </c>
      <c r="HK49" s="517">
        <f t="shared" si="167"/>
        <v>0</v>
      </c>
      <c r="HL49" s="517">
        <f t="shared" si="168"/>
        <v>0</v>
      </c>
      <c r="HM49" s="517">
        <f>IF(AND($GP49=3,SUM($HK49:HL49)&lt;&gt;1),IF(AND($GE49=1,$GJ49&gt;=0.1),1,),)</f>
        <v>0</v>
      </c>
      <c r="HN49" s="517">
        <f>IF(AND($GP49=3,SUM($HK49:HM49)&lt;&gt;1),IF(AND($GE49=1,$GJ49&gt;=0.05),1,),)</f>
        <v>0</v>
      </c>
      <c r="HO49" s="517">
        <f>IF(AND($GP49=3,SUM($HK49:HN49)&lt;&gt;1),IF(AND($GE49=1,$GI49&gt;0),1,),)</f>
        <v>0</v>
      </c>
      <c r="HP49" s="517">
        <f>IF(AND($GP49=3,SUM($HK49:HO49)&lt;&gt;1),IF($GJ49&gt;=0.1,1,),)</f>
        <v>0</v>
      </c>
      <c r="HQ49" s="517">
        <f>IF(AND($GP49=3,SUM($HK49:HP49)&lt;&gt;1),IF($GE49=1,1,),)</f>
        <v>0</v>
      </c>
      <c r="HR49" s="517">
        <f>IF(AND($GP49=3,SUM($HK49:HQ49)&lt;&gt;1),IF($GJ49&gt;=0.05,1,),)</f>
        <v>0</v>
      </c>
      <c r="HS49" s="517">
        <f>IF(AND(SUM($HK49:HR49)&lt;&gt;1,$GP49=3,$GF49=1,$GI49&gt;0),1,)</f>
        <v>0</v>
      </c>
      <c r="HT49" s="831"/>
      <c r="HU49" s="520">
        <f t="shared" si="169"/>
        <v>0</v>
      </c>
      <c r="HV49" s="521">
        <f t="shared" si="170"/>
        <v>0</v>
      </c>
      <c r="HW49" s="521">
        <f t="shared" si="171"/>
        <v>0</v>
      </c>
      <c r="HX49" s="521">
        <f t="shared" si="172"/>
        <v>0</v>
      </c>
      <c r="HY49" s="521">
        <f t="shared" si="173"/>
        <v>0</v>
      </c>
      <c r="HZ49" s="521">
        <f t="shared" si="174"/>
        <v>0</v>
      </c>
      <c r="IA49" s="521">
        <f t="shared" si="175"/>
        <v>0</v>
      </c>
      <c r="IB49" s="521">
        <f t="shared" si="176"/>
        <v>0</v>
      </c>
      <c r="IC49" s="521">
        <f t="shared" si="177"/>
        <v>0</v>
      </c>
      <c r="ID49" s="521">
        <f t="shared" si="178"/>
        <v>0</v>
      </c>
      <c r="IE49" s="521">
        <f t="shared" si="179"/>
        <v>0</v>
      </c>
      <c r="IF49" s="521">
        <f t="shared" si="180"/>
        <v>0</v>
      </c>
      <c r="IG49" s="521">
        <f t="shared" si="181"/>
        <v>0</v>
      </c>
      <c r="IH49" s="521">
        <f t="shared" si="182"/>
        <v>0</v>
      </c>
      <c r="II49" s="521">
        <f t="shared" si="183"/>
        <v>0</v>
      </c>
      <c r="IJ49" s="521">
        <f t="shared" si="184"/>
        <v>0</v>
      </c>
      <c r="IK49" s="521">
        <f t="shared" si="185"/>
        <v>0</v>
      </c>
      <c r="IL49" s="521">
        <f t="shared" si="186"/>
        <v>0</v>
      </c>
      <c r="IM49" s="521">
        <f t="shared" si="187"/>
        <v>0</v>
      </c>
      <c r="IN49" s="521">
        <f t="shared" si="266"/>
        <v>0</v>
      </c>
      <c r="IO49" s="521">
        <f t="shared" si="267"/>
        <v>0</v>
      </c>
      <c r="IP49" s="521">
        <f t="shared" si="268"/>
        <v>0</v>
      </c>
      <c r="IQ49" s="521">
        <f t="shared" si="269"/>
        <v>0</v>
      </c>
      <c r="IR49" s="521">
        <f t="shared" si="270"/>
        <v>0</v>
      </c>
      <c r="IS49" s="521">
        <f t="shared" si="271"/>
        <v>0</v>
      </c>
      <c r="IT49" s="521">
        <f t="shared" si="272"/>
        <v>0</v>
      </c>
      <c r="IU49" s="521">
        <f t="shared" si="273"/>
        <v>0</v>
      </c>
      <c r="IV49" s="521">
        <f t="shared" si="274"/>
        <v>0</v>
      </c>
      <c r="IW49" s="823">
        <f t="shared" si="275"/>
        <v>0</v>
      </c>
      <c r="IX49" s="521">
        <f t="shared" si="276"/>
        <v>0</v>
      </c>
      <c r="IY49" s="521">
        <f t="shared" si="277"/>
        <v>0</v>
      </c>
      <c r="IZ49" s="823">
        <f t="shared" si="188"/>
        <v>0</v>
      </c>
      <c r="JA49" s="521">
        <f t="shared" si="278"/>
        <v>0</v>
      </c>
      <c r="JB49" s="521">
        <f t="shared" si="279"/>
        <v>0</v>
      </c>
      <c r="JC49" s="521">
        <f t="shared" si="280"/>
        <v>0</v>
      </c>
      <c r="JD49" s="521">
        <f t="shared" si="189"/>
        <v>0</v>
      </c>
      <c r="JE49" s="521">
        <f t="shared" si="190"/>
        <v>0</v>
      </c>
      <c r="JF49" s="521">
        <f t="shared" si="191"/>
        <v>0</v>
      </c>
      <c r="JG49" s="521">
        <f t="shared" si="192"/>
        <v>0</v>
      </c>
      <c r="JH49" s="521">
        <f t="shared" si="193"/>
        <v>0</v>
      </c>
      <c r="JI49" s="521">
        <f t="shared" si="194"/>
        <v>0</v>
      </c>
      <c r="JJ49" s="521">
        <f t="shared" si="195"/>
        <v>0</v>
      </c>
      <c r="JK49" s="521">
        <f t="shared" si="196"/>
        <v>0</v>
      </c>
      <c r="JL49" s="521">
        <f t="shared" si="197"/>
        <v>0</v>
      </c>
      <c r="JM49" s="521">
        <f t="shared" si="198"/>
        <v>0</v>
      </c>
      <c r="JN49" s="521">
        <f t="shared" si="199"/>
        <v>0</v>
      </c>
      <c r="JO49" s="521">
        <f t="shared" si="200"/>
        <v>0</v>
      </c>
      <c r="JP49" s="521">
        <f t="shared" si="201"/>
        <v>0</v>
      </c>
      <c r="JQ49" s="521">
        <f t="shared" si="202"/>
        <v>0</v>
      </c>
      <c r="JR49" s="521">
        <f t="shared" si="203"/>
        <v>0</v>
      </c>
      <c r="JS49" s="521">
        <f t="shared" si="204"/>
        <v>0</v>
      </c>
      <c r="JT49" s="521">
        <f t="shared" si="205"/>
        <v>0</v>
      </c>
      <c r="JU49" s="521">
        <f t="shared" si="206"/>
        <v>0</v>
      </c>
      <c r="JV49" s="521">
        <f t="shared" si="207"/>
        <v>0</v>
      </c>
      <c r="JW49" s="521">
        <f t="shared" si="208"/>
        <v>0</v>
      </c>
      <c r="JX49" s="521">
        <f t="shared" si="209"/>
        <v>0</v>
      </c>
      <c r="JY49" s="521">
        <f t="shared" si="210"/>
        <v>0</v>
      </c>
      <c r="JZ49" s="521">
        <f t="shared" si="211"/>
        <v>0</v>
      </c>
      <c r="KA49" s="521">
        <f t="shared" si="212"/>
        <v>0</v>
      </c>
      <c r="KB49" s="521">
        <f t="shared" si="213"/>
        <v>0</v>
      </c>
      <c r="KC49" s="521">
        <f t="shared" si="214"/>
        <v>0</v>
      </c>
      <c r="KD49" s="521">
        <f t="shared" si="215"/>
        <v>0</v>
      </c>
      <c r="KE49" s="521">
        <f t="shared" si="216"/>
        <v>0</v>
      </c>
      <c r="KF49" s="521">
        <f t="shared" si="281"/>
        <v>0</v>
      </c>
      <c r="KG49" s="521">
        <f t="shared" si="217"/>
        <v>0</v>
      </c>
      <c r="KH49" s="521">
        <f t="shared" si="218"/>
        <v>0</v>
      </c>
      <c r="KI49" s="522">
        <f t="shared" si="219"/>
        <v>0</v>
      </c>
      <c r="KJ49" s="521">
        <f t="shared" si="282"/>
        <v>0</v>
      </c>
      <c r="KK49" s="760">
        <f>IF(H49=1,VLOOKUP(C49,'総括表 (A表)'!$E$12:$AW$542,42,FALSE),)</f>
        <v>0</v>
      </c>
      <c r="KL49" s="524">
        <f t="shared" si="220"/>
        <v>0</v>
      </c>
      <c r="KM49" s="521" t="str">
        <f t="shared" si="84"/>
        <v/>
      </c>
      <c r="KN49" s="521" t="str">
        <f t="shared" si="85"/>
        <v/>
      </c>
      <c r="KO49" s="521" t="str">
        <f t="shared" si="221"/>
        <v/>
      </c>
      <c r="KP49" s="521" t="str">
        <f t="shared" si="86"/>
        <v/>
      </c>
      <c r="KQ49" s="521" t="str">
        <f t="shared" si="87"/>
        <v/>
      </c>
      <c r="KR49" s="521" t="str">
        <f t="shared" si="88"/>
        <v/>
      </c>
      <c r="KS49" s="521" t="str">
        <f t="shared" si="89"/>
        <v/>
      </c>
      <c r="KT49" s="521" t="str">
        <f t="shared" si="90"/>
        <v/>
      </c>
      <c r="KU49" s="760" t="str">
        <f t="shared" si="91"/>
        <v/>
      </c>
      <c r="KV49" s="521" t="str">
        <f t="shared" si="283"/>
        <v/>
      </c>
      <c r="KW49" s="520">
        <f t="shared" si="93"/>
        <v>0</v>
      </c>
      <c r="KX49" s="521" t="str">
        <f t="shared" si="222"/>
        <v/>
      </c>
      <c r="KY49" s="525">
        <f t="shared" si="284"/>
        <v>0</v>
      </c>
      <c r="KZ49" s="521" t="str">
        <f t="shared" si="285"/>
        <v/>
      </c>
      <c r="LA49" s="760" t="str">
        <f t="shared" si="286"/>
        <v/>
      </c>
      <c r="LB49" s="526" t="str">
        <f t="shared" si="97"/>
        <v>○</v>
      </c>
      <c r="LC49" s="520">
        <f t="shared" si="223"/>
        <v>0</v>
      </c>
      <c r="LD49" s="527">
        <f t="shared" si="224"/>
        <v>0</v>
      </c>
      <c r="LE49" s="527" t="str">
        <f t="shared" si="225"/>
        <v/>
      </c>
      <c r="LF49" s="761" t="str">
        <f t="shared" si="226"/>
        <v/>
      </c>
      <c r="LG49" s="735" t="str">
        <f t="shared" si="287"/>
        <v/>
      </c>
      <c r="LH49" s="530" t="str">
        <f t="shared" si="288"/>
        <v>○</v>
      </c>
      <c r="LI49" s="736">
        <f t="shared" si="100"/>
        <v>0</v>
      </c>
      <c r="LJ49" s="761">
        <f t="shared" si="289"/>
        <v>0</v>
      </c>
      <c r="LK49" s="532">
        <f t="shared" si="227"/>
        <v>0</v>
      </c>
      <c r="LL49" s="533" t="str">
        <f t="shared" si="228"/>
        <v>○</v>
      </c>
      <c r="LM49" s="600">
        <f t="shared" si="290"/>
        <v>0</v>
      </c>
      <c r="LN49" s="602" t="str">
        <f t="shared" si="229"/>
        <v>○</v>
      </c>
      <c r="LO49" s="608">
        <f t="shared" si="103"/>
        <v>0</v>
      </c>
      <c r="LP49" s="521" t="str">
        <f t="shared" si="291"/>
        <v/>
      </c>
      <c r="LQ49" s="607">
        <f t="shared" si="292"/>
        <v>0</v>
      </c>
      <c r="LR49" s="521" t="str">
        <f t="shared" si="293"/>
        <v/>
      </c>
      <c r="LS49" s="519" t="str">
        <f t="shared" si="294"/>
        <v/>
      </c>
      <c r="LT49" s="526" t="str">
        <f t="shared" si="108"/>
        <v>○</v>
      </c>
      <c r="LU49" s="601" t="str">
        <f t="shared" si="230"/>
        <v/>
      </c>
      <c r="LV49" s="601">
        <f t="shared" si="231"/>
        <v>0</v>
      </c>
      <c r="LW49" s="761">
        <f t="shared" si="295"/>
        <v>0</v>
      </c>
      <c r="LX49" s="735">
        <f t="shared" si="296"/>
        <v>0</v>
      </c>
      <c r="LY49" s="530" t="str">
        <f t="shared" si="112"/>
        <v>○</v>
      </c>
      <c r="LZ49" s="736">
        <f t="shared" si="297"/>
        <v>0</v>
      </c>
      <c r="MA49" s="761">
        <f t="shared" si="298"/>
        <v>0</v>
      </c>
      <c r="MB49" s="532">
        <f t="shared" si="299"/>
        <v>0</v>
      </c>
      <c r="MC49" s="533" t="str">
        <f t="shared" si="232"/>
        <v>○</v>
      </c>
      <c r="MD49" s="473">
        <f>IF(AND($H49=1,$T49=1),SUMIF($E$14:$E$213,E49,$CA$14:CA248),0)</f>
        <v>0</v>
      </c>
      <c r="ME49" s="856" t="str">
        <f t="shared" si="116"/>
        <v>○</v>
      </c>
      <c r="MF49" s="869" t="str">
        <f t="shared" si="233"/>
        <v/>
      </c>
      <c r="MG49" s="870" t="str">
        <f t="shared" si="300"/>
        <v/>
      </c>
      <c r="MH49" s="871" t="str">
        <f t="shared" si="301"/>
        <v/>
      </c>
      <c r="MI49" s="872" t="str">
        <f t="shared" si="234"/>
        <v/>
      </c>
      <c r="MJ49" s="873" t="str">
        <f t="shared" si="302"/>
        <v/>
      </c>
      <c r="MK49" s="874">
        <f t="shared" si="303"/>
        <v>0</v>
      </c>
    </row>
    <row r="50" spans="1:349" ht="18.649999999999999" customHeight="1">
      <c r="A50" s="610">
        <f t="shared" si="245"/>
        <v>0</v>
      </c>
      <c r="B50" s="610">
        <f t="shared" si="121"/>
        <v>0</v>
      </c>
      <c r="C50" s="610">
        <f t="shared" si="122"/>
        <v>0</v>
      </c>
      <c r="D50" s="610">
        <f t="shared" si="123"/>
        <v>0</v>
      </c>
      <c r="E50" s="610">
        <f t="shared" si="246"/>
        <v>0</v>
      </c>
      <c r="F50" s="610">
        <f t="shared" si="124"/>
        <v>0</v>
      </c>
      <c r="G50" s="610">
        <f t="shared" si="125"/>
        <v>0</v>
      </c>
      <c r="H50" s="610">
        <f t="shared" si="126"/>
        <v>0</v>
      </c>
      <c r="I50" s="611">
        <f t="shared" si="10"/>
        <v>37</v>
      </c>
      <c r="J50" s="406"/>
      <c r="K50" s="407"/>
      <c r="L50" s="407"/>
      <c r="M50" s="720"/>
      <c r="N50" s="924"/>
      <c r="O50" s="918"/>
      <c r="P50" s="306"/>
      <c r="Q50" s="637">
        <f t="shared" si="127"/>
        <v>0</v>
      </c>
      <c r="R50" s="656"/>
      <c r="S50" s="655"/>
      <c r="T50" s="657"/>
      <c r="U50" s="657"/>
      <c r="V50" s="762">
        <f t="shared" si="247"/>
        <v>0</v>
      </c>
      <c r="W50" s="305"/>
      <c r="X50" s="502"/>
      <c r="Y50" s="502"/>
      <c r="Z50" s="305"/>
      <c r="AA50" s="639" t="str">
        <f t="shared" si="128"/>
        <v/>
      </c>
      <c r="AB50" s="640" t="str">
        <f t="shared" si="129"/>
        <v/>
      </c>
      <c r="AC50" s="314"/>
      <c r="AD50" s="641">
        <f t="shared" si="130"/>
        <v>0</v>
      </c>
      <c r="AE50" s="729"/>
      <c r="AF50" s="728" t="str">
        <f>'整理番号表 （R6時） '!$AC50</f>
        <v/>
      </c>
      <c r="AG50" s="730" t="str">
        <f t="shared" si="131"/>
        <v/>
      </c>
      <c r="AH50" s="314"/>
      <c r="AI50" s="314"/>
      <c r="AJ50" s="639">
        <f>IF(AI50&lt;&gt;0,VLOOKUP(AI50,'整理番号表 （R6時） '!$B$20:$F$47,2,FALSE),)</f>
        <v>0</v>
      </c>
      <c r="AK50" s="409"/>
      <c r="AL50" s="733"/>
      <c r="AM50" s="409"/>
      <c r="AN50" s="315"/>
      <c r="AO50" s="644" t="str">
        <f>IF(AND($S50=1,$AN50&lt;&gt;0),VLOOKUP(AN50,'整理番号表 （R6時） '!$P$6:$Q$39,2,FALSE),IF(AND($T50=1,$AN50&gt;0,$AN50&lt;=8),VLOOKUP($AN50,'整理番号表 （R6時） '!$P$6:$Q$13,2,FALSE),IF($AN50&gt;=9,"ﾘｰｽは1～8の数字を選択","")))</f>
        <v/>
      </c>
      <c r="AP50" s="501"/>
      <c r="AQ50" s="645">
        <f t="shared" si="132"/>
        <v>0</v>
      </c>
      <c r="AR50" s="810"/>
      <c r="AS50" s="305"/>
      <c r="AT50" s="504"/>
      <c r="AU50" s="505"/>
      <c r="AV50" s="503"/>
      <c r="AW50" s="315"/>
      <c r="AX50" s="751">
        <f>IF(AW50&lt;&gt;0,VLOOKUP(AW50,'整理番号表 （R6時） '!$P$43:$R$49,2,FALSE),)</f>
        <v>0</v>
      </c>
      <c r="AY50" s="506"/>
      <c r="AZ50" s="505"/>
      <c r="BA50" s="503"/>
      <c r="BB50" s="444"/>
      <c r="BC50" s="759">
        <f t="shared" si="133"/>
        <v>0</v>
      </c>
      <c r="BD50" s="763">
        <f t="shared" si="248"/>
        <v>0</v>
      </c>
      <c r="BE50" s="759">
        <f t="shared" si="134"/>
        <v>0</v>
      </c>
      <c r="BF50" s="508"/>
      <c r="BG50" s="508"/>
      <c r="BH50" s="508"/>
      <c r="BI50" s="509"/>
      <c r="BJ50" s="770" t="str">
        <f t="shared" si="135"/>
        <v/>
      </c>
      <c r="BK50" s="772" t="str">
        <f t="shared" si="136"/>
        <v/>
      </c>
      <c r="BL50" s="648">
        <f t="shared" si="137"/>
        <v>0</v>
      </c>
      <c r="BM50" s="836"/>
      <c r="BN50" s="510"/>
      <c r="BO50" s="593"/>
      <c r="BP50" s="902"/>
      <c r="BQ50" s="756"/>
      <c r="BR50" s="756"/>
      <c r="BS50" s="756"/>
      <c r="BT50" s="929" t="str">
        <f t="shared" si="238"/>
        <v/>
      </c>
      <c r="BU50" s="911"/>
      <c r="BV50" s="752"/>
      <c r="BW50" s="751">
        <f>IF(BV50&lt;&gt;0,VLOOKUP(BV50,'整理番号表 （R6時） '!$P$43:$R$49,2,FALSE),)</f>
        <v>0</v>
      </c>
      <c r="BX50" s="758"/>
      <c r="BY50" s="757"/>
      <c r="BZ50" s="759" t="str">
        <f t="shared" si="138"/>
        <v/>
      </c>
      <c r="CA50" s="712"/>
      <c r="CB50" s="759">
        <f t="shared" si="139"/>
        <v>0</v>
      </c>
      <c r="CC50" s="763" t="str">
        <f t="shared" si="249"/>
        <v/>
      </c>
      <c r="CD50" s="754"/>
      <c r="CE50" s="754"/>
      <c r="CF50" s="759">
        <f t="shared" si="235"/>
        <v>0</v>
      </c>
      <c r="CG50" s="748"/>
      <c r="CH50" s="748"/>
      <c r="CI50" s="622"/>
      <c r="CJ50" s="853"/>
      <c r="CK50" s="854"/>
      <c r="CL50" s="665" t="str">
        <f t="shared" si="140"/>
        <v/>
      </c>
      <c r="CM50" s="666" t="str">
        <f t="shared" si="250"/>
        <v/>
      </c>
      <c r="CN50" s="744"/>
      <c r="CO50" s="496"/>
      <c r="CP50" s="762" t="str">
        <f t="shared" si="251"/>
        <v/>
      </c>
      <c r="CQ50" s="740"/>
      <c r="CR50" s="749"/>
      <c r="CS50" s="740"/>
      <c r="CT50" s="740"/>
      <c r="CU50" s="740"/>
      <c r="CV50" s="649" t="str">
        <f t="shared" si="141"/>
        <v/>
      </c>
      <c r="CW50" s="547">
        <f t="shared" si="142"/>
        <v>0</v>
      </c>
      <c r="CX50" s="762" t="str">
        <f t="shared" si="252"/>
        <v/>
      </c>
      <c r="CY50" s="715"/>
      <c r="CZ50" s="740"/>
      <c r="DA50" s="715"/>
      <c r="DB50" s="715"/>
      <c r="DC50" s="714"/>
      <c r="DD50" s="649" t="str">
        <f t="shared" si="143"/>
        <v/>
      </c>
      <c r="DE50" s="547" t="str">
        <f t="shared" si="144"/>
        <v/>
      </c>
      <c r="DF50" s="762">
        <f t="shared" si="145"/>
        <v>0</v>
      </c>
      <c r="DG50" s="762" t="str">
        <f t="shared" si="146"/>
        <v/>
      </c>
      <c r="DH50" s="762">
        <f t="shared" si="147"/>
        <v>0</v>
      </c>
      <c r="DI50" s="762">
        <f t="shared" si="148"/>
        <v>0</v>
      </c>
      <c r="DJ50" s="762">
        <f t="shared" si="149"/>
        <v>0</v>
      </c>
      <c r="DK50" s="762">
        <f t="shared" si="150"/>
        <v>0</v>
      </c>
      <c r="DL50" s="762">
        <f t="shared" si="151"/>
        <v>0</v>
      </c>
      <c r="DM50" s="762" t="str">
        <f t="shared" si="152"/>
        <v/>
      </c>
      <c r="DN50" s="855"/>
      <c r="DO50" s="661">
        <f t="shared" si="243"/>
        <v>0</v>
      </c>
      <c r="DP50" s="336">
        <f t="shared" si="243"/>
        <v>0</v>
      </c>
      <c r="DQ50" s="336">
        <f t="shared" si="243"/>
        <v>0</v>
      </c>
      <c r="DR50" s="336">
        <f t="shared" si="243"/>
        <v>0</v>
      </c>
      <c r="DS50" s="336">
        <f t="shared" si="243"/>
        <v>0</v>
      </c>
      <c r="DT50" s="336">
        <f t="shared" si="243"/>
        <v>0</v>
      </c>
      <c r="DU50" s="336">
        <f t="shared" si="253"/>
        <v>0</v>
      </c>
      <c r="DV50" s="336">
        <f t="shared" si="244"/>
        <v>0</v>
      </c>
      <c r="DW50" s="336">
        <f t="shared" si="244"/>
        <v>0</v>
      </c>
      <c r="DX50" s="336">
        <f t="shared" si="244"/>
        <v>0</v>
      </c>
      <c r="DY50" s="336">
        <f t="shared" si="244"/>
        <v>0</v>
      </c>
      <c r="DZ50" s="336">
        <f t="shared" si="244"/>
        <v>0</v>
      </c>
      <c r="EA50" s="336">
        <f t="shared" si="244"/>
        <v>0</v>
      </c>
      <c r="EB50" s="336">
        <f t="shared" si="254"/>
        <v>0</v>
      </c>
      <c r="EC50" s="336">
        <f t="shared" si="255"/>
        <v>0</v>
      </c>
      <c r="ED50" s="336">
        <f t="shared" si="256"/>
        <v>0</v>
      </c>
      <c r="EE50" s="336">
        <f t="shared" si="257"/>
        <v>0</v>
      </c>
      <c r="EF50" s="336">
        <f t="shared" si="258"/>
        <v>0</v>
      </c>
      <c r="EG50" s="390">
        <f t="shared" si="259"/>
        <v>0</v>
      </c>
      <c r="EH50" s="650">
        <f t="shared" si="161"/>
        <v>0</v>
      </c>
      <c r="EI50" s="650">
        <f>IF($AA50=1,IF(SUM($EH50:EH50)&lt;&gt;1,IF(SUM(GR50,HC50,HL50)&gt;0,1,),),)</f>
        <v>0</v>
      </c>
      <c r="EJ50" s="650">
        <f>IF($AA50=1,IF(SUM($EH50:EI50)&lt;&gt;1,IF(SUM(GS50,HD50,HM50)&gt;0,1,),),)</f>
        <v>0</v>
      </c>
      <c r="EK50" s="650">
        <f>IF($AA50=1,IF(SUM($EH50:EJ50)&lt;&gt;1,IF(SUM(GT50,HE50,HN50)&gt;0,1,),),)</f>
        <v>0</v>
      </c>
      <c r="EL50" s="650">
        <f>IF($AA50=1,IF(SUM($EH50:EK50)&lt;&gt;1,IF(SUM(GU50,GZ50,HF50,HO50)&gt;0,1,),),)</f>
        <v>0</v>
      </c>
      <c r="EM50" s="650">
        <f>IF($AA50=1,IF(SUM($EH50:EK50)&lt;&gt;1,IF(SUM(GV50,HG50,HP50)&gt;0,1,),),)</f>
        <v>0</v>
      </c>
      <c r="EN50" s="650">
        <f>IF($AA50=1,IF(SUM($EH50:EL50)&lt;&gt;1,IF(SUM(GW50,HH50,HQ50)&gt;0,1,),),)</f>
        <v>0</v>
      </c>
      <c r="EO50" s="650">
        <f>IF($AA50=1,IF(SUM($EH50:EM50)&lt;&gt;1,IF(SUM(GX50,HI50,HR50)&gt;0,1,),),)</f>
        <v>0</v>
      </c>
      <c r="EP50" s="650">
        <f>IF($AA50=1,IF(SUM($EH50:EO50)&lt;&gt;1,IF(SUM(GY50,HJ50,HS50,HA50)&gt;0,1,),),)</f>
        <v>0</v>
      </c>
      <c r="EQ50" s="818"/>
      <c r="ER50" s="818"/>
      <c r="ES50" s="818"/>
      <c r="ET50" s="818"/>
      <c r="EU50" s="818"/>
      <c r="EV50" s="818"/>
      <c r="EW50" s="59"/>
      <c r="EX50" s="59"/>
      <c r="EY50" s="59"/>
      <c r="EZ50" s="59"/>
      <c r="FA50" s="59"/>
      <c r="FB50" s="650">
        <f t="shared" si="21"/>
        <v>0</v>
      </c>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11"/>
      <c r="GB50" s="59"/>
      <c r="GC50" s="932"/>
      <c r="GD50" s="662"/>
      <c r="GE50" s="512"/>
      <c r="GF50" s="513"/>
      <c r="GG50" s="514"/>
      <c r="GH50" s="514"/>
      <c r="GI50" s="515">
        <f t="shared" si="260"/>
        <v>0</v>
      </c>
      <c r="GJ50" s="516">
        <f t="shared" si="261"/>
        <v>0</v>
      </c>
      <c r="GK50" s="517">
        <f t="shared" si="24"/>
        <v>0</v>
      </c>
      <c r="GL50" s="518">
        <f t="shared" si="262"/>
        <v>0</v>
      </c>
      <c r="GM50" s="518">
        <f t="shared" si="263"/>
        <v>0</v>
      </c>
      <c r="GN50" s="518">
        <f t="shared" si="264"/>
        <v>0</v>
      </c>
      <c r="GO50" s="518">
        <f t="shared" si="265"/>
        <v>0</v>
      </c>
      <c r="GP50" s="517">
        <f t="shared" si="162"/>
        <v>0</v>
      </c>
      <c r="GQ50" s="517">
        <f t="shared" si="163"/>
        <v>0</v>
      </c>
      <c r="GR50" s="517">
        <f>IF($GF50&lt;&gt;1,IF(AND(SUM($GQ50:GQ50)&lt;&gt;1),IF($GI50&gt;=10,1,),),0)</f>
        <v>0</v>
      </c>
      <c r="GS50" s="517">
        <f>IF($GF50&lt;&gt;1,IF(AND(SUM($GQ50:GR50)&lt;&gt;1),IF(AND($GE50=1,$GI50&gt;=4),1,),),0)</f>
        <v>0</v>
      </c>
      <c r="GT50" s="517">
        <f>IF($GF50&lt;&gt;1,IF(AND(SUM($GQ50:GS50)&lt;&gt;1),IF(AND($GE50=1,$GI50&gt;=2),1,),),0)</f>
        <v>0</v>
      </c>
      <c r="GU50" s="517">
        <f>IF($GF50&lt;&gt;1,IF(AND(SUM($GQ50:GT50)&lt;&gt;1),IF(AND($GE50=1,$GI50&gt;0),1,),),0)</f>
        <v>0</v>
      </c>
      <c r="GV50" s="517">
        <f>IF($GF50&lt;&gt;1,IF(AND(SUM($GQ50:GU50)&lt;&gt;1),IF($GI50&gt;=4,1,),),0)</f>
        <v>0</v>
      </c>
      <c r="GW50" s="517">
        <f>IF($GF50&lt;&gt;1,IF(AND(SUM($GQ50:GV50)&lt;&gt;1),IF($GE50=1,1,),),0)</f>
        <v>0</v>
      </c>
      <c r="GX50" s="517">
        <f>IF($GF50&lt;&gt;1,IF(AND(SUM($GQ50:GW50)&lt;&gt;1),IF($GI50&gt;=2,1,),),0)</f>
        <v>0</v>
      </c>
      <c r="GY50" s="517">
        <f>IF($GF50&lt;&gt;1,IF(AND(SUM($GQ50:GX50)&lt;&gt;1),IF($GI50&gt;0,1,),),0)</f>
        <v>0</v>
      </c>
      <c r="GZ50" s="517">
        <f t="shared" si="164"/>
        <v>0</v>
      </c>
      <c r="HA50" s="517">
        <f>IF(AND(SUM($GZ50:GZ50)&lt;&gt;1,$GP50=4,$GF50=1,$GI50&gt;0),1,0)</f>
        <v>0</v>
      </c>
      <c r="HB50" s="517">
        <f t="shared" si="165"/>
        <v>0</v>
      </c>
      <c r="HC50" s="517">
        <f t="shared" si="166"/>
        <v>0</v>
      </c>
      <c r="HD50" s="517">
        <f>IF(AND($GP50=2,SUM($HB50:HC50)&lt;&gt;1),IF(AND($GE50=1,$GJ50&gt;=0.2),1,),)</f>
        <v>0</v>
      </c>
      <c r="HE50" s="517">
        <f>IF(AND($GP50=2,SUM($HB50:HD50)&lt;&gt;1),IF(AND($GE50=1,$GJ50&gt;=0.1),1,),)</f>
        <v>0</v>
      </c>
      <c r="HF50" s="517">
        <f>IF(AND($GP50=2,SUM($HB50:HE50)&lt;&gt;1),IF(AND($GE50=1,$GI50&gt;0),1,),)</f>
        <v>0</v>
      </c>
      <c r="HG50" s="517">
        <f>IF(AND($GP50=2,SUM($HB50:HF50)&lt;&gt;1),IF($GJ50&gt;=0.2,1,),)</f>
        <v>0</v>
      </c>
      <c r="HH50" s="517">
        <f>IF(AND($GP50=2,SUM($HB50:HG50)&lt;&gt;1),IF($GE50=1,1,),)</f>
        <v>0</v>
      </c>
      <c r="HI50" s="517">
        <f>IF(AND($GP50=2,SUM($HB50:HH50)&lt;&gt;1),IF($GJ50&gt;=0.1,1,),)</f>
        <v>0</v>
      </c>
      <c r="HJ50" s="517">
        <f>IF(AND(SUM($HB50:HI50)&lt;&gt;1,$GP50=2,$GI50&gt;0),1,)</f>
        <v>0</v>
      </c>
      <c r="HK50" s="517">
        <f t="shared" si="167"/>
        <v>0</v>
      </c>
      <c r="HL50" s="517">
        <f t="shared" si="168"/>
        <v>0</v>
      </c>
      <c r="HM50" s="517">
        <f>IF(AND($GP50=3,SUM($HK50:HL50)&lt;&gt;1),IF(AND($GE50=1,$GJ50&gt;=0.1),1,),)</f>
        <v>0</v>
      </c>
      <c r="HN50" s="517">
        <f>IF(AND($GP50=3,SUM($HK50:HM50)&lt;&gt;1),IF(AND($GE50=1,$GJ50&gt;=0.05),1,),)</f>
        <v>0</v>
      </c>
      <c r="HO50" s="517">
        <f>IF(AND($GP50=3,SUM($HK50:HN50)&lt;&gt;1),IF(AND($GE50=1,$GI50&gt;0),1,),)</f>
        <v>0</v>
      </c>
      <c r="HP50" s="517">
        <f>IF(AND($GP50=3,SUM($HK50:HO50)&lt;&gt;1),IF($GJ50&gt;=0.1,1,),)</f>
        <v>0</v>
      </c>
      <c r="HQ50" s="517">
        <f>IF(AND($GP50=3,SUM($HK50:HP50)&lt;&gt;1),IF($GE50=1,1,),)</f>
        <v>0</v>
      </c>
      <c r="HR50" s="517">
        <f>IF(AND($GP50=3,SUM($HK50:HQ50)&lt;&gt;1),IF($GJ50&gt;=0.05,1,),)</f>
        <v>0</v>
      </c>
      <c r="HS50" s="517">
        <f>IF(AND(SUM($HK50:HR50)&lt;&gt;1,$GP50=3,$GF50=1,$GI50&gt;0),1,)</f>
        <v>0</v>
      </c>
      <c r="HT50" s="831"/>
      <c r="HU50" s="520">
        <f t="shared" si="169"/>
        <v>0</v>
      </c>
      <c r="HV50" s="521">
        <f t="shared" si="170"/>
        <v>0</v>
      </c>
      <c r="HW50" s="521">
        <f t="shared" si="171"/>
        <v>0</v>
      </c>
      <c r="HX50" s="521">
        <f t="shared" si="172"/>
        <v>0</v>
      </c>
      <c r="HY50" s="521">
        <f t="shared" si="173"/>
        <v>0</v>
      </c>
      <c r="HZ50" s="521">
        <f t="shared" si="174"/>
        <v>0</v>
      </c>
      <c r="IA50" s="521">
        <f t="shared" si="175"/>
        <v>0</v>
      </c>
      <c r="IB50" s="521">
        <f t="shared" si="176"/>
        <v>0</v>
      </c>
      <c r="IC50" s="521">
        <f t="shared" si="177"/>
        <v>0</v>
      </c>
      <c r="ID50" s="521">
        <f t="shared" si="178"/>
        <v>0</v>
      </c>
      <c r="IE50" s="521">
        <f t="shared" si="179"/>
        <v>0</v>
      </c>
      <c r="IF50" s="521">
        <f t="shared" si="180"/>
        <v>0</v>
      </c>
      <c r="IG50" s="521">
        <f t="shared" si="181"/>
        <v>0</v>
      </c>
      <c r="IH50" s="521">
        <f t="shared" si="182"/>
        <v>0</v>
      </c>
      <c r="II50" s="521">
        <f t="shared" si="183"/>
        <v>0</v>
      </c>
      <c r="IJ50" s="521">
        <f t="shared" si="184"/>
        <v>0</v>
      </c>
      <c r="IK50" s="521">
        <f t="shared" si="185"/>
        <v>0</v>
      </c>
      <c r="IL50" s="521">
        <f t="shared" si="186"/>
        <v>0</v>
      </c>
      <c r="IM50" s="521">
        <f t="shared" si="187"/>
        <v>0</v>
      </c>
      <c r="IN50" s="521">
        <f t="shared" si="266"/>
        <v>0</v>
      </c>
      <c r="IO50" s="521">
        <f t="shared" si="267"/>
        <v>0</v>
      </c>
      <c r="IP50" s="521">
        <f t="shared" si="268"/>
        <v>0</v>
      </c>
      <c r="IQ50" s="521">
        <f t="shared" si="269"/>
        <v>0</v>
      </c>
      <c r="IR50" s="521">
        <f t="shared" si="270"/>
        <v>0</v>
      </c>
      <c r="IS50" s="521">
        <f t="shared" si="271"/>
        <v>0</v>
      </c>
      <c r="IT50" s="521">
        <f t="shared" si="272"/>
        <v>0</v>
      </c>
      <c r="IU50" s="521">
        <f t="shared" si="273"/>
        <v>0</v>
      </c>
      <c r="IV50" s="521">
        <f t="shared" si="274"/>
        <v>0</v>
      </c>
      <c r="IW50" s="823">
        <f t="shared" si="275"/>
        <v>0</v>
      </c>
      <c r="IX50" s="521">
        <f t="shared" si="276"/>
        <v>0</v>
      </c>
      <c r="IY50" s="521">
        <f t="shared" si="277"/>
        <v>0</v>
      </c>
      <c r="IZ50" s="823">
        <f t="shared" si="188"/>
        <v>0</v>
      </c>
      <c r="JA50" s="521">
        <f t="shared" si="278"/>
        <v>0</v>
      </c>
      <c r="JB50" s="521">
        <f t="shared" si="279"/>
        <v>0</v>
      </c>
      <c r="JC50" s="521">
        <f t="shared" si="280"/>
        <v>0</v>
      </c>
      <c r="JD50" s="521">
        <f t="shared" si="189"/>
        <v>0</v>
      </c>
      <c r="JE50" s="521">
        <f t="shared" si="190"/>
        <v>0</v>
      </c>
      <c r="JF50" s="521">
        <f t="shared" si="191"/>
        <v>0</v>
      </c>
      <c r="JG50" s="521">
        <f t="shared" si="192"/>
        <v>0</v>
      </c>
      <c r="JH50" s="521">
        <f t="shared" si="193"/>
        <v>0</v>
      </c>
      <c r="JI50" s="521">
        <f t="shared" si="194"/>
        <v>0</v>
      </c>
      <c r="JJ50" s="521">
        <f t="shared" si="195"/>
        <v>0</v>
      </c>
      <c r="JK50" s="521">
        <f t="shared" si="196"/>
        <v>0</v>
      </c>
      <c r="JL50" s="521">
        <f t="shared" si="197"/>
        <v>0</v>
      </c>
      <c r="JM50" s="521">
        <f t="shared" si="198"/>
        <v>0</v>
      </c>
      <c r="JN50" s="521">
        <f t="shared" si="199"/>
        <v>0</v>
      </c>
      <c r="JO50" s="521">
        <f t="shared" si="200"/>
        <v>0</v>
      </c>
      <c r="JP50" s="521">
        <f t="shared" si="201"/>
        <v>0</v>
      </c>
      <c r="JQ50" s="521">
        <f t="shared" si="202"/>
        <v>0</v>
      </c>
      <c r="JR50" s="521">
        <f t="shared" si="203"/>
        <v>0</v>
      </c>
      <c r="JS50" s="521">
        <f t="shared" si="204"/>
        <v>0</v>
      </c>
      <c r="JT50" s="521">
        <f t="shared" si="205"/>
        <v>0</v>
      </c>
      <c r="JU50" s="521">
        <f t="shared" si="206"/>
        <v>0</v>
      </c>
      <c r="JV50" s="521">
        <f t="shared" si="207"/>
        <v>0</v>
      </c>
      <c r="JW50" s="521">
        <f t="shared" si="208"/>
        <v>0</v>
      </c>
      <c r="JX50" s="521">
        <f t="shared" si="209"/>
        <v>0</v>
      </c>
      <c r="JY50" s="521">
        <f t="shared" si="210"/>
        <v>0</v>
      </c>
      <c r="JZ50" s="521">
        <f t="shared" si="211"/>
        <v>0</v>
      </c>
      <c r="KA50" s="521">
        <f t="shared" si="212"/>
        <v>0</v>
      </c>
      <c r="KB50" s="521">
        <f t="shared" si="213"/>
        <v>0</v>
      </c>
      <c r="KC50" s="521">
        <f t="shared" si="214"/>
        <v>0</v>
      </c>
      <c r="KD50" s="521">
        <f t="shared" si="215"/>
        <v>0</v>
      </c>
      <c r="KE50" s="521">
        <f t="shared" si="216"/>
        <v>0</v>
      </c>
      <c r="KF50" s="521">
        <f t="shared" si="281"/>
        <v>0</v>
      </c>
      <c r="KG50" s="521">
        <f t="shared" si="217"/>
        <v>0</v>
      </c>
      <c r="KH50" s="521">
        <f t="shared" si="218"/>
        <v>0</v>
      </c>
      <c r="KI50" s="522">
        <f t="shared" si="219"/>
        <v>0</v>
      </c>
      <c r="KJ50" s="521">
        <f t="shared" si="282"/>
        <v>0</v>
      </c>
      <c r="KK50" s="760">
        <f>IF(H50=1,VLOOKUP(C50,'総括表 (A表)'!$E$12:$AW$542,42,FALSE),)</f>
        <v>0</v>
      </c>
      <c r="KL50" s="524">
        <f t="shared" si="220"/>
        <v>0</v>
      </c>
      <c r="KM50" s="521" t="str">
        <f t="shared" si="84"/>
        <v/>
      </c>
      <c r="KN50" s="521" t="str">
        <f t="shared" si="85"/>
        <v/>
      </c>
      <c r="KO50" s="521" t="str">
        <f t="shared" si="221"/>
        <v/>
      </c>
      <c r="KP50" s="521" t="str">
        <f t="shared" si="86"/>
        <v/>
      </c>
      <c r="KQ50" s="521" t="str">
        <f t="shared" si="87"/>
        <v/>
      </c>
      <c r="KR50" s="521" t="str">
        <f t="shared" si="88"/>
        <v/>
      </c>
      <c r="KS50" s="521" t="str">
        <f t="shared" si="89"/>
        <v/>
      </c>
      <c r="KT50" s="521" t="str">
        <f t="shared" si="90"/>
        <v/>
      </c>
      <c r="KU50" s="760" t="str">
        <f t="shared" si="91"/>
        <v/>
      </c>
      <c r="KV50" s="521" t="str">
        <f t="shared" si="283"/>
        <v/>
      </c>
      <c r="KW50" s="520">
        <f t="shared" si="93"/>
        <v>0</v>
      </c>
      <c r="KX50" s="521" t="str">
        <f t="shared" si="222"/>
        <v/>
      </c>
      <c r="KY50" s="525">
        <f t="shared" si="284"/>
        <v>0</v>
      </c>
      <c r="KZ50" s="521" t="str">
        <f t="shared" si="285"/>
        <v/>
      </c>
      <c r="LA50" s="760" t="str">
        <f t="shared" si="286"/>
        <v/>
      </c>
      <c r="LB50" s="526" t="str">
        <f t="shared" si="97"/>
        <v>○</v>
      </c>
      <c r="LC50" s="520">
        <f t="shared" si="223"/>
        <v>0</v>
      </c>
      <c r="LD50" s="527">
        <f t="shared" si="224"/>
        <v>0</v>
      </c>
      <c r="LE50" s="527" t="str">
        <f t="shared" si="225"/>
        <v/>
      </c>
      <c r="LF50" s="761" t="str">
        <f t="shared" si="226"/>
        <v/>
      </c>
      <c r="LG50" s="735" t="str">
        <f t="shared" si="287"/>
        <v/>
      </c>
      <c r="LH50" s="530" t="str">
        <f t="shared" si="288"/>
        <v>○</v>
      </c>
      <c r="LI50" s="736">
        <f t="shared" si="100"/>
        <v>0</v>
      </c>
      <c r="LJ50" s="761">
        <f t="shared" si="289"/>
        <v>0</v>
      </c>
      <c r="LK50" s="532">
        <f t="shared" si="227"/>
        <v>0</v>
      </c>
      <c r="LL50" s="533" t="str">
        <f t="shared" si="228"/>
        <v>○</v>
      </c>
      <c r="LM50" s="600">
        <f t="shared" si="290"/>
        <v>0</v>
      </c>
      <c r="LN50" s="602" t="str">
        <f t="shared" si="229"/>
        <v>○</v>
      </c>
      <c r="LO50" s="608">
        <f t="shared" si="103"/>
        <v>0</v>
      </c>
      <c r="LP50" s="521" t="str">
        <f t="shared" si="291"/>
        <v/>
      </c>
      <c r="LQ50" s="607">
        <f t="shared" si="292"/>
        <v>0</v>
      </c>
      <c r="LR50" s="521" t="str">
        <f t="shared" si="293"/>
        <v/>
      </c>
      <c r="LS50" s="519" t="str">
        <f t="shared" si="294"/>
        <v/>
      </c>
      <c r="LT50" s="526" t="str">
        <f t="shared" si="108"/>
        <v>○</v>
      </c>
      <c r="LU50" s="601" t="str">
        <f t="shared" si="230"/>
        <v/>
      </c>
      <c r="LV50" s="601">
        <f t="shared" si="231"/>
        <v>0</v>
      </c>
      <c r="LW50" s="761">
        <f t="shared" si="295"/>
        <v>0</v>
      </c>
      <c r="LX50" s="735">
        <f t="shared" si="296"/>
        <v>0</v>
      </c>
      <c r="LY50" s="530" t="str">
        <f t="shared" si="112"/>
        <v>○</v>
      </c>
      <c r="LZ50" s="736">
        <f t="shared" si="297"/>
        <v>0</v>
      </c>
      <c r="MA50" s="761">
        <f t="shared" si="298"/>
        <v>0</v>
      </c>
      <c r="MB50" s="532">
        <f t="shared" si="299"/>
        <v>0</v>
      </c>
      <c r="MC50" s="533" t="str">
        <f t="shared" si="232"/>
        <v>○</v>
      </c>
      <c r="MD50" s="473">
        <f>IF(AND($H50=1,$T50=1),SUMIF($E$14:$E$213,E50,$CA$14:CA249),0)</f>
        <v>0</v>
      </c>
      <c r="ME50" s="856" t="str">
        <f t="shared" si="116"/>
        <v>○</v>
      </c>
      <c r="MF50" s="869" t="str">
        <f t="shared" si="233"/>
        <v/>
      </c>
      <c r="MG50" s="870" t="str">
        <f t="shared" si="300"/>
        <v/>
      </c>
      <c r="MH50" s="871" t="str">
        <f t="shared" si="301"/>
        <v/>
      </c>
      <c r="MI50" s="872" t="str">
        <f t="shared" si="234"/>
        <v/>
      </c>
      <c r="MJ50" s="873" t="str">
        <f t="shared" si="302"/>
        <v/>
      </c>
      <c r="MK50" s="874">
        <f t="shared" si="303"/>
        <v>0</v>
      </c>
    </row>
    <row r="51" spans="1:349" ht="18.649999999999999" customHeight="1">
      <c r="A51" s="610">
        <f t="shared" si="245"/>
        <v>0</v>
      </c>
      <c r="B51" s="610">
        <f t="shared" si="121"/>
        <v>0</v>
      </c>
      <c r="C51" s="610">
        <f t="shared" si="122"/>
        <v>0</v>
      </c>
      <c r="D51" s="610">
        <f t="shared" si="123"/>
        <v>0</v>
      </c>
      <c r="E51" s="610">
        <f t="shared" si="246"/>
        <v>0</v>
      </c>
      <c r="F51" s="610">
        <f t="shared" si="124"/>
        <v>0</v>
      </c>
      <c r="G51" s="610">
        <f t="shared" si="125"/>
        <v>0</v>
      </c>
      <c r="H51" s="610">
        <f t="shared" si="126"/>
        <v>0</v>
      </c>
      <c r="I51" s="611">
        <f t="shared" si="10"/>
        <v>38</v>
      </c>
      <c r="J51" s="406"/>
      <c r="K51" s="407"/>
      <c r="L51" s="407"/>
      <c r="M51" s="720"/>
      <c r="N51" s="924"/>
      <c r="O51" s="918"/>
      <c r="P51" s="306"/>
      <c r="Q51" s="637">
        <f t="shared" si="127"/>
        <v>0</v>
      </c>
      <c r="R51" s="656"/>
      <c r="S51" s="655"/>
      <c r="T51" s="657"/>
      <c r="U51" s="657"/>
      <c r="V51" s="762">
        <f t="shared" si="247"/>
        <v>0</v>
      </c>
      <c r="W51" s="305"/>
      <c r="X51" s="502"/>
      <c r="Y51" s="502"/>
      <c r="Z51" s="305"/>
      <c r="AA51" s="639" t="str">
        <f t="shared" si="128"/>
        <v/>
      </c>
      <c r="AB51" s="640" t="str">
        <f t="shared" si="129"/>
        <v/>
      </c>
      <c r="AC51" s="314"/>
      <c r="AD51" s="641">
        <f t="shared" si="130"/>
        <v>0</v>
      </c>
      <c r="AE51" s="729"/>
      <c r="AF51" s="728" t="str">
        <f>'整理番号表 （R6時） '!$AC51</f>
        <v/>
      </c>
      <c r="AG51" s="730" t="str">
        <f t="shared" si="131"/>
        <v/>
      </c>
      <c r="AH51" s="314"/>
      <c r="AI51" s="314"/>
      <c r="AJ51" s="639">
        <f>IF(AI51&lt;&gt;0,VLOOKUP(AI51,'整理番号表 （R6時） '!$B$20:$F$47,2,FALSE),)</f>
        <v>0</v>
      </c>
      <c r="AK51" s="409"/>
      <c r="AL51" s="733"/>
      <c r="AM51" s="409"/>
      <c r="AN51" s="315"/>
      <c r="AO51" s="644" t="str">
        <f>IF(AND($S51=1,$AN51&lt;&gt;0),VLOOKUP(AN51,'整理番号表 （R6時） '!$P$6:$Q$39,2,FALSE),IF(AND($T51=1,$AN51&gt;0,$AN51&lt;=8),VLOOKUP($AN51,'整理番号表 （R6時） '!$P$6:$Q$13,2,FALSE),IF($AN51&gt;=9,"ﾘｰｽは1～8の数字を選択","")))</f>
        <v/>
      </c>
      <c r="AP51" s="501"/>
      <c r="AQ51" s="645">
        <f t="shared" si="132"/>
        <v>0</v>
      </c>
      <c r="AR51" s="810"/>
      <c r="AS51" s="305"/>
      <c r="AT51" s="504"/>
      <c r="AU51" s="505"/>
      <c r="AV51" s="503"/>
      <c r="AW51" s="315"/>
      <c r="AX51" s="751">
        <f>IF(AW51&lt;&gt;0,VLOOKUP(AW51,'整理番号表 （R6時） '!$P$43:$R$49,2,FALSE),)</f>
        <v>0</v>
      </c>
      <c r="AY51" s="506"/>
      <c r="AZ51" s="505"/>
      <c r="BA51" s="503"/>
      <c r="BB51" s="444"/>
      <c r="BC51" s="759">
        <f t="shared" si="133"/>
        <v>0</v>
      </c>
      <c r="BD51" s="763">
        <f t="shared" si="248"/>
        <v>0</v>
      </c>
      <c r="BE51" s="759">
        <f t="shared" si="134"/>
        <v>0</v>
      </c>
      <c r="BF51" s="508"/>
      <c r="BG51" s="508"/>
      <c r="BH51" s="508"/>
      <c r="BI51" s="509"/>
      <c r="BJ51" s="770" t="str">
        <f t="shared" si="135"/>
        <v/>
      </c>
      <c r="BK51" s="772" t="str">
        <f t="shared" si="136"/>
        <v/>
      </c>
      <c r="BL51" s="648">
        <f t="shared" si="137"/>
        <v>0</v>
      </c>
      <c r="BM51" s="836"/>
      <c r="BN51" s="510"/>
      <c r="BO51" s="593"/>
      <c r="BP51" s="902"/>
      <c r="BQ51" s="756"/>
      <c r="BR51" s="756"/>
      <c r="BS51" s="756"/>
      <c r="BT51" s="929" t="str">
        <f t="shared" si="238"/>
        <v/>
      </c>
      <c r="BU51" s="911"/>
      <c r="BV51" s="752"/>
      <c r="BW51" s="751">
        <f>IF(BV51&lt;&gt;0,VLOOKUP(BV51,'整理番号表 （R6時） '!$P$43:$R$49,2,FALSE),)</f>
        <v>0</v>
      </c>
      <c r="BX51" s="758"/>
      <c r="BY51" s="757"/>
      <c r="BZ51" s="759" t="str">
        <f t="shared" si="138"/>
        <v/>
      </c>
      <c r="CA51" s="712"/>
      <c r="CB51" s="759">
        <f t="shared" si="139"/>
        <v>0</v>
      </c>
      <c r="CC51" s="763" t="str">
        <f t="shared" si="249"/>
        <v/>
      </c>
      <c r="CD51" s="754"/>
      <c r="CE51" s="754"/>
      <c r="CF51" s="759">
        <f t="shared" si="235"/>
        <v>0</v>
      </c>
      <c r="CG51" s="748"/>
      <c r="CH51" s="748"/>
      <c r="CI51" s="622"/>
      <c r="CJ51" s="853"/>
      <c r="CK51" s="854"/>
      <c r="CL51" s="665" t="str">
        <f t="shared" si="140"/>
        <v/>
      </c>
      <c r="CM51" s="666" t="str">
        <f t="shared" si="250"/>
        <v/>
      </c>
      <c r="CN51" s="744"/>
      <c r="CO51" s="496"/>
      <c r="CP51" s="762" t="str">
        <f t="shared" si="251"/>
        <v/>
      </c>
      <c r="CQ51" s="740"/>
      <c r="CR51" s="749"/>
      <c r="CS51" s="740"/>
      <c r="CT51" s="740"/>
      <c r="CU51" s="740"/>
      <c r="CV51" s="649" t="str">
        <f t="shared" si="141"/>
        <v/>
      </c>
      <c r="CW51" s="547">
        <f t="shared" si="142"/>
        <v>0</v>
      </c>
      <c r="CX51" s="762" t="str">
        <f t="shared" si="252"/>
        <v/>
      </c>
      <c r="CY51" s="715"/>
      <c r="CZ51" s="740"/>
      <c r="DA51" s="715"/>
      <c r="DB51" s="715"/>
      <c r="DC51" s="714"/>
      <c r="DD51" s="649" t="str">
        <f t="shared" si="143"/>
        <v/>
      </c>
      <c r="DE51" s="547" t="str">
        <f t="shared" si="144"/>
        <v/>
      </c>
      <c r="DF51" s="762">
        <f t="shared" si="145"/>
        <v>0</v>
      </c>
      <c r="DG51" s="762" t="str">
        <f t="shared" si="146"/>
        <v/>
      </c>
      <c r="DH51" s="762">
        <f t="shared" si="147"/>
        <v>0</v>
      </c>
      <c r="DI51" s="762">
        <f t="shared" si="148"/>
        <v>0</v>
      </c>
      <c r="DJ51" s="762">
        <f t="shared" si="149"/>
        <v>0</v>
      </c>
      <c r="DK51" s="762">
        <f t="shared" si="150"/>
        <v>0</v>
      </c>
      <c r="DL51" s="762">
        <f t="shared" si="151"/>
        <v>0</v>
      </c>
      <c r="DM51" s="762" t="str">
        <f t="shared" si="152"/>
        <v/>
      </c>
      <c r="DN51" s="855"/>
      <c r="DO51" s="661">
        <f t="shared" si="243"/>
        <v>0</v>
      </c>
      <c r="DP51" s="336">
        <f t="shared" si="243"/>
        <v>0</v>
      </c>
      <c r="DQ51" s="336">
        <f t="shared" si="243"/>
        <v>0</v>
      </c>
      <c r="DR51" s="336">
        <f t="shared" si="243"/>
        <v>0</v>
      </c>
      <c r="DS51" s="336">
        <f t="shared" si="243"/>
        <v>0</v>
      </c>
      <c r="DT51" s="336">
        <f t="shared" si="243"/>
        <v>0</v>
      </c>
      <c r="DU51" s="336">
        <f t="shared" si="253"/>
        <v>0</v>
      </c>
      <c r="DV51" s="336">
        <f t="shared" si="244"/>
        <v>0</v>
      </c>
      <c r="DW51" s="336">
        <f t="shared" si="244"/>
        <v>0</v>
      </c>
      <c r="DX51" s="336">
        <f t="shared" si="244"/>
        <v>0</v>
      </c>
      <c r="DY51" s="336">
        <f t="shared" si="244"/>
        <v>0</v>
      </c>
      <c r="DZ51" s="336">
        <f t="shared" si="244"/>
        <v>0</v>
      </c>
      <c r="EA51" s="336">
        <f t="shared" si="244"/>
        <v>0</v>
      </c>
      <c r="EB51" s="336">
        <f t="shared" si="254"/>
        <v>0</v>
      </c>
      <c r="EC51" s="336">
        <f t="shared" si="255"/>
        <v>0</v>
      </c>
      <c r="ED51" s="336">
        <f t="shared" si="256"/>
        <v>0</v>
      </c>
      <c r="EE51" s="336">
        <f t="shared" si="257"/>
        <v>0</v>
      </c>
      <c r="EF51" s="336">
        <f t="shared" si="258"/>
        <v>0</v>
      </c>
      <c r="EG51" s="390">
        <f t="shared" si="259"/>
        <v>0</v>
      </c>
      <c r="EH51" s="650">
        <f t="shared" si="161"/>
        <v>0</v>
      </c>
      <c r="EI51" s="650">
        <f>IF($AA51=1,IF(SUM($EH51:EH51)&lt;&gt;1,IF(SUM(GR51,HC51,HL51)&gt;0,1,),),)</f>
        <v>0</v>
      </c>
      <c r="EJ51" s="650">
        <f>IF($AA51=1,IF(SUM($EH51:EI51)&lt;&gt;1,IF(SUM(GS51,HD51,HM51)&gt;0,1,),),)</f>
        <v>0</v>
      </c>
      <c r="EK51" s="650">
        <f>IF($AA51=1,IF(SUM($EH51:EJ51)&lt;&gt;1,IF(SUM(GT51,HE51,HN51)&gt;0,1,),),)</f>
        <v>0</v>
      </c>
      <c r="EL51" s="650">
        <f>IF($AA51=1,IF(SUM($EH51:EK51)&lt;&gt;1,IF(SUM(GU51,GZ51,HF51,HO51)&gt;0,1,),),)</f>
        <v>0</v>
      </c>
      <c r="EM51" s="650">
        <f>IF($AA51=1,IF(SUM($EH51:EK51)&lt;&gt;1,IF(SUM(GV51,HG51,HP51)&gt;0,1,),),)</f>
        <v>0</v>
      </c>
      <c r="EN51" s="650">
        <f>IF($AA51=1,IF(SUM($EH51:EL51)&lt;&gt;1,IF(SUM(GW51,HH51,HQ51)&gt;0,1,),),)</f>
        <v>0</v>
      </c>
      <c r="EO51" s="650">
        <f>IF($AA51=1,IF(SUM($EH51:EM51)&lt;&gt;1,IF(SUM(GX51,HI51,HR51)&gt;0,1,),),)</f>
        <v>0</v>
      </c>
      <c r="EP51" s="650">
        <f>IF($AA51=1,IF(SUM($EH51:EO51)&lt;&gt;1,IF(SUM(GY51,HJ51,HS51,HA51)&gt;0,1,),),)</f>
        <v>0</v>
      </c>
      <c r="EQ51" s="818"/>
      <c r="ER51" s="818"/>
      <c r="ES51" s="818"/>
      <c r="ET51" s="818"/>
      <c r="EU51" s="818"/>
      <c r="EV51" s="818"/>
      <c r="EW51" s="59"/>
      <c r="EX51" s="59"/>
      <c r="EY51" s="59"/>
      <c r="EZ51" s="59"/>
      <c r="FA51" s="59"/>
      <c r="FB51" s="650">
        <f t="shared" si="21"/>
        <v>0</v>
      </c>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11"/>
      <c r="GB51" s="59"/>
      <c r="GC51" s="932"/>
      <c r="GD51" s="662"/>
      <c r="GE51" s="512"/>
      <c r="GF51" s="513"/>
      <c r="GG51" s="514"/>
      <c r="GH51" s="514"/>
      <c r="GI51" s="515">
        <f t="shared" si="260"/>
        <v>0</v>
      </c>
      <c r="GJ51" s="516">
        <f t="shared" si="261"/>
        <v>0</v>
      </c>
      <c r="GK51" s="517">
        <f t="shared" si="24"/>
        <v>0</v>
      </c>
      <c r="GL51" s="518">
        <f t="shared" si="262"/>
        <v>0</v>
      </c>
      <c r="GM51" s="518">
        <f t="shared" si="263"/>
        <v>0</v>
      </c>
      <c r="GN51" s="518">
        <f t="shared" si="264"/>
        <v>0</v>
      </c>
      <c r="GO51" s="518">
        <f t="shared" si="265"/>
        <v>0</v>
      </c>
      <c r="GP51" s="517">
        <f t="shared" si="162"/>
        <v>0</v>
      </c>
      <c r="GQ51" s="517">
        <f t="shared" si="163"/>
        <v>0</v>
      </c>
      <c r="GR51" s="517">
        <f>IF($GF51&lt;&gt;1,IF(AND(SUM($GQ51:GQ51)&lt;&gt;1),IF($GI51&gt;=10,1,),),0)</f>
        <v>0</v>
      </c>
      <c r="GS51" s="517">
        <f>IF($GF51&lt;&gt;1,IF(AND(SUM($GQ51:GR51)&lt;&gt;1),IF(AND($GE51=1,$GI51&gt;=4),1,),),0)</f>
        <v>0</v>
      </c>
      <c r="GT51" s="517">
        <f>IF($GF51&lt;&gt;1,IF(AND(SUM($GQ51:GS51)&lt;&gt;1),IF(AND($GE51=1,$GI51&gt;=2),1,),),0)</f>
        <v>0</v>
      </c>
      <c r="GU51" s="517">
        <f>IF($GF51&lt;&gt;1,IF(AND(SUM($GQ51:GT51)&lt;&gt;1),IF(AND($GE51=1,$GI51&gt;0),1,),),0)</f>
        <v>0</v>
      </c>
      <c r="GV51" s="517">
        <f>IF($GF51&lt;&gt;1,IF(AND(SUM($GQ51:GU51)&lt;&gt;1),IF($GI51&gt;=4,1,),),0)</f>
        <v>0</v>
      </c>
      <c r="GW51" s="517">
        <f>IF($GF51&lt;&gt;1,IF(AND(SUM($GQ51:GV51)&lt;&gt;1),IF($GE51=1,1,),),0)</f>
        <v>0</v>
      </c>
      <c r="GX51" s="517">
        <f>IF($GF51&lt;&gt;1,IF(AND(SUM($GQ51:GW51)&lt;&gt;1),IF($GI51&gt;=2,1,),),0)</f>
        <v>0</v>
      </c>
      <c r="GY51" s="517">
        <f>IF($GF51&lt;&gt;1,IF(AND(SUM($GQ51:GX51)&lt;&gt;1),IF($GI51&gt;0,1,),),0)</f>
        <v>0</v>
      </c>
      <c r="GZ51" s="517">
        <f t="shared" si="164"/>
        <v>0</v>
      </c>
      <c r="HA51" s="517">
        <f>IF(AND(SUM($GZ51:GZ51)&lt;&gt;1,$GP51=4,$GF51=1,$GI51&gt;0),1,0)</f>
        <v>0</v>
      </c>
      <c r="HB51" s="517">
        <f t="shared" si="165"/>
        <v>0</v>
      </c>
      <c r="HC51" s="517">
        <f t="shared" si="166"/>
        <v>0</v>
      </c>
      <c r="HD51" s="517">
        <f>IF(AND($GP51=2,SUM($HB51:HC51)&lt;&gt;1),IF(AND($GE51=1,$GJ51&gt;=0.2),1,),)</f>
        <v>0</v>
      </c>
      <c r="HE51" s="517">
        <f>IF(AND($GP51=2,SUM($HB51:HD51)&lt;&gt;1),IF(AND($GE51=1,$GJ51&gt;=0.1),1,),)</f>
        <v>0</v>
      </c>
      <c r="HF51" s="517">
        <f>IF(AND($GP51=2,SUM($HB51:HE51)&lt;&gt;1),IF(AND($GE51=1,$GI51&gt;0),1,),)</f>
        <v>0</v>
      </c>
      <c r="HG51" s="517">
        <f>IF(AND($GP51=2,SUM($HB51:HF51)&lt;&gt;1),IF($GJ51&gt;=0.2,1,),)</f>
        <v>0</v>
      </c>
      <c r="HH51" s="517">
        <f>IF(AND($GP51=2,SUM($HB51:HG51)&lt;&gt;1),IF($GE51=1,1,),)</f>
        <v>0</v>
      </c>
      <c r="HI51" s="517">
        <f>IF(AND($GP51=2,SUM($HB51:HH51)&lt;&gt;1),IF($GJ51&gt;=0.1,1,),)</f>
        <v>0</v>
      </c>
      <c r="HJ51" s="517">
        <f>IF(AND(SUM($HB51:HI51)&lt;&gt;1,$GP51=2,$GI51&gt;0),1,)</f>
        <v>0</v>
      </c>
      <c r="HK51" s="517">
        <f t="shared" si="167"/>
        <v>0</v>
      </c>
      <c r="HL51" s="517">
        <f t="shared" si="168"/>
        <v>0</v>
      </c>
      <c r="HM51" s="517">
        <f>IF(AND($GP51=3,SUM($HK51:HL51)&lt;&gt;1),IF(AND($GE51=1,$GJ51&gt;=0.1),1,),)</f>
        <v>0</v>
      </c>
      <c r="HN51" s="517">
        <f>IF(AND($GP51=3,SUM($HK51:HM51)&lt;&gt;1),IF(AND($GE51=1,$GJ51&gt;=0.05),1,),)</f>
        <v>0</v>
      </c>
      <c r="HO51" s="517">
        <f>IF(AND($GP51=3,SUM($HK51:HN51)&lt;&gt;1),IF(AND($GE51=1,$GI51&gt;0),1,),)</f>
        <v>0</v>
      </c>
      <c r="HP51" s="517">
        <f>IF(AND($GP51=3,SUM($HK51:HO51)&lt;&gt;1),IF($GJ51&gt;=0.1,1,),)</f>
        <v>0</v>
      </c>
      <c r="HQ51" s="517">
        <f>IF(AND($GP51=3,SUM($HK51:HP51)&lt;&gt;1),IF($GE51=1,1,),)</f>
        <v>0</v>
      </c>
      <c r="HR51" s="517">
        <f>IF(AND($GP51=3,SUM($HK51:HQ51)&lt;&gt;1),IF($GJ51&gt;=0.05,1,),)</f>
        <v>0</v>
      </c>
      <c r="HS51" s="517">
        <f>IF(AND(SUM($HK51:HR51)&lt;&gt;1,$GP51=3,$GF51=1,$GI51&gt;0),1,)</f>
        <v>0</v>
      </c>
      <c r="HT51" s="831"/>
      <c r="HU51" s="520">
        <f t="shared" si="169"/>
        <v>0</v>
      </c>
      <c r="HV51" s="521">
        <f t="shared" si="170"/>
        <v>0</v>
      </c>
      <c r="HW51" s="521">
        <f t="shared" si="171"/>
        <v>0</v>
      </c>
      <c r="HX51" s="521">
        <f t="shared" si="172"/>
        <v>0</v>
      </c>
      <c r="HY51" s="521">
        <f t="shared" si="173"/>
        <v>0</v>
      </c>
      <c r="HZ51" s="521">
        <f t="shared" si="174"/>
        <v>0</v>
      </c>
      <c r="IA51" s="521">
        <f t="shared" si="175"/>
        <v>0</v>
      </c>
      <c r="IB51" s="521">
        <f t="shared" si="176"/>
        <v>0</v>
      </c>
      <c r="IC51" s="521">
        <f t="shared" si="177"/>
        <v>0</v>
      </c>
      <c r="ID51" s="521">
        <f t="shared" si="178"/>
        <v>0</v>
      </c>
      <c r="IE51" s="521">
        <f t="shared" si="179"/>
        <v>0</v>
      </c>
      <c r="IF51" s="521">
        <f t="shared" si="180"/>
        <v>0</v>
      </c>
      <c r="IG51" s="521">
        <f t="shared" si="181"/>
        <v>0</v>
      </c>
      <c r="IH51" s="521">
        <f t="shared" si="182"/>
        <v>0</v>
      </c>
      <c r="II51" s="521">
        <f t="shared" si="183"/>
        <v>0</v>
      </c>
      <c r="IJ51" s="521">
        <f t="shared" si="184"/>
        <v>0</v>
      </c>
      <c r="IK51" s="521">
        <f t="shared" si="185"/>
        <v>0</v>
      </c>
      <c r="IL51" s="521">
        <f t="shared" si="186"/>
        <v>0</v>
      </c>
      <c r="IM51" s="521">
        <f t="shared" si="187"/>
        <v>0</v>
      </c>
      <c r="IN51" s="521">
        <f t="shared" si="266"/>
        <v>0</v>
      </c>
      <c r="IO51" s="521">
        <f t="shared" si="267"/>
        <v>0</v>
      </c>
      <c r="IP51" s="521">
        <f t="shared" si="268"/>
        <v>0</v>
      </c>
      <c r="IQ51" s="521">
        <f t="shared" si="269"/>
        <v>0</v>
      </c>
      <c r="IR51" s="521">
        <f t="shared" si="270"/>
        <v>0</v>
      </c>
      <c r="IS51" s="521">
        <f t="shared" si="271"/>
        <v>0</v>
      </c>
      <c r="IT51" s="521">
        <f t="shared" si="272"/>
        <v>0</v>
      </c>
      <c r="IU51" s="521">
        <f t="shared" si="273"/>
        <v>0</v>
      </c>
      <c r="IV51" s="521">
        <f t="shared" si="274"/>
        <v>0</v>
      </c>
      <c r="IW51" s="823">
        <f t="shared" si="275"/>
        <v>0</v>
      </c>
      <c r="IX51" s="521">
        <f t="shared" si="276"/>
        <v>0</v>
      </c>
      <c r="IY51" s="521">
        <f t="shared" si="277"/>
        <v>0</v>
      </c>
      <c r="IZ51" s="823">
        <f t="shared" si="188"/>
        <v>0</v>
      </c>
      <c r="JA51" s="521">
        <f t="shared" si="278"/>
        <v>0</v>
      </c>
      <c r="JB51" s="521">
        <f t="shared" si="279"/>
        <v>0</v>
      </c>
      <c r="JC51" s="521">
        <f t="shared" si="280"/>
        <v>0</v>
      </c>
      <c r="JD51" s="521">
        <f t="shared" si="189"/>
        <v>0</v>
      </c>
      <c r="JE51" s="521">
        <f t="shared" si="190"/>
        <v>0</v>
      </c>
      <c r="JF51" s="521">
        <f t="shared" si="191"/>
        <v>0</v>
      </c>
      <c r="JG51" s="521">
        <f t="shared" si="192"/>
        <v>0</v>
      </c>
      <c r="JH51" s="521">
        <f t="shared" si="193"/>
        <v>0</v>
      </c>
      <c r="JI51" s="521">
        <f t="shared" si="194"/>
        <v>0</v>
      </c>
      <c r="JJ51" s="521">
        <f t="shared" si="195"/>
        <v>0</v>
      </c>
      <c r="JK51" s="521">
        <f t="shared" si="196"/>
        <v>0</v>
      </c>
      <c r="JL51" s="521">
        <f t="shared" si="197"/>
        <v>0</v>
      </c>
      <c r="JM51" s="521">
        <f t="shared" si="198"/>
        <v>0</v>
      </c>
      <c r="JN51" s="521">
        <f t="shared" si="199"/>
        <v>0</v>
      </c>
      <c r="JO51" s="521">
        <f t="shared" si="200"/>
        <v>0</v>
      </c>
      <c r="JP51" s="521">
        <f t="shared" si="201"/>
        <v>0</v>
      </c>
      <c r="JQ51" s="521">
        <f t="shared" si="202"/>
        <v>0</v>
      </c>
      <c r="JR51" s="521">
        <f t="shared" si="203"/>
        <v>0</v>
      </c>
      <c r="JS51" s="521">
        <f t="shared" si="204"/>
        <v>0</v>
      </c>
      <c r="JT51" s="521">
        <f t="shared" si="205"/>
        <v>0</v>
      </c>
      <c r="JU51" s="521">
        <f t="shared" si="206"/>
        <v>0</v>
      </c>
      <c r="JV51" s="521">
        <f t="shared" si="207"/>
        <v>0</v>
      </c>
      <c r="JW51" s="521">
        <f t="shared" si="208"/>
        <v>0</v>
      </c>
      <c r="JX51" s="521">
        <f t="shared" si="209"/>
        <v>0</v>
      </c>
      <c r="JY51" s="521">
        <f t="shared" si="210"/>
        <v>0</v>
      </c>
      <c r="JZ51" s="521">
        <f t="shared" si="211"/>
        <v>0</v>
      </c>
      <c r="KA51" s="521">
        <f t="shared" si="212"/>
        <v>0</v>
      </c>
      <c r="KB51" s="521">
        <f t="shared" si="213"/>
        <v>0</v>
      </c>
      <c r="KC51" s="521">
        <f t="shared" si="214"/>
        <v>0</v>
      </c>
      <c r="KD51" s="521">
        <f t="shared" si="215"/>
        <v>0</v>
      </c>
      <c r="KE51" s="521">
        <f t="shared" si="216"/>
        <v>0</v>
      </c>
      <c r="KF51" s="521">
        <f t="shared" si="281"/>
        <v>0</v>
      </c>
      <c r="KG51" s="521">
        <f t="shared" si="217"/>
        <v>0</v>
      </c>
      <c r="KH51" s="521">
        <f t="shared" si="218"/>
        <v>0</v>
      </c>
      <c r="KI51" s="522">
        <f t="shared" si="219"/>
        <v>0</v>
      </c>
      <c r="KJ51" s="521">
        <f t="shared" si="282"/>
        <v>0</v>
      </c>
      <c r="KK51" s="760">
        <f>IF(H51=1,VLOOKUP(C51,'総括表 (A表)'!$E$12:$AW$542,42,FALSE),)</f>
        <v>0</v>
      </c>
      <c r="KL51" s="524">
        <f t="shared" si="220"/>
        <v>0</v>
      </c>
      <c r="KM51" s="521" t="str">
        <f t="shared" si="84"/>
        <v/>
      </c>
      <c r="KN51" s="521" t="str">
        <f t="shared" si="85"/>
        <v/>
      </c>
      <c r="KO51" s="521" t="str">
        <f t="shared" si="221"/>
        <v/>
      </c>
      <c r="KP51" s="521" t="str">
        <f t="shared" si="86"/>
        <v/>
      </c>
      <c r="KQ51" s="521" t="str">
        <f t="shared" si="87"/>
        <v/>
      </c>
      <c r="KR51" s="521" t="str">
        <f t="shared" si="88"/>
        <v/>
      </c>
      <c r="KS51" s="521" t="str">
        <f t="shared" si="89"/>
        <v/>
      </c>
      <c r="KT51" s="521" t="str">
        <f t="shared" si="90"/>
        <v/>
      </c>
      <c r="KU51" s="760" t="str">
        <f t="shared" si="91"/>
        <v/>
      </c>
      <c r="KV51" s="521" t="str">
        <f t="shared" si="283"/>
        <v/>
      </c>
      <c r="KW51" s="520">
        <f t="shared" si="93"/>
        <v>0</v>
      </c>
      <c r="KX51" s="521" t="str">
        <f t="shared" si="222"/>
        <v/>
      </c>
      <c r="KY51" s="525">
        <f t="shared" si="284"/>
        <v>0</v>
      </c>
      <c r="KZ51" s="521" t="str">
        <f t="shared" si="285"/>
        <v/>
      </c>
      <c r="LA51" s="760" t="str">
        <f t="shared" si="286"/>
        <v/>
      </c>
      <c r="LB51" s="526" t="str">
        <f t="shared" si="97"/>
        <v>○</v>
      </c>
      <c r="LC51" s="520">
        <f t="shared" si="223"/>
        <v>0</v>
      </c>
      <c r="LD51" s="527">
        <f t="shared" si="224"/>
        <v>0</v>
      </c>
      <c r="LE51" s="527" t="str">
        <f t="shared" si="225"/>
        <v/>
      </c>
      <c r="LF51" s="761" t="str">
        <f t="shared" si="226"/>
        <v/>
      </c>
      <c r="LG51" s="735" t="str">
        <f t="shared" si="287"/>
        <v/>
      </c>
      <c r="LH51" s="530" t="str">
        <f t="shared" si="288"/>
        <v>○</v>
      </c>
      <c r="LI51" s="736">
        <f t="shared" si="100"/>
        <v>0</v>
      </c>
      <c r="LJ51" s="761">
        <f t="shared" si="289"/>
        <v>0</v>
      </c>
      <c r="LK51" s="532">
        <f t="shared" si="227"/>
        <v>0</v>
      </c>
      <c r="LL51" s="533" t="str">
        <f t="shared" si="228"/>
        <v>○</v>
      </c>
      <c r="LM51" s="600">
        <f t="shared" si="290"/>
        <v>0</v>
      </c>
      <c r="LN51" s="602" t="str">
        <f t="shared" si="229"/>
        <v>○</v>
      </c>
      <c r="LO51" s="608">
        <f t="shared" si="103"/>
        <v>0</v>
      </c>
      <c r="LP51" s="521" t="str">
        <f t="shared" si="291"/>
        <v/>
      </c>
      <c r="LQ51" s="607">
        <f t="shared" si="292"/>
        <v>0</v>
      </c>
      <c r="LR51" s="521" t="str">
        <f t="shared" si="293"/>
        <v/>
      </c>
      <c r="LS51" s="519" t="str">
        <f t="shared" si="294"/>
        <v/>
      </c>
      <c r="LT51" s="526" t="str">
        <f t="shared" si="108"/>
        <v>○</v>
      </c>
      <c r="LU51" s="601" t="str">
        <f t="shared" si="230"/>
        <v/>
      </c>
      <c r="LV51" s="601">
        <f t="shared" si="231"/>
        <v>0</v>
      </c>
      <c r="LW51" s="761">
        <f t="shared" si="295"/>
        <v>0</v>
      </c>
      <c r="LX51" s="735">
        <f t="shared" si="296"/>
        <v>0</v>
      </c>
      <c r="LY51" s="530" t="str">
        <f t="shared" si="112"/>
        <v>○</v>
      </c>
      <c r="LZ51" s="736">
        <f t="shared" si="297"/>
        <v>0</v>
      </c>
      <c r="MA51" s="761">
        <f t="shared" si="298"/>
        <v>0</v>
      </c>
      <c r="MB51" s="532">
        <f t="shared" si="299"/>
        <v>0</v>
      </c>
      <c r="MC51" s="533" t="str">
        <f t="shared" si="232"/>
        <v>○</v>
      </c>
      <c r="MD51" s="473">
        <f>IF(AND($H51=1,$T51=1),SUMIF($E$14:$E$213,E51,$CA$14:CA250),0)</f>
        <v>0</v>
      </c>
      <c r="ME51" s="856" t="str">
        <f t="shared" si="116"/>
        <v>○</v>
      </c>
      <c r="MF51" s="869" t="str">
        <f t="shared" si="233"/>
        <v/>
      </c>
      <c r="MG51" s="870" t="str">
        <f t="shared" si="300"/>
        <v/>
      </c>
      <c r="MH51" s="871" t="str">
        <f t="shared" si="301"/>
        <v/>
      </c>
      <c r="MI51" s="872" t="str">
        <f t="shared" si="234"/>
        <v/>
      </c>
      <c r="MJ51" s="873" t="str">
        <f t="shared" si="302"/>
        <v/>
      </c>
      <c r="MK51" s="874">
        <f t="shared" si="303"/>
        <v>0</v>
      </c>
    </row>
    <row r="52" spans="1:349" ht="18.649999999999999" customHeight="1">
      <c r="A52" s="610">
        <f t="shared" si="245"/>
        <v>0</v>
      </c>
      <c r="B52" s="610">
        <f t="shared" si="121"/>
        <v>0</v>
      </c>
      <c r="C52" s="610">
        <f t="shared" si="122"/>
        <v>0</v>
      </c>
      <c r="D52" s="610">
        <f t="shared" si="123"/>
        <v>0</v>
      </c>
      <c r="E52" s="610">
        <f t="shared" si="246"/>
        <v>0</v>
      </c>
      <c r="F52" s="610">
        <f t="shared" si="124"/>
        <v>0</v>
      </c>
      <c r="G52" s="610">
        <f t="shared" si="125"/>
        <v>0</v>
      </c>
      <c r="H52" s="610">
        <f t="shared" si="126"/>
        <v>0</v>
      </c>
      <c r="I52" s="611">
        <f t="shared" si="10"/>
        <v>39</v>
      </c>
      <c r="J52" s="406"/>
      <c r="K52" s="407"/>
      <c r="L52" s="407"/>
      <c r="M52" s="720"/>
      <c r="N52" s="924"/>
      <c r="O52" s="918"/>
      <c r="P52" s="306"/>
      <c r="Q52" s="637">
        <f t="shared" si="127"/>
        <v>0</v>
      </c>
      <c r="R52" s="656"/>
      <c r="S52" s="655"/>
      <c r="T52" s="657"/>
      <c r="U52" s="657"/>
      <c r="V52" s="762">
        <f t="shared" si="247"/>
        <v>0</v>
      </c>
      <c r="W52" s="305"/>
      <c r="X52" s="502"/>
      <c r="Y52" s="502"/>
      <c r="Z52" s="305"/>
      <c r="AA52" s="639" t="str">
        <f t="shared" si="128"/>
        <v/>
      </c>
      <c r="AB52" s="640" t="str">
        <f t="shared" si="129"/>
        <v/>
      </c>
      <c r="AC52" s="314"/>
      <c r="AD52" s="641">
        <f t="shared" si="130"/>
        <v>0</v>
      </c>
      <c r="AE52" s="729"/>
      <c r="AF52" s="728" t="str">
        <f>'整理番号表 （R6時） '!$AC52</f>
        <v/>
      </c>
      <c r="AG52" s="730" t="str">
        <f t="shared" si="131"/>
        <v/>
      </c>
      <c r="AH52" s="314"/>
      <c r="AI52" s="314"/>
      <c r="AJ52" s="639">
        <f>IF(AI52&lt;&gt;0,VLOOKUP(AI52,'整理番号表 （R6時） '!$B$20:$F$47,2,FALSE),)</f>
        <v>0</v>
      </c>
      <c r="AK52" s="409"/>
      <c r="AL52" s="733"/>
      <c r="AM52" s="409"/>
      <c r="AN52" s="315"/>
      <c r="AO52" s="644" t="str">
        <f>IF(AND($S52=1,$AN52&lt;&gt;0),VLOOKUP(AN52,'整理番号表 （R6時） '!$P$6:$Q$39,2,FALSE),IF(AND($T52=1,$AN52&gt;0,$AN52&lt;=8),VLOOKUP($AN52,'整理番号表 （R6時） '!$P$6:$Q$13,2,FALSE),IF($AN52&gt;=9,"ﾘｰｽは1～8の数字を選択","")))</f>
        <v/>
      </c>
      <c r="AP52" s="501"/>
      <c r="AQ52" s="645">
        <f t="shared" si="132"/>
        <v>0</v>
      </c>
      <c r="AR52" s="810"/>
      <c r="AS52" s="305"/>
      <c r="AT52" s="504"/>
      <c r="AU52" s="505"/>
      <c r="AV52" s="503"/>
      <c r="AW52" s="315"/>
      <c r="AX52" s="751">
        <f>IF(AW52&lt;&gt;0,VLOOKUP(AW52,'整理番号表 （R6時） '!$P$43:$R$49,2,FALSE),)</f>
        <v>0</v>
      </c>
      <c r="AY52" s="506"/>
      <c r="AZ52" s="505"/>
      <c r="BA52" s="503"/>
      <c r="BB52" s="444"/>
      <c r="BC52" s="759">
        <f t="shared" si="133"/>
        <v>0</v>
      </c>
      <c r="BD52" s="763">
        <f t="shared" si="248"/>
        <v>0</v>
      </c>
      <c r="BE52" s="759">
        <f t="shared" si="134"/>
        <v>0</v>
      </c>
      <c r="BF52" s="508"/>
      <c r="BG52" s="508"/>
      <c r="BH52" s="508"/>
      <c r="BI52" s="509"/>
      <c r="BJ52" s="770" t="str">
        <f t="shared" si="135"/>
        <v/>
      </c>
      <c r="BK52" s="772" t="str">
        <f t="shared" si="136"/>
        <v/>
      </c>
      <c r="BL52" s="648">
        <f t="shared" si="137"/>
        <v>0</v>
      </c>
      <c r="BM52" s="836"/>
      <c r="BN52" s="510"/>
      <c r="BO52" s="593"/>
      <c r="BP52" s="902"/>
      <c r="BQ52" s="756"/>
      <c r="BR52" s="756"/>
      <c r="BS52" s="756"/>
      <c r="BT52" s="929" t="str">
        <f t="shared" si="238"/>
        <v/>
      </c>
      <c r="BU52" s="911"/>
      <c r="BV52" s="752"/>
      <c r="BW52" s="751">
        <f>IF(BV52&lt;&gt;0,VLOOKUP(BV52,'整理番号表 （R6時） '!$P$43:$R$49,2,FALSE),)</f>
        <v>0</v>
      </c>
      <c r="BX52" s="758"/>
      <c r="BY52" s="757"/>
      <c r="BZ52" s="759" t="str">
        <f t="shared" si="138"/>
        <v/>
      </c>
      <c r="CA52" s="712"/>
      <c r="CB52" s="759">
        <f t="shared" si="139"/>
        <v>0</v>
      </c>
      <c r="CC52" s="763" t="str">
        <f t="shared" si="249"/>
        <v/>
      </c>
      <c r="CD52" s="754"/>
      <c r="CE52" s="754"/>
      <c r="CF52" s="759">
        <f t="shared" si="235"/>
        <v>0</v>
      </c>
      <c r="CG52" s="748"/>
      <c r="CH52" s="748"/>
      <c r="CI52" s="622"/>
      <c r="CJ52" s="853"/>
      <c r="CK52" s="854"/>
      <c r="CL52" s="665" t="str">
        <f t="shared" si="140"/>
        <v/>
      </c>
      <c r="CM52" s="666" t="str">
        <f t="shared" si="250"/>
        <v/>
      </c>
      <c r="CN52" s="744"/>
      <c r="CO52" s="496"/>
      <c r="CP52" s="762" t="str">
        <f t="shared" si="251"/>
        <v/>
      </c>
      <c r="CQ52" s="740"/>
      <c r="CR52" s="749"/>
      <c r="CS52" s="740"/>
      <c r="CT52" s="740"/>
      <c r="CU52" s="740"/>
      <c r="CV52" s="649" t="str">
        <f t="shared" si="141"/>
        <v/>
      </c>
      <c r="CW52" s="547">
        <f t="shared" si="142"/>
        <v>0</v>
      </c>
      <c r="CX52" s="762" t="str">
        <f t="shared" si="252"/>
        <v/>
      </c>
      <c r="CY52" s="715"/>
      <c r="CZ52" s="740"/>
      <c r="DA52" s="715"/>
      <c r="DB52" s="715"/>
      <c r="DC52" s="714"/>
      <c r="DD52" s="649" t="str">
        <f t="shared" si="143"/>
        <v/>
      </c>
      <c r="DE52" s="547" t="str">
        <f t="shared" si="144"/>
        <v/>
      </c>
      <c r="DF52" s="762">
        <f t="shared" si="145"/>
        <v>0</v>
      </c>
      <c r="DG52" s="762" t="str">
        <f t="shared" si="146"/>
        <v/>
      </c>
      <c r="DH52" s="762">
        <f t="shared" si="147"/>
        <v>0</v>
      </c>
      <c r="DI52" s="762">
        <f t="shared" si="148"/>
        <v>0</v>
      </c>
      <c r="DJ52" s="762">
        <f t="shared" si="149"/>
        <v>0</v>
      </c>
      <c r="DK52" s="762">
        <f t="shared" si="150"/>
        <v>0</v>
      </c>
      <c r="DL52" s="762">
        <f t="shared" si="151"/>
        <v>0</v>
      </c>
      <c r="DM52" s="762" t="str">
        <f t="shared" si="152"/>
        <v/>
      </c>
      <c r="DN52" s="855"/>
      <c r="DO52" s="661">
        <f t="shared" si="243"/>
        <v>0</v>
      </c>
      <c r="DP52" s="336">
        <f t="shared" si="243"/>
        <v>0</v>
      </c>
      <c r="DQ52" s="336">
        <f t="shared" si="243"/>
        <v>0</v>
      </c>
      <c r="DR52" s="336">
        <f t="shared" si="243"/>
        <v>0</v>
      </c>
      <c r="DS52" s="336">
        <f t="shared" si="243"/>
        <v>0</v>
      </c>
      <c r="DT52" s="336">
        <f t="shared" si="243"/>
        <v>0</v>
      </c>
      <c r="DU52" s="336">
        <f t="shared" si="253"/>
        <v>0</v>
      </c>
      <c r="DV52" s="336">
        <f t="shared" si="244"/>
        <v>0</v>
      </c>
      <c r="DW52" s="336">
        <f t="shared" si="244"/>
        <v>0</v>
      </c>
      <c r="DX52" s="336">
        <f t="shared" si="244"/>
        <v>0</v>
      </c>
      <c r="DY52" s="336">
        <f t="shared" si="244"/>
        <v>0</v>
      </c>
      <c r="DZ52" s="336">
        <f t="shared" si="244"/>
        <v>0</v>
      </c>
      <c r="EA52" s="336">
        <f t="shared" si="244"/>
        <v>0</v>
      </c>
      <c r="EB52" s="336">
        <f t="shared" si="254"/>
        <v>0</v>
      </c>
      <c r="EC52" s="336">
        <f t="shared" si="255"/>
        <v>0</v>
      </c>
      <c r="ED52" s="336">
        <f t="shared" si="256"/>
        <v>0</v>
      </c>
      <c r="EE52" s="336">
        <f t="shared" si="257"/>
        <v>0</v>
      </c>
      <c r="EF52" s="336">
        <f t="shared" si="258"/>
        <v>0</v>
      </c>
      <c r="EG52" s="390">
        <f t="shared" si="259"/>
        <v>0</v>
      </c>
      <c r="EH52" s="650">
        <f t="shared" si="161"/>
        <v>0</v>
      </c>
      <c r="EI52" s="650">
        <f>IF($AA52=1,IF(SUM($EH52:EH52)&lt;&gt;1,IF(SUM(GR52,HC52,HL52)&gt;0,1,),),)</f>
        <v>0</v>
      </c>
      <c r="EJ52" s="650">
        <f>IF($AA52=1,IF(SUM($EH52:EI52)&lt;&gt;1,IF(SUM(GS52,HD52,HM52)&gt;0,1,),),)</f>
        <v>0</v>
      </c>
      <c r="EK52" s="650">
        <f>IF($AA52=1,IF(SUM($EH52:EJ52)&lt;&gt;1,IF(SUM(GT52,HE52,HN52)&gt;0,1,),),)</f>
        <v>0</v>
      </c>
      <c r="EL52" s="650">
        <f>IF($AA52=1,IF(SUM($EH52:EK52)&lt;&gt;1,IF(SUM(GU52,GZ52,HF52,HO52)&gt;0,1,),),)</f>
        <v>0</v>
      </c>
      <c r="EM52" s="650">
        <f>IF($AA52=1,IF(SUM($EH52:EK52)&lt;&gt;1,IF(SUM(GV52,HG52,HP52)&gt;0,1,),),)</f>
        <v>0</v>
      </c>
      <c r="EN52" s="650">
        <f>IF($AA52=1,IF(SUM($EH52:EL52)&lt;&gt;1,IF(SUM(GW52,HH52,HQ52)&gt;0,1,),),)</f>
        <v>0</v>
      </c>
      <c r="EO52" s="650">
        <f>IF($AA52=1,IF(SUM($EH52:EM52)&lt;&gt;1,IF(SUM(GX52,HI52,HR52)&gt;0,1,),),)</f>
        <v>0</v>
      </c>
      <c r="EP52" s="650">
        <f>IF($AA52=1,IF(SUM($EH52:EO52)&lt;&gt;1,IF(SUM(GY52,HJ52,HS52,HA52)&gt;0,1,),),)</f>
        <v>0</v>
      </c>
      <c r="EQ52" s="818"/>
      <c r="ER52" s="818"/>
      <c r="ES52" s="818"/>
      <c r="ET52" s="818"/>
      <c r="EU52" s="818"/>
      <c r="EV52" s="818"/>
      <c r="EW52" s="59"/>
      <c r="EX52" s="59"/>
      <c r="EY52" s="59"/>
      <c r="EZ52" s="59"/>
      <c r="FA52" s="59"/>
      <c r="FB52" s="650">
        <f t="shared" si="21"/>
        <v>0</v>
      </c>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11"/>
      <c r="GB52" s="59"/>
      <c r="GC52" s="932"/>
      <c r="GD52" s="662"/>
      <c r="GE52" s="512"/>
      <c r="GF52" s="513"/>
      <c r="GG52" s="514"/>
      <c r="GH52" s="514"/>
      <c r="GI52" s="515">
        <f t="shared" si="260"/>
        <v>0</v>
      </c>
      <c r="GJ52" s="516">
        <f t="shared" si="261"/>
        <v>0</v>
      </c>
      <c r="GK52" s="517">
        <f t="shared" si="24"/>
        <v>0</v>
      </c>
      <c r="GL52" s="518">
        <f t="shared" si="262"/>
        <v>0</v>
      </c>
      <c r="GM52" s="518">
        <f t="shared" si="263"/>
        <v>0</v>
      </c>
      <c r="GN52" s="518">
        <f t="shared" si="264"/>
        <v>0</v>
      </c>
      <c r="GO52" s="518">
        <f t="shared" si="265"/>
        <v>0</v>
      </c>
      <c r="GP52" s="517">
        <f t="shared" si="162"/>
        <v>0</v>
      </c>
      <c r="GQ52" s="517">
        <f t="shared" si="163"/>
        <v>0</v>
      </c>
      <c r="GR52" s="517">
        <f>IF($GF52&lt;&gt;1,IF(AND(SUM($GQ52:GQ52)&lt;&gt;1),IF($GI52&gt;=10,1,),),0)</f>
        <v>0</v>
      </c>
      <c r="GS52" s="517">
        <f>IF($GF52&lt;&gt;1,IF(AND(SUM($GQ52:GR52)&lt;&gt;1),IF(AND($GE52=1,$GI52&gt;=4),1,),),0)</f>
        <v>0</v>
      </c>
      <c r="GT52" s="517">
        <f>IF($GF52&lt;&gt;1,IF(AND(SUM($GQ52:GS52)&lt;&gt;1),IF(AND($GE52=1,$GI52&gt;=2),1,),),0)</f>
        <v>0</v>
      </c>
      <c r="GU52" s="517">
        <f>IF($GF52&lt;&gt;1,IF(AND(SUM($GQ52:GT52)&lt;&gt;1),IF(AND($GE52=1,$GI52&gt;0),1,),),0)</f>
        <v>0</v>
      </c>
      <c r="GV52" s="517">
        <f>IF($GF52&lt;&gt;1,IF(AND(SUM($GQ52:GU52)&lt;&gt;1),IF($GI52&gt;=4,1,),),0)</f>
        <v>0</v>
      </c>
      <c r="GW52" s="517">
        <f>IF($GF52&lt;&gt;1,IF(AND(SUM($GQ52:GV52)&lt;&gt;1),IF($GE52=1,1,),),0)</f>
        <v>0</v>
      </c>
      <c r="GX52" s="517">
        <f>IF($GF52&lt;&gt;1,IF(AND(SUM($GQ52:GW52)&lt;&gt;1),IF($GI52&gt;=2,1,),),0)</f>
        <v>0</v>
      </c>
      <c r="GY52" s="517">
        <f>IF($GF52&lt;&gt;1,IF(AND(SUM($GQ52:GX52)&lt;&gt;1),IF($GI52&gt;0,1,),),0)</f>
        <v>0</v>
      </c>
      <c r="GZ52" s="517">
        <f t="shared" si="164"/>
        <v>0</v>
      </c>
      <c r="HA52" s="517">
        <f>IF(AND(SUM($GZ52:GZ52)&lt;&gt;1,$GP52=4,$GF52=1,$GI52&gt;0),1,0)</f>
        <v>0</v>
      </c>
      <c r="HB52" s="517">
        <f t="shared" si="165"/>
        <v>0</v>
      </c>
      <c r="HC52" s="517">
        <f t="shared" si="166"/>
        <v>0</v>
      </c>
      <c r="HD52" s="517">
        <f>IF(AND($GP52=2,SUM($HB52:HC52)&lt;&gt;1),IF(AND($GE52=1,$GJ52&gt;=0.2),1,),)</f>
        <v>0</v>
      </c>
      <c r="HE52" s="517">
        <f>IF(AND($GP52=2,SUM($HB52:HD52)&lt;&gt;1),IF(AND($GE52=1,$GJ52&gt;=0.1),1,),)</f>
        <v>0</v>
      </c>
      <c r="HF52" s="517">
        <f>IF(AND($GP52=2,SUM($HB52:HE52)&lt;&gt;1),IF(AND($GE52=1,$GI52&gt;0),1,),)</f>
        <v>0</v>
      </c>
      <c r="HG52" s="517">
        <f>IF(AND($GP52=2,SUM($HB52:HF52)&lt;&gt;1),IF($GJ52&gt;=0.2,1,),)</f>
        <v>0</v>
      </c>
      <c r="HH52" s="517">
        <f>IF(AND($GP52=2,SUM($HB52:HG52)&lt;&gt;1),IF($GE52=1,1,),)</f>
        <v>0</v>
      </c>
      <c r="HI52" s="517">
        <f>IF(AND($GP52=2,SUM($HB52:HH52)&lt;&gt;1),IF($GJ52&gt;=0.1,1,),)</f>
        <v>0</v>
      </c>
      <c r="HJ52" s="517">
        <f>IF(AND(SUM($HB52:HI52)&lt;&gt;1,$GP52=2,$GI52&gt;0),1,)</f>
        <v>0</v>
      </c>
      <c r="HK52" s="517">
        <f t="shared" si="167"/>
        <v>0</v>
      </c>
      <c r="HL52" s="517">
        <f t="shared" si="168"/>
        <v>0</v>
      </c>
      <c r="HM52" s="517">
        <f>IF(AND($GP52=3,SUM($HK52:HL52)&lt;&gt;1),IF(AND($GE52=1,$GJ52&gt;=0.1),1,),)</f>
        <v>0</v>
      </c>
      <c r="HN52" s="517">
        <f>IF(AND($GP52=3,SUM($HK52:HM52)&lt;&gt;1),IF(AND($GE52=1,$GJ52&gt;=0.05),1,),)</f>
        <v>0</v>
      </c>
      <c r="HO52" s="517">
        <f>IF(AND($GP52=3,SUM($HK52:HN52)&lt;&gt;1),IF(AND($GE52=1,$GI52&gt;0),1,),)</f>
        <v>0</v>
      </c>
      <c r="HP52" s="517">
        <f>IF(AND($GP52=3,SUM($HK52:HO52)&lt;&gt;1),IF($GJ52&gt;=0.1,1,),)</f>
        <v>0</v>
      </c>
      <c r="HQ52" s="517">
        <f>IF(AND($GP52=3,SUM($HK52:HP52)&lt;&gt;1),IF($GE52=1,1,),)</f>
        <v>0</v>
      </c>
      <c r="HR52" s="517">
        <f>IF(AND($GP52=3,SUM($HK52:HQ52)&lt;&gt;1),IF($GJ52&gt;=0.05,1,),)</f>
        <v>0</v>
      </c>
      <c r="HS52" s="517">
        <f>IF(AND(SUM($HK52:HR52)&lt;&gt;1,$GP52=3,$GF52=1,$GI52&gt;0),1,)</f>
        <v>0</v>
      </c>
      <c r="HT52" s="831"/>
      <c r="HU52" s="520">
        <f t="shared" si="169"/>
        <v>0</v>
      </c>
      <c r="HV52" s="521">
        <f t="shared" si="170"/>
        <v>0</v>
      </c>
      <c r="HW52" s="521">
        <f t="shared" si="171"/>
        <v>0</v>
      </c>
      <c r="HX52" s="521">
        <f t="shared" si="172"/>
        <v>0</v>
      </c>
      <c r="HY52" s="521">
        <f t="shared" si="173"/>
        <v>0</v>
      </c>
      <c r="HZ52" s="521">
        <f t="shared" si="174"/>
        <v>0</v>
      </c>
      <c r="IA52" s="521">
        <f t="shared" si="175"/>
        <v>0</v>
      </c>
      <c r="IB52" s="521">
        <f t="shared" si="176"/>
        <v>0</v>
      </c>
      <c r="IC52" s="521">
        <f t="shared" si="177"/>
        <v>0</v>
      </c>
      <c r="ID52" s="521">
        <f t="shared" si="178"/>
        <v>0</v>
      </c>
      <c r="IE52" s="521">
        <f t="shared" si="179"/>
        <v>0</v>
      </c>
      <c r="IF52" s="521">
        <f t="shared" si="180"/>
        <v>0</v>
      </c>
      <c r="IG52" s="521">
        <f t="shared" si="181"/>
        <v>0</v>
      </c>
      <c r="IH52" s="521">
        <f t="shared" si="182"/>
        <v>0</v>
      </c>
      <c r="II52" s="521">
        <f t="shared" si="183"/>
        <v>0</v>
      </c>
      <c r="IJ52" s="521">
        <f t="shared" si="184"/>
        <v>0</v>
      </c>
      <c r="IK52" s="521">
        <f t="shared" si="185"/>
        <v>0</v>
      </c>
      <c r="IL52" s="521">
        <f t="shared" si="186"/>
        <v>0</v>
      </c>
      <c r="IM52" s="521">
        <f t="shared" si="187"/>
        <v>0</v>
      </c>
      <c r="IN52" s="521">
        <f t="shared" si="266"/>
        <v>0</v>
      </c>
      <c r="IO52" s="521">
        <f t="shared" si="267"/>
        <v>0</v>
      </c>
      <c r="IP52" s="521">
        <f t="shared" si="268"/>
        <v>0</v>
      </c>
      <c r="IQ52" s="521">
        <f t="shared" si="269"/>
        <v>0</v>
      </c>
      <c r="IR52" s="521">
        <f t="shared" si="270"/>
        <v>0</v>
      </c>
      <c r="IS52" s="521">
        <f t="shared" si="271"/>
        <v>0</v>
      </c>
      <c r="IT52" s="521">
        <f t="shared" si="272"/>
        <v>0</v>
      </c>
      <c r="IU52" s="521">
        <f t="shared" si="273"/>
        <v>0</v>
      </c>
      <c r="IV52" s="521">
        <f t="shared" si="274"/>
        <v>0</v>
      </c>
      <c r="IW52" s="823">
        <f t="shared" si="275"/>
        <v>0</v>
      </c>
      <c r="IX52" s="521">
        <f t="shared" si="276"/>
        <v>0</v>
      </c>
      <c r="IY52" s="521">
        <f t="shared" si="277"/>
        <v>0</v>
      </c>
      <c r="IZ52" s="823">
        <f t="shared" si="188"/>
        <v>0</v>
      </c>
      <c r="JA52" s="521">
        <f t="shared" si="278"/>
        <v>0</v>
      </c>
      <c r="JB52" s="521">
        <f t="shared" si="279"/>
        <v>0</v>
      </c>
      <c r="JC52" s="521">
        <f t="shared" si="280"/>
        <v>0</v>
      </c>
      <c r="JD52" s="521">
        <f t="shared" si="189"/>
        <v>0</v>
      </c>
      <c r="JE52" s="521">
        <f t="shared" si="190"/>
        <v>0</v>
      </c>
      <c r="JF52" s="521">
        <f t="shared" si="191"/>
        <v>0</v>
      </c>
      <c r="JG52" s="521">
        <f t="shared" si="192"/>
        <v>0</v>
      </c>
      <c r="JH52" s="521">
        <f t="shared" si="193"/>
        <v>0</v>
      </c>
      <c r="JI52" s="521">
        <f t="shared" si="194"/>
        <v>0</v>
      </c>
      <c r="JJ52" s="521">
        <f t="shared" si="195"/>
        <v>0</v>
      </c>
      <c r="JK52" s="521">
        <f t="shared" si="196"/>
        <v>0</v>
      </c>
      <c r="JL52" s="521">
        <f t="shared" si="197"/>
        <v>0</v>
      </c>
      <c r="JM52" s="521">
        <f t="shared" si="198"/>
        <v>0</v>
      </c>
      <c r="JN52" s="521">
        <f t="shared" si="199"/>
        <v>0</v>
      </c>
      <c r="JO52" s="521">
        <f t="shared" si="200"/>
        <v>0</v>
      </c>
      <c r="JP52" s="521">
        <f t="shared" si="201"/>
        <v>0</v>
      </c>
      <c r="JQ52" s="521">
        <f t="shared" si="202"/>
        <v>0</v>
      </c>
      <c r="JR52" s="521">
        <f t="shared" si="203"/>
        <v>0</v>
      </c>
      <c r="JS52" s="521">
        <f t="shared" si="204"/>
        <v>0</v>
      </c>
      <c r="JT52" s="521">
        <f t="shared" si="205"/>
        <v>0</v>
      </c>
      <c r="JU52" s="521">
        <f t="shared" si="206"/>
        <v>0</v>
      </c>
      <c r="JV52" s="521">
        <f t="shared" si="207"/>
        <v>0</v>
      </c>
      <c r="JW52" s="521">
        <f t="shared" si="208"/>
        <v>0</v>
      </c>
      <c r="JX52" s="521">
        <f t="shared" si="209"/>
        <v>0</v>
      </c>
      <c r="JY52" s="521">
        <f t="shared" si="210"/>
        <v>0</v>
      </c>
      <c r="JZ52" s="521">
        <f t="shared" si="211"/>
        <v>0</v>
      </c>
      <c r="KA52" s="521">
        <f t="shared" si="212"/>
        <v>0</v>
      </c>
      <c r="KB52" s="521">
        <f t="shared" si="213"/>
        <v>0</v>
      </c>
      <c r="KC52" s="521">
        <f t="shared" si="214"/>
        <v>0</v>
      </c>
      <c r="KD52" s="521">
        <f t="shared" si="215"/>
        <v>0</v>
      </c>
      <c r="KE52" s="521">
        <f t="shared" si="216"/>
        <v>0</v>
      </c>
      <c r="KF52" s="521">
        <f t="shared" si="281"/>
        <v>0</v>
      </c>
      <c r="KG52" s="521">
        <f t="shared" si="217"/>
        <v>0</v>
      </c>
      <c r="KH52" s="521">
        <f t="shared" si="218"/>
        <v>0</v>
      </c>
      <c r="KI52" s="522">
        <f t="shared" si="219"/>
        <v>0</v>
      </c>
      <c r="KJ52" s="521">
        <f t="shared" si="282"/>
        <v>0</v>
      </c>
      <c r="KK52" s="760">
        <f>IF(H52=1,VLOOKUP(C52,'総括表 (A表)'!$E$12:$AW$542,42,FALSE),)</f>
        <v>0</v>
      </c>
      <c r="KL52" s="524">
        <f t="shared" si="220"/>
        <v>0</v>
      </c>
      <c r="KM52" s="521" t="str">
        <f t="shared" si="84"/>
        <v/>
      </c>
      <c r="KN52" s="521" t="str">
        <f t="shared" si="85"/>
        <v/>
      </c>
      <c r="KO52" s="521" t="str">
        <f t="shared" si="221"/>
        <v/>
      </c>
      <c r="KP52" s="521" t="str">
        <f t="shared" si="86"/>
        <v/>
      </c>
      <c r="KQ52" s="521" t="str">
        <f t="shared" si="87"/>
        <v/>
      </c>
      <c r="KR52" s="521" t="str">
        <f t="shared" si="88"/>
        <v/>
      </c>
      <c r="KS52" s="521" t="str">
        <f t="shared" si="89"/>
        <v/>
      </c>
      <c r="KT52" s="521" t="str">
        <f t="shared" si="90"/>
        <v/>
      </c>
      <c r="KU52" s="760" t="str">
        <f t="shared" si="91"/>
        <v/>
      </c>
      <c r="KV52" s="521" t="str">
        <f t="shared" si="283"/>
        <v/>
      </c>
      <c r="KW52" s="520">
        <f t="shared" si="93"/>
        <v>0</v>
      </c>
      <c r="KX52" s="521" t="str">
        <f t="shared" si="222"/>
        <v/>
      </c>
      <c r="KY52" s="525">
        <f t="shared" si="284"/>
        <v>0</v>
      </c>
      <c r="KZ52" s="521" t="str">
        <f t="shared" si="285"/>
        <v/>
      </c>
      <c r="LA52" s="760" t="str">
        <f t="shared" si="286"/>
        <v/>
      </c>
      <c r="LB52" s="526" t="str">
        <f t="shared" si="97"/>
        <v>○</v>
      </c>
      <c r="LC52" s="520">
        <f t="shared" si="223"/>
        <v>0</v>
      </c>
      <c r="LD52" s="527">
        <f t="shared" si="224"/>
        <v>0</v>
      </c>
      <c r="LE52" s="527" t="str">
        <f t="shared" si="225"/>
        <v/>
      </c>
      <c r="LF52" s="761" t="str">
        <f t="shared" si="226"/>
        <v/>
      </c>
      <c r="LG52" s="735" t="str">
        <f t="shared" si="287"/>
        <v/>
      </c>
      <c r="LH52" s="530" t="str">
        <f t="shared" si="288"/>
        <v>○</v>
      </c>
      <c r="LI52" s="736">
        <f t="shared" si="100"/>
        <v>0</v>
      </c>
      <c r="LJ52" s="761">
        <f t="shared" si="289"/>
        <v>0</v>
      </c>
      <c r="LK52" s="532">
        <f t="shared" si="227"/>
        <v>0</v>
      </c>
      <c r="LL52" s="533" t="str">
        <f t="shared" si="228"/>
        <v>○</v>
      </c>
      <c r="LM52" s="600">
        <f t="shared" si="290"/>
        <v>0</v>
      </c>
      <c r="LN52" s="602" t="str">
        <f t="shared" si="229"/>
        <v>○</v>
      </c>
      <c r="LO52" s="608">
        <f t="shared" si="103"/>
        <v>0</v>
      </c>
      <c r="LP52" s="521" t="str">
        <f t="shared" si="291"/>
        <v/>
      </c>
      <c r="LQ52" s="607">
        <f t="shared" si="292"/>
        <v>0</v>
      </c>
      <c r="LR52" s="521" t="str">
        <f t="shared" si="293"/>
        <v/>
      </c>
      <c r="LS52" s="519" t="str">
        <f t="shared" si="294"/>
        <v/>
      </c>
      <c r="LT52" s="526" t="str">
        <f t="shared" si="108"/>
        <v>○</v>
      </c>
      <c r="LU52" s="601" t="str">
        <f t="shared" si="230"/>
        <v/>
      </c>
      <c r="LV52" s="601">
        <f t="shared" si="231"/>
        <v>0</v>
      </c>
      <c r="LW52" s="761">
        <f t="shared" si="295"/>
        <v>0</v>
      </c>
      <c r="LX52" s="735">
        <f t="shared" si="296"/>
        <v>0</v>
      </c>
      <c r="LY52" s="530" t="str">
        <f t="shared" si="112"/>
        <v>○</v>
      </c>
      <c r="LZ52" s="736">
        <f t="shared" si="297"/>
        <v>0</v>
      </c>
      <c r="MA52" s="761">
        <f t="shared" si="298"/>
        <v>0</v>
      </c>
      <c r="MB52" s="532">
        <f t="shared" si="299"/>
        <v>0</v>
      </c>
      <c r="MC52" s="533" t="str">
        <f t="shared" si="232"/>
        <v>○</v>
      </c>
      <c r="MD52" s="473">
        <f>IF(AND($H52=1,$T52=1),SUMIF($E$14:$E$213,E52,$CA$14:CA251),0)</f>
        <v>0</v>
      </c>
      <c r="ME52" s="856" t="str">
        <f t="shared" si="116"/>
        <v>○</v>
      </c>
      <c r="MF52" s="869" t="str">
        <f t="shared" si="233"/>
        <v/>
      </c>
      <c r="MG52" s="870" t="str">
        <f t="shared" si="300"/>
        <v/>
      </c>
      <c r="MH52" s="871" t="str">
        <f t="shared" si="301"/>
        <v/>
      </c>
      <c r="MI52" s="872" t="str">
        <f t="shared" si="234"/>
        <v/>
      </c>
      <c r="MJ52" s="873" t="str">
        <f t="shared" si="302"/>
        <v/>
      </c>
      <c r="MK52" s="874">
        <f t="shared" si="303"/>
        <v>0</v>
      </c>
    </row>
    <row r="53" spans="1:349" ht="18.649999999999999" customHeight="1">
      <c r="A53" s="610">
        <f t="shared" si="245"/>
        <v>0</v>
      </c>
      <c r="B53" s="610">
        <f t="shared" si="121"/>
        <v>0</v>
      </c>
      <c r="C53" s="610">
        <f t="shared" si="122"/>
        <v>0</v>
      </c>
      <c r="D53" s="610">
        <f t="shared" si="123"/>
        <v>0</v>
      </c>
      <c r="E53" s="610">
        <f t="shared" si="246"/>
        <v>0</v>
      </c>
      <c r="F53" s="610">
        <f t="shared" si="124"/>
        <v>0</v>
      </c>
      <c r="G53" s="610">
        <f t="shared" si="125"/>
        <v>0</v>
      </c>
      <c r="H53" s="610">
        <f t="shared" si="126"/>
        <v>0</v>
      </c>
      <c r="I53" s="611">
        <f t="shared" si="10"/>
        <v>40</v>
      </c>
      <c r="J53" s="406"/>
      <c r="K53" s="407"/>
      <c r="L53" s="407"/>
      <c r="M53" s="720"/>
      <c r="N53" s="924"/>
      <c r="O53" s="918"/>
      <c r="P53" s="306"/>
      <c r="Q53" s="637">
        <f t="shared" si="127"/>
        <v>0</v>
      </c>
      <c r="R53" s="656"/>
      <c r="S53" s="655"/>
      <c r="T53" s="657"/>
      <c r="U53" s="657"/>
      <c r="V53" s="762">
        <f t="shared" si="247"/>
        <v>0</v>
      </c>
      <c r="W53" s="305"/>
      <c r="X53" s="502"/>
      <c r="Y53" s="502"/>
      <c r="Z53" s="305"/>
      <c r="AA53" s="639" t="str">
        <f t="shared" si="128"/>
        <v/>
      </c>
      <c r="AB53" s="640" t="str">
        <f t="shared" si="129"/>
        <v/>
      </c>
      <c r="AC53" s="314"/>
      <c r="AD53" s="641">
        <f t="shared" si="130"/>
        <v>0</v>
      </c>
      <c r="AE53" s="729"/>
      <c r="AF53" s="728" t="str">
        <f>'整理番号表 （R6時） '!$AC53</f>
        <v/>
      </c>
      <c r="AG53" s="730" t="str">
        <f t="shared" si="131"/>
        <v/>
      </c>
      <c r="AH53" s="314"/>
      <c r="AI53" s="314"/>
      <c r="AJ53" s="639">
        <f>IF(AI53&lt;&gt;0,VLOOKUP(AI53,'整理番号表 （R6時） '!$B$20:$F$47,2,FALSE),)</f>
        <v>0</v>
      </c>
      <c r="AK53" s="409"/>
      <c r="AL53" s="733"/>
      <c r="AM53" s="409"/>
      <c r="AN53" s="315"/>
      <c r="AO53" s="644" t="str">
        <f>IF(AND($S53=1,$AN53&lt;&gt;0),VLOOKUP(AN53,'整理番号表 （R6時） '!$P$6:$Q$39,2,FALSE),IF(AND($T53=1,$AN53&gt;0,$AN53&lt;=8),VLOOKUP($AN53,'整理番号表 （R6時） '!$P$6:$Q$13,2,FALSE),IF($AN53&gt;=9,"ﾘｰｽは1～8の数字を選択","")))</f>
        <v/>
      </c>
      <c r="AP53" s="501"/>
      <c r="AQ53" s="645">
        <f t="shared" si="132"/>
        <v>0</v>
      </c>
      <c r="AR53" s="810"/>
      <c r="AS53" s="305"/>
      <c r="AT53" s="504"/>
      <c r="AU53" s="505"/>
      <c r="AV53" s="503"/>
      <c r="AW53" s="315"/>
      <c r="AX53" s="751">
        <f>IF(AW53&lt;&gt;0,VLOOKUP(AW53,'整理番号表 （R6時） '!$P$43:$R$49,2,FALSE),)</f>
        <v>0</v>
      </c>
      <c r="AY53" s="506"/>
      <c r="AZ53" s="505"/>
      <c r="BA53" s="503"/>
      <c r="BB53" s="444"/>
      <c r="BC53" s="759">
        <f t="shared" si="133"/>
        <v>0</v>
      </c>
      <c r="BD53" s="763">
        <f t="shared" si="248"/>
        <v>0</v>
      </c>
      <c r="BE53" s="759">
        <f t="shared" si="134"/>
        <v>0</v>
      </c>
      <c r="BF53" s="508"/>
      <c r="BG53" s="508"/>
      <c r="BH53" s="508"/>
      <c r="BI53" s="509"/>
      <c r="BJ53" s="770" t="str">
        <f t="shared" si="135"/>
        <v/>
      </c>
      <c r="BK53" s="772" t="str">
        <f t="shared" si="136"/>
        <v/>
      </c>
      <c r="BL53" s="648">
        <f t="shared" si="137"/>
        <v>0</v>
      </c>
      <c r="BM53" s="836"/>
      <c r="BN53" s="510"/>
      <c r="BO53" s="593"/>
      <c r="BP53" s="902"/>
      <c r="BQ53" s="756"/>
      <c r="BR53" s="756"/>
      <c r="BS53" s="756"/>
      <c r="BT53" s="929" t="str">
        <f t="shared" si="238"/>
        <v/>
      </c>
      <c r="BU53" s="911"/>
      <c r="BV53" s="752"/>
      <c r="BW53" s="751">
        <f>IF(BV53&lt;&gt;0,VLOOKUP(BV53,'整理番号表 （R6時） '!$P$43:$R$49,2,FALSE),)</f>
        <v>0</v>
      </c>
      <c r="BX53" s="758"/>
      <c r="BY53" s="757"/>
      <c r="BZ53" s="759" t="str">
        <f t="shared" si="138"/>
        <v/>
      </c>
      <c r="CA53" s="712"/>
      <c r="CB53" s="759">
        <f t="shared" si="139"/>
        <v>0</v>
      </c>
      <c r="CC53" s="763" t="str">
        <f t="shared" si="249"/>
        <v/>
      </c>
      <c r="CD53" s="754"/>
      <c r="CE53" s="754"/>
      <c r="CF53" s="759">
        <f t="shared" si="235"/>
        <v>0</v>
      </c>
      <c r="CG53" s="748"/>
      <c r="CH53" s="748"/>
      <c r="CI53" s="622"/>
      <c r="CJ53" s="853"/>
      <c r="CK53" s="854"/>
      <c r="CL53" s="665" t="str">
        <f t="shared" si="140"/>
        <v/>
      </c>
      <c r="CM53" s="666" t="str">
        <f t="shared" si="250"/>
        <v/>
      </c>
      <c r="CN53" s="744"/>
      <c r="CO53" s="496"/>
      <c r="CP53" s="762" t="str">
        <f t="shared" si="251"/>
        <v/>
      </c>
      <c r="CQ53" s="740"/>
      <c r="CR53" s="749"/>
      <c r="CS53" s="740"/>
      <c r="CT53" s="740"/>
      <c r="CU53" s="740"/>
      <c r="CV53" s="649" t="str">
        <f t="shared" si="141"/>
        <v/>
      </c>
      <c r="CW53" s="547">
        <f t="shared" si="142"/>
        <v>0</v>
      </c>
      <c r="CX53" s="762" t="str">
        <f t="shared" si="252"/>
        <v/>
      </c>
      <c r="CY53" s="715"/>
      <c r="CZ53" s="740"/>
      <c r="DA53" s="715"/>
      <c r="DB53" s="715"/>
      <c r="DC53" s="714"/>
      <c r="DD53" s="649" t="str">
        <f t="shared" si="143"/>
        <v/>
      </c>
      <c r="DE53" s="547" t="str">
        <f t="shared" si="144"/>
        <v/>
      </c>
      <c r="DF53" s="762">
        <f t="shared" si="145"/>
        <v>0</v>
      </c>
      <c r="DG53" s="762" t="str">
        <f t="shared" si="146"/>
        <v/>
      </c>
      <c r="DH53" s="762">
        <f t="shared" si="147"/>
        <v>0</v>
      </c>
      <c r="DI53" s="762">
        <f t="shared" si="148"/>
        <v>0</v>
      </c>
      <c r="DJ53" s="762">
        <f t="shared" si="149"/>
        <v>0</v>
      </c>
      <c r="DK53" s="762">
        <f t="shared" si="150"/>
        <v>0</v>
      </c>
      <c r="DL53" s="762">
        <f t="shared" si="151"/>
        <v>0</v>
      </c>
      <c r="DM53" s="762" t="str">
        <f t="shared" si="152"/>
        <v/>
      </c>
      <c r="DN53" s="855"/>
      <c r="DO53" s="661">
        <f t="shared" si="243"/>
        <v>0</v>
      </c>
      <c r="DP53" s="336">
        <f t="shared" si="243"/>
        <v>0</v>
      </c>
      <c r="DQ53" s="336">
        <f t="shared" si="243"/>
        <v>0</v>
      </c>
      <c r="DR53" s="336">
        <f t="shared" si="243"/>
        <v>0</v>
      </c>
      <c r="DS53" s="336">
        <f t="shared" si="243"/>
        <v>0</v>
      </c>
      <c r="DT53" s="336">
        <f t="shared" si="243"/>
        <v>0</v>
      </c>
      <c r="DU53" s="336">
        <f t="shared" si="253"/>
        <v>0</v>
      </c>
      <c r="DV53" s="336">
        <f t="shared" si="244"/>
        <v>0</v>
      </c>
      <c r="DW53" s="336">
        <f t="shared" si="244"/>
        <v>0</v>
      </c>
      <c r="DX53" s="336">
        <f t="shared" si="244"/>
        <v>0</v>
      </c>
      <c r="DY53" s="336">
        <f t="shared" si="244"/>
        <v>0</v>
      </c>
      <c r="DZ53" s="336">
        <f t="shared" si="244"/>
        <v>0</v>
      </c>
      <c r="EA53" s="336">
        <f t="shared" si="244"/>
        <v>0</v>
      </c>
      <c r="EB53" s="336">
        <f t="shared" si="254"/>
        <v>0</v>
      </c>
      <c r="EC53" s="336">
        <f t="shared" si="255"/>
        <v>0</v>
      </c>
      <c r="ED53" s="336">
        <f t="shared" si="256"/>
        <v>0</v>
      </c>
      <c r="EE53" s="336">
        <f t="shared" si="257"/>
        <v>0</v>
      </c>
      <c r="EF53" s="336">
        <f t="shared" si="258"/>
        <v>0</v>
      </c>
      <c r="EG53" s="390">
        <f t="shared" si="259"/>
        <v>0</v>
      </c>
      <c r="EH53" s="650">
        <f t="shared" si="161"/>
        <v>0</v>
      </c>
      <c r="EI53" s="650">
        <f>IF($AA53=1,IF(SUM($EH53:EH53)&lt;&gt;1,IF(SUM(GR53,HC53,HL53)&gt;0,1,),),)</f>
        <v>0</v>
      </c>
      <c r="EJ53" s="650">
        <f>IF($AA53=1,IF(SUM($EH53:EI53)&lt;&gt;1,IF(SUM(GS53,HD53,HM53)&gt;0,1,),),)</f>
        <v>0</v>
      </c>
      <c r="EK53" s="650">
        <f>IF($AA53=1,IF(SUM($EH53:EJ53)&lt;&gt;1,IF(SUM(GT53,HE53,HN53)&gt;0,1,),),)</f>
        <v>0</v>
      </c>
      <c r="EL53" s="650">
        <f>IF($AA53=1,IF(SUM($EH53:EK53)&lt;&gt;1,IF(SUM(GU53,GZ53,HF53,HO53)&gt;0,1,),),)</f>
        <v>0</v>
      </c>
      <c r="EM53" s="650">
        <f>IF($AA53=1,IF(SUM($EH53:EK53)&lt;&gt;1,IF(SUM(GV53,HG53,HP53)&gt;0,1,),),)</f>
        <v>0</v>
      </c>
      <c r="EN53" s="650">
        <f>IF($AA53=1,IF(SUM($EH53:EL53)&lt;&gt;1,IF(SUM(GW53,HH53,HQ53)&gt;0,1,),),)</f>
        <v>0</v>
      </c>
      <c r="EO53" s="650">
        <f>IF($AA53=1,IF(SUM($EH53:EM53)&lt;&gt;1,IF(SUM(GX53,HI53,HR53)&gt;0,1,),),)</f>
        <v>0</v>
      </c>
      <c r="EP53" s="650">
        <f>IF($AA53=1,IF(SUM($EH53:EO53)&lt;&gt;1,IF(SUM(GY53,HJ53,HS53,HA53)&gt;0,1,),),)</f>
        <v>0</v>
      </c>
      <c r="EQ53" s="818"/>
      <c r="ER53" s="818"/>
      <c r="ES53" s="818"/>
      <c r="ET53" s="818"/>
      <c r="EU53" s="818"/>
      <c r="EV53" s="818"/>
      <c r="EW53" s="59"/>
      <c r="EX53" s="59"/>
      <c r="EY53" s="59"/>
      <c r="EZ53" s="59"/>
      <c r="FA53" s="59"/>
      <c r="FB53" s="650">
        <f t="shared" si="21"/>
        <v>0</v>
      </c>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11"/>
      <c r="GB53" s="59"/>
      <c r="GC53" s="932"/>
      <c r="GD53" s="662"/>
      <c r="GE53" s="512"/>
      <c r="GF53" s="513"/>
      <c r="GG53" s="514"/>
      <c r="GH53" s="514"/>
      <c r="GI53" s="515">
        <f t="shared" si="260"/>
        <v>0</v>
      </c>
      <c r="GJ53" s="516">
        <f t="shared" si="261"/>
        <v>0</v>
      </c>
      <c r="GK53" s="517">
        <f t="shared" si="24"/>
        <v>0</v>
      </c>
      <c r="GL53" s="518">
        <f t="shared" si="262"/>
        <v>0</v>
      </c>
      <c r="GM53" s="518">
        <f t="shared" si="263"/>
        <v>0</v>
      </c>
      <c r="GN53" s="518">
        <f t="shared" si="264"/>
        <v>0</v>
      </c>
      <c r="GO53" s="518">
        <f t="shared" si="265"/>
        <v>0</v>
      </c>
      <c r="GP53" s="517">
        <f t="shared" si="162"/>
        <v>0</v>
      </c>
      <c r="GQ53" s="517">
        <f t="shared" si="163"/>
        <v>0</v>
      </c>
      <c r="GR53" s="517">
        <f>IF($GF53&lt;&gt;1,IF(AND(SUM($GQ53:GQ53)&lt;&gt;1),IF($GI53&gt;=10,1,),),0)</f>
        <v>0</v>
      </c>
      <c r="GS53" s="517">
        <f>IF($GF53&lt;&gt;1,IF(AND(SUM($GQ53:GR53)&lt;&gt;1),IF(AND($GE53=1,$GI53&gt;=4),1,),),0)</f>
        <v>0</v>
      </c>
      <c r="GT53" s="517">
        <f>IF($GF53&lt;&gt;1,IF(AND(SUM($GQ53:GS53)&lt;&gt;1),IF(AND($GE53=1,$GI53&gt;=2),1,),),0)</f>
        <v>0</v>
      </c>
      <c r="GU53" s="517">
        <f>IF($GF53&lt;&gt;1,IF(AND(SUM($GQ53:GT53)&lt;&gt;1),IF(AND($GE53=1,$GI53&gt;0),1,),),0)</f>
        <v>0</v>
      </c>
      <c r="GV53" s="517">
        <f>IF($GF53&lt;&gt;1,IF(AND(SUM($GQ53:GU53)&lt;&gt;1),IF($GI53&gt;=4,1,),),0)</f>
        <v>0</v>
      </c>
      <c r="GW53" s="517">
        <f>IF($GF53&lt;&gt;1,IF(AND(SUM($GQ53:GV53)&lt;&gt;1),IF($GE53=1,1,),),0)</f>
        <v>0</v>
      </c>
      <c r="GX53" s="517">
        <f>IF($GF53&lt;&gt;1,IF(AND(SUM($GQ53:GW53)&lt;&gt;1),IF($GI53&gt;=2,1,),),0)</f>
        <v>0</v>
      </c>
      <c r="GY53" s="517">
        <f>IF($GF53&lt;&gt;1,IF(AND(SUM($GQ53:GX53)&lt;&gt;1),IF($GI53&gt;0,1,),),0)</f>
        <v>0</v>
      </c>
      <c r="GZ53" s="517">
        <f t="shared" si="164"/>
        <v>0</v>
      </c>
      <c r="HA53" s="517">
        <f>IF(AND(SUM($GZ53:GZ53)&lt;&gt;1,$GP53=4,$GF53=1,$GI53&gt;0),1,0)</f>
        <v>0</v>
      </c>
      <c r="HB53" s="517">
        <f t="shared" si="165"/>
        <v>0</v>
      </c>
      <c r="HC53" s="517">
        <f t="shared" si="166"/>
        <v>0</v>
      </c>
      <c r="HD53" s="517">
        <f>IF(AND($GP53=2,SUM($HB53:HC53)&lt;&gt;1),IF(AND($GE53=1,$GJ53&gt;=0.2),1,),)</f>
        <v>0</v>
      </c>
      <c r="HE53" s="517">
        <f>IF(AND($GP53=2,SUM($HB53:HD53)&lt;&gt;1),IF(AND($GE53=1,$GJ53&gt;=0.1),1,),)</f>
        <v>0</v>
      </c>
      <c r="HF53" s="517">
        <f>IF(AND($GP53=2,SUM($HB53:HE53)&lt;&gt;1),IF(AND($GE53=1,$GI53&gt;0),1,),)</f>
        <v>0</v>
      </c>
      <c r="HG53" s="517">
        <f>IF(AND($GP53=2,SUM($HB53:HF53)&lt;&gt;1),IF($GJ53&gt;=0.2,1,),)</f>
        <v>0</v>
      </c>
      <c r="HH53" s="517">
        <f>IF(AND($GP53=2,SUM($HB53:HG53)&lt;&gt;1),IF($GE53=1,1,),)</f>
        <v>0</v>
      </c>
      <c r="HI53" s="517">
        <f>IF(AND($GP53=2,SUM($HB53:HH53)&lt;&gt;1),IF($GJ53&gt;=0.1,1,),)</f>
        <v>0</v>
      </c>
      <c r="HJ53" s="517">
        <f>IF(AND(SUM($HB53:HI53)&lt;&gt;1,$GP53=2,$GI53&gt;0),1,)</f>
        <v>0</v>
      </c>
      <c r="HK53" s="517">
        <f t="shared" si="167"/>
        <v>0</v>
      </c>
      <c r="HL53" s="517">
        <f t="shared" si="168"/>
        <v>0</v>
      </c>
      <c r="HM53" s="517">
        <f>IF(AND($GP53=3,SUM($HK53:HL53)&lt;&gt;1),IF(AND($GE53=1,$GJ53&gt;=0.1),1,),)</f>
        <v>0</v>
      </c>
      <c r="HN53" s="517">
        <f>IF(AND($GP53=3,SUM($HK53:HM53)&lt;&gt;1),IF(AND($GE53=1,$GJ53&gt;=0.05),1,),)</f>
        <v>0</v>
      </c>
      <c r="HO53" s="517">
        <f>IF(AND($GP53=3,SUM($HK53:HN53)&lt;&gt;1),IF(AND($GE53=1,$GI53&gt;0),1,),)</f>
        <v>0</v>
      </c>
      <c r="HP53" s="517">
        <f>IF(AND($GP53=3,SUM($HK53:HO53)&lt;&gt;1),IF($GJ53&gt;=0.1,1,),)</f>
        <v>0</v>
      </c>
      <c r="HQ53" s="517">
        <f>IF(AND($GP53=3,SUM($HK53:HP53)&lt;&gt;1),IF($GE53=1,1,),)</f>
        <v>0</v>
      </c>
      <c r="HR53" s="517">
        <f>IF(AND($GP53=3,SUM($HK53:HQ53)&lt;&gt;1),IF($GJ53&gt;=0.05,1,),)</f>
        <v>0</v>
      </c>
      <c r="HS53" s="517">
        <f>IF(AND(SUM($HK53:HR53)&lt;&gt;1,$GP53=3,$GF53=1,$GI53&gt;0),1,)</f>
        <v>0</v>
      </c>
      <c r="HT53" s="831"/>
      <c r="HU53" s="520">
        <f t="shared" si="169"/>
        <v>0</v>
      </c>
      <c r="HV53" s="521">
        <f t="shared" si="170"/>
        <v>0</v>
      </c>
      <c r="HW53" s="521">
        <f t="shared" si="171"/>
        <v>0</v>
      </c>
      <c r="HX53" s="521">
        <f t="shared" si="172"/>
        <v>0</v>
      </c>
      <c r="HY53" s="521">
        <f t="shared" si="173"/>
        <v>0</v>
      </c>
      <c r="HZ53" s="521">
        <f t="shared" si="174"/>
        <v>0</v>
      </c>
      <c r="IA53" s="521">
        <f t="shared" si="175"/>
        <v>0</v>
      </c>
      <c r="IB53" s="521">
        <f t="shared" si="176"/>
        <v>0</v>
      </c>
      <c r="IC53" s="521">
        <f t="shared" si="177"/>
        <v>0</v>
      </c>
      <c r="ID53" s="521">
        <f t="shared" si="178"/>
        <v>0</v>
      </c>
      <c r="IE53" s="521">
        <f t="shared" si="179"/>
        <v>0</v>
      </c>
      <c r="IF53" s="521">
        <f t="shared" si="180"/>
        <v>0</v>
      </c>
      <c r="IG53" s="521">
        <f t="shared" si="181"/>
        <v>0</v>
      </c>
      <c r="IH53" s="521">
        <f t="shared" si="182"/>
        <v>0</v>
      </c>
      <c r="II53" s="521">
        <f t="shared" si="183"/>
        <v>0</v>
      </c>
      <c r="IJ53" s="521">
        <f t="shared" si="184"/>
        <v>0</v>
      </c>
      <c r="IK53" s="521">
        <f t="shared" si="185"/>
        <v>0</v>
      </c>
      <c r="IL53" s="521">
        <f t="shared" si="186"/>
        <v>0</v>
      </c>
      <c r="IM53" s="521">
        <f t="shared" si="187"/>
        <v>0</v>
      </c>
      <c r="IN53" s="521">
        <f t="shared" si="266"/>
        <v>0</v>
      </c>
      <c r="IO53" s="521">
        <f t="shared" si="267"/>
        <v>0</v>
      </c>
      <c r="IP53" s="521">
        <f t="shared" si="268"/>
        <v>0</v>
      </c>
      <c r="IQ53" s="521">
        <f t="shared" si="269"/>
        <v>0</v>
      </c>
      <c r="IR53" s="521">
        <f t="shared" si="270"/>
        <v>0</v>
      </c>
      <c r="IS53" s="521">
        <f t="shared" si="271"/>
        <v>0</v>
      </c>
      <c r="IT53" s="521">
        <f t="shared" si="272"/>
        <v>0</v>
      </c>
      <c r="IU53" s="521">
        <f t="shared" si="273"/>
        <v>0</v>
      </c>
      <c r="IV53" s="521">
        <f t="shared" si="274"/>
        <v>0</v>
      </c>
      <c r="IW53" s="823">
        <f t="shared" si="275"/>
        <v>0</v>
      </c>
      <c r="IX53" s="521">
        <f t="shared" si="276"/>
        <v>0</v>
      </c>
      <c r="IY53" s="521">
        <f t="shared" si="277"/>
        <v>0</v>
      </c>
      <c r="IZ53" s="823">
        <f t="shared" si="188"/>
        <v>0</v>
      </c>
      <c r="JA53" s="521">
        <f t="shared" si="278"/>
        <v>0</v>
      </c>
      <c r="JB53" s="521">
        <f t="shared" si="279"/>
        <v>0</v>
      </c>
      <c r="JC53" s="521">
        <f t="shared" si="280"/>
        <v>0</v>
      </c>
      <c r="JD53" s="521">
        <f t="shared" si="189"/>
        <v>0</v>
      </c>
      <c r="JE53" s="521">
        <f t="shared" si="190"/>
        <v>0</v>
      </c>
      <c r="JF53" s="521">
        <f t="shared" si="191"/>
        <v>0</v>
      </c>
      <c r="JG53" s="521">
        <f t="shared" si="192"/>
        <v>0</v>
      </c>
      <c r="JH53" s="521">
        <f t="shared" si="193"/>
        <v>0</v>
      </c>
      <c r="JI53" s="521">
        <f t="shared" si="194"/>
        <v>0</v>
      </c>
      <c r="JJ53" s="521">
        <f t="shared" si="195"/>
        <v>0</v>
      </c>
      <c r="JK53" s="521">
        <f t="shared" si="196"/>
        <v>0</v>
      </c>
      <c r="JL53" s="521">
        <f t="shared" si="197"/>
        <v>0</v>
      </c>
      <c r="JM53" s="521">
        <f t="shared" si="198"/>
        <v>0</v>
      </c>
      <c r="JN53" s="521">
        <f t="shared" si="199"/>
        <v>0</v>
      </c>
      <c r="JO53" s="521">
        <f t="shared" si="200"/>
        <v>0</v>
      </c>
      <c r="JP53" s="521">
        <f t="shared" si="201"/>
        <v>0</v>
      </c>
      <c r="JQ53" s="521">
        <f t="shared" si="202"/>
        <v>0</v>
      </c>
      <c r="JR53" s="521">
        <f t="shared" si="203"/>
        <v>0</v>
      </c>
      <c r="JS53" s="521">
        <f t="shared" si="204"/>
        <v>0</v>
      </c>
      <c r="JT53" s="521">
        <f t="shared" si="205"/>
        <v>0</v>
      </c>
      <c r="JU53" s="521">
        <f t="shared" si="206"/>
        <v>0</v>
      </c>
      <c r="JV53" s="521">
        <f t="shared" si="207"/>
        <v>0</v>
      </c>
      <c r="JW53" s="521">
        <f t="shared" si="208"/>
        <v>0</v>
      </c>
      <c r="JX53" s="521">
        <f t="shared" si="209"/>
        <v>0</v>
      </c>
      <c r="JY53" s="521">
        <f t="shared" si="210"/>
        <v>0</v>
      </c>
      <c r="JZ53" s="521">
        <f t="shared" si="211"/>
        <v>0</v>
      </c>
      <c r="KA53" s="521">
        <f t="shared" si="212"/>
        <v>0</v>
      </c>
      <c r="KB53" s="521">
        <f t="shared" si="213"/>
        <v>0</v>
      </c>
      <c r="KC53" s="521">
        <f t="shared" si="214"/>
        <v>0</v>
      </c>
      <c r="KD53" s="521">
        <f t="shared" si="215"/>
        <v>0</v>
      </c>
      <c r="KE53" s="521">
        <f t="shared" si="216"/>
        <v>0</v>
      </c>
      <c r="KF53" s="521">
        <f t="shared" si="281"/>
        <v>0</v>
      </c>
      <c r="KG53" s="521">
        <f t="shared" si="217"/>
        <v>0</v>
      </c>
      <c r="KH53" s="521">
        <f t="shared" si="218"/>
        <v>0</v>
      </c>
      <c r="KI53" s="522">
        <f t="shared" si="219"/>
        <v>0</v>
      </c>
      <c r="KJ53" s="521">
        <f t="shared" si="282"/>
        <v>0</v>
      </c>
      <c r="KK53" s="760">
        <f>IF(H53=1,VLOOKUP(C53,'総括表 (A表)'!$E$12:$AW$542,42,FALSE),)</f>
        <v>0</v>
      </c>
      <c r="KL53" s="524">
        <f t="shared" si="220"/>
        <v>0</v>
      </c>
      <c r="KM53" s="521" t="str">
        <f t="shared" si="84"/>
        <v/>
      </c>
      <c r="KN53" s="521" t="str">
        <f t="shared" si="85"/>
        <v/>
      </c>
      <c r="KO53" s="521" t="str">
        <f t="shared" si="221"/>
        <v/>
      </c>
      <c r="KP53" s="521" t="str">
        <f t="shared" si="86"/>
        <v/>
      </c>
      <c r="KQ53" s="521" t="str">
        <f t="shared" si="87"/>
        <v/>
      </c>
      <c r="KR53" s="521" t="str">
        <f t="shared" si="88"/>
        <v/>
      </c>
      <c r="KS53" s="521" t="str">
        <f t="shared" si="89"/>
        <v/>
      </c>
      <c r="KT53" s="521" t="str">
        <f t="shared" si="90"/>
        <v/>
      </c>
      <c r="KU53" s="760" t="str">
        <f t="shared" si="91"/>
        <v/>
      </c>
      <c r="KV53" s="521" t="str">
        <f t="shared" si="283"/>
        <v/>
      </c>
      <c r="KW53" s="520">
        <f t="shared" si="93"/>
        <v>0</v>
      </c>
      <c r="KX53" s="521" t="str">
        <f t="shared" si="222"/>
        <v/>
      </c>
      <c r="KY53" s="525">
        <f t="shared" si="284"/>
        <v>0</v>
      </c>
      <c r="KZ53" s="521" t="str">
        <f t="shared" si="285"/>
        <v/>
      </c>
      <c r="LA53" s="760" t="str">
        <f t="shared" si="286"/>
        <v/>
      </c>
      <c r="LB53" s="526" t="str">
        <f t="shared" si="97"/>
        <v>○</v>
      </c>
      <c r="LC53" s="520">
        <f t="shared" si="223"/>
        <v>0</v>
      </c>
      <c r="LD53" s="527">
        <f t="shared" si="224"/>
        <v>0</v>
      </c>
      <c r="LE53" s="527" t="str">
        <f t="shared" si="225"/>
        <v/>
      </c>
      <c r="LF53" s="761" t="str">
        <f t="shared" si="226"/>
        <v/>
      </c>
      <c r="LG53" s="735" t="str">
        <f t="shared" si="287"/>
        <v/>
      </c>
      <c r="LH53" s="530" t="str">
        <f t="shared" si="288"/>
        <v>○</v>
      </c>
      <c r="LI53" s="736">
        <f t="shared" si="100"/>
        <v>0</v>
      </c>
      <c r="LJ53" s="761">
        <f t="shared" si="289"/>
        <v>0</v>
      </c>
      <c r="LK53" s="532">
        <f t="shared" si="227"/>
        <v>0</v>
      </c>
      <c r="LL53" s="533" t="str">
        <f t="shared" si="228"/>
        <v>○</v>
      </c>
      <c r="LM53" s="600">
        <f t="shared" si="290"/>
        <v>0</v>
      </c>
      <c r="LN53" s="602" t="str">
        <f t="shared" si="229"/>
        <v>○</v>
      </c>
      <c r="LO53" s="608">
        <f t="shared" si="103"/>
        <v>0</v>
      </c>
      <c r="LP53" s="521" t="str">
        <f t="shared" si="291"/>
        <v/>
      </c>
      <c r="LQ53" s="607">
        <f t="shared" si="292"/>
        <v>0</v>
      </c>
      <c r="LR53" s="521" t="str">
        <f t="shared" si="293"/>
        <v/>
      </c>
      <c r="LS53" s="519" t="str">
        <f t="shared" si="294"/>
        <v/>
      </c>
      <c r="LT53" s="526" t="str">
        <f t="shared" si="108"/>
        <v>○</v>
      </c>
      <c r="LU53" s="601" t="str">
        <f t="shared" si="230"/>
        <v/>
      </c>
      <c r="LV53" s="601">
        <f t="shared" si="231"/>
        <v>0</v>
      </c>
      <c r="LW53" s="761">
        <f t="shared" si="295"/>
        <v>0</v>
      </c>
      <c r="LX53" s="735">
        <f t="shared" si="296"/>
        <v>0</v>
      </c>
      <c r="LY53" s="530" t="str">
        <f t="shared" si="112"/>
        <v>○</v>
      </c>
      <c r="LZ53" s="736">
        <f t="shared" si="297"/>
        <v>0</v>
      </c>
      <c r="MA53" s="761">
        <f t="shared" si="298"/>
        <v>0</v>
      </c>
      <c r="MB53" s="532">
        <f t="shared" si="299"/>
        <v>0</v>
      </c>
      <c r="MC53" s="533" t="str">
        <f t="shared" si="232"/>
        <v>○</v>
      </c>
      <c r="MD53" s="473">
        <f>IF(AND($H53=1,$T53=1),SUMIF($E$14:$E$213,E53,$CA$14:CA252),0)</f>
        <v>0</v>
      </c>
      <c r="ME53" s="856" t="str">
        <f t="shared" si="116"/>
        <v>○</v>
      </c>
      <c r="MF53" s="869" t="str">
        <f t="shared" si="233"/>
        <v/>
      </c>
      <c r="MG53" s="870" t="str">
        <f t="shared" si="300"/>
        <v/>
      </c>
      <c r="MH53" s="871" t="str">
        <f t="shared" si="301"/>
        <v/>
      </c>
      <c r="MI53" s="872" t="str">
        <f t="shared" si="234"/>
        <v/>
      </c>
      <c r="MJ53" s="873" t="str">
        <f t="shared" si="302"/>
        <v/>
      </c>
      <c r="MK53" s="874">
        <f t="shared" si="303"/>
        <v>0</v>
      </c>
    </row>
    <row r="54" spans="1:349" ht="18.649999999999999" customHeight="1">
      <c r="A54" s="610">
        <f t="shared" si="245"/>
        <v>0</v>
      </c>
      <c r="B54" s="610">
        <f t="shared" si="121"/>
        <v>0</v>
      </c>
      <c r="C54" s="610">
        <f t="shared" si="122"/>
        <v>0</v>
      </c>
      <c r="D54" s="610">
        <f t="shared" si="123"/>
        <v>0</v>
      </c>
      <c r="E54" s="610">
        <f t="shared" si="246"/>
        <v>0</v>
      </c>
      <c r="F54" s="610">
        <f t="shared" si="124"/>
        <v>0</v>
      </c>
      <c r="G54" s="610">
        <f t="shared" si="125"/>
        <v>0</v>
      </c>
      <c r="H54" s="610">
        <f t="shared" si="126"/>
        <v>0</v>
      </c>
      <c r="I54" s="611">
        <f t="shared" si="10"/>
        <v>41</v>
      </c>
      <c r="J54" s="406"/>
      <c r="K54" s="407"/>
      <c r="L54" s="407"/>
      <c r="M54" s="720"/>
      <c r="N54" s="924"/>
      <c r="O54" s="918"/>
      <c r="P54" s="306"/>
      <c r="Q54" s="637">
        <f t="shared" si="127"/>
        <v>0</v>
      </c>
      <c r="R54" s="656"/>
      <c r="S54" s="655"/>
      <c r="T54" s="657"/>
      <c r="U54" s="657"/>
      <c r="V54" s="762">
        <f t="shared" si="247"/>
        <v>0</v>
      </c>
      <c r="W54" s="305"/>
      <c r="X54" s="502"/>
      <c r="Y54" s="502"/>
      <c r="Z54" s="305"/>
      <c r="AA54" s="639" t="str">
        <f t="shared" si="128"/>
        <v/>
      </c>
      <c r="AB54" s="640" t="str">
        <f t="shared" si="129"/>
        <v/>
      </c>
      <c r="AC54" s="314"/>
      <c r="AD54" s="641">
        <f t="shared" si="130"/>
        <v>0</v>
      </c>
      <c r="AE54" s="729"/>
      <c r="AF54" s="728" t="str">
        <f>'整理番号表 （R6時） '!$AC54</f>
        <v/>
      </c>
      <c r="AG54" s="730" t="str">
        <f t="shared" si="131"/>
        <v/>
      </c>
      <c r="AH54" s="314"/>
      <c r="AI54" s="314"/>
      <c r="AJ54" s="639">
        <f>IF(AI54&lt;&gt;0,VLOOKUP(AI54,'整理番号表 （R6時） '!$B$20:$F$47,2,FALSE),)</f>
        <v>0</v>
      </c>
      <c r="AK54" s="409"/>
      <c r="AL54" s="733"/>
      <c r="AM54" s="409"/>
      <c r="AN54" s="315"/>
      <c r="AO54" s="644" t="str">
        <f>IF(AND($S54=1,$AN54&lt;&gt;0),VLOOKUP(AN54,'整理番号表 （R6時） '!$P$6:$Q$39,2,FALSE),IF(AND($T54=1,$AN54&gt;0,$AN54&lt;=8),VLOOKUP($AN54,'整理番号表 （R6時） '!$P$6:$Q$13,2,FALSE),IF($AN54&gt;=9,"ﾘｰｽは1～8の数字を選択","")))</f>
        <v/>
      </c>
      <c r="AP54" s="501"/>
      <c r="AQ54" s="645">
        <f t="shared" si="132"/>
        <v>0</v>
      </c>
      <c r="AR54" s="810"/>
      <c r="AS54" s="305"/>
      <c r="AT54" s="504"/>
      <c r="AU54" s="505"/>
      <c r="AV54" s="503"/>
      <c r="AW54" s="315"/>
      <c r="AX54" s="751">
        <f>IF(AW54&lt;&gt;0,VLOOKUP(AW54,'整理番号表 （R6時） '!$P$43:$R$49,2,FALSE),)</f>
        <v>0</v>
      </c>
      <c r="AY54" s="506"/>
      <c r="AZ54" s="505"/>
      <c r="BA54" s="503"/>
      <c r="BB54" s="444"/>
      <c r="BC54" s="759">
        <f t="shared" si="133"/>
        <v>0</v>
      </c>
      <c r="BD54" s="763">
        <f t="shared" si="248"/>
        <v>0</v>
      </c>
      <c r="BE54" s="759">
        <f t="shared" si="134"/>
        <v>0</v>
      </c>
      <c r="BF54" s="508"/>
      <c r="BG54" s="508"/>
      <c r="BH54" s="508"/>
      <c r="BI54" s="509"/>
      <c r="BJ54" s="770" t="str">
        <f t="shared" si="135"/>
        <v/>
      </c>
      <c r="BK54" s="772" t="str">
        <f t="shared" si="136"/>
        <v/>
      </c>
      <c r="BL54" s="648">
        <f t="shared" si="137"/>
        <v>0</v>
      </c>
      <c r="BM54" s="836"/>
      <c r="BN54" s="510"/>
      <c r="BO54" s="593"/>
      <c r="BP54" s="902"/>
      <c r="BQ54" s="756"/>
      <c r="BR54" s="756"/>
      <c r="BS54" s="756"/>
      <c r="BT54" s="929" t="str">
        <f t="shared" si="238"/>
        <v/>
      </c>
      <c r="BU54" s="911"/>
      <c r="BV54" s="752"/>
      <c r="BW54" s="751">
        <f>IF(BV54&lt;&gt;0,VLOOKUP(BV54,'整理番号表 （R6時） '!$P$43:$R$49,2,FALSE),)</f>
        <v>0</v>
      </c>
      <c r="BX54" s="758"/>
      <c r="BY54" s="757"/>
      <c r="BZ54" s="759" t="str">
        <f t="shared" si="138"/>
        <v/>
      </c>
      <c r="CA54" s="712"/>
      <c r="CB54" s="759">
        <f t="shared" si="139"/>
        <v>0</v>
      </c>
      <c r="CC54" s="763" t="str">
        <f t="shared" si="249"/>
        <v/>
      </c>
      <c r="CD54" s="754"/>
      <c r="CE54" s="754"/>
      <c r="CF54" s="759">
        <f t="shared" si="235"/>
        <v>0</v>
      </c>
      <c r="CG54" s="748"/>
      <c r="CH54" s="748"/>
      <c r="CI54" s="622"/>
      <c r="CJ54" s="853"/>
      <c r="CK54" s="854"/>
      <c r="CL54" s="665" t="str">
        <f t="shared" si="140"/>
        <v/>
      </c>
      <c r="CM54" s="666" t="str">
        <f t="shared" si="250"/>
        <v/>
      </c>
      <c r="CN54" s="744"/>
      <c r="CO54" s="496"/>
      <c r="CP54" s="762" t="str">
        <f t="shared" si="251"/>
        <v/>
      </c>
      <c r="CQ54" s="740"/>
      <c r="CR54" s="749"/>
      <c r="CS54" s="740"/>
      <c r="CT54" s="740"/>
      <c r="CU54" s="740"/>
      <c r="CV54" s="649" t="str">
        <f t="shared" si="141"/>
        <v/>
      </c>
      <c r="CW54" s="547">
        <f t="shared" si="142"/>
        <v>0</v>
      </c>
      <c r="CX54" s="762" t="str">
        <f t="shared" si="252"/>
        <v/>
      </c>
      <c r="CY54" s="715"/>
      <c r="CZ54" s="740"/>
      <c r="DA54" s="715"/>
      <c r="DB54" s="715"/>
      <c r="DC54" s="714"/>
      <c r="DD54" s="649" t="str">
        <f t="shared" si="143"/>
        <v/>
      </c>
      <c r="DE54" s="547" t="str">
        <f t="shared" si="144"/>
        <v/>
      </c>
      <c r="DF54" s="762">
        <f t="shared" si="145"/>
        <v>0</v>
      </c>
      <c r="DG54" s="762" t="str">
        <f t="shared" si="146"/>
        <v/>
      </c>
      <c r="DH54" s="762">
        <f t="shared" si="147"/>
        <v>0</v>
      </c>
      <c r="DI54" s="762">
        <f t="shared" si="148"/>
        <v>0</v>
      </c>
      <c r="DJ54" s="762">
        <f t="shared" si="149"/>
        <v>0</v>
      </c>
      <c r="DK54" s="762">
        <f t="shared" si="150"/>
        <v>0</v>
      </c>
      <c r="DL54" s="762">
        <f t="shared" si="151"/>
        <v>0</v>
      </c>
      <c r="DM54" s="762" t="str">
        <f t="shared" si="152"/>
        <v/>
      </c>
      <c r="DN54" s="855"/>
      <c r="DO54" s="661">
        <f t="shared" ref="DO54:DT63" si="304">IF(OR($CQ54&lt;=0,$CU54&lt;=0),0,IF(AND($AA54=1,$H54=1,$FU54&lt;&gt;1,DO$2&lt;=$CV54,$CV54&lt;DP$2),1,))</f>
        <v>0</v>
      </c>
      <c r="DP54" s="336">
        <f t="shared" si="304"/>
        <v>0</v>
      </c>
      <c r="DQ54" s="336">
        <f t="shared" si="304"/>
        <v>0</v>
      </c>
      <c r="DR54" s="336">
        <f t="shared" si="304"/>
        <v>0</v>
      </c>
      <c r="DS54" s="336">
        <f t="shared" si="304"/>
        <v>0</v>
      </c>
      <c r="DT54" s="336">
        <f t="shared" si="304"/>
        <v>0</v>
      </c>
      <c r="DU54" s="336">
        <f t="shared" si="253"/>
        <v>0</v>
      </c>
      <c r="DV54" s="336">
        <f t="shared" ref="DV54:EA63" si="305">IF($CU54&lt;0,0,IF(AND($AA54=1,$H54=1,$FU54&lt;&gt;1,DV$2&lt;=$CW54,$CW54&lt;DW$2),1,))</f>
        <v>0</v>
      </c>
      <c r="DW54" s="336">
        <f t="shared" si="305"/>
        <v>0</v>
      </c>
      <c r="DX54" s="336">
        <f t="shared" si="305"/>
        <v>0</v>
      </c>
      <c r="DY54" s="336">
        <f t="shared" si="305"/>
        <v>0</v>
      </c>
      <c r="DZ54" s="336">
        <f t="shared" si="305"/>
        <v>0</v>
      </c>
      <c r="EA54" s="336">
        <f t="shared" si="305"/>
        <v>0</v>
      </c>
      <c r="EB54" s="336">
        <f t="shared" si="254"/>
        <v>0</v>
      </c>
      <c r="EC54" s="336">
        <f t="shared" si="255"/>
        <v>0</v>
      </c>
      <c r="ED54" s="336">
        <f t="shared" si="256"/>
        <v>0</v>
      </c>
      <c r="EE54" s="336">
        <f t="shared" si="257"/>
        <v>0</v>
      </c>
      <c r="EF54" s="336">
        <f t="shared" si="258"/>
        <v>0</v>
      </c>
      <c r="EG54" s="390">
        <f t="shared" si="259"/>
        <v>0</v>
      </c>
      <c r="EH54" s="650">
        <f t="shared" si="161"/>
        <v>0</v>
      </c>
      <c r="EI54" s="650">
        <f>IF($AA54=1,IF(SUM($EH54:EH54)&lt;&gt;1,IF(SUM(GR54,HC54,HL54)&gt;0,1,),),)</f>
        <v>0</v>
      </c>
      <c r="EJ54" s="650">
        <f>IF($AA54=1,IF(SUM($EH54:EI54)&lt;&gt;1,IF(SUM(GS54,HD54,HM54)&gt;0,1,),),)</f>
        <v>0</v>
      </c>
      <c r="EK54" s="650">
        <f>IF($AA54=1,IF(SUM($EH54:EJ54)&lt;&gt;1,IF(SUM(GT54,HE54,HN54)&gt;0,1,),),)</f>
        <v>0</v>
      </c>
      <c r="EL54" s="650">
        <f>IF($AA54=1,IF(SUM($EH54:EK54)&lt;&gt;1,IF(SUM(GU54,GZ54,HF54,HO54)&gt;0,1,),),)</f>
        <v>0</v>
      </c>
      <c r="EM54" s="650">
        <f>IF($AA54=1,IF(SUM($EH54:EK54)&lt;&gt;1,IF(SUM(GV54,HG54,HP54)&gt;0,1,),),)</f>
        <v>0</v>
      </c>
      <c r="EN54" s="650">
        <f>IF($AA54=1,IF(SUM($EH54:EL54)&lt;&gt;1,IF(SUM(GW54,HH54,HQ54)&gt;0,1,),),)</f>
        <v>0</v>
      </c>
      <c r="EO54" s="650">
        <f>IF($AA54=1,IF(SUM($EH54:EM54)&lt;&gt;1,IF(SUM(GX54,HI54,HR54)&gt;0,1,),),)</f>
        <v>0</v>
      </c>
      <c r="EP54" s="650">
        <f>IF($AA54=1,IF(SUM($EH54:EO54)&lt;&gt;1,IF(SUM(GY54,HJ54,HS54,HA54)&gt;0,1,),),)</f>
        <v>0</v>
      </c>
      <c r="EQ54" s="818"/>
      <c r="ER54" s="818"/>
      <c r="ES54" s="818"/>
      <c r="ET54" s="818"/>
      <c r="EU54" s="818"/>
      <c r="EV54" s="818"/>
      <c r="EW54" s="59"/>
      <c r="EX54" s="59"/>
      <c r="EY54" s="59"/>
      <c r="EZ54" s="59"/>
      <c r="FA54" s="59"/>
      <c r="FB54" s="650">
        <f t="shared" si="21"/>
        <v>0</v>
      </c>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11"/>
      <c r="GB54" s="59"/>
      <c r="GC54" s="932"/>
      <c r="GD54" s="662"/>
      <c r="GE54" s="512"/>
      <c r="GF54" s="513"/>
      <c r="GG54" s="514"/>
      <c r="GH54" s="514"/>
      <c r="GI54" s="515">
        <f t="shared" si="260"/>
        <v>0</v>
      </c>
      <c r="GJ54" s="516">
        <f t="shared" si="261"/>
        <v>0</v>
      </c>
      <c r="GK54" s="517">
        <f t="shared" si="24"/>
        <v>0</v>
      </c>
      <c r="GL54" s="518">
        <f t="shared" si="262"/>
        <v>0</v>
      </c>
      <c r="GM54" s="518">
        <f t="shared" si="263"/>
        <v>0</v>
      </c>
      <c r="GN54" s="518">
        <f t="shared" si="264"/>
        <v>0</v>
      </c>
      <c r="GO54" s="518">
        <f t="shared" si="265"/>
        <v>0</v>
      </c>
      <c r="GP54" s="517">
        <f t="shared" si="162"/>
        <v>0</v>
      </c>
      <c r="GQ54" s="517">
        <f t="shared" si="163"/>
        <v>0</v>
      </c>
      <c r="GR54" s="517">
        <f>IF($GF54&lt;&gt;1,IF(AND(SUM($GQ54:GQ54)&lt;&gt;1),IF($GI54&gt;=10,1,),),0)</f>
        <v>0</v>
      </c>
      <c r="GS54" s="517">
        <f>IF($GF54&lt;&gt;1,IF(AND(SUM($GQ54:GR54)&lt;&gt;1),IF(AND($GE54=1,$GI54&gt;=4),1,),),0)</f>
        <v>0</v>
      </c>
      <c r="GT54" s="517">
        <f>IF($GF54&lt;&gt;1,IF(AND(SUM($GQ54:GS54)&lt;&gt;1),IF(AND($GE54=1,$GI54&gt;=2),1,),),0)</f>
        <v>0</v>
      </c>
      <c r="GU54" s="517">
        <f>IF($GF54&lt;&gt;1,IF(AND(SUM($GQ54:GT54)&lt;&gt;1),IF(AND($GE54=1,$GI54&gt;0),1,),),0)</f>
        <v>0</v>
      </c>
      <c r="GV54" s="517">
        <f>IF($GF54&lt;&gt;1,IF(AND(SUM($GQ54:GU54)&lt;&gt;1),IF($GI54&gt;=4,1,),),0)</f>
        <v>0</v>
      </c>
      <c r="GW54" s="517">
        <f>IF($GF54&lt;&gt;1,IF(AND(SUM($GQ54:GV54)&lt;&gt;1),IF($GE54=1,1,),),0)</f>
        <v>0</v>
      </c>
      <c r="GX54" s="517">
        <f>IF($GF54&lt;&gt;1,IF(AND(SUM($GQ54:GW54)&lt;&gt;1),IF($GI54&gt;=2,1,),),0)</f>
        <v>0</v>
      </c>
      <c r="GY54" s="517">
        <f>IF($GF54&lt;&gt;1,IF(AND(SUM($GQ54:GX54)&lt;&gt;1),IF($GI54&gt;0,1,),),0)</f>
        <v>0</v>
      </c>
      <c r="GZ54" s="517">
        <f t="shared" si="164"/>
        <v>0</v>
      </c>
      <c r="HA54" s="517">
        <f>IF(AND(SUM($GZ54:GZ54)&lt;&gt;1,$GP54=4,$GF54=1,$GI54&gt;0),1,0)</f>
        <v>0</v>
      </c>
      <c r="HB54" s="517">
        <f t="shared" si="165"/>
        <v>0</v>
      </c>
      <c r="HC54" s="517">
        <f t="shared" si="166"/>
        <v>0</v>
      </c>
      <c r="HD54" s="517">
        <f>IF(AND($GP54=2,SUM($HB54:HC54)&lt;&gt;1),IF(AND($GE54=1,$GJ54&gt;=0.2),1,),)</f>
        <v>0</v>
      </c>
      <c r="HE54" s="517">
        <f>IF(AND($GP54=2,SUM($HB54:HD54)&lt;&gt;1),IF(AND($GE54=1,$GJ54&gt;=0.1),1,),)</f>
        <v>0</v>
      </c>
      <c r="HF54" s="517">
        <f>IF(AND($GP54=2,SUM($HB54:HE54)&lt;&gt;1),IF(AND($GE54=1,$GI54&gt;0),1,),)</f>
        <v>0</v>
      </c>
      <c r="HG54" s="517">
        <f>IF(AND($GP54=2,SUM($HB54:HF54)&lt;&gt;1),IF($GJ54&gt;=0.2,1,),)</f>
        <v>0</v>
      </c>
      <c r="HH54" s="517">
        <f>IF(AND($GP54=2,SUM($HB54:HG54)&lt;&gt;1),IF($GE54=1,1,),)</f>
        <v>0</v>
      </c>
      <c r="HI54" s="517">
        <f>IF(AND($GP54=2,SUM($HB54:HH54)&lt;&gt;1),IF($GJ54&gt;=0.1,1,),)</f>
        <v>0</v>
      </c>
      <c r="HJ54" s="517">
        <f>IF(AND(SUM($HB54:HI54)&lt;&gt;1,$GP54=2,$GI54&gt;0),1,)</f>
        <v>0</v>
      </c>
      <c r="HK54" s="517">
        <f t="shared" si="167"/>
        <v>0</v>
      </c>
      <c r="HL54" s="517">
        <f t="shared" si="168"/>
        <v>0</v>
      </c>
      <c r="HM54" s="517">
        <f>IF(AND($GP54=3,SUM($HK54:HL54)&lt;&gt;1),IF(AND($GE54=1,$GJ54&gt;=0.1),1,),)</f>
        <v>0</v>
      </c>
      <c r="HN54" s="517">
        <f>IF(AND($GP54=3,SUM($HK54:HM54)&lt;&gt;1),IF(AND($GE54=1,$GJ54&gt;=0.05),1,),)</f>
        <v>0</v>
      </c>
      <c r="HO54" s="517">
        <f>IF(AND($GP54=3,SUM($HK54:HN54)&lt;&gt;1),IF(AND($GE54=1,$GI54&gt;0),1,),)</f>
        <v>0</v>
      </c>
      <c r="HP54" s="517">
        <f>IF(AND($GP54=3,SUM($HK54:HO54)&lt;&gt;1),IF($GJ54&gt;=0.1,1,),)</f>
        <v>0</v>
      </c>
      <c r="HQ54" s="517">
        <f>IF(AND($GP54=3,SUM($HK54:HP54)&lt;&gt;1),IF($GE54=1,1,),)</f>
        <v>0</v>
      </c>
      <c r="HR54" s="517">
        <f>IF(AND($GP54=3,SUM($HK54:HQ54)&lt;&gt;1),IF($GJ54&gt;=0.05,1,),)</f>
        <v>0</v>
      </c>
      <c r="HS54" s="517">
        <f>IF(AND(SUM($HK54:HR54)&lt;&gt;1,$GP54=3,$GF54=1,$GI54&gt;0),1,)</f>
        <v>0</v>
      </c>
      <c r="HT54" s="831"/>
      <c r="HU54" s="520">
        <f t="shared" si="169"/>
        <v>0</v>
      </c>
      <c r="HV54" s="521">
        <f t="shared" si="170"/>
        <v>0</v>
      </c>
      <c r="HW54" s="521">
        <f t="shared" si="171"/>
        <v>0</v>
      </c>
      <c r="HX54" s="521">
        <f t="shared" si="172"/>
        <v>0</v>
      </c>
      <c r="HY54" s="521">
        <f t="shared" si="173"/>
        <v>0</v>
      </c>
      <c r="HZ54" s="521">
        <f t="shared" si="174"/>
        <v>0</v>
      </c>
      <c r="IA54" s="521">
        <f t="shared" si="175"/>
        <v>0</v>
      </c>
      <c r="IB54" s="521">
        <f t="shared" si="176"/>
        <v>0</v>
      </c>
      <c r="IC54" s="521">
        <f t="shared" si="177"/>
        <v>0</v>
      </c>
      <c r="ID54" s="521">
        <f t="shared" si="178"/>
        <v>0</v>
      </c>
      <c r="IE54" s="521">
        <f t="shared" si="179"/>
        <v>0</v>
      </c>
      <c r="IF54" s="521">
        <f t="shared" si="180"/>
        <v>0</v>
      </c>
      <c r="IG54" s="521">
        <f t="shared" si="181"/>
        <v>0</v>
      </c>
      <c r="IH54" s="521">
        <f t="shared" si="182"/>
        <v>0</v>
      </c>
      <c r="II54" s="521">
        <f t="shared" si="183"/>
        <v>0</v>
      </c>
      <c r="IJ54" s="521">
        <f t="shared" si="184"/>
        <v>0</v>
      </c>
      <c r="IK54" s="521">
        <f t="shared" si="185"/>
        <v>0</v>
      </c>
      <c r="IL54" s="521">
        <f t="shared" si="186"/>
        <v>0</v>
      </c>
      <c r="IM54" s="521">
        <f t="shared" si="187"/>
        <v>0</v>
      </c>
      <c r="IN54" s="521">
        <f t="shared" si="266"/>
        <v>0</v>
      </c>
      <c r="IO54" s="521">
        <f t="shared" si="267"/>
        <v>0</v>
      </c>
      <c r="IP54" s="521">
        <f t="shared" si="268"/>
        <v>0</v>
      </c>
      <c r="IQ54" s="521">
        <f t="shared" si="269"/>
        <v>0</v>
      </c>
      <c r="IR54" s="521">
        <f t="shared" si="270"/>
        <v>0</v>
      </c>
      <c r="IS54" s="521">
        <f t="shared" si="271"/>
        <v>0</v>
      </c>
      <c r="IT54" s="521">
        <f t="shared" si="272"/>
        <v>0</v>
      </c>
      <c r="IU54" s="521">
        <f t="shared" si="273"/>
        <v>0</v>
      </c>
      <c r="IV54" s="521">
        <f t="shared" si="274"/>
        <v>0</v>
      </c>
      <c r="IW54" s="823">
        <f t="shared" si="275"/>
        <v>0</v>
      </c>
      <c r="IX54" s="521">
        <f t="shared" si="276"/>
        <v>0</v>
      </c>
      <c r="IY54" s="521">
        <f t="shared" si="277"/>
        <v>0</v>
      </c>
      <c r="IZ54" s="823">
        <f t="shared" si="188"/>
        <v>0</v>
      </c>
      <c r="JA54" s="521">
        <f t="shared" si="278"/>
        <v>0</v>
      </c>
      <c r="JB54" s="521">
        <f t="shared" si="279"/>
        <v>0</v>
      </c>
      <c r="JC54" s="521">
        <f t="shared" si="280"/>
        <v>0</v>
      </c>
      <c r="JD54" s="521">
        <f t="shared" si="189"/>
        <v>0</v>
      </c>
      <c r="JE54" s="521">
        <f t="shared" si="190"/>
        <v>0</v>
      </c>
      <c r="JF54" s="521">
        <f t="shared" si="191"/>
        <v>0</v>
      </c>
      <c r="JG54" s="521">
        <f t="shared" si="192"/>
        <v>0</v>
      </c>
      <c r="JH54" s="521">
        <f t="shared" si="193"/>
        <v>0</v>
      </c>
      <c r="JI54" s="521">
        <f t="shared" si="194"/>
        <v>0</v>
      </c>
      <c r="JJ54" s="521">
        <f t="shared" si="195"/>
        <v>0</v>
      </c>
      <c r="JK54" s="521">
        <f t="shared" si="196"/>
        <v>0</v>
      </c>
      <c r="JL54" s="521">
        <f t="shared" si="197"/>
        <v>0</v>
      </c>
      <c r="JM54" s="521">
        <f t="shared" si="198"/>
        <v>0</v>
      </c>
      <c r="JN54" s="521">
        <f t="shared" si="199"/>
        <v>0</v>
      </c>
      <c r="JO54" s="521">
        <f t="shared" si="200"/>
        <v>0</v>
      </c>
      <c r="JP54" s="521">
        <f t="shared" si="201"/>
        <v>0</v>
      </c>
      <c r="JQ54" s="521">
        <f t="shared" si="202"/>
        <v>0</v>
      </c>
      <c r="JR54" s="521">
        <f t="shared" si="203"/>
        <v>0</v>
      </c>
      <c r="JS54" s="521">
        <f t="shared" si="204"/>
        <v>0</v>
      </c>
      <c r="JT54" s="521">
        <f t="shared" si="205"/>
        <v>0</v>
      </c>
      <c r="JU54" s="521">
        <f t="shared" si="206"/>
        <v>0</v>
      </c>
      <c r="JV54" s="521">
        <f t="shared" si="207"/>
        <v>0</v>
      </c>
      <c r="JW54" s="521">
        <f t="shared" si="208"/>
        <v>0</v>
      </c>
      <c r="JX54" s="521">
        <f t="shared" si="209"/>
        <v>0</v>
      </c>
      <c r="JY54" s="521">
        <f t="shared" si="210"/>
        <v>0</v>
      </c>
      <c r="JZ54" s="521">
        <f t="shared" si="211"/>
        <v>0</v>
      </c>
      <c r="KA54" s="521">
        <f t="shared" si="212"/>
        <v>0</v>
      </c>
      <c r="KB54" s="521">
        <f t="shared" si="213"/>
        <v>0</v>
      </c>
      <c r="KC54" s="521">
        <f t="shared" si="214"/>
        <v>0</v>
      </c>
      <c r="KD54" s="521">
        <f t="shared" si="215"/>
        <v>0</v>
      </c>
      <c r="KE54" s="521">
        <f t="shared" si="216"/>
        <v>0</v>
      </c>
      <c r="KF54" s="521">
        <f t="shared" si="281"/>
        <v>0</v>
      </c>
      <c r="KG54" s="521">
        <f t="shared" si="217"/>
        <v>0</v>
      </c>
      <c r="KH54" s="521">
        <f t="shared" si="218"/>
        <v>0</v>
      </c>
      <c r="KI54" s="522">
        <f t="shared" si="219"/>
        <v>0</v>
      </c>
      <c r="KJ54" s="521">
        <f t="shared" si="282"/>
        <v>0</v>
      </c>
      <c r="KK54" s="760">
        <f>IF(H54=1,VLOOKUP(C54,'総括表 (A表)'!$E$12:$AW$542,42,FALSE),)</f>
        <v>0</v>
      </c>
      <c r="KL54" s="524">
        <f t="shared" si="220"/>
        <v>0</v>
      </c>
      <c r="KM54" s="521" t="str">
        <f t="shared" si="84"/>
        <v/>
      </c>
      <c r="KN54" s="521" t="str">
        <f t="shared" si="85"/>
        <v/>
      </c>
      <c r="KO54" s="521" t="str">
        <f t="shared" si="221"/>
        <v/>
      </c>
      <c r="KP54" s="521" t="str">
        <f t="shared" si="86"/>
        <v/>
      </c>
      <c r="KQ54" s="521" t="str">
        <f t="shared" si="87"/>
        <v/>
      </c>
      <c r="KR54" s="521" t="str">
        <f t="shared" si="88"/>
        <v/>
      </c>
      <c r="KS54" s="521" t="str">
        <f t="shared" si="89"/>
        <v/>
      </c>
      <c r="KT54" s="521" t="str">
        <f t="shared" si="90"/>
        <v/>
      </c>
      <c r="KU54" s="760" t="str">
        <f t="shared" si="91"/>
        <v/>
      </c>
      <c r="KV54" s="521" t="str">
        <f t="shared" si="283"/>
        <v/>
      </c>
      <c r="KW54" s="520">
        <f t="shared" si="93"/>
        <v>0</v>
      </c>
      <c r="KX54" s="521" t="str">
        <f t="shared" si="222"/>
        <v/>
      </c>
      <c r="KY54" s="525">
        <f t="shared" si="284"/>
        <v>0</v>
      </c>
      <c r="KZ54" s="521" t="str">
        <f t="shared" si="285"/>
        <v/>
      </c>
      <c r="LA54" s="760" t="str">
        <f t="shared" si="286"/>
        <v/>
      </c>
      <c r="LB54" s="526" t="str">
        <f t="shared" si="97"/>
        <v>○</v>
      </c>
      <c r="LC54" s="520">
        <f t="shared" si="223"/>
        <v>0</v>
      </c>
      <c r="LD54" s="527">
        <f t="shared" si="224"/>
        <v>0</v>
      </c>
      <c r="LE54" s="527" t="str">
        <f t="shared" si="225"/>
        <v/>
      </c>
      <c r="LF54" s="761" t="str">
        <f t="shared" si="226"/>
        <v/>
      </c>
      <c r="LG54" s="735" t="str">
        <f t="shared" si="287"/>
        <v/>
      </c>
      <c r="LH54" s="530" t="str">
        <f t="shared" si="288"/>
        <v>○</v>
      </c>
      <c r="LI54" s="736">
        <f t="shared" si="100"/>
        <v>0</v>
      </c>
      <c r="LJ54" s="761">
        <f t="shared" si="289"/>
        <v>0</v>
      </c>
      <c r="LK54" s="532">
        <f t="shared" si="227"/>
        <v>0</v>
      </c>
      <c r="LL54" s="533" t="str">
        <f t="shared" si="228"/>
        <v>○</v>
      </c>
      <c r="LM54" s="600">
        <f t="shared" si="290"/>
        <v>0</v>
      </c>
      <c r="LN54" s="602" t="str">
        <f t="shared" si="229"/>
        <v>○</v>
      </c>
      <c r="LO54" s="608">
        <f t="shared" si="103"/>
        <v>0</v>
      </c>
      <c r="LP54" s="521" t="str">
        <f t="shared" si="291"/>
        <v/>
      </c>
      <c r="LQ54" s="607">
        <f t="shared" si="292"/>
        <v>0</v>
      </c>
      <c r="LR54" s="521" t="str">
        <f t="shared" si="293"/>
        <v/>
      </c>
      <c r="LS54" s="519" t="str">
        <f t="shared" si="294"/>
        <v/>
      </c>
      <c r="LT54" s="526" t="str">
        <f t="shared" si="108"/>
        <v>○</v>
      </c>
      <c r="LU54" s="601" t="str">
        <f t="shared" si="230"/>
        <v/>
      </c>
      <c r="LV54" s="601">
        <f t="shared" si="231"/>
        <v>0</v>
      </c>
      <c r="LW54" s="761">
        <f t="shared" si="295"/>
        <v>0</v>
      </c>
      <c r="LX54" s="735">
        <f t="shared" si="296"/>
        <v>0</v>
      </c>
      <c r="LY54" s="530" t="str">
        <f t="shared" si="112"/>
        <v>○</v>
      </c>
      <c r="LZ54" s="736">
        <f t="shared" si="297"/>
        <v>0</v>
      </c>
      <c r="MA54" s="761">
        <f t="shared" si="298"/>
        <v>0</v>
      </c>
      <c r="MB54" s="532">
        <f t="shared" si="299"/>
        <v>0</v>
      </c>
      <c r="MC54" s="533" t="str">
        <f t="shared" si="232"/>
        <v>○</v>
      </c>
      <c r="MD54" s="473">
        <f>IF(AND($H54=1,$T54=1),SUMIF($E$14:$E$213,E54,$CA$14:CA253),0)</f>
        <v>0</v>
      </c>
      <c r="ME54" s="856" t="str">
        <f t="shared" si="116"/>
        <v>○</v>
      </c>
      <c r="MF54" s="869" t="str">
        <f t="shared" si="233"/>
        <v/>
      </c>
      <c r="MG54" s="870" t="str">
        <f t="shared" si="300"/>
        <v/>
      </c>
      <c r="MH54" s="871" t="str">
        <f t="shared" si="301"/>
        <v/>
      </c>
      <c r="MI54" s="872" t="str">
        <f t="shared" si="234"/>
        <v/>
      </c>
      <c r="MJ54" s="873" t="str">
        <f t="shared" si="302"/>
        <v/>
      </c>
      <c r="MK54" s="874">
        <f t="shared" si="303"/>
        <v>0</v>
      </c>
    </row>
    <row r="55" spans="1:349" ht="18.649999999999999" customHeight="1">
      <c r="A55" s="610">
        <f t="shared" si="245"/>
        <v>0</v>
      </c>
      <c r="B55" s="610">
        <f t="shared" si="121"/>
        <v>0</v>
      </c>
      <c r="C55" s="610">
        <f t="shared" si="122"/>
        <v>0</v>
      </c>
      <c r="D55" s="610">
        <f t="shared" si="123"/>
        <v>0</v>
      </c>
      <c r="E55" s="610">
        <f t="shared" si="246"/>
        <v>0</v>
      </c>
      <c r="F55" s="610">
        <f t="shared" si="124"/>
        <v>0</v>
      </c>
      <c r="G55" s="610">
        <f t="shared" si="125"/>
        <v>0</v>
      </c>
      <c r="H55" s="610">
        <f t="shared" si="126"/>
        <v>0</v>
      </c>
      <c r="I55" s="611">
        <f t="shared" si="10"/>
        <v>42</v>
      </c>
      <c r="J55" s="406"/>
      <c r="K55" s="407"/>
      <c r="L55" s="407"/>
      <c r="M55" s="720"/>
      <c r="N55" s="924"/>
      <c r="O55" s="918"/>
      <c r="P55" s="306"/>
      <c r="Q55" s="637">
        <f t="shared" si="127"/>
        <v>0</v>
      </c>
      <c r="R55" s="656"/>
      <c r="S55" s="655"/>
      <c r="T55" s="657"/>
      <c r="U55" s="657"/>
      <c r="V55" s="762">
        <f t="shared" si="247"/>
        <v>0</v>
      </c>
      <c r="W55" s="305"/>
      <c r="X55" s="502"/>
      <c r="Y55" s="502"/>
      <c r="Z55" s="305"/>
      <c r="AA55" s="639" t="str">
        <f t="shared" si="128"/>
        <v/>
      </c>
      <c r="AB55" s="640" t="str">
        <f t="shared" si="129"/>
        <v/>
      </c>
      <c r="AC55" s="314"/>
      <c r="AD55" s="641">
        <f t="shared" si="130"/>
        <v>0</v>
      </c>
      <c r="AE55" s="729"/>
      <c r="AF55" s="728" t="str">
        <f>'整理番号表 （R6時） '!$AC55</f>
        <v/>
      </c>
      <c r="AG55" s="730" t="str">
        <f t="shared" si="131"/>
        <v/>
      </c>
      <c r="AH55" s="314"/>
      <c r="AI55" s="314"/>
      <c r="AJ55" s="639">
        <f>IF(AI55&lt;&gt;0,VLOOKUP(AI55,'整理番号表 （R6時） '!$B$20:$F$47,2,FALSE),)</f>
        <v>0</v>
      </c>
      <c r="AK55" s="409"/>
      <c r="AL55" s="733"/>
      <c r="AM55" s="409"/>
      <c r="AN55" s="315"/>
      <c r="AO55" s="644" t="str">
        <f>IF(AND($S55=1,$AN55&lt;&gt;0),VLOOKUP(AN55,'整理番号表 （R6時） '!$P$6:$Q$39,2,FALSE),IF(AND($T55=1,$AN55&gt;0,$AN55&lt;=8),VLOOKUP($AN55,'整理番号表 （R6時） '!$P$6:$Q$13,2,FALSE),IF($AN55&gt;=9,"ﾘｰｽは1～8の数字を選択","")))</f>
        <v/>
      </c>
      <c r="AP55" s="501"/>
      <c r="AQ55" s="645">
        <f t="shared" si="132"/>
        <v>0</v>
      </c>
      <c r="AR55" s="810"/>
      <c r="AS55" s="305"/>
      <c r="AT55" s="504"/>
      <c r="AU55" s="505"/>
      <c r="AV55" s="503"/>
      <c r="AW55" s="315"/>
      <c r="AX55" s="751">
        <f>IF(AW55&lt;&gt;0,VLOOKUP(AW55,'整理番号表 （R6時） '!$P$43:$R$49,2,FALSE),)</f>
        <v>0</v>
      </c>
      <c r="AY55" s="506"/>
      <c r="AZ55" s="505"/>
      <c r="BA55" s="503"/>
      <c r="BB55" s="444"/>
      <c r="BC55" s="759">
        <f t="shared" si="133"/>
        <v>0</v>
      </c>
      <c r="BD55" s="763">
        <f t="shared" si="248"/>
        <v>0</v>
      </c>
      <c r="BE55" s="759">
        <f t="shared" si="134"/>
        <v>0</v>
      </c>
      <c r="BF55" s="508"/>
      <c r="BG55" s="508"/>
      <c r="BH55" s="508"/>
      <c r="BI55" s="509"/>
      <c r="BJ55" s="770" t="str">
        <f t="shared" si="135"/>
        <v/>
      </c>
      <c r="BK55" s="772" t="str">
        <f t="shared" si="136"/>
        <v/>
      </c>
      <c r="BL55" s="648">
        <f t="shared" si="137"/>
        <v>0</v>
      </c>
      <c r="BM55" s="836"/>
      <c r="BN55" s="510"/>
      <c r="BO55" s="593"/>
      <c r="BP55" s="902"/>
      <c r="BQ55" s="756"/>
      <c r="BR55" s="756"/>
      <c r="BS55" s="756"/>
      <c r="BT55" s="929" t="str">
        <f t="shared" si="238"/>
        <v/>
      </c>
      <c r="BU55" s="911"/>
      <c r="BV55" s="752"/>
      <c r="BW55" s="751">
        <f>IF(BV55&lt;&gt;0,VLOOKUP(BV55,'整理番号表 （R6時） '!$P$43:$R$49,2,FALSE),)</f>
        <v>0</v>
      </c>
      <c r="BX55" s="758"/>
      <c r="BY55" s="757"/>
      <c r="BZ55" s="759" t="str">
        <f t="shared" si="138"/>
        <v/>
      </c>
      <c r="CA55" s="712"/>
      <c r="CB55" s="759">
        <f t="shared" si="139"/>
        <v>0</v>
      </c>
      <c r="CC55" s="763" t="str">
        <f t="shared" si="249"/>
        <v/>
      </c>
      <c r="CD55" s="754"/>
      <c r="CE55" s="754"/>
      <c r="CF55" s="759">
        <f t="shared" si="235"/>
        <v>0</v>
      </c>
      <c r="CG55" s="748"/>
      <c r="CH55" s="748"/>
      <c r="CI55" s="622"/>
      <c r="CJ55" s="853"/>
      <c r="CK55" s="854"/>
      <c r="CL55" s="665" t="str">
        <f t="shared" si="140"/>
        <v/>
      </c>
      <c r="CM55" s="666" t="str">
        <f t="shared" si="250"/>
        <v/>
      </c>
      <c r="CN55" s="744"/>
      <c r="CO55" s="496"/>
      <c r="CP55" s="762" t="str">
        <f t="shared" si="251"/>
        <v/>
      </c>
      <c r="CQ55" s="740"/>
      <c r="CR55" s="749"/>
      <c r="CS55" s="740"/>
      <c r="CT55" s="740"/>
      <c r="CU55" s="740"/>
      <c r="CV55" s="649" t="str">
        <f t="shared" si="141"/>
        <v/>
      </c>
      <c r="CW55" s="547">
        <f t="shared" si="142"/>
        <v>0</v>
      </c>
      <c r="CX55" s="762" t="str">
        <f t="shared" si="252"/>
        <v/>
      </c>
      <c r="CY55" s="715"/>
      <c r="CZ55" s="740"/>
      <c r="DA55" s="715"/>
      <c r="DB55" s="715"/>
      <c r="DC55" s="714"/>
      <c r="DD55" s="649" t="str">
        <f t="shared" si="143"/>
        <v/>
      </c>
      <c r="DE55" s="547" t="str">
        <f t="shared" si="144"/>
        <v/>
      </c>
      <c r="DF55" s="762">
        <f t="shared" si="145"/>
        <v>0</v>
      </c>
      <c r="DG55" s="762" t="str">
        <f t="shared" si="146"/>
        <v/>
      </c>
      <c r="DH55" s="762">
        <f t="shared" si="147"/>
        <v>0</v>
      </c>
      <c r="DI55" s="762">
        <f t="shared" si="148"/>
        <v>0</v>
      </c>
      <c r="DJ55" s="762">
        <f t="shared" si="149"/>
        <v>0</v>
      </c>
      <c r="DK55" s="762">
        <f t="shared" si="150"/>
        <v>0</v>
      </c>
      <c r="DL55" s="762">
        <f t="shared" si="151"/>
        <v>0</v>
      </c>
      <c r="DM55" s="762" t="str">
        <f t="shared" si="152"/>
        <v/>
      </c>
      <c r="DN55" s="855"/>
      <c r="DO55" s="661">
        <f t="shared" si="304"/>
        <v>0</v>
      </c>
      <c r="DP55" s="336">
        <f t="shared" si="304"/>
        <v>0</v>
      </c>
      <c r="DQ55" s="336">
        <f t="shared" si="304"/>
        <v>0</v>
      </c>
      <c r="DR55" s="336">
        <f t="shared" si="304"/>
        <v>0</v>
      </c>
      <c r="DS55" s="336">
        <f t="shared" si="304"/>
        <v>0</v>
      </c>
      <c r="DT55" s="336">
        <f t="shared" si="304"/>
        <v>0</v>
      </c>
      <c r="DU55" s="336">
        <f t="shared" si="253"/>
        <v>0</v>
      </c>
      <c r="DV55" s="336">
        <f t="shared" si="305"/>
        <v>0</v>
      </c>
      <c r="DW55" s="336">
        <f t="shared" si="305"/>
        <v>0</v>
      </c>
      <c r="DX55" s="336">
        <f t="shared" si="305"/>
        <v>0</v>
      </c>
      <c r="DY55" s="336">
        <f t="shared" si="305"/>
        <v>0</v>
      </c>
      <c r="DZ55" s="336">
        <f t="shared" si="305"/>
        <v>0</v>
      </c>
      <c r="EA55" s="336">
        <f t="shared" si="305"/>
        <v>0</v>
      </c>
      <c r="EB55" s="336">
        <f t="shared" si="254"/>
        <v>0</v>
      </c>
      <c r="EC55" s="336">
        <f t="shared" si="255"/>
        <v>0</v>
      </c>
      <c r="ED55" s="336">
        <f t="shared" si="256"/>
        <v>0</v>
      </c>
      <c r="EE55" s="336">
        <f t="shared" si="257"/>
        <v>0</v>
      </c>
      <c r="EF55" s="336">
        <f t="shared" si="258"/>
        <v>0</v>
      </c>
      <c r="EG55" s="390">
        <f t="shared" si="259"/>
        <v>0</v>
      </c>
      <c r="EH55" s="650">
        <f t="shared" si="161"/>
        <v>0</v>
      </c>
      <c r="EI55" s="650">
        <f>IF($AA55=1,IF(SUM($EH55:EH55)&lt;&gt;1,IF(SUM(GR55,HC55,HL55)&gt;0,1,),),)</f>
        <v>0</v>
      </c>
      <c r="EJ55" s="650">
        <f>IF($AA55=1,IF(SUM($EH55:EI55)&lt;&gt;1,IF(SUM(GS55,HD55,HM55)&gt;0,1,),),)</f>
        <v>0</v>
      </c>
      <c r="EK55" s="650">
        <f>IF($AA55=1,IF(SUM($EH55:EJ55)&lt;&gt;1,IF(SUM(GT55,HE55,HN55)&gt;0,1,),),)</f>
        <v>0</v>
      </c>
      <c r="EL55" s="650">
        <f>IF($AA55=1,IF(SUM($EH55:EK55)&lt;&gt;1,IF(SUM(GU55,GZ55,HF55,HO55)&gt;0,1,),),)</f>
        <v>0</v>
      </c>
      <c r="EM55" s="650">
        <f>IF($AA55=1,IF(SUM($EH55:EK55)&lt;&gt;1,IF(SUM(GV55,HG55,HP55)&gt;0,1,),),)</f>
        <v>0</v>
      </c>
      <c r="EN55" s="650">
        <f>IF($AA55=1,IF(SUM($EH55:EL55)&lt;&gt;1,IF(SUM(GW55,HH55,HQ55)&gt;0,1,),),)</f>
        <v>0</v>
      </c>
      <c r="EO55" s="650">
        <f>IF($AA55=1,IF(SUM($EH55:EM55)&lt;&gt;1,IF(SUM(GX55,HI55,HR55)&gt;0,1,),),)</f>
        <v>0</v>
      </c>
      <c r="EP55" s="650">
        <f>IF($AA55=1,IF(SUM($EH55:EO55)&lt;&gt;1,IF(SUM(GY55,HJ55,HS55,HA55)&gt;0,1,),),)</f>
        <v>0</v>
      </c>
      <c r="EQ55" s="818"/>
      <c r="ER55" s="818"/>
      <c r="ES55" s="818"/>
      <c r="ET55" s="818"/>
      <c r="EU55" s="818"/>
      <c r="EV55" s="818"/>
      <c r="EW55" s="59"/>
      <c r="EX55" s="59"/>
      <c r="EY55" s="59"/>
      <c r="EZ55" s="59"/>
      <c r="FA55" s="59"/>
      <c r="FB55" s="650">
        <f t="shared" si="21"/>
        <v>0</v>
      </c>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11"/>
      <c r="GB55" s="59"/>
      <c r="GC55" s="932"/>
      <c r="GD55" s="662"/>
      <c r="GE55" s="512"/>
      <c r="GF55" s="513"/>
      <c r="GG55" s="514"/>
      <c r="GH55" s="514"/>
      <c r="GI55" s="515">
        <f t="shared" si="260"/>
        <v>0</v>
      </c>
      <c r="GJ55" s="516">
        <f t="shared" si="261"/>
        <v>0</v>
      </c>
      <c r="GK55" s="517">
        <f t="shared" si="24"/>
        <v>0</v>
      </c>
      <c r="GL55" s="518">
        <f t="shared" si="262"/>
        <v>0</v>
      </c>
      <c r="GM55" s="518">
        <f t="shared" si="263"/>
        <v>0</v>
      </c>
      <c r="GN55" s="518">
        <f t="shared" si="264"/>
        <v>0</v>
      </c>
      <c r="GO55" s="518">
        <f t="shared" si="265"/>
        <v>0</v>
      </c>
      <c r="GP55" s="517">
        <f t="shared" si="162"/>
        <v>0</v>
      </c>
      <c r="GQ55" s="517">
        <f t="shared" si="163"/>
        <v>0</v>
      </c>
      <c r="GR55" s="517">
        <f>IF($GF55&lt;&gt;1,IF(AND(SUM($GQ55:GQ55)&lt;&gt;1),IF($GI55&gt;=10,1,),),0)</f>
        <v>0</v>
      </c>
      <c r="GS55" s="517">
        <f>IF($GF55&lt;&gt;1,IF(AND(SUM($GQ55:GR55)&lt;&gt;1),IF(AND($GE55=1,$GI55&gt;=4),1,),),0)</f>
        <v>0</v>
      </c>
      <c r="GT55" s="517">
        <f>IF($GF55&lt;&gt;1,IF(AND(SUM($GQ55:GS55)&lt;&gt;1),IF(AND($GE55=1,$GI55&gt;=2),1,),),0)</f>
        <v>0</v>
      </c>
      <c r="GU55" s="517">
        <f>IF($GF55&lt;&gt;1,IF(AND(SUM($GQ55:GT55)&lt;&gt;1),IF(AND($GE55=1,$GI55&gt;0),1,),),0)</f>
        <v>0</v>
      </c>
      <c r="GV55" s="517">
        <f>IF($GF55&lt;&gt;1,IF(AND(SUM($GQ55:GU55)&lt;&gt;1),IF($GI55&gt;=4,1,),),0)</f>
        <v>0</v>
      </c>
      <c r="GW55" s="517">
        <f>IF($GF55&lt;&gt;1,IF(AND(SUM($GQ55:GV55)&lt;&gt;1),IF($GE55=1,1,),),0)</f>
        <v>0</v>
      </c>
      <c r="GX55" s="517">
        <f>IF($GF55&lt;&gt;1,IF(AND(SUM($GQ55:GW55)&lt;&gt;1),IF($GI55&gt;=2,1,),),0)</f>
        <v>0</v>
      </c>
      <c r="GY55" s="517">
        <f>IF($GF55&lt;&gt;1,IF(AND(SUM($GQ55:GX55)&lt;&gt;1),IF($GI55&gt;0,1,),),0)</f>
        <v>0</v>
      </c>
      <c r="GZ55" s="517">
        <f t="shared" si="164"/>
        <v>0</v>
      </c>
      <c r="HA55" s="517">
        <f>IF(AND(SUM($GZ55:GZ55)&lt;&gt;1,$GP55=4,$GF55=1,$GI55&gt;0),1,0)</f>
        <v>0</v>
      </c>
      <c r="HB55" s="517">
        <f t="shared" si="165"/>
        <v>0</v>
      </c>
      <c r="HC55" s="517">
        <f t="shared" si="166"/>
        <v>0</v>
      </c>
      <c r="HD55" s="517">
        <f>IF(AND($GP55=2,SUM($HB55:HC55)&lt;&gt;1),IF(AND($GE55=1,$GJ55&gt;=0.2),1,),)</f>
        <v>0</v>
      </c>
      <c r="HE55" s="517">
        <f>IF(AND($GP55=2,SUM($HB55:HD55)&lt;&gt;1),IF(AND($GE55=1,$GJ55&gt;=0.1),1,),)</f>
        <v>0</v>
      </c>
      <c r="HF55" s="517">
        <f>IF(AND($GP55=2,SUM($HB55:HE55)&lt;&gt;1),IF(AND($GE55=1,$GI55&gt;0),1,),)</f>
        <v>0</v>
      </c>
      <c r="HG55" s="517">
        <f>IF(AND($GP55=2,SUM($HB55:HF55)&lt;&gt;1),IF($GJ55&gt;=0.2,1,),)</f>
        <v>0</v>
      </c>
      <c r="HH55" s="517">
        <f>IF(AND($GP55=2,SUM($HB55:HG55)&lt;&gt;1),IF($GE55=1,1,),)</f>
        <v>0</v>
      </c>
      <c r="HI55" s="517">
        <f>IF(AND($GP55=2,SUM($HB55:HH55)&lt;&gt;1),IF($GJ55&gt;=0.1,1,),)</f>
        <v>0</v>
      </c>
      <c r="HJ55" s="517">
        <f>IF(AND(SUM($HB55:HI55)&lt;&gt;1,$GP55=2,$GI55&gt;0),1,)</f>
        <v>0</v>
      </c>
      <c r="HK55" s="517">
        <f t="shared" si="167"/>
        <v>0</v>
      </c>
      <c r="HL55" s="517">
        <f t="shared" si="168"/>
        <v>0</v>
      </c>
      <c r="HM55" s="517">
        <f>IF(AND($GP55=3,SUM($HK55:HL55)&lt;&gt;1),IF(AND($GE55=1,$GJ55&gt;=0.1),1,),)</f>
        <v>0</v>
      </c>
      <c r="HN55" s="517">
        <f>IF(AND($GP55=3,SUM($HK55:HM55)&lt;&gt;1),IF(AND($GE55=1,$GJ55&gt;=0.05),1,),)</f>
        <v>0</v>
      </c>
      <c r="HO55" s="517">
        <f>IF(AND($GP55=3,SUM($HK55:HN55)&lt;&gt;1),IF(AND($GE55=1,$GI55&gt;0),1,),)</f>
        <v>0</v>
      </c>
      <c r="HP55" s="517">
        <f>IF(AND($GP55=3,SUM($HK55:HO55)&lt;&gt;1),IF($GJ55&gt;=0.1,1,),)</f>
        <v>0</v>
      </c>
      <c r="HQ55" s="517">
        <f>IF(AND($GP55=3,SUM($HK55:HP55)&lt;&gt;1),IF($GE55=1,1,),)</f>
        <v>0</v>
      </c>
      <c r="HR55" s="517">
        <f>IF(AND($GP55=3,SUM($HK55:HQ55)&lt;&gt;1),IF($GJ55&gt;=0.05,1,),)</f>
        <v>0</v>
      </c>
      <c r="HS55" s="517">
        <f>IF(AND(SUM($HK55:HR55)&lt;&gt;1,$GP55=3,$GF55=1,$GI55&gt;0),1,)</f>
        <v>0</v>
      </c>
      <c r="HT55" s="831"/>
      <c r="HU55" s="520">
        <f t="shared" si="169"/>
        <v>0</v>
      </c>
      <c r="HV55" s="521">
        <f t="shared" si="170"/>
        <v>0</v>
      </c>
      <c r="HW55" s="521">
        <f t="shared" si="171"/>
        <v>0</v>
      </c>
      <c r="HX55" s="521">
        <f t="shared" si="172"/>
        <v>0</v>
      </c>
      <c r="HY55" s="521">
        <f t="shared" si="173"/>
        <v>0</v>
      </c>
      <c r="HZ55" s="521">
        <f t="shared" si="174"/>
        <v>0</v>
      </c>
      <c r="IA55" s="521">
        <f t="shared" si="175"/>
        <v>0</v>
      </c>
      <c r="IB55" s="521">
        <f t="shared" si="176"/>
        <v>0</v>
      </c>
      <c r="IC55" s="521">
        <f t="shared" si="177"/>
        <v>0</v>
      </c>
      <c r="ID55" s="521">
        <f t="shared" si="178"/>
        <v>0</v>
      </c>
      <c r="IE55" s="521">
        <f t="shared" si="179"/>
        <v>0</v>
      </c>
      <c r="IF55" s="521">
        <f t="shared" si="180"/>
        <v>0</v>
      </c>
      <c r="IG55" s="521">
        <f t="shared" si="181"/>
        <v>0</v>
      </c>
      <c r="IH55" s="521">
        <f t="shared" si="182"/>
        <v>0</v>
      </c>
      <c r="II55" s="521">
        <f t="shared" si="183"/>
        <v>0</v>
      </c>
      <c r="IJ55" s="521">
        <f t="shared" si="184"/>
        <v>0</v>
      </c>
      <c r="IK55" s="521">
        <f t="shared" si="185"/>
        <v>0</v>
      </c>
      <c r="IL55" s="521">
        <f t="shared" si="186"/>
        <v>0</v>
      </c>
      <c r="IM55" s="521">
        <f t="shared" si="187"/>
        <v>0</v>
      </c>
      <c r="IN55" s="521">
        <f t="shared" si="266"/>
        <v>0</v>
      </c>
      <c r="IO55" s="521">
        <f t="shared" si="267"/>
        <v>0</v>
      </c>
      <c r="IP55" s="521">
        <f t="shared" si="268"/>
        <v>0</v>
      </c>
      <c r="IQ55" s="521">
        <f t="shared" si="269"/>
        <v>0</v>
      </c>
      <c r="IR55" s="521">
        <f t="shared" si="270"/>
        <v>0</v>
      </c>
      <c r="IS55" s="521">
        <f t="shared" si="271"/>
        <v>0</v>
      </c>
      <c r="IT55" s="521">
        <f t="shared" si="272"/>
        <v>0</v>
      </c>
      <c r="IU55" s="521">
        <f t="shared" si="273"/>
        <v>0</v>
      </c>
      <c r="IV55" s="521">
        <f t="shared" si="274"/>
        <v>0</v>
      </c>
      <c r="IW55" s="823">
        <f t="shared" si="275"/>
        <v>0</v>
      </c>
      <c r="IX55" s="521">
        <f t="shared" si="276"/>
        <v>0</v>
      </c>
      <c r="IY55" s="521">
        <f t="shared" si="277"/>
        <v>0</v>
      </c>
      <c r="IZ55" s="823">
        <f t="shared" si="188"/>
        <v>0</v>
      </c>
      <c r="JA55" s="521">
        <f t="shared" si="278"/>
        <v>0</v>
      </c>
      <c r="JB55" s="521">
        <f t="shared" si="279"/>
        <v>0</v>
      </c>
      <c r="JC55" s="521">
        <f t="shared" si="280"/>
        <v>0</v>
      </c>
      <c r="JD55" s="521">
        <f t="shared" si="189"/>
        <v>0</v>
      </c>
      <c r="JE55" s="521">
        <f t="shared" si="190"/>
        <v>0</v>
      </c>
      <c r="JF55" s="521">
        <f t="shared" si="191"/>
        <v>0</v>
      </c>
      <c r="JG55" s="521">
        <f t="shared" si="192"/>
        <v>0</v>
      </c>
      <c r="JH55" s="521">
        <f t="shared" si="193"/>
        <v>0</v>
      </c>
      <c r="JI55" s="521">
        <f t="shared" si="194"/>
        <v>0</v>
      </c>
      <c r="JJ55" s="521">
        <f t="shared" si="195"/>
        <v>0</v>
      </c>
      <c r="JK55" s="521">
        <f t="shared" si="196"/>
        <v>0</v>
      </c>
      <c r="JL55" s="521">
        <f t="shared" si="197"/>
        <v>0</v>
      </c>
      <c r="JM55" s="521">
        <f t="shared" si="198"/>
        <v>0</v>
      </c>
      <c r="JN55" s="521">
        <f t="shared" si="199"/>
        <v>0</v>
      </c>
      <c r="JO55" s="521">
        <f t="shared" si="200"/>
        <v>0</v>
      </c>
      <c r="JP55" s="521">
        <f t="shared" si="201"/>
        <v>0</v>
      </c>
      <c r="JQ55" s="521">
        <f t="shared" si="202"/>
        <v>0</v>
      </c>
      <c r="JR55" s="521">
        <f t="shared" si="203"/>
        <v>0</v>
      </c>
      <c r="JS55" s="521">
        <f t="shared" si="204"/>
        <v>0</v>
      </c>
      <c r="JT55" s="521">
        <f t="shared" si="205"/>
        <v>0</v>
      </c>
      <c r="JU55" s="521">
        <f t="shared" si="206"/>
        <v>0</v>
      </c>
      <c r="JV55" s="521">
        <f t="shared" si="207"/>
        <v>0</v>
      </c>
      <c r="JW55" s="521">
        <f t="shared" si="208"/>
        <v>0</v>
      </c>
      <c r="JX55" s="521">
        <f t="shared" si="209"/>
        <v>0</v>
      </c>
      <c r="JY55" s="521">
        <f t="shared" si="210"/>
        <v>0</v>
      </c>
      <c r="JZ55" s="521">
        <f t="shared" si="211"/>
        <v>0</v>
      </c>
      <c r="KA55" s="521">
        <f t="shared" si="212"/>
        <v>0</v>
      </c>
      <c r="KB55" s="521">
        <f t="shared" si="213"/>
        <v>0</v>
      </c>
      <c r="KC55" s="521">
        <f t="shared" si="214"/>
        <v>0</v>
      </c>
      <c r="KD55" s="521">
        <f t="shared" si="215"/>
        <v>0</v>
      </c>
      <c r="KE55" s="521">
        <f t="shared" si="216"/>
        <v>0</v>
      </c>
      <c r="KF55" s="521">
        <f t="shared" si="281"/>
        <v>0</v>
      </c>
      <c r="KG55" s="521">
        <f t="shared" si="217"/>
        <v>0</v>
      </c>
      <c r="KH55" s="521">
        <f t="shared" si="218"/>
        <v>0</v>
      </c>
      <c r="KI55" s="522">
        <f t="shared" si="219"/>
        <v>0</v>
      </c>
      <c r="KJ55" s="521">
        <f t="shared" si="282"/>
        <v>0</v>
      </c>
      <c r="KK55" s="760">
        <f>IF(H55=1,VLOOKUP(C55,'総括表 (A表)'!$E$12:$AW$542,42,FALSE),)</f>
        <v>0</v>
      </c>
      <c r="KL55" s="524">
        <f t="shared" si="220"/>
        <v>0</v>
      </c>
      <c r="KM55" s="521" t="str">
        <f t="shared" si="84"/>
        <v/>
      </c>
      <c r="KN55" s="521" t="str">
        <f t="shared" si="85"/>
        <v/>
      </c>
      <c r="KO55" s="521" t="str">
        <f t="shared" si="221"/>
        <v/>
      </c>
      <c r="KP55" s="521" t="str">
        <f t="shared" si="86"/>
        <v/>
      </c>
      <c r="KQ55" s="521" t="str">
        <f t="shared" si="87"/>
        <v/>
      </c>
      <c r="KR55" s="521" t="str">
        <f t="shared" si="88"/>
        <v/>
      </c>
      <c r="KS55" s="521" t="str">
        <f t="shared" si="89"/>
        <v/>
      </c>
      <c r="KT55" s="521" t="str">
        <f t="shared" si="90"/>
        <v/>
      </c>
      <c r="KU55" s="760" t="str">
        <f t="shared" si="91"/>
        <v/>
      </c>
      <c r="KV55" s="521" t="str">
        <f t="shared" si="283"/>
        <v/>
      </c>
      <c r="KW55" s="520">
        <f t="shared" si="93"/>
        <v>0</v>
      </c>
      <c r="KX55" s="521" t="str">
        <f t="shared" si="222"/>
        <v/>
      </c>
      <c r="KY55" s="525">
        <f t="shared" si="284"/>
        <v>0</v>
      </c>
      <c r="KZ55" s="521" t="str">
        <f t="shared" si="285"/>
        <v/>
      </c>
      <c r="LA55" s="760" t="str">
        <f t="shared" si="286"/>
        <v/>
      </c>
      <c r="LB55" s="526" t="str">
        <f t="shared" si="97"/>
        <v>○</v>
      </c>
      <c r="LC55" s="520">
        <f t="shared" si="223"/>
        <v>0</v>
      </c>
      <c r="LD55" s="527">
        <f t="shared" si="224"/>
        <v>0</v>
      </c>
      <c r="LE55" s="527" t="str">
        <f t="shared" si="225"/>
        <v/>
      </c>
      <c r="LF55" s="761" t="str">
        <f t="shared" si="226"/>
        <v/>
      </c>
      <c r="LG55" s="735" t="str">
        <f t="shared" si="287"/>
        <v/>
      </c>
      <c r="LH55" s="530" t="str">
        <f t="shared" si="288"/>
        <v>○</v>
      </c>
      <c r="LI55" s="736">
        <f t="shared" si="100"/>
        <v>0</v>
      </c>
      <c r="LJ55" s="761">
        <f t="shared" si="289"/>
        <v>0</v>
      </c>
      <c r="LK55" s="532">
        <f t="shared" si="227"/>
        <v>0</v>
      </c>
      <c r="LL55" s="533" t="str">
        <f t="shared" si="228"/>
        <v>○</v>
      </c>
      <c r="LM55" s="600">
        <f t="shared" si="290"/>
        <v>0</v>
      </c>
      <c r="LN55" s="602" t="str">
        <f t="shared" si="229"/>
        <v>○</v>
      </c>
      <c r="LO55" s="608">
        <f t="shared" si="103"/>
        <v>0</v>
      </c>
      <c r="LP55" s="521" t="str">
        <f t="shared" si="291"/>
        <v/>
      </c>
      <c r="LQ55" s="607">
        <f t="shared" si="292"/>
        <v>0</v>
      </c>
      <c r="LR55" s="521" t="str">
        <f t="shared" si="293"/>
        <v/>
      </c>
      <c r="LS55" s="519" t="str">
        <f t="shared" si="294"/>
        <v/>
      </c>
      <c r="LT55" s="526" t="str">
        <f t="shared" si="108"/>
        <v>○</v>
      </c>
      <c r="LU55" s="601" t="str">
        <f t="shared" si="230"/>
        <v/>
      </c>
      <c r="LV55" s="601">
        <f t="shared" si="231"/>
        <v>0</v>
      </c>
      <c r="LW55" s="761">
        <f t="shared" si="295"/>
        <v>0</v>
      </c>
      <c r="LX55" s="735">
        <f t="shared" si="296"/>
        <v>0</v>
      </c>
      <c r="LY55" s="530" t="str">
        <f t="shared" si="112"/>
        <v>○</v>
      </c>
      <c r="LZ55" s="736">
        <f t="shared" si="297"/>
        <v>0</v>
      </c>
      <c r="MA55" s="761">
        <f t="shared" si="298"/>
        <v>0</v>
      </c>
      <c r="MB55" s="532">
        <f t="shared" si="299"/>
        <v>0</v>
      </c>
      <c r="MC55" s="533" t="str">
        <f t="shared" si="232"/>
        <v>○</v>
      </c>
      <c r="MD55" s="473">
        <f>IF(AND($H55=1,$T55=1),SUMIF($E$14:$E$213,E55,$CA$14:CA254),0)</f>
        <v>0</v>
      </c>
      <c r="ME55" s="856" t="str">
        <f t="shared" si="116"/>
        <v>○</v>
      </c>
      <c r="MF55" s="869" t="str">
        <f t="shared" si="233"/>
        <v/>
      </c>
      <c r="MG55" s="870" t="str">
        <f t="shared" si="300"/>
        <v/>
      </c>
      <c r="MH55" s="871" t="str">
        <f t="shared" si="301"/>
        <v/>
      </c>
      <c r="MI55" s="872" t="str">
        <f t="shared" si="234"/>
        <v/>
      </c>
      <c r="MJ55" s="873" t="str">
        <f t="shared" si="302"/>
        <v/>
      </c>
      <c r="MK55" s="874">
        <f t="shared" si="303"/>
        <v>0</v>
      </c>
    </row>
    <row r="56" spans="1:349" ht="18.649999999999999" customHeight="1">
      <c r="A56" s="610">
        <f t="shared" si="245"/>
        <v>0</v>
      </c>
      <c r="B56" s="610">
        <f t="shared" si="121"/>
        <v>0</v>
      </c>
      <c r="C56" s="610">
        <f t="shared" si="122"/>
        <v>0</v>
      </c>
      <c r="D56" s="610">
        <f t="shared" si="123"/>
        <v>0</v>
      </c>
      <c r="E56" s="610">
        <f t="shared" si="246"/>
        <v>0</v>
      </c>
      <c r="F56" s="610">
        <f t="shared" si="124"/>
        <v>0</v>
      </c>
      <c r="G56" s="610">
        <f t="shared" si="125"/>
        <v>0</v>
      </c>
      <c r="H56" s="610">
        <f t="shared" si="126"/>
        <v>0</v>
      </c>
      <c r="I56" s="611">
        <f t="shared" si="10"/>
        <v>43</v>
      </c>
      <c r="J56" s="406"/>
      <c r="K56" s="407"/>
      <c r="L56" s="407"/>
      <c r="M56" s="720"/>
      <c r="N56" s="924"/>
      <c r="O56" s="918"/>
      <c r="P56" s="306"/>
      <c r="Q56" s="637">
        <f t="shared" si="127"/>
        <v>0</v>
      </c>
      <c r="R56" s="656"/>
      <c r="S56" s="655"/>
      <c r="T56" s="657"/>
      <c r="U56" s="657"/>
      <c r="V56" s="762">
        <f t="shared" si="247"/>
        <v>0</v>
      </c>
      <c r="W56" s="305"/>
      <c r="X56" s="502"/>
      <c r="Y56" s="502"/>
      <c r="Z56" s="305"/>
      <c r="AA56" s="639" t="str">
        <f t="shared" si="128"/>
        <v/>
      </c>
      <c r="AB56" s="640" t="str">
        <f t="shared" si="129"/>
        <v/>
      </c>
      <c r="AC56" s="314"/>
      <c r="AD56" s="641">
        <f t="shared" si="130"/>
        <v>0</v>
      </c>
      <c r="AE56" s="729"/>
      <c r="AF56" s="728" t="str">
        <f>'整理番号表 （R6時） '!$AC56</f>
        <v/>
      </c>
      <c r="AG56" s="730" t="str">
        <f t="shared" si="131"/>
        <v/>
      </c>
      <c r="AH56" s="314"/>
      <c r="AI56" s="314"/>
      <c r="AJ56" s="639">
        <f>IF(AI56&lt;&gt;0,VLOOKUP(AI56,'整理番号表 （R6時） '!$B$20:$F$47,2,FALSE),)</f>
        <v>0</v>
      </c>
      <c r="AK56" s="409"/>
      <c r="AL56" s="733"/>
      <c r="AM56" s="409"/>
      <c r="AN56" s="315"/>
      <c r="AO56" s="644" t="str">
        <f>IF(AND($S56=1,$AN56&lt;&gt;0),VLOOKUP(AN56,'整理番号表 （R6時） '!$P$6:$Q$39,2,FALSE),IF(AND($T56=1,$AN56&gt;0,$AN56&lt;=8),VLOOKUP($AN56,'整理番号表 （R6時） '!$P$6:$Q$13,2,FALSE),IF($AN56&gt;=9,"ﾘｰｽは1～8の数字を選択","")))</f>
        <v/>
      </c>
      <c r="AP56" s="501"/>
      <c r="AQ56" s="645">
        <f t="shared" si="132"/>
        <v>0</v>
      </c>
      <c r="AR56" s="810"/>
      <c r="AS56" s="305"/>
      <c r="AT56" s="504"/>
      <c r="AU56" s="505"/>
      <c r="AV56" s="503"/>
      <c r="AW56" s="315"/>
      <c r="AX56" s="751">
        <f>IF(AW56&lt;&gt;0,VLOOKUP(AW56,'整理番号表 （R6時） '!$P$43:$R$49,2,FALSE),)</f>
        <v>0</v>
      </c>
      <c r="AY56" s="506"/>
      <c r="AZ56" s="505"/>
      <c r="BA56" s="503"/>
      <c r="BB56" s="444"/>
      <c r="BC56" s="759">
        <f t="shared" si="133"/>
        <v>0</v>
      </c>
      <c r="BD56" s="763">
        <f t="shared" si="248"/>
        <v>0</v>
      </c>
      <c r="BE56" s="759">
        <f t="shared" si="134"/>
        <v>0</v>
      </c>
      <c r="BF56" s="508"/>
      <c r="BG56" s="508"/>
      <c r="BH56" s="508"/>
      <c r="BI56" s="509"/>
      <c r="BJ56" s="770" t="str">
        <f t="shared" si="135"/>
        <v/>
      </c>
      <c r="BK56" s="772" t="str">
        <f t="shared" si="136"/>
        <v/>
      </c>
      <c r="BL56" s="648">
        <f t="shared" si="137"/>
        <v>0</v>
      </c>
      <c r="BM56" s="836"/>
      <c r="BN56" s="510"/>
      <c r="BO56" s="593"/>
      <c r="BP56" s="902"/>
      <c r="BQ56" s="756"/>
      <c r="BR56" s="756"/>
      <c r="BS56" s="756"/>
      <c r="BT56" s="929" t="str">
        <f t="shared" ref="BT56:BT87" si="306">IF($T56&lt;&gt;1,"",IF(OR(MI56&lt;36,MI56&gt;84),"リース3～7年に修正",IF(AND($T56=1,BR56&gt;0,BS56&gt;0),DATEDIF($BR56,$BS56+1,"Y")&amp;"年"&amp;DATEDIF($BR56,$BS56+1,"YM")&amp;"ヶ月","")))</f>
        <v/>
      </c>
      <c r="BU56" s="911"/>
      <c r="BV56" s="752"/>
      <c r="BW56" s="751">
        <f>IF(BV56&lt;&gt;0,VLOOKUP(BV56,'整理番号表 （R6時） '!$P$43:$R$49,2,FALSE),)</f>
        <v>0</v>
      </c>
      <c r="BX56" s="758"/>
      <c r="BY56" s="757"/>
      <c r="BZ56" s="759" t="str">
        <f t="shared" si="138"/>
        <v/>
      </c>
      <c r="CA56" s="712"/>
      <c r="CB56" s="759">
        <f t="shared" si="139"/>
        <v>0</v>
      </c>
      <c r="CC56" s="763" t="str">
        <f t="shared" si="249"/>
        <v/>
      </c>
      <c r="CD56" s="754"/>
      <c r="CE56" s="754"/>
      <c r="CF56" s="759">
        <f t="shared" si="235"/>
        <v>0</v>
      </c>
      <c r="CG56" s="748"/>
      <c r="CH56" s="748"/>
      <c r="CI56" s="622"/>
      <c r="CJ56" s="853"/>
      <c r="CK56" s="854"/>
      <c r="CL56" s="665" t="str">
        <f t="shared" si="140"/>
        <v/>
      </c>
      <c r="CM56" s="666" t="str">
        <f t="shared" si="250"/>
        <v/>
      </c>
      <c r="CN56" s="744"/>
      <c r="CO56" s="496"/>
      <c r="CP56" s="762" t="str">
        <f t="shared" si="251"/>
        <v/>
      </c>
      <c r="CQ56" s="740"/>
      <c r="CR56" s="749"/>
      <c r="CS56" s="740"/>
      <c r="CT56" s="740"/>
      <c r="CU56" s="740"/>
      <c r="CV56" s="649" t="str">
        <f t="shared" si="141"/>
        <v/>
      </c>
      <c r="CW56" s="547">
        <f t="shared" si="142"/>
        <v>0</v>
      </c>
      <c r="CX56" s="762" t="str">
        <f t="shared" si="252"/>
        <v/>
      </c>
      <c r="CY56" s="715"/>
      <c r="CZ56" s="740"/>
      <c r="DA56" s="715"/>
      <c r="DB56" s="715"/>
      <c r="DC56" s="714"/>
      <c r="DD56" s="649" t="str">
        <f t="shared" si="143"/>
        <v/>
      </c>
      <c r="DE56" s="547" t="str">
        <f t="shared" si="144"/>
        <v/>
      </c>
      <c r="DF56" s="762">
        <f t="shared" si="145"/>
        <v>0</v>
      </c>
      <c r="DG56" s="762" t="str">
        <f t="shared" si="146"/>
        <v/>
      </c>
      <c r="DH56" s="762">
        <f t="shared" si="147"/>
        <v>0</v>
      </c>
      <c r="DI56" s="762">
        <f t="shared" si="148"/>
        <v>0</v>
      </c>
      <c r="DJ56" s="762">
        <f t="shared" si="149"/>
        <v>0</v>
      </c>
      <c r="DK56" s="762">
        <f t="shared" si="150"/>
        <v>0</v>
      </c>
      <c r="DL56" s="762">
        <f t="shared" si="151"/>
        <v>0</v>
      </c>
      <c r="DM56" s="762" t="str">
        <f t="shared" si="152"/>
        <v/>
      </c>
      <c r="DN56" s="855"/>
      <c r="DO56" s="661">
        <f t="shared" si="304"/>
        <v>0</v>
      </c>
      <c r="DP56" s="336">
        <f t="shared" si="304"/>
        <v>0</v>
      </c>
      <c r="DQ56" s="336">
        <f t="shared" si="304"/>
        <v>0</v>
      </c>
      <c r="DR56" s="336">
        <f t="shared" si="304"/>
        <v>0</v>
      </c>
      <c r="DS56" s="336">
        <f t="shared" si="304"/>
        <v>0</v>
      </c>
      <c r="DT56" s="336">
        <f t="shared" si="304"/>
        <v>0</v>
      </c>
      <c r="DU56" s="336">
        <f t="shared" si="253"/>
        <v>0</v>
      </c>
      <c r="DV56" s="336">
        <f t="shared" si="305"/>
        <v>0</v>
      </c>
      <c r="DW56" s="336">
        <f t="shared" si="305"/>
        <v>0</v>
      </c>
      <c r="DX56" s="336">
        <f t="shared" si="305"/>
        <v>0</v>
      </c>
      <c r="DY56" s="336">
        <f t="shared" si="305"/>
        <v>0</v>
      </c>
      <c r="DZ56" s="336">
        <f t="shared" si="305"/>
        <v>0</v>
      </c>
      <c r="EA56" s="336">
        <f t="shared" si="305"/>
        <v>0</v>
      </c>
      <c r="EB56" s="336">
        <f t="shared" si="254"/>
        <v>0</v>
      </c>
      <c r="EC56" s="336">
        <f t="shared" si="255"/>
        <v>0</v>
      </c>
      <c r="ED56" s="336">
        <f t="shared" si="256"/>
        <v>0</v>
      </c>
      <c r="EE56" s="336">
        <f t="shared" si="257"/>
        <v>0</v>
      </c>
      <c r="EF56" s="336">
        <f t="shared" si="258"/>
        <v>0</v>
      </c>
      <c r="EG56" s="390">
        <f t="shared" si="259"/>
        <v>0</v>
      </c>
      <c r="EH56" s="650">
        <f t="shared" si="161"/>
        <v>0</v>
      </c>
      <c r="EI56" s="650">
        <f>IF($AA56=1,IF(SUM($EH56:EH56)&lt;&gt;1,IF(SUM(GR56,HC56,HL56)&gt;0,1,),),)</f>
        <v>0</v>
      </c>
      <c r="EJ56" s="650">
        <f>IF($AA56=1,IF(SUM($EH56:EI56)&lt;&gt;1,IF(SUM(GS56,HD56,HM56)&gt;0,1,),),)</f>
        <v>0</v>
      </c>
      <c r="EK56" s="650">
        <f>IF($AA56=1,IF(SUM($EH56:EJ56)&lt;&gt;1,IF(SUM(GT56,HE56,HN56)&gt;0,1,),),)</f>
        <v>0</v>
      </c>
      <c r="EL56" s="650">
        <f>IF($AA56=1,IF(SUM($EH56:EK56)&lt;&gt;1,IF(SUM(GU56,GZ56,HF56,HO56)&gt;0,1,),),)</f>
        <v>0</v>
      </c>
      <c r="EM56" s="650">
        <f>IF($AA56=1,IF(SUM($EH56:EK56)&lt;&gt;1,IF(SUM(GV56,HG56,HP56)&gt;0,1,),),)</f>
        <v>0</v>
      </c>
      <c r="EN56" s="650">
        <f>IF($AA56=1,IF(SUM($EH56:EL56)&lt;&gt;1,IF(SUM(GW56,HH56,HQ56)&gt;0,1,),),)</f>
        <v>0</v>
      </c>
      <c r="EO56" s="650">
        <f>IF($AA56=1,IF(SUM($EH56:EM56)&lt;&gt;1,IF(SUM(GX56,HI56,HR56)&gt;0,1,),),)</f>
        <v>0</v>
      </c>
      <c r="EP56" s="650">
        <f>IF($AA56=1,IF(SUM($EH56:EO56)&lt;&gt;1,IF(SUM(GY56,HJ56,HS56,HA56)&gt;0,1,),),)</f>
        <v>0</v>
      </c>
      <c r="EQ56" s="818"/>
      <c r="ER56" s="818"/>
      <c r="ES56" s="818"/>
      <c r="ET56" s="818"/>
      <c r="EU56" s="818"/>
      <c r="EV56" s="818"/>
      <c r="EW56" s="59"/>
      <c r="EX56" s="59"/>
      <c r="EY56" s="59"/>
      <c r="EZ56" s="59"/>
      <c r="FA56" s="59"/>
      <c r="FB56" s="650">
        <f t="shared" si="21"/>
        <v>0</v>
      </c>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11"/>
      <c r="GB56" s="59"/>
      <c r="GC56" s="932"/>
      <c r="GD56" s="662"/>
      <c r="GE56" s="512"/>
      <c r="GF56" s="513"/>
      <c r="GG56" s="514"/>
      <c r="GH56" s="514"/>
      <c r="GI56" s="515">
        <f t="shared" si="260"/>
        <v>0</v>
      </c>
      <c r="GJ56" s="516">
        <f t="shared" si="261"/>
        <v>0</v>
      </c>
      <c r="GK56" s="517">
        <f t="shared" si="24"/>
        <v>0</v>
      </c>
      <c r="GL56" s="518">
        <f t="shared" si="262"/>
        <v>0</v>
      </c>
      <c r="GM56" s="518">
        <f t="shared" si="263"/>
        <v>0</v>
      </c>
      <c r="GN56" s="518">
        <f t="shared" si="264"/>
        <v>0</v>
      </c>
      <c r="GO56" s="518">
        <f t="shared" si="265"/>
        <v>0</v>
      </c>
      <c r="GP56" s="517">
        <f t="shared" si="162"/>
        <v>0</v>
      </c>
      <c r="GQ56" s="517">
        <f t="shared" si="163"/>
        <v>0</v>
      </c>
      <c r="GR56" s="517">
        <f>IF($GF56&lt;&gt;1,IF(AND(SUM($GQ56:GQ56)&lt;&gt;1),IF($GI56&gt;=10,1,),),0)</f>
        <v>0</v>
      </c>
      <c r="GS56" s="517">
        <f>IF($GF56&lt;&gt;1,IF(AND(SUM($GQ56:GR56)&lt;&gt;1),IF(AND($GE56=1,$GI56&gt;=4),1,),),0)</f>
        <v>0</v>
      </c>
      <c r="GT56" s="517">
        <f>IF($GF56&lt;&gt;1,IF(AND(SUM($GQ56:GS56)&lt;&gt;1),IF(AND($GE56=1,$GI56&gt;=2),1,),),0)</f>
        <v>0</v>
      </c>
      <c r="GU56" s="517">
        <f>IF($GF56&lt;&gt;1,IF(AND(SUM($GQ56:GT56)&lt;&gt;1),IF(AND($GE56=1,$GI56&gt;0),1,),),0)</f>
        <v>0</v>
      </c>
      <c r="GV56" s="517">
        <f>IF($GF56&lt;&gt;1,IF(AND(SUM($GQ56:GU56)&lt;&gt;1),IF($GI56&gt;=4,1,),),0)</f>
        <v>0</v>
      </c>
      <c r="GW56" s="517">
        <f>IF($GF56&lt;&gt;1,IF(AND(SUM($GQ56:GV56)&lt;&gt;1),IF($GE56=1,1,),),0)</f>
        <v>0</v>
      </c>
      <c r="GX56" s="517">
        <f>IF($GF56&lt;&gt;1,IF(AND(SUM($GQ56:GW56)&lt;&gt;1),IF($GI56&gt;=2,1,),),0)</f>
        <v>0</v>
      </c>
      <c r="GY56" s="517">
        <f>IF($GF56&lt;&gt;1,IF(AND(SUM($GQ56:GX56)&lt;&gt;1),IF($GI56&gt;0,1,),),0)</f>
        <v>0</v>
      </c>
      <c r="GZ56" s="517">
        <f t="shared" si="164"/>
        <v>0</v>
      </c>
      <c r="HA56" s="517">
        <f>IF(AND(SUM($GZ56:GZ56)&lt;&gt;1,$GP56=4,$GF56=1,$GI56&gt;0),1,0)</f>
        <v>0</v>
      </c>
      <c r="HB56" s="517">
        <f t="shared" si="165"/>
        <v>0</v>
      </c>
      <c r="HC56" s="517">
        <f t="shared" si="166"/>
        <v>0</v>
      </c>
      <c r="HD56" s="517">
        <f>IF(AND($GP56=2,SUM($HB56:HC56)&lt;&gt;1),IF(AND($GE56=1,$GJ56&gt;=0.2),1,),)</f>
        <v>0</v>
      </c>
      <c r="HE56" s="517">
        <f>IF(AND($GP56=2,SUM($HB56:HD56)&lt;&gt;1),IF(AND($GE56=1,$GJ56&gt;=0.1),1,),)</f>
        <v>0</v>
      </c>
      <c r="HF56" s="517">
        <f>IF(AND($GP56=2,SUM($HB56:HE56)&lt;&gt;1),IF(AND($GE56=1,$GI56&gt;0),1,),)</f>
        <v>0</v>
      </c>
      <c r="HG56" s="517">
        <f>IF(AND($GP56=2,SUM($HB56:HF56)&lt;&gt;1),IF($GJ56&gt;=0.2,1,),)</f>
        <v>0</v>
      </c>
      <c r="HH56" s="517">
        <f>IF(AND($GP56=2,SUM($HB56:HG56)&lt;&gt;1),IF($GE56=1,1,),)</f>
        <v>0</v>
      </c>
      <c r="HI56" s="517">
        <f>IF(AND($GP56=2,SUM($HB56:HH56)&lt;&gt;1),IF($GJ56&gt;=0.1,1,),)</f>
        <v>0</v>
      </c>
      <c r="HJ56" s="517">
        <f>IF(AND(SUM($HB56:HI56)&lt;&gt;1,$GP56=2,$GI56&gt;0),1,)</f>
        <v>0</v>
      </c>
      <c r="HK56" s="517">
        <f t="shared" si="167"/>
        <v>0</v>
      </c>
      <c r="HL56" s="517">
        <f t="shared" si="168"/>
        <v>0</v>
      </c>
      <c r="HM56" s="517">
        <f>IF(AND($GP56=3,SUM($HK56:HL56)&lt;&gt;1),IF(AND($GE56=1,$GJ56&gt;=0.1),1,),)</f>
        <v>0</v>
      </c>
      <c r="HN56" s="517">
        <f>IF(AND($GP56=3,SUM($HK56:HM56)&lt;&gt;1),IF(AND($GE56=1,$GJ56&gt;=0.05),1,),)</f>
        <v>0</v>
      </c>
      <c r="HO56" s="517">
        <f>IF(AND($GP56=3,SUM($HK56:HN56)&lt;&gt;1),IF(AND($GE56=1,$GI56&gt;0),1,),)</f>
        <v>0</v>
      </c>
      <c r="HP56" s="517">
        <f>IF(AND($GP56=3,SUM($HK56:HO56)&lt;&gt;1),IF($GJ56&gt;=0.1,1,),)</f>
        <v>0</v>
      </c>
      <c r="HQ56" s="517">
        <f>IF(AND($GP56=3,SUM($HK56:HP56)&lt;&gt;1),IF($GE56=1,1,),)</f>
        <v>0</v>
      </c>
      <c r="HR56" s="517">
        <f>IF(AND($GP56=3,SUM($HK56:HQ56)&lt;&gt;1),IF($GJ56&gt;=0.05,1,),)</f>
        <v>0</v>
      </c>
      <c r="HS56" s="517">
        <f>IF(AND(SUM($HK56:HR56)&lt;&gt;1,$GP56=3,$GF56=1,$GI56&gt;0),1,)</f>
        <v>0</v>
      </c>
      <c r="HT56" s="831"/>
      <c r="HU56" s="520">
        <f t="shared" si="169"/>
        <v>0</v>
      </c>
      <c r="HV56" s="521">
        <f t="shared" si="170"/>
        <v>0</v>
      </c>
      <c r="HW56" s="521">
        <f t="shared" si="171"/>
        <v>0</v>
      </c>
      <c r="HX56" s="521">
        <f t="shared" si="172"/>
        <v>0</v>
      </c>
      <c r="HY56" s="521">
        <f t="shared" si="173"/>
        <v>0</v>
      </c>
      <c r="HZ56" s="521">
        <f t="shared" si="174"/>
        <v>0</v>
      </c>
      <c r="IA56" s="521">
        <f t="shared" si="175"/>
        <v>0</v>
      </c>
      <c r="IB56" s="521">
        <f t="shared" si="176"/>
        <v>0</v>
      </c>
      <c r="IC56" s="521">
        <f t="shared" si="177"/>
        <v>0</v>
      </c>
      <c r="ID56" s="521">
        <f t="shared" si="178"/>
        <v>0</v>
      </c>
      <c r="IE56" s="521">
        <f t="shared" si="179"/>
        <v>0</v>
      </c>
      <c r="IF56" s="521">
        <f t="shared" si="180"/>
        <v>0</v>
      </c>
      <c r="IG56" s="521">
        <f t="shared" si="181"/>
        <v>0</v>
      </c>
      <c r="IH56" s="521">
        <f t="shared" si="182"/>
        <v>0</v>
      </c>
      <c r="II56" s="521">
        <f t="shared" si="183"/>
        <v>0</v>
      </c>
      <c r="IJ56" s="521">
        <f t="shared" si="184"/>
        <v>0</v>
      </c>
      <c r="IK56" s="521">
        <f t="shared" si="185"/>
        <v>0</v>
      </c>
      <c r="IL56" s="521">
        <f t="shared" si="186"/>
        <v>0</v>
      </c>
      <c r="IM56" s="521">
        <f t="shared" si="187"/>
        <v>0</v>
      </c>
      <c r="IN56" s="521">
        <f t="shared" si="266"/>
        <v>0</v>
      </c>
      <c r="IO56" s="521">
        <f t="shared" si="267"/>
        <v>0</v>
      </c>
      <c r="IP56" s="521">
        <f t="shared" si="268"/>
        <v>0</v>
      </c>
      <c r="IQ56" s="521">
        <f t="shared" si="269"/>
        <v>0</v>
      </c>
      <c r="IR56" s="521">
        <f t="shared" si="270"/>
        <v>0</v>
      </c>
      <c r="IS56" s="521">
        <f t="shared" si="271"/>
        <v>0</v>
      </c>
      <c r="IT56" s="521">
        <f t="shared" si="272"/>
        <v>0</v>
      </c>
      <c r="IU56" s="521">
        <f t="shared" si="273"/>
        <v>0</v>
      </c>
      <c r="IV56" s="521">
        <f t="shared" si="274"/>
        <v>0</v>
      </c>
      <c r="IW56" s="823">
        <f t="shared" si="275"/>
        <v>0</v>
      </c>
      <c r="IX56" s="521">
        <f t="shared" si="276"/>
        <v>0</v>
      </c>
      <c r="IY56" s="521">
        <f t="shared" si="277"/>
        <v>0</v>
      </c>
      <c r="IZ56" s="823">
        <f t="shared" si="188"/>
        <v>0</v>
      </c>
      <c r="JA56" s="521">
        <f t="shared" si="278"/>
        <v>0</v>
      </c>
      <c r="JB56" s="521">
        <f t="shared" si="279"/>
        <v>0</v>
      </c>
      <c r="JC56" s="521">
        <f t="shared" si="280"/>
        <v>0</v>
      </c>
      <c r="JD56" s="521">
        <f t="shared" si="189"/>
        <v>0</v>
      </c>
      <c r="JE56" s="521">
        <f t="shared" si="190"/>
        <v>0</v>
      </c>
      <c r="JF56" s="521">
        <f t="shared" si="191"/>
        <v>0</v>
      </c>
      <c r="JG56" s="521">
        <f t="shared" si="192"/>
        <v>0</v>
      </c>
      <c r="JH56" s="521">
        <f t="shared" si="193"/>
        <v>0</v>
      </c>
      <c r="JI56" s="521">
        <f t="shared" si="194"/>
        <v>0</v>
      </c>
      <c r="JJ56" s="521">
        <f t="shared" si="195"/>
        <v>0</v>
      </c>
      <c r="JK56" s="521">
        <f t="shared" si="196"/>
        <v>0</v>
      </c>
      <c r="JL56" s="521">
        <f t="shared" si="197"/>
        <v>0</v>
      </c>
      <c r="JM56" s="521">
        <f t="shared" si="198"/>
        <v>0</v>
      </c>
      <c r="JN56" s="521">
        <f t="shared" si="199"/>
        <v>0</v>
      </c>
      <c r="JO56" s="521">
        <f t="shared" si="200"/>
        <v>0</v>
      </c>
      <c r="JP56" s="521">
        <f t="shared" si="201"/>
        <v>0</v>
      </c>
      <c r="JQ56" s="521">
        <f t="shared" si="202"/>
        <v>0</v>
      </c>
      <c r="JR56" s="521">
        <f t="shared" si="203"/>
        <v>0</v>
      </c>
      <c r="JS56" s="521">
        <f t="shared" si="204"/>
        <v>0</v>
      </c>
      <c r="JT56" s="521">
        <f t="shared" si="205"/>
        <v>0</v>
      </c>
      <c r="JU56" s="521">
        <f t="shared" si="206"/>
        <v>0</v>
      </c>
      <c r="JV56" s="521">
        <f t="shared" si="207"/>
        <v>0</v>
      </c>
      <c r="JW56" s="521">
        <f t="shared" si="208"/>
        <v>0</v>
      </c>
      <c r="JX56" s="521">
        <f t="shared" si="209"/>
        <v>0</v>
      </c>
      <c r="JY56" s="521">
        <f t="shared" si="210"/>
        <v>0</v>
      </c>
      <c r="JZ56" s="521">
        <f t="shared" si="211"/>
        <v>0</v>
      </c>
      <c r="KA56" s="521">
        <f t="shared" si="212"/>
        <v>0</v>
      </c>
      <c r="KB56" s="521">
        <f t="shared" si="213"/>
        <v>0</v>
      </c>
      <c r="KC56" s="521">
        <f t="shared" si="214"/>
        <v>0</v>
      </c>
      <c r="KD56" s="521">
        <f t="shared" si="215"/>
        <v>0</v>
      </c>
      <c r="KE56" s="521">
        <f t="shared" si="216"/>
        <v>0</v>
      </c>
      <c r="KF56" s="521">
        <f t="shared" si="281"/>
        <v>0</v>
      </c>
      <c r="KG56" s="521">
        <f t="shared" si="217"/>
        <v>0</v>
      </c>
      <c r="KH56" s="521">
        <f t="shared" si="218"/>
        <v>0</v>
      </c>
      <c r="KI56" s="522">
        <f t="shared" si="219"/>
        <v>0</v>
      </c>
      <c r="KJ56" s="521">
        <f t="shared" si="282"/>
        <v>0</v>
      </c>
      <c r="KK56" s="760">
        <f>IF(H56=1,VLOOKUP(C56,'総括表 (A表)'!$E$12:$AW$542,42,FALSE),)</f>
        <v>0</v>
      </c>
      <c r="KL56" s="524">
        <f t="shared" si="220"/>
        <v>0</v>
      </c>
      <c r="KM56" s="521" t="str">
        <f t="shared" si="84"/>
        <v/>
      </c>
      <c r="KN56" s="521" t="str">
        <f t="shared" si="85"/>
        <v/>
      </c>
      <c r="KO56" s="521" t="str">
        <f t="shared" si="221"/>
        <v/>
      </c>
      <c r="KP56" s="521" t="str">
        <f t="shared" si="86"/>
        <v/>
      </c>
      <c r="KQ56" s="521" t="str">
        <f t="shared" si="87"/>
        <v/>
      </c>
      <c r="KR56" s="521" t="str">
        <f t="shared" si="88"/>
        <v/>
      </c>
      <c r="KS56" s="521" t="str">
        <f t="shared" si="89"/>
        <v/>
      </c>
      <c r="KT56" s="521" t="str">
        <f t="shared" si="90"/>
        <v/>
      </c>
      <c r="KU56" s="760" t="str">
        <f t="shared" si="91"/>
        <v/>
      </c>
      <c r="KV56" s="521" t="str">
        <f t="shared" si="283"/>
        <v/>
      </c>
      <c r="KW56" s="520">
        <f t="shared" si="93"/>
        <v>0</v>
      </c>
      <c r="KX56" s="521" t="str">
        <f t="shared" si="222"/>
        <v/>
      </c>
      <c r="KY56" s="525">
        <f t="shared" si="284"/>
        <v>0</v>
      </c>
      <c r="KZ56" s="521" t="str">
        <f t="shared" si="285"/>
        <v/>
      </c>
      <c r="LA56" s="760" t="str">
        <f t="shared" si="286"/>
        <v/>
      </c>
      <c r="LB56" s="526" t="str">
        <f t="shared" si="97"/>
        <v>○</v>
      </c>
      <c r="LC56" s="520">
        <f t="shared" si="223"/>
        <v>0</v>
      </c>
      <c r="LD56" s="527">
        <f t="shared" si="224"/>
        <v>0</v>
      </c>
      <c r="LE56" s="527" t="str">
        <f t="shared" si="225"/>
        <v/>
      </c>
      <c r="LF56" s="761" t="str">
        <f t="shared" si="226"/>
        <v/>
      </c>
      <c r="LG56" s="735" t="str">
        <f t="shared" si="287"/>
        <v/>
      </c>
      <c r="LH56" s="530" t="str">
        <f t="shared" si="288"/>
        <v>○</v>
      </c>
      <c r="LI56" s="736">
        <f t="shared" si="100"/>
        <v>0</v>
      </c>
      <c r="LJ56" s="761">
        <f t="shared" si="289"/>
        <v>0</v>
      </c>
      <c r="LK56" s="532">
        <f t="shared" si="227"/>
        <v>0</v>
      </c>
      <c r="LL56" s="533" t="str">
        <f t="shared" si="228"/>
        <v>○</v>
      </c>
      <c r="LM56" s="600">
        <f t="shared" si="290"/>
        <v>0</v>
      </c>
      <c r="LN56" s="602" t="str">
        <f t="shared" si="229"/>
        <v>○</v>
      </c>
      <c r="LO56" s="608">
        <f t="shared" si="103"/>
        <v>0</v>
      </c>
      <c r="LP56" s="521" t="str">
        <f t="shared" si="291"/>
        <v/>
      </c>
      <c r="LQ56" s="607">
        <f t="shared" si="292"/>
        <v>0</v>
      </c>
      <c r="LR56" s="521" t="str">
        <f t="shared" si="293"/>
        <v/>
      </c>
      <c r="LS56" s="519" t="str">
        <f t="shared" si="294"/>
        <v/>
      </c>
      <c r="LT56" s="526" t="str">
        <f t="shared" si="108"/>
        <v>○</v>
      </c>
      <c r="LU56" s="601" t="str">
        <f t="shared" si="230"/>
        <v/>
      </c>
      <c r="LV56" s="601">
        <f t="shared" si="231"/>
        <v>0</v>
      </c>
      <c r="LW56" s="761">
        <f t="shared" si="295"/>
        <v>0</v>
      </c>
      <c r="LX56" s="735">
        <f t="shared" si="296"/>
        <v>0</v>
      </c>
      <c r="LY56" s="530" t="str">
        <f t="shared" si="112"/>
        <v>○</v>
      </c>
      <c r="LZ56" s="736">
        <f t="shared" si="297"/>
        <v>0</v>
      </c>
      <c r="MA56" s="761">
        <f t="shared" si="298"/>
        <v>0</v>
      </c>
      <c r="MB56" s="532">
        <f t="shared" si="299"/>
        <v>0</v>
      </c>
      <c r="MC56" s="533" t="str">
        <f t="shared" si="232"/>
        <v>○</v>
      </c>
      <c r="MD56" s="473">
        <f>IF(AND($H56=1,$T56=1),SUMIF($E$14:$E$213,E56,$CA$14:CA255),0)</f>
        <v>0</v>
      </c>
      <c r="ME56" s="856" t="str">
        <f t="shared" si="116"/>
        <v>○</v>
      </c>
      <c r="MF56" s="869" t="str">
        <f t="shared" si="233"/>
        <v/>
      </c>
      <c r="MG56" s="870" t="str">
        <f t="shared" si="300"/>
        <v/>
      </c>
      <c r="MH56" s="871" t="str">
        <f t="shared" si="301"/>
        <v/>
      </c>
      <c r="MI56" s="872" t="str">
        <f t="shared" si="234"/>
        <v/>
      </c>
      <c r="MJ56" s="873" t="str">
        <f t="shared" si="302"/>
        <v/>
      </c>
      <c r="MK56" s="874">
        <f t="shared" si="303"/>
        <v>0</v>
      </c>
    </row>
    <row r="57" spans="1:349" ht="18.649999999999999" customHeight="1">
      <c r="A57" s="610">
        <f t="shared" si="245"/>
        <v>0</v>
      </c>
      <c r="B57" s="610">
        <f t="shared" si="121"/>
        <v>0</v>
      </c>
      <c r="C57" s="610">
        <f t="shared" si="122"/>
        <v>0</v>
      </c>
      <c r="D57" s="610">
        <f t="shared" si="123"/>
        <v>0</v>
      </c>
      <c r="E57" s="610">
        <f t="shared" si="246"/>
        <v>0</v>
      </c>
      <c r="F57" s="610">
        <f t="shared" si="124"/>
        <v>0</v>
      </c>
      <c r="G57" s="610">
        <f t="shared" si="125"/>
        <v>0</v>
      </c>
      <c r="H57" s="610">
        <f t="shared" si="126"/>
        <v>0</v>
      </c>
      <c r="I57" s="611">
        <f t="shared" si="10"/>
        <v>44</v>
      </c>
      <c r="J57" s="406"/>
      <c r="K57" s="407"/>
      <c r="L57" s="407"/>
      <c r="M57" s="720"/>
      <c r="N57" s="924"/>
      <c r="O57" s="918"/>
      <c r="P57" s="306"/>
      <c r="Q57" s="637">
        <f t="shared" si="127"/>
        <v>0</v>
      </c>
      <c r="R57" s="656"/>
      <c r="S57" s="655"/>
      <c r="T57" s="657"/>
      <c r="U57" s="657"/>
      <c r="V57" s="762">
        <f t="shared" si="247"/>
        <v>0</v>
      </c>
      <c r="W57" s="305"/>
      <c r="X57" s="502"/>
      <c r="Y57" s="502"/>
      <c r="Z57" s="305"/>
      <c r="AA57" s="639" t="str">
        <f t="shared" si="128"/>
        <v/>
      </c>
      <c r="AB57" s="640" t="str">
        <f t="shared" si="129"/>
        <v/>
      </c>
      <c r="AC57" s="314"/>
      <c r="AD57" s="641">
        <f t="shared" si="130"/>
        <v>0</v>
      </c>
      <c r="AE57" s="729"/>
      <c r="AF57" s="728" t="str">
        <f>'整理番号表 （R6時） '!$AC57</f>
        <v/>
      </c>
      <c r="AG57" s="730" t="str">
        <f t="shared" si="131"/>
        <v/>
      </c>
      <c r="AH57" s="314"/>
      <c r="AI57" s="314"/>
      <c r="AJ57" s="639">
        <f>IF(AI57&lt;&gt;0,VLOOKUP(AI57,'整理番号表 （R6時） '!$B$20:$F$47,2,FALSE),)</f>
        <v>0</v>
      </c>
      <c r="AK57" s="409"/>
      <c r="AL57" s="733"/>
      <c r="AM57" s="409"/>
      <c r="AN57" s="315"/>
      <c r="AO57" s="644" t="str">
        <f>IF(AND($S57=1,$AN57&lt;&gt;0),VLOOKUP(AN57,'整理番号表 （R6時） '!$P$6:$Q$39,2,FALSE),IF(AND($T57=1,$AN57&gt;0,$AN57&lt;=8),VLOOKUP($AN57,'整理番号表 （R6時） '!$P$6:$Q$13,2,FALSE),IF($AN57&gt;=9,"ﾘｰｽは1～8の数字を選択","")))</f>
        <v/>
      </c>
      <c r="AP57" s="501"/>
      <c r="AQ57" s="645">
        <f t="shared" si="132"/>
        <v>0</v>
      </c>
      <c r="AR57" s="810"/>
      <c r="AS57" s="305"/>
      <c r="AT57" s="504"/>
      <c r="AU57" s="505"/>
      <c r="AV57" s="503"/>
      <c r="AW57" s="315"/>
      <c r="AX57" s="751">
        <f>IF(AW57&lt;&gt;0,VLOOKUP(AW57,'整理番号表 （R6時） '!$P$43:$R$49,2,FALSE),)</f>
        <v>0</v>
      </c>
      <c r="AY57" s="506"/>
      <c r="AZ57" s="505"/>
      <c r="BA57" s="503"/>
      <c r="BB57" s="444"/>
      <c r="BC57" s="759">
        <f t="shared" si="133"/>
        <v>0</v>
      </c>
      <c r="BD57" s="763">
        <f t="shared" si="248"/>
        <v>0</v>
      </c>
      <c r="BE57" s="759">
        <f t="shared" si="134"/>
        <v>0</v>
      </c>
      <c r="BF57" s="508"/>
      <c r="BG57" s="508"/>
      <c r="BH57" s="508"/>
      <c r="BI57" s="509"/>
      <c r="BJ57" s="770" t="str">
        <f t="shared" si="135"/>
        <v/>
      </c>
      <c r="BK57" s="772" t="str">
        <f t="shared" si="136"/>
        <v/>
      </c>
      <c r="BL57" s="648">
        <f t="shared" si="137"/>
        <v>0</v>
      </c>
      <c r="BM57" s="836"/>
      <c r="BN57" s="510"/>
      <c r="BO57" s="593"/>
      <c r="BP57" s="902"/>
      <c r="BQ57" s="756"/>
      <c r="BR57" s="756"/>
      <c r="BS57" s="756"/>
      <c r="BT57" s="929" t="str">
        <f t="shared" si="306"/>
        <v/>
      </c>
      <c r="BU57" s="911"/>
      <c r="BV57" s="752"/>
      <c r="BW57" s="751">
        <f>IF(BV57&lt;&gt;0,VLOOKUP(BV57,'整理番号表 （R6時） '!$P$43:$R$49,2,FALSE),)</f>
        <v>0</v>
      </c>
      <c r="BX57" s="758"/>
      <c r="BY57" s="757"/>
      <c r="BZ57" s="759" t="str">
        <f t="shared" si="138"/>
        <v/>
      </c>
      <c r="CA57" s="712"/>
      <c r="CB57" s="759">
        <f t="shared" si="139"/>
        <v>0</v>
      </c>
      <c r="CC57" s="763" t="str">
        <f t="shared" si="249"/>
        <v/>
      </c>
      <c r="CD57" s="754"/>
      <c r="CE57" s="754"/>
      <c r="CF57" s="759">
        <f t="shared" si="235"/>
        <v>0</v>
      </c>
      <c r="CG57" s="748"/>
      <c r="CH57" s="748"/>
      <c r="CI57" s="622"/>
      <c r="CJ57" s="853"/>
      <c r="CK57" s="854"/>
      <c r="CL57" s="665" t="str">
        <f t="shared" si="140"/>
        <v/>
      </c>
      <c r="CM57" s="666" t="str">
        <f t="shared" si="250"/>
        <v/>
      </c>
      <c r="CN57" s="744"/>
      <c r="CO57" s="496"/>
      <c r="CP57" s="762" t="str">
        <f t="shared" si="251"/>
        <v/>
      </c>
      <c r="CQ57" s="740"/>
      <c r="CR57" s="749"/>
      <c r="CS57" s="740"/>
      <c r="CT57" s="740"/>
      <c r="CU57" s="740"/>
      <c r="CV57" s="649" t="str">
        <f t="shared" si="141"/>
        <v/>
      </c>
      <c r="CW57" s="547">
        <f t="shared" si="142"/>
        <v>0</v>
      </c>
      <c r="CX57" s="762" t="str">
        <f t="shared" si="252"/>
        <v/>
      </c>
      <c r="CY57" s="715"/>
      <c r="CZ57" s="740"/>
      <c r="DA57" s="715"/>
      <c r="DB57" s="715"/>
      <c r="DC57" s="714"/>
      <c r="DD57" s="649" t="str">
        <f t="shared" si="143"/>
        <v/>
      </c>
      <c r="DE57" s="547" t="str">
        <f t="shared" si="144"/>
        <v/>
      </c>
      <c r="DF57" s="762">
        <f t="shared" si="145"/>
        <v>0</v>
      </c>
      <c r="DG57" s="762" t="str">
        <f t="shared" si="146"/>
        <v/>
      </c>
      <c r="DH57" s="762">
        <f t="shared" si="147"/>
        <v>0</v>
      </c>
      <c r="DI57" s="762">
        <f t="shared" si="148"/>
        <v>0</v>
      </c>
      <c r="DJ57" s="762">
        <f t="shared" si="149"/>
        <v>0</v>
      </c>
      <c r="DK57" s="762">
        <f t="shared" si="150"/>
        <v>0</v>
      </c>
      <c r="DL57" s="762">
        <f t="shared" si="151"/>
        <v>0</v>
      </c>
      <c r="DM57" s="762" t="str">
        <f t="shared" si="152"/>
        <v/>
      </c>
      <c r="DN57" s="855"/>
      <c r="DO57" s="661">
        <f t="shared" si="304"/>
        <v>0</v>
      </c>
      <c r="DP57" s="336">
        <f t="shared" si="304"/>
        <v>0</v>
      </c>
      <c r="DQ57" s="336">
        <f t="shared" si="304"/>
        <v>0</v>
      </c>
      <c r="DR57" s="336">
        <f t="shared" si="304"/>
        <v>0</v>
      </c>
      <c r="DS57" s="336">
        <f t="shared" si="304"/>
        <v>0</v>
      </c>
      <c r="DT57" s="336">
        <f t="shared" si="304"/>
        <v>0</v>
      </c>
      <c r="DU57" s="336">
        <f t="shared" si="253"/>
        <v>0</v>
      </c>
      <c r="DV57" s="336">
        <f t="shared" si="305"/>
        <v>0</v>
      </c>
      <c r="DW57" s="336">
        <f t="shared" si="305"/>
        <v>0</v>
      </c>
      <c r="DX57" s="336">
        <f t="shared" si="305"/>
        <v>0</v>
      </c>
      <c r="DY57" s="336">
        <f t="shared" si="305"/>
        <v>0</v>
      </c>
      <c r="DZ57" s="336">
        <f t="shared" si="305"/>
        <v>0</v>
      </c>
      <c r="EA57" s="336">
        <f t="shared" si="305"/>
        <v>0</v>
      </c>
      <c r="EB57" s="336">
        <f t="shared" si="254"/>
        <v>0</v>
      </c>
      <c r="EC57" s="336">
        <f t="shared" si="255"/>
        <v>0</v>
      </c>
      <c r="ED57" s="336">
        <f t="shared" si="256"/>
        <v>0</v>
      </c>
      <c r="EE57" s="336">
        <f t="shared" si="257"/>
        <v>0</v>
      </c>
      <c r="EF57" s="336">
        <f t="shared" si="258"/>
        <v>0</v>
      </c>
      <c r="EG57" s="390">
        <f t="shared" si="259"/>
        <v>0</v>
      </c>
      <c r="EH57" s="650">
        <f t="shared" si="161"/>
        <v>0</v>
      </c>
      <c r="EI57" s="650">
        <f>IF($AA57=1,IF(SUM($EH57:EH57)&lt;&gt;1,IF(SUM(GR57,HC57,HL57)&gt;0,1,),),)</f>
        <v>0</v>
      </c>
      <c r="EJ57" s="650">
        <f>IF($AA57=1,IF(SUM($EH57:EI57)&lt;&gt;1,IF(SUM(GS57,HD57,HM57)&gt;0,1,),),)</f>
        <v>0</v>
      </c>
      <c r="EK57" s="650">
        <f>IF($AA57=1,IF(SUM($EH57:EJ57)&lt;&gt;1,IF(SUM(GT57,HE57,HN57)&gt;0,1,),),)</f>
        <v>0</v>
      </c>
      <c r="EL57" s="650">
        <f>IF($AA57=1,IF(SUM($EH57:EK57)&lt;&gt;1,IF(SUM(GU57,GZ57,HF57,HO57)&gt;0,1,),),)</f>
        <v>0</v>
      </c>
      <c r="EM57" s="650">
        <f>IF($AA57=1,IF(SUM($EH57:EK57)&lt;&gt;1,IF(SUM(GV57,HG57,HP57)&gt;0,1,),),)</f>
        <v>0</v>
      </c>
      <c r="EN57" s="650">
        <f>IF($AA57=1,IF(SUM($EH57:EL57)&lt;&gt;1,IF(SUM(GW57,HH57,HQ57)&gt;0,1,),),)</f>
        <v>0</v>
      </c>
      <c r="EO57" s="650">
        <f>IF($AA57=1,IF(SUM($EH57:EM57)&lt;&gt;1,IF(SUM(GX57,HI57,HR57)&gt;0,1,),),)</f>
        <v>0</v>
      </c>
      <c r="EP57" s="650">
        <f>IF($AA57=1,IF(SUM($EH57:EO57)&lt;&gt;1,IF(SUM(GY57,HJ57,HS57,HA57)&gt;0,1,),),)</f>
        <v>0</v>
      </c>
      <c r="EQ57" s="818"/>
      <c r="ER57" s="818"/>
      <c r="ES57" s="818"/>
      <c r="ET57" s="818"/>
      <c r="EU57" s="818"/>
      <c r="EV57" s="818"/>
      <c r="EW57" s="59"/>
      <c r="EX57" s="59"/>
      <c r="EY57" s="59"/>
      <c r="EZ57" s="59"/>
      <c r="FA57" s="59"/>
      <c r="FB57" s="650">
        <f t="shared" si="21"/>
        <v>0</v>
      </c>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11"/>
      <c r="GB57" s="59"/>
      <c r="GC57" s="932"/>
      <c r="GD57" s="662"/>
      <c r="GE57" s="512"/>
      <c r="GF57" s="513"/>
      <c r="GG57" s="514"/>
      <c r="GH57" s="514"/>
      <c r="GI57" s="515">
        <f t="shared" si="260"/>
        <v>0</v>
      </c>
      <c r="GJ57" s="516">
        <f t="shared" si="261"/>
        <v>0</v>
      </c>
      <c r="GK57" s="517">
        <f t="shared" si="24"/>
        <v>0</v>
      </c>
      <c r="GL57" s="518">
        <f t="shared" si="262"/>
        <v>0</v>
      </c>
      <c r="GM57" s="518">
        <f t="shared" si="263"/>
        <v>0</v>
      </c>
      <c r="GN57" s="518">
        <f t="shared" si="264"/>
        <v>0</v>
      </c>
      <c r="GO57" s="518">
        <f t="shared" si="265"/>
        <v>0</v>
      </c>
      <c r="GP57" s="517">
        <f t="shared" si="162"/>
        <v>0</v>
      </c>
      <c r="GQ57" s="517">
        <f t="shared" si="163"/>
        <v>0</v>
      </c>
      <c r="GR57" s="517">
        <f>IF($GF57&lt;&gt;1,IF(AND(SUM($GQ57:GQ57)&lt;&gt;1),IF($GI57&gt;=10,1,),),0)</f>
        <v>0</v>
      </c>
      <c r="GS57" s="517">
        <f>IF($GF57&lt;&gt;1,IF(AND(SUM($GQ57:GR57)&lt;&gt;1),IF(AND($GE57=1,$GI57&gt;=4),1,),),0)</f>
        <v>0</v>
      </c>
      <c r="GT57" s="517">
        <f>IF($GF57&lt;&gt;1,IF(AND(SUM($GQ57:GS57)&lt;&gt;1),IF(AND($GE57=1,$GI57&gt;=2),1,),),0)</f>
        <v>0</v>
      </c>
      <c r="GU57" s="517">
        <f>IF($GF57&lt;&gt;1,IF(AND(SUM($GQ57:GT57)&lt;&gt;1),IF(AND($GE57=1,$GI57&gt;0),1,),),0)</f>
        <v>0</v>
      </c>
      <c r="GV57" s="517">
        <f>IF($GF57&lt;&gt;1,IF(AND(SUM($GQ57:GU57)&lt;&gt;1),IF($GI57&gt;=4,1,),),0)</f>
        <v>0</v>
      </c>
      <c r="GW57" s="517">
        <f>IF($GF57&lt;&gt;1,IF(AND(SUM($GQ57:GV57)&lt;&gt;1),IF($GE57=1,1,),),0)</f>
        <v>0</v>
      </c>
      <c r="GX57" s="517">
        <f>IF($GF57&lt;&gt;1,IF(AND(SUM($GQ57:GW57)&lt;&gt;1),IF($GI57&gt;=2,1,),),0)</f>
        <v>0</v>
      </c>
      <c r="GY57" s="517">
        <f>IF($GF57&lt;&gt;1,IF(AND(SUM($GQ57:GX57)&lt;&gt;1),IF($GI57&gt;0,1,),),0)</f>
        <v>0</v>
      </c>
      <c r="GZ57" s="517">
        <f t="shared" si="164"/>
        <v>0</v>
      </c>
      <c r="HA57" s="517">
        <f>IF(AND(SUM($GZ57:GZ57)&lt;&gt;1,$GP57=4,$GF57=1,$GI57&gt;0),1,0)</f>
        <v>0</v>
      </c>
      <c r="HB57" s="517">
        <f t="shared" si="165"/>
        <v>0</v>
      </c>
      <c r="HC57" s="517">
        <f t="shared" si="166"/>
        <v>0</v>
      </c>
      <c r="HD57" s="517">
        <f>IF(AND($GP57=2,SUM($HB57:HC57)&lt;&gt;1),IF(AND($GE57=1,$GJ57&gt;=0.2),1,),)</f>
        <v>0</v>
      </c>
      <c r="HE57" s="517">
        <f>IF(AND($GP57=2,SUM($HB57:HD57)&lt;&gt;1),IF(AND($GE57=1,$GJ57&gt;=0.1),1,),)</f>
        <v>0</v>
      </c>
      <c r="HF57" s="517">
        <f>IF(AND($GP57=2,SUM($HB57:HE57)&lt;&gt;1),IF(AND($GE57=1,$GI57&gt;0),1,),)</f>
        <v>0</v>
      </c>
      <c r="HG57" s="517">
        <f>IF(AND($GP57=2,SUM($HB57:HF57)&lt;&gt;1),IF($GJ57&gt;=0.2,1,),)</f>
        <v>0</v>
      </c>
      <c r="HH57" s="517">
        <f>IF(AND($GP57=2,SUM($HB57:HG57)&lt;&gt;1),IF($GE57=1,1,),)</f>
        <v>0</v>
      </c>
      <c r="HI57" s="517">
        <f>IF(AND($GP57=2,SUM($HB57:HH57)&lt;&gt;1),IF($GJ57&gt;=0.1,1,),)</f>
        <v>0</v>
      </c>
      <c r="HJ57" s="517">
        <f>IF(AND(SUM($HB57:HI57)&lt;&gt;1,$GP57=2,$GI57&gt;0),1,)</f>
        <v>0</v>
      </c>
      <c r="HK57" s="517">
        <f t="shared" si="167"/>
        <v>0</v>
      </c>
      <c r="HL57" s="517">
        <f t="shared" si="168"/>
        <v>0</v>
      </c>
      <c r="HM57" s="517">
        <f>IF(AND($GP57=3,SUM($HK57:HL57)&lt;&gt;1),IF(AND($GE57=1,$GJ57&gt;=0.1),1,),)</f>
        <v>0</v>
      </c>
      <c r="HN57" s="517">
        <f>IF(AND($GP57=3,SUM($HK57:HM57)&lt;&gt;1),IF(AND($GE57=1,$GJ57&gt;=0.05),1,),)</f>
        <v>0</v>
      </c>
      <c r="HO57" s="517">
        <f>IF(AND($GP57=3,SUM($HK57:HN57)&lt;&gt;1),IF(AND($GE57=1,$GI57&gt;0),1,),)</f>
        <v>0</v>
      </c>
      <c r="HP57" s="517">
        <f>IF(AND($GP57=3,SUM($HK57:HO57)&lt;&gt;1),IF($GJ57&gt;=0.1,1,),)</f>
        <v>0</v>
      </c>
      <c r="HQ57" s="517">
        <f>IF(AND($GP57=3,SUM($HK57:HP57)&lt;&gt;1),IF($GE57=1,1,),)</f>
        <v>0</v>
      </c>
      <c r="HR57" s="517">
        <f>IF(AND($GP57=3,SUM($HK57:HQ57)&lt;&gt;1),IF($GJ57&gt;=0.05,1,),)</f>
        <v>0</v>
      </c>
      <c r="HS57" s="517">
        <f>IF(AND(SUM($HK57:HR57)&lt;&gt;1,$GP57=3,$GF57=1,$GI57&gt;0),1,)</f>
        <v>0</v>
      </c>
      <c r="HT57" s="831"/>
      <c r="HU57" s="520">
        <f t="shared" si="169"/>
        <v>0</v>
      </c>
      <c r="HV57" s="521">
        <f t="shared" si="170"/>
        <v>0</v>
      </c>
      <c r="HW57" s="521">
        <f t="shared" si="171"/>
        <v>0</v>
      </c>
      <c r="HX57" s="521">
        <f t="shared" si="172"/>
        <v>0</v>
      </c>
      <c r="HY57" s="521">
        <f t="shared" si="173"/>
        <v>0</v>
      </c>
      <c r="HZ57" s="521">
        <f t="shared" si="174"/>
        <v>0</v>
      </c>
      <c r="IA57" s="521">
        <f t="shared" si="175"/>
        <v>0</v>
      </c>
      <c r="IB57" s="521">
        <f t="shared" si="176"/>
        <v>0</v>
      </c>
      <c r="IC57" s="521">
        <f t="shared" si="177"/>
        <v>0</v>
      </c>
      <c r="ID57" s="521">
        <f t="shared" si="178"/>
        <v>0</v>
      </c>
      <c r="IE57" s="521">
        <f t="shared" si="179"/>
        <v>0</v>
      </c>
      <c r="IF57" s="521">
        <f t="shared" si="180"/>
        <v>0</v>
      </c>
      <c r="IG57" s="521">
        <f t="shared" si="181"/>
        <v>0</v>
      </c>
      <c r="IH57" s="521">
        <f t="shared" si="182"/>
        <v>0</v>
      </c>
      <c r="II57" s="521">
        <f t="shared" si="183"/>
        <v>0</v>
      </c>
      <c r="IJ57" s="521">
        <f t="shared" si="184"/>
        <v>0</v>
      </c>
      <c r="IK57" s="521">
        <f t="shared" si="185"/>
        <v>0</v>
      </c>
      <c r="IL57" s="521">
        <f t="shared" si="186"/>
        <v>0</v>
      </c>
      <c r="IM57" s="521">
        <f t="shared" si="187"/>
        <v>0</v>
      </c>
      <c r="IN57" s="521">
        <f t="shared" si="266"/>
        <v>0</v>
      </c>
      <c r="IO57" s="521">
        <f t="shared" si="267"/>
        <v>0</v>
      </c>
      <c r="IP57" s="521">
        <f t="shared" si="268"/>
        <v>0</v>
      </c>
      <c r="IQ57" s="521">
        <f t="shared" si="269"/>
        <v>0</v>
      </c>
      <c r="IR57" s="521">
        <f t="shared" si="270"/>
        <v>0</v>
      </c>
      <c r="IS57" s="521">
        <f t="shared" si="271"/>
        <v>0</v>
      </c>
      <c r="IT57" s="521">
        <f t="shared" si="272"/>
        <v>0</v>
      </c>
      <c r="IU57" s="521">
        <f t="shared" si="273"/>
        <v>0</v>
      </c>
      <c r="IV57" s="521">
        <f t="shared" si="274"/>
        <v>0</v>
      </c>
      <c r="IW57" s="823">
        <f t="shared" si="275"/>
        <v>0</v>
      </c>
      <c r="IX57" s="521">
        <f t="shared" si="276"/>
        <v>0</v>
      </c>
      <c r="IY57" s="521">
        <f t="shared" si="277"/>
        <v>0</v>
      </c>
      <c r="IZ57" s="823">
        <f t="shared" si="188"/>
        <v>0</v>
      </c>
      <c r="JA57" s="521">
        <f t="shared" si="278"/>
        <v>0</v>
      </c>
      <c r="JB57" s="521">
        <f t="shared" si="279"/>
        <v>0</v>
      </c>
      <c r="JC57" s="521">
        <f t="shared" si="280"/>
        <v>0</v>
      </c>
      <c r="JD57" s="521">
        <f t="shared" si="189"/>
        <v>0</v>
      </c>
      <c r="JE57" s="521">
        <f t="shared" si="190"/>
        <v>0</v>
      </c>
      <c r="JF57" s="521">
        <f t="shared" si="191"/>
        <v>0</v>
      </c>
      <c r="JG57" s="521">
        <f t="shared" si="192"/>
        <v>0</v>
      </c>
      <c r="JH57" s="521">
        <f t="shared" si="193"/>
        <v>0</v>
      </c>
      <c r="JI57" s="521">
        <f t="shared" si="194"/>
        <v>0</v>
      </c>
      <c r="JJ57" s="521">
        <f t="shared" si="195"/>
        <v>0</v>
      </c>
      <c r="JK57" s="521">
        <f t="shared" si="196"/>
        <v>0</v>
      </c>
      <c r="JL57" s="521">
        <f t="shared" si="197"/>
        <v>0</v>
      </c>
      <c r="JM57" s="521">
        <f t="shared" si="198"/>
        <v>0</v>
      </c>
      <c r="JN57" s="521">
        <f t="shared" si="199"/>
        <v>0</v>
      </c>
      <c r="JO57" s="521">
        <f t="shared" si="200"/>
        <v>0</v>
      </c>
      <c r="JP57" s="521">
        <f t="shared" si="201"/>
        <v>0</v>
      </c>
      <c r="JQ57" s="521">
        <f t="shared" si="202"/>
        <v>0</v>
      </c>
      <c r="JR57" s="521">
        <f t="shared" si="203"/>
        <v>0</v>
      </c>
      <c r="JS57" s="521">
        <f t="shared" si="204"/>
        <v>0</v>
      </c>
      <c r="JT57" s="521">
        <f t="shared" si="205"/>
        <v>0</v>
      </c>
      <c r="JU57" s="521">
        <f t="shared" si="206"/>
        <v>0</v>
      </c>
      <c r="JV57" s="521">
        <f t="shared" si="207"/>
        <v>0</v>
      </c>
      <c r="JW57" s="521">
        <f t="shared" si="208"/>
        <v>0</v>
      </c>
      <c r="JX57" s="521">
        <f t="shared" si="209"/>
        <v>0</v>
      </c>
      <c r="JY57" s="521">
        <f t="shared" si="210"/>
        <v>0</v>
      </c>
      <c r="JZ57" s="521">
        <f t="shared" si="211"/>
        <v>0</v>
      </c>
      <c r="KA57" s="521">
        <f t="shared" si="212"/>
        <v>0</v>
      </c>
      <c r="KB57" s="521">
        <f t="shared" si="213"/>
        <v>0</v>
      </c>
      <c r="KC57" s="521">
        <f t="shared" si="214"/>
        <v>0</v>
      </c>
      <c r="KD57" s="521">
        <f t="shared" si="215"/>
        <v>0</v>
      </c>
      <c r="KE57" s="521">
        <f t="shared" si="216"/>
        <v>0</v>
      </c>
      <c r="KF57" s="521">
        <f t="shared" si="281"/>
        <v>0</v>
      </c>
      <c r="KG57" s="521">
        <f t="shared" si="217"/>
        <v>0</v>
      </c>
      <c r="KH57" s="521">
        <f t="shared" si="218"/>
        <v>0</v>
      </c>
      <c r="KI57" s="522">
        <f t="shared" si="219"/>
        <v>0</v>
      </c>
      <c r="KJ57" s="521">
        <f t="shared" si="282"/>
        <v>0</v>
      </c>
      <c r="KK57" s="760">
        <f>IF(H57=1,VLOOKUP(C57,'総括表 (A表)'!$E$12:$AW$542,42,FALSE),)</f>
        <v>0</v>
      </c>
      <c r="KL57" s="524">
        <f t="shared" si="220"/>
        <v>0</v>
      </c>
      <c r="KM57" s="521" t="str">
        <f t="shared" si="84"/>
        <v/>
      </c>
      <c r="KN57" s="521" t="str">
        <f t="shared" si="85"/>
        <v/>
      </c>
      <c r="KO57" s="521" t="str">
        <f t="shared" si="221"/>
        <v/>
      </c>
      <c r="KP57" s="521" t="str">
        <f t="shared" si="86"/>
        <v/>
      </c>
      <c r="KQ57" s="521" t="str">
        <f t="shared" si="87"/>
        <v/>
      </c>
      <c r="KR57" s="521" t="str">
        <f t="shared" si="88"/>
        <v/>
      </c>
      <c r="KS57" s="521" t="str">
        <f t="shared" si="89"/>
        <v/>
      </c>
      <c r="KT57" s="521" t="str">
        <f t="shared" si="90"/>
        <v/>
      </c>
      <c r="KU57" s="760" t="str">
        <f t="shared" si="91"/>
        <v/>
      </c>
      <c r="KV57" s="521" t="str">
        <f t="shared" si="283"/>
        <v/>
      </c>
      <c r="KW57" s="520">
        <f t="shared" si="93"/>
        <v>0</v>
      </c>
      <c r="KX57" s="521" t="str">
        <f t="shared" si="222"/>
        <v/>
      </c>
      <c r="KY57" s="525">
        <f t="shared" si="284"/>
        <v>0</v>
      </c>
      <c r="KZ57" s="521" t="str">
        <f t="shared" si="285"/>
        <v/>
      </c>
      <c r="LA57" s="760" t="str">
        <f t="shared" si="286"/>
        <v/>
      </c>
      <c r="LB57" s="526" t="str">
        <f t="shared" si="97"/>
        <v>○</v>
      </c>
      <c r="LC57" s="520">
        <f t="shared" si="223"/>
        <v>0</v>
      </c>
      <c r="LD57" s="527">
        <f t="shared" si="224"/>
        <v>0</v>
      </c>
      <c r="LE57" s="527" t="str">
        <f t="shared" si="225"/>
        <v/>
      </c>
      <c r="LF57" s="761" t="str">
        <f t="shared" si="226"/>
        <v/>
      </c>
      <c r="LG57" s="735" t="str">
        <f t="shared" si="287"/>
        <v/>
      </c>
      <c r="LH57" s="530" t="str">
        <f t="shared" si="288"/>
        <v>○</v>
      </c>
      <c r="LI57" s="736">
        <f t="shared" si="100"/>
        <v>0</v>
      </c>
      <c r="LJ57" s="761">
        <f t="shared" si="289"/>
        <v>0</v>
      </c>
      <c r="LK57" s="532">
        <f t="shared" si="227"/>
        <v>0</v>
      </c>
      <c r="LL57" s="533" t="str">
        <f t="shared" si="228"/>
        <v>○</v>
      </c>
      <c r="LM57" s="600">
        <f t="shared" si="290"/>
        <v>0</v>
      </c>
      <c r="LN57" s="602" t="str">
        <f t="shared" si="229"/>
        <v>○</v>
      </c>
      <c r="LO57" s="608">
        <f t="shared" si="103"/>
        <v>0</v>
      </c>
      <c r="LP57" s="521" t="str">
        <f t="shared" si="291"/>
        <v/>
      </c>
      <c r="LQ57" s="607">
        <f t="shared" si="292"/>
        <v>0</v>
      </c>
      <c r="LR57" s="521" t="str">
        <f t="shared" si="293"/>
        <v/>
      </c>
      <c r="LS57" s="519" t="str">
        <f t="shared" si="294"/>
        <v/>
      </c>
      <c r="LT57" s="526" t="str">
        <f t="shared" si="108"/>
        <v>○</v>
      </c>
      <c r="LU57" s="601" t="str">
        <f t="shared" si="230"/>
        <v/>
      </c>
      <c r="LV57" s="601">
        <f t="shared" si="231"/>
        <v>0</v>
      </c>
      <c r="LW57" s="761">
        <f t="shared" si="295"/>
        <v>0</v>
      </c>
      <c r="LX57" s="735">
        <f t="shared" si="296"/>
        <v>0</v>
      </c>
      <c r="LY57" s="530" t="str">
        <f t="shared" si="112"/>
        <v>○</v>
      </c>
      <c r="LZ57" s="736">
        <f t="shared" si="297"/>
        <v>0</v>
      </c>
      <c r="MA57" s="761">
        <f t="shared" si="298"/>
        <v>0</v>
      </c>
      <c r="MB57" s="532">
        <f t="shared" si="299"/>
        <v>0</v>
      </c>
      <c r="MC57" s="533" t="str">
        <f t="shared" si="232"/>
        <v>○</v>
      </c>
      <c r="MD57" s="473">
        <f>IF(AND($H57=1,$T57=1),SUMIF($E$14:$E$213,E57,$CA$14:CA256),0)</f>
        <v>0</v>
      </c>
      <c r="ME57" s="856" t="str">
        <f t="shared" si="116"/>
        <v>○</v>
      </c>
      <c r="MF57" s="869" t="str">
        <f t="shared" si="233"/>
        <v/>
      </c>
      <c r="MG57" s="870" t="str">
        <f t="shared" si="300"/>
        <v/>
      </c>
      <c r="MH57" s="871" t="str">
        <f t="shared" si="301"/>
        <v/>
      </c>
      <c r="MI57" s="872" t="str">
        <f t="shared" si="234"/>
        <v/>
      </c>
      <c r="MJ57" s="873" t="str">
        <f t="shared" si="302"/>
        <v/>
      </c>
      <c r="MK57" s="874">
        <f t="shared" si="303"/>
        <v>0</v>
      </c>
    </row>
    <row r="58" spans="1:349" ht="18.649999999999999" customHeight="1">
      <c r="A58" s="610">
        <f t="shared" si="245"/>
        <v>0</v>
      </c>
      <c r="B58" s="610">
        <f t="shared" si="121"/>
        <v>0</v>
      </c>
      <c r="C58" s="610">
        <f t="shared" si="122"/>
        <v>0</v>
      </c>
      <c r="D58" s="610">
        <f t="shared" si="123"/>
        <v>0</v>
      </c>
      <c r="E58" s="610">
        <f t="shared" si="246"/>
        <v>0</v>
      </c>
      <c r="F58" s="610">
        <f t="shared" si="124"/>
        <v>0</v>
      </c>
      <c r="G58" s="610">
        <f t="shared" si="125"/>
        <v>0</v>
      </c>
      <c r="H58" s="610">
        <f t="shared" si="126"/>
        <v>0</v>
      </c>
      <c r="I58" s="611">
        <f t="shared" si="10"/>
        <v>45</v>
      </c>
      <c r="J58" s="406"/>
      <c r="K58" s="407"/>
      <c r="L58" s="407"/>
      <c r="M58" s="720"/>
      <c r="N58" s="924"/>
      <c r="O58" s="918"/>
      <c r="P58" s="306"/>
      <c r="Q58" s="637">
        <f t="shared" si="127"/>
        <v>0</v>
      </c>
      <c r="R58" s="656"/>
      <c r="S58" s="655"/>
      <c r="T58" s="657"/>
      <c r="U58" s="657"/>
      <c r="V58" s="762">
        <f t="shared" si="247"/>
        <v>0</v>
      </c>
      <c r="W58" s="305"/>
      <c r="X58" s="502"/>
      <c r="Y58" s="502"/>
      <c r="Z58" s="305"/>
      <c r="AA58" s="639" t="str">
        <f t="shared" si="128"/>
        <v/>
      </c>
      <c r="AB58" s="640" t="str">
        <f t="shared" si="129"/>
        <v/>
      </c>
      <c r="AC58" s="314"/>
      <c r="AD58" s="641">
        <f t="shared" si="130"/>
        <v>0</v>
      </c>
      <c r="AE58" s="729"/>
      <c r="AF58" s="728" t="str">
        <f>'整理番号表 （R6時） '!$AC58</f>
        <v/>
      </c>
      <c r="AG58" s="730" t="str">
        <f t="shared" si="131"/>
        <v/>
      </c>
      <c r="AH58" s="314"/>
      <c r="AI58" s="314"/>
      <c r="AJ58" s="639">
        <f>IF(AI58&lt;&gt;0,VLOOKUP(AI58,'整理番号表 （R6時） '!$B$20:$F$47,2,FALSE),)</f>
        <v>0</v>
      </c>
      <c r="AK58" s="409"/>
      <c r="AL58" s="733"/>
      <c r="AM58" s="409"/>
      <c r="AN58" s="315"/>
      <c r="AO58" s="644" t="str">
        <f>IF(AND($S58=1,$AN58&lt;&gt;0),VLOOKUP(AN58,'整理番号表 （R6時） '!$P$6:$Q$39,2,FALSE),IF(AND($T58=1,$AN58&gt;0,$AN58&lt;=8),VLOOKUP($AN58,'整理番号表 （R6時） '!$P$6:$Q$13,2,FALSE),IF($AN58&gt;=9,"ﾘｰｽは1～8の数字を選択","")))</f>
        <v/>
      </c>
      <c r="AP58" s="501"/>
      <c r="AQ58" s="645">
        <f t="shared" si="132"/>
        <v>0</v>
      </c>
      <c r="AR58" s="810"/>
      <c r="AS58" s="305"/>
      <c r="AT58" s="504"/>
      <c r="AU58" s="505"/>
      <c r="AV58" s="503"/>
      <c r="AW58" s="315"/>
      <c r="AX58" s="751">
        <f>IF(AW58&lt;&gt;0,VLOOKUP(AW58,'整理番号表 （R6時） '!$P$43:$R$49,2,FALSE),)</f>
        <v>0</v>
      </c>
      <c r="AY58" s="506"/>
      <c r="AZ58" s="505"/>
      <c r="BA58" s="503"/>
      <c r="BB58" s="444"/>
      <c r="BC58" s="759">
        <f t="shared" si="133"/>
        <v>0</v>
      </c>
      <c r="BD58" s="763">
        <f t="shared" si="248"/>
        <v>0</v>
      </c>
      <c r="BE58" s="759">
        <f t="shared" si="134"/>
        <v>0</v>
      </c>
      <c r="BF58" s="508"/>
      <c r="BG58" s="508"/>
      <c r="BH58" s="508"/>
      <c r="BI58" s="509"/>
      <c r="BJ58" s="770" t="str">
        <f t="shared" si="135"/>
        <v/>
      </c>
      <c r="BK58" s="772" t="str">
        <f t="shared" si="136"/>
        <v/>
      </c>
      <c r="BL58" s="648">
        <f t="shared" si="137"/>
        <v>0</v>
      </c>
      <c r="BM58" s="836"/>
      <c r="BN58" s="510"/>
      <c r="BO58" s="593"/>
      <c r="BP58" s="902"/>
      <c r="BQ58" s="756"/>
      <c r="BR58" s="756"/>
      <c r="BS58" s="756"/>
      <c r="BT58" s="929" t="str">
        <f t="shared" si="306"/>
        <v/>
      </c>
      <c r="BU58" s="911"/>
      <c r="BV58" s="752"/>
      <c r="BW58" s="751">
        <f>IF(BV58&lt;&gt;0,VLOOKUP(BV58,'整理番号表 （R6時） '!$P$43:$R$49,2,FALSE),)</f>
        <v>0</v>
      </c>
      <c r="BX58" s="758"/>
      <c r="BY58" s="757"/>
      <c r="BZ58" s="759" t="str">
        <f t="shared" si="138"/>
        <v/>
      </c>
      <c r="CA58" s="712"/>
      <c r="CB58" s="759">
        <f t="shared" si="139"/>
        <v>0</v>
      </c>
      <c r="CC58" s="763" t="str">
        <f t="shared" si="249"/>
        <v/>
      </c>
      <c r="CD58" s="754"/>
      <c r="CE58" s="754"/>
      <c r="CF58" s="759">
        <f t="shared" si="235"/>
        <v>0</v>
      </c>
      <c r="CG58" s="748"/>
      <c r="CH58" s="748"/>
      <c r="CI58" s="622"/>
      <c r="CJ58" s="853"/>
      <c r="CK58" s="854"/>
      <c r="CL58" s="665" t="str">
        <f t="shared" si="140"/>
        <v/>
      </c>
      <c r="CM58" s="666" t="str">
        <f t="shared" si="250"/>
        <v/>
      </c>
      <c r="CN58" s="744"/>
      <c r="CO58" s="496"/>
      <c r="CP58" s="762" t="str">
        <f t="shared" si="251"/>
        <v/>
      </c>
      <c r="CQ58" s="740"/>
      <c r="CR58" s="749"/>
      <c r="CS58" s="740"/>
      <c r="CT58" s="740"/>
      <c r="CU58" s="740"/>
      <c r="CV58" s="649" t="str">
        <f t="shared" si="141"/>
        <v/>
      </c>
      <c r="CW58" s="547">
        <f t="shared" si="142"/>
        <v>0</v>
      </c>
      <c r="CX58" s="762" t="str">
        <f t="shared" si="252"/>
        <v/>
      </c>
      <c r="CY58" s="715"/>
      <c r="CZ58" s="740"/>
      <c r="DA58" s="715"/>
      <c r="DB58" s="715"/>
      <c r="DC58" s="714"/>
      <c r="DD58" s="649" t="str">
        <f t="shared" si="143"/>
        <v/>
      </c>
      <c r="DE58" s="547" t="str">
        <f t="shared" si="144"/>
        <v/>
      </c>
      <c r="DF58" s="762">
        <f t="shared" si="145"/>
        <v>0</v>
      </c>
      <c r="DG58" s="762" t="str">
        <f t="shared" si="146"/>
        <v/>
      </c>
      <c r="DH58" s="762">
        <f t="shared" si="147"/>
        <v>0</v>
      </c>
      <c r="DI58" s="762">
        <f t="shared" si="148"/>
        <v>0</v>
      </c>
      <c r="DJ58" s="762">
        <f t="shared" si="149"/>
        <v>0</v>
      </c>
      <c r="DK58" s="762">
        <f t="shared" si="150"/>
        <v>0</v>
      </c>
      <c r="DL58" s="762">
        <f t="shared" si="151"/>
        <v>0</v>
      </c>
      <c r="DM58" s="762" t="str">
        <f t="shared" si="152"/>
        <v/>
      </c>
      <c r="DN58" s="855"/>
      <c r="DO58" s="661">
        <f t="shared" si="304"/>
        <v>0</v>
      </c>
      <c r="DP58" s="336">
        <f t="shared" si="304"/>
        <v>0</v>
      </c>
      <c r="DQ58" s="336">
        <f t="shared" si="304"/>
        <v>0</v>
      </c>
      <c r="DR58" s="336">
        <f t="shared" si="304"/>
        <v>0</v>
      </c>
      <c r="DS58" s="336">
        <f t="shared" si="304"/>
        <v>0</v>
      </c>
      <c r="DT58" s="336">
        <f t="shared" si="304"/>
        <v>0</v>
      </c>
      <c r="DU58" s="336">
        <f t="shared" si="253"/>
        <v>0</v>
      </c>
      <c r="DV58" s="336">
        <f t="shared" si="305"/>
        <v>0</v>
      </c>
      <c r="DW58" s="336">
        <f t="shared" si="305"/>
        <v>0</v>
      </c>
      <c r="DX58" s="336">
        <f t="shared" si="305"/>
        <v>0</v>
      </c>
      <c r="DY58" s="336">
        <f t="shared" si="305"/>
        <v>0</v>
      </c>
      <c r="DZ58" s="336">
        <f t="shared" si="305"/>
        <v>0</v>
      </c>
      <c r="EA58" s="336">
        <f t="shared" si="305"/>
        <v>0</v>
      </c>
      <c r="EB58" s="336">
        <f t="shared" si="254"/>
        <v>0</v>
      </c>
      <c r="EC58" s="336">
        <f t="shared" si="255"/>
        <v>0</v>
      </c>
      <c r="ED58" s="336">
        <f t="shared" si="256"/>
        <v>0</v>
      </c>
      <c r="EE58" s="336">
        <f t="shared" si="257"/>
        <v>0</v>
      </c>
      <c r="EF58" s="336">
        <f t="shared" si="258"/>
        <v>0</v>
      </c>
      <c r="EG58" s="390">
        <f t="shared" si="259"/>
        <v>0</v>
      </c>
      <c r="EH58" s="650">
        <f t="shared" si="161"/>
        <v>0</v>
      </c>
      <c r="EI58" s="650">
        <f>IF($AA58=1,IF(SUM($EH58:EH58)&lt;&gt;1,IF(SUM(GR58,HC58,HL58)&gt;0,1,),),)</f>
        <v>0</v>
      </c>
      <c r="EJ58" s="650">
        <f>IF($AA58=1,IF(SUM($EH58:EI58)&lt;&gt;1,IF(SUM(GS58,HD58,HM58)&gt;0,1,),),)</f>
        <v>0</v>
      </c>
      <c r="EK58" s="650">
        <f>IF($AA58=1,IF(SUM($EH58:EJ58)&lt;&gt;1,IF(SUM(GT58,HE58,HN58)&gt;0,1,),),)</f>
        <v>0</v>
      </c>
      <c r="EL58" s="650">
        <f>IF($AA58=1,IF(SUM($EH58:EK58)&lt;&gt;1,IF(SUM(GU58,GZ58,HF58,HO58)&gt;0,1,),),)</f>
        <v>0</v>
      </c>
      <c r="EM58" s="650">
        <f>IF($AA58=1,IF(SUM($EH58:EK58)&lt;&gt;1,IF(SUM(GV58,HG58,HP58)&gt;0,1,),),)</f>
        <v>0</v>
      </c>
      <c r="EN58" s="650">
        <f>IF($AA58=1,IF(SUM($EH58:EL58)&lt;&gt;1,IF(SUM(GW58,HH58,HQ58)&gt;0,1,),),)</f>
        <v>0</v>
      </c>
      <c r="EO58" s="650">
        <f>IF($AA58=1,IF(SUM($EH58:EM58)&lt;&gt;1,IF(SUM(GX58,HI58,HR58)&gt;0,1,),),)</f>
        <v>0</v>
      </c>
      <c r="EP58" s="650">
        <f>IF($AA58=1,IF(SUM($EH58:EO58)&lt;&gt;1,IF(SUM(GY58,HJ58,HS58,HA58)&gt;0,1,),),)</f>
        <v>0</v>
      </c>
      <c r="EQ58" s="818"/>
      <c r="ER58" s="818"/>
      <c r="ES58" s="818"/>
      <c r="ET58" s="818"/>
      <c r="EU58" s="818"/>
      <c r="EV58" s="818"/>
      <c r="EW58" s="59"/>
      <c r="EX58" s="59"/>
      <c r="EY58" s="59"/>
      <c r="EZ58" s="59"/>
      <c r="FA58" s="59"/>
      <c r="FB58" s="650">
        <f t="shared" si="21"/>
        <v>0</v>
      </c>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11"/>
      <c r="GB58" s="59"/>
      <c r="GC58" s="932"/>
      <c r="GD58" s="662"/>
      <c r="GE58" s="512"/>
      <c r="GF58" s="513"/>
      <c r="GG58" s="514"/>
      <c r="GH58" s="514"/>
      <c r="GI58" s="515">
        <f t="shared" si="260"/>
        <v>0</v>
      </c>
      <c r="GJ58" s="516">
        <f t="shared" si="261"/>
        <v>0</v>
      </c>
      <c r="GK58" s="517">
        <f t="shared" si="24"/>
        <v>0</v>
      </c>
      <c r="GL58" s="518">
        <f t="shared" si="262"/>
        <v>0</v>
      </c>
      <c r="GM58" s="518">
        <f t="shared" si="263"/>
        <v>0</v>
      </c>
      <c r="GN58" s="518">
        <f t="shared" si="264"/>
        <v>0</v>
      </c>
      <c r="GO58" s="518">
        <f t="shared" si="265"/>
        <v>0</v>
      </c>
      <c r="GP58" s="517">
        <f t="shared" si="162"/>
        <v>0</v>
      </c>
      <c r="GQ58" s="517">
        <f t="shared" si="163"/>
        <v>0</v>
      </c>
      <c r="GR58" s="517">
        <f>IF($GF58&lt;&gt;1,IF(AND(SUM($GQ58:GQ58)&lt;&gt;1),IF($GI58&gt;=10,1,),),0)</f>
        <v>0</v>
      </c>
      <c r="GS58" s="517">
        <f>IF($GF58&lt;&gt;1,IF(AND(SUM($GQ58:GR58)&lt;&gt;1),IF(AND($GE58=1,$GI58&gt;=4),1,),),0)</f>
        <v>0</v>
      </c>
      <c r="GT58" s="517">
        <f>IF($GF58&lt;&gt;1,IF(AND(SUM($GQ58:GS58)&lt;&gt;1),IF(AND($GE58=1,$GI58&gt;=2),1,),),0)</f>
        <v>0</v>
      </c>
      <c r="GU58" s="517">
        <f>IF($GF58&lt;&gt;1,IF(AND(SUM($GQ58:GT58)&lt;&gt;1),IF(AND($GE58=1,$GI58&gt;0),1,),),0)</f>
        <v>0</v>
      </c>
      <c r="GV58" s="517">
        <f>IF($GF58&lt;&gt;1,IF(AND(SUM($GQ58:GU58)&lt;&gt;1),IF($GI58&gt;=4,1,),),0)</f>
        <v>0</v>
      </c>
      <c r="GW58" s="517">
        <f>IF($GF58&lt;&gt;1,IF(AND(SUM($GQ58:GV58)&lt;&gt;1),IF($GE58=1,1,),),0)</f>
        <v>0</v>
      </c>
      <c r="GX58" s="517">
        <f>IF($GF58&lt;&gt;1,IF(AND(SUM($GQ58:GW58)&lt;&gt;1),IF($GI58&gt;=2,1,),),0)</f>
        <v>0</v>
      </c>
      <c r="GY58" s="517">
        <f>IF($GF58&lt;&gt;1,IF(AND(SUM($GQ58:GX58)&lt;&gt;1),IF($GI58&gt;0,1,),),0)</f>
        <v>0</v>
      </c>
      <c r="GZ58" s="517">
        <f t="shared" si="164"/>
        <v>0</v>
      </c>
      <c r="HA58" s="517">
        <f>IF(AND(SUM($GZ58:GZ58)&lt;&gt;1,$GP58=4,$GF58=1,$GI58&gt;0),1,0)</f>
        <v>0</v>
      </c>
      <c r="HB58" s="517">
        <f t="shared" si="165"/>
        <v>0</v>
      </c>
      <c r="HC58" s="517">
        <f t="shared" si="166"/>
        <v>0</v>
      </c>
      <c r="HD58" s="517">
        <f>IF(AND($GP58=2,SUM($HB58:HC58)&lt;&gt;1),IF(AND($GE58=1,$GJ58&gt;=0.2),1,),)</f>
        <v>0</v>
      </c>
      <c r="HE58" s="517">
        <f>IF(AND($GP58=2,SUM($HB58:HD58)&lt;&gt;1),IF(AND($GE58=1,$GJ58&gt;=0.1),1,),)</f>
        <v>0</v>
      </c>
      <c r="HF58" s="517">
        <f>IF(AND($GP58=2,SUM($HB58:HE58)&lt;&gt;1),IF(AND($GE58=1,$GI58&gt;0),1,),)</f>
        <v>0</v>
      </c>
      <c r="HG58" s="517">
        <f>IF(AND($GP58=2,SUM($HB58:HF58)&lt;&gt;1),IF($GJ58&gt;=0.2,1,),)</f>
        <v>0</v>
      </c>
      <c r="HH58" s="517">
        <f>IF(AND($GP58=2,SUM($HB58:HG58)&lt;&gt;1),IF($GE58=1,1,),)</f>
        <v>0</v>
      </c>
      <c r="HI58" s="517">
        <f>IF(AND($GP58=2,SUM($HB58:HH58)&lt;&gt;1),IF($GJ58&gt;=0.1,1,),)</f>
        <v>0</v>
      </c>
      <c r="HJ58" s="517">
        <f>IF(AND(SUM($HB58:HI58)&lt;&gt;1,$GP58=2,$GI58&gt;0),1,)</f>
        <v>0</v>
      </c>
      <c r="HK58" s="517">
        <f t="shared" si="167"/>
        <v>0</v>
      </c>
      <c r="HL58" s="517">
        <f t="shared" si="168"/>
        <v>0</v>
      </c>
      <c r="HM58" s="517">
        <f>IF(AND($GP58=3,SUM($HK58:HL58)&lt;&gt;1),IF(AND($GE58=1,$GJ58&gt;=0.1),1,),)</f>
        <v>0</v>
      </c>
      <c r="HN58" s="517">
        <f>IF(AND($GP58=3,SUM($HK58:HM58)&lt;&gt;1),IF(AND($GE58=1,$GJ58&gt;=0.05),1,),)</f>
        <v>0</v>
      </c>
      <c r="HO58" s="517">
        <f>IF(AND($GP58=3,SUM($HK58:HN58)&lt;&gt;1),IF(AND($GE58=1,$GI58&gt;0),1,),)</f>
        <v>0</v>
      </c>
      <c r="HP58" s="517">
        <f>IF(AND($GP58=3,SUM($HK58:HO58)&lt;&gt;1),IF($GJ58&gt;=0.1,1,),)</f>
        <v>0</v>
      </c>
      <c r="HQ58" s="517">
        <f>IF(AND($GP58=3,SUM($HK58:HP58)&lt;&gt;1),IF($GE58=1,1,),)</f>
        <v>0</v>
      </c>
      <c r="HR58" s="517">
        <f>IF(AND($GP58=3,SUM($HK58:HQ58)&lt;&gt;1),IF($GJ58&gt;=0.05,1,),)</f>
        <v>0</v>
      </c>
      <c r="HS58" s="517">
        <f>IF(AND(SUM($HK58:HR58)&lt;&gt;1,$GP58=3,$GF58=1,$GI58&gt;0),1,)</f>
        <v>0</v>
      </c>
      <c r="HT58" s="831"/>
      <c r="HU58" s="520">
        <f t="shared" si="169"/>
        <v>0</v>
      </c>
      <c r="HV58" s="521">
        <f t="shared" si="170"/>
        <v>0</v>
      </c>
      <c r="HW58" s="521">
        <f t="shared" si="171"/>
        <v>0</v>
      </c>
      <c r="HX58" s="521">
        <f t="shared" si="172"/>
        <v>0</v>
      </c>
      <c r="HY58" s="521">
        <f t="shared" si="173"/>
        <v>0</v>
      </c>
      <c r="HZ58" s="521">
        <f t="shared" si="174"/>
        <v>0</v>
      </c>
      <c r="IA58" s="521">
        <f t="shared" si="175"/>
        <v>0</v>
      </c>
      <c r="IB58" s="521">
        <f t="shared" si="176"/>
        <v>0</v>
      </c>
      <c r="IC58" s="521">
        <f t="shared" si="177"/>
        <v>0</v>
      </c>
      <c r="ID58" s="521">
        <f t="shared" si="178"/>
        <v>0</v>
      </c>
      <c r="IE58" s="521">
        <f t="shared" si="179"/>
        <v>0</v>
      </c>
      <c r="IF58" s="521">
        <f t="shared" si="180"/>
        <v>0</v>
      </c>
      <c r="IG58" s="521">
        <f t="shared" si="181"/>
        <v>0</v>
      </c>
      <c r="IH58" s="521">
        <f t="shared" si="182"/>
        <v>0</v>
      </c>
      <c r="II58" s="521">
        <f t="shared" si="183"/>
        <v>0</v>
      </c>
      <c r="IJ58" s="521">
        <f t="shared" si="184"/>
        <v>0</v>
      </c>
      <c r="IK58" s="521">
        <f t="shared" si="185"/>
        <v>0</v>
      </c>
      <c r="IL58" s="521">
        <f t="shared" si="186"/>
        <v>0</v>
      </c>
      <c r="IM58" s="521">
        <f t="shared" si="187"/>
        <v>0</v>
      </c>
      <c r="IN58" s="521">
        <f t="shared" si="266"/>
        <v>0</v>
      </c>
      <c r="IO58" s="521">
        <f t="shared" si="267"/>
        <v>0</v>
      </c>
      <c r="IP58" s="521">
        <f t="shared" si="268"/>
        <v>0</v>
      </c>
      <c r="IQ58" s="521">
        <f t="shared" si="269"/>
        <v>0</v>
      </c>
      <c r="IR58" s="521">
        <f t="shared" si="270"/>
        <v>0</v>
      </c>
      <c r="IS58" s="521">
        <f t="shared" si="271"/>
        <v>0</v>
      </c>
      <c r="IT58" s="521">
        <f t="shared" si="272"/>
        <v>0</v>
      </c>
      <c r="IU58" s="521">
        <f t="shared" si="273"/>
        <v>0</v>
      </c>
      <c r="IV58" s="521">
        <f t="shared" si="274"/>
        <v>0</v>
      </c>
      <c r="IW58" s="823">
        <f t="shared" si="275"/>
        <v>0</v>
      </c>
      <c r="IX58" s="521">
        <f t="shared" si="276"/>
        <v>0</v>
      </c>
      <c r="IY58" s="521">
        <f t="shared" si="277"/>
        <v>0</v>
      </c>
      <c r="IZ58" s="823">
        <f t="shared" si="188"/>
        <v>0</v>
      </c>
      <c r="JA58" s="521">
        <f t="shared" si="278"/>
        <v>0</v>
      </c>
      <c r="JB58" s="521">
        <f t="shared" si="279"/>
        <v>0</v>
      </c>
      <c r="JC58" s="521">
        <f t="shared" si="280"/>
        <v>0</v>
      </c>
      <c r="JD58" s="521">
        <f t="shared" si="189"/>
        <v>0</v>
      </c>
      <c r="JE58" s="521">
        <f t="shared" si="190"/>
        <v>0</v>
      </c>
      <c r="JF58" s="521">
        <f t="shared" si="191"/>
        <v>0</v>
      </c>
      <c r="JG58" s="521">
        <f t="shared" si="192"/>
        <v>0</v>
      </c>
      <c r="JH58" s="521">
        <f t="shared" si="193"/>
        <v>0</v>
      </c>
      <c r="JI58" s="521">
        <f t="shared" si="194"/>
        <v>0</v>
      </c>
      <c r="JJ58" s="521">
        <f t="shared" si="195"/>
        <v>0</v>
      </c>
      <c r="JK58" s="521">
        <f t="shared" si="196"/>
        <v>0</v>
      </c>
      <c r="JL58" s="521">
        <f t="shared" si="197"/>
        <v>0</v>
      </c>
      <c r="JM58" s="521">
        <f t="shared" si="198"/>
        <v>0</v>
      </c>
      <c r="JN58" s="521">
        <f t="shared" si="199"/>
        <v>0</v>
      </c>
      <c r="JO58" s="521">
        <f t="shared" si="200"/>
        <v>0</v>
      </c>
      <c r="JP58" s="521">
        <f t="shared" si="201"/>
        <v>0</v>
      </c>
      <c r="JQ58" s="521">
        <f t="shared" si="202"/>
        <v>0</v>
      </c>
      <c r="JR58" s="521">
        <f t="shared" si="203"/>
        <v>0</v>
      </c>
      <c r="JS58" s="521">
        <f t="shared" si="204"/>
        <v>0</v>
      </c>
      <c r="JT58" s="521">
        <f t="shared" si="205"/>
        <v>0</v>
      </c>
      <c r="JU58" s="521">
        <f t="shared" si="206"/>
        <v>0</v>
      </c>
      <c r="JV58" s="521">
        <f t="shared" si="207"/>
        <v>0</v>
      </c>
      <c r="JW58" s="521">
        <f t="shared" si="208"/>
        <v>0</v>
      </c>
      <c r="JX58" s="521">
        <f t="shared" si="209"/>
        <v>0</v>
      </c>
      <c r="JY58" s="521">
        <f t="shared" si="210"/>
        <v>0</v>
      </c>
      <c r="JZ58" s="521">
        <f t="shared" si="211"/>
        <v>0</v>
      </c>
      <c r="KA58" s="521">
        <f t="shared" si="212"/>
        <v>0</v>
      </c>
      <c r="KB58" s="521">
        <f t="shared" si="213"/>
        <v>0</v>
      </c>
      <c r="KC58" s="521">
        <f t="shared" si="214"/>
        <v>0</v>
      </c>
      <c r="KD58" s="521">
        <f t="shared" si="215"/>
        <v>0</v>
      </c>
      <c r="KE58" s="521">
        <f t="shared" si="216"/>
        <v>0</v>
      </c>
      <c r="KF58" s="521">
        <f t="shared" si="281"/>
        <v>0</v>
      </c>
      <c r="KG58" s="521">
        <f t="shared" si="217"/>
        <v>0</v>
      </c>
      <c r="KH58" s="521">
        <f t="shared" si="218"/>
        <v>0</v>
      </c>
      <c r="KI58" s="522">
        <f t="shared" si="219"/>
        <v>0</v>
      </c>
      <c r="KJ58" s="521">
        <f t="shared" si="282"/>
        <v>0</v>
      </c>
      <c r="KK58" s="760">
        <f>IF(H58=1,VLOOKUP(C58,'総括表 (A表)'!$E$12:$AW$542,42,FALSE),)</f>
        <v>0</v>
      </c>
      <c r="KL58" s="524">
        <f t="shared" si="220"/>
        <v>0</v>
      </c>
      <c r="KM58" s="521" t="str">
        <f t="shared" si="84"/>
        <v/>
      </c>
      <c r="KN58" s="521" t="str">
        <f t="shared" si="85"/>
        <v/>
      </c>
      <c r="KO58" s="521" t="str">
        <f t="shared" si="221"/>
        <v/>
      </c>
      <c r="KP58" s="521" t="str">
        <f t="shared" si="86"/>
        <v/>
      </c>
      <c r="KQ58" s="521" t="str">
        <f t="shared" si="87"/>
        <v/>
      </c>
      <c r="KR58" s="521" t="str">
        <f t="shared" si="88"/>
        <v/>
      </c>
      <c r="KS58" s="521" t="str">
        <f t="shared" si="89"/>
        <v/>
      </c>
      <c r="KT58" s="521" t="str">
        <f t="shared" si="90"/>
        <v/>
      </c>
      <c r="KU58" s="760" t="str">
        <f t="shared" si="91"/>
        <v/>
      </c>
      <c r="KV58" s="521" t="str">
        <f t="shared" si="283"/>
        <v/>
      </c>
      <c r="KW58" s="520">
        <f t="shared" si="93"/>
        <v>0</v>
      </c>
      <c r="KX58" s="521" t="str">
        <f t="shared" si="222"/>
        <v/>
      </c>
      <c r="KY58" s="525">
        <f t="shared" si="284"/>
        <v>0</v>
      </c>
      <c r="KZ58" s="521" t="str">
        <f t="shared" si="285"/>
        <v/>
      </c>
      <c r="LA58" s="760" t="str">
        <f t="shared" si="286"/>
        <v/>
      </c>
      <c r="LB58" s="526" t="str">
        <f t="shared" si="97"/>
        <v>○</v>
      </c>
      <c r="LC58" s="520">
        <f t="shared" si="223"/>
        <v>0</v>
      </c>
      <c r="LD58" s="527">
        <f t="shared" si="224"/>
        <v>0</v>
      </c>
      <c r="LE58" s="527" t="str">
        <f t="shared" si="225"/>
        <v/>
      </c>
      <c r="LF58" s="761" t="str">
        <f t="shared" si="226"/>
        <v/>
      </c>
      <c r="LG58" s="735" t="str">
        <f t="shared" si="287"/>
        <v/>
      </c>
      <c r="LH58" s="530" t="str">
        <f t="shared" si="288"/>
        <v>○</v>
      </c>
      <c r="LI58" s="736">
        <f t="shared" si="100"/>
        <v>0</v>
      </c>
      <c r="LJ58" s="761">
        <f t="shared" si="289"/>
        <v>0</v>
      </c>
      <c r="LK58" s="532">
        <f t="shared" si="227"/>
        <v>0</v>
      </c>
      <c r="LL58" s="533" t="str">
        <f t="shared" si="228"/>
        <v>○</v>
      </c>
      <c r="LM58" s="600">
        <f t="shared" si="290"/>
        <v>0</v>
      </c>
      <c r="LN58" s="602" t="str">
        <f t="shared" si="229"/>
        <v>○</v>
      </c>
      <c r="LO58" s="608">
        <f t="shared" si="103"/>
        <v>0</v>
      </c>
      <c r="LP58" s="521" t="str">
        <f t="shared" si="291"/>
        <v/>
      </c>
      <c r="LQ58" s="607">
        <f t="shared" si="292"/>
        <v>0</v>
      </c>
      <c r="LR58" s="521" t="str">
        <f t="shared" si="293"/>
        <v/>
      </c>
      <c r="LS58" s="519" t="str">
        <f t="shared" si="294"/>
        <v/>
      </c>
      <c r="LT58" s="526" t="str">
        <f t="shared" si="108"/>
        <v>○</v>
      </c>
      <c r="LU58" s="601" t="str">
        <f t="shared" si="230"/>
        <v/>
      </c>
      <c r="LV58" s="601">
        <f t="shared" si="231"/>
        <v>0</v>
      </c>
      <c r="LW58" s="761">
        <f t="shared" si="295"/>
        <v>0</v>
      </c>
      <c r="LX58" s="735">
        <f t="shared" si="296"/>
        <v>0</v>
      </c>
      <c r="LY58" s="530" t="str">
        <f t="shared" si="112"/>
        <v>○</v>
      </c>
      <c r="LZ58" s="736">
        <f t="shared" si="297"/>
        <v>0</v>
      </c>
      <c r="MA58" s="761">
        <f t="shared" si="298"/>
        <v>0</v>
      </c>
      <c r="MB58" s="532">
        <f t="shared" si="299"/>
        <v>0</v>
      </c>
      <c r="MC58" s="533" t="str">
        <f t="shared" si="232"/>
        <v>○</v>
      </c>
      <c r="MD58" s="473">
        <f>IF(AND($H58=1,$T58=1),SUMIF($E$14:$E$213,E58,$CA$14:CA257),0)</f>
        <v>0</v>
      </c>
      <c r="ME58" s="856" t="str">
        <f t="shared" si="116"/>
        <v>○</v>
      </c>
      <c r="MF58" s="869" t="str">
        <f t="shared" si="233"/>
        <v/>
      </c>
      <c r="MG58" s="870" t="str">
        <f t="shared" si="300"/>
        <v/>
      </c>
      <c r="MH58" s="871" t="str">
        <f t="shared" si="301"/>
        <v/>
      </c>
      <c r="MI58" s="872" t="str">
        <f t="shared" si="234"/>
        <v/>
      </c>
      <c r="MJ58" s="873" t="str">
        <f t="shared" si="302"/>
        <v/>
      </c>
      <c r="MK58" s="874">
        <f t="shared" si="303"/>
        <v>0</v>
      </c>
    </row>
    <row r="59" spans="1:349" ht="18.649999999999999" customHeight="1">
      <c r="A59" s="610">
        <f t="shared" si="245"/>
        <v>0</v>
      </c>
      <c r="B59" s="610">
        <f t="shared" si="121"/>
        <v>0</v>
      </c>
      <c r="C59" s="610">
        <f t="shared" si="122"/>
        <v>0</v>
      </c>
      <c r="D59" s="610">
        <f t="shared" si="123"/>
        <v>0</v>
      </c>
      <c r="E59" s="610">
        <f t="shared" si="246"/>
        <v>0</v>
      </c>
      <c r="F59" s="610">
        <f t="shared" si="124"/>
        <v>0</v>
      </c>
      <c r="G59" s="610">
        <f t="shared" si="125"/>
        <v>0</v>
      </c>
      <c r="H59" s="610">
        <f t="shared" si="126"/>
        <v>0</v>
      </c>
      <c r="I59" s="611">
        <f t="shared" si="10"/>
        <v>46</v>
      </c>
      <c r="J59" s="406"/>
      <c r="K59" s="407"/>
      <c r="L59" s="407"/>
      <c r="M59" s="720"/>
      <c r="N59" s="924"/>
      <c r="O59" s="918"/>
      <c r="P59" s="306"/>
      <c r="Q59" s="637">
        <f t="shared" si="127"/>
        <v>0</v>
      </c>
      <c r="R59" s="656"/>
      <c r="S59" s="655"/>
      <c r="T59" s="657"/>
      <c r="U59" s="657"/>
      <c r="V59" s="762">
        <f t="shared" si="247"/>
        <v>0</v>
      </c>
      <c r="W59" s="305"/>
      <c r="X59" s="502"/>
      <c r="Y59" s="502"/>
      <c r="Z59" s="305"/>
      <c r="AA59" s="639" t="str">
        <f t="shared" si="128"/>
        <v/>
      </c>
      <c r="AB59" s="640" t="str">
        <f t="shared" si="129"/>
        <v/>
      </c>
      <c r="AC59" s="314"/>
      <c r="AD59" s="641">
        <f t="shared" si="130"/>
        <v>0</v>
      </c>
      <c r="AE59" s="729"/>
      <c r="AF59" s="728" t="str">
        <f>'整理番号表 （R6時） '!$AC59</f>
        <v/>
      </c>
      <c r="AG59" s="730" t="str">
        <f t="shared" si="131"/>
        <v/>
      </c>
      <c r="AH59" s="314"/>
      <c r="AI59" s="314"/>
      <c r="AJ59" s="639">
        <f>IF(AI59&lt;&gt;0,VLOOKUP(AI59,'整理番号表 （R6時） '!$B$20:$F$47,2,FALSE),)</f>
        <v>0</v>
      </c>
      <c r="AK59" s="409"/>
      <c r="AL59" s="733"/>
      <c r="AM59" s="409"/>
      <c r="AN59" s="315"/>
      <c r="AO59" s="644" t="str">
        <f>IF(AND($S59=1,$AN59&lt;&gt;0),VLOOKUP(AN59,'整理番号表 （R6時） '!$P$6:$Q$39,2,FALSE),IF(AND($T59=1,$AN59&gt;0,$AN59&lt;=8),VLOOKUP($AN59,'整理番号表 （R6時） '!$P$6:$Q$13,2,FALSE),IF($AN59&gt;=9,"ﾘｰｽは1～8の数字を選択","")))</f>
        <v/>
      </c>
      <c r="AP59" s="501"/>
      <c r="AQ59" s="645">
        <f t="shared" si="132"/>
        <v>0</v>
      </c>
      <c r="AR59" s="810"/>
      <c r="AS59" s="305"/>
      <c r="AT59" s="504"/>
      <c r="AU59" s="505"/>
      <c r="AV59" s="503"/>
      <c r="AW59" s="315"/>
      <c r="AX59" s="751">
        <f>IF(AW59&lt;&gt;0,VLOOKUP(AW59,'整理番号表 （R6時） '!$P$43:$R$49,2,FALSE),)</f>
        <v>0</v>
      </c>
      <c r="AY59" s="506"/>
      <c r="AZ59" s="505"/>
      <c r="BA59" s="503"/>
      <c r="BB59" s="444"/>
      <c r="BC59" s="759">
        <f t="shared" si="133"/>
        <v>0</v>
      </c>
      <c r="BD59" s="763">
        <f t="shared" si="248"/>
        <v>0</v>
      </c>
      <c r="BE59" s="759">
        <f t="shared" si="134"/>
        <v>0</v>
      </c>
      <c r="BF59" s="508"/>
      <c r="BG59" s="508"/>
      <c r="BH59" s="508"/>
      <c r="BI59" s="509"/>
      <c r="BJ59" s="770" t="str">
        <f t="shared" si="135"/>
        <v/>
      </c>
      <c r="BK59" s="772" t="str">
        <f t="shared" si="136"/>
        <v/>
      </c>
      <c r="BL59" s="648">
        <f t="shared" si="137"/>
        <v>0</v>
      </c>
      <c r="BM59" s="836"/>
      <c r="BN59" s="510"/>
      <c r="BO59" s="593"/>
      <c r="BP59" s="902"/>
      <c r="BQ59" s="756"/>
      <c r="BR59" s="756"/>
      <c r="BS59" s="756"/>
      <c r="BT59" s="929" t="str">
        <f t="shared" si="306"/>
        <v/>
      </c>
      <c r="BU59" s="911"/>
      <c r="BV59" s="752"/>
      <c r="BW59" s="751">
        <f>IF(BV59&lt;&gt;0,VLOOKUP(BV59,'整理番号表 （R6時） '!$P$43:$R$49,2,FALSE),)</f>
        <v>0</v>
      </c>
      <c r="BX59" s="758"/>
      <c r="BY59" s="757"/>
      <c r="BZ59" s="759" t="str">
        <f t="shared" si="138"/>
        <v/>
      </c>
      <c r="CA59" s="712"/>
      <c r="CB59" s="759">
        <f t="shared" si="139"/>
        <v>0</v>
      </c>
      <c r="CC59" s="763" t="str">
        <f t="shared" si="249"/>
        <v/>
      </c>
      <c r="CD59" s="754"/>
      <c r="CE59" s="754"/>
      <c r="CF59" s="759">
        <f t="shared" si="235"/>
        <v>0</v>
      </c>
      <c r="CG59" s="748"/>
      <c r="CH59" s="748"/>
      <c r="CI59" s="622"/>
      <c r="CJ59" s="853"/>
      <c r="CK59" s="854"/>
      <c r="CL59" s="665" t="str">
        <f t="shared" si="140"/>
        <v/>
      </c>
      <c r="CM59" s="666" t="str">
        <f t="shared" si="250"/>
        <v/>
      </c>
      <c r="CN59" s="744"/>
      <c r="CO59" s="496"/>
      <c r="CP59" s="762" t="str">
        <f t="shared" si="251"/>
        <v/>
      </c>
      <c r="CQ59" s="740"/>
      <c r="CR59" s="749"/>
      <c r="CS59" s="740"/>
      <c r="CT59" s="740"/>
      <c r="CU59" s="740"/>
      <c r="CV59" s="649" t="str">
        <f t="shared" si="141"/>
        <v/>
      </c>
      <c r="CW59" s="547">
        <f t="shared" si="142"/>
        <v>0</v>
      </c>
      <c r="CX59" s="762" t="str">
        <f t="shared" si="252"/>
        <v/>
      </c>
      <c r="CY59" s="715"/>
      <c r="CZ59" s="740"/>
      <c r="DA59" s="715"/>
      <c r="DB59" s="715"/>
      <c r="DC59" s="714"/>
      <c r="DD59" s="649" t="str">
        <f t="shared" si="143"/>
        <v/>
      </c>
      <c r="DE59" s="547" t="str">
        <f t="shared" si="144"/>
        <v/>
      </c>
      <c r="DF59" s="762">
        <f t="shared" si="145"/>
        <v>0</v>
      </c>
      <c r="DG59" s="762" t="str">
        <f t="shared" si="146"/>
        <v/>
      </c>
      <c r="DH59" s="762">
        <f t="shared" si="147"/>
        <v>0</v>
      </c>
      <c r="DI59" s="762">
        <f t="shared" si="148"/>
        <v>0</v>
      </c>
      <c r="DJ59" s="762">
        <f t="shared" si="149"/>
        <v>0</v>
      </c>
      <c r="DK59" s="762">
        <f t="shared" si="150"/>
        <v>0</v>
      </c>
      <c r="DL59" s="762">
        <f t="shared" si="151"/>
        <v>0</v>
      </c>
      <c r="DM59" s="762" t="str">
        <f t="shared" si="152"/>
        <v/>
      </c>
      <c r="DN59" s="855"/>
      <c r="DO59" s="661">
        <f t="shared" si="304"/>
        <v>0</v>
      </c>
      <c r="DP59" s="336">
        <f t="shared" si="304"/>
        <v>0</v>
      </c>
      <c r="DQ59" s="336">
        <f t="shared" si="304"/>
        <v>0</v>
      </c>
      <c r="DR59" s="336">
        <f t="shared" si="304"/>
        <v>0</v>
      </c>
      <c r="DS59" s="336">
        <f t="shared" si="304"/>
        <v>0</v>
      </c>
      <c r="DT59" s="336">
        <f t="shared" si="304"/>
        <v>0</v>
      </c>
      <c r="DU59" s="336">
        <f t="shared" si="253"/>
        <v>0</v>
      </c>
      <c r="DV59" s="336">
        <f t="shared" si="305"/>
        <v>0</v>
      </c>
      <c r="DW59" s="336">
        <f t="shared" si="305"/>
        <v>0</v>
      </c>
      <c r="DX59" s="336">
        <f t="shared" si="305"/>
        <v>0</v>
      </c>
      <c r="DY59" s="336">
        <f t="shared" si="305"/>
        <v>0</v>
      </c>
      <c r="DZ59" s="336">
        <f t="shared" si="305"/>
        <v>0</v>
      </c>
      <c r="EA59" s="336">
        <f t="shared" si="305"/>
        <v>0</v>
      </c>
      <c r="EB59" s="336">
        <f t="shared" si="254"/>
        <v>0</v>
      </c>
      <c r="EC59" s="336">
        <f t="shared" si="255"/>
        <v>0</v>
      </c>
      <c r="ED59" s="336">
        <f t="shared" si="256"/>
        <v>0</v>
      </c>
      <c r="EE59" s="336">
        <f t="shared" si="257"/>
        <v>0</v>
      </c>
      <c r="EF59" s="336">
        <f t="shared" si="258"/>
        <v>0</v>
      </c>
      <c r="EG59" s="390">
        <f t="shared" si="259"/>
        <v>0</v>
      </c>
      <c r="EH59" s="650">
        <f t="shared" si="161"/>
        <v>0</v>
      </c>
      <c r="EI59" s="650">
        <f>IF($AA59=1,IF(SUM($EH59:EH59)&lt;&gt;1,IF(SUM(GR59,HC59,HL59)&gt;0,1,),),)</f>
        <v>0</v>
      </c>
      <c r="EJ59" s="650">
        <f>IF($AA59=1,IF(SUM($EH59:EI59)&lt;&gt;1,IF(SUM(GS59,HD59,HM59)&gt;0,1,),),)</f>
        <v>0</v>
      </c>
      <c r="EK59" s="650">
        <f>IF($AA59=1,IF(SUM($EH59:EJ59)&lt;&gt;1,IF(SUM(GT59,HE59,HN59)&gt;0,1,),),)</f>
        <v>0</v>
      </c>
      <c r="EL59" s="650">
        <f>IF($AA59=1,IF(SUM($EH59:EK59)&lt;&gt;1,IF(SUM(GU59,GZ59,HF59,HO59)&gt;0,1,),),)</f>
        <v>0</v>
      </c>
      <c r="EM59" s="650">
        <f>IF($AA59=1,IF(SUM($EH59:EK59)&lt;&gt;1,IF(SUM(GV59,HG59,HP59)&gt;0,1,),),)</f>
        <v>0</v>
      </c>
      <c r="EN59" s="650">
        <f>IF($AA59=1,IF(SUM($EH59:EL59)&lt;&gt;1,IF(SUM(GW59,HH59,HQ59)&gt;0,1,),),)</f>
        <v>0</v>
      </c>
      <c r="EO59" s="650">
        <f>IF($AA59=1,IF(SUM($EH59:EM59)&lt;&gt;1,IF(SUM(GX59,HI59,HR59)&gt;0,1,),),)</f>
        <v>0</v>
      </c>
      <c r="EP59" s="650">
        <f>IF($AA59=1,IF(SUM($EH59:EO59)&lt;&gt;1,IF(SUM(GY59,HJ59,HS59,HA59)&gt;0,1,),),)</f>
        <v>0</v>
      </c>
      <c r="EQ59" s="818"/>
      <c r="ER59" s="818"/>
      <c r="ES59" s="818"/>
      <c r="ET59" s="818"/>
      <c r="EU59" s="818"/>
      <c r="EV59" s="818"/>
      <c r="EW59" s="59"/>
      <c r="EX59" s="59"/>
      <c r="EY59" s="59"/>
      <c r="EZ59" s="59"/>
      <c r="FA59" s="59"/>
      <c r="FB59" s="650">
        <f t="shared" si="21"/>
        <v>0</v>
      </c>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11"/>
      <c r="GB59" s="59"/>
      <c r="GC59" s="932"/>
      <c r="GD59" s="662"/>
      <c r="GE59" s="512"/>
      <c r="GF59" s="513"/>
      <c r="GG59" s="514"/>
      <c r="GH59" s="514"/>
      <c r="GI59" s="515">
        <f t="shared" si="260"/>
        <v>0</v>
      </c>
      <c r="GJ59" s="516">
        <f t="shared" si="261"/>
        <v>0</v>
      </c>
      <c r="GK59" s="517">
        <f t="shared" si="24"/>
        <v>0</v>
      </c>
      <c r="GL59" s="518">
        <f t="shared" si="262"/>
        <v>0</v>
      </c>
      <c r="GM59" s="518">
        <f t="shared" si="263"/>
        <v>0</v>
      </c>
      <c r="GN59" s="518">
        <f t="shared" si="264"/>
        <v>0</v>
      </c>
      <c r="GO59" s="518">
        <f t="shared" si="265"/>
        <v>0</v>
      </c>
      <c r="GP59" s="517">
        <f t="shared" si="162"/>
        <v>0</v>
      </c>
      <c r="GQ59" s="517">
        <f t="shared" si="163"/>
        <v>0</v>
      </c>
      <c r="GR59" s="517">
        <f>IF($GF59&lt;&gt;1,IF(AND(SUM($GQ59:GQ59)&lt;&gt;1),IF($GI59&gt;=10,1,),),0)</f>
        <v>0</v>
      </c>
      <c r="GS59" s="517">
        <f>IF($GF59&lt;&gt;1,IF(AND(SUM($GQ59:GR59)&lt;&gt;1),IF(AND($GE59=1,$GI59&gt;=4),1,),),0)</f>
        <v>0</v>
      </c>
      <c r="GT59" s="517">
        <f>IF($GF59&lt;&gt;1,IF(AND(SUM($GQ59:GS59)&lt;&gt;1),IF(AND($GE59=1,$GI59&gt;=2),1,),),0)</f>
        <v>0</v>
      </c>
      <c r="GU59" s="517">
        <f>IF($GF59&lt;&gt;1,IF(AND(SUM($GQ59:GT59)&lt;&gt;1),IF(AND($GE59=1,$GI59&gt;0),1,),),0)</f>
        <v>0</v>
      </c>
      <c r="GV59" s="517">
        <f>IF($GF59&lt;&gt;1,IF(AND(SUM($GQ59:GU59)&lt;&gt;1),IF($GI59&gt;=4,1,),),0)</f>
        <v>0</v>
      </c>
      <c r="GW59" s="517">
        <f>IF($GF59&lt;&gt;1,IF(AND(SUM($GQ59:GV59)&lt;&gt;1),IF($GE59=1,1,),),0)</f>
        <v>0</v>
      </c>
      <c r="GX59" s="517">
        <f>IF($GF59&lt;&gt;1,IF(AND(SUM($GQ59:GW59)&lt;&gt;1),IF($GI59&gt;=2,1,),),0)</f>
        <v>0</v>
      </c>
      <c r="GY59" s="517">
        <f>IF($GF59&lt;&gt;1,IF(AND(SUM($GQ59:GX59)&lt;&gt;1),IF($GI59&gt;0,1,),),0)</f>
        <v>0</v>
      </c>
      <c r="GZ59" s="517">
        <f t="shared" si="164"/>
        <v>0</v>
      </c>
      <c r="HA59" s="517">
        <f>IF(AND(SUM($GZ59:GZ59)&lt;&gt;1,$GP59=4,$GF59=1,$GI59&gt;0),1,0)</f>
        <v>0</v>
      </c>
      <c r="HB59" s="517">
        <f t="shared" si="165"/>
        <v>0</v>
      </c>
      <c r="HC59" s="517">
        <f t="shared" si="166"/>
        <v>0</v>
      </c>
      <c r="HD59" s="517">
        <f>IF(AND($GP59=2,SUM($HB59:HC59)&lt;&gt;1),IF(AND($GE59=1,$GJ59&gt;=0.2),1,),)</f>
        <v>0</v>
      </c>
      <c r="HE59" s="517">
        <f>IF(AND($GP59=2,SUM($HB59:HD59)&lt;&gt;1),IF(AND($GE59=1,$GJ59&gt;=0.1),1,),)</f>
        <v>0</v>
      </c>
      <c r="HF59" s="517">
        <f>IF(AND($GP59=2,SUM($HB59:HE59)&lt;&gt;1),IF(AND($GE59=1,$GI59&gt;0),1,),)</f>
        <v>0</v>
      </c>
      <c r="HG59" s="517">
        <f>IF(AND($GP59=2,SUM($HB59:HF59)&lt;&gt;1),IF($GJ59&gt;=0.2,1,),)</f>
        <v>0</v>
      </c>
      <c r="HH59" s="517">
        <f>IF(AND($GP59=2,SUM($HB59:HG59)&lt;&gt;1),IF($GE59=1,1,),)</f>
        <v>0</v>
      </c>
      <c r="HI59" s="517">
        <f>IF(AND($GP59=2,SUM($HB59:HH59)&lt;&gt;1),IF($GJ59&gt;=0.1,1,),)</f>
        <v>0</v>
      </c>
      <c r="HJ59" s="517">
        <f>IF(AND(SUM($HB59:HI59)&lt;&gt;1,$GP59=2,$GI59&gt;0),1,)</f>
        <v>0</v>
      </c>
      <c r="HK59" s="517">
        <f t="shared" si="167"/>
        <v>0</v>
      </c>
      <c r="HL59" s="517">
        <f t="shared" si="168"/>
        <v>0</v>
      </c>
      <c r="HM59" s="517">
        <f>IF(AND($GP59=3,SUM($HK59:HL59)&lt;&gt;1),IF(AND($GE59=1,$GJ59&gt;=0.1),1,),)</f>
        <v>0</v>
      </c>
      <c r="HN59" s="517">
        <f>IF(AND($GP59=3,SUM($HK59:HM59)&lt;&gt;1),IF(AND($GE59=1,$GJ59&gt;=0.05),1,),)</f>
        <v>0</v>
      </c>
      <c r="HO59" s="517">
        <f>IF(AND($GP59=3,SUM($HK59:HN59)&lt;&gt;1),IF(AND($GE59=1,$GI59&gt;0),1,),)</f>
        <v>0</v>
      </c>
      <c r="HP59" s="517">
        <f>IF(AND($GP59=3,SUM($HK59:HO59)&lt;&gt;1),IF($GJ59&gt;=0.1,1,),)</f>
        <v>0</v>
      </c>
      <c r="HQ59" s="517">
        <f>IF(AND($GP59=3,SUM($HK59:HP59)&lt;&gt;1),IF($GE59=1,1,),)</f>
        <v>0</v>
      </c>
      <c r="HR59" s="517">
        <f>IF(AND($GP59=3,SUM($HK59:HQ59)&lt;&gt;1),IF($GJ59&gt;=0.05,1,),)</f>
        <v>0</v>
      </c>
      <c r="HS59" s="517">
        <f>IF(AND(SUM($HK59:HR59)&lt;&gt;1,$GP59=3,$GF59=1,$GI59&gt;0),1,)</f>
        <v>0</v>
      </c>
      <c r="HT59" s="831"/>
      <c r="HU59" s="520">
        <f t="shared" si="169"/>
        <v>0</v>
      </c>
      <c r="HV59" s="521">
        <f t="shared" si="170"/>
        <v>0</v>
      </c>
      <c r="HW59" s="521">
        <f t="shared" si="171"/>
        <v>0</v>
      </c>
      <c r="HX59" s="521">
        <f t="shared" si="172"/>
        <v>0</v>
      </c>
      <c r="HY59" s="521">
        <f t="shared" si="173"/>
        <v>0</v>
      </c>
      <c r="HZ59" s="521">
        <f t="shared" si="174"/>
        <v>0</v>
      </c>
      <c r="IA59" s="521">
        <f t="shared" si="175"/>
        <v>0</v>
      </c>
      <c r="IB59" s="521">
        <f t="shared" si="176"/>
        <v>0</v>
      </c>
      <c r="IC59" s="521">
        <f t="shared" si="177"/>
        <v>0</v>
      </c>
      <c r="ID59" s="521">
        <f t="shared" si="178"/>
        <v>0</v>
      </c>
      <c r="IE59" s="521">
        <f t="shared" si="179"/>
        <v>0</v>
      </c>
      <c r="IF59" s="521">
        <f t="shared" si="180"/>
        <v>0</v>
      </c>
      <c r="IG59" s="521">
        <f t="shared" si="181"/>
        <v>0</v>
      </c>
      <c r="IH59" s="521">
        <f t="shared" si="182"/>
        <v>0</v>
      </c>
      <c r="II59" s="521">
        <f t="shared" si="183"/>
        <v>0</v>
      </c>
      <c r="IJ59" s="521">
        <f t="shared" si="184"/>
        <v>0</v>
      </c>
      <c r="IK59" s="521">
        <f t="shared" si="185"/>
        <v>0</v>
      </c>
      <c r="IL59" s="521">
        <f t="shared" si="186"/>
        <v>0</v>
      </c>
      <c r="IM59" s="521">
        <f t="shared" si="187"/>
        <v>0</v>
      </c>
      <c r="IN59" s="521">
        <f t="shared" si="266"/>
        <v>0</v>
      </c>
      <c r="IO59" s="521">
        <f t="shared" si="267"/>
        <v>0</v>
      </c>
      <c r="IP59" s="521">
        <f t="shared" si="268"/>
        <v>0</v>
      </c>
      <c r="IQ59" s="521">
        <f t="shared" si="269"/>
        <v>0</v>
      </c>
      <c r="IR59" s="521">
        <f t="shared" si="270"/>
        <v>0</v>
      </c>
      <c r="IS59" s="521">
        <f t="shared" si="271"/>
        <v>0</v>
      </c>
      <c r="IT59" s="521">
        <f t="shared" si="272"/>
        <v>0</v>
      </c>
      <c r="IU59" s="521">
        <f t="shared" si="273"/>
        <v>0</v>
      </c>
      <c r="IV59" s="521">
        <f t="shared" si="274"/>
        <v>0</v>
      </c>
      <c r="IW59" s="823">
        <f t="shared" si="275"/>
        <v>0</v>
      </c>
      <c r="IX59" s="521">
        <f t="shared" si="276"/>
        <v>0</v>
      </c>
      <c r="IY59" s="521">
        <f t="shared" si="277"/>
        <v>0</v>
      </c>
      <c r="IZ59" s="823">
        <f t="shared" si="188"/>
        <v>0</v>
      </c>
      <c r="JA59" s="521">
        <f t="shared" si="278"/>
        <v>0</v>
      </c>
      <c r="JB59" s="521">
        <f t="shared" si="279"/>
        <v>0</v>
      </c>
      <c r="JC59" s="521">
        <f t="shared" si="280"/>
        <v>0</v>
      </c>
      <c r="JD59" s="521">
        <f t="shared" si="189"/>
        <v>0</v>
      </c>
      <c r="JE59" s="521">
        <f t="shared" si="190"/>
        <v>0</v>
      </c>
      <c r="JF59" s="521">
        <f t="shared" si="191"/>
        <v>0</v>
      </c>
      <c r="JG59" s="521">
        <f t="shared" si="192"/>
        <v>0</v>
      </c>
      <c r="JH59" s="521">
        <f t="shared" si="193"/>
        <v>0</v>
      </c>
      <c r="JI59" s="521">
        <f t="shared" si="194"/>
        <v>0</v>
      </c>
      <c r="JJ59" s="521">
        <f t="shared" si="195"/>
        <v>0</v>
      </c>
      <c r="JK59" s="521">
        <f t="shared" si="196"/>
        <v>0</v>
      </c>
      <c r="JL59" s="521">
        <f t="shared" si="197"/>
        <v>0</v>
      </c>
      <c r="JM59" s="521">
        <f t="shared" si="198"/>
        <v>0</v>
      </c>
      <c r="JN59" s="521">
        <f t="shared" si="199"/>
        <v>0</v>
      </c>
      <c r="JO59" s="521">
        <f t="shared" si="200"/>
        <v>0</v>
      </c>
      <c r="JP59" s="521">
        <f t="shared" si="201"/>
        <v>0</v>
      </c>
      <c r="JQ59" s="521">
        <f t="shared" si="202"/>
        <v>0</v>
      </c>
      <c r="JR59" s="521">
        <f t="shared" si="203"/>
        <v>0</v>
      </c>
      <c r="JS59" s="521">
        <f t="shared" si="204"/>
        <v>0</v>
      </c>
      <c r="JT59" s="521">
        <f t="shared" si="205"/>
        <v>0</v>
      </c>
      <c r="JU59" s="521">
        <f t="shared" si="206"/>
        <v>0</v>
      </c>
      <c r="JV59" s="521">
        <f t="shared" si="207"/>
        <v>0</v>
      </c>
      <c r="JW59" s="521">
        <f t="shared" si="208"/>
        <v>0</v>
      </c>
      <c r="JX59" s="521">
        <f t="shared" si="209"/>
        <v>0</v>
      </c>
      <c r="JY59" s="521">
        <f t="shared" si="210"/>
        <v>0</v>
      </c>
      <c r="JZ59" s="521">
        <f t="shared" si="211"/>
        <v>0</v>
      </c>
      <c r="KA59" s="521">
        <f t="shared" si="212"/>
        <v>0</v>
      </c>
      <c r="KB59" s="521">
        <f t="shared" si="213"/>
        <v>0</v>
      </c>
      <c r="KC59" s="521">
        <f t="shared" si="214"/>
        <v>0</v>
      </c>
      <c r="KD59" s="521">
        <f t="shared" si="215"/>
        <v>0</v>
      </c>
      <c r="KE59" s="521">
        <f t="shared" si="216"/>
        <v>0</v>
      </c>
      <c r="KF59" s="521">
        <f t="shared" si="281"/>
        <v>0</v>
      </c>
      <c r="KG59" s="521">
        <f t="shared" si="217"/>
        <v>0</v>
      </c>
      <c r="KH59" s="521">
        <f t="shared" si="218"/>
        <v>0</v>
      </c>
      <c r="KI59" s="522">
        <f t="shared" si="219"/>
        <v>0</v>
      </c>
      <c r="KJ59" s="521">
        <f t="shared" si="282"/>
        <v>0</v>
      </c>
      <c r="KK59" s="760">
        <f>IF(H59=1,VLOOKUP(C59,'総括表 (A表)'!$E$12:$AW$542,42,FALSE),)</f>
        <v>0</v>
      </c>
      <c r="KL59" s="524">
        <f t="shared" si="220"/>
        <v>0</v>
      </c>
      <c r="KM59" s="521" t="str">
        <f t="shared" si="84"/>
        <v/>
      </c>
      <c r="KN59" s="521" t="str">
        <f t="shared" si="85"/>
        <v/>
      </c>
      <c r="KO59" s="521" t="str">
        <f t="shared" si="221"/>
        <v/>
      </c>
      <c r="KP59" s="521" t="str">
        <f t="shared" si="86"/>
        <v/>
      </c>
      <c r="KQ59" s="521" t="str">
        <f t="shared" si="87"/>
        <v/>
      </c>
      <c r="KR59" s="521" t="str">
        <f t="shared" si="88"/>
        <v/>
      </c>
      <c r="KS59" s="521" t="str">
        <f t="shared" si="89"/>
        <v/>
      </c>
      <c r="KT59" s="521" t="str">
        <f t="shared" si="90"/>
        <v/>
      </c>
      <c r="KU59" s="760" t="str">
        <f t="shared" si="91"/>
        <v/>
      </c>
      <c r="KV59" s="521" t="str">
        <f t="shared" si="283"/>
        <v/>
      </c>
      <c r="KW59" s="520">
        <f t="shared" si="93"/>
        <v>0</v>
      </c>
      <c r="KX59" s="521" t="str">
        <f t="shared" si="222"/>
        <v/>
      </c>
      <c r="KY59" s="525">
        <f t="shared" si="284"/>
        <v>0</v>
      </c>
      <c r="KZ59" s="521" t="str">
        <f t="shared" si="285"/>
        <v/>
      </c>
      <c r="LA59" s="760" t="str">
        <f t="shared" si="286"/>
        <v/>
      </c>
      <c r="LB59" s="526" t="str">
        <f t="shared" si="97"/>
        <v>○</v>
      </c>
      <c r="LC59" s="520">
        <f t="shared" si="223"/>
        <v>0</v>
      </c>
      <c r="LD59" s="527">
        <f t="shared" si="224"/>
        <v>0</v>
      </c>
      <c r="LE59" s="527" t="str">
        <f t="shared" si="225"/>
        <v/>
      </c>
      <c r="LF59" s="761" t="str">
        <f t="shared" si="226"/>
        <v/>
      </c>
      <c r="LG59" s="735" t="str">
        <f t="shared" si="287"/>
        <v/>
      </c>
      <c r="LH59" s="530" t="str">
        <f t="shared" si="288"/>
        <v>○</v>
      </c>
      <c r="LI59" s="736">
        <f t="shared" si="100"/>
        <v>0</v>
      </c>
      <c r="LJ59" s="761">
        <f t="shared" si="289"/>
        <v>0</v>
      </c>
      <c r="LK59" s="532">
        <f t="shared" si="227"/>
        <v>0</v>
      </c>
      <c r="LL59" s="533" t="str">
        <f t="shared" si="228"/>
        <v>○</v>
      </c>
      <c r="LM59" s="600">
        <f t="shared" si="290"/>
        <v>0</v>
      </c>
      <c r="LN59" s="602" t="str">
        <f t="shared" si="229"/>
        <v>○</v>
      </c>
      <c r="LO59" s="608">
        <f t="shared" si="103"/>
        <v>0</v>
      </c>
      <c r="LP59" s="521" t="str">
        <f t="shared" si="291"/>
        <v/>
      </c>
      <c r="LQ59" s="607">
        <f t="shared" si="292"/>
        <v>0</v>
      </c>
      <c r="LR59" s="521" t="str">
        <f t="shared" si="293"/>
        <v/>
      </c>
      <c r="LS59" s="519" t="str">
        <f t="shared" si="294"/>
        <v/>
      </c>
      <c r="LT59" s="526" t="str">
        <f t="shared" si="108"/>
        <v>○</v>
      </c>
      <c r="LU59" s="601" t="str">
        <f t="shared" si="230"/>
        <v/>
      </c>
      <c r="LV59" s="601">
        <f t="shared" si="231"/>
        <v>0</v>
      </c>
      <c r="LW59" s="761">
        <f t="shared" si="295"/>
        <v>0</v>
      </c>
      <c r="LX59" s="735">
        <f t="shared" si="296"/>
        <v>0</v>
      </c>
      <c r="LY59" s="530" t="str">
        <f t="shared" si="112"/>
        <v>○</v>
      </c>
      <c r="LZ59" s="736">
        <f t="shared" si="297"/>
        <v>0</v>
      </c>
      <c r="MA59" s="761">
        <f t="shared" si="298"/>
        <v>0</v>
      </c>
      <c r="MB59" s="532">
        <f t="shared" si="299"/>
        <v>0</v>
      </c>
      <c r="MC59" s="533" t="str">
        <f t="shared" si="232"/>
        <v>○</v>
      </c>
      <c r="MD59" s="473">
        <f>IF(AND($H59=1,$T59=1),SUMIF($E$14:$E$213,E59,$CA$14:CA258),0)</f>
        <v>0</v>
      </c>
      <c r="ME59" s="856" t="str">
        <f t="shared" si="116"/>
        <v>○</v>
      </c>
      <c r="MF59" s="869" t="str">
        <f t="shared" si="233"/>
        <v/>
      </c>
      <c r="MG59" s="870" t="str">
        <f t="shared" si="300"/>
        <v/>
      </c>
      <c r="MH59" s="871" t="str">
        <f t="shared" si="301"/>
        <v/>
      </c>
      <c r="MI59" s="872" t="str">
        <f t="shared" si="234"/>
        <v/>
      </c>
      <c r="MJ59" s="873" t="str">
        <f t="shared" si="302"/>
        <v/>
      </c>
      <c r="MK59" s="874">
        <f t="shared" si="303"/>
        <v>0</v>
      </c>
    </row>
    <row r="60" spans="1:349" ht="18.649999999999999" customHeight="1">
      <c r="A60" s="610">
        <f t="shared" si="245"/>
        <v>0</v>
      </c>
      <c r="B60" s="610">
        <f t="shared" si="121"/>
        <v>0</v>
      </c>
      <c r="C60" s="610">
        <f t="shared" si="122"/>
        <v>0</v>
      </c>
      <c r="D60" s="610">
        <f t="shared" si="123"/>
        <v>0</v>
      </c>
      <c r="E60" s="610">
        <f t="shared" si="246"/>
        <v>0</v>
      </c>
      <c r="F60" s="610">
        <f t="shared" si="124"/>
        <v>0</v>
      </c>
      <c r="G60" s="610">
        <f t="shared" si="125"/>
        <v>0</v>
      </c>
      <c r="H60" s="610">
        <f t="shared" si="126"/>
        <v>0</v>
      </c>
      <c r="I60" s="611">
        <f t="shared" si="10"/>
        <v>47</v>
      </c>
      <c r="J60" s="406"/>
      <c r="K60" s="407"/>
      <c r="L60" s="407"/>
      <c r="M60" s="720"/>
      <c r="N60" s="924"/>
      <c r="O60" s="918"/>
      <c r="P60" s="306"/>
      <c r="Q60" s="637">
        <f t="shared" si="127"/>
        <v>0</v>
      </c>
      <c r="R60" s="656"/>
      <c r="S60" s="655"/>
      <c r="T60" s="657"/>
      <c r="U60" s="657"/>
      <c r="V60" s="762">
        <f t="shared" si="247"/>
        <v>0</v>
      </c>
      <c r="W60" s="305"/>
      <c r="X60" s="502"/>
      <c r="Y60" s="502"/>
      <c r="Z60" s="305"/>
      <c r="AA60" s="639" t="str">
        <f t="shared" si="128"/>
        <v/>
      </c>
      <c r="AB60" s="640" t="str">
        <f t="shared" si="129"/>
        <v/>
      </c>
      <c r="AC60" s="314"/>
      <c r="AD60" s="641">
        <f t="shared" si="130"/>
        <v>0</v>
      </c>
      <c r="AE60" s="729"/>
      <c r="AF60" s="728" t="str">
        <f>'整理番号表 （R6時） '!$AC60</f>
        <v/>
      </c>
      <c r="AG60" s="730" t="str">
        <f t="shared" si="131"/>
        <v/>
      </c>
      <c r="AH60" s="314"/>
      <c r="AI60" s="314"/>
      <c r="AJ60" s="639">
        <f>IF(AI60&lt;&gt;0,VLOOKUP(AI60,'整理番号表 （R6時） '!$B$20:$F$47,2,FALSE),)</f>
        <v>0</v>
      </c>
      <c r="AK60" s="409"/>
      <c r="AL60" s="733"/>
      <c r="AM60" s="409"/>
      <c r="AN60" s="315"/>
      <c r="AO60" s="644" t="str">
        <f>IF(AND($S60=1,$AN60&lt;&gt;0),VLOOKUP(AN60,'整理番号表 （R6時） '!$P$6:$Q$39,2,FALSE),IF(AND($T60=1,$AN60&gt;0,$AN60&lt;=8),VLOOKUP($AN60,'整理番号表 （R6時） '!$P$6:$Q$13,2,FALSE),IF($AN60&gt;=9,"ﾘｰｽは1～8の数字を選択","")))</f>
        <v/>
      </c>
      <c r="AP60" s="501"/>
      <c r="AQ60" s="645">
        <f t="shared" si="132"/>
        <v>0</v>
      </c>
      <c r="AR60" s="810"/>
      <c r="AS60" s="305"/>
      <c r="AT60" s="504"/>
      <c r="AU60" s="505"/>
      <c r="AV60" s="503"/>
      <c r="AW60" s="315"/>
      <c r="AX60" s="751">
        <f>IF(AW60&lt;&gt;0,VLOOKUP(AW60,'整理番号表 （R6時） '!$P$43:$R$49,2,FALSE),)</f>
        <v>0</v>
      </c>
      <c r="AY60" s="506"/>
      <c r="AZ60" s="505"/>
      <c r="BA60" s="503"/>
      <c r="BB60" s="444"/>
      <c r="BC60" s="759">
        <f t="shared" si="133"/>
        <v>0</v>
      </c>
      <c r="BD60" s="763">
        <f t="shared" si="248"/>
        <v>0</v>
      </c>
      <c r="BE60" s="759">
        <f t="shared" si="134"/>
        <v>0</v>
      </c>
      <c r="BF60" s="508"/>
      <c r="BG60" s="508"/>
      <c r="BH60" s="508"/>
      <c r="BI60" s="509"/>
      <c r="BJ60" s="770" t="str">
        <f t="shared" si="135"/>
        <v/>
      </c>
      <c r="BK60" s="772" t="str">
        <f t="shared" si="136"/>
        <v/>
      </c>
      <c r="BL60" s="648">
        <f t="shared" si="137"/>
        <v>0</v>
      </c>
      <c r="BM60" s="836"/>
      <c r="BN60" s="510"/>
      <c r="BO60" s="593"/>
      <c r="BP60" s="902"/>
      <c r="BQ60" s="756"/>
      <c r="BR60" s="756"/>
      <c r="BS60" s="756"/>
      <c r="BT60" s="929" t="str">
        <f t="shared" si="306"/>
        <v/>
      </c>
      <c r="BU60" s="911"/>
      <c r="BV60" s="752"/>
      <c r="BW60" s="751">
        <f>IF(BV60&lt;&gt;0,VLOOKUP(BV60,'整理番号表 （R6時） '!$P$43:$R$49,2,FALSE),)</f>
        <v>0</v>
      </c>
      <c r="BX60" s="758"/>
      <c r="BY60" s="757"/>
      <c r="BZ60" s="759" t="str">
        <f t="shared" si="138"/>
        <v/>
      </c>
      <c r="CA60" s="712"/>
      <c r="CB60" s="759">
        <f t="shared" si="139"/>
        <v>0</v>
      </c>
      <c r="CC60" s="763" t="str">
        <f t="shared" si="249"/>
        <v/>
      </c>
      <c r="CD60" s="754"/>
      <c r="CE60" s="754"/>
      <c r="CF60" s="759">
        <f t="shared" si="235"/>
        <v>0</v>
      </c>
      <c r="CG60" s="748"/>
      <c r="CH60" s="748"/>
      <c r="CI60" s="622"/>
      <c r="CJ60" s="853"/>
      <c r="CK60" s="854"/>
      <c r="CL60" s="665" t="str">
        <f t="shared" si="140"/>
        <v/>
      </c>
      <c r="CM60" s="666" t="str">
        <f t="shared" si="250"/>
        <v/>
      </c>
      <c r="CN60" s="744"/>
      <c r="CO60" s="496"/>
      <c r="CP60" s="762" t="str">
        <f t="shared" si="251"/>
        <v/>
      </c>
      <c r="CQ60" s="740"/>
      <c r="CR60" s="749"/>
      <c r="CS60" s="740"/>
      <c r="CT60" s="740"/>
      <c r="CU60" s="740"/>
      <c r="CV60" s="649" t="str">
        <f t="shared" si="141"/>
        <v/>
      </c>
      <c r="CW60" s="547">
        <f t="shared" si="142"/>
        <v>0</v>
      </c>
      <c r="CX60" s="762" t="str">
        <f t="shared" si="252"/>
        <v/>
      </c>
      <c r="CY60" s="715"/>
      <c r="CZ60" s="740"/>
      <c r="DA60" s="715"/>
      <c r="DB60" s="715"/>
      <c r="DC60" s="714"/>
      <c r="DD60" s="649" t="str">
        <f t="shared" si="143"/>
        <v/>
      </c>
      <c r="DE60" s="547" t="str">
        <f t="shared" si="144"/>
        <v/>
      </c>
      <c r="DF60" s="762">
        <f t="shared" si="145"/>
        <v>0</v>
      </c>
      <c r="DG60" s="762" t="str">
        <f t="shared" si="146"/>
        <v/>
      </c>
      <c r="DH60" s="762">
        <f t="shared" si="147"/>
        <v>0</v>
      </c>
      <c r="DI60" s="762">
        <f t="shared" si="148"/>
        <v>0</v>
      </c>
      <c r="DJ60" s="762">
        <f t="shared" si="149"/>
        <v>0</v>
      </c>
      <c r="DK60" s="762">
        <f t="shared" si="150"/>
        <v>0</v>
      </c>
      <c r="DL60" s="762">
        <f t="shared" si="151"/>
        <v>0</v>
      </c>
      <c r="DM60" s="762" t="str">
        <f t="shared" si="152"/>
        <v/>
      </c>
      <c r="DN60" s="855"/>
      <c r="DO60" s="661">
        <f t="shared" si="304"/>
        <v>0</v>
      </c>
      <c r="DP60" s="336">
        <f t="shared" si="304"/>
        <v>0</v>
      </c>
      <c r="DQ60" s="336">
        <f t="shared" si="304"/>
        <v>0</v>
      </c>
      <c r="DR60" s="336">
        <f t="shared" si="304"/>
        <v>0</v>
      </c>
      <c r="DS60" s="336">
        <f t="shared" si="304"/>
        <v>0</v>
      </c>
      <c r="DT60" s="336">
        <f t="shared" si="304"/>
        <v>0</v>
      </c>
      <c r="DU60" s="336">
        <f t="shared" si="253"/>
        <v>0</v>
      </c>
      <c r="DV60" s="336">
        <f t="shared" si="305"/>
        <v>0</v>
      </c>
      <c r="DW60" s="336">
        <f t="shared" si="305"/>
        <v>0</v>
      </c>
      <c r="DX60" s="336">
        <f t="shared" si="305"/>
        <v>0</v>
      </c>
      <c r="DY60" s="336">
        <f t="shared" si="305"/>
        <v>0</v>
      </c>
      <c r="DZ60" s="336">
        <f t="shared" si="305"/>
        <v>0</v>
      </c>
      <c r="EA60" s="336">
        <f t="shared" si="305"/>
        <v>0</v>
      </c>
      <c r="EB60" s="336">
        <f t="shared" si="254"/>
        <v>0</v>
      </c>
      <c r="EC60" s="336">
        <f t="shared" si="255"/>
        <v>0</v>
      </c>
      <c r="ED60" s="336">
        <f t="shared" si="256"/>
        <v>0</v>
      </c>
      <c r="EE60" s="336">
        <f t="shared" si="257"/>
        <v>0</v>
      </c>
      <c r="EF60" s="336">
        <f t="shared" si="258"/>
        <v>0</v>
      </c>
      <c r="EG60" s="390">
        <f t="shared" si="259"/>
        <v>0</v>
      </c>
      <c r="EH60" s="650">
        <f t="shared" si="161"/>
        <v>0</v>
      </c>
      <c r="EI60" s="650">
        <f>IF($AA60=1,IF(SUM($EH60:EH60)&lt;&gt;1,IF(SUM(GR60,HC60,HL60)&gt;0,1,),),)</f>
        <v>0</v>
      </c>
      <c r="EJ60" s="650">
        <f>IF($AA60=1,IF(SUM($EH60:EI60)&lt;&gt;1,IF(SUM(GS60,HD60,HM60)&gt;0,1,),),)</f>
        <v>0</v>
      </c>
      <c r="EK60" s="650">
        <f>IF($AA60=1,IF(SUM($EH60:EJ60)&lt;&gt;1,IF(SUM(GT60,HE60,HN60)&gt;0,1,),),)</f>
        <v>0</v>
      </c>
      <c r="EL60" s="650">
        <f>IF($AA60=1,IF(SUM($EH60:EK60)&lt;&gt;1,IF(SUM(GU60,GZ60,HF60,HO60)&gt;0,1,),),)</f>
        <v>0</v>
      </c>
      <c r="EM60" s="650">
        <f>IF($AA60=1,IF(SUM($EH60:EK60)&lt;&gt;1,IF(SUM(GV60,HG60,HP60)&gt;0,1,),),)</f>
        <v>0</v>
      </c>
      <c r="EN60" s="650">
        <f>IF($AA60=1,IF(SUM($EH60:EL60)&lt;&gt;1,IF(SUM(GW60,HH60,HQ60)&gt;0,1,),),)</f>
        <v>0</v>
      </c>
      <c r="EO60" s="650">
        <f>IF($AA60=1,IF(SUM($EH60:EM60)&lt;&gt;1,IF(SUM(GX60,HI60,HR60)&gt;0,1,),),)</f>
        <v>0</v>
      </c>
      <c r="EP60" s="650">
        <f>IF($AA60=1,IF(SUM($EH60:EO60)&lt;&gt;1,IF(SUM(GY60,HJ60,HS60,HA60)&gt;0,1,),),)</f>
        <v>0</v>
      </c>
      <c r="EQ60" s="818"/>
      <c r="ER60" s="818"/>
      <c r="ES60" s="818"/>
      <c r="ET60" s="818"/>
      <c r="EU60" s="818"/>
      <c r="EV60" s="818"/>
      <c r="EW60" s="59"/>
      <c r="EX60" s="59"/>
      <c r="EY60" s="59"/>
      <c r="EZ60" s="59"/>
      <c r="FA60" s="59"/>
      <c r="FB60" s="650">
        <f t="shared" si="21"/>
        <v>0</v>
      </c>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11"/>
      <c r="GB60" s="59"/>
      <c r="GC60" s="932"/>
      <c r="GD60" s="662"/>
      <c r="GE60" s="512"/>
      <c r="GF60" s="513"/>
      <c r="GG60" s="514"/>
      <c r="GH60" s="514"/>
      <c r="GI60" s="515">
        <f t="shared" si="260"/>
        <v>0</v>
      </c>
      <c r="GJ60" s="516">
        <f t="shared" si="261"/>
        <v>0</v>
      </c>
      <c r="GK60" s="517">
        <f t="shared" si="24"/>
        <v>0</v>
      </c>
      <c r="GL60" s="518">
        <f t="shared" si="262"/>
        <v>0</v>
      </c>
      <c r="GM60" s="518">
        <f t="shared" si="263"/>
        <v>0</v>
      </c>
      <c r="GN60" s="518">
        <f t="shared" si="264"/>
        <v>0</v>
      </c>
      <c r="GO60" s="518">
        <f t="shared" si="265"/>
        <v>0</v>
      </c>
      <c r="GP60" s="517">
        <f t="shared" si="162"/>
        <v>0</v>
      </c>
      <c r="GQ60" s="517">
        <f t="shared" si="163"/>
        <v>0</v>
      </c>
      <c r="GR60" s="517">
        <f>IF($GF60&lt;&gt;1,IF(AND(SUM($GQ60:GQ60)&lt;&gt;1),IF($GI60&gt;=10,1,),),0)</f>
        <v>0</v>
      </c>
      <c r="GS60" s="517">
        <f>IF($GF60&lt;&gt;1,IF(AND(SUM($GQ60:GR60)&lt;&gt;1),IF(AND($GE60=1,$GI60&gt;=4),1,),),0)</f>
        <v>0</v>
      </c>
      <c r="GT60" s="517">
        <f>IF($GF60&lt;&gt;1,IF(AND(SUM($GQ60:GS60)&lt;&gt;1),IF(AND($GE60=1,$GI60&gt;=2),1,),),0)</f>
        <v>0</v>
      </c>
      <c r="GU60" s="517">
        <f>IF($GF60&lt;&gt;1,IF(AND(SUM($GQ60:GT60)&lt;&gt;1),IF(AND($GE60=1,$GI60&gt;0),1,),),0)</f>
        <v>0</v>
      </c>
      <c r="GV60" s="517">
        <f>IF($GF60&lt;&gt;1,IF(AND(SUM($GQ60:GU60)&lt;&gt;1),IF($GI60&gt;=4,1,),),0)</f>
        <v>0</v>
      </c>
      <c r="GW60" s="517">
        <f>IF($GF60&lt;&gt;1,IF(AND(SUM($GQ60:GV60)&lt;&gt;1),IF($GE60=1,1,),),0)</f>
        <v>0</v>
      </c>
      <c r="GX60" s="517">
        <f>IF($GF60&lt;&gt;1,IF(AND(SUM($GQ60:GW60)&lt;&gt;1),IF($GI60&gt;=2,1,),),0)</f>
        <v>0</v>
      </c>
      <c r="GY60" s="517">
        <f>IF($GF60&lt;&gt;1,IF(AND(SUM($GQ60:GX60)&lt;&gt;1),IF($GI60&gt;0,1,),),0)</f>
        <v>0</v>
      </c>
      <c r="GZ60" s="517">
        <f t="shared" si="164"/>
        <v>0</v>
      </c>
      <c r="HA60" s="517">
        <f>IF(AND(SUM($GZ60:GZ60)&lt;&gt;1,$GP60=4,$GF60=1,$GI60&gt;0),1,0)</f>
        <v>0</v>
      </c>
      <c r="HB60" s="517">
        <f t="shared" si="165"/>
        <v>0</v>
      </c>
      <c r="HC60" s="517">
        <f t="shared" si="166"/>
        <v>0</v>
      </c>
      <c r="HD60" s="517">
        <f>IF(AND($GP60=2,SUM($HB60:HC60)&lt;&gt;1),IF(AND($GE60=1,$GJ60&gt;=0.2),1,),)</f>
        <v>0</v>
      </c>
      <c r="HE60" s="517">
        <f>IF(AND($GP60=2,SUM($HB60:HD60)&lt;&gt;1),IF(AND($GE60=1,$GJ60&gt;=0.1),1,),)</f>
        <v>0</v>
      </c>
      <c r="HF60" s="517">
        <f>IF(AND($GP60=2,SUM($HB60:HE60)&lt;&gt;1),IF(AND($GE60=1,$GI60&gt;0),1,),)</f>
        <v>0</v>
      </c>
      <c r="HG60" s="517">
        <f>IF(AND($GP60=2,SUM($HB60:HF60)&lt;&gt;1),IF($GJ60&gt;=0.2,1,),)</f>
        <v>0</v>
      </c>
      <c r="HH60" s="517">
        <f>IF(AND($GP60=2,SUM($HB60:HG60)&lt;&gt;1),IF($GE60=1,1,),)</f>
        <v>0</v>
      </c>
      <c r="HI60" s="517">
        <f>IF(AND($GP60=2,SUM($HB60:HH60)&lt;&gt;1),IF($GJ60&gt;=0.1,1,),)</f>
        <v>0</v>
      </c>
      <c r="HJ60" s="517">
        <f>IF(AND(SUM($HB60:HI60)&lt;&gt;1,$GP60=2,$GI60&gt;0),1,)</f>
        <v>0</v>
      </c>
      <c r="HK60" s="517">
        <f t="shared" si="167"/>
        <v>0</v>
      </c>
      <c r="HL60" s="517">
        <f t="shared" si="168"/>
        <v>0</v>
      </c>
      <c r="HM60" s="517">
        <f>IF(AND($GP60=3,SUM($HK60:HL60)&lt;&gt;1),IF(AND($GE60=1,$GJ60&gt;=0.1),1,),)</f>
        <v>0</v>
      </c>
      <c r="HN60" s="517">
        <f>IF(AND($GP60=3,SUM($HK60:HM60)&lt;&gt;1),IF(AND($GE60=1,$GJ60&gt;=0.05),1,),)</f>
        <v>0</v>
      </c>
      <c r="HO60" s="517">
        <f>IF(AND($GP60=3,SUM($HK60:HN60)&lt;&gt;1),IF(AND($GE60=1,$GI60&gt;0),1,),)</f>
        <v>0</v>
      </c>
      <c r="HP60" s="517">
        <f>IF(AND($GP60=3,SUM($HK60:HO60)&lt;&gt;1),IF($GJ60&gt;=0.1,1,),)</f>
        <v>0</v>
      </c>
      <c r="HQ60" s="517">
        <f>IF(AND($GP60=3,SUM($HK60:HP60)&lt;&gt;1),IF($GE60=1,1,),)</f>
        <v>0</v>
      </c>
      <c r="HR60" s="517">
        <f>IF(AND($GP60=3,SUM($HK60:HQ60)&lt;&gt;1),IF($GJ60&gt;=0.05,1,),)</f>
        <v>0</v>
      </c>
      <c r="HS60" s="517">
        <f>IF(AND(SUM($HK60:HR60)&lt;&gt;1,$GP60=3,$GF60=1,$GI60&gt;0),1,)</f>
        <v>0</v>
      </c>
      <c r="HT60" s="831"/>
      <c r="HU60" s="520">
        <f t="shared" si="169"/>
        <v>0</v>
      </c>
      <c r="HV60" s="521">
        <f t="shared" si="170"/>
        <v>0</v>
      </c>
      <c r="HW60" s="521">
        <f t="shared" si="171"/>
        <v>0</v>
      </c>
      <c r="HX60" s="521">
        <f t="shared" si="172"/>
        <v>0</v>
      </c>
      <c r="HY60" s="521">
        <f t="shared" si="173"/>
        <v>0</v>
      </c>
      <c r="HZ60" s="521">
        <f t="shared" si="174"/>
        <v>0</v>
      </c>
      <c r="IA60" s="521">
        <f t="shared" si="175"/>
        <v>0</v>
      </c>
      <c r="IB60" s="521">
        <f t="shared" si="176"/>
        <v>0</v>
      </c>
      <c r="IC60" s="521">
        <f t="shared" si="177"/>
        <v>0</v>
      </c>
      <c r="ID60" s="521">
        <f t="shared" si="178"/>
        <v>0</v>
      </c>
      <c r="IE60" s="521">
        <f t="shared" si="179"/>
        <v>0</v>
      </c>
      <c r="IF60" s="521">
        <f t="shared" si="180"/>
        <v>0</v>
      </c>
      <c r="IG60" s="521">
        <f t="shared" si="181"/>
        <v>0</v>
      </c>
      <c r="IH60" s="521">
        <f t="shared" si="182"/>
        <v>0</v>
      </c>
      <c r="II60" s="521">
        <f t="shared" si="183"/>
        <v>0</v>
      </c>
      <c r="IJ60" s="521">
        <f t="shared" si="184"/>
        <v>0</v>
      </c>
      <c r="IK60" s="521">
        <f t="shared" si="185"/>
        <v>0</v>
      </c>
      <c r="IL60" s="521">
        <f t="shared" si="186"/>
        <v>0</v>
      </c>
      <c r="IM60" s="521">
        <f t="shared" si="187"/>
        <v>0</v>
      </c>
      <c r="IN60" s="521">
        <f t="shared" si="266"/>
        <v>0</v>
      </c>
      <c r="IO60" s="521">
        <f t="shared" si="267"/>
        <v>0</v>
      </c>
      <c r="IP60" s="521">
        <f t="shared" si="268"/>
        <v>0</v>
      </c>
      <c r="IQ60" s="521">
        <f t="shared" si="269"/>
        <v>0</v>
      </c>
      <c r="IR60" s="521">
        <f t="shared" si="270"/>
        <v>0</v>
      </c>
      <c r="IS60" s="521">
        <f t="shared" si="271"/>
        <v>0</v>
      </c>
      <c r="IT60" s="521">
        <f t="shared" si="272"/>
        <v>0</v>
      </c>
      <c r="IU60" s="521">
        <f t="shared" si="273"/>
        <v>0</v>
      </c>
      <c r="IV60" s="521">
        <f t="shared" si="274"/>
        <v>0</v>
      </c>
      <c r="IW60" s="823">
        <f t="shared" si="275"/>
        <v>0</v>
      </c>
      <c r="IX60" s="521">
        <f t="shared" si="276"/>
        <v>0</v>
      </c>
      <c r="IY60" s="521">
        <f t="shared" si="277"/>
        <v>0</v>
      </c>
      <c r="IZ60" s="823">
        <f t="shared" si="188"/>
        <v>0</v>
      </c>
      <c r="JA60" s="521">
        <f t="shared" si="278"/>
        <v>0</v>
      </c>
      <c r="JB60" s="521">
        <f t="shared" si="279"/>
        <v>0</v>
      </c>
      <c r="JC60" s="521">
        <f t="shared" si="280"/>
        <v>0</v>
      </c>
      <c r="JD60" s="521">
        <f t="shared" si="189"/>
        <v>0</v>
      </c>
      <c r="JE60" s="521">
        <f t="shared" si="190"/>
        <v>0</v>
      </c>
      <c r="JF60" s="521">
        <f t="shared" si="191"/>
        <v>0</v>
      </c>
      <c r="JG60" s="521">
        <f t="shared" si="192"/>
        <v>0</v>
      </c>
      <c r="JH60" s="521">
        <f t="shared" si="193"/>
        <v>0</v>
      </c>
      <c r="JI60" s="521">
        <f t="shared" si="194"/>
        <v>0</v>
      </c>
      <c r="JJ60" s="521">
        <f t="shared" si="195"/>
        <v>0</v>
      </c>
      <c r="JK60" s="521">
        <f t="shared" si="196"/>
        <v>0</v>
      </c>
      <c r="JL60" s="521">
        <f t="shared" si="197"/>
        <v>0</v>
      </c>
      <c r="JM60" s="521">
        <f t="shared" si="198"/>
        <v>0</v>
      </c>
      <c r="JN60" s="521">
        <f t="shared" si="199"/>
        <v>0</v>
      </c>
      <c r="JO60" s="521">
        <f t="shared" si="200"/>
        <v>0</v>
      </c>
      <c r="JP60" s="521">
        <f t="shared" si="201"/>
        <v>0</v>
      </c>
      <c r="JQ60" s="521">
        <f t="shared" si="202"/>
        <v>0</v>
      </c>
      <c r="JR60" s="521">
        <f t="shared" si="203"/>
        <v>0</v>
      </c>
      <c r="JS60" s="521">
        <f t="shared" si="204"/>
        <v>0</v>
      </c>
      <c r="JT60" s="521">
        <f t="shared" si="205"/>
        <v>0</v>
      </c>
      <c r="JU60" s="521">
        <f t="shared" si="206"/>
        <v>0</v>
      </c>
      <c r="JV60" s="521">
        <f t="shared" si="207"/>
        <v>0</v>
      </c>
      <c r="JW60" s="521">
        <f t="shared" si="208"/>
        <v>0</v>
      </c>
      <c r="JX60" s="521">
        <f t="shared" si="209"/>
        <v>0</v>
      </c>
      <c r="JY60" s="521">
        <f t="shared" si="210"/>
        <v>0</v>
      </c>
      <c r="JZ60" s="521">
        <f t="shared" si="211"/>
        <v>0</v>
      </c>
      <c r="KA60" s="521">
        <f t="shared" si="212"/>
        <v>0</v>
      </c>
      <c r="KB60" s="521">
        <f t="shared" si="213"/>
        <v>0</v>
      </c>
      <c r="KC60" s="521">
        <f t="shared" si="214"/>
        <v>0</v>
      </c>
      <c r="KD60" s="521">
        <f t="shared" si="215"/>
        <v>0</v>
      </c>
      <c r="KE60" s="521">
        <f t="shared" si="216"/>
        <v>0</v>
      </c>
      <c r="KF60" s="521">
        <f t="shared" si="281"/>
        <v>0</v>
      </c>
      <c r="KG60" s="521">
        <f t="shared" si="217"/>
        <v>0</v>
      </c>
      <c r="KH60" s="521">
        <f t="shared" si="218"/>
        <v>0</v>
      </c>
      <c r="KI60" s="522">
        <f t="shared" si="219"/>
        <v>0</v>
      </c>
      <c r="KJ60" s="521">
        <f t="shared" si="282"/>
        <v>0</v>
      </c>
      <c r="KK60" s="760">
        <f>IF(H60=1,VLOOKUP(C60,'総括表 (A表)'!$E$12:$AW$542,42,FALSE),)</f>
        <v>0</v>
      </c>
      <c r="KL60" s="524">
        <f t="shared" si="220"/>
        <v>0</v>
      </c>
      <c r="KM60" s="521" t="str">
        <f t="shared" si="84"/>
        <v/>
      </c>
      <c r="KN60" s="521" t="str">
        <f t="shared" si="85"/>
        <v/>
      </c>
      <c r="KO60" s="521" t="str">
        <f t="shared" si="221"/>
        <v/>
      </c>
      <c r="KP60" s="521" t="str">
        <f t="shared" si="86"/>
        <v/>
      </c>
      <c r="KQ60" s="521" t="str">
        <f t="shared" si="87"/>
        <v/>
      </c>
      <c r="KR60" s="521" t="str">
        <f t="shared" si="88"/>
        <v/>
      </c>
      <c r="KS60" s="521" t="str">
        <f t="shared" si="89"/>
        <v/>
      </c>
      <c r="KT60" s="521" t="str">
        <f t="shared" si="90"/>
        <v/>
      </c>
      <c r="KU60" s="760" t="str">
        <f t="shared" si="91"/>
        <v/>
      </c>
      <c r="KV60" s="521" t="str">
        <f t="shared" si="283"/>
        <v/>
      </c>
      <c r="KW60" s="520">
        <f t="shared" si="93"/>
        <v>0</v>
      </c>
      <c r="KX60" s="521" t="str">
        <f t="shared" si="222"/>
        <v/>
      </c>
      <c r="KY60" s="525">
        <f t="shared" si="284"/>
        <v>0</v>
      </c>
      <c r="KZ60" s="521" t="str">
        <f t="shared" si="285"/>
        <v/>
      </c>
      <c r="LA60" s="760" t="str">
        <f t="shared" si="286"/>
        <v/>
      </c>
      <c r="LB60" s="526" t="str">
        <f t="shared" si="97"/>
        <v>○</v>
      </c>
      <c r="LC60" s="520">
        <f t="shared" si="223"/>
        <v>0</v>
      </c>
      <c r="LD60" s="527">
        <f t="shared" si="224"/>
        <v>0</v>
      </c>
      <c r="LE60" s="527" t="str">
        <f t="shared" si="225"/>
        <v/>
      </c>
      <c r="LF60" s="761" t="str">
        <f t="shared" si="226"/>
        <v/>
      </c>
      <c r="LG60" s="735" t="str">
        <f t="shared" si="287"/>
        <v/>
      </c>
      <c r="LH60" s="530" t="str">
        <f t="shared" si="288"/>
        <v>○</v>
      </c>
      <c r="LI60" s="736">
        <f t="shared" si="100"/>
        <v>0</v>
      </c>
      <c r="LJ60" s="761">
        <f t="shared" si="289"/>
        <v>0</v>
      </c>
      <c r="LK60" s="532">
        <f t="shared" si="227"/>
        <v>0</v>
      </c>
      <c r="LL60" s="533" t="str">
        <f t="shared" si="228"/>
        <v>○</v>
      </c>
      <c r="LM60" s="600">
        <f t="shared" si="290"/>
        <v>0</v>
      </c>
      <c r="LN60" s="602" t="str">
        <f t="shared" si="229"/>
        <v>○</v>
      </c>
      <c r="LO60" s="608">
        <f t="shared" si="103"/>
        <v>0</v>
      </c>
      <c r="LP60" s="521" t="str">
        <f t="shared" si="291"/>
        <v/>
      </c>
      <c r="LQ60" s="607">
        <f t="shared" si="292"/>
        <v>0</v>
      </c>
      <c r="LR60" s="521" t="str">
        <f t="shared" si="293"/>
        <v/>
      </c>
      <c r="LS60" s="519" t="str">
        <f t="shared" si="294"/>
        <v/>
      </c>
      <c r="LT60" s="526" t="str">
        <f t="shared" si="108"/>
        <v>○</v>
      </c>
      <c r="LU60" s="601" t="str">
        <f t="shared" si="230"/>
        <v/>
      </c>
      <c r="LV60" s="601">
        <f t="shared" si="231"/>
        <v>0</v>
      </c>
      <c r="LW60" s="761">
        <f t="shared" si="295"/>
        <v>0</v>
      </c>
      <c r="LX60" s="735">
        <f t="shared" si="296"/>
        <v>0</v>
      </c>
      <c r="LY60" s="530" t="str">
        <f t="shared" si="112"/>
        <v>○</v>
      </c>
      <c r="LZ60" s="736">
        <f t="shared" si="297"/>
        <v>0</v>
      </c>
      <c r="MA60" s="761">
        <f t="shared" si="298"/>
        <v>0</v>
      </c>
      <c r="MB60" s="532">
        <f t="shared" si="299"/>
        <v>0</v>
      </c>
      <c r="MC60" s="533" t="str">
        <f t="shared" si="232"/>
        <v>○</v>
      </c>
      <c r="MD60" s="473">
        <f>IF(AND($H60=1,$T60=1),SUMIF($E$14:$E$213,E60,$CA$14:CA259),0)</f>
        <v>0</v>
      </c>
      <c r="ME60" s="856" t="str">
        <f t="shared" si="116"/>
        <v>○</v>
      </c>
      <c r="MF60" s="869" t="str">
        <f t="shared" si="233"/>
        <v/>
      </c>
      <c r="MG60" s="870" t="str">
        <f t="shared" si="300"/>
        <v/>
      </c>
      <c r="MH60" s="871" t="str">
        <f t="shared" si="301"/>
        <v/>
      </c>
      <c r="MI60" s="872" t="str">
        <f t="shared" si="234"/>
        <v/>
      </c>
      <c r="MJ60" s="873" t="str">
        <f t="shared" si="302"/>
        <v/>
      </c>
      <c r="MK60" s="874">
        <f t="shared" si="303"/>
        <v>0</v>
      </c>
    </row>
    <row r="61" spans="1:349" ht="18.649999999999999" customHeight="1">
      <c r="A61" s="610">
        <f t="shared" si="245"/>
        <v>0</v>
      </c>
      <c r="B61" s="610">
        <f t="shared" si="121"/>
        <v>0</v>
      </c>
      <c r="C61" s="610">
        <f t="shared" si="122"/>
        <v>0</v>
      </c>
      <c r="D61" s="610">
        <f t="shared" si="123"/>
        <v>0</v>
      </c>
      <c r="E61" s="610">
        <f t="shared" si="246"/>
        <v>0</v>
      </c>
      <c r="F61" s="610">
        <f t="shared" si="124"/>
        <v>0</v>
      </c>
      <c r="G61" s="610">
        <f t="shared" si="125"/>
        <v>0</v>
      </c>
      <c r="H61" s="610">
        <f t="shared" si="126"/>
        <v>0</v>
      </c>
      <c r="I61" s="611">
        <f t="shared" si="10"/>
        <v>48</v>
      </c>
      <c r="J61" s="406"/>
      <c r="K61" s="407"/>
      <c r="L61" s="407"/>
      <c r="M61" s="720"/>
      <c r="N61" s="924"/>
      <c r="O61" s="918"/>
      <c r="P61" s="306"/>
      <c r="Q61" s="637">
        <f t="shared" si="127"/>
        <v>0</v>
      </c>
      <c r="R61" s="656"/>
      <c r="S61" s="655"/>
      <c r="T61" s="657"/>
      <c r="U61" s="657"/>
      <c r="V61" s="762">
        <f t="shared" si="247"/>
        <v>0</v>
      </c>
      <c r="W61" s="305"/>
      <c r="X61" s="502"/>
      <c r="Y61" s="502"/>
      <c r="Z61" s="305"/>
      <c r="AA61" s="639" t="str">
        <f t="shared" si="128"/>
        <v/>
      </c>
      <c r="AB61" s="640" t="str">
        <f t="shared" si="129"/>
        <v/>
      </c>
      <c r="AC61" s="314"/>
      <c r="AD61" s="641">
        <f t="shared" si="130"/>
        <v>0</v>
      </c>
      <c r="AE61" s="729"/>
      <c r="AF61" s="728" t="str">
        <f>'整理番号表 （R6時） '!$AC61</f>
        <v/>
      </c>
      <c r="AG61" s="730" t="str">
        <f t="shared" si="131"/>
        <v/>
      </c>
      <c r="AH61" s="314"/>
      <c r="AI61" s="314"/>
      <c r="AJ61" s="639">
        <f>IF(AI61&lt;&gt;0,VLOOKUP(AI61,'整理番号表 （R6時） '!$B$20:$F$47,2,FALSE),)</f>
        <v>0</v>
      </c>
      <c r="AK61" s="409"/>
      <c r="AL61" s="733"/>
      <c r="AM61" s="409"/>
      <c r="AN61" s="315"/>
      <c r="AO61" s="644" t="str">
        <f>IF(AND($S61=1,$AN61&lt;&gt;0),VLOOKUP(AN61,'整理番号表 （R6時） '!$P$6:$Q$39,2,FALSE),IF(AND($T61=1,$AN61&gt;0,$AN61&lt;=8),VLOOKUP($AN61,'整理番号表 （R6時） '!$P$6:$Q$13,2,FALSE),IF($AN61&gt;=9,"ﾘｰｽは1～8の数字を選択","")))</f>
        <v/>
      </c>
      <c r="AP61" s="501"/>
      <c r="AQ61" s="645">
        <f t="shared" si="132"/>
        <v>0</v>
      </c>
      <c r="AR61" s="810"/>
      <c r="AS61" s="305"/>
      <c r="AT61" s="504"/>
      <c r="AU61" s="505"/>
      <c r="AV61" s="503"/>
      <c r="AW61" s="315"/>
      <c r="AX61" s="751">
        <f>IF(AW61&lt;&gt;0,VLOOKUP(AW61,'整理番号表 （R6時） '!$P$43:$R$49,2,FALSE),)</f>
        <v>0</v>
      </c>
      <c r="AY61" s="506"/>
      <c r="AZ61" s="505"/>
      <c r="BA61" s="503"/>
      <c r="BB61" s="444"/>
      <c r="BC61" s="759">
        <f t="shared" si="133"/>
        <v>0</v>
      </c>
      <c r="BD61" s="763">
        <f t="shared" si="248"/>
        <v>0</v>
      </c>
      <c r="BE61" s="759">
        <f t="shared" si="134"/>
        <v>0</v>
      </c>
      <c r="BF61" s="508"/>
      <c r="BG61" s="508"/>
      <c r="BH61" s="508"/>
      <c r="BI61" s="509"/>
      <c r="BJ61" s="770" t="str">
        <f t="shared" si="135"/>
        <v/>
      </c>
      <c r="BK61" s="772" t="str">
        <f t="shared" si="136"/>
        <v/>
      </c>
      <c r="BL61" s="648">
        <f t="shared" si="137"/>
        <v>0</v>
      </c>
      <c r="BM61" s="836"/>
      <c r="BN61" s="510"/>
      <c r="BO61" s="593"/>
      <c r="BP61" s="902"/>
      <c r="BQ61" s="756"/>
      <c r="BR61" s="756"/>
      <c r="BS61" s="756"/>
      <c r="BT61" s="929" t="str">
        <f t="shared" si="306"/>
        <v/>
      </c>
      <c r="BU61" s="911"/>
      <c r="BV61" s="752"/>
      <c r="BW61" s="751">
        <f>IF(BV61&lt;&gt;0,VLOOKUP(BV61,'整理番号表 （R6時） '!$P$43:$R$49,2,FALSE),)</f>
        <v>0</v>
      </c>
      <c r="BX61" s="758"/>
      <c r="BY61" s="757"/>
      <c r="BZ61" s="759" t="str">
        <f t="shared" si="138"/>
        <v/>
      </c>
      <c r="CA61" s="712"/>
      <c r="CB61" s="759">
        <f t="shared" si="139"/>
        <v>0</v>
      </c>
      <c r="CC61" s="763" t="str">
        <f t="shared" si="249"/>
        <v/>
      </c>
      <c r="CD61" s="754"/>
      <c r="CE61" s="754"/>
      <c r="CF61" s="759">
        <f t="shared" si="235"/>
        <v>0</v>
      </c>
      <c r="CG61" s="748"/>
      <c r="CH61" s="748"/>
      <c r="CI61" s="622"/>
      <c r="CJ61" s="853"/>
      <c r="CK61" s="854"/>
      <c r="CL61" s="665" t="str">
        <f t="shared" si="140"/>
        <v/>
      </c>
      <c r="CM61" s="666" t="str">
        <f t="shared" si="250"/>
        <v/>
      </c>
      <c r="CN61" s="744"/>
      <c r="CO61" s="496"/>
      <c r="CP61" s="762" t="str">
        <f t="shared" si="251"/>
        <v/>
      </c>
      <c r="CQ61" s="740"/>
      <c r="CR61" s="749"/>
      <c r="CS61" s="740"/>
      <c r="CT61" s="740"/>
      <c r="CU61" s="740"/>
      <c r="CV61" s="649" t="str">
        <f t="shared" si="141"/>
        <v/>
      </c>
      <c r="CW61" s="547">
        <f t="shared" si="142"/>
        <v>0</v>
      </c>
      <c r="CX61" s="762" t="str">
        <f t="shared" si="252"/>
        <v/>
      </c>
      <c r="CY61" s="715"/>
      <c r="CZ61" s="740"/>
      <c r="DA61" s="715"/>
      <c r="DB61" s="715"/>
      <c r="DC61" s="714"/>
      <c r="DD61" s="649" t="str">
        <f t="shared" si="143"/>
        <v/>
      </c>
      <c r="DE61" s="547" t="str">
        <f t="shared" si="144"/>
        <v/>
      </c>
      <c r="DF61" s="762">
        <f t="shared" si="145"/>
        <v>0</v>
      </c>
      <c r="DG61" s="762" t="str">
        <f t="shared" si="146"/>
        <v/>
      </c>
      <c r="DH61" s="762">
        <f t="shared" si="147"/>
        <v>0</v>
      </c>
      <c r="DI61" s="762">
        <f t="shared" si="148"/>
        <v>0</v>
      </c>
      <c r="DJ61" s="762">
        <f t="shared" si="149"/>
        <v>0</v>
      </c>
      <c r="DK61" s="762">
        <f t="shared" si="150"/>
        <v>0</v>
      </c>
      <c r="DL61" s="762">
        <f t="shared" si="151"/>
        <v>0</v>
      </c>
      <c r="DM61" s="762" t="str">
        <f t="shared" si="152"/>
        <v/>
      </c>
      <c r="DN61" s="855"/>
      <c r="DO61" s="661">
        <f t="shared" si="304"/>
        <v>0</v>
      </c>
      <c r="DP61" s="336">
        <f t="shared" si="304"/>
        <v>0</v>
      </c>
      <c r="DQ61" s="336">
        <f t="shared" si="304"/>
        <v>0</v>
      </c>
      <c r="DR61" s="336">
        <f t="shared" si="304"/>
        <v>0</v>
      </c>
      <c r="DS61" s="336">
        <f t="shared" si="304"/>
        <v>0</v>
      </c>
      <c r="DT61" s="336">
        <f t="shared" si="304"/>
        <v>0</v>
      </c>
      <c r="DU61" s="336">
        <f t="shared" si="253"/>
        <v>0</v>
      </c>
      <c r="DV61" s="336">
        <f t="shared" si="305"/>
        <v>0</v>
      </c>
      <c r="DW61" s="336">
        <f t="shared" si="305"/>
        <v>0</v>
      </c>
      <c r="DX61" s="336">
        <f t="shared" si="305"/>
        <v>0</v>
      </c>
      <c r="DY61" s="336">
        <f t="shared" si="305"/>
        <v>0</v>
      </c>
      <c r="DZ61" s="336">
        <f t="shared" si="305"/>
        <v>0</v>
      </c>
      <c r="EA61" s="336">
        <f t="shared" si="305"/>
        <v>0</v>
      </c>
      <c r="EB61" s="336">
        <f t="shared" si="254"/>
        <v>0</v>
      </c>
      <c r="EC61" s="336">
        <f t="shared" si="255"/>
        <v>0</v>
      </c>
      <c r="ED61" s="336">
        <f t="shared" si="256"/>
        <v>0</v>
      </c>
      <c r="EE61" s="336">
        <f t="shared" si="257"/>
        <v>0</v>
      </c>
      <c r="EF61" s="336">
        <f t="shared" si="258"/>
        <v>0</v>
      </c>
      <c r="EG61" s="390">
        <f t="shared" si="259"/>
        <v>0</v>
      </c>
      <c r="EH61" s="650">
        <f t="shared" si="161"/>
        <v>0</v>
      </c>
      <c r="EI61" s="650">
        <f>IF($AA61=1,IF(SUM($EH61:EH61)&lt;&gt;1,IF(SUM(GR61,HC61,HL61)&gt;0,1,),),)</f>
        <v>0</v>
      </c>
      <c r="EJ61" s="650">
        <f>IF($AA61=1,IF(SUM($EH61:EI61)&lt;&gt;1,IF(SUM(GS61,HD61,HM61)&gt;0,1,),),)</f>
        <v>0</v>
      </c>
      <c r="EK61" s="650">
        <f>IF($AA61=1,IF(SUM($EH61:EJ61)&lt;&gt;1,IF(SUM(GT61,HE61,HN61)&gt;0,1,),),)</f>
        <v>0</v>
      </c>
      <c r="EL61" s="650">
        <f>IF($AA61=1,IF(SUM($EH61:EK61)&lt;&gt;1,IF(SUM(GU61,GZ61,HF61,HO61)&gt;0,1,),),)</f>
        <v>0</v>
      </c>
      <c r="EM61" s="650">
        <f>IF($AA61=1,IF(SUM($EH61:EK61)&lt;&gt;1,IF(SUM(GV61,HG61,HP61)&gt;0,1,),),)</f>
        <v>0</v>
      </c>
      <c r="EN61" s="650">
        <f>IF($AA61=1,IF(SUM($EH61:EL61)&lt;&gt;1,IF(SUM(GW61,HH61,HQ61)&gt;0,1,),),)</f>
        <v>0</v>
      </c>
      <c r="EO61" s="650">
        <f>IF($AA61=1,IF(SUM($EH61:EM61)&lt;&gt;1,IF(SUM(GX61,HI61,HR61)&gt;0,1,),),)</f>
        <v>0</v>
      </c>
      <c r="EP61" s="650">
        <f>IF($AA61=1,IF(SUM($EH61:EO61)&lt;&gt;1,IF(SUM(GY61,HJ61,HS61,HA61)&gt;0,1,),),)</f>
        <v>0</v>
      </c>
      <c r="EQ61" s="818"/>
      <c r="ER61" s="818"/>
      <c r="ES61" s="818"/>
      <c r="ET61" s="818"/>
      <c r="EU61" s="818"/>
      <c r="EV61" s="818"/>
      <c r="EW61" s="59"/>
      <c r="EX61" s="59"/>
      <c r="EY61" s="59"/>
      <c r="EZ61" s="59"/>
      <c r="FA61" s="59"/>
      <c r="FB61" s="650">
        <f t="shared" si="21"/>
        <v>0</v>
      </c>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11"/>
      <c r="GB61" s="59"/>
      <c r="GC61" s="932"/>
      <c r="GD61" s="662"/>
      <c r="GE61" s="512"/>
      <c r="GF61" s="513"/>
      <c r="GG61" s="514"/>
      <c r="GH61" s="514"/>
      <c r="GI61" s="515">
        <f t="shared" si="260"/>
        <v>0</v>
      </c>
      <c r="GJ61" s="516">
        <f t="shared" si="261"/>
        <v>0</v>
      </c>
      <c r="GK61" s="517">
        <f t="shared" si="24"/>
        <v>0</v>
      </c>
      <c r="GL61" s="518">
        <f t="shared" si="262"/>
        <v>0</v>
      </c>
      <c r="GM61" s="518">
        <f t="shared" si="263"/>
        <v>0</v>
      </c>
      <c r="GN61" s="518">
        <f t="shared" si="264"/>
        <v>0</v>
      </c>
      <c r="GO61" s="518">
        <f t="shared" si="265"/>
        <v>0</v>
      </c>
      <c r="GP61" s="517">
        <f t="shared" si="162"/>
        <v>0</v>
      </c>
      <c r="GQ61" s="517">
        <f t="shared" si="163"/>
        <v>0</v>
      </c>
      <c r="GR61" s="517">
        <f>IF($GF61&lt;&gt;1,IF(AND(SUM($GQ61:GQ61)&lt;&gt;1),IF($GI61&gt;=10,1,),),0)</f>
        <v>0</v>
      </c>
      <c r="GS61" s="517">
        <f>IF($GF61&lt;&gt;1,IF(AND(SUM($GQ61:GR61)&lt;&gt;1),IF(AND($GE61=1,$GI61&gt;=4),1,),),0)</f>
        <v>0</v>
      </c>
      <c r="GT61" s="517">
        <f>IF($GF61&lt;&gt;1,IF(AND(SUM($GQ61:GS61)&lt;&gt;1),IF(AND($GE61=1,$GI61&gt;=2),1,),),0)</f>
        <v>0</v>
      </c>
      <c r="GU61" s="517">
        <f>IF($GF61&lt;&gt;1,IF(AND(SUM($GQ61:GT61)&lt;&gt;1),IF(AND($GE61=1,$GI61&gt;0),1,),),0)</f>
        <v>0</v>
      </c>
      <c r="GV61" s="517">
        <f>IF($GF61&lt;&gt;1,IF(AND(SUM($GQ61:GU61)&lt;&gt;1),IF($GI61&gt;=4,1,),),0)</f>
        <v>0</v>
      </c>
      <c r="GW61" s="517">
        <f>IF($GF61&lt;&gt;1,IF(AND(SUM($GQ61:GV61)&lt;&gt;1),IF($GE61=1,1,),),0)</f>
        <v>0</v>
      </c>
      <c r="GX61" s="517">
        <f>IF($GF61&lt;&gt;1,IF(AND(SUM($GQ61:GW61)&lt;&gt;1),IF($GI61&gt;=2,1,),),0)</f>
        <v>0</v>
      </c>
      <c r="GY61" s="517">
        <f>IF($GF61&lt;&gt;1,IF(AND(SUM($GQ61:GX61)&lt;&gt;1),IF($GI61&gt;0,1,),),0)</f>
        <v>0</v>
      </c>
      <c r="GZ61" s="517">
        <f t="shared" si="164"/>
        <v>0</v>
      </c>
      <c r="HA61" s="517">
        <f>IF(AND(SUM($GZ61:GZ61)&lt;&gt;1,$GP61=4,$GF61=1,$GI61&gt;0),1,0)</f>
        <v>0</v>
      </c>
      <c r="HB61" s="517">
        <f t="shared" si="165"/>
        <v>0</v>
      </c>
      <c r="HC61" s="517">
        <f t="shared" si="166"/>
        <v>0</v>
      </c>
      <c r="HD61" s="517">
        <f>IF(AND($GP61=2,SUM($HB61:HC61)&lt;&gt;1),IF(AND($GE61=1,$GJ61&gt;=0.2),1,),)</f>
        <v>0</v>
      </c>
      <c r="HE61" s="517">
        <f>IF(AND($GP61=2,SUM($HB61:HD61)&lt;&gt;1),IF(AND($GE61=1,$GJ61&gt;=0.1),1,),)</f>
        <v>0</v>
      </c>
      <c r="HF61" s="517">
        <f>IF(AND($GP61=2,SUM($HB61:HE61)&lt;&gt;1),IF(AND($GE61=1,$GI61&gt;0),1,),)</f>
        <v>0</v>
      </c>
      <c r="HG61" s="517">
        <f>IF(AND($GP61=2,SUM($HB61:HF61)&lt;&gt;1),IF($GJ61&gt;=0.2,1,),)</f>
        <v>0</v>
      </c>
      <c r="HH61" s="517">
        <f>IF(AND($GP61=2,SUM($HB61:HG61)&lt;&gt;1),IF($GE61=1,1,),)</f>
        <v>0</v>
      </c>
      <c r="HI61" s="517">
        <f>IF(AND($GP61=2,SUM($HB61:HH61)&lt;&gt;1),IF($GJ61&gt;=0.1,1,),)</f>
        <v>0</v>
      </c>
      <c r="HJ61" s="517">
        <f>IF(AND(SUM($HB61:HI61)&lt;&gt;1,$GP61=2,$GI61&gt;0),1,)</f>
        <v>0</v>
      </c>
      <c r="HK61" s="517">
        <f t="shared" si="167"/>
        <v>0</v>
      </c>
      <c r="HL61" s="517">
        <f t="shared" si="168"/>
        <v>0</v>
      </c>
      <c r="HM61" s="517">
        <f>IF(AND($GP61=3,SUM($HK61:HL61)&lt;&gt;1),IF(AND($GE61=1,$GJ61&gt;=0.1),1,),)</f>
        <v>0</v>
      </c>
      <c r="HN61" s="517">
        <f>IF(AND($GP61=3,SUM($HK61:HM61)&lt;&gt;1),IF(AND($GE61=1,$GJ61&gt;=0.05),1,),)</f>
        <v>0</v>
      </c>
      <c r="HO61" s="517">
        <f>IF(AND($GP61=3,SUM($HK61:HN61)&lt;&gt;1),IF(AND($GE61=1,$GI61&gt;0),1,),)</f>
        <v>0</v>
      </c>
      <c r="HP61" s="517">
        <f>IF(AND($GP61=3,SUM($HK61:HO61)&lt;&gt;1),IF($GJ61&gt;=0.1,1,),)</f>
        <v>0</v>
      </c>
      <c r="HQ61" s="517">
        <f>IF(AND($GP61=3,SUM($HK61:HP61)&lt;&gt;1),IF($GE61=1,1,),)</f>
        <v>0</v>
      </c>
      <c r="HR61" s="517">
        <f>IF(AND($GP61=3,SUM($HK61:HQ61)&lt;&gt;1),IF($GJ61&gt;=0.05,1,),)</f>
        <v>0</v>
      </c>
      <c r="HS61" s="517">
        <f>IF(AND(SUM($HK61:HR61)&lt;&gt;1,$GP61=3,$GF61=1,$GI61&gt;0),1,)</f>
        <v>0</v>
      </c>
      <c r="HT61" s="831"/>
      <c r="HU61" s="520">
        <f t="shared" si="169"/>
        <v>0</v>
      </c>
      <c r="HV61" s="521">
        <f t="shared" si="170"/>
        <v>0</v>
      </c>
      <c r="HW61" s="521">
        <f t="shared" si="171"/>
        <v>0</v>
      </c>
      <c r="HX61" s="521">
        <f t="shared" si="172"/>
        <v>0</v>
      </c>
      <c r="HY61" s="521">
        <f t="shared" si="173"/>
        <v>0</v>
      </c>
      <c r="HZ61" s="521">
        <f t="shared" si="174"/>
        <v>0</v>
      </c>
      <c r="IA61" s="521">
        <f t="shared" si="175"/>
        <v>0</v>
      </c>
      <c r="IB61" s="521">
        <f t="shared" si="176"/>
        <v>0</v>
      </c>
      <c r="IC61" s="521">
        <f t="shared" si="177"/>
        <v>0</v>
      </c>
      <c r="ID61" s="521">
        <f t="shared" si="178"/>
        <v>0</v>
      </c>
      <c r="IE61" s="521">
        <f t="shared" si="179"/>
        <v>0</v>
      </c>
      <c r="IF61" s="521">
        <f t="shared" si="180"/>
        <v>0</v>
      </c>
      <c r="IG61" s="521">
        <f t="shared" si="181"/>
        <v>0</v>
      </c>
      <c r="IH61" s="521">
        <f t="shared" si="182"/>
        <v>0</v>
      </c>
      <c r="II61" s="521">
        <f t="shared" si="183"/>
        <v>0</v>
      </c>
      <c r="IJ61" s="521">
        <f t="shared" si="184"/>
        <v>0</v>
      </c>
      <c r="IK61" s="521">
        <f t="shared" si="185"/>
        <v>0</v>
      </c>
      <c r="IL61" s="521">
        <f t="shared" si="186"/>
        <v>0</v>
      </c>
      <c r="IM61" s="521">
        <f t="shared" si="187"/>
        <v>0</v>
      </c>
      <c r="IN61" s="521">
        <f t="shared" si="266"/>
        <v>0</v>
      </c>
      <c r="IO61" s="521">
        <f t="shared" si="267"/>
        <v>0</v>
      </c>
      <c r="IP61" s="521">
        <f t="shared" si="268"/>
        <v>0</v>
      </c>
      <c r="IQ61" s="521">
        <f t="shared" si="269"/>
        <v>0</v>
      </c>
      <c r="IR61" s="521">
        <f t="shared" si="270"/>
        <v>0</v>
      </c>
      <c r="IS61" s="521">
        <f t="shared" si="271"/>
        <v>0</v>
      </c>
      <c r="IT61" s="521">
        <f t="shared" si="272"/>
        <v>0</v>
      </c>
      <c r="IU61" s="521">
        <f t="shared" si="273"/>
        <v>0</v>
      </c>
      <c r="IV61" s="521">
        <f t="shared" si="274"/>
        <v>0</v>
      </c>
      <c r="IW61" s="823">
        <f t="shared" si="275"/>
        <v>0</v>
      </c>
      <c r="IX61" s="521">
        <f t="shared" si="276"/>
        <v>0</v>
      </c>
      <c r="IY61" s="521">
        <f t="shared" si="277"/>
        <v>0</v>
      </c>
      <c r="IZ61" s="823">
        <f t="shared" si="188"/>
        <v>0</v>
      </c>
      <c r="JA61" s="521">
        <f t="shared" si="278"/>
        <v>0</v>
      </c>
      <c r="JB61" s="521">
        <f t="shared" si="279"/>
        <v>0</v>
      </c>
      <c r="JC61" s="521">
        <f t="shared" si="280"/>
        <v>0</v>
      </c>
      <c r="JD61" s="521">
        <f t="shared" si="189"/>
        <v>0</v>
      </c>
      <c r="JE61" s="521">
        <f t="shared" si="190"/>
        <v>0</v>
      </c>
      <c r="JF61" s="521">
        <f t="shared" si="191"/>
        <v>0</v>
      </c>
      <c r="JG61" s="521">
        <f t="shared" si="192"/>
        <v>0</v>
      </c>
      <c r="JH61" s="521">
        <f t="shared" si="193"/>
        <v>0</v>
      </c>
      <c r="JI61" s="521">
        <f t="shared" si="194"/>
        <v>0</v>
      </c>
      <c r="JJ61" s="521">
        <f t="shared" si="195"/>
        <v>0</v>
      </c>
      <c r="JK61" s="521">
        <f t="shared" si="196"/>
        <v>0</v>
      </c>
      <c r="JL61" s="521">
        <f t="shared" si="197"/>
        <v>0</v>
      </c>
      <c r="JM61" s="521">
        <f t="shared" si="198"/>
        <v>0</v>
      </c>
      <c r="JN61" s="521">
        <f t="shared" si="199"/>
        <v>0</v>
      </c>
      <c r="JO61" s="521">
        <f t="shared" si="200"/>
        <v>0</v>
      </c>
      <c r="JP61" s="521">
        <f t="shared" si="201"/>
        <v>0</v>
      </c>
      <c r="JQ61" s="521">
        <f t="shared" si="202"/>
        <v>0</v>
      </c>
      <c r="JR61" s="521">
        <f t="shared" si="203"/>
        <v>0</v>
      </c>
      <c r="JS61" s="521">
        <f t="shared" si="204"/>
        <v>0</v>
      </c>
      <c r="JT61" s="521">
        <f t="shared" si="205"/>
        <v>0</v>
      </c>
      <c r="JU61" s="521">
        <f t="shared" si="206"/>
        <v>0</v>
      </c>
      <c r="JV61" s="521">
        <f t="shared" si="207"/>
        <v>0</v>
      </c>
      <c r="JW61" s="521">
        <f t="shared" si="208"/>
        <v>0</v>
      </c>
      <c r="JX61" s="521">
        <f t="shared" si="209"/>
        <v>0</v>
      </c>
      <c r="JY61" s="521">
        <f t="shared" si="210"/>
        <v>0</v>
      </c>
      <c r="JZ61" s="521">
        <f t="shared" si="211"/>
        <v>0</v>
      </c>
      <c r="KA61" s="521">
        <f t="shared" si="212"/>
        <v>0</v>
      </c>
      <c r="KB61" s="521">
        <f t="shared" si="213"/>
        <v>0</v>
      </c>
      <c r="KC61" s="521">
        <f t="shared" si="214"/>
        <v>0</v>
      </c>
      <c r="KD61" s="521">
        <f t="shared" si="215"/>
        <v>0</v>
      </c>
      <c r="KE61" s="521">
        <f t="shared" si="216"/>
        <v>0</v>
      </c>
      <c r="KF61" s="521">
        <f t="shared" si="281"/>
        <v>0</v>
      </c>
      <c r="KG61" s="521">
        <f t="shared" si="217"/>
        <v>0</v>
      </c>
      <c r="KH61" s="521">
        <f t="shared" si="218"/>
        <v>0</v>
      </c>
      <c r="KI61" s="522">
        <f t="shared" si="219"/>
        <v>0</v>
      </c>
      <c r="KJ61" s="521">
        <f t="shared" si="282"/>
        <v>0</v>
      </c>
      <c r="KK61" s="760">
        <f>IF(H61=1,VLOOKUP(C61,'総括表 (A表)'!$E$12:$AW$542,42,FALSE),)</f>
        <v>0</v>
      </c>
      <c r="KL61" s="524">
        <f t="shared" si="220"/>
        <v>0</v>
      </c>
      <c r="KM61" s="521" t="str">
        <f t="shared" si="84"/>
        <v/>
      </c>
      <c r="KN61" s="521" t="str">
        <f t="shared" si="85"/>
        <v/>
      </c>
      <c r="KO61" s="521" t="str">
        <f t="shared" si="221"/>
        <v/>
      </c>
      <c r="KP61" s="521" t="str">
        <f t="shared" si="86"/>
        <v/>
      </c>
      <c r="KQ61" s="521" t="str">
        <f t="shared" si="87"/>
        <v/>
      </c>
      <c r="KR61" s="521" t="str">
        <f t="shared" si="88"/>
        <v/>
      </c>
      <c r="KS61" s="521" t="str">
        <f t="shared" si="89"/>
        <v/>
      </c>
      <c r="KT61" s="521" t="str">
        <f t="shared" si="90"/>
        <v/>
      </c>
      <c r="KU61" s="760" t="str">
        <f t="shared" si="91"/>
        <v/>
      </c>
      <c r="KV61" s="521" t="str">
        <f t="shared" si="283"/>
        <v/>
      </c>
      <c r="KW61" s="520">
        <f t="shared" si="93"/>
        <v>0</v>
      </c>
      <c r="KX61" s="521" t="str">
        <f t="shared" si="222"/>
        <v/>
      </c>
      <c r="KY61" s="525">
        <f t="shared" si="284"/>
        <v>0</v>
      </c>
      <c r="KZ61" s="521" t="str">
        <f t="shared" si="285"/>
        <v/>
      </c>
      <c r="LA61" s="760" t="str">
        <f t="shared" si="286"/>
        <v/>
      </c>
      <c r="LB61" s="526" t="str">
        <f t="shared" si="97"/>
        <v>○</v>
      </c>
      <c r="LC61" s="520">
        <f t="shared" si="223"/>
        <v>0</v>
      </c>
      <c r="LD61" s="527">
        <f t="shared" si="224"/>
        <v>0</v>
      </c>
      <c r="LE61" s="527" t="str">
        <f t="shared" si="225"/>
        <v/>
      </c>
      <c r="LF61" s="761" t="str">
        <f t="shared" si="226"/>
        <v/>
      </c>
      <c r="LG61" s="735" t="str">
        <f t="shared" si="287"/>
        <v/>
      </c>
      <c r="LH61" s="530" t="str">
        <f t="shared" si="288"/>
        <v>○</v>
      </c>
      <c r="LI61" s="736">
        <f t="shared" si="100"/>
        <v>0</v>
      </c>
      <c r="LJ61" s="761">
        <f t="shared" si="289"/>
        <v>0</v>
      </c>
      <c r="LK61" s="532">
        <f t="shared" si="227"/>
        <v>0</v>
      </c>
      <c r="LL61" s="533" t="str">
        <f t="shared" si="228"/>
        <v>○</v>
      </c>
      <c r="LM61" s="600">
        <f t="shared" si="290"/>
        <v>0</v>
      </c>
      <c r="LN61" s="602" t="str">
        <f t="shared" si="229"/>
        <v>○</v>
      </c>
      <c r="LO61" s="608">
        <f t="shared" si="103"/>
        <v>0</v>
      </c>
      <c r="LP61" s="521" t="str">
        <f t="shared" si="291"/>
        <v/>
      </c>
      <c r="LQ61" s="607">
        <f t="shared" si="292"/>
        <v>0</v>
      </c>
      <c r="LR61" s="521" t="str">
        <f t="shared" si="293"/>
        <v/>
      </c>
      <c r="LS61" s="519" t="str">
        <f t="shared" si="294"/>
        <v/>
      </c>
      <c r="LT61" s="526" t="str">
        <f t="shared" si="108"/>
        <v>○</v>
      </c>
      <c r="LU61" s="601" t="str">
        <f t="shared" si="230"/>
        <v/>
      </c>
      <c r="LV61" s="601">
        <f t="shared" si="231"/>
        <v>0</v>
      </c>
      <c r="LW61" s="761">
        <f t="shared" si="295"/>
        <v>0</v>
      </c>
      <c r="LX61" s="735">
        <f t="shared" si="296"/>
        <v>0</v>
      </c>
      <c r="LY61" s="530" t="str">
        <f t="shared" si="112"/>
        <v>○</v>
      </c>
      <c r="LZ61" s="736">
        <f t="shared" si="297"/>
        <v>0</v>
      </c>
      <c r="MA61" s="761">
        <f t="shared" si="298"/>
        <v>0</v>
      </c>
      <c r="MB61" s="532">
        <f t="shared" si="299"/>
        <v>0</v>
      </c>
      <c r="MC61" s="533" t="str">
        <f t="shared" si="232"/>
        <v>○</v>
      </c>
      <c r="MD61" s="473">
        <f>IF(AND($H61=1,$T61=1),SUMIF($E$14:$E$213,E61,$CA$14:CA260),0)</f>
        <v>0</v>
      </c>
      <c r="ME61" s="856" t="str">
        <f t="shared" si="116"/>
        <v>○</v>
      </c>
      <c r="MF61" s="869" t="str">
        <f t="shared" si="233"/>
        <v/>
      </c>
      <c r="MG61" s="870" t="str">
        <f t="shared" si="300"/>
        <v/>
      </c>
      <c r="MH61" s="871" t="str">
        <f t="shared" si="301"/>
        <v/>
      </c>
      <c r="MI61" s="872" t="str">
        <f t="shared" si="234"/>
        <v/>
      </c>
      <c r="MJ61" s="873" t="str">
        <f t="shared" si="302"/>
        <v/>
      </c>
      <c r="MK61" s="874">
        <f t="shared" si="303"/>
        <v>0</v>
      </c>
    </row>
    <row r="62" spans="1:349" ht="18.649999999999999" customHeight="1">
      <c r="A62" s="610">
        <f t="shared" si="245"/>
        <v>0</v>
      </c>
      <c r="B62" s="610">
        <f t="shared" si="121"/>
        <v>0</v>
      </c>
      <c r="C62" s="610">
        <f t="shared" si="122"/>
        <v>0</v>
      </c>
      <c r="D62" s="610">
        <f t="shared" si="123"/>
        <v>0</v>
      </c>
      <c r="E62" s="610">
        <f t="shared" si="246"/>
        <v>0</v>
      </c>
      <c r="F62" s="610">
        <f t="shared" si="124"/>
        <v>0</v>
      </c>
      <c r="G62" s="610">
        <f t="shared" si="125"/>
        <v>0</v>
      </c>
      <c r="H62" s="610">
        <f t="shared" si="126"/>
        <v>0</v>
      </c>
      <c r="I62" s="611">
        <f t="shared" si="10"/>
        <v>49</v>
      </c>
      <c r="J62" s="406"/>
      <c r="K62" s="407"/>
      <c r="L62" s="407"/>
      <c r="M62" s="720"/>
      <c r="N62" s="924"/>
      <c r="O62" s="918"/>
      <c r="P62" s="306"/>
      <c r="Q62" s="637">
        <f t="shared" si="127"/>
        <v>0</v>
      </c>
      <c r="R62" s="656"/>
      <c r="S62" s="655"/>
      <c r="T62" s="657"/>
      <c r="U62" s="657"/>
      <c r="V62" s="762">
        <f t="shared" si="247"/>
        <v>0</v>
      </c>
      <c r="W62" s="305"/>
      <c r="X62" s="502"/>
      <c r="Y62" s="502"/>
      <c r="Z62" s="305"/>
      <c r="AA62" s="639" t="str">
        <f t="shared" si="128"/>
        <v/>
      </c>
      <c r="AB62" s="640" t="str">
        <f t="shared" si="129"/>
        <v/>
      </c>
      <c r="AC62" s="314"/>
      <c r="AD62" s="641">
        <f t="shared" si="130"/>
        <v>0</v>
      </c>
      <c r="AE62" s="729"/>
      <c r="AF62" s="728" t="str">
        <f>'整理番号表 （R6時） '!$AC62</f>
        <v/>
      </c>
      <c r="AG62" s="730" t="str">
        <f t="shared" si="131"/>
        <v/>
      </c>
      <c r="AH62" s="314"/>
      <c r="AI62" s="314"/>
      <c r="AJ62" s="639">
        <f>IF(AI62&lt;&gt;0,VLOOKUP(AI62,'整理番号表 （R6時） '!$B$20:$F$47,2,FALSE),)</f>
        <v>0</v>
      </c>
      <c r="AK62" s="409"/>
      <c r="AL62" s="733"/>
      <c r="AM62" s="409"/>
      <c r="AN62" s="315"/>
      <c r="AO62" s="644" t="str">
        <f>IF(AND($S62=1,$AN62&lt;&gt;0),VLOOKUP(AN62,'整理番号表 （R6時） '!$P$6:$Q$39,2,FALSE),IF(AND($T62=1,$AN62&gt;0,$AN62&lt;=8),VLOOKUP($AN62,'整理番号表 （R6時） '!$P$6:$Q$13,2,FALSE),IF($AN62&gt;=9,"ﾘｰｽは1～8の数字を選択","")))</f>
        <v/>
      </c>
      <c r="AP62" s="501"/>
      <c r="AQ62" s="645">
        <f t="shared" si="132"/>
        <v>0</v>
      </c>
      <c r="AR62" s="810"/>
      <c r="AS62" s="305"/>
      <c r="AT62" s="504"/>
      <c r="AU62" s="505"/>
      <c r="AV62" s="503"/>
      <c r="AW62" s="315"/>
      <c r="AX62" s="751">
        <f>IF(AW62&lt;&gt;0,VLOOKUP(AW62,'整理番号表 （R6時） '!$P$43:$R$49,2,FALSE),)</f>
        <v>0</v>
      </c>
      <c r="AY62" s="506"/>
      <c r="AZ62" s="505"/>
      <c r="BA62" s="503"/>
      <c r="BB62" s="444"/>
      <c r="BC62" s="759">
        <f t="shared" si="133"/>
        <v>0</v>
      </c>
      <c r="BD62" s="763">
        <f t="shared" si="248"/>
        <v>0</v>
      </c>
      <c r="BE62" s="759">
        <f t="shared" si="134"/>
        <v>0</v>
      </c>
      <c r="BF62" s="508"/>
      <c r="BG62" s="508"/>
      <c r="BH62" s="508"/>
      <c r="BI62" s="509"/>
      <c r="BJ62" s="770" t="str">
        <f t="shared" si="135"/>
        <v/>
      </c>
      <c r="BK62" s="772" t="str">
        <f t="shared" si="136"/>
        <v/>
      </c>
      <c r="BL62" s="648">
        <f t="shared" si="137"/>
        <v>0</v>
      </c>
      <c r="BM62" s="836"/>
      <c r="BN62" s="510"/>
      <c r="BO62" s="593"/>
      <c r="BP62" s="902"/>
      <c r="BQ62" s="756"/>
      <c r="BR62" s="756"/>
      <c r="BS62" s="756"/>
      <c r="BT62" s="929" t="str">
        <f t="shared" si="306"/>
        <v/>
      </c>
      <c r="BU62" s="911"/>
      <c r="BV62" s="752"/>
      <c r="BW62" s="751">
        <f>IF(BV62&lt;&gt;0,VLOOKUP(BV62,'整理番号表 （R6時） '!$P$43:$R$49,2,FALSE),)</f>
        <v>0</v>
      </c>
      <c r="BX62" s="758"/>
      <c r="BY62" s="757"/>
      <c r="BZ62" s="759" t="str">
        <f t="shared" si="138"/>
        <v/>
      </c>
      <c r="CA62" s="712"/>
      <c r="CB62" s="759">
        <f t="shared" si="139"/>
        <v>0</v>
      </c>
      <c r="CC62" s="763" t="str">
        <f t="shared" si="249"/>
        <v/>
      </c>
      <c r="CD62" s="754"/>
      <c r="CE62" s="754"/>
      <c r="CF62" s="759">
        <f t="shared" si="235"/>
        <v>0</v>
      </c>
      <c r="CG62" s="748"/>
      <c r="CH62" s="748"/>
      <c r="CI62" s="622"/>
      <c r="CJ62" s="853"/>
      <c r="CK62" s="854"/>
      <c r="CL62" s="665" t="str">
        <f t="shared" si="140"/>
        <v/>
      </c>
      <c r="CM62" s="666" t="str">
        <f t="shared" si="250"/>
        <v/>
      </c>
      <c r="CN62" s="744"/>
      <c r="CO62" s="496"/>
      <c r="CP62" s="762" t="str">
        <f t="shared" si="251"/>
        <v/>
      </c>
      <c r="CQ62" s="740"/>
      <c r="CR62" s="749"/>
      <c r="CS62" s="740"/>
      <c r="CT62" s="740"/>
      <c r="CU62" s="740"/>
      <c r="CV62" s="649" t="str">
        <f t="shared" si="141"/>
        <v/>
      </c>
      <c r="CW62" s="547">
        <f t="shared" si="142"/>
        <v>0</v>
      </c>
      <c r="CX62" s="762" t="str">
        <f t="shared" si="252"/>
        <v/>
      </c>
      <c r="CY62" s="715"/>
      <c r="CZ62" s="740"/>
      <c r="DA62" s="715"/>
      <c r="DB62" s="715"/>
      <c r="DC62" s="714"/>
      <c r="DD62" s="649" t="str">
        <f t="shared" si="143"/>
        <v/>
      </c>
      <c r="DE62" s="547" t="str">
        <f t="shared" si="144"/>
        <v/>
      </c>
      <c r="DF62" s="762">
        <f t="shared" si="145"/>
        <v>0</v>
      </c>
      <c r="DG62" s="762" t="str">
        <f t="shared" si="146"/>
        <v/>
      </c>
      <c r="DH62" s="762">
        <f t="shared" si="147"/>
        <v>0</v>
      </c>
      <c r="DI62" s="762">
        <f t="shared" si="148"/>
        <v>0</v>
      </c>
      <c r="DJ62" s="762">
        <f t="shared" si="149"/>
        <v>0</v>
      </c>
      <c r="DK62" s="762">
        <f t="shared" si="150"/>
        <v>0</v>
      </c>
      <c r="DL62" s="762">
        <f t="shared" si="151"/>
        <v>0</v>
      </c>
      <c r="DM62" s="762" t="str">
        <f t="shared" si="152"/>
        <v/>
      </c>
      <c r="DN62" s="855"/>
      <c r="DO62" s="661">
        <f t="shared" si="304"/>
        <v>0</v>
      </c>
      <c r="DP62" s="336">
        <f t="shared" si="304"/>
        <v>0</v>
      </c>
      <c r="DQ62" s="336">
        <f t="shared" si="304"/>
        <v>0</v>
      </c>
      <c r="DR62" s="336">
        <f t="shared" si="304"/>
        <v>0</v>
      </c>
      <c r="DS62" s="336">
        <f t="shared" si="304"/>
        <v>0</v>
      </c>
      <c r="DT62" s="336">
        <f t="shared" si="304"/>
        <v>0</v>
      </c>
      <c r="DU62" s="336">
        <f t="shared" si="253"/>
        <v>0</v>
      </c>
      <c r="DV62" s="336">
        <f t="shared" si="305"/>
        <v>0</v>
      </c>
      <c r="DW62" s="336">
        <f t="shared" si="305"/>
        <v>0</v>
      </c>
      <c r="DX62" s="336">
        <f t="shared" si="305"/>
        <v>0</v>
      </c>
      <c r="DY62" s="336">
        <f t="shared" si="305"/>
        <v>0</v>
      </c>
      <c r="DZ62" s="336">
        <f t="shared" si="305"/>
        <v>0</v>
      </c>
      <c r="EA62" s="336">
        <f t="shared" si="305"/>
        <v>0</v>
      </c>
      <c r="EB62" s="336">
        <f t="shared" si="254"/>
        <v>0</v>
      </c>
      <c r="EC62" s="336">
        <f t="shared" si="255"/>
        <v>0</v>
      </c>
      <c r="ED62" s="336">
        <f t="shared" si="256"/>
        <v>0</v>
      </c>
      <c r="EE62" s="336">
        <f t="shared" si="257"/>
        <v>0</v>
      </c>
      <c r="EF62" s="336">
        <f t="shared" si="258"/>
        <v>0</v>
      </c>
      <c r="EG62" s="390">
        <f t="shared" si="259"/>
        <v>0</v>
      </c>
      <c r="EH62" s="650">
        <f t="shared" si="161"/>
        <v>0</v>
      </c>
      <c r="EI62" s="650">
        <f>IF($AA62=1,IF(SUM($EH62:EH62)&lt;&gt;1,IF(SUM(GR62,HC62,HL62)&gt;0,1,),),)</f>
        <v>0</v>
      </c>
      <c r="EJ62" s="650">
        <f>IF($AA62=1,IF(SUM($EH62:EI62)&lt;&gt;1,IF(SUM(GS62,HD62,HM62)&gt;0,1,),),)</f>
        <v>0</v>
      </c>
      <c r="EK62" s="650">
        <f>IF($AA62=1,IF(SUM($EH62:EJ62)&lt;&gt;1,IF(SUM(GT62,HE62,HN62)&gt;0,1,),),)</f>
        <v>0</v>
      </c>
      <c r="EL62" s="650">
        <f>IF($AA62=1,IF(SUM($EH62:EK62)&lt;&gt;1,IF(SUM(GU62,GZ62,HF62,HO62)&gt;0,1,),),)</f>
        <v>0</v>
      </c>
      <c r="EM62" s="650">
        <f>IF($AA62=1,IF(SUM($EH62:EK62)&lt;&gt;1,IF(SUM(GV62,HG62,HP62)&gt;0,1,),),)</f>
        <v>0</v>
      </c>
      <c r="EN62" s="650">
        <f>IF($AA62=1,IF(SUM($EH62:EL62)&lt;&gt;1,IF(SUM(GW62,HH62,HQ62)&gt;0,1,),),)</f>
        <v>0</v>
      </c>
      <c r="EO62" s="650">
        <f>IF($AA62=1,IF(SUM($EH62:EM62)&lt;&gt;1,IF(SUM(GX62,HI62,HR62)&gt;0,1,),),)</f>
        <v>0</v>
      </c>
      <c r="EP62" s="650">
        <f>IF($AA62=1,IF(SUM($EH62:EO62)&lt;&gt;1,IF(SUM(GY62,HJ62,HS62,HA62)&gt;0,1,),),)</f>
        <v>0</v>
      </c>
      <c r="EQ62" s="818"/>
      <c r="ER62" s="818"/>
      <c r="ES62" s="818"/>
      <c r="ET62" s="818"/>
      <c r="EU62" s="818"/>
      <c r="EV62" s="818"/>
      <c r="EW62" s="59"/>
      <c r="EX62" s="59"/>
      <c r="EY62" s="59"/>
      <c r="EZ62" s="59"/>
      <c r="FA62" s="59"/>
      <c r="FB62" s="650">
        <f t="shared" si="21"/>
        <v>0</v>
      </c>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11"/>
      <c r="GB62" s="59"/>
      <c r="GC62" s="932"/>
      <c r="GD62" s="662"/>
      <c r="GE62" s="512"/>
      <c r="GF62" s="513"/>
      <c r="GG62" s="514"/>
      <c r="GH62" s="514"/>
      <c r="GI62" s="515">
        <f t="shared" si="260"/>
        <v>0</v>
      </c>
      <c r="GJ62" s="516">
        <f t="shared" si="261"/>
        <v>0</v>
      </c>
      <c r="GK62" s="517">
        <f t="shared" si="24"/>
        <v>0</v>
      </c>
      <c r="GL62" s="518">
        <f t="shared" si="262"/>
        <v>0</v>
      </c>
      <c r="GM62" s="518">
        <f t="shared" si="263"/>
        <v>0</v>
      </c>
      <c r="GN62" s="518">
        <f t="shared" si="264"/>
        <v>0</v>
      </c>
      <c r="GO62" s="518">
        <f t="shared" si="265"/>
        <v>0</v>
      </c>
      <c r="GP62" s="517">
        <f t="shared" si="162"/>
        <v>0</v>
      </c>
      <c r="GQ62" s="517">
        <f t="shared" si="163"/>
        <v>0</v>
      </c>
      <c r="GR62" s="517">
        <f>IF($GF62&lt;&gt;1,IF(AND(SUM($GQ62:GQ62)&lt;&gt;1),IF($GI62&gt;=10,1,),),0)</f>
        <v>0</v>
      </c>
      <c r="GS62" s="517">
        <f>IF($GF62&lt;&gt;1,IF(AND(SUM($GQ62:GR62)&lt;&gt;1),IF(AND($GE62=1,$GI62&gt;=4),1,),),0)</f>
        <v>0</v>
      </c>
      <c r="GT62" s="517">
        <f>IF($GF62&lt;&gt;1,IF(AND(SUM($GQ62:GS62)&lt;&gt;1),IF(AND($GE62=1,$GI62&gt;=2),1,),),0)</f>
        <v>0</v>
      </c>
      <c r="GU62" s="517">
        <f>IF($GF62&lt;&gt;1,IF(AND(SUM($GQ62:GT62)&lt;&gt;1),IF(AND($GE62=1,$GI62&gt;0),1,),),0)</f>
        <v>0</v>
      </c>
      <c r="GV62" s="517">
        <f>IF($GF62&lt;&gt;1,IF(AND(SUM($GQ62:GU62)&lt;&gt;1),IF($GI62&gt;=4,1,),),0)</f>
        <v>0</v>
      </c>
      <c r="GW62" s="517">
        <f>IF($GF62&lt;&gt;1,IF(AND(SUM($GQ62:GV62)&lt;&gt;1),IF($GE62=1,1,),),0)</f>
        <v>0</v>
      </c>
      <c r="GX62" s="517">
        <f>IF($GF62&lt;&gt;1,IF(AND(SUM($GQ62:GW62)&lt;&gt;1),IF($GI62&gt;=2,1,),),0)</f>
        <v>0</v>
      </c>
      <c r="GY62" s="517">
        <f>IF($GF62&lt;&gt;1,IF(AND(SUM($GQ62:GX62)&lt;&gt;1),IF($GI62&gt;0,1,),),0)</f>
        <v>0</v>
      </c>
      <c r="GZ62" s="517">
        <f t="shared" si="164"/>
        <v>0</v>
      </c>
      <c r="HA62" s="517">
        <f>IF(AND(SUM($GZ62:GZ62)&lt;&gt;1,$GP62=4,$GF62=1,$GI62&gt;0),1,0)</f>
        <v>0</v>
      </c>
      <c r="HB62" s="517">
        <f t="shared" si="165"/>
        <v>0</v>
      </c>
      <c r="HC62" s="517">
        <f t="shared" si="166"/>
        <v>0</v>
      </c>
      <c r="HD62" s="517">
        <f>IF(AND($GP62=2,SUM($HB62:HC62)&lt;&gt;1),IF(AND($GE62=1,$GJ62&gt;=0.2),1,),)</f>
        <v>0</v>
      </c>
      <c r="HE62" s="517">
        <f>IF(AND($GP62=2,SUM($HB62:HD62)&lt;&gt;1),IF(AND($GE62=1,$GJ62&gt;=0.1),1,),)</f>
        <v>0</v>
      </c>
      <c r="HF62" s="517">
        <f>IF(AND($GP62=2,SUM($HB62:HE62)&lt;&gt;1),IF(AND($GE62=1,$GI62&gt;0),1,),)</f>
        <v>0</v>
      </c>
      <c r="HG62" s="517">
        <f>IF(AND($GP62=2,SUM($HB62:HF62)&lt;&gt;1),IF($GJ62&gt;=0.2,1,),)</f>
        <v>0</v>
      </c>
      <c r="HH62" s="517">
        <f>IF(AND($GP62=2,SUM($HB62:HG62)&lt;&gt;1),IF($GE62=1,1,),)</f>
        <v>0</v>
      </c>
      <c r="HI62" s="517">
        <f>IF(AND($GP62=2,SUM($HB62:HH62)&lt;&gt;1),IF($GJ62&gt;=0.1,1,),)</f>
        <v>0</v>
      </c>
      <c r="HJ62" s="517">
        <f>IF(AND(SUM($HB62:HI62)&lt;&gt;1,$GP62=2,$GI62&gt;0),1,)</f>
        <v>0</v>
      </c>
      <c r="HK62" s="517">
        <f t="shared" si="167"/>
        <v>0</v>
      </c>
      <c r="HL62" s="517">
        <f t="shared" si="168"/>
        <v>0</v>
      </c>
      <c r="HM62" s="517">
        <f>IF(AND($GP62=3,SUM($HK62:HL62)&lt;&gt;1),IF(AND($GE62=1,$GJ62&gt;=0.1),1,),)</f>
        <v>0</v>
      </c>
      <c r="HN62" s="517">
        <f>IF(AND($GP62=3,SUM($HK62:HM62)&lt;&gt;1),IF(AND($GE62=1,$GJ62&gt;=0.05),1,),)</f>
        <v>0</v>
      </c>
      <c r="HO62" s="517">
        <f>IF(AND($GP62=3,SUM($HK62:HN62)&lt;&gt;1),IF(AND($GE62=1,$GI62&gt;0),1,),)</f>
        <v>0</v>
      </c>
      <c r="HP62" s="517">
        <f>IF(AND($GP62=3,SUM($HK62:HO62)&lt;&gt;1),IF($GJ62&gt;=0.1,1,),)</f>
        <v>0</v>
      </c>
      <c r="HQ62" s="517">
        <f>IF(AND($GP62=3,SUM($HK62:HP62)&lt;&gt;1),IF($GE62=1,1,),)</f>
        <v>0</v>
      </c>
      <c r="HR62" s="517">
        <f>IF(AND($GP62=3,SUM($HK62:HQ62)&lt;&gt;1),IF($GJ62&gt;=0.05,1,),)</f>
        <v>0</v>
      </c>
      <c r="HS62" s="517">
        <f>IF(AND(SUM($HK62:HR62)&lt;&gt;1,$GP62=3,$GF62=1,$GI62&gt;0),1,)</f>
        <v>0</v>
      </c>
      <c r="HT62" s="831"/>
      <c r="HU62" s="520">
        <f t="shared" si="169"/>
        <v>0</v>
      </c>
      <c r="HV62" s="521">
        <f t="shared" si="170"/>
        <v>0</v>
      </c>
      <c r="HW62" s="521">
        <f t="shared" si="171"/>
        <v>0</v>
      </c>
      <c r="HX62" s="521">
        <f t="shared" si="172"/>
        <v>0</v>
      </c>
      <c r="HY62" s="521">
        <f t="shared" si="173"/>
        <v>0</v>
      </c>
      <c r="HZ62" s="521">
        <f t="shared" si="174"/>
        <v>0</v>
      </c>
      <c r="IA62" s="521">
        <f t="shared" si="175"/>
        <v>0</v>
      </c>
      <c r="IB62" s="521">
        <f t="shared" si="176"/>
        <v>0</v>
      </c>
      <c r="IC62" s="521">
        <f t="shared" si="177"/>
        <v>0</v>
      </c>
      <c r="ID62" s="521">
        <f t="shared" si="178"/>
        <v>0</v>
      </c>
      <c r="IE62" s="521">
        <f t="shared" si="179"/>
        <v>0</v>
      </c>
      <c r="IF62" s="521">
        <f t="shared" si="180"/>
        <v>0</v>
      </c>
      <c r="IG62" s="521">
        <f t="shared" si="181"/>
        <v>0</v>
      </c>
      <c r="IH62" s="521">
        <f t="shared" si="182"/>
        <v>0</v>
      </c>
      <c r="II62" s="521">
        <f t="shared" si="183"/>
        <v>0</v>
      </c>
      <c r="IJ62" s="521">
        <f t="shared" si="184"/>
        <v>0</v>
      </c>
      <c r="IK62" s="521">
        <f t="shared" si="185"/>
        <v>0</v>
      </c>
      <c r="IL62" s="521">
        <f t="shared" si="186"/>
        <v>0</v>
      </c>
      <c r="IM62" s="521">
        <f t="shared" si="187"/>
        <v>0</v>
      </c>
      <c r="IN62" s="521">
        <f t="shared" si="266"/>
        <v>0</v>
      </c>
      <c r="IO62" s="521">
        <f t="shared" si="267"/>
        <v>0</v>
      </c>
      <c r="IP62" s="521">
        <f t="shared" si="268"/>
        <v>0</v>
      </c>
      <c r="IQ62" s="521">
        <f t="shared" si="269"/>
        <v>0</v>
      </c>
      <c r="IR62" s="521">
        <f t="shared" si="270"/>
        <v>0</v>
      </c>
      <c r="IS62" s="521">
        <f t="shared" si="271"/>
        <v>0</v>
      </c>
      <c r="IT62" s="521">
        <f t="shared" si="272"/>
        <v>0</v>
      </c>
      <c r="IU62" s="521">
        <f t="shared" si="273"/>
        <v>0</v>
      </c>
      <c r="IV62" s="521">
        <f t="shared" si="274"/>
        <v>0</v>
      </c>
      <c r="IW62" s="823">
        <f t="shared" si="275"/>
        <v>0</v>
      </c>
      <c r="IX62" s="521">
        <f t="shared" si="276"/>
        <v>0</v>
      </c>
      <c r="IY62" s="521">
        <f t="shared" si="277"/>
        <v>0</v>
      </c>
      <c r="IZ62" s="823">
        <f t="shared" si="188"/>
        <v>0</v>
      </c>
      <c r="JA62" s="521">
        <f t="shared" si="278"/>
        <v>0</v>
      </c>
      <c r="JB62" s="521">
        <f t="shared" si="279"/>
        <v>0</v>
      </c>
      <c r="JC62" s="521">
        <f t="shared" si="280"/>
        <v>0</v>
      </c>
      <c r="JD62" s="521">
        <f t="shared" si="189"/>
        <v>0</v>
      </c>
      <c r="JE62" s="521">
        <f t="shared" si="190"/>
        <v>0</v>
      </c>
      <c r="JF62" s="521">
        <f t="shared" si="191"/>
        <v>0</v>
      </c>
      <c r="JG62" s="521">
        <f t="shared" si="192"/>
        <v>0</v>
      </c>
      <c r="JH62" s="521">
        <f t="shared" si="193"/>
        <v>0</v>
      </c>
      <c r="JI62" s="521">
        <f t="shared" si="194"/>
        <v>0</v>
      </c>
      <c r="JJ62" s="521">
        <f t="shared" si="195"/>
        <v>0</v>
      </c>
      <c r="JK62" s="521">
        <f t="shared" si="196"/>
        <v>0</v>
      </c>
      <c r="JL62" s="521">
        <f t="shared" si="197"/>
        <v>0</v>
      </c>
      <c r="JM62" s="521">
        <f t="shared" si="198"/>
        <v>0</v>
      </c>
      <c r="JN62" s="521">
        <f t="shared" si="199"/>
        <v>0</v>
      </c>
      <c r="JO62" s="521">
        <f t="shared" si="200"/>
        <v>0</v>
      </c>
      <c r="JP62" s="521">
        <f t="shared" si="201"/>
        <v>0</v>
      </c>
      <c r="JQ62" s="521">
        <f t="shared" si="202"/>
        <v>0</v>
      </c>
      <c r="JR62" s="521">
        <f t="shared" si="203"/>
        <v>0</v>
      </c>
      <c r="JS62" s="521">
        <f t="shared" si="204"/>
        <v>0</v>
      </c>
      <c r="JT62" s="521">
        <f t="shared" si="205"/>
        <v>0</v>
      </c>
      <c r="JU62" s="521">
        <f t="shared" si="206"/>
        <v>0</v>
      </c>
      <c r="JV62" s="521">
        <f t="shared" si="207"/>
        <v>0</v>
      </c>
      <c r="JW62" s="521">
        <f t="shared" si="208"/>
        <v>0</v>
      </c>
      <c r="JX62" s="521">
        <f t="shared" si="209"/>
        <v>0</v>
      </c>
      <c r="JY62" s="521">
        <f t="shared" si="210"/>
        <v>0</v>
      </c>
      <c r="JZ62" s="521">
        <f t="shared" si="211"/>
        <v>0</v>
      </c>
      <c r="KA62" s="521">
        <f t="shared" si="212"/>
        <v>0</v>
      </c>
      <c r="KB62" s="521">
        <f t="shared" si="213"/>
        <v>0</v>
      </c>
      <c r="KC62" s="521">
        <f t="shared" si="214"/>
        <v>0</v>
      </c>
      <c r="KD62" s="521">
        <f t="shared" si="215"/>
        <v>0</v>
      </c>
      <c r="KE62" s="521">
        <f t="shared" si="216"/>
        <v>0</v>
      </c>
      <c r="KF62" s="521">
        <f t="shared" si="281"/>
        <v>0</v>
      </c>
      <c r="KG62" s="521">
        <f t="shared" si="217"/>
        <v>0</v>
      </c>
      <c r="KH62" s="521">
        <f t="shared" si="218"/>
        <v>0</v>
      </c>
      <c r="KI62" s="522">
        <f t="shared" si="219"/>
        <v>0</v>
      </c>
      <c r="KJ62" s="521">
        <f t="shared" si="282"/>
        <v>0</v>
      </c>
      <c r="KK62" s="760">
        <f>IF(H62=1,VLOOKUP(C62,'総括表 (A表)'!$E$12:$AW$542,42,FALSE),)</f>
        <v>0</v>
      </c>
      <c r="KL62" s="524">
        <f t="shared" si="220"/>
        <v>0</v>
      </c>
      <c r="KM62" s="521" t="str">
        <f t="shared" si="84"/>
        <v/>
      </c>
      <c r="KN62" s="521" t="str">
        <f t="shared" si="85"/>
        <v/>
      </c>
      <c r="KO62" s="521" t="str">
        <f t="shared" si="221"/>
        <v/>
      </c>
      <c r="KP62" s="521" t="str">
        <f t="shared" si="86"/>
        <v/>
      </c>
      <c r="KQ62" s="521" t="str">
        <f t="shared" si="87"/>
        <v/>
      </c>
      <c r="KR62" s="521" t="str">
        <f t="shared" si="88"/>
        <v/>
      </c>
      <c r="KS62" s="521" t="str">
        <f t="shared" si="89"/>
        <v/>
      </c>
      <c r="KT62" s="521" t="str">
        <f t="shared" si="90"/>
        <v/>
      </c>
      <c r="KU62" s="760" t="str">
        <f t="shared" si="91"/>
        <v/>
      </c>
      <c r="KV62" s="521" t="str">
        <f t="shared" si="283"/>
        <v/>
      </c>
      <c r="KW62" s="520">
        <f t="shared" si="93"/>
        <v>0</v>
      </c>
      <c r="KX62" s="521" t="str">
        <f t="shared" si="222"/>
        <v/>
      </c>
      <c r="KY62" s="525">
        <f t="shared" si="284"/>
        <v>0</v>
      </c>
      <c r="KZ62" s="521" t="str">
        <f t="shared" si="285"/>
        <v/>
      </c>
      <c r="LA62" s="760" t="str">
        <f t="shared" si="286"/>
        <v/>
      </c>
      <c r="LB62" s="526" t="str">
        <f t="shared" si="97"/>
        <v>○</v>
      </c>
      <c r="LC62" s="520">
        <f t="shared" si="223"/>
        <v>0</v>
      </c>
      <c r="LD62" s="527">
        <f t="shared" si="224"/>
        <v>0</v>
      </c>
      <c r="LE62" s="527" t="str">
        <f t="shared" si="225"/>
        <v/>
      </c>
      <c r="LF62" s="761" t="str">
        <f t="shared" si="226"/>
        <v/>
      </c>
      <c r="LG62" s="735" t="str">
        <f t="shared" si="287"/>
        <v/>
      </c>
      <c r="LH62" s="530" t="str">
        <f t="shared" si="288"/>
        <v>○</v>
      </c>
      <c r="LI62" s="736">
        <f t="shared" si="100"/>
        <v>0</v>
      </c>
      <c r="LJ62" s="761">
        <f t="shared" si="289"/>
        <v>0</v>
      </c>
      <c r="LK62" s="532">
        <f t="shared" si="227"/>
        <v>0</v>
      </c>
      <c r="LL62" s="533" t="str">
        <f t="shared" si="228"/>
        <v>○</v>
      </c>
      <c r="LM62" s="600">
        <f t="shared" si="290"/>
        <v>0</v>
      </c>
      <c r="LN62" s="602" t="str">
        <f t="shared" si="229"/>
        <v>○</v>
      </c>
      <c r="LO62" s="608">
        <f t="shared" si="103"/>
        <v>0</v>
      </c>
      <c r="LP62" s="521" t="str">
        <f t="shared" si="291"/>
        <v/>
      </c>
      <c r="LQ62" s="607">
        <f t="shared" si="292"/>
        <v>0</v>
      </c>
      <c r="LR62" s="521" t="str">
        <f t="shared" si="293"/>
        <v/>
      </c>
      <c r="LS62" s="519" t="str">
        <f t="shared" si="294"/>
        <v/>
      </c>
      <c r="LT62" s="526" t="str">
        <f t="shared" si="108"/>
        <v>○</v>
      </c>
      <c r="LU62" s="601" t="str">
        <f t="shared" si="230"/>
        <v/>
      </c>
      <c r="LV62" s="601">
        <f t="shared" si="231"/>
        <v>0</v>
      </c>
      <c r="LW62" s="761">
        <f t="shared" si="295"/>
        <v>0</v>
      </c>
      <c r="LX62" s="735">
        <f t="shared" si="296"/>
        <v>0</v>
      </c>
      <c r="LY62" s="530" t="str">
        <f t="shared" si="112"/>
        <v>○</v>
      </c>
      <c r="LZ62" s="736">
        <f t="shared" si="297"/>
        <v>0</v>
      </c>
      <c r="MA62" s="761">
        <f t="shared" si="298"/>
        <v>0</v>
      </c>
      <c r="MB62" s="532">
        <f t="shared" si="299"/>
        <v>0</v>
      </c>
      <c r="MC62" s="533" t="str">
        <f t="shared" si="232"/>
        <v>○</v>
      </c>
      <c r="MD62" s="473">
        <f>IF(AND($H62=1,$T62=1),SUMIF($E$14:$E$213,E62,$CA$14:CA261),0)</f>
        <v>0</v>
      </c>
      <c r="ME62" s="856" t="str">
        <f t="shared" si="116"/>
        <v>○</v>
      </c>
      <c r="MF62" s="869" t="str">
        <f t="shared" si="233"/>
        <v/>
      </c>
      <c r="MG62" s="870" t="str">
        <f t="shared" si="300"/>
        <v/>
      </c>
      <c r="MH62" s="871" t="str">
        <f t="shared" si="301"/>
        <v/>
      </c>
      <c r="MI62" s="872" t="str">
        <f t="shared" si="234"/>
        <v/>
      </c>
      <c r="MJ62" s="873" t="str">
        <f t="shared" si="302"/>
        <v/>
      </c>
      <c r="MK62" s="874">
        <f t="shared" si="303"/>
        <v>0</v>
      </c>
    </row>
    <row r="63" spans="1:349" ht="18.649999999999999" customHeight="1">
      <c r="A63" s="610">
        <f t="shared" si="245"/>
        <v>0</v>
      </c>
      <c r="B63" s="610">
        <f t="shared" si="121"/>
        <v>0</v>
      </c>
      <c r="C63" s="610">
        <f t="shared" si="122"/>
        <v>0</v>
      </c>
      <c r="D63" s="610">
        <f t="shared" si="123"/>
        <v>0</v>
      </c>
      <c r="E63" s="610">
        <f t="shared" si="246"/>
        <v>0</v>
      </c>
      <c r="F63" s="610">
        <f t="shared" si="124"/>
        <v>0</v>
      </c>
      <c r="G63" s="610">
        <f t="shared" si="125"/>
        <v>0</v>
      </c>
      <c r="H63" s="610">
        <f t="shared" si="126"/>
        <v>0</v>
      </c>
      <c r="I63" s="611">
        <f t="shared" si="10"/>
        <v>50</v>
      </c>
      <c r="J63" s="406"/>
      <c r="K63" s="407"/>
      <c r="L63" s="407"/>
      <c r="M63" s="720"/>
      <c r="N63" s="924"/>
      <c r="O63" s="918"/>
      <c r="P63" s="306"/>
      <c r="Q63" s="637">
        <f t="shared" si="127"/>
        <v>0</v>
      </c>
      <c r="R63" s="656"/>
      <c r="S63" s="655"/>
      <c r="T63" s="657"/>
      <c r="U63" s="657"/>
      <c r="V63" s="762">
        <f t="shared" si="247"/>
        <v>0</v>
      </c>
      <c r="W63" s="305"/>
      <c r="X63" s="502"/>
      <c r="Y63" s="502"/>
      <c r="Z63" s="305"/>
      <c r="AA63" s="639" t="str">
        <f t="shared" si="128"/>
        <v/>
      </c>
      <c r="AB63" s="640" t="str">
        <f t="shared" si="129"/>
        <v/>
      </c>
      <c r="AC63" s="314"/>
      <c r="AD63" s="641">
        <f t="shared" si="130"/>
        <v>0</v>
      </c>
      <c r="AE63" s="729"/>
      <c r="AF63" s="728" t="str">
        <f>'整理番号表 （R6時） '!$AC63</f>
        <v/>
      </c>
      <c r="AG63" s="730" t="str">
        <f t="shared" si="131"/>
        <v/>
      </c>
      <c r="AH63" s="314"/>
      <c r="AI63" s="314"/>
      <c r="AJ63" s="639">
        <f>IF(AI63&lt;&gt;0,VLOOKUP(AI63,'整理番号表 （R6時） '!$B$20:$F$47,2,FALSE),)</f>
        <v>0</v>
      </c>
      <c r="AK63" s="409"/>
      <c r="AL63" s="733"/>
      <c r="AM63" s="409"/>
      <c r="AN63" s="315"/>
      <c r="AO63" s="644" t="str">
        <f>IF(AND($S63=1,$AN63&lt;&gt;0),VLOOKUP(AN63,'整理番号表 （R6時） '!$P$6:$Q$39,2,FALSE),IF(AND($T63=1,$AN63&gt;0,$AN63&lt;=8),VLOOKUP($AN63,'整理番号表 （R6時） '!$P$6:$Q$13,2,FALSE),IF($AN63&gt;=9,"ﾘｰｽは1～8の数字を選択","")))</f>
        <v/>
      </c>
      <c r="AP63" s="501"/>
      <c r="AQ63" s="645">
        <f t="shared" si="132"/>
        <v>0</v>
      </c>
      <c r="AR63" s="810"/>
      <c r="AS63" s="305"/>
      <c r="AT63" s="504"/>
      <c r="AU63" s="505"/>
      <c r="AV63" s="503"/>
      <c r="AW63" s="315"/>
      <c r="AX63" s="751">
        <f>IF(AW63&lt;&gt;0,VLOOKUP(AW63,'整理番号表 （R6時） '!$P$43:$R$49,2,FALSE),)</f>
        <v>0</v>
      </c>
      <c r="AY63" s="506"/>
      <c r="AZ63" s="505"/>
      <c r="BA63" s="503"/>
      <c r="BB63" s="444"/>
      <c r="BC63" s="759">
        <f t="shared" si="133"/>
        <v>0</v>
      </c>
      <c r="BD63" s="763">
        <f t="shared" si="248"/>
        <v>0</v>
      </c>
      <c r="BE63" s="759">
        <f t="shared" si="134"/>
        <v>0</v>
      </c>
      <c r="BF63" s="508"/>
      <c r="BG63" s="508"/>
      <c r="BH63" s="508"/>
      <c r="BI63" s="509"/>
      <c r="BJ63" s="770" t="str">
        <f t="shared" si="135"/>
        <v/>
      </c>
      <c r="BK63" s="772" t="str">
        <f t="shared" si="136"/>
        <v/>
      </c>
      <c r="BL63" s="648">
        <f t="shared" si="137"/>
        <v>0</v>
      </c>
      <c r="BM63" s="836"/>
      <c r="BN63" s="510"/>
      <c r="BO63" s="593"/>
      <c r="BP63" s="902"/>
      <c r="BQ63" s="756"/>
      <c r="BR63" s="756"/>
      <c r="BS63" s="756"/>
      <c r="BT63" s="929" t="str">
        <f t="shared" si="306"/>
        <v/>
      </c>
      <c r="BU63" s="911"/>
      <c r="BV63" s="752"/>
      <c r="BW63" s="751">
        <f>IF(BV63&lt;&gt;0,VLOOKUP(BV63,'整理番号表 （R6時） '!$P$43:$R$49,2,FALSE),)</f>
        <v>0</v>
      </c>
      <c r="BX63" s="758"/>
      <c r="BY63" s="757"/>
      <c r="BZ63" s="759" t="str">
        <f t="shared" si="138"/>
        <v/>
      </c>
      <c r="CA63" s="712"/>
      <c r="CB63" s="759">
        <f t="shared" si="139"/>
        <v>0</v>
      </c>
      <c r="CC63" s="763" t="str">
        <f t="shared" si="249"/>
        <v/>
      </c>
      <c r="CD63" s="754"/>
      <c r="CE63" s="754"/>
      <c r="CF63" s="759">
        <f t="shared" si="235"/>
        <v>0</v>
      </c>
      <c r="CG63" s="748"/>
      <c r="CH63" s="748"/>
      <c r="CI63" s="622"/>
      <c r="CJ63" s="853"/>
      <c r="CK63" s="854"/>
      <c r="CL63" s="665" t="str">
        <f t="shared" si="140"/>
        <v/>
      </c>
      <c r="CM63" s="666" t="str">
        <f t="shared" si="250"/>
        <v/>
      </c>
      <c r="CN63" s="744"/>
      <c r="CO63" s="496"/>
      <c r="CP63" s="762" t="str">
        <f t="shared" si="251"/>
        <v/>
      </c>
      <c r="CQ63" s="740"/>
      <c r="CR63" s="749"/>
      <c r="CS63" s="740"/>
      <c r="CT63" s="740"/>
      <c r="CU63" s="740"/>
      <c r="CV63" s="649" t="str">
        <f t="shared" si="141"/>
        <v/>
      </c>
      <c r="CW63" s="547">
        <f t="shared" si="142"/>
        <v>0</v>
      </c>
      <c r="CX63" s="762" t="str">
        <f t="shared" si="252"/>
        <v/>
      </c>
      <c r="CY63" s="715"/>
      <c r="CZ63" s="740"/>
      <c r="DA63" s="715"/>
      <c r="DB63" s="715"/>
      <c r="DC63" s="714"/>
      <c r="DD63" s="649" t="str">
        <f t="shared" si="143"/>
        <v/>
      </c>
      <c r="DE63" s="547" t="str">
        <f t="shared" si="144"/>
        <v/>
      </c>
      <c r="DF63" s="762">
        <f t="shared" si="145"/>
        <v>0</v>
      </c>
      <c r="DG63" s="762" t="str">
        <f t="shared" si="146"/>
        <v/>
      </c>
      <c r="DH63" s="762">
        <f t="shared" si="147"/>
        <v>0</v>
      </c>
      <c r="DI63" s="762">
        <f t="shared" si="148"/>
        <v>0</v>
      </c>
      <c r="DJ63" s="762">
        <f t="shared" si="149"/>
        <v>0</v>
      </c>
      <c r="DK63" s="762">
        <f t="shared" si="150"/>
        <v>0</v>
      </c>
      <c r="DL63" s="762">
        <f t="shared" si="151"/>
        <v>0</v>
      </c>
      <c r="DM63" s="762" t="str">
        <f t="shared" si="152"/>
        <v/>
      </c>
      <c r="DN63" s="855"/>
      <c r="DO63" s="661">
        <f t="shared" si="304"/>
        <v>0</v>
      </c>
      <c r="DP63" s="336">
        <f t="shared" si="304"/>
        <v>0</v>
      </c>
      <c r="DQ63" s="336">
        <f t="shared" si="304"/>
        <v>0</v>
      </c>
      <c r="DR63" s="336">
        <f t="shared" si="304"/>
        <v>0</v>
      </c>
      <c r="DS63" s="336">
        <f t="shared" si="304"/>
        <v>0</v>
      </c>
      <c r="DT63" s="336">
        <f t="shared" si="304"/>
        <v>0</v>
      </c>
      <c r="DU63" s="336">
        <f t="shared" si="253"/>
        <v>0</v>
      </c>
      <c r="DV63" s="336">
        <f t="shared" si="305"/>
        <v>0</v>
      </c>
      <c r="DW63" s="336">
        <f t="shared" si="305"/>
        <v>0</v>
      </c>
      <c r="DX63" s="336">
        <f t="shared" si="305"/>
        <v>0</v>
      </c>
      <c r="DY63" s="336">
        <f t="shared" si="305"/>
        <v>0</v>
      </c>
      <c r="DZ63" s="336">
        <f t="shared" si="305"/>
        <v>0</v>
      </c>
      <c r="EA63" s="336">
        <f t="shared" si="305"/>
        <v>0</v>
      </c>
      <c r="EB63" s="336">
        <f t="shared" si="254"/>
        <v>0</v>
      </c>
      <c r="EC63" s="336">
        <f t="shared" si="255"/>
        <v>0</v>
      </c>
      <c r="ED63" s="336">
        <f t="shared" si="256"/>
        <v>0</v>
      </c>
      <c r="EE63" s="336">
        <f t="shared" si="257"/>
        <v>0</v>
      </c>
      <c r="EF63" s="336">
        <f t="shared" si="258"/>
        <v>0</v>
      </c>
      <c r="EG63" s="390">
        <f t="shared" si="259"/>
        <v>0</v>
      </c>
      <c r="EH63" s="650">
        <f t="shared" si="161"/>
        <v>0</v>
      </c>
      <c r="EI63" s="650">
        <f>IF($AA63=1,IF(SUM($EH63:EH63)&lt;&gt;1,IF(SUM(GR63,HC63,HL63)&gt;0,1,),),)</f>
        <v>0</v>
      </c>
      <c r="EJ63" s="650">
        <f>IF($AA63=1,IF(SUM($EH63:EI63)&lt;&gt;1,IF(SUM(GS63,HD63,HM63)&gt;0,1,),),)</f>
        <v>0</v>
      </c>
      <c r="EK63" s="650">
        <f>IF($AA63=1,IF(SUM($EH63:EJ63)&lt;&gt;1,IF(SUM(GT63,HE63,HN63)&gt;0,1,),),)</f>
        <v>0</v>
      </c>
      <c r="EL63" s="650">
        <f>IF($AA63=1,IF(SUM($EH63:EK63)&lt;&gt;1,IF(SUM(GU63,GZ63,HF63,HO63)&gt;0,1,),),)</f>
        <v>0</v>
      </c>
      <c r="EM63" s="650">
        <f>IF($AA63=1,IF(SUM($EH63:EK63)&lt;&gt;1,IF(SUM(GV63,HG63,HP63)&gt;0,1,),),)</f>
        <v>0</v>
      </c>
      <c r="EN63" s="650">
        <f>IF($AA63=1,IF(SUM($EH63:EL63)&lt;&gt;1,IF(SUM(GW63,HH63,HQ63)&gt;0,1,),),)</f>
        <v>0</v>
      </c>
      <c r="EO63" s="650">
        <f>IF($AA63=1,IF(SUM($EH63:EM63)&lt;&gt;1,IF(SUM(GX63,HI63,HR63)&gt;0,1,),),)</f>
        <v>0</v>
      </c>
      <c r="EP63" s="650">
        <f>IF($AA63=1,IF(SUM($EH63:EO63)&lt;&gt;1,IF(SUM(GY63,HJ63,HS63,HA63)&gt;0,1,),),)</f>
        <v>0</v>
      </c>
      <c r="EQ63" s="818"/>
      <c r="ER63" s="818"/>
      <c r="ES63" s="818"/>
      <c r="ET63" s="818"/>
      <c r="EU63" s="818"/>
      <c r="EV63" s="818"/>
      <c r="EW63" s="59"/>
      <c r="EX63" s="59"/>
      <c r="EY63" s="59"/>
      <c r="EZ63" s="59"/>
      <c r="FA63" s="59"/>
      <c r="FB63" s="650">
        <f t="shared" si="21"/>
        <v>0</v>
      </c>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11"/>
      <c r="GB63" s="59"/>
      <c r="GC63" s="932"/>
      <c r="GD63" s="662"/>
      <c r="GE63" s="512"/>
      <c r="GF63" s="513"/>
      <c r="GG63" s="514"/>
      <c r="GH63" s="514"/>
      <c r="GI63" s="515">
        <f t="shared" si="260"/>
        <v>0</v>
      </c>
      <c r="GJ63" s="516">
        <f t="shared" si="261"/>
        <v>0</v>
      </c>
      <c r="GK63" s="517">
        <f t="shared" si="24"/>
        <v>0</v>
      </c>
      <c r="GL63" s="518">
        <f t="shared" si="262"/>
        <v>0</v>
      </c>
      <c r="GM63" s="518">
        <f t="shared" si="263"/>
        <v>0</v>
      </c>
      <c r="GN63" s="518">
        <f t="shared" si="264"/>
        <v>0</v>
      </c>
      <c r="GO63" s="518">
        <f t="shared" si="265"/>
        <v>0</v>
      </c>
      <c r="GP63" s="517">
        <f t="shared" si="162"/>
        <v>0</v>
      </c>
      <c r="GQ63" s="517">
        <f t="shared" si="163"/>
        <v>0</v>
      </c>
      <c r="GR63" s="517">
        <f>IF($GF63&lt;&gt;1,IF(AND(SUM($GQ63:GQ63)&lt;&gt;1),IF($GI63&gt;=10,1,),),0)</f>
        <v>0</v>
      </c>
      <c r="GS63" s="517">
        <f>IF($GF63&lt;&gt;1,IF(AND(SUM($GQ63:GR63)&lt;&gt;1),IF(AND($GE63=1,$GI63&gt;=4),1,),),0)</f>
        <v>0</v>
      </c>
      <c r="GT63" s="517">
        <f>IF($GF63&lt;&gt;1,IF(AND(SUM($GQ63:GS63)&lt;&gt;1),IF(AND($GE63=1,$GI63&gt;=2),1,),),0)</f>
        <v>0</v>
      </c>
      <c r="GU63" s="517">
        <f>IF($GF63&lt;&gt;1,IF(AND(SUM($GQ63:GT63)&lt;&gt;1),IF(AND($GE63=1,$GI63&gt;0),1,),),0)</f>
        <v>0</v>
      </c>
      <c r="GV63" s="517">
        <f>IF($GF63&lt;&gt;1,IF(AND(SUM($GQ63:GU63)&lt;&gt;1),IF($GI63&gt;=4,1,),),0)</f>
        <v>0</v>
      </c>
      <c r="GW63" s="517">
        <f>IF($GF63&lt;&gt;1,IF(AND(SUM($GQ63:GV63)&lt;&gt;1),IF($GE63=1,1,),),0)</f>
        <v>0</v>
      </c>
      <c r="GX63" s="517">
        <f>IF($GF63&lt;&gt;1,IF(AND(SUM($GQ63:GW63)&lt;&gt;1),IF($GI63&gt;=2,1,),),0)</f>
        <v>0</v>
      </c>
      <c r="GY63" s="517">
        <f>IF($GF63&lt;&gt;1,IF(AND(SUM($GQ63:GX63)&lt;&gt;1),IF($GI63&gt;0,1,),),0)</f>
        <v>0</v>
      </c>
      <c r="GZ63" s="517">
        <f t="shared" si="164"/>
        <v>0</v>
      </c>
      <c r="HA63" s="517">
        <f>IF(AND(SUM($GZ63:GZ63)&lt;&gt;1,$GP63=4,$GF63=1,$GI63&gt;0),1,0)</f>
        <v>0</v>
      </c>
      <c r="HB63" s="517">
        <f t="shared" si="165"/>
        <v>0</v>
      </c>
      <c r="HC63" s="517">
        <f t="shared" si="166"/>
        <v>0</v>
      </c>
      <c r="HD63" s="517">
        <f>IF(AND($GP63=2,SUM($HB63:HC63)&lt;&gt;1),IF(AND($GE63=1,$GJ63&gt;=0.2),1,),)</f>
        <v>0</v>
      </c>
      <c r="HE63" s="517">
        <f>IF(AND($GP63=2,SUM($HB63:HD63)&lt;&gt;1),IF(AND($GE63=1,$GJ63&gt;=0.1),1,),)</f>
        <v>0</v>
      </c>
      <c r="HF63" s="517">
        <f>IF(AND($GP63=2,SUM($HB63:HE63)&lt;&gt;1),IF(AND($GE63=1,$GI63&gt;0),1,),)</f>
        <v>0</v>
      </c>
      <c r="HG63" s="517">
        <f>IF(AND($GP63=2,SUM($HB63:HF63)&lt;&gt;1),IF($GJ63&gt;=0.2,1,),)</f>
        <v>0</v>
      </c>
      <c r="HH63" s="517">
        <f>IF(AND($GP63=2,SUM($HB63:HG63)&lt;&gt;1),IF($GE63=1,1,),)</f>
        <v>0</v>
      </c>
      <c r="HI63" s="517">
        <f>IF(AND($GP63=2,SUM($HB63:HH63)&lt;&gt;1),IF($GJ63&gt;=0.1,1,),)</f>
        <v>0</v>
      </c>
      <c r="HJ63" s="517">
        <f>IF(AND(SUM($HB63:HI63)&lt;&gt;1,$GP63=2,$GI63&gt;0),1,)</f>
        <v>0</v>
      </c>
      <c r="HK63" s="517">
        <f t="shared" si="167"/>
        <v>0</v>
      </c>
      <c r="HL63" s="517">
        <f t="shared" si="168"/>
        <v>0</v>
      </c>
      <c r="HM63" s="517">
        <f>IF(AND($GP63=3,SUM($HK63:HL63)&lt;&gt;1),IF(AND($GE63=1,$GJ63&gt;=0.1),1,),)</f>
        <v>0</v>
      </c>
      <c r="HN63" s="517">
        <f>IF(AND($GP63=3,SUM($HK63:HM63)&lt;&gt;1),IF(AND($GE63=1,$GJ63&gt;=0.05),1,),)</f>
        <v>0</v>
      </c>
      <c r="HO63" s="517">
        <f>IF(AND($GP63=3,SUM($HK63:HN63)&lt;&gt;1),IF(AND($GE63=1,$GI63&gt;0),1,),)</f>
        <v>0</v>
      </c>
      <c r="HP63" s="517">
        <f>IF(AND($GP63=3,SUM($HK63:HO63)&lt;&gt;1),IF($GJ63&gt;=0.1,1,),)</f>
        <v>0</v>
      </c>
      <c r="HQ63" s="517">
        <f>IF(AND($GP63=3,SUM($HK63:HP63)&lt;&gt;1),IF($GE63=1,1,),)</f>
        <v>0</v>
      </c>
      <c r="HR63" s="517">
        <f>IF(AND($GP63=3,SUM($HK63:HQ63)&lt;&gt;1),IF($GJ63&gt;=0.05,1,),)</f>
        <v>0</v>
      </c>
      <c r="HS63" s="517">
        <f>IF(AND(SUM($HK63:HR63)&lt;&gt;1,$GP63=3,$GF63=1,$GI63&gt;0),1,)</f>
        <v>0</v>
      </c>
      <c r="HT63" s="831"/>
      <c r="HU63" s="520">
        <f t="shared" si="169"/>
        <v>0</v>
      </c>
      <c r="HV63" s="521">
        <f t="shared" si="170"/>
        <v>0</v>
      </c>
      <c r="HW63" s="521">
        <f t="shared" si="171"/>
        <v>0</v>
      </c>
      <c r="HX63" s="521">
        <f t="shared" si="172"/>
        <v>0</v>
      </c>
      <c r="HY63" s="521">
        <f t="shared" si="173"/>
        <v>0</v>
      </c>
      <c r="HZ63" s="521">
        <f t="shared" si="174"/>
        <v>0</v>
      </c>
      <c r="IA63" s="521">
        <f t="shared" si="175"/>
        <v>0</v>
      </c>
      <c r="IB63" s="521">
        <f t="shared" si="176"/>
        <v>0</v>
      </c>
      <c r="IC63" s="521">
        <f t="shared" si="177"/>
        <v>0</v>
      </c>
      <c r="ID63" s="521">
        <f t="shared" si="178"/>
        <v>0</v>
      </c>
      <c r="IE63" s="521">
        <f t="shared" si="179"/>
        <v>0</v>
      </c>
      <c r="IF63" s="521">
        <f t="shared" si="180"/>
        <v>0</v>
      </c>
      <c r="IG63" s="521">
        <f t="shared" si="181"/>
        <v>0</v>
      </c>
      <c r="IH63" s="521">
        <f t="shared" si="182"/>
        <v>0</v>
      </c>
      <c r="II63" s="521">
        <f t="shared" si="183"/>
        <v>0</v>
      </c>
      <c r="IJ63" s="521">
        <f t="shared" si="184"/>
        <v>0</v>
      </c>
      <c r="IK63" s="521">
        <f t="shared" si="185"/>
        <v>0</v>
      </c>
      <c r="IL63" s="521">
        <f t="shared" si="186"/>
        <v>0</v>
      </c>
      <c r="IM63" s="521">
        <f t="shared" si="187"/>
        <v>0</v>
      </c>
      <c r="IN63" s="521">
        <f t="shared" si="266"/>
        <v>0</v>
      </c>
      <c r="IO63" s="521">
        <f t="shared" si="267"/>
        <v>0</v>
      </c>
      <c r="IP63" s="521">
        <f t="shared" si="268"/>
        <v>0</v>
      </c>
      <c r="IQ63" s="521">
        <f t="shared" si="269"/>
        <v>0</v>
      </c>
      <c r="IR63" s="521">
        <f t="shared" si="270"/>
        <v>0</v>
      </c>
      <c r="IS63" s="521">
        <f t="shared" si="271"/>
        <v>0</v>
      </c>
      <c r="IT63" s="521">
        <f t="shared" si="272"/>
        <v>0</v>
      </c>
      <c r="IU63" s="521">
        <f t="shared" si="273"/>
        <v>0</v>
      </c>
      <c r="IV63" s="521">
        <f t="shared" si="274"/>
        <v>0</v>
      </c>
      <c r="IW63" s="823">
        <f t="shared" si="275"/>
        <v>0</v>
      </c>
      <c r="IX63" s="521">
        <f t="shared" si="276"/>
        <v>0</v>
      </c>
      <c r="IY63" s="521">
        <f t="shared" si="277"/>
        <v>0</v>
      </c>
      <c r="IZ63" s="823">
        <f t="shared" si="188"/>
        <v>0</v>
      </c>
      <c r="JA63" s="521">
        <f t="shared" si="278"/>
        <v>0</v>
      </c>
      <c r="JB63" s="521">
        <f t="shared" si="279"/>
        <v>0</v>
      </c>
      <c r="JC63" s="521">
        <f t="shared" si="280"/>
        <v>0</v>
      </c>
      <c r="JD63" s="521">
        <f t="shared" si="189"/>
        <v>0</v>
      </c>
      <c r="JE63" s="521">
        <f t="shared" si="190"/>
        <v>0</v>
      </c>
      <c r="JF63" s="521">
        <f t="shared" si="191"/>
        <v>0</v>
      </c>
      <c r="JG63" s="521">
        <f t="shared" si="192"/>
        <v>0</v>
      </c>
      <c r="JH63" s="521">
        <f t="shared" si="193"/>
        <v>0</v>
      </c>
      <c r="JI63" s="521">
        <f t="shared" si="194"/>
        <v>0</v>
      </c>
      <c r="JJ63" s="521">
        <f t="shared" si="195"/>
        <v>0</v>
      </c>
      <c r="JK63" s="521">
        <f t="shared" si="196"/>
        <v>0</v>
      </c>
      <c r="JL63" s="521">
        <f t="shared" si="197"/>
        <v>0</v>
      </c>
      <c r="JM63" s="521">
        <f t="shared" si="198"/>
        <v>0</v>
      </c>
      <c r="JN63" s="521">
        <f t="shared" si="199"/>
        <v>0</v>
      </c>
      <c r="JO63" s="521">
        <f t="shared" si="200"/>
        <v>0</v>
      </c>
      <c r="JP63" s="521">
        <f t="shared" si="201"/>
        <v>0</v>
      </c>
      <c r="JQ63" s="521">
        <f t="shared" si="202"/>
        <v>0</v>
      </c>
      <c r="JR63" s="521">
        <f t="shared" si="203"/>
        <v>0</v>
      </c>
      <c r="JS63" s="521">
        <f t="shared" si="204"/>
        <v>0</v>
      </c>
      <c r="JT63" s="521">
        <f t="shared" si="205"/>
        <v>0</v>
      </c>
      <c r="JU63" s="521">
        <f t="shared" si="206"/>
        <v>0</v>
      </c>
      <c r="JV63" s="521">
        <f t="shared" si="207"/>
        <v>0</v>
      </c>
      <c r="JW63" s="521">
        <f t="shared" si="208"/>
        <v>0</v>
      </c>
      <c r="JX63" s="521">
        <f t="shared" si="209"/>
        <v>0</v>
      </c>
      <c r="JY63" s="521">
        <f t="shared" si="210"/>
        <v>0</v>
      </c>
      <c r="JZ63" s="521">
        <f t="shared" si="211"/>
        <v>0</v>
      </c>
      <c r="KA63" s="521">
        <f t="shared" si="212"/>
        <v>0</v>
      </c>
      <c r="KB63" s="521">
        <f t="shared" si="213"/>
        <v>0</v>
      </c>
      <c r="KC63" s="521">
        <f t="shared" si="214"/>
        <v>0</v>
      </c>
      <c r="KD63" s="521">
        <f t="shared" si="215"/>
        <v>0</v>
      </c>
      <c r="KE63" s="521">
        <f t="shared" si="216"/>
        <v>0</v>
      </c>
      <c r="KF63" s="521">
        <f t="shared" si="281"/>
        <v>0</v>
      </c>
      <c r="KG63" s="521">
        <f t="shared" si="217"/>
        <v>0</v>
      </c>
      <c r="KH63" s="521">
        <f t="shared" si="218"/>
        <v>0</v>
      </c>
      <c r="KI63" s="522">
        <f t="shared" si="219"/>
        <v>0</v>
      </c>
      <c r="KJ63" s="521">
        <f t="shared" si="282"/>
        <v>0</v>
      </c>
      <c r="KK63" s="760">
        <f>IF(H63=1,VLOOKUP(C63,'総括表 (A表)'!$E$12:$AW$542,42,FALSE),)</f>
        <v>0</v>
      </c>
      <c r="KL63" s="524">
        <f t="shared" si="220"/>
        <v>0</v>
      </c>
      <c r="KM63" s="521" t="str">
        <f t="shared" si="84"/>
        <v/>
      </c>
      <c r="KN63" s="521" t="str">
        <f t="shared" si="85"/>
        <v/>
      </c>
      <c r="KO63" s="521" t="str">
        <f t="shared" si="221"/>
        <v/>
      </c>
      <c r="KP63" s="521" t="str">
        <f t="shared" si="86"/>
        <v/>
      </c>
      <c r="KQ63" s="521" t="str">
        <f t="shared" si="87"/>
        <v/>
      </c>
      <c r="KR63" s="521" t="str">
        <f t="shared" si="88"/>
        <v/>
      </c>
      <c r="KS63" s="521" t="str">
        <f t="shared" si="89"/>
        <v/>
      </c>
      <c r="KT63" s="521" t="str">
        <f t="shared" si="90"/>
        <v/>
      </c>
      <c r="KU63" s="760" t="str">
        <f t="shared" si="91"/>
        <v/>
      </c>
      <c r="KV63" s="521" t="str">
        <f t="shared" si="283"/>
        <v/>
      </c>
      <c r="KW63" s="520">
        <f t="shared" si="93"/>
        <v>0</v>
      </c>
      <c r="KX63" s="521" t="str">
        <f t="shared" si="222"/>
        <v/>
      </c>
      <c r="KY63" s="525">
        <f t="shared" si="284"/>
        <v>0</v>
      </c>
      <c r="KZ63" s="521" t="str">
        <f t="shared" si="285"/>
        <v/>
      </c>
      <c r="LA63" s="760" t="str">
        <f t="shared" si="286"/>
        <v/>
      </c>
      <c r="LB63" s="526" t="str">
        <f t="shared" si="97"/>
        <v>○</v>
      </c>
      <c r="LC63" s="520">
        <f t="shared" si="223"/>
        <v>0</v>
      </c>
      <c r="LD63" s="527">
        <f t="shared" si="224"/>
        <v>0</v>
      </c>
      <c r="LE63" s="527" t="str">
        <f t="shared" si="225"/>
        <v/>
      </c>
      <c r="LF63" s="761" t="str">
        <f t="shared" si="226"/>
        <v/>
      </c>
      <c r="LG63" s="735" t="str">
        <f t="shared" si="287"/>
        <v/>
      </c>
      <c r="LH63" s="530" t="str">
        <f t="shared" si="288"/>
        <v>○</v>
      </c>
      <c r="LI63" s="736">
        <f t="shared" si="100"/>
        <v>0</v>
      </c>
      <c r="LJ63" s="761">
        <f t="shared" si="289"/>
        <v>0</v>
      </c>
      <c r="LK63" s="532">
        <f t="shared" si="227"/>
        <v>0</v>
      </c>
      <c r="LL63" s="533" t="str">
        <f t="shared" si="228"/>
        <v>○</v>
      </c>
      <c r="LM63" s="600">
        <f t="shared" si="290"/>
        <v>0</v>
      </c>
      <c r="LN63" s="602" t="str">
        <f t="shared" si="229"/>
        <v>○</v>
      </c>
      <c r="LO63" s="608">
        <f t="shared" si="103"/>
        <v>0</v>
      </c>
      <c r="LP63" s="521" t="str">
        <f t="shared" si="291"/>
        <v/>
      </c>
      <c r="LQ63" s="607">
        <f t="shared" si="292"/>
        <v>0</v>
      </c>
      <c r="LR63" s="521" t="str">
        <f t="shared" si="293"/>
        <v/>
      </c>
      <c r="LS63" s="519" t="str">
        <f t="shared" si="294"/>
        <v/>
      </c>
      <c r="LT63" s="526" t="str">
        <f t="shared" si="108"/>
        <v>○</v>
      </c>
      <c r="LU63" s="601" t="str">
        <f t="shared" si="230"/>
        <v/>
      </c>
      <c r="LV63" s="601">
        <f t="shared" si="231"/>
        <v>0</v>
      </c>
      <c r="LW63" s="761">
        <f t="shared" si="295"/>
        <v>0</v>
      </c>
      <c r="LX63" s="735">
        <f t="shared" si="296"/>
        <v>0</v>
      </c>
      <c r="LY63" s="530" t="str">
        <f t="shared" si="112"/>
        <v>○</v>
      </c>
      <c r="LZ63" s="736">
        <f t="shared" si="297"/>
        <v>0</v>
      </c>
      <c r="MA63" s="761">
        <f t="shared" si="298"/>
        <v>0</v>
      </c>
      <c r="MB63" s="532">
        <f t="shared" si="299"/>
        <v>0</v>
      </c>
      <c r="MC63" s="533" t="str">
        <f t="shared" si="232"/>
        <v>○</v>
      </c>
      <c r="MD63" s="473">
        <f>IF(AND($H63=1,$T63=1),SUMIF($E$14:$E$213,E63,$CA$14:CA262),0)</f>
        <v>0</v>
      </c>
      <c r="ME63" s="856" t="str">
        <f t="shared" si="116"/>
        <v>○</v>
      </c>
      <c r="MF63" s="869" t="str">
        <f t="shared" si="233"/>
        <v/>
      </c>
      <c r="MG63" s="870" t="str">
        <f t="shared" si="300"/>
        <v/>
      </c>
      <c r="MH63" s="871" t="str">
        <f t="shared" si="301"/>
        <v/>
      </c>
      <c r="MI63" s="872" t="str">
        <f t="shared" si="234"/>
        <v/>
      </c>
      <c r="MJ63" s="873" t="str">
        <f t="shared" si="302"/>
        <v/>
      </c>
      <c r="MK63" s="874">
        <f t="shared" si="303"/>
        <v>0</v>
      </c>
    </row>
    <row r="64" spans="1:349" ht="18.649999999999999" customHeight="1">
      <c r="A64" s="610">
        <f t="shared" si="245"/>
        <v>0</v>
      </c>
      <c r="B64" s="610">
        <f t="shared" si="121"/>
        <v>0</v>
      </c>
      <c r="C64" s="610">
        <f t="shared" si="122"/>
        <v>0</v>
      </c>
      <c r="D64" s="610">
        <f t="shared" si="123"/>
        <v>0</v>
      </c>
      <c r="E64" s="610">
        <f t="shared" si="246"/>
        <v>0</v>
      </c>
      <c r="F64" s="610">
        <f t="shared" si="124"/>
        <v>0</v>
      </c>
      <c r="G64" s="610">
        <f t="shared" si="125"/>
        <v>0</v>
      </c>
      <c r="H64" s="610">
        <f t="shared" si="126"/>
        <v>0</v>
      </c>
      <c r="I64" s="611">
        <f t="shared" si="10"/>
        <v>51</v>
      </c>
      <c r="J64" s="406"/>
      <c r="K64" s="407"/>
      <c r="L64" s="407"/>
      <c r="M64" s="720"/>
      <c r="N64" s="924"/>
      <c r="O64" s="918"/>
      <c r="P64" s="306"/>
      <c r="Q64" s="637">
        <f t="shared" si="127"/>
        <v>0</v>
      </c>
      <c r="R64" s="656"/>
      <c r="S64" s="655"/>
      <c r="T64" s="657"/>
      <c r="U64" s="657"/>
      <c r="V64" s="762">
        <f t="shared" si="247"/>
        <v>0</v>
      </c>
      <c r="W64" s="305"/>
      <c r="X64" s="502"/>
      <c r="Y64" s="502"/>
      <c r="Z64" s="305"/>
      <c r="AA64" s="639" t="str">
        <f t="shared" si="128"/>
        <v/>
      </c>
      <c r="AB64" s="640" t="str">
        <f t="shared" si="129"/>
        <v/>
      </c>
      <c r="AC64" s="314"/>
      <c r="AD64" s="641">
        <f t="shared" si="130"/>
        <v>0</v>
      </c>
      <c r="AE64" s="729"/>
      <c r="AF64" s="728" t="str">
        <f>'整理番号表 （R6時） '!$AC64</f>
        <v/>
      </c>
      <c r="AG64" s="730" t="str">
        <f t="shared" si="131"/>
        <v/>
      </c>
      <c r="AH64" s="314"/>
      <c r="AI64" s="314"/>
      <c r="AJ64" s="639">
        <f>IF(AI64&lt;&gt;0,VLOOKUP(AI64,'整理番号表 （R6時） '!$B$20:$F$47,2,FALSE),)</f>
        <v>0</v>
      </c>
      <c r="AK64" s="409"/>
      <c r="AL64" s="733"/>
      <c r="AM64" s="409"/>
      <c r="AN64" s="315"/>
      <c r="AO64" s="644" t="str">
        <f>IF(AND($S64=1,$AN64&lt;&gt;0),VLOOKUP(AN64,'整理番号表 （R6時） '!$P$6:$Q$39,2,FALSE),IF(AND($T64=1,$AN64&gt;0,$AN64&lt;=8),VLOOKUP($AN64,'整理番号表 （R6時） '!$P$6:$Q$13,2,FALSE),IF($AN64&gt;=9,"ﾘｰｽは1～8の数字を選択","")))</f>
        <v/>
      </c>
      <c r="AP64" s="501"/>
      <c r="AQ64" s="645">
        <f t="shared" si="132"/>
        <v>0</v>
      </c>
      <c r="AR64" s="810"/>
      <c r="AS64" s="305"/>
      <c r="AT64" s="504"/>
      <c r="AU64" s="505"/>
      <c r="AV64" s="503"/>
      <c r="AW64" s="315"/>
      <c r="AX64" s="751">
        <f>IF(AW64&lt;&gt;0,VLOOKUP(AW64,'整理番号表 （R6時） '!$P$43:$R$49,2,FALSE),)</f>
        <v>0</v>
      </c>
      <c r="AY64" s="506"/>
      <c r="AZ64" s="505"/>
      <c r="BA64" s="503"/>
      <c r="BB64" s="444"/>
      <c r="BC64" s="759">
        <f t="shared" si="133"/>
        <v>0</v>
      </c>
      <c r="BD64" s="763">
        <f t="shared" si="248"/>
        <v>0</v>
      </c>
      <c r="BE64" s="759">
        <f t="shared" si="134"/>
        <v>0</v>
      </c>
      <c r="BF64" s="508"/>
      <c r="BG64" s="508"/>
      <c r="BH64" s="508"/>
      <c r="BI64" s="509"/>
      <c r="BJ64" s="770" t="str">
        <f t="shared" si="135"/>
        <v/>
      </c>
      <c r="BK64" s="772" t="str">
        <f t="shared" si="136"/>
        <v/>
      </c>
      <c r="BL64" s="648">
        <f t="shared" si="137"/>
        <v>0</v>
      </c>
      <c r="BM64" s="836"/>
      <c r="BN64" s="510"/>
      <c r="BO64" s="593"/>
      <c r="BP64" s="902"/>
      <c r="BQ64" s="756"/>
      <c r="BR64" s="756"/>
      <c r="BS64" s="756"/>
      <c r="BT64" s="929" t="str">
        <f t="shared" si="306"/>
        <v/>
      </c>
      <c r="BU64" s="911"/>
      <c r="BV64" s="752"/>
      <c r="BW64" s="751">
        <f>IF(BV64&lt;&gt;0,VLOOKUP(BV64,'整理番号表 （R6時） '!$P$43:$R$49,2,FALSE),)</f>
        <v>0</v>
      </c>
      <c r="BX64" s="758"/>
      <c r="BY64" s="757"/>
      <c r="BZ64" s="759" t="str">
        <f t="shared" si="138"/>
        <v/>
      </c>
      <c r="CA64" s="712"/>
      <c r="CB64" s="759">
        <f t="shared" si="139"/>
        <v>0</v>
      </c>
      <c r="CC64" s="763" t="str">
        <f t="shared" si="249"/>
        <v/>
      </c>
      <c r="CD64" s="754"/>
      <c r="CE64" s="754"/>
      <c r="CF64" s="759">
        <f t="shared" si="235"/>
        <v>0</v>
      </c>
      <c r="CG64" s="748"/>
      <c r="CH64" s="748"/>
      <c r="CI64" s="622"/>
      <c r="CJ64" s="853"/>
      <c r="CK64" s="854"/>
      <c r="CL64" s="665" t="str">
        <f t="shared" si="140"/>
        <v/>
      </c>
      <c r="CM64" s="666" t="str">
        <f t="shared" si="250"/>
        <v/>
      </c>
      <c r="CN64" s="744"/>
      <c r="CO64" s="496"/>
      <c r="CP64" s="762" t="str">
        <f t="shared" si="251"/>
        <v/>
      </c>
      <c r="CQ64" s="740"/>
      <c r="CR64" s="749"/>
      <c r="CS64" s="740"/>
      <c r="CT64" s="740"/>
      <c r="CU64" s="740"/>
      <c r="CV64" s="649" t="str">
        <f t="shared" si="141"/>
        <v/>
      </c>
      <c r="CW64" s="547">
        <f t="shared" si="142"/>
        <v>0</v>
      </c>
      <c r="CX64" s="762" t="str">
        <f t="shared" si="252"/>
        <v/>
      </c>
      <c r="CY64" s="715"/>
      <c r="CZ64" s="740"/>
      <c r="DA64" s="715"/>
      <c r="DB64" s="715"/>
      <c r="DC64" s="714"/>
      <c r="DD64" s="649" t="str">
        <f t="shared" si="143"/>
        <v/>
      </c>
      <c r="DE64" s="547" t="str">
        <f t="shared" si="144"/>
        <v/>
      </c>
      <c r="DF64" s="762">
        <f t="shared" si="145"/>
        <v>0</v>
      </c>
      <c r="DG64" s="762" t="str">
        <f t="shared" si="146"/>
        <v/>
      </c>
      <c r="DH64" s="762">
        <f t="shared" si="147"/>
        <v>0</v>
      </c>
      <c r="DI64" s="762">
        <f t="shared" si="148"/>
        <v>0</v>
      </c>
      <c r="DJ64" s="762">
        <f t="shared" si="149"/>
        <v>0</v>
      </c>
      <c r="DK64" s="762">
        <f t="shared" si="150"/>
        <v>0</v>
      </c>
      <c r="DL64" s="762">
        <f t="shared" si="151"/>
        <v>0</v>
      </c>
      <c r="DM64" s="762" t="str">
        <f t="shared" si="152"/>
        <v/>
      </c>
      <c r="DN64" s="855"/>
      <c r="DO64" s="661">
        <f t="shared" ref="DO64:DT73" si="307">IF(OR($CQ64&lt;=0,$CU64&lt;=0),0,IF(AND($AA64=1,$H64=1,$FU64&lt;&gt;1,DO$2&lt;=$CV64,$CV64&lt;DP$2),1,))</f>
        <v>0</v>
      </c>
      <c r="DP64" s="336">
        <f t="shared" si="307"/>
        <v>0</v>
      </c>
      <c r="DQ64" s="336">
        <f t="shared" si="307"/>
        <v>0</v>
      </c>
      <c r="DR64" s="336">
        <f t="shared" si="307"/>
        <v>0</v>
      </c>
      <c r="DS64" s="336">
        <f t="shared" si="307"/>
        <v>0</v>
      </c>
      <c r="DT64" s="336">
        <f t="shared" si="307"/>
        <v>0</v>
      </c>
      <c r="DU64" s="336">
        <f t="shared" si="253"/>
        <v>0</v>
      </c>
      <c r="DV64" s="336">
        <f t="shared" ref="DV64:EA73" si="308">IF($CU64&lt;0,0,IF(AND($AA64=1,$H64=1,$FU64&lt;&gt;1,DV$2&lt;=$CW64,$CW64&lt;DW$2),1,))</f>
        <v>0</v>
      </c>
      <c r="DW64" s="336">
        <f t="shared" si="308"/>
        <v>0</v>
      </c>
      <c r="DX64" s="336">
        <f t="shared" si="308"/>
        <v>0</v>
      </c>
      <c r="DY64" s="336">
        <f t="shared" si="308"/>
        <v>0</v>
      </c>
      <c r="DZ64" s="336">
        <f t="shared" si="308"/>
        <v>0</v>
      </c>
      <c r="EA64" s="336">
        <f t="shared" si="308"/>
        <v>0</v>
      </c>
      <c r="EB64" s="336">
        <f t="shared" si="254"/>
        <v>0</v>
      </c>
      <c r="EC64" s="336">
        <f t="shared" si="255"/>
        <v>0</v>
      </c>
      <c r="ED64" s="336">
        <f t="shared" si="256"/>
        <v>0</v>
      </c>
      <c r="EE64" s="336">
        <f t="shared" si="257"/>
        <v>0</v>
      </c>
      <c r="EF64" s="336">
        <f t="shared" si="258"/>
        <v>0</v>
      </c>
      <c r="EG64" s="390">
        <f t="shared" si="259"/>
        <v>0</v>
      </c>
      <c r="EH64" s="650">
        <f t="shared" si="161"/>
        <v>0</v>
      </c>
      <c r="EI64" s="650">
        <f>IF($AA64=1,IF(SUM($EH64:EH64)&lt;&gt;1,IF(SUM(GR64,HC64,HL64)&gt;0,1,),),)</f>
        <v>0</v>
      </c>
      <c r="EJ64" s="650">
        <f>IF($AA64=1,IF(SUM($EH64:EI64)&lt;&gt;1,IF(SUM(GS64,HD64,HM64)&gt;0,1,),),)</f>
        <v>0</v>
      </c>
      <c r="EK64" s="650">
        <f>IF($AA64=1,IF(SUM($EH64:EJ64)&lt;&gt;1,IF(SUM(GT64,HE64,HN64)&gt;0,1,),),)</f>
        <v>0</v>
      </c>
      <c r="EL64" s="650">
        <f>IF($AA64=1,IF(SUM($EH64:EK64)&lt;&gt;1,IF(SUM(GU64,GZ64,HF64,HO64)&gt;0,1,),),)</f>
        <v>0</v>
      </c>
      <c r="EM64" s="650">
        <f>IF($AA64=1,IF(SUM($EH64:EK64)&lt;&gt;1,IF(SUM(GV64,HG64,HP64)&gt;0,1,),),)</f>
        <v>0</v>
      </c>
      <c r="EN64" s="650">
        <f>IF($AA64=1,IF(SUM($EH64:EL64)&lt;&gt;1,IF(SUM(GW64,HH64,HQ64)&gt;0,1,),),)</f>
        <v>0</v>
      </c>
      <c r="EO64" s="650">
        <f>IF($AA64=1,IF(SUM($EH64:EM64)&lt;&gt;1,IF(SUM(GX64,HI64,HR64)&gt;0,1,),),)</f>
        <v>0</v>
      </c>
      <c r="EP64" s="650">
        <f>IF($AA64=1,IF(SUM($EH64:EO64)&lt;&gt;1,IF(SUM(GY64,HJ64,HS64,HA64)&gt;0,1,),),)</f>
        <v>0</v>
      </c>
      <c r="EQ64" s="818"/>
      <c r="ER64" s="818"/>
      <c r="ES64" s="818"/>
      <c r="ET64" s="818"/>
      <c r="EU64" s="818"/>
      <c r="EV64" s="818"/>
      <c r="EW64" s="59"/>
      <c r="EX64" s="59"/>
      <c r="EY64" s="59"/>
      <c r="EZ64" s="59"/>
      <c r="FA64" s="59"/>
      <c r="FB64" s="650">
        <f t="shared" si="21"/>
        <v>0</v>
      </c>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11"/>
      <c r="GB64" s="59"/>
      <c r="GC64" s="932"/>
      <c r="GD64" s="662"/>
      <c r="GE64" s="512"/>
      <c r="GF64" s="513"/>
      <c r="GG64" s="514"/>
      <c r="GH64" s="514"/>
      <c r="GI64" s="515">
        <f t="shared" si="260"/>
        <v>0</v>
      </c>
      <c r="GJ64" s="516">
        <f t="shared" si="261"/>
        <v>0</v>
      </c>
      <c r="GK64" s="517">
        <f t="shared" si="24"/>
        <v>0</v>
      </c>
      <c r="GL64" s="518">
        <f t="shared" si="262"/>
        <v>0</v>
      </c>
      <c r="GM64" s="518">
        <f t="shared" si="263"/>
        <v>0</v>
      </c>
      <c r="GN64" s="518">
        <f t="shared" si="264"/>
        <v>0</v>
      </c>
      <c r="GO64" s="518">
        <f t="shared" si="265"/>
        <v>0</v>
      </c>
      <c r="GP64" s="517">
        <f t="shared" si="162"/>
        <v>0</v>
      </c>
      <c r="GQ64" s="517">
        <f t="shared" si="163"/>
        <v>0</v>
      </c>
      <c r="GR64" s="517">
        <f>IF($GF64&lt;&gt;1,IF(AND(SUM($GQ64:GQ64)&lt;&gt;1),IF($GI64&gt;=10,1,),),0)</f>
        <v>0</v>
      </c>
      <c r="GS64" s="517">
        <f>IF($GF64&lt;&gt;1,IF(AND(SUM($GQ64:GR64)&lt;&gt;1),IF(AND($GE64=1,$GI64&gt;=4),1,),),0)</f>
        <v>0</v>
      </c>
      <c r="GT64" s="517">
        <f>IF($GF64&lt;&gt;1,IF(AND(SUM($GQ64:GS64)&lt;&gt;1),IF(AND($GE64=1,$GI64&gt;=2),1,),),0)</f>
        <v>0</v>
      </c>
      <c r="GU64" s="517">
        <f>IF($GF64&lt;&gt;1,IF(AND(SUM($GQ64:GT64)&lt;&gt;1),IF(AND($GE64=1,$GI64&gt;0),1,),),0)</f>
        <v>0</v>
      </c>
      <c r="GV64" s="517">
        <f>IF($GF64&lt;&gt;1,IF(AND(SUM($GQ64:GU64)&lt;&gt;1),IF($GI64&gt;=4,1,),),0)</f>
        <v>0</v>
      </c>
      <c r="GW64" s="517">
        <f>IF($GF64&lt;&gt;1,IF(AND(SUM($GQ64:GV64)&lt;&gt;1),IF($GE64=1,1,),),0)</f>
        <v>0</v>
      </c>
      <c r="GX64" s="517">
        <f>IF($GF64&lt;&gt;1,IF(AND(SUM($GQ64:GW64)&lt;&gt;1),IF($GI64&gt;=2,1,),),0)</f>
        <v>0</v>
      </c>
      <c r="GY64" s="517">
        <f>IF($GF64&lt;&gt;1,IF(AND(SUM($GQ64:GX64)&lt;&gt;1),IF($GI64&gt;0,1,),),0)</f>
        <v>0</v>
      </c>
      <c r="GZ64" s="517">
        <f t="shared" si="164"/>
        <v>0</v>
      </c>
      <c r="HA64" s="517">
        <f>IF(AND(SUM($GZ64:GZ64)&lt;&gt;1,$GP64=4,$GF64=1,$GI64&gt;0),1,0)</f>
        <v>0</v>
      </c>
      <c r="HB64" s="517">
        <f t="shared" si="165"/>
        <v>0</v>
      </c>
      <c r="HC64" s="517">
        <f t="shared" si="166"/>
        <v>0</v>
      </c>
      <c r="HD64" s="517">
        <f>IF(AND($GP64=2,SUM($HB64:HC64)&lt;&gt;1),IF(AND($GE64=1,$GJ64&gt;=0.2),1,),)</f>
        <v>0</v>
      </c>
      <c r="HE64" s="517">
        <f>IF(AND($GP64=2,SUM($HB64:HD64)&lt;&gt;1),IF(AND($GE64=1,$GJ64&gt;=0.1),1,),)</f>
        <v>0</v>
      </c>
      <c r="HF64" s="517">
        <f>IF(AND($GP64=2,SUM($HB64:HE64)&lt;&gt;1),IF(AND($GE64=1,$GI64&gt;0),1,),)</f>
        <v>0</v>
      </c>
      <c r="HG64" s="517">
        <f>IF(AND($GP64=2,SUM($HB64:HF64)&lt;&gt;1),IF($GJ64&gt;=0.2,1,),)</f>
        <v>0</v>
      </c>
      <c r="HH64" s="517">
        <f>IF(AND($GP64=2,SUM($HB64:HG64)&lt;&gt;1),IF($GE64=1,1,),)</f>
        <v>0</v>
      </c>
      <c r="HI64" s="517">
        <f>IF(AND($GP64=2,SUM($HB64:HH64)&lt;&gt;1),IF($GJ64&gt;=0.1,1,),)</f>
        <v>0</v>
      </c>
      <c r="HJ64" s="517">
        <f>IF(AND(SUM($HB64:HI64)&lt;&gt;1,$GP64=2,$GI64&gt;0),1,)</f>
        <v>0</v>
      </c>
      <c r="HK64" s="517">
        <f t="shared" si="167"/>
        <v>0</v>
      </c>
      <c r="HL64" s="517">
        <f t="shared" si="168"/>
        <v>0</v>
      </c>
      <c r="HM64" s="517">
        <f>IF(AND($GP64=3,SUM($HK64:HL64)&lt;&gt;1),IF(AND($GE64=1,$GJ64&gt;=0.1),1,),)</f>
        <v>0</v>
      </c>
      <c r="HN64" s="517">
        <f>IF(AND($GP64=3,SUM($HK64:HM64)&lt;&gt;1),IF(AND($GE64=1,$GJ64&gt;=0.05),1,),)</f>
        <v>0</v>
      </c>
      <c r="HO64" s="517">
        <f>IF(AND($GP64=3,SUM($HK64:HN64)&lt;&gt;1),IF(AND($GE64=1,$GI64&gt;0),1,),)</f>
        <v>0</v>
      </c>
      <c r="HP64" s="517">
        <f>IF(AND($GP64=3,SUM($HK64:HO64)&lt;&gt;1),IF($GJ64&gt;=0.1,1,),)</f>
        <v>0</v>
      </c>
      <c r="HQ64" s="517">
        <f>IF(AND($GP64=3,SUM($HK64:HP64)&lt;&gt;1),IF($GE64=1,1,),)</f>
        <v>0</v>
      </c>
      <c r="HR64" s="517">
        <f>IF(AND($GP64=3,SUM($HK64:HQ64)&lt;&gt;1),IF($GJ64&gt;=0.05,1,),)</f>
        <v>0</v>
      </c>
      <c r="HS64" s="517">
        <f>IF(AND(SUM($HK64:HR64)&lt;&gt;1,$GP64=3,$GF64=1,$GI64&gt;0),1,)</f>
        <v>0</v>
      </c>
      <c r="HT64" s="831"/>
      <c r="HU64" s="520">
        <f t="shared" si="169"/>
        <v>0</v>
      </c>
      <c r="HV64" s="521">
        <f t="shared" si="170"/>
        <v>0</v>
      </c>
      <c r="HW64" s="521">
        <f t="shared" si="171"/>
        <v>0</v>
      </c>
      <c r="HX64" s="521">
        <f t="shared" si="172"/>
        <v>0</v>
      </c>
      <c r="HY64" s="521">
        <f t="shared" si="173"/>
        <v>0</v>
      </c>
      <c r="HZ64" s="521">
        <f t="shared" si="174"/>
        <v>0</v>
      </c>
      <c r="IA64" s="521">
        <f t="shared" si="175"/>
        <v>0</v>
      </c>
      <c r="IB64" s="521">
        <f t="shared" si="176"/>
        <v>0</v>
      </c>
      <c r="IC64" s="521">
        <f t="shared" si="177"/>
        <v>0</v>
      </c>
      <c r="ID64" s="521">
        <f t="shared" si="178"/>
        <v>0</v>
      </c>
      <c r="IE64" s="521">
        <f t="shared" si="179"/>
        <v>0</v>
      </c>
      <c r="IF64" s="521">
        <f t="shared" si="180"/>
        <v>0</v>
      </c>
      <c r="IG64" s="521">
        <f t="shared" si="181"/>
        <v>0</v>
      </c>
      <c r="IH64" s="521">
        <f t="shared" si="182"/>
        <v>0</v>
      </c>
      <c r="II64" s="521">
        <f t="shared" si="183"/>
        <v>0</v>
      </c>
      <c r="IJ64" s="521">
        <f t="shared" si="184"/>
        <v>0</v>
      </c>
      <c r="IK64" s="521">
        <f t="shared" si="185"/>
        <v>0</v>
      </c>
      <c r="IL64" s="521">
        <f t="shared" si="186"/>
        <v>0</v>
      </c>
      <c r="IM64" s="521">
        <f t="shared" si="187"/>
        <v>0</v>
      </c>
      <c r="IN64" s="521">
        <f t="shared" si="266"/>
        <v>0</v>
      </c>
      <c r="IO64" s="521">
        <f t="shared" si="267"/>
        <v>0</v>
      </c>
      <c r="IP64" s="521">
        <f t="shared" si="268"/>
        <v>0</v>
      </c>
      <c r="IQ64" s="521">
        <f t="shared" si="269"/>
        <v>0</v>
      </c>
      <c r="IR64" s="521">
        <f t="shared" si="270"/>
        <v>0</v>
      </c>
      <c r="IS64" s="521">
        <f t="shared" si="271"/>
        <v>0</v>
      </c>
      <c r="IT64" s="521">
        <f t="shared" si="272"/>
        <v>0</v>
      </c>
      <c r="IU64" s="521">
        <f t="shared" si="273"/>
        <v>0</v>
      </c>
      <c r="IV64" s="521">
        <f t="shared" si="274"/>
        <v>0</v>
      </c>
      <c r="IW64" s="823">
        <f t="shared" si="275"/>
        <v>0</v>
      </c>
      <c r="IX64" s="521">
        <f t="shared" si="276"/>
        <v>0</v>
      </c>
      <c r="IY64" s="521">
        <f t="shared" si="277"/>
        <v>0</v>
      </c>
      <c r="IZ64" s="823">
        <f t="shared" si="188"/>
        <v>0</v>
      </c>
      <c r="JA64" s="521">
        <f t="shared" si="278"/>
        <v>0</v>
      </c>
      <c r="JB64" s="521">
        <f t="shared" si="279"/>
        <v>0</v>
      </c>
      <c r="JC64" s="521">
        <f t="shared" si="280"/>
        <v>0</v>
      </c>
      <c r="JD64" s="521">
        <f t="shared" si="189"/>
        <v>0</v>
      </c>
      <c r="JE64" s="521">
        <f t="shared" si="190"/>
        <v>0</v>
      </c>
      <c r="JF64" s="521">
        <f t="shared" si="191"/>
        <v>0</v>
      </c>
      <c r="JG64" s="521">
        <f t="shared" si="192"/>
        <v>0</v>
      </c>
      <c r="JH64" s="521">
        <f t="shared" si="193"/>
        <v>0</v>
      </c>
      <c r="JI64" s="521">
        <f t="shared" si="194"/>
        <v>0</v>
      </c>
      <c r="JJ64" s="521">
        <f t="shared" si="195"/>
        <v>0</v>
      </c>
      <c r="JK64" s="521">
        <f t="shared" si="196"/>
        <v>0</v>
      </c>
      <c r="JL64" s="521">
        <f t="shared" si="197"/>
        <v>0</v>
      </c>
      <c r="JM64" s="521">
        <f t="shared" si="198"/>
        <v>0</v>
      </c>
      <c r="JN64" s="521">
        <f t="shared" si="199"/>
        <v>0</v>
      </c>
      <c r="JO64" s="521">
        <f t="shared" si="200"/>
        <v>0</v>
      </c>
      <c r="JP64" s="521">
        <f t="shared" si="201"/>
        <v>0</v>
      </c>
      <c r="JQ64" s="521">
        <f t="shared" si="202"/>
        <v>0</v>
      </c>
      <c r="JR64" s="521">
        <f t="shared" si="203"/>
        <v>0</v>
      </c>
      <c r="JS64" s="521">
        <f t="shared" si="204"/>
        <v>0</v>
      </c>
      <c r="JT64" s="521">
        <f t="shared" si="205"/>
        <v>0</v>
      </c>
      <c r="JU64" s="521">
        <f t="shared" si="206"/>
        <v>0</v>
      </c>
      <c r="JV64" s="521">
        <f t="shared" si="207"/>
        <v>0</v>
      </c>
      <c r="JW64" s="521">
        <f t="shared" si="208"/>
        <v>0</v>
      </c>
      <c r="JX64" s="521">
        <f t="shared" si="209"/>
        <v>0</v>
      </c>
      <c r="JY64" s="521">
        <f t="shared" si="210"/>
        <v>0</v>
      </c>
      <c r="JZ64" s="521">
        <f t="shared" si="211"/>
        <v>0</v>
      </c>
      <c r="KA64" s="521">
        <f t="shared" si="212"/>
        <v>0</v>
      </c>
      <c r="KB64" s="521">
        <f t="shared" si="213"/>
        <v>0</v>
      </c>
      <c r="KC64" s="521">
        <f t="shared" si="214"/>
        <v>0</v>
      </c>
      <c r="KD64" s="521">
        <f t="shared" si="215"/>
        <v>0</v>
      </c>
      <c r="KE64" s="521">
        <f t="shared" si="216"/>
        <v>0</v>
      </c>
      <c r="KF64" s="521">
        <f t="shared" si="281"/>
        <v>0</v>
      </c>
      <c r="KG64" s="521">
        <f t="shared" si="217"/>
        <v>0</v>
      </c>
      <c r="KH64" s="521">
        <f t="shared" si="218"/>
        <v>0</v>
      </c>
      <c r="KI64" s="522">
        <f t="shared" si="219"/>
        <v>0</v>
      </c>
      <c r="KJ64" s="521">
        <f t="shared" si="282"/>
        <v>0</v>
      </c>
      <c r="KK64" s="760">
        <f>IF(H64=1,VLOOKUP(C64,'総括表 (A表)'!$E$12:$AW$542,42,FALSE),)</f>
        <v>0</v>
      </c>
      <c r="KL64" s="524">
        <f t="shared" si="220"/>
        <v>0</v>
      </c>
      <c r="KM64" s="521" t="str">
        <f t="shared" si="84"/>
        <v/>
      </c>
      <c r="KN64" s="521" t="str">
        <f t="shared" si="85"/>
        <v/>
      </c>
      <c r="KO64" s="521" t="str">
        <f t="shared" si="221"/>
        <v/>
      </c>
      <c r="KP64" s="521" t="str">
        <f t="shared" si="86"/>
        <v/>
      </c>
      <c r="KQ64" s="521" t="str">
        <f t="shared" si="87"/>
        <v/>
      </c>
      <c r="KR64" s="521" t="str">
        <f t="shared" si="88"/>
        <v/>
      </c>
      <c r="KS64" s="521" t="str">
        <f t="shared" si="89"/>
        <v/>
      </c>
      <c r="KT64" s="521" t="str">
        <f t="shared" si="90"/>
        <v/>
      </c>
      <c r="KU64" s="760" t="str">
        <f t="shared" si="91"/>
        <v/>
      </c>
      <c r="KV64" s="521" t="str">
        <f t="shared" si="283"/>
        <v/>
      </c>
      <c r="KW64" s="520">
        <f t="shared" si="93"/>
        <v>0</v>
      </c>
      <c r="KX64" s="521" t="str">
        <f t="shared" si="222"/>
        <v/>
      </c>
      <c r="KY64" s="525">
        <f t="shared" si="284"/>
        <v>0</v>
      </c>
      <c r="KZ64" s="521" t="str">
        <f t="shared" si="285"/>
        <v/>
      </c>
      <c r="LA64" s="760" t="str">
        <f t="shared" si="286"/>
        <v/>
      </c>
      <c r="LB64" s="526" t="str">
        <f t="shared" si="97"/>
        <v>○</v>
      </c>
      <c r="LC64" s="520">
        <f t="shared" si="223"/>
        <v>0</v>
      </c>
      <c r="LD64" s="527">
        <f t="shared" si="224"/>
        <v>0</v>
      </c>
      <c r="LE64" s="527" t="str">
        <f t="shared" si="225"/>
        <v/>
      </c>
      <c r="LF64" s="761" t="str">
        <f t="shared" si="226"/>
        <v/>
      </c>
      <c r="LG64" s="735" t="str">
        <f t="shared" si="287"/>
        <v/>
      </c>
      <c r="LH64" s="530" t="str">
        <f t="shared" si="288"/>
        <v>○</v>
      </c>
      <c r="LI64" s="736">
        <f t="shared" si="100"/>
        <v>0</v>
      </c>
      <c r="LJ64" s="761">
        <f t="shared" si="289"/>
        <v>0</v>
      </c>
      <c r="LK64" s="532">
        <f t="shared" si="227"/>
        <v>0</v>
      </c>
      <c r="LL64" s="533" t="str">
        <f t="shared" si="228"/>
        <v>○</v>
      </c>
      <c r="LM64" s="600">
        <f t="shared" si="290"/>
        <v>0</v>
      </c>
      <c r="LN64" s="602" t="str">
        <f t="shared" si="229"/>
        <v>○</v>
      </c>
      <c r="LO64" s="608">
        <f t="shared" si="103"/>
        <v>0</v>
      </c>
      <c r="LP64" s="521" t="str">
        <f t="shared" si="291"/>
        <v/>
      </c>
      <c r="LQ64" s="607">
        <f t="shared" si="292"/>
        <v>0</v>
      </c>
      <c r="LR64" s="521" t="str">
        <f t="shared" si="293"/>
        <v/>
      </c>
      <c r="LS64" s="519" t="str">
        <f t="shared" si="294"/>
        <v/>
      </c>
      <c r="LT64" s="526" t="str">
        <f t="shared" si="108"/>
        <v>○</v>
      </c>
      <c r="LU64" s="601" t="str">
        <f t="shared" si="230"/>
        <v/>
      </c>
      <c r="LV64" s="601">
        <f t="shared" si="231"/>
        <v>0</v>
      </c>
      <c r="LW64" s="761">
        <f t="shared" si="295"/>
        <v>0</v>
      </c>
      <c r="LX64" s="735">
        <f t="shared" si="296"/>
        <v>0</v>
      </c>
      <c r="LY64" s="530" t="str">
        <f t="shared" si="112"/>
        <v>○</v>
      </c>
      <c r="LZ64" s="736">
        <f t="shared" si="297"/>
        <v>0</v>
      </c>
      <c r="MA64" s="761">
        <f t="shared" si="298"/>
        <v>0</v>
      </c>
      <c r="MB64" s="532">
        <f t="shared" si="299"/>
        <v>0</v>
      </c>
      <c r="MC64" s="533" t="str">
        <f t="shared" si="232"/>
        <v>○</v>
      </c>
      <c r="MD64" s="473">
        <f>IF(AND($H64=1,$T64=1),SUMIF($E$14:$E$213,E64,$CA$14:CA263),0)</f>
        <v>0</v>
      </c>
      <c r="ME64" s="856" t="str">
        <f t="shared" si="116"/>
        <v>○</v>
      </c>
      <c r="MF64" s="869" t="str">
        <f t="shared" si="233"/>
        <v/>
      </c>
      <c r="MG64" s="870" t="str">
        <f t="shared" si="300"/>
        <v/>
      </c>
      <c r="MH64" s="871" t="str">
        <f t="shared" si="301"/>
        <v/>
      </c>
      <c r="MI64" s="872" t="str">
        <f t="shared" si="234"/>
        <v/>
      </c>
      <c r="MJ64" s="873" t="str">
        <f t="shared" si="302"/>
        <v/>
      </c>
      <c r="MK64" s="874">
        <f t="shared" si="303"/>
        <v>0</v>
      </c>
    </row>
    <row r="65" spans="1:349" ht="18.649999999999999" customHeight="1">
      <c r="A65" s="610">
        <f t="shared" si="245"/>
        <v>0</v>
      </c>
      <c r="B65" s="610">
        <f t="shared" si="121"/>
        <v>0</v>
      </c>
      <c r="C65" s="610">
        <f t="shared" si="122"/>
        <v>0</v>
      </c>
      <c r="D65" s="610">
        <f t="shared" si="123"/>
        <v>0</v>
      </c>
      <c r="E65" s="610">
        <f t="shared" si="246"/>
        <v>0</v>
      </c>
      <c r="F65" s="610">
        <f t="shared" si="124"/>
        <v>0</v>
      </c>
      <c r="G65" s="610">
        <f t="shared" si="125"/>
        <v>0</v>
      </c>
      <c r="H65" s="610">
        <f t="shared" si="126"/>
        <v>0</v>
      </c>
      <c r="I65" s="611">
        <f t="shared" si="10"/>
        <v>52</v>
      </c>
      <c r="J65" s="406"/>
      <c r="K65" s="407"/>
      <c r="L65" s="407"/>
      <c r="M65" s="720"/>
      <c r="N65" s="924"/>
      <c r="O65" s="918"/>
      <c r="P65" s="306"/>
      <c r="Q65" s="637">
        <f t="shared" si="127"/>
        <v>0</v>
      </c>
      <c r="R65" s="656"/>
      <c r="S65" s="655"/>
      <c r="T65" s="657"/>
      <c r="U65" s="657"/>
      <c r="V65" s="762">
        <f t="shared" si="247"/>
        <v>0</v>
      </c>
      <c r="W65" s="305"/>
      <c r="X65" s="502"/>
      <c r="Y65" s="502"/>
      <c r="Z65" s="305"/>
      <c r="AA65" s="639" t="str">
        <f t="shared" si="128"/>
        <v/>
      </c>
      <c r="AB65" s="640" t="str">
        <f t="shared" si="129"/>
        <v/>
      </c>
      <c r="AC65" s="314"/>
      <c r="AD65" s="641">
        <f t="shared" si="130"/>
        <v>0</v>
      </c>
      <c r="AE65" s="729"/>
      <c r="AF65" s="728" t="str">
        <f>'整理番号表 （R6時） '!$AC65</f>
        <v/>
      </c>
      <c r="AG65" s="730" t="str">
        <f t="shared" si="131"/>
        <v/>
      </c>
      <c r="AH65" s="314"/>
      <c r="AI65" s="314"/>
      <c r="AJ65" s="639">
        <f>IF(AI65&lt;&gt;0,VLOOKUP(AI65,'整理番号表 （R6時） '!$B$20:$F$47,2,FALSE),)</f>
        <v>0</v>
      </c>
      <c r="AK65" s="409"/>
      <c r="AL65" s="733"/>
      <c r="AM65" s="409"/>
      <c r="AN65" s="315"/>
      <c r="AO65" s="644" t="str">
        <f>IF(AND($S65=1,$AN65&lt;&gt;0),VLOOKUP(AN65,'整理番号表 （R6時） '!$P$6:$Q$39,2,FALSE),IF(AND($T65=1,$AN65&gt;0,$AN65&lt;=8),VLOOKUP($AN65,'整理番号表 （R6時） '!$P$6:$Q$13,2,FALSE),IF($AN65&gt;=9,"ﾘｰｽは1～8の数字を選択","")))</f>
        <v/>
      </c>
      <c r="AP65" s="501"/>
      <c r="AQ65" s="645">
        <f t="shared" si="132"/>
        <v>0</v>
      </c>
      <c r="AR65" s="810"/>
      <c r="AS65" s="305"/>
      <c r="AT65" s="504"/>
      <c r="AU65" s="505"/>
      <c r="AV65" s="503"/>
      <c r="AW65" s="315"/>
      <c r="AX65" s="751">
        <f>IF(AW65&lt;&gt;0,VLOOKUP(AW65,'整理番号表 （R6時） '!$P$43:$R$49,2,FALSE),)</f>
        <v>0</v>
      </c>
      <c r="AY65" s="506"/>
      <c r="AZ65" s="505"/>
      <c r="BA65" s="503"/>
      <c r="BB65" s="444"/>
      <c r="BC65" s="759">
        <f t="shared" si="133"/>
        <v>0</v>
      </c>
      <c r="BD65" s="763">
        <f t="shared" si="248"/>
        <v>0</v>
      </c>
      <c r="BE65" s="759">
        <f t="shared" si="134"/>
        <v>0</v>
      </c>
      <c r="BF65" s="508"/>
      <c r="BG65" s="508"/>
      <c r="BH65" s="508"/>
      <c r="BI65" s="509"/>
      <c r="BJ65" s="770" t="str">
        <f t="shared" si="135"/>
        <v/>
      </c>
      <c r="BK65" s="772" t="str">
        <f t="shared" si="136"/>
        <v/>
      </c>
      <c r="BL65" s="648">
        <f t="shared" si="137"/>
        <v>0</v>
      </c>
      <c r="BM65" s="836"/>
      <c r="BN65" s="510"/>
      <c r="BO65" s="593"/>
      <c r="BP65" s="902"/>
      <c r="BQ65" s="756"/>
      <c r="BR65" s="756"/>
      <c r="BS65" s="756"/>
      <c r="BT65" s="929" t="str">
        <f t="shared" si="306"/>
        <v/>
      </c>
      <c r="BU65" s="911"/>
      <c r="BV65" s="752"/>
      <c r="BW65" s="751">
        <f>IF(BV65&lt;&gt;0,VLOOKUP(BV65,'整理番号表 （R6時） '!$P$43:$R$49,2,FALSE),)</f>
        <v>0</v>
      </c>
      <c r="BX65" s="758"/>
      <c r="BY65" s="757"/>
      <c r="BZ65" s="759" t="str">
        <f t="shared" si="138"/>
        <v/>
      </c>
      <c r="CA65" s="712"/>
      <c r="CB65" s="759">
        <f t="shared" si="139"/>
        <v>0</v>
      </c>
      <c r="CC65" s="763" t="str">
        <f t="shared" si="249"/>
        <v/>
      </c>
      <c r="CD65" s="754"/>
      <c r="CE65" s="754"/>
      <c r="CF65" s="759">
        <f t="shared" si="235"/>
        <v>0</v>
      </c>
      <c r="CG65" s="748"/>
      <c r="CH65" s="748"/>
      <c r="CI65" s="622"/>
      <c r="CJ65" s="853"/>
      <c r="CK65" s="854"/>
      <c r="CL65" s="665" t="str">
        <f t="shared" si="140"/>
        <v/>
      </c>
      <c r="CM65" s="666" t="str">
        <f t="shared" si="250"/>
        <v/>
      </c>
      <c r="CN65" s="744"/>
      <c r="CO65" s="496"/>
      <c r="CP65" s="762" t="str">
        <f t="shared" si="251"/>
        <v/>
      </c>
      <c r="CQ65" s="740"/>
      <c r="CR65" s="749"/>
      <c r="CS65" s="740"/>
      <c r="CT65" s="740"/>
      <c r="CU65" s="740"/>
      <c r="CV65" s="649" t="str">
        <f t="shared" si="141"/>
        <v/>
      </c>
      <c r="CW65" s="547">
        <f t="shared" si="142"/>
        <v>0</v>
      </c>
      <c r="CX65" s="762" t="str">
        <f t="shared" si="252"/>
        <v/>
      </c>
      <c r="CY65" s="715"/>
      <c r="CZ65" s="740"/>
      <c r="DA65" s="715"/>
      <c r="DB65" s="715"/>
      <c r="DC65" s="714"/>
      <c r="DD65" s="649" t="str">
        <f t="shared" si="143"/>
        <v/>
      </c>
      <c r="DE65" s="547" t="str">
        <f t="shared" si="144"/>
        <v/>
      </c>
      <c r="DF65" s="762">
        <f t="shared" si="145"/>
        <v>0</v>
      </c>
      <c r="DG65" s="762" t="str">
        <f t="shared" si="146"/>
        <v/>
      </c>
      <c r="DH65" s="762">
        <f t="shared" si="147"/>
        <v>0</v>
      </c>
      <c r="DI65" s="762">
        <f t="shared" si="148"/>
        <v>0</v>
      </c>
      <c r="DJ65" s="762">
        <f t="shared" si="149"/>
        <v>0</v>
      </c>
      <c r="DK65" s="762">
        <f t="shared" si="150"/>
        <v>0</v>
      </c>
      <c r="DL65" s="762">
        <f t="shared" si="151"/>
        <v>0</v>
      </c>
      <c r="DM65" s="762" t="str">
        <f t="shared" si="152"/>
        <v/>
      </c>
      <c r="DN65" s="855"/>
      <c r="DO65" s="661">
        <f t="shared" si="307"/>
        <v>0</v>
      </c>
      <c r="DP65" s="336">
        <f t="shared" si="307"/>
        <v>0</v>
      </c>
      <c r="DQ65" s="336">
        <f t="shared" si="307"/>
        <v>0</v>
      </c>
      <c r="DR65" s="336">
        <f t="shared" si="307"/>
        <v>0</v>
      </c>
      <c r="DS65" s="336">
        <f t="shared" si="307"/>
        <v>0</v>
      </c>
      <c r="DT65" s="336">
        <f t="shared" si="307"/>
        <v>0</v>
      </c>
      <c r="DU65" s="336">
        <f t="shared" si="253"/>
        <v>0</v>
      </c>
      <c r="DV65" s="336">
        <f t="shared" si="308"/>
        <v>0</v>
      </c>
      <c r="DW65" s="336">
        <f t="shared" si="308"/>
        <v>0</v>
      </c>
      <c r="DX65" s="336">
        <f t="shared" si="308"/>
        <v>0</v>
      </c>
      <c r="DY65" s="336">
        <f t="shared" si="308"/>
        <v>0</v>
      </c>
      <c r="DZ65" s="336">
        <f t="shared" si="308"/>
        <v>0</v>
      </c>
      <c r="EA65" s="336">
        <f t="shared" si="308"/>
        <v>0</v>
      </c>
      <c r="EB65" s="336">
        <f t="shared" si="254"/>
        <v>0</v>
      </c>
      <c r="EC65" s="336">
        <f t="shared" si="255"/>
        <v>0</v>
      </c>
      <c r="ED65" s="336">
        <f t="shared" si="256"/>
        <v>0</v>
      </c>
      <c r="EE65" s="336">
        <f t="shared" si="257"/>
        <v>0</v>
      </c>
      <c r="EF65" s="336">
        <f t="shared" si="258"/>
        <v>0</v>
      </c>
      <c r="EG65" s="390">
        <f t="shared" si="259"/>
        <v>0</v>
      </c>
      <c r="EH65" s="650">
        <f t="shared" si="161"/>
        <v>0</v>
      </c>
      <c r="EI65" s="650">
        <f>IF($AA65=1,IF(SUM($EH65:EH65)&lt;&gt;1,IF(SUM(GR65,HC65,HL65)&gt;0,1,),),)</f>
        <v>0</v>
      </c>
      <c r="EJ65" s="650">
        <f>IF($AA65=1,IF(SUM($EH65:EI65)&lt;&gt;1,IF(SUM(GS65,HD65,HM65)&gt;0,1,),),)</f>
        <v>0</v>
      </c>
      <c r="EK65" s="650">
        <f>IF($AA65=1,IF(SUM($EH65:EJ65)&lt;&gt;1,IF(SUM(GT65,HE65,HN65)&gt;0,1,),),)</f>
        <v>0</v>
      </c>
      <c r="EL65" s="650">
        <f>IF($AA65=1,IF(SUM($EH65:EK65)&lt;&gt;1,IF(SUM(GU65,GZ65,HF65,HO65)&gt;0,1,),),)</f>
        <v>0</v>
      </c>
      <c r="EM65" s="650">
        <f>IF($AA65=1,IF(SUM($EH65:EK65)&lt;&gt;1,IF(SUM(GV65,HG65,HP65)&gt;0,1,),),)</f>
        <v>0</v>
      </c>
      <c r="EN65" s="650">
        <f>IF($AA65=1,IF(SUM($EH65:EL65)&lt;&gt;1,IF(SUM(GW65,HH65,HQ65)&gt;0,1,),),)</f>
        <v>0</v>
      </c>
      <c r="EO65" s="650">
        <f>IF($AA65=1,IF(SUM($EH65:EM65)&lt;&gt;1,IF(SUM(GX65,HI65,HR65)&gt;0,1,),),)</f>
        <v>0</v>
      </c>
      <c r="EP65" s="650">
        <f>IF($AA65=1,IF(SUM($EH65:EO65)&lt;&gt;1,IF(SUM(GY65,HJ65,HS65,HA65)&gt;0,1,),),)</f>
        <v>0</v>
      </c>
      <c r="EQ65" s="818"/>
      <c r="ER65" s="818"/>
      <c r="ES65" s="818"/>
      <c r="ET65" s="818"/>
      <c r="EU65" s="818"/>
      <c r="EV65" s="818"/>
      <c r="EW65" s="59"/>
      <c r="EX65" s="59"/>
      <c r="EY65" s="59"/>
      <c r="EZ65" s="59"/>
      <c r="FA65" s="59"/>
      <c r="FB65" s="650">
        <f t="shared" si="21"/>
        <v>0</v>
      </c>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11"/>
      <c r="GB65" s="59"/>
      <c r="GC65" s="932"/>
      <c r="GD65" s="662"/>
      <c r="GE65" s="512"/>
      <c r="GF65" s="513"/>
      <c r="GG65" s="514"/>
      <c r="GH65" s="514"/>
      <c r="GI65" s="515">
        <f t="shared" si="260"/>
        <v>0</v>
      </c>
      <c r="GJ65" s="516">
        <f t="shared" si="261"/>
        <v>0</v>
      </c>
      <c r="GK65" s="517">
        <f t="shared" si="24"/>
        <v>0</v>
      </c>
      <c r="GL65" s="518">
        <f t="shared" si="262"/>
        <v>0</v>
      </c>
      <c r="GM65" s="518">
        <f t="shared" si="263"/>
        <v>0</v>
      </c>
      <c r="GN65" s="518">
        <f t="shared" si="264"/>
        <v>0</v>
      </c>
      <c r="GO65" s="518">
        <f t="shared" si="265"/>
        <v>0</v>
      </c>
      <c r="GP65" s="517">
        <f t="shared" si="162"/>
        <v>0</v>
      </c>
      <c r="GQ65" s="517">
        <f t="shared" si="163"/>
        <v>0</v>
      </c>
      <c r="GR65" s="517">
        <f>IF($GF65&lt;&gt;1,IF(AND(SUM($GQ65:GQ65)&lt;&gt;1),IF($GI65&gt;=10,1,),),0)</f>
        <v>0</v>
      </c>
      <c r="GS65" s="517">
        <f>IF($GF65&lt;&gt;1,IF(AND(SUM($GQ65:GR65)&lt;&gt;1),IF(AND($GE65=1,$GI65&gt;=4),1,),),0)</f>
        <v>0</v>
      </c>
      <c r="GT65" s="517">
        <f>IF($GF65&lt;&gt;1,IF(AND(SUM($GQ65:GS65)&lt;&gt;1),IF(AND($GE65=1,$GI65&gt;=2),1,),),0)</f>
        <v>0</v>
      </c>
      <c r="GU65" s="517">
        <f>IF($GF65&lt;&gt;1,IF(AND(SUM($GQ65:GT65)&lt;&gt;1),IF(AND($GE65=1,$GI65&gt;0),1,),),0)</f>
        <v>0</v>
      </c>
      <c r="GV65" s="517">
        <f>IF($GF65&lt;&gt;1,IF(AND(SUM($GQ65:GU65)&lt;&gt;1),IF($GI65&gt;=4,1,),),0)</f>
        <v>0</v>
      </c>
      <c r="GW65" s="517">
        <f>IF($GF65&lt;&gt;1,IF(AND(SUM($GQ65:GV65)&lt;&gt;1),IF($GE65=1,1,),),0)</f>
        <v>0</v>
      </c>
      <c r="GX65" s="517">
        <f>IF($GF65&lt;&gt;1,IF(AND(SUM($GQ65:GW65)&lt;&gt;1),IF($GI65&gt;=2,1,),),0)</f>
        <v>0</v>
      </c>
      <c r="GY65" s="517">
        <f>IF($GF65&lt;&gt;1,IF(AND(SUM($GQ65:GX65)&lt;&gt;1),IF($GI65&gt;0,1,),),0)</f>
        <v>0</v>
      </c>
      <c r="GZ65" s="517">
        <f t="shared" si="164"/>
        <v>0</v>
      </c>
      <c r="HA65" s="517">
        <f>IF(AND(SUM($GZ65:GZ65)&lt;&gt;1,$GP65=4,$GF65=1,$GI65&gt;0),1,0)</f>
        <v>0</v>
      </c>
      <c r="HB65" s="517">
        <f t="shared" si="165"/>
        <v>0</v>
      </c>
      <c r="HC65" s="517">
        <f t="shared" si="166"/>
        <v>0</v>
      </c>
      <c r="HD65" s="517">
        <f>IF(AND($GP65=2,SUM($HB65:HC65)&lt;&gt;1),IF(AND($GE65=1,$GJ65&gt;=0.2),1,),)</f>
        <v>0</v>
      </c>
      <c r="HE65" s="517">
        <f>IF(AND($GP65=2,SUM($HB65:HD65)&lt;&gt;1),IF(AND($GE65=1,$GJ65&gt;=0.1),1,),)</f>
        <v>0</v>
      </c>
      <c r="HF65" s="517">
        <f>IF(AND($GP65=2,SUM($HB65:HE65)&lt;&gt;1),IF(AND($GE65=1,$GI65&gt;0),1,),)</f>
        <v>0</v>
      </c>
      <c r="HG65" s="517">
        <f>IF(AND($GP65=2,SUM($HB65:HF65)&lt;&gt;1),IF($GJ65&gt;=0.2,1,),)</f>
        <v>0</v>
      </c>
      <c r="HH65" s="517">
        <f>IF(AND($GP65=2,SUM($HB65:HG65)&lt;&gt;1),IF($GE65=1,1,),)</f>
        <v>0</v>
      </c>
      <c r="HI65" s="517">
        <f>IF(AND($GP65=2,SUM($HB65:HH65)&lt;&gt;1),IF($GJ65&gt;=0.1,1,),)</f>
        <v>0</v>
      </c>
      <c r="HJ65" s="517">
        <f>IF(AND(SUM($HB65:HI65)&lt;&gt;1,$GP65=2,$GI65&gt;0),1,)</f>
        <v>0</v>
      </c>
      <c r="HK65" s="517">
        <f t="shared" si="167"/>
        <v>0</v>
      </c>
      <c r="HL65" s="517">
        <f t="shared" si="168"/>
        <v>0</v>
      </c>
      <c r="HM65" s="517">
        <f>IF(AND($GP65=3,SUM($HK65:HL65)&lt;&gt;1),IF(AND($GE65=1,$GJ65&gt;=0.1),1,),)</f>
        <v>0</v>
      </c>
      <c r="HN65" s="517">
        <f>IF(AND($GP65=3,SUM($HK65:HM65)&lt;&gt;1),IF(AND($GE65=1,$GJ65&gt;=0.05),1,),)</f>
        <v>0</v>
      </c>
      <c r="HO65" s="517">
        <f>IF(AND($GP65=3,SUM($HK65:HN65)&lt;&gt;1),IF(AND($GE65=1,$GI65&gt;0),1,),)</f>
        <v>0</v>
      </c>
      <c r="HP65" s="517">
        <f>IF(AND($GP65=3,SUM($HK65:HO65)&lt;&gt;1),IF($GJ65&gt;=0.1,1,),)</f>
        <v>0</v>
      </c>
      <c r="HQ65" s="517">
        <f>IF(AND($GP65=3,SUM($HK65:HP65)&lt;&gt;1),IF($GE65=1,1,),)</f>
        <v>0</v>
      </c>
      <c r="HR65" s="517">
        <f>IF(AND($GP65=3,SUM($HK65:HQ65)&lt;&gt;1),IF($GJ65&gt;=0.05,1,),)</f>
        <v>0</v>
      </c>
      <c r="HS65" s="517">
        <f>IF(AND(SUM($HK65:HR65)&lt;&gt;1,$GP65=3,$GF65=1,$GI65&gt;0),1,)</f>
        <v>0</v>
      </c>
      <c r="HT65" s="831"/>
      <c r="HU65" s="520">
        <f t="shared" si="169"/>
        <v>0</v>
      </c>
      <c r="HV65" s="521">
        <f t="shared" si="170"/>
        <v>0</v>
      </c>
      <c r="HW65" s="521">
        <f t="shared" si="171"/>
        <v>0</v>
      </c>
      <c r="HX65" s="521">
        <f t="shared" si="172"/>
        <v>0</v>
      </c>
      <c r="HY65" s="521">
        <f t="shared" si="173"/>
        <v>0</v>
      </c>
      <c r="HZ65" s="521">
        <f t="shared" si="174"/>
        <v>0</v>
      </c>
      <c r="IA65" s="521">
        <f t="shared" si="175"/>
        <v>0</v>
      </c>
      <c r="IB65" s="521">
        <f t="shared" si="176"/>
        <v>0</v>
      </c>
      <c r="IC65" s="521">
        <f t="shared" si="177"/>
        <v>0</v>
      </c>
      <c r="ID65" s="521">
        <f t="shared" si="178"/>
        <v>0</v>
      </c>
      <c r="IE65" s="521">
        <f t="shared" si="179"/>
        <v>0</v>
      </c>
      <c r="IF65" s="521">
        <f t="shared" si="180"/>
        <v>0</v>
      </c>
      <c r="IG65" s="521">
        <f t="shared" si="181"/>
        <v>0</v>
      </c>
      <c r="IH65" s="521">
        <f t="shared" si="182"/>
        <v>0</v>
      </c>
      <c r="II65" s="521">
        <f t="shared" si="183"/>
        <v>0</v>
      </c>
      <c r="IJ65" s="521">
        <f t="shared" si="184"/>
        <v>0</v>
      </c>
      <c r="IK65" s="521">
        <f t="shared" si="185"/>
        <v>0</v>
      </c>
      <c r="IL65" s="521">
        <f t="shared" si="186"/>
        <v>0</v>
      </c>
      <c r="IM65" s="521">
        <f t="shared" si="187"/>
        <v>0</v>
      </c>
      <c r="IN65" s="521">
        <f t="shared" si="266"/>
        <v>0</v>
      </c>
      <c r="IO65" s="521">
        <f t="shared" si="267"/>
        <v>0</v>
      </c>
      <c r="IP65" s="521">
        <f t="shared" si="268"/>
        <v>0</v>
      </c>
      <c r="IQ65" s="521">
        <f t="shared" si="269"/>
        <v>0</v>
      </c>
      <c r="IR65" s="521">
        <f t="shared" si="270"/>
        <v>0</v>
      </c>
      <c r="IS65" s="521">
        <f t="shared" si="271"/>
        <v>0</v>
      </c>
      <c r="IT65" s="521">
        <f t="shared" si="272"/>
        <v>0</v>
      </c>
      <c r="IU65" s="521">
        <f t="shared" si="273"/>
        <v>0</v>
      </c>
      <c r="IV65" s="521">
        <f t="shared" si="274"/>
        <v>0</v>
      </c>
      <c r="IW65" s="823">
        <f t="shared" si="275"/>
        <v>0</v>
      </c>
      <c r="IX65" s="521">
        <f t="shared" si="276"/>
        <v>0</v>
      </c>
      <c r="IY65" s="521">
        <f t="shared" si="277"/>
        <v>0</v>
      </c>
      <c r="IZ65" s="823">
        <f t="shared" si="188"/>
        <v>0</v>
      </c>
      <c r="JA65" s="521">
        <f t="shared" si="278"/>
        <v>0</v>
      </c>
      <c r="JB65" s="521">
        <f t="shared" si="279"/>
        <v>0</v>
      </c>
      <c r="JC65" s="521">
        <f t="shared" si="280"/>
        <v>0</v>
      </c>
      <c r="JD65" s="521">
        <f t="shared" si="189"/>
        <v>0</v>
      </c>
      <c r="JE65" s="521">
        <f t="shared" si="190"/>
        <v>0</v>
      </c>
      <c r="JF65" s="521">
        <f t="shared" si="191"/>
        <v>0</v>
      </c>
      <c r="JG65" s="521">
        <f t="shared" si="192"/>
        <v>0</v>
      </c>
      <c r="JH65" s="521">
        <f t="shared" si="193"/>
        <v>0</v>
      </c>
      <c r="JI65" s="521">
        <f t="shared" si="194"/>
        <v>0</v>
      </c>
      <c r="JJ65" s="521">
        <f t="shared" si="195"/>
        <v>0</v>
      </c>
      <c r="JK65" s="521">
        <f t="shared" si="196"/>
        <v>0</v>
      </c>
      <c r="JL65" s="521">
        <f t="shared" si="197"/>
        <v>0</v>
      </c>
      <c r="JM65" s="521">
        <f t="shared" si="198"/>
        <v>0</v>
      </c>
      <c r="JN65" s="521">
        <f t="shared" si="199"/>
        <v>0</v>
      </c>
      <c r="JO65" s="521">
        <f t="shared" si="200"/>
        <v>0</v>
      </c>
      <c r="JP65" s="521">
        <f t="shared" si="201"/>
        <v>0</v>
      </c>
      <c r="JQ65" s="521">
        <f t="shared" si="202"/>
        <v>0</v>
      </c>
      <c r="JR65" s="521">
        <f t="shared" si="203"/>
        <v>0</v>
      </c>
      <c r="JS65" s="521">
        <f t="shared" si="204"/>
        <v>0</v>
      </c>
      <c r="JT65" s="521">
        <f t="shared" si="205"/>
        <v>0</v>
      </c>
      <c r="JU65" s="521">
        <f t="shared" si="206"/>
        <v>0</v>
      </c>
      <c r="JV65" s="521">
        <f t="shared" si="207"/>
        <v>0</v>
      </c>
      <c r="JW65" s="521">
        <f t="shared" si="208"/>
        <v>0</v>
      </c>
      <c r="JX65" s="521">
        <f t="shared" si="209"/>
        <v>0</v>
      </c>
      <c r="JY65" s="521">
        <f t="shared" si="210"/>
        <v>0</v>
      </c>
      <c r="JZ65" s="521">
        <f t="shared" si="211"/>
        <v>0</v>
      </c>
      <c r="KA65" s="521">
        <f t="shared" si="212"/>
        <v>0</v>
      </c>
      <c r="KB65" s="521">
        <f t="shared" si="213"/>
        <v>0</v>
      </c>
      <c r="KC65" s="521">
        <f t="shared" si="214"/>
        <v>0</v>
      </c>
      <c r="KD65" s="521">
        <f t="shared" si="215"/>
        <v>0</v>
      </c>
      <c r="KE65" s="521">
        <f t="shared" si="216"/>
        <v>0</v>
      </c>
      <c r="KF65" s="521">
        <f t="shared" si="281"/>
        <v>0</v>
      </c>
      <c r="KG65" s="521">
        <f t="shared" si="217"/>
        <v>0</v>
      </c>
      <c r="KH65" s="521">
        <f t="shared" si="218"/>
        <v>0</v>
      </c>
      <c r="KI65" s="522">
        <f t="shared" si="219"/>
        <v>0</v>
      </c>
      <c r="KJ65" s="521">
        <f t="shared" si="282"/>
        <v>0</v>
      </c>
      <c r="KK65" s="760">
        <f>IF(H65=1,VLOOKUP(C65,'総括表 (A表)'!$E$12:$AW$542,42,FALSE),)</f>
        <v>0</v>
      </c>
      <c r="KL65" s="524">
        <f t="shared" si="220"/>
        <v>0</v>
      </c>
      <c r="KM65" s="521" t="str">
        <f t="shared" si="84"/>
        <v/>
      </c>
      <c r="KN65" s="521" t="str">
        <f t="shared" si="85"/>
        <v/>
      </c>
      <c r="KO65" s="521" t="str">
        <f t="shared" si="221"/>
        <v/>
      </c>
      <c r="KP65" s="521" t="str">
        <f t="shared" si="86"/>
        <v/>
      </c>
      <c r="KQ65" s="521" t="str">
        <f t="shared" si="87"/>
        <v/>
      </c>
      <c r="KR65" s="521" t="str">
        <f t="shared" si="88"/>
        <v/>
      </c>
      <c r="KS65" s="521" t="str">
        <f t="shared" si="89"/>
        <v/>
      </c>
      <c r="KT65" s="521" t="str">
        <f t="shared" si="90"/>
        <v/>
      </c>
      <c r="KU65" s="760" t="str">
        <f t="shared" si="91"/>
        <v/>
      </c>
      <c r="KV65" s="521" t="str">
        <f t="shared" si="283"/>
        <v/>
      </c>
      <c r="KW65" s="520">
        <f t="shared" si="93"/>
        <v>0</v>
      </c>
      <c r="KX65" s="521" t="str">
        <f t="shared" si="222"/>
        <v/>
      </c>
      <c r="KY65" s="525">
        <f t="shared" si="284"/>
        <v>0</v>
      </c>
      <c r="KZ65" s="521" t="str">
        <f t="shared" si="285"/>
        <v/>
      </c>
      <c r="LA65" s="760" t="str">
        <f t="shared" si="286"/>
        <v/>
      </c>
      <c r="LB65" s="526" t="str">
        <f t="shared" si="97"/>
        <v>○</v>
      </c>
      <c r="LC65" s="520">
        <f t="shared" si="223"/>
        <v>0</v>
      </c>
      <c r="LD65" s="527">
        <f t="shared" si="224"/>
        <v>0</v>
      </c>
      <c r="LE65" s="527" t="str">
        <f t="shared" si="225"/>
        <v/>
      </c>
      <c r="LF65" s="761" t="str">
        <f t="shared" si="226"/>
        <v/>
      </c>
      <c r="LG65" s="735" t="str">
        <f t="shared" si="287"/>
        <v/>
      </c>
      <c r="LH65" s="530" t="str">
        <f t="shared" si="288"/>
        <v>○</v>
      </c>
      <c r="LI65" s="736">
        <f t="shared" si="100"/>
        <v>0</v>
      </c>
      <c r="LJ65" s="761">
        <f t="shared" si="289"/>
        <v>0</v>
      </c>
      <c r="LK65" s="532">
        <f t="shared" si="227"/>
        <v>0</v>
      </c>
      <c r="LL65" s="533" t="str">
        <f t="shared" si="228"/>
        <v>○</v>
      </c>
      <c r="LM65" s="600">
        <f t="shared" si="290"/>
        <v>0</v>
      </c>
      <c r="LN65" s="602" t="str">
        <f t="shared" si="229"/>
        <v>○</v>
      </c>
      <c r="LO65" s="608">
        <f t="shared" si="103"/>
        <v>0</v>
      </c>
      <c r="LP65" s="521" t="str">
        <f t="shared" si="291"/>
        <v/>
      </c>
      <c r="LQ65" s="607">
        <f t="shared" si="292"/>
        <v>0</v>
      </c>
      <c r="LR65" s="521" t="str">
        <f t="shared" si="293"/>
        <v/>
      </c>
      <c r="LS65" s="519" t="str">
        <f t="shared" si="294"/>
        <v/>
      </c>
      <c r="LT65" s="526" t="str">
        <f t="shared" si="108"/>
        <v>○</v>
      </c>
      <c r="LU65" s="601" t="str">
        <f t="shared" si="230"/>
        <v/>
      </c>
      <c r="LV65" s="601">
        <f t="shared" si="231"/>
        <v>0</v>
      </c>
      <c r="LW65" s="761">
        <f t="shared" si="295"/>
        <v>0</v>
      </c>
      <c r="LX65" s="735">
        <f t="shared" si="296"/>
        <v>0</v>
      </c>
      <c r="LY65" s="530" t="str">
        <f t="shared" si="112"/>
        <v>○</v>
      </c>
      <c r="LZ65" s="736">
        <f t="shared" si="297"/>
        <v>0</v>
      </c>
      <c r="MA65" s="761">
        <f t="shared" si="298"/>
        <v>0</v>
      </c>
      <c r="MB65" s="532">
        <f t="shared" si="299"/>
        <v>0</v>
      </c>
      <c r="MC65" s="533" t="str">
        <f t="shared" si="232"/>
        <v>○</v>
      </c>
      <c r="MD65" s="473">
        <f>IF(AND($H65=1,$T65=1),SUMIF($E$14:$E$213,E65,$CA$14:CA264),0)</f>
        <v>0</v>
      </c>
      <c r="ME65" s="856" t="str">
        <f t="shared" si="116"/>
        <v>○</v>
      </c>
      <c r="MF65" s="869" t="str">
        <f t="shared" si="233"/>
        <v/>
      </c>
      <c r="MG65" s="870" t="str">
        <f t="shared" si="300"/>
        <v/>
      </c>
      <c r="MH65" s="871" t="str">
        <f t="shared" si="301"/>
        <v/>
      </c>
      <c r="MI65" s="872" t="str">
        <f t="shared" si="234"/>
        <v/>
      </c>
      <c r="MJ65" s="873" t="str">
        <f t="shared" si="302"/>
        <v/>
      </c>
      <c r="MK65" s="874">
        <f t="shared" si="303"/>
        <v>0</v>
      </c>
    </row>
    <row r="66" spans="1:349" ht="18.649999999999999" customHeight="1">
      <c r="A66" s="610">
        <f t="shared" si="245"/>
        <v>0</v>
      </c>
      <c r="B66" s="610">
        <f t="shared" si="121"/>
        <v>0</v>
      </c>
      <c r="C66" s="610">
        <f t="shared" si="122"/>
        <v>0</v>
      </c>
      <c r="D66" s="610">
        <f t="shared" si="123"/>
        <v>0</v>
      </c>
      <c r="E66" s="610">
        <f t="shared" si="246"/>
        <v>0</v>
      </c>
      <c r="F66" s="610">
        <f t="shared" si="124"/>
        <v>0</v>
      </c>
      <c r="G66" s="610">
        <f t="shared" si="125"/>
        <v>0</v>
      </c>
      <c r="H66" s="610">
        <f t="shared" si="126"/>
        <v>0</v>
      </c>
      <c r="I66" s="611">
        <f t="shared" si="10"/>
        <v>53</v>
      </c>
      <c r="J66" s="406"/>
      <c r="K66" s="407"/>
      <c r="L66" s="407"/>
      <c r="M66" s="720"/>
      <c r="N66" s="924"/>
      <c r="O66" s="918"/>
      <c r="P66" s="306"/>
      <c r="Q66" s="637">
        <f t="shared" si="127"/>
        <v>0</v>
      </c>
      <c r="R66" s="656"/>
      <c r="S66" s="655"/>
      <c r="T66" s="657"/>
      <c r="U66" s="657"/>
      <c r="V66" s="762">
        <f t="shared" si="247"/>
        <v>0</v>
      </c>
      <c r="W66" s="305"/>
      <c r="X66" s="502"/>
      <c r="Y66" s="502"/>
      <c r="Z66" s="305"/>
      <c r="AA66" s="639" t="str">
        <f t="shared" si="128"/>
        <v/>
      </c>
      <c r="AB66" s="640" t="str">
        <f t="shared" si="129"/>
        <v/>
      </c>
      <c r="AC66" s="314"/>
      <c r="AD66" s="641">
        <f t="shared" si="130"/>
        <v>0</v>
      </c>
      <c r="AE66" s="729"/>
      <c r="AF66" s="728" t="str">
        <f>'整理番号表 （R6時） '!$AC66</f>
        <v/>
      </c>
      <c r="AG66" s="730" t="str">
        <f t="shared" si="131"/>
        <v/>
      </c>
      <c r="AH66" s="314"/>
      <c r="AI66" s="314"/>
      <c r="AJ66" s="639">
        <f>IF(AI66&lt;&gt;0,VLOOKUP(AI66,'整理番号表 （R6時） '!$B$20:$F$47,2,FALSE),)</f>
        <v>0</v>
      </c>
      <c r="AK66" s="409"/>
      <c r="AL66" s="733"/>
      <c r="AM66" s="409"/>
      <c r="AN66" s="315"/>
      <c r="AO66" s="644" t="str">
        <f>IF(AND($S66=1,$AN66&lt;&gt;0),VLOOKUP(AN66,'整理番号表 （R6時） '!$P$6:$Q$39,2,FALSE),IF(AND($T66=1,$AN66&gt;0,$AN66&lt;=8),VLOOKUP($AN66,'整理番号表 （R6時） '!$P$6:$Q$13,2,FALSE),IF($AN66&gt;=9,"ﾘｰｽは1～8の数字を選択","")))</f>
        <v/>
      </c>
      <c r="AP66" s="501"/>
      <c r="AQ66" s="645">
        <f t="shared" si="132"/>
        <v>0</v>
      </c>
      <c r="AR66" s="810"/>
      <c r="AS66" s="305"/>
      <c r="AT66" s="504"/>
      <c r="AU66" s="505"/>
      <c r="AV66" s="503"/>
      <c r="AW66" s="315"/>
      <c r="AX66" s="751">
        <f>IF(AW66&lt;&gt;0,VLOOKUP(AW66,'整理番号表 （R6時） '!$P$43:$R$49,2,FALSE),)</f>
        <v>0</v>
      </c>
      <c r="AY66" s="506"/>
      <c r="AZ66" s="505"/>
      <c r="BA66" s="503"/>
      <c r="BB66" s="444"/>
      <c r="BC66" s="759">
        <f t="shared" si="133"/>
        <v>0</v>
      </c>
      <c r="BD66" s="763">
        <f t="shared" si="248"/>
        <v>0</v>
      </c>
      <c r="BE66" s="759">
        <f t="shared" si="134"/>
        <v>0</v>
      </c>
      <c r="BF66" s="508"/>
      <c r="BG66" s="508"/>
      <c r="BH66" s="508"/>
      <c r="BI66" s="509"/>
      <c r="BJ66" s="770" t="str">
        <f t="shared" si="135"/>
        <v/>
      </c>
      <c r="BK66" s="772" t="str">
        <f t="shared" si="136"/>
        <v/>
      </c>
      <c r="BL66" s="648">
        <f t="shared" si="137"/>
        <v>0</v>
      </c>
      <c r="BM66" s="836"/>
      <c r="BN66" s="510"/>
      <c r="BO66" s="593"/>
      <c r="BP66" s="902"/>
      <c r="BQ66" s="756"/>
      <c r="BR66" s="756"/>
      <c r="BS66" s="756"/>
      <c r="BT66" s="929" t="str">
        <f t="shared" si="306"/>
        <v/>
      </c>
      <c r="BU66" s="911"/>
      <c r="BV66" s="752"/>
      <c r="BW66" s="751">
        <f>IF(BV66&lt;&gt;0,VLOOKUP(BV66,'整理番号表 （R6時） '!$P$43:$R$49,2,FALSE),)</f>
        <v>0</v>
      </c>
      <c r="BX66" s="758"/>
      <c r="BY66" s="757"/>
      <c r="BZ66" s="759" t="str">
        <f t="shared" si="138"/>
        <v/>
      </c>
      <c r="CA66" s="712"/>
      <c r="CB66" s="759">
        <f t="shared" si="139"/>
        <v>0</v>
      </c>
      <c r="CC66" s="763" t="str">
        <f t="shared" si="249"/>
        <v/>
      </c>
      <c r="CD66" s="754"/>
      <c r="CE66" s="754"/>
      <c r="CF66" s="759">
        <f t="shared" si="235"/>
        <v>0</v>
      </c>
      <c r="CG66" s="748"/>
      <c r="CH66" s="748"/>
      <c r="CI66" s="622"/>
      <c r="CJ66" s="853"/>
      <c r="CK66" s="854"/>
      <c r="CL66" s="665" t="str">
        <f t="shared" si="140"/>
        <v/>
      </c>
      <c r="CM66" s="666" t="str">
        <f t="shared" si="250"/>
        <v/>
      </c>
      <c r="CN66" s="744"/>
      <c r="CO66" s="496"/>
      <c r="CP66" s="762" t="str">
        <f t="shared" si="251"/>
        <v/>
      </c>
      <c r="CQ66" s="740"/>
      <c r="CR66" s="749"/>
      <c r="CS66" s="740"/>
      <c r="CT66" s="740"/>
      <c r="CU66" s="740"/>
      <c r="CV66" s="649" t="str">
        <f t="shared" si="141"/>
        <v/>
      </c>
      <c r="CW66" s="547">
        <f t="shared" si="142"/>
        <v>0</v>
      </c>
      <c r="CX66" s="762" t="str">
        <f t="shared" si="252"/>
        <v/>
      </c>
      <c r="CY66" s="715"/>
      <c r="CZ66" s="740"/>
      <c r="DA66" s="715"/>
      <c r="DB66" s="715"/>
      <c r="DC66" s="714"/>
      <c r="DD66" s="649" t="str">
        <f t="shared" si="143"/>
        <v/>
      </c>
      <c r="DE66" s="547" t="str">
        <f t="shared" si="144"/>
        <v/>
      </c>
      <c r="DF66" s="762">
        <f t="shared" si="145"/>
        <v>0</v>
      </c>
      <c r="DG66" s="762" t="str">
        <f t="shared" si="146"/>
        <v/>
      </c>
      <c r="DH66" s="762">
        <f t="shared" si="147"/>
        <v>0</v>
      </c>
      <c r="DI66" s="762">
        <f t="shared" si="148"/>
        <v>0</v>
      </c>
      <c r="DJ66" s="762">
        <f t="shared" si="149"/>
        <v>0</v>
      </c>
      <c r="DK66" s="762">
        <f t="shared" si="150"/>
        <v>0</v>
      </c>
      <c r="DL66" s="762">
        <f t="shared" si="151"/>
        <v>0</v>
      </c>
      <c r="DM66" s="762" t="str">
        <f t="shared" si="152"/>
        <v/>
      </c>
      <c r="DN66" s="855"/>
      <c r="DO66" s="661">
        <f t="shared" si="307"/>
        <v>0</v>
      </c>
      <c r="DP66" s="336">
        <f t="shared" si="307"/>
        <v>0</v>
      </c>
      <c r="DQ66" s="336">
        <f t="shared" si="307"/>
        <v>0</v>
      </c>
      <c r="DR66" s="336">
        <f t="shared" si="307"/>
        <v>0</v>
      </c>
      <c r="DS66" s="336">
        <f t="shared" si="307"/>
        <v>0</v>
      </c>
      <c r="DT66" s="336">
        <f t="shared" si="307"/>
        <v>0</v>
      </c>
      <c r="DU66" s="336">
        <f t="shared" si="253"/>
        <v>0</v>
      </c>
      <c r="DV66" s="336">
        <f t="shared" si="308"/>
        <v>0</v>
      </c>
      <c r="DW66" s="336">
        <f t="shared" si="308"/>
        <v>0</v>
      </c>
      <c r="DX66" s="336">
        <f t="shared" si="308"/>
        <v>0</v>
      </c>
      <c r="DY66" s="336">
        <f t="shared" si="308"/>
        <v>0</v>
      </c>
      <c r="DZ66" s="336">
        <f t="shared" si="308"/>
        <v>0</v>
      </c>
      <c r="EA66" s="336">
        <f t="shared" si="308"/>
        <v>0</v>
      </c>
      <c r="EB66" s="336">
        <f t="shared" si="254"/>
        <v>0</v>
      </c>
      <c r="EC66" s="336">
        <f t="shared" si="255"/>
        <v>0</v>
      </c>
      <c r="ED66" s="336">
        <f t="shared" si="256"/>
        <v>0</v>
      </c>
      <c r="EE66" s="336">
        <f t="shared" si="257"/>
        <v>0</v>
      </c>
      <c r="EF66" s="336">
        <f t="shared" si="258"/>
        <v>0</v>
      </c>
      <c r="EG66" s="390">
        <f t="shared" si="259"/>
        <v>0</v>
      </c>
      <c r="EH66" s="650">
        <f t="shared" si="161"/>
        <v>0</v>
      </c>
      <c r="EI66" s="650">
        <f>IF($AA66=1,IF(SUM($EH66:EH66)&lt;&gt;1,IF(SUM(GR66,HC66,HL66)&gt;0,1,),),)</f>
        <v>0</v>
      </c>
      <c r="EJ66" s="650">
        <f>IF($AA66=1,IF(SUM($EH66:EI66)&lt;&gt;1,IF(SUM(GS66,HD66,HM66)&gt;0,1,),),)</f>
        <v>0</v>
      </c>
      <c r="EK66" s="650">
        <f>IF($AA66=1,IF(SUM($EH66:EJ66)&lt;&gt;1,IF(SUM(GT66,HE66,HN66)&gt;0,1,),),)</f>
        <v>0</v>
      </c>
      <c r="EL66" s="650">
        <f>IF($AA66=1,IF(SUM($EH66:EK66)&lt;&gt;1,IF(SUM(GU66,GZ66,HF66,HO66)&gt;0,1,),),)</f>
        <v>0</v>
      </c>
      <c r="EM66" s="650">
        <f>IF($AA66=1,IF(SUM($EH66:EK66)&lt;&gt;1,IF(SUM(GV66,HG66,HP66)&gt;0,1,),),)</f>
        <v>0</v>
      </c>
      <c r="EN66" s="650">
        <f>IF($AA66=1,IF(SUM($EH66:EL66)&lt;&gt;1,IF(SUM(GW66,HH66,HQ66)&gt;0,1,),),)</f>
        <v>0</v>
      </c>
      <c r="EO66" s="650">
        <f>IF($AA66=1,IF(SUM($EH66:EM66)&lt;&gt;1,IF(SUM(GX66,HI66,HR66)&gt;0,1,),),)</f>
        <v>0</v>
      </c>
      <c r="EP66" s="650">
        <f>IF($AA66=1,IF(SUM($EH66:EO66)&lt;&gt;1,IF(SUM(GY66,HJ66,HS66,HA66)&gt;0,1,),),)</f>
        <v>0</v>
      </c>
      <c r="EQ66" s="818"/>
      <c r="ER66" s="818"/>
      <c r="ES66" s="818"/>
      <c r="ET66" s="818"/>
      <c r="EU66" s="818"/>
      <c r="EV66" s="818"/>
      <c r="EW66" s="59"/>
      <c r="EX66" s="59"/>
      <c r="EY66" s="59"/>
      <c r="EZ66" s="59"/>
      <c r="FA66" s="59"/>
      <c r="FB66" s="650">
        <f t="shared" si="21"/>
        <v>0</v>
      </c>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11"/>
      <c r="GB66" s="59"/>
      <c r="GC66" s="932"/>
      <c r="GD66" s="662"/>
      <c r="GE66" s="512"/>
      <c r="GF66" s="513"/>
      <c r="GG66" s="514"/>
      <c r="GH66" s="514"/>
      <c r="GI66" s="515">
        <f t="shared" si="260"/>
        <v>0</v>
      </c>
      <c r="GJ66" s="516">
        <f t="shared" si="261"/>
        <v>0</v>
      </c>
      <c r="GK66" s="517">
        <f t="shared" si="24"/>
        <v>0</v>
      </c>
      <c r="GL66" s="518">
        <f t="shared" si="262"/>
        <v>0</v>
      </c>
      <c r="GM66" s="518">
        <f t="shared" si="263"/>
        <v>0</v>
      </c>
      <c r="GN66" s="518">
        <f t="shared" si="264"/>
        <v>0</v>
      </c>
      <c r="GO66" s="518">
        <f t="shared" si="265"/>
        <v>0</v>
      </c>
      <c r="GP66" s="517">
        <f t="shared" si="162"/>
        <v>0</v>
      </c>
      <c r="GQ66" s="517">
        <f t="shared" si="163"/>
        <v>0</v>
      </c>
      <c r="GR66" s="517">
        <f>IF($GF66&lt;&gt;1,IF(AND(SUM($GQ66:GQ66)&lt;&gt;1),IF($GI66&gt;=10,1,),),0)</f>
        <v>0</v>
      </c>
      <c r="GS66" s="517">
        <f>IF($GF66&lt;&gt;1,IF(AND(SUM($GQ66:GR66)&lt;&gt;1),IF(AND($GE66=1,$GI66&gt;=4),1,),),0)</f>
        <v>0</v>
      </c>
      <c r="GT66" s="517">
        <f>IF($GF66&lt;&gt;1,IF(AND(SUM($GQ66:GS66)&lt;&gt;1),IF(AND($GE66=1,$GI66&gt;=2),1,),),0)</f>
        <v>0</v>
      </c>
      <c r="GU66" s="517">
        <f>IF($GF66&lt;&gt;1,IF(AND(SUM($GQ66:GT66)&lt;&gt;1),IF(AND($GE66=1,$GI66&gt;0),1,),),0)</f>
        <v>0</v>
      </c>
      <c r="GV66" s="517">
        <f>IF($GF66&lt;&gt;1,IF(AND(SUM($GQ66:GU66)&lt;&gt;1),IF($GI66&gt;=4,1,),),0)</f>
        <v>0</v>
      </c>
      <c r="GW66" s="517">
        <f>IF($GF66&lt;&gt;1,IF(AND(SUM($GQ66:GV66)&lt;&gt;1),IF($GE66=1,1,),),0)</f>
        <v>0</v>
      </c>
      <c r="GX66" s="517">
        <f>IF($GF66&lt;&gt;1,IF(AND(SUM($GQ66:GW66)&lt;&gt;1),IF($GI66&gt;=2,1,),),0)</f>
        <v>0</v>
      </c>
      <c r="GY66" s="517">
        <f>IF($GF66&lt;&gt;1,IF(AND(SUM($GQ66:GX66)&lt;&gt;1),IF($GI66&gt;0,1,),),0)</f>
        <v>0</v>
      </c>
      <c r="GZ66" s="517">
        <f t="shared" si="164"/>
        <v>0</v>
      </c>
      <c r="HA66" s="517">
        <f>IF(AND(SUM($GZ66:GZ66)&lt;&gt;1,$GP66=4,$GF66=1,$GI66&gt;0),1,0)</f>
        <v>0</v>
      </c>
      <c r="HB66" s="517">
        <f t="shared" si="165"/>
        <v>0</v>
      </c>
      <c r="HC66" s="517">
        <f t="shared" si="166"/>
        <v>0</v>
      </c>
      <c r="HD66" s="517">
        <f>IF(AND($GP66=2,SUM($HB66:HC66)&lt;&gt;1),IF(AND($GE66=1,$GJ66&gt;=0.2),1,),)</f>
        <v>0</v>
      </c>
      <c r="HE66" s="517">
        <f>IF(AND($GP66=2,SUM($HB66:HD66)&lt;&gt;1),IF(AND($GE66=1,$GJ66&gt;=0.1),1,),)</f>
        <v>0</v>
      </c>
      <c r="HF66" s="517">
        <f>IF(AND($GP66=2,SUM($HB66:HE66)&lt;&gt;1),IF(AND($GE66=1,$GI66&gt;0),1,),)</f>
        <v>0</v>
      </c>
      <c r="HG66" s="517">
        <f>IF(AND($GP66=2,SUM($HB66:HF66)&lt;&gt;1),IF($GJ66&gt;=0.2,1,),)</f>
        <v>0</v>
      </c>
      <c r="HH66" s="517">
        <f>IF(AND($GP66=2,SUM($HB66:HG66)&lt;&gt;1),IF($GE66=1,1,),)</f>
        <v>0</v>
      </c>
      <c r="HI66" s="517">
        <f>IF(AND($GP66=2,SUM($HB66:HH66)&lt;&gt;1),IF($GJ66&gt;=0.1,1,),)</f>
        <v>0</v>
      </c>
      <c r="HJ66" s="517">
        <f>IF(AND(SUM($HB66:HI66)&lt;&gt;1,$GP66=2,$GI66&gt;0),1,)</f>
        <v>0</v>
      </c>
      <c r="HK66" s="517">
        <f t="shared" si="167"/>
        <v>0</v>
      </c>
      <c r="HL66" s="517">
        <f t="shared" si="168"/>
        <v>0</v>
      </c>
      <c r="HM66" s="517">
        <f>IF(AND($GP66=3,SUM($HK66:HL66)&lt;&gt;1),IF(AND($GE66=1,$GJ66&gt;=0.1),1,),)</f>
        <v>0</v>
      </c>
      <c r="HN66" s="517">
        <f>IF(AND($GP66=3,SUM($HK66:HM66)&lt;&gt;1),IF(AND($GE66=1,$GJ66&gt;=0.05),1,),)</f>
        <v>0</v>
      </c>
      <c r="HO66" s="517">
        <f>IF(AND($GP66=3,SUM($HK66:HN66)&lt;&gt;1),IF(AND($GE66=1,$GI66&gt;0),1,),)</f>
        <v>0</v>
      </c>
      <c r="HP66" s="517">
        <f>IF(AND($GP66=3,SUM($HK66:HO66)&lt;&gt;1),IF($GJ66&gt;=0.1,1,),)</f>
        <v>0</v>
      </c>
      <c r="HQ66" s="517">
        <f>IF(AND($GP66=3,SUM($HK66:HP66)&lt;&gt;1),IF($GE66=1,1,),)</f>
        <v>0</v>
      </c>
      <c r="HR66" s="517">
        <f>IF(AND($GP66=3,SUM($HK66:HQ66)&lt;&gt;1),IF($GJ66&gt;=0.05,1,),)</f>
        <v>0</v>
      </c>
      <c r="HS66" s="517">
        <f>IF(AND(SUM($HK66:HR66)&lt;&gt;1,$GP66=3,$GF66=1,$GI66&gt;0),1,)</f>
        <v>0</v>
      </c>
      <c r="HT66" s="831"/>
      <c r="HU66" s="520">
        <f t="shared" si="169"/>
        <v>0</v>
      </c>
      <c r="HV66" s="521">
        <f t="shared" si="170"/>
        <v>0</v>
      </c>
      <c r="HW66" s="521">
        <f t="shared" si="171"/>
        <v>0</v>
      </c>
      <c r="HX66" s="521">
        <f t="shared" si="172"/>
        <v>0</v>
      </c>
      <c r="HY66" s="521">
        <f t="shared" si="173"/>
        <v>0</v>
      </c>
      <c r="HZ66" s="521">
        <f t="shared" si="174"/>
        <v>0</v>
      </c>
      <c r="IA66" s="521">
        <f t="shared" si="175"/>
        <v>0</v>
      </c>
      <c r="IB66" s="521">
        <f t="shared" si="176"/>
        <v>0</v>
      </c>
      <c r="IC66" s="521">
        <f t="shared" si="177"/>
        <v>0</v>
      </c>
      <c r="ID66" s="521">
        <f t="shared" si="178"/>
        <v>0</v>
      </c>
      <c r="IE66" s="521">
        <f t="shared" si="179"/>
        <v>0</v>
      </c>
      <c r="IF66" s="521">
        <f t="shared" si="180"/>
        <v>0</v>
      </c>
      <c r="IG66" s="521">
        <f t="shared" si="181"/>
        <v>0</v>
      </c>
      <c r="IH66" s="521">
        <f t="shared" si="182"/>
        <v>0</v>
      </c>
      <c r="II66" s="521">
        <f t="shared" si="183"/>
        <v>0</v>
      </c>
      <c r="IJ66" s="521">
        <f t="shared" si="184"/>
        <v>0</v>
      </c>
      <c r="IK66" s="521">
        <f t="shared" si="185"/>
        <v>0</v>
      </c>
      <c r="IL66" s="521">
        <f t="shared" si="186"/>
        <v>0</v>
      </c>
      <c r="IM66" s="521">
        <f t="shared" si="187"/>
        <v>0</v>
      </c>
      <c r="IN66" s="521">
        <f t="shared" si="266"/>
        <v>0</v>
      </c>
      <c r="IO66" s="521">
        <f t="shared" si="267"/>
        <v>0</v>
      </c>
      <c r="IP66" s="521">
        <f t="shared" si="268"/>
        <v>0</v>
      </c>
      <c r="IQ66" s="521">
        <f t="shared" si="269"/>
        <v>0</v>
      </c>
      <c r="IR66" s="521">
        <f t="shared" si="270"/>
        <v>0</v>
      </c>
      <c r="IS66" s="521">
        <f t="shared" si="271"/>
        <v>0</v>
      </c>
      <c r="IT66" s="521">
        <f t="shared" si="272"/>
        <v>0</v>
      </c>
      <c r="IU66" s="521">
        <f t="shared" si="273"/>
        <v>0</v>
      </c>
      <c r="IV66" s="521">
        <f t="shared" si="274"/>
        <v>0</v>
      </c>
      <c r="IW66" s="823">
        <f t="shared" si="275"/>
        <v>0</v>
      </c>
      <c r="IX66" s="521">
        <f t="shared" si="276"/>
        <v>0</v>
      </c>
      <c r="IY66" s="521">
        <f t="shared" si="277"/>
        <v>0</v>
      </c>
      <c r="IZ66" s="823">
        <f t="shared" si="188"/>
        <v>0</v>
      </c>
      <c r="JA66" s="521">
        <f t="shared" si="278"/>
        <v>0</v>
      </c>
      <c r="JB66" s="521">
        <f t="shared" si="279"/>
        <v>0</v>
      </c>
      <c r="JC66" s="521">
        <f t="shared" si="280"/>
        <v>0</v>
      </c>
      <c r="JD66" s="521">
        <f t="shared" si="189"/>
        <v>0</v>
      </c>
      <c r="JE66" s="521">
        <f t="shared" si="190"/>
        <v>0</v>
      </c>
      <c r="JF66" s="521">
        <f t="shared" si="191"/>
        <v>0</v>
      </c>
      <c r="JG66" s="521">
        <f t="shared" si="192"/>
        <v>0</v>
      </c>
      <c r="JH66" s="521">
        <f t="shared" si="193"/>
        <v>0</v>
      </c>
      <c r="JI66" s="521">
        <f t="shared" si="194"/>
        <v>0</v>
      </c>
      <c r="JJ66" s="521">
        <f t="shared" si="195"/>
        <v>0</v>
      </c>
      <c r="JK66" s="521">
        <f t="shared" si="196"/>
        <v>0</v>
      </c>
      <c r="JL66" s="521">
        <f t="shared" si="197"/>
        <v>0</v>
      </c>
      <c r="JM66" s="521">
        <f t="shared" si="198"/>
        <v>0</v>
      </c>
      <c r="JN66" s="521">
        <f t="shared" si="199"/>
        <v>0</v>
      </c>
      <c r="JO66" s="521">
        <f t="shared" si="200"/>
        <v>0</v>
      </c>
      <c r="JP66" s="521">
        <f t="shared" si="201"/>
        <v>0</v>
      </c>
      <c r="JQ66" s="521">
        <f t="shared" si="202"/>
        <v>0</v>
      </c>
      <c r="JR66" s="521">
        <f t="shared" si="203"/>
        <v>0</v>
      </c>
      <c r="JS66" s="521">
        <f t="shared" si="204"/>
        <v>0</v>
      </c>
      <c r="JT66" s="521">
        <f t="shared" si="205"/>
        <v>0</v>
      </c>
      <c r="JU66" s="521">
        <f t="shared" si="206"/>
        <v>0</v>
      </c>
      <c r="JV66" s="521">
        <f t="shared" si="207"/>
        <v>0</v>
      </c>
      <c r="JW66" s="521">
        <f t="shared" si="208"/>
        <v>0</v>
      </c>
      <c r="JX66" s="521">
        <f t="shared" si="209"/>
        <v>0</v>
      </c>
      <c r="JY66" s="521">
        <f t="shared" si="210"/>
        <v>0</v>
      </c>
      <c r="JZ66" s="521">
        <f t="shared" si="211"/>
        <v>0</v>
      </c>
      <c r="KA66" s="521">
        <f t="shared" si="212"/>
        <v>0</v>
      </c>
      <c r="KB66" s="521">
        <f t="shared" si="213"/>
        <v>0</v>
      </c>
      <c r="KC66" s="521">
        <f t="shared" si="214"/>
        <v>0</v>
      </c>
      <c r="KD66" s="521">
        <f t="shared" si="215"/>
        <v>0</v>
      </c>
      <c r="KE66" s="521">
        <f t="shared" si="216"/>
        <v>0</v>
      </c>
      <c r="KF66" s="521">
        <f t="shared" si="281"/>
        <v>0</v>
      </c>
      <c r="KG66" s="521">
        <f t="shared" si="217"/>
        <v>0</v>
      </c>
      <c r="KH66" s="521">
        <f t="shared" si="218"/>
        <v>0</v>
      </c>
      <c r="KI66" s="522">
        <f t="shared" si="219"/>
        <v>0</v>
      </c>
      <c r="KJ66" s="521">
        <f t="shared" si="282"/>
        <v>0</v>
      </c>
      <c r="KK66" s="760">
        <f>IF(H66=1,VLOOKUP(C66,'総括表 (A表)'!$E$12:$AW$542,42,FALSE),)</f>
        <v>0</v>
      </c>
      <c r="KL66" s="524">
        <f t="shared" si="220"/>
        <v>0</v>
      </c>
      <c r="KM66" s="521" t="str">
        <f t="shared" si="84"/>
        <v/>
      </c>
      <c r="KN66" s="521" t="str">
        <f t="shared" si="85"/>
        <v/>
      </c>
      <c r="KO66" s="521" t="str">
        <f t="shared" si="221"/>
        <v/>
      </c>
      <c r="KP66" s="521" t="str">
        <f t="shared" si="86"/>
        <v/>
      </c>
      <c r="KQ66" s="521" t="str">
        <f t="shared" si="87"/>
        <v/>
      </c>
      <c r="KR66" s="521" t="str">
        <f t="shared" si="88"/>
        <v/>
      </c>
      <c r="KS66" s="521" t="str">
        <f t="shared" si="89"/>
        <v/>
      </c>
      <c r="KT66" s="521" t="str">
        <f t="shared" si="90"/>
        <v/>
      </c>
      <c r="KU66" s="760" t="str">
        <f t="shared" si="91"/>
        <v/>
      </c>
      <c r="KV66" s="521" t="str">
        <f t="shared" si="283"/>
        <v/>
      </c>
      <c r="KW66" s="520">
        <f t="shared" si="93"/>
        <v>0</v>
      </c>
      <c r="KX66" s="521" t="str">
        <f t="shared" si="222"/>
        <v/>
      </c>
      <c r="KY66" s="525">
        <f t="shared" si="284"/>
        <v>0</v>
      </c>
      <c r="KZ66" s="521" t="str">
        <f t="shared" si="285"/>
        <v/>
      </c>
      <c r="LA66" s="760" t="str">
        <f t="shared" si="286"/>
        <v/>
      </c>
      <c r="LB66" s="526" t="str">
        <f t="shared" si="97"/>
        <v>○</v>
      </c>
      <c r="LC66" s="520">
        <f t="shared" si="223"/>
        <v>0</v>
      </c>
      <c r="LD66" s="527">
        <f t="shared" si="224"/>
        <v>0</v>
      </c>
      <c r="LE66" s="527" t="str">
        <f t="shared" si="225"/>
        <v/>
      </c>
      <c r="LF66" s="761" t="str">
        <f t="shared" si="226"/>
        <v/>
      </c>
      <c r="LG66" s="735" t="str">
        <f t="shared" si="287"/>
        <v/>
      </c>
      <c r="LH66" s="530" t="str">
        <f t="shared" si="288"/>
        <v>○</v>
      </c>
      <c r="LI66" s="736">
        <f t="shared" si="100"/>
        <v>0</v>
      </c>
      <c r="LJ66" s="761">
        <f t="shared" si="289"/>
        <v>0</v>
      </c>
      <c r="LK66" s="532">
        <f t="shared" si="227"/>
        <v>0</v>
      </c>
      <c r="LL66" s="533" t="str">
        <f t="shared" si="228"/>
        <v>○</v>
      </c>
      <c r="LM66" s="600">
        <f t="shared" si="290"/>
        <v>0</v>
      </c>
      <c r="LN66" s="602" t="str">
        <f t="shared" si="229"/>
        <v>○</v>
      </c>
      <c r="LO66" s="608">
        <f t="shared" si="103"/>
        <v>0</v>
      </c>
      <c r="LP66" s="521" t="str">
        <f t="shared" si="291"/>
        <v/>
      </c>
      <c r="LQ66" s="607">
        <f t="shared" si="292"/>
        <v>0</v>
      </c>
      <c r="LR66" s="521" t="str">
        <f t="shared" si="293"/>
        <v/>
      </c>
      <c r="LS66" s="519" t="str">
        <f t="shared" si="294"/>
        <v/>
      </c>
      <c r="LT66" s="526" t="str">
        <f t="shared" si="108"/>
        <v>○</v>
      </c>
      <c r="LU66" s="601" t="str">
        <f t="shared" si="230"/>
        <v/>
      </c>
      <c r="LV66" s="601">
        <f t="shared" si="231"/>
        <v>0</v>
      </c>
      <c r="LW66" s="761">
        <f t="shared" si="295"/>
        <v>0</v>
      </c>
      <c r="LX66" s="735">
        <f t="shared" si="296"/>
        <v>0</v>
      </c>
      <c r="LY66" s="530" t="str">
        <f t="shared" si="112"/>
        <v>○</v>
      </c>
      <c r="LZ66" s="736">
        <f t="shared" si="297"/>
        <v>0</v>
      </c>
      <c r="MA66" s="761">
        <f t="shared" si="298"/>
        <v>0</v>
      </c>
      <c r="MB66" s="532">
        <f t="shared" si="299"/>
        <v>0</v>
      </c>
      <c r="MC66" s="533" t="str">
        <f t="shared" si="232"/>
        <v>○</v>
      </c>
      <c r="MD66" s="473">
        <f>IF(AND($H66=1,$T66=1),SUMIF($E$14:$E$213,E66,$CA$14:CA265),0)</f>
        <v>0</v>
      </c>
      <c r="ME66" s="856" t="str">
        <f t="shared" si="116"/>
        <v>○</v>
      </c>
      <c r="MF66" s="869" t="str">
        <f t="shared" si="233"/>
        <v/>
      </c>
      <c r="MG66" s="870" t="str">
        <f t="shared" si="300"/>
        <v/>
      </c>
      <c r="MH66" s="871" t="str">
        <f t="shared" si="301"/>
        <v/>
      </c>
      <c r="MI66" s="872" t="str">
        <f t="shared" si="234"/>
        <v/>
      </c>
      <c r="MJ66" s="873" t="str">
        <f t="shared" si="302"/>
        <v/>
      </c>
      <c r="MK66" s="874">
        <f t="shared" si="303"/>
        <v>0</v>
      </c>
    </row>
    <row r="67" spans="1:349" ht="18.649999999999999" customHeight="1">
      <c r="A67" s="610">
        <f t="shared" si="245"/>
        <v>0</v>
      </c>
      <c r="B67" s="610">
        <f t="shared" si="121"/>
        <v>0</v>
      </c>
      <c r="C67" s="610">
        <f t="shared" si="122"/>
        <v>0</v>
      </c>
      <c r="D67" s="610">
        <f t="shared" si="123"/>
        <v>0</v>
      </c>
      <c r="E67" s="610">
        <f t="shared" si="246"/>
        <v>0</v>
      </c>
      <c r="F67" s="610">
        <f t="shared" si="124"/>
        <v>0</v>
      </c>
      <c r="G67" s="610">
        <f t="shared" si="125"/>
        <v>0</v>
      </c>
      <c r="H67" s="610">
        <f t="shared" si="126"/>
        <v>0</v>
      </c>
      <c r="I67" s="611">
        <f t="shared" si="10"/>
        <v>54</v>
      </c>
      <c r="J67" s="406"/>
      <c r="K67" s="407"/>
      <c r="L67" s="407"/>
      <c r="M67" s="720"/>
      <c r="N67" s="924"/>
      <c r="O67" s="918"/>
      <c r="P67" s="306"/>
      <c r="Q67" s="637">
        <f t="shared" si="127"/>
        <v>0</v>
      </c>
      <c r="R67" s="656"/>
      <c r="S67" s="655"/>
      <c r="T67" s="657"/>
      <c r="U67" s="657"/>
      <c r="V67" s="762">
        <f t="shared" si="247"/>
        <v>0</v>
      </c>
      <c r="W67" s="305"/>
      <c r="X67" s="502"/>
      <c r="Y67" s="502"/>
      <c r="Z67" s="305"/>
      <c r="AA67" s="639" t="str">
        <f t="shared" si="128"/>
        <v/>
      </c>
      <c r="AB67" s="640" t="str">
        <f t="shared" si="129"/>
        <v/>
      </c>
      <c r="AC67" s="314"/>
      <c r="AD67" s="641">
        <f t="shared" si="130"/>
        <v>0</v>
      </c>
      <c r="AE67" s="729"/>
      <c r="AF67" s="728" t="str">
        <f>'整理番号表 （R6時） '!$AC67</f>
        <v/>
      </c>
      <c r="AG67" s="730" t="str">
        <f t="shared" si="131"/>
        <v/>
      </c>
      <c r="AH67" s="314"/>
      <c r="AI67" s="314"/>
      <c r="AJ67" s="639">
        <f>IF(AI67&lt;&gt;0,VLOOKUP(AI67,'整理番号表 （R6時） '!$B$20:$F$47,2,FALSE),)</f>
        <v>0</v>
      </c>
      <c r="AK67" s="409"/>
      <c r="AL67" s="733"/>
      <c r="AM67" s="409"/>
      <c r="AN67" s="315"/>
      <c r="AO67" s="644" t="str">
        <f>IF(AND($S67=1,$AN67&lt;&gt;0),VLOOKUP(AN67,'整理番号表 （R6時） '!$P$6:$Q$39,2,FALSE),IF(AND($T67=1,$AN67&gt;0,$AN67&lt;=8),VLOOKUP($AN67,'整理番号表 （R6時） '!$P$6:$Q$13,2,FALSE),IF($AN67&gt;=9,"ﾘｰｽは1～8の数字を選択","")))</f>
        <v/>
      </c>
      <c r="AP67" s="501"/>
      <c r="AQ67" s="645">
        <f t="shared" si="132"/>
        <v>0</v>
      </c>
      <c r="AR67" s="810"/>
      <c r="AS67" s="305"/>
      <c r="AT67" s="504"/>
      <c r="AU67" s="505"/>
      <c r="AV67" s="503"/>
      <c r="AW67" s="315"/>
      <c r="AX67" s="751">
        <f>IF(AW67&lt;&gt;0,VLOOKUP(AW67,'整理番号表 （R6時） '!$P$43:$R$49,2,FALSE),)</f>
        <v>0</v>
      </c>
      <c r="AY67" s="506"/>
      <c r="AZ67" s="505"/>
      <c r="BA67" s="503"/>
      <c r="BB67" s="444"/>
      <c r="BC67" s="759">
        <f t="shared" si="133"/>
        <v>0</v>
      </c>
      <c r="BD67" s="763">
        <f t="shared" si="248"/>
        <v>0</v>
      </c>
      <c r="BE67" s="759">
        <f t="shared" si="134"/>
        <v>0</v>
      </c>
      <c r="BF67" s="508"/>
      <c r="BG67" s="508"/>
      <c r="BH67" s="508"/>
      <c r="BI67" s="509"/>
      <c r="BJ67" s="770" t="str">
        <f t="shared" si="135"/>
        <v/>
      </c>
      <c r="BK67" s="772" t="str">
        <f t="shared" si="136"/>
        <v/>
      </c>
      <c r="BL67" s="648">
        <f t="shared" si="137"/>
        <v>0</v>
      </c>
      <c r="BM67" s="836"/>
      <c r="BN67" s="510"/>
      <c r="BO67" s="593"/>
      <c r="BP67" s="902"/>
      <c r="BQ67" s="756"/>
      <c r="BR67" s="756"/>
      <c r="BS67" s="756"/>
      <c r="BT67" s="929" t="str">
        <f t="shared" si="306"/>
        <v/>
      </c>
      <c r="BU67" s="911"/>
      <c r="BV67" s="752"/>
      <c r="BW67" s="751">
        <f>IF(BV67&lt;&gt;0,VLOOKUP(BV67,'整理番号表 （R6時） '!$P$43:$R$49,2,FALSE),)</f>
        <v>0</v>
      </c>
      <c r="BX67" s="758"/>
      <c r="BY67" s="757"/>
      <c r="BZ67" s="759" t="str">
        <f t="shared" si="138"/>
        <v/>
      </c>
      <c r="CA67" s="712"/>
      <c r="CB67" s="759">
        <f t="shared" si="139"/>
        <v>0</v>
      </c>
      <c r="CC67" s="763" t="str">
        <f t="shared" si="249"/>
        <v/>
      </c>
      <c r="CD67" s="754"/>
      <c r="CE67" s="754"/>
      <c r="CF67" s="759">
        <f t="shared" si="235"/>
        <v>0</v>
      </c>
      <c r="CG67" s="748"/>
      <c r="CH67" s="748"/>
      <c r="CI67" s="622"/>
      <c r="CJ67" s="853"/>
      <c r="CK67" s="854"/>
      <c r="CL67" s="665" t="str">
        <f t="shared" si="140"/>
        <v/>
      </c>
      <c r="CM67" s="666" t="str">
        <f t="shared" si="250"/>
        <v/>
      </c>
      <c r="CN67" s="744"/>
      <c r="CO67" s="496"/>
      <c r="CP67" s="762" t="str">
        <f t="shared" si="251"/>
        <v/>
      </c>
      <c r="CQ67" s="740"/>
      <c r="CR67" s="749"/>
      <c r="CS67" s="740"/>
      <c r="CT67" s="740"/>
      <c r="CU67" s="740"/>
      <c r="CV67" s="649" t="str">
        <f t="shared" si="141"/>
        <v/>
      </c>
      <c r="CW67" s="547">
        <f t="shared" si="142"/>
        <v>0</v>
      </c>
      <c r="CX67" s="762" t="str">
        <f t="shared" si="252"/>
        <v/>
      </c>
      <c r="CY67" s="715"/>
      <c r="CZ67" s="740"/>
      <c r="DA67" s="715"/>
      <c r="DB67" s="715"/>
      <c r="DC67" s="714"/>
      <c r="DD67" s="649" t="str">
        <f t="shared" si="143"/>
        <v/>
      </c>
      <c r="DE67" s="547" t="str">
        <f t="shared" si="144"/>
        <v/>
      </c>
      <c r="DF67" s="762">
        <f t="shared" si="145"/>
        <v>0</v>
      </c>
      <c r="DG67" s="762" t="str">
        <f t="shared" si="146"/>
        <v/>
      </c>
      <c r="DH67" s="762">
        <f t="shared" si="147"/>
        <v>0</v>
      </c>
      <c r="DI67" s="762">
        <f t="shared" si="148"/>
        <v>0</v>
      </c>
      <c r="DJ67" s="762">
        <f t="shared" si="149"/>
        <v>0</v>
      </c>
      <c r="DK67" s="762">
        <f t="shared" si="150"/>
        <v>0</v>
      </c>
      <c r="DL67" s="762">
        <f t="shared" si="151"/>
        <v>0</v>
      </c>
      <c r="DM67" s="762" t="str">
        <f t="shared" si="152"/>
        <v/>
      </c>
      <c r="DN67" s="855"/>
      <c r="DO67" s="661">
        <f t="shared" si="307"/>
        <v>0</v>
      </c>
      <c r="DP67" s="336">
        <f t="shared" si="307"/>
        <v>0</v>
      </c>
      <c r="DQ67" s="336">
        <f t="shared" si="307"/>
        <v>0</v>
      </c>
      <c r="DR67" s="336">
        <f t="shared" si="307"/>
        <v>0</v>
      </c>
      <c r="DS67" s="336">
        <f t="shared" si="307"/>
        <v>0</v>
      </c>
      <c r="DT67" s="336">
        <f t="shared" si="307"/>
        <v>0</v>
      </c>
      <c r="DU67" s="336">
        <f t="shared" si="253"/>
        <v>0</v>
      </c>
      <c r="DV67" s="336">
        <f t="shared" si="308"/>
        <v>0</v>
      </c>
      <c r="DW67" s="336">
        <f t="shared" si="308"/>
        <v>0</v>
      </c>
      <c r="DX67" s="336">
        <f t="shared" si="308"/>
        <v>0</v>
      </c>
      <c r="DY67" s="336">
        <f t="shared" si="308"/>
        <v>0</v>
      </c>
      <c r="DZ67" s="336">
        <f t="shared" si="308"/>
        <v>0</v>
      </c>
      <c r="EA67" s="336">
        <f t="shared" si="308"/>
        <v>0</v>
      </c>
      <c r="EB67" s="336">
        <f t="shared" si="254"/>
        <v>0</v>
      </c>
      <c r="EC67" s="336">
        <f t="shared" si="255"/>
        <v>0</v>
      </c>
      <c r="ED67" s="336">
        <f t="shared" si="256"/>
        <v>0</v>
      </c>
      <c r="EE67" s="336">
        <f t="shared" si="257"/>
        <v>0</v>
      </c>
      <c r="EF67" s="336">
        <f t="shared" si="258"/>
        <v>0</v>
      </c>
      <c r="EG67" s="390">
        <f t="shared" si="259"/>
        <v>0</v>
      </c>
      <c r="EH67" s="650">
        <f t="shared" si="161"/>
        <v>0</v>
      </c>
      <c r="EI67" s="650">
        <f>IF($AA67=1,IF(SUM($EH67:EH67)&lt;&gt;1,IF(SUM(GR67,HC67,HL67)&gt;0,1,),),)</f>
        <v>0</v>
      </c>
      <c r="EJ67" s="650">
        <f>IF($AA67=1,IF(SUM($EH67:EI67)&lt;&gt;1,IF(SUM(GS67,HD67,HM67)&gt;0,1,),),)</f>
        <v>0</v>
      </c>
      <c r="EK67" s="650">
        <f>IF($AA67=1,IF(SUM($EH67:EJ67)&lt;&gt;1,IF(SUM(GT67,HE67,HN67)&gt;0,1,),),)</f>
        <v>0</v>
      </c>
      <c r="EL67" s="650">
        <f>IF($AA67=1,IF(SUM($EH67:EK67)&lt;&gt;1,IF(SUM(GU67,GZ67,HF67,HO67)&gt;0,1,),),)</f>
        <v>0</v>
      </c>
      <c r="EM67" s="650">
        <f>IF($AA67=1,IF(SUM($EH67:EK67)&lt;&gt;1,IF(SUM(GV67,HG67,HP67)&gt;0,1,),),)</f>
        <v>0</v>
      </c>
      <c r="EN67" s="650">
        <f>IF($AA67=1,IF(SUM($EH67:EL67)&lt;&gt;1,IF(SUM(GW67,HH67,HQ67)&gt;0,1,),),)</f>
        <v>0</v>
      </c>
      <c r="EO67" s="650">
        <f>IF($AA67=1,IF(SUM($EH67:EM67)&lt;&gt;1,IF(SUM(GX67,HI67,HR67)&gt;0,1,),),)</f>
        <v>0</v>
      </c>
      <c r="EP67" s="650">
        <f>IF($AA67=1,IF(SUM($EH67:EO67)&lt;&gt;1,IF(SUM(GY67,HJ67,HS67,HA67)&gt;0,1,),),)</f>
        <v>0</v>
      </c>
      <c r="EQ67" s="818"/>
      <c r="ER67" s="818"/>
      <c r="ES67" s="818"/>
      <c r="ET67" s="818"/>
      <c r="EU67" s="818"/>
      <c r="EV67" s="818"/>
      <c r="EW67" s="59"/>
      <c r="EX67" s="59"/>
      <c r="EY67" s="59"/>
      <c r="EZ67" s="59"/>
      <c r="FA67" s="59"/>
      <c r="FB67" s="650">
        <f t="shared" si="21"/>
        <v>0</v>
      </c>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11"/>
      <c r="GB67" s="59"/>
      <c r="GC67" s="932"/>
      <c r="GD67" s="662"/>
      <c r="GE67" s="512"/>
      <c r="GF67" s="513"/>
      <c r="GG67" s="514"/>
      <c r="GH67" s="514"/>
      <c r="GI67" s="515">
        <f t="shared" si="260"/>
        <v>0</v>
      </c>
      <c r="GJ67" s="516">
        <f t="shared" si="261"/>
        <v>0</v>
      </c>
      <c r="GK67" s="517">
        <f t="shared" si="24"/>
        <v>0</v>
      </c>
      <c r="GL67" s="518">
        <f t="shared" si="262"/>
        <v>0</v>
      </c>
      <c r="GM67" s="518">
        <f t="shared" si="263"/>
        <v>0</v>
      </c>
      <c r="GN67" s="518">
        <f t="shared" si="264"/>
        <v>0</v>
      </c>
      <c r="GO67" s="518">
        <f t="shared" si="265"/>
        <v>0</v>
      </c>
      <c r="GP67" s="517">
        <f t="shared" si="162"/>
        <v>0</v>
      </c>
      <c r="GQ67" s="517">
        <f t="shared" si="163"/>
        <v>0</v>
      </c>
      <c r="GR67" s="517">
        <f>IF($GF67&lt;&gt;1,IF(AND(SUM($GQ67:GQ67)&lt;&gt;1),IF($GI67&gt;=10,1,),),0)</f>
        <v>0</v>
      </c>
      <c r="GS67" s="517">
        <f>IF($GF67&lt;&gt;1,IF(AND(SUM($GQ67:GR67)&lt;&gt;1),IF(AND($GE67=1,$GI67&gt;=4),1,),),0)</f>
        <v>0</v>
      </c>
      <c r="GT67" s="517">
        <f>IF($GF67&lt;&gt;1,IF(AND(SUM($GQ67:GS67)&lt;&gt;1),IF(AND($GE67=1,$GI67&gt;=2),1,),),0)</f>
        <v>0</v>
      </c>
      <c r="GU67" s="517">
        <f>IF($GF67&lt;&gt;1,IF(AND(SUM($GQ67:GT67)&lt;&gt;1),IF(AND($GE67=1,$GI67&gt;0),1,),),0)</f>
        <v>0</v>
      </c>
      <c r="GV67" s="517">
        <f>IF($GF67&lt;&gt;1,IF(AND(SUM($GQ67:GU67)&lt;&gt;1),IF($GI67&gt;=4,1,),),0)</f>
        <v>0</v>
      </c>
      <c r="GW67" s="517">
        <f>IF($GF67&lt;&gt;1,IF(AND(SUM($GQ67:GV67)&lt;&gt;1),IF($GE67=1,1,),),0)</f>
        <v>0</v>
      </c>
      <c r="GX67" s="517">
        <f>IF($GF67&lt;&gt;1,IF(AND(SUM($GQ67:GW67)&lt;&gt;1),IF($GI67&gt;=2,1,),),0)</f>
        <v>0</v>
      </c>
      <c r="GY67" s="517">
        <f>IF($GF67&lt;&gt;1,IF(AND(SUM($GQ67:GX67)&lt;&gt;1),IF($GI67&gt;0,1,),),0)</f>
        <v>0</v>
      </c>
      <c r="GZ67" s="517">
        <f t="shared" si="164"/>
        <v>0</v>
      </c>
      <c r="HA67" s="517">
        <f>IF(AND(SUM($GZ67:GZ67)&lt;&gt;1,$GP67=4,$GF67=1,$GI67&gt;0),1,0)</f>
        <v>0</v>
      </c>
      <c r="HB67" s="517">
        <f t="shared" si="165"/>
        <v>0</v>
      </c>
      <c r="HC67" s="517">
        <f t="shared" si="166"/>
        <v>0</v>
      </c>
      <c r="HD67" s="517">
        <f>IF(AND($GP67=2,SUM($HB67:HC67)&lt;&gt;1),IF(AND($GE67=1,$GJ67&gt;=0.2),1,),)</f>
        <v>0</v>
      </c>
      <c r="HE67" s="517">
        <f>IF(AND($GP67=2,SUM($HB67:HD67)&lt;&gt;1),IF(AND($GE67=1,$GJ67&gt;=0.1),1,),)</f>
        <v>0</v>
      </c>
      <c r="HF67" s="517">
        <f>IF(AND($GP67=2,SUM($HB67:HE67)&lt;&gt;1),IF(AND($GE67=1,$GI67&gt;0),1,),)</f>
        <v>0</v>
      </c>
      <c r="HG67" s="517">
        <f>IF(AND($GP67=2,SUM($HB67:HF67)&lt;&gt;1),IF($GJ67&gt;=0.2,1,),)</f>
        <v>0</v>
      </c>
      <c r="HH67" s="517">
        <f>IF(AND($GP67=2,SUM($HB67:HG67)&lt;&gt;1),IF($GE67=1,1,),)</f>
        <v>0</v>
      </c>
      <c r="HI67" s="517">
        <f>IF(AND($GP67=2,SUM($HB67:HH67)&lt;&gt;1),IF($GJ67&gt;=0.1,1,),)</f>
        <v>0</v>
      </c>
      <c r="HJ67" s="517">
        <f>IF(AND(SUM($HB67:HI67)&lt;&gt;1,$GP67=2,$GI67&gt;0),1,)</f>
        <v>0</v>
      </c>
      <c r="HK67" s="517">
        <f t="shared" si="167"/>
        <v>0</v>
      </c>
      <c r="HL67" s="517">
        <f t="shared" si="168"/>
        <v>0</v>
      </c>
      <c r="HM67" s="517">
        <f>IF(AND($GP67=3,SUM($HK67:HL67)&lt;&gt;1),IF(AND($GE67=1,$GJ67&gt;=0.1),1,),)</f>
        <v>0</v>
      </c>
      <c r="HN67" s="517">
        <f>IF(AND($GP67=3,SUM($HK67:HM67)&lt;&gt;1),IF(AND($GE67=1,$GJ67&gt;=0.05),1,),)</f>
        <v>0</v>
      </c>
      <c r="HO67" s="517">
        <f>IF(AND($GP67=3,SUM($HK67:HN67)&lt;&gt;1),IF(AND($GE67=1,$GI67&gt;0),1,),)</f>
        <v>0</v>
      </c>
      <c r="HP67" s="517">
        <f>IF(AND($GP67=3,SUM($HK67:HO67)&lt;&gt;1),IF($GJ67&gt;=0.1,1,),)</f>
        <v>0</v>
      </c>
      <c r="HQ67" s="517">
        <f>IF(AND($GP67=3,SUM($HK67:HP67)&lt;&gt;1),IF($GE67=1,1,),)</f>
        <v>0</v>
      </c>
      <c r="HR67" s="517">
        <f>IF(AND($GP67=3,SUM($HK67:HQ67)&lt;&gt;1),IF($GJ67&gt;=0.05,1,),)</f>
        <v>0</v>
      </c>
      <c r="HS67" s="517">
        <f>IF(AND(SUM($HK67:HR67)&lt;&gt;1,$GP67=3,$GF67=1,$GI67&gt;0),1,)</f>
        <v>0</v>
      </c>
      <c r="HT67" s="831"/>
      <c r="HU67" s="520">
        <f t="shared" si="169"/>
        <v>0</v>
      </c>
      <c r="HV67" s="521">
        <f t="shared" si="170"/>
        <v>0</v>
      </c>
      <c r="HW67" s="521">
        <f t="shared" si="171"/>
        <v>0</v>
      </c>
      <c r="HX67" s="521">
        <f t="shared" si="172"/>
        <v>0</v>
      </c>
      <c r="HY67" s="521">
        <f t="shared" si="173"/>
        <v>0</v>
      </c>
      <c r="HZ67" s="521">
        <f t="shared" si="174"/>
        <v>0</v>
      </c>
      <c r="IA67" s="521">
        <f t="shared" si="175"/>
        <v>0</v>
      </c>
      <c r="IB67" s="521">
        <f t="shared" si="176"/>
        <v>0</v>
      </c>
      <c r="IC67" s="521">
        <f t="shared" si="177"/>
        <v>0</v>
      </c>
      <c r="ID67" s="521">
        <f t="shared" si="178"/>
        <v>0</v>
      </c>
      <c r="IE67" s="521">
        <f t="shared" si="179"/>
        <v>0</v>
      </c>
      <c r="IF67" s="521">
        <f t="shared" si="180"/>
        <v>0</v>
      </c>
      <c r="IG67" s="521">
        <f t="shared" si="181"/>
        <v>0</v>
      </c>
      <c r="IH67" s="521">
        <f t="shared" si="182"/>
        <v>0</v>
      </c>
      <c r="II67" s="521">
        <f t="shared" si="183"/>
        <v>0</v>
      </c>
      <c r="IJ67" s="521">
        <f t="shared" si="184"/>
        <v>0</v>
      </c>
      <c r="IK67" s="521">
        <f t="shared" si="185"/>
        <v>0</v>
      </c>
      <c r="IL67" s="521">
        <f t="shared" si="186"/>
        <v>0</v>
      </c>
      <c r="IM67" s="521">
        <f t="shared" si="187"/>
        <v>0</v>
      </c>
      <c r="IN67" s="521">
        <f t="shared" si="266"/>
        <v>0</v>
      </c>
      <c r="IO67" s="521">
        <f t="shared" si="267"/>
        <v>0</v>
      </c>
      <c r="IP67" s="521">
        <f t="shared" si="268"/>
        <v>0</v>
      </c>
      <c r="IQ67" s="521">
        <f t="shared" si="269"/>
        <v>0</v>
      </c>
      <c r="IR67" s="521">
        <f t="shared" si="270"/>
        <v>0</v>
      </c>
      <c r="IS67" s="521">
        <f t="shared" si="271"/>
        <v>0</v>
      </c>
      <c r="IT67" s="521">
        <f t="shared" si="272"/>
        <v>0</v>
      </c>
      <c r="IU67" s="521">
        <f t="shared" si="273"/>
        <v>0</v>
      </c>
      <c r="IV67" s="521">
        <f t="shared" si="274"/>
        <v>0</v>
      </c>
      <c r="IW67" s="823">
        <f t="shared" si="275"/>
        <v>0</v>
      </c>
      <c r="IX67" s="521">
        <f t="shared" si="276"/>
        <v>0</v>
      </c>
      <c r="IY67" s="521">
        <f t="shared" si="277"/>
        <v>0</v>
      </c>
      <c r="IZ67" s="823">
        <f t="shared" si="188"/>
        <v>0</v>
      </c>
      <c r="JA67" s="521">
        <f t="shared" si="278"/>
        <v>0</v>
      </c>
      <c r="JB67" s="521">
        <f t="shared" si="279"/>
        <v>0</v>
      </c>
      <c r="JC67" s="521">
        <f t="shared" si="280"/>
        <v>0</v>
      </c>
      <c r="JD67" s="521">
        <f t="shared" si="189"/>
        <v>0</v>
      </c>
      <c r="JE67" s="521">
        <f t="shared" si="190"/>
        <v>0</v>
      </c>
      <c r="JF67" s="521">
        <f t="shared" si="191"/>
        <v>0</v>
      </c>
      <c r="JG67" s="521">
        <f t="shared" si="192"/>
        <v>0</v>
      </c>
      <c r="JH67" s="521">
        <f t="shared" si="193"/>
        <v>0</v>
      </c>
      <c r="JI67" s="521">
        <f t="shared" si="194"/>
        <v>0</v>
      </c>
      <c r="JJ67" s="521">
        <f t="shared" si="195"/>
        <v>0</v>
      </c>
      <c r="JK67" s="521">
        <f t="shared" si="196"/>
        <v>0</v>
      </c>
      <c r="JL67" s="521">
        <f t="shared" si="197"/>
        <v>0</v>
      </c>
      <c r="JM67" s="521">
        <f t="shared" si="198"/>
        <v>0</v>
      </c>
      <c r="JN67" s="521">
        <f t="shared" si="199"/>
        <v>0</v>
      </c>
      <c r="JO67" s="521">
        <f t="shared" si="200"/>
        <v>0</v>
      </c>
      <c r="JP67" s="521">
        <f t="shared" si="201"/>
        <v>0</v>
      </c>
      <c r="JQ67" s="521">
        <f t="shared" si="202"/>
        <v>0</v>
      </c>
      <c r="JR67" s="521">
        <f t="shared" si="203"/>
        <v>0</v>
      </c>
      <c r="JS67" s="521">
        <f t="shared" si="204"/>
        <v>0</v>
      </c>
      <c r="JT67" s="521">
        <f t="shared" si="205"/>
        <v>0</v>
      </c>
      <c r="JU67" s="521">
        <f t="shared" si="206"/>
        <v>0</v>
      </c>
      <c r="JV67" s="521">
        <f t="shared" si="207"/>
        <v>0</v>
      </c>
      <c r="JW67" s="521">
        <f t="shared" si="208"/>
        <v>0</v>
      </c>
      <c r="JX67" s="521">
        <f t="shared" si="209"/>
        <v>0</v>
      </c>
      <c r="JY67" s="521">
        <f t="shared" si="210"/>
        <v>0</v>
      </c>
      <c r="JZ67" s="521">
        <f t="shared" si="211"/>
        <v>0</v>
      </c>
      <c r="KA67" s="521">
        <f t="shared" si="212"/>
        <v>0</v>
      </c>
      <c r="KB67" s="521">
        <f t="shared" si="213"/>
        <v>0</v>
      </c>
      <c r="KC67" s="521">
        <f t="shared" si="214"/>
        <v>0</v>
      </c>
      <c r="KD67" s="521">
        <f t="shared" si="215"/>
        <v>0</v>
      </c>
      <c r="KE67" s="521">
        <f t="shared" si="216"/>
        <v>0</v>
      </c>
      <c r="KF67" s="521">
        <f t="shared" si="281"/>
        <v>0</v>
      </c>
      <c r="KG67" s="521">
        <f t="shared" si="217"/>
        <v>0</v>
      </c>
      <c r="KH67" s="521">
        <f t="shared" si="218"/>
        <v>0</v>
      </c>
      <c r="KI67" s="522">
        <f t="shared" si="219"/>
        <v>0</v>
      </c>
      <c r="KJ67" s="521">
        <f t="shared" si="282"/>
        <v>0</v>
      </c>
      <c r="KK67" s="760">
        <f>IF(H67=1,VLOOKUP(C67,'総括表 (A表)'!$E$12:$AW$542,42,FALSE),)</f>
        <v>0</v>
      </c>
      <c r="KL67" s="524">
        <f t="shared" si="220"/>
        <v>0</v>
      </c>
      <c r="KM67" s="521" t="str">
        <f t="shared" si="84"/>
        <v/>
      </c>
      <c r="KN67" s="521" t="str">
        <f t="shared" si="85"/>
        <v/>
      </c>
      <c r="KO67" s="521" t="str">
        <f t="shared" si="221"/>
        <v/>
      </c>
      <c r="KP67" s="521" t="str">
        <f t="shared" si="86"/>
        <v/>
      </c>
      <c r="KQ67" s="521" t="str">
        <f t="shared" si="87"/>
        <v/>
      </c>
      <c r="KR67" s="521" t="str">
        <f t="shared" si="88"/>
        <v/>
      </c>
      <c r="KS67" s="521" t="str">
        <f t="shared" si="89"/>
        <v/>
      </c>
      <c r="KT67" s="521" t="str">
        <f t="shared" si="90"/>
        <v/>
      </c>
      <c r="KU67" s="760" t="str">
        <f t="shared" si="91"/>
        <v/>
      </c>
      <c r="KV67" s="521" t="str">
        <f t="shared" si="283"/>
        <v/>
      </c>
      <c r="KW67" s="520">
        <f t="shared" si="93"/>
        <v>0</v>
      </c>
      <c r="KX67" s="521" t="str">
        <f t="shared" si="222"/>
        <v/>
      </c>
      <c r="KY67" s="525">
        <f t="shared" si="284"/>
        <v>0</v>
      </c>
      <c r="KZ67" s="521" t="str">
        <f t="shared" si="285"/>
        <v/>
      </c>
      <c r="LA67" s="760" t="str">
        <f t="shared" si="286"/>
        <v/>
      </c>
      <c r="LB67" s="526" t="str">
        <f t="shared" si="97"/>
        <v>○</v>
      </c>
      <c r="LC67" s="520">
        <f t="shared" si="223"/>
        <v>0</v>
      </c>
      <c r="LD67" s="527">
        <f t="shared" si="224"/>
        <v>0</v>
      </c>
      <c r="LE67" s="527" t="str">
        <f t="shared" si="225"/>
        <v/>
      </c>
      <c r="LF67" s="761" t="str">
        <f t="shared" si="226"/>
        <v/>
      </c>
      <c r="LG67" s="735" t="str">
        <f t="shared" si="287"/>
        <v/>
      </c>
      <c r="LH67" s="530" t="str">
        <f t="shared" si="288"/>
        <v>○</v>
      </c>
      <c r="LI67" s="736">
        <f t="shared" si="100"/>
        <v>0</v>
      </c>
      <c r="LJ67" s="761">
        <f t="shared" si="289"/>
        <v>0</v>
      </c>
      <c r="LK67" s="532">
        <f t="shared" si="227"/>
        <v>0</v>
      </c>
      <c r="LL67" s="533" t="str">
        <f t="shared" si="228"/>
        <v>○</v>
      </c>
      <c r="LM67" s="600">
        <f t="shared" si="290"/>
        <v>0</v>
      </c>
      <c r="LN67" s="602" t="str">
        <f t="shared" si="229"/>
        <v>○</v>
      </c>
      <c r="LO67" s="608">
        <f t="shared" si="103"/>
        <v>0</v>
      </c>
      <c r="LP67" s="521" t="str">
        <f t="shared" si="291"/>
        <v/>
      </c>
      <c r="LQ67" s="607">
        <f t="shared" si="292"/>
        <v>0</v>
      </c>
      <c r="LR67" s="521" t="str">
        <f t="shared" si="293"/>
        <v/>
      </c>
      <c r="LS67" s="519" t="str">
        <f t="shared" si="294"/>
        <v/>
      </c>
      <c r="LT67" s="526" t="str">
        <f t="shared" si="108"/>
        <v>○</v>
      </c>
      <c r="LU67" s="601" t="str">
        <f t="shared" si="230"/>
        <v/>
      </c>
      <c r="LV67" s="601">
        <f t="shared" si="231"/>
        <v>0</v>
      </c>
      <c r="LW67" s="761">
        <f t="shared" si="295"/>
        <v>0</v>
      </c>
      <c r="LX67" s="735">
        <f t="shared" si="296"/>
        <v>0</v>
      </c>
      <c r="LY67" s="530" t="str">
        <f t="shared" si="112"/>
        <v>○</v>
      </c>
      <c r="LZ67" s="736">
        <f t="shared" si="297"/>
        <v>0</v>
      </c>
      <c r="MA67" s="761">
        <f t="shared" si="298"/>
        <v>0</v>
      </c>
      <c r="MB67" s="532">
        <f t="shared" si="299"/>
        <v>0</v>
      </c>
      <c r="MC67" s="533" t="str">
        <f t="shared" si="232"/>
        <v>○</v>
      </c>
      <c r="MD67" s="473">
        <f>IF(AND($H67=1,$T67=1),SUMIF($E$14:$E$213,E67,$CA$14:CA266),0)</f>
        <v>0</v>
      </c>
      <c r="ME67" s="856" t="str">
        <f t="shared" si="116"/>
        <v>○</v>
      </c>
      <c r="MF67" s="869" t="str">
        <f t="shared" si="233"/>
        <v/>
      </c>
      <c r="MG67" s="870" t="str">
        <f t="shared" si="300"/>
        <v/>
      </c>
      <c r="MH67" s="871" t="str">
        <f t="shared" si="301"/>
        <v/>
      </c>
      <c r="MI67" s="872" t="str">
        <f t="shared" si="234"/>
        <v/>
      </c>
      <c r="MJ67" s="873" t="str">
        <f t="shared" si="302"/>
        <v/>
      </c>
      <c r="MK67" s="874">
        <f t="shared" si="303"/>
        <v>0</v>
      </c>
    </row>
    <row r="68" spans="1:349" ht="18.649999999999999" customHeight="1">
      <c r="A68" s="610">
        <f t="shared" si="245"/>
        <v>0</v>
      </c>
      <c r="B68" s="610">
        <f t="shared" si="121"/>
        <v>0</v>
      </c>
      <c r="C68" s="610">
        <f t="shared" si="122"/>
        <v>0</v>
      </c>
      <c r="D68" s="610">
        <f t="shared" si="123"/>
        <v>0</v>
      </c>
      <c r="E68" s="610">
        <f t="shared" si="246"/>
        <v>0</v>
      </c>
      <c r="F68" s="610">
        <f t="shared" si="124"/>
        <v>0</v>
      </c>
      <c r="G68" s="610">
        <f t="shared" si="125"/>
        <v>0</v>
      </c>
      <c r="H68" s="610">
        <f t="shared" si="126"/>
        <v>0</v>
      </c>
      <c r="I68" s="611">
        <f t="shared" si="10"/>
        <v>55</v>
      </c>
      <c r="J68" s="406"/>
      <c r="K68" s="407"/>
      <c r="L68" s="407"/>
      <c r="M68" s="720"/>
      <c r="N68" s="924"/>
      <c r="O68" s="918"/>
      <c r="P68" s="306"/>
      <c r="Q68" s="637">
        <f t="shared" si="127"/>
        <v>0</v>
      </c>
      <c r="R68" s="656"/>
      <c r="S68" s="655"/>
      <c r="T68" s="657"/>
      <c r="U68" s="657"/>
      <c r="V68" s="762">
        <f t="shared" si="247"/>
        <v>0</v>
      </c>
      <c r="W68" s="305"/>
      <c r="X68" s="502"/>
      <c r="Y68" s="502"/>
      <c r="Z68" s="305"/>
      <c r="AA68" s="639" t="str">
        <f t="shared" si="128"/>
        <v/>
      </c>
      <c r="AB68" s="640" t="str">
        <f t="shared" si="129"/>
        <v/>
      </c>
      <c r="AC68" s="314"/>
      <c r="AD68" s="641">
        <f t="shared" si="130"/>
        <v>0</v>
      </c>
      <c r="AE68" s="729"/>
      <c r="AF68" s="728" t="str">
        <f>'整理番号表 （R6時） '!$AC68</f>
        <v/>
      </c>
      <c r="AG68" s="730" t="str">
        <f t="shared" si="131"/>
        <v/>
      </c>
      <c r="AH68" s="314"/>
      <c r="AI68" s="314"/>
      <c r="AJ68" s="639">
        <f>IF(AI68&lt;&gt;0,VLOOKUP(AI68,'整理番号表 （R6時） '!$B$20:$F$47,2,FALSE),)</f>
        <v>0</v>
      </c>
      <c r="AK68" s="409"/>
      <c r="AL68" s="733"/>
      <c r="AM68" s="409"/>
      <c r="AN68" s="315"/>
      <c r="AO68" s="644" t="str">
        <f>IF(AND($S68=1,$AN68&lt;&gt;0),VLOOKUP(AN68,'整理番号表 （R6時） '!$P$6:$Q$39,2,FALSE),IF(AND($T68=1,$AN68&gt;0,$AN68&lt;=8),VLOOKUP($AN68,'整理番号表 （R6時） '!$P$6:$Q$13,2,FALSE),IF($AN68&gt;=9,"ﾘｰｽは1～8の数字を選択","")))</f>
        <v/>
      </c>
      <c r="AP68" s="501"/>
      <c r="AQ68" s="645">
        <f t="shared" si="132"/>
        <v>0</v>
      </c>
      <c r="AR68" s="810"/>
      <c r="AS68" s="305"/>
      <c r="AT68" s="504"/>
      <c r="AU68" s="505"/>
      <c r="AV68" s="503"/>
      <c r="AW68" s="315"/>
      <c r="AX68" s="751">
        <f>IF(AW68&lt;&gt;0,VLOOKUP(AW68,'整理番号表 （R6時） '!$P$43:$R$49,2,FALSE),)</f>
        <v>0</v>
      </c>
      <c r="AY68" s="506"/>
      <c r="AZ68" s="505"/>
      <c r="BA68" s="503"/>
      <c r="BB68" s="444"/>
      <c r="BC68" s="759">
        <f t="shared" si="133"/>
        <v>0</v>
      </c>
      <c r="BD68" s="763">
        <f t="shared" si="248"/>
        <v>0</v>
      </c>
      <c r="BE68" s="759">
        <f t="shared" si="134"/>
        <v>0</v>
      </c>
      <c r="BF68" s="508"/>
      <c r="BG68" s="508"/>
      <c r="BH68" s="508"/>
      <c r="BI68" s="509"/>
      <c r="BJ68" s="770" t="str">
        <f t="shared" si="135"/>
        <v/>
      </c>
      <c r="BK68" s="772" t="str">
        <f t="shared" si="136"/>
        <v/>
      </c>
      <c r="BL68" s="648">
        <f t="shared" si="137"/>
        <v>0</v>
      </c>
      <c r="BM68" s="836"/>
      <c r="BN68" s="510"/>
      <c r="BO68" s="593"/>
      <c r="BP68" s="902"/>
      <c r="BQ68" s="756"/>
      <c r="BR68" s="756"/>
      <c r="BS68" s="756"/>
      <c r="BT68" s="929" t="str">
        <f t="shared" si="306"/>
        <v/>
      </c>
      <c r="BU68" s="911"/>
      <c r="BV68" s="752"/>
      <c r="BW68" s="751">
        <f>IF(BV68&lt;&gt;0,VLOOKUP(BV68,'整理番号表 （R6時） '!$P$43:$R$49,2,FALSE),)</f>
        <v>0</v>
      </c>
      <c r="BX68" s="758"/>
      <c r="BY68" s="757"/>
      <c r="BZ68" s="759" t="str">
        <f t="shared" si="138"/>
        <v/>
      </c>
      <c r="CA68" s="712"/>
      <c r="CB68" s="759">
        <f t="shared" si="139"/>
        <v>0</v>
      </c>
      <c r="CC68" s="763" t="str">
        <f t="shared" si="249"/>
        <v/>
      </c>
      <c r="CD68" s="754"/>
      <c r="CE68" s="754"/>
      <c r="CF68" s="759">
        <f t="shared" si="235"/>
        <v>0</v>
      </c>
      <c r="CG68" s="748"/>
      <c r="CH68" s="748"/>
      <c r="CI68" s="622"/>
      <c r="CJ68" s="853"/>
      <c r="CK68" s="854"/>
      <c r="CL68" s="665" t="str">
        <f t="shared" si="140"/>
        <v/>
      </c>
      <c r="CM68" s="666" t="str">
        <f t="shared" si="250"/>
        <v/>
      </c>
      <c r="CN68" s="744"/>
      <c r="CO68" s="496"/>
      <c r="CP68" s="762" t="str">
        <f t="shared" si="251"/>
        <v/>
      </c>
      <c r="CQ68" s="740"/>
      <c r="CR68" s="749"/>
      <c r="CS68" s="740"/>
      <c r="CT68" s="740"/>
      <c r="CU68" s="740"/>
      <c r="CV68" s="649" t="str">
        <f t="shared" si="141"/>
        <v/>
      </c>
      <c r="CW68" s="547">
        <f t="shared" si="142"/>
        <v>0</v>
      </c>
      <c r="CX68" s="762" t="str">
        <f t="shared" si="252"/>
        <v/>
      </c>
      <c r="CY68" s="715"/>
      <c r="CZ68" s="740"/>
      <c r="DA68" s="715"/>
      <c r="DB68" s="715"/>
      <c r="DC68" s="714"/>
      <c r="DD68" s="649" t="str">
        <f t="shared" si="143"/>
        <v/>
      </c>
      <c r="DE68" s="547" t="str">
        <f t="shared" si="144"/>
        <v/>
      </c>
      <c r="DF68" s="762">
        <f t="shared" si="145"/>
        <v>0</v>
      </c>
      <c r="DG68" s="762" t="str">
        <f t="shared" si="146"/>
        <v/>
      </c>
      <c r="DH68" s="762">
        <f t="shared" si="147"/>
        <v>0</v>
      </c>
      <c r="DI68" s="762">
        <f t="shared" si="148"/>
        <v>0</v>
      </c>
      <c r="DJ68" s="762">
        <f t="shared" si="149"/>
        <v>0</v>
      </c>
      <c r="DK68" s="762">
        <f t="shared" si="150"/>
        <v>0</v>
      </c>
      <c r="DL68" s="762">
        <f t="shared" si="151"/>
        <v>0</v>
      </c>
      <c r="DM68" s="762" t="str">
        <f t="shared" si="152"/>
        <v/>
      </c>
      <c r="DN68" s="855"/>
      <c r="DO68" s="661">
        <f t="shared" si="307"/>
        <v>0</v>
      </c>
      <c r="DP68" s="336">
        <f t="shared" si="307"/>
        <v>0</v>
      </c>
      <c r="DQ68" s="336">
        <f t="shared" si="307"/>
        <v>0</v>
      </c>
      <c r="DR68" s="336">
        <f t="shared" si="307"/>
        <v>0</v>
      </c>
      <c r="DS68" s="336">
        <f t="shared" si="307"/>
        <v>0</v>
      </c>
      <c r="DT68" s="336">
        <f t="shared" si="307"/>
        <v>0</v>
      </c>
      <c r="DU68" s="336">
        <f t="shared" si="253"/>
        <v>0</v>
      </c>
      <c r="DV68" s="336">
        <f t="shared" si="308"/>
        <v>0</v>
      </c>
      <c r="DW68" s="336">
        <f t="shared" si="308"/>
        <v>0</v>
      </c>
      <c r="DX68" s="336">
        <f t="shared" si="308"/>
        <v>0</v>
      </c>
      <c r="DY68" s="336">
        <f t="shared" si="308"/>
        <v>0</v>
      </c>
      <c r="DZ68" s="336">
        <f t="shared" si="308"/>
        <v>0</v>
      </c>
      <c r="EA68" s="336">
        <f t="shared" si="308"/>
        <v>0</v>
      </c>
      <c r="EB68" s="336">
        <f t="shared" si="254"/>
        <v>0</v>
      </c>
      <c r="EC68" s="336">
        <f t="shared" si="255"/>
        <v>0</v>
      </c>
      <c r="ED68" s="336">
        <f t="shared" si="256"/>
        <v>0</v>
      </c>
      <c r="EE68" s="336">
        <f t="shared" si="257"/>
        <v>0</v>
      </c>
      <c r="EF68" s="336">
        <f t="shared" si="258"/>
        <v>0</v>
      </c>
      <c r="EG68" s="390">
        <f t="shared" si="259"/>
        <v>0</v>
      </c>
      <c r="EH68" s="650">
        <f t="shared" si="161"/>
        <v>0</v>
      </c>
      <c r="EI68" s="650">
        <f>IF($AA68=1,IF(SUM($EH68:EH68)&lt;&gt;1,IF(SUM(GR68,HC68,HL68)&gt;0,1,),),)</f>
        <v>0</v>
      </c>
      <c r="EJ68" s="650">
        <f>IF($AA68=1,IF(SUM($EH68:EI68)&lt;&gt;1,IF(SUM(GS68,HD68,HM68)&gt;0,1,),),)</f>
        <v>0</v>
      </c>
      <c r="EK68" s="650">
        <f>IF($AA68=1,IF(SUM($EH68:EJ68)&lt;&gt;1,IF(SUM(GT68,HE68,HN68)&gt;0,1,),),)</f>
        <v>0</v>
      </c>
      <c r="EL68" s="650">
        <f>IF($AA68=1,IF(SUM($EH68:EK68)&lt;&gt;1,IF(SUM(GU68,GZ68,HF68,HO68)&gt;0,1,),),)</f>
        <v>0</v>
      </c>
      <c r="EM68" s="650">
        <f>IF($AA68=1,IF(SUM($EH68:EK68)&lt;&gt;1,IF(SUM(GV68,HG68,HP68)&gt;0,1,),),)</f>
        <v>0</v>
      </c>
      <c r="EN68" s="650">
        <f>IF($AA68=1,IF(SUM($EH68:EL68)&lt;&gt;1,IF(SUM(GW68,HH68,HQ68)&gt;0,1,),),)</f>
        <v>0</v>
      </c>
      <c r="EO68" s="650">
        <f>IF($AA68=1,IF(SUM($EH68:EM68)&lt;&gt;1,IF(SUM(GX68,HI68,HR68)&gt;0,1,),),)</f>
        <v>0</v>
      </c>
      <c r="EP68" s="650">
        <f>IF($AA68=1,IF(SUM($EH68:EO68)&lt;&gt;1,IF(SUM(GY68,HJ68,HS68,HA68)&gt;0,1,),),)</f>
        <v>0</v>
      </c>
      <c r="EQ68" s="818"/>
      <c r="ER68" s="818"/>
      <c r="ES68" s="818"/>
      <c r="ET68" s="818"/>
      <c r="EU68" s="818"/>
      <c r="EV68" s="818"/>
      <c r="EW68" s="59"/>
      <c r="EX68" s="59"/>
      <c r="EY68" s="59"/>
      <c r="EZ68" s="59"/>
      <c r="FA68" s="59"/>
      <c r="FB68" s="650">
        <f t="shared" si="21"/>
        <v>0</v>
      </c>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11"/>
      <c r="GB68" s="59"/>
      <c r="GC68" s="932"/>
      <c r="GD68" s="662"/>
      <c r="GE68" s="512"/>
      <c r="GF68" s="513"/>
      <c r="GG68" s="514"/>
      <c r="GH68" s="514"/>
      <c r="GI68" s="515">
        <f t="shared" si="260"/>
        <v>0</v>
      </c>
      <c r="GJ68" s="516">
        <f t="shared" si="261"/>
        <v>0</v>
      </c>
      <c r="GK68" s="517">
        <f t="shared" si="24"/>
        <v>0</v>
      </c>
      <c r="GL68" s="518">
        <f t="shared" si="262"/>
        <v>0</v>
      </c>
      <c r="GM68" s="518">
        <f t="shared" si="263"/>
        <v>0</v>
      </c>
      <c r="GN68" s="518">
        <f t="shared" si="264"/>
        <v>0</v>
      </c>
      <c r="GO68" s="518">
        <f t="shared" si="265"/>
        <v>0</v>
      </c>
      <c r="GP68" s="517">
        <f t="shared" si="162"/>
        <v>0</v>
      </c>
      <c r="GQ68" s="517">
        <f t="shared" si="163"/>
        <v>0</v>
      </c>
      <c r="GR68" s="517">
        <f>IF($GF68&lt;&gt;1,IF(AND(SUM($GQ68:GQ68)&lt;&gt;1),IF($GI68&gt;=10,1,),),0)</f>
        <v>0</v>
      </c>
      <c r="GS68" s="517">
        <f>IF($GF68&lt;&gt;1,IF(AND(SUM($GQ68:GR68)&lt;&gt;1),IF(AND($GE68=1,$GI68&gt;=4),1,),),0)</f>
        <v>0</v>
      </c>
      <c r="GT68" s="517">
        <f>IF($GF68&lt;&gt;1,IF(AND(SUM($GQ68:GS68)&lt;&gt;1),IF(AND($GE68=1,$GI68&gt;=2),1,),),0)</f>
        <v>0</v>
      </c>
      <c r="GU68" s="517">
        <f>IF($GF68&lt;&gt;1,IF(AND(SUM($GQ68:GT68)&lt;&gt;1),IF(AND($GE68=1,$GI68&gt;0),1,),),0)</f>
        <v>0</v>
      </c>
      <c r="GV68" s="517">
        <f>IF($GF68&lt;&gt;1,IF(AND(SUM($GQ68:GU68)&lt;&gt;1),IF($GI68&gt;=4,1,),),0)</f>
        <v>0</v>
      </c>
      <c r="GW68" s="517">
        <f>IF($GF68&lt;&gt;1,IF(AND(SUM($GQ68:GV68)&lt;&gt;1),IF($GE68=1,1,),),0)</f>
        <v>0</v>
      </c>
      <c r="GX68" s="517">
        <f>IF($GF68&lt;&gt;1,IF(AND(SUM($GQ68:GW68)&lt;&gt;1),IF($GI68&gt;=2,1,),),0)</f>
        <v>0</v>
      </c>
      <c r="GY68" s="517">
        <f>IF($GF68&lt;&gt;1,IF(AND(SUM($GQ68:GX68)&lt;&gt;1),IF($GI68&gt;0,1,),),0)</f>
        <v>0</v>
      </c>
      <c r="GZ68" s="517">
        <f t="shared" si="164"/>
        <v>0</v>
      </c>
      <c r="HA68" s="517">
        <f>IF(AND(SUM($GZ68:GZ68)&lt;&gt;1,$GP68=4,$GF68=1,$GI68&gt;0),1,0)</f>
        <v>0</v>
      </c>
      <c r="HB68" s="517">
        <f t="shared" si="165"/>
        <v>0</v>
      </c>
      <c r="HC68" s="517">
        <f t="shared" si="166"/>
        <v>0</v>
      </c>
      <c r="HD68" s="517">
        <f>IF(AND($GP68=2,SUM($HB68:HC68)&lt;&gt;1),IF(AND($GE68=1,$GJ68&gt;=0.2),1,),)</f>
        <v>0</v>
      </c>
      <c r="HE68" s="517">
        <f>IF(AND($GP68=2,SUM($HB68:HD68)&lt;&gt;1),IF(AND($GE68=1,$GJ68&gt;=0.1),1,),)</f>
        <v>0</v>
      </c>
      <c r="HF68" s="517">
        <f>IF(AND($GP68=2,SUM($HB68:HE68)&lt;&gt;1),IF(AND($GE68=1,$GI68&gt;0),1,),)</f>
        <v>0</v>
      </c>
      <c r="HG68" s="517">
        <f>IF(AND($GP68=2,SUM($HB68:HF68)&lt;&gt;1),IF($GJ68&gt;=0.2,1,),)</f>
        <v>0</v>
      </c>
      <c r="HH68" s="517">
        <f>IF(AND($GP68=2,SUM($HB68:HG68)&lt;&gt;1),IF($GE68=1,1,),)</f>
        <v>0</v>
      </c>
      <c r="HI68" s="517">
        <f>IF(AND($GP68=2,SUM($HB68:HH68)&lt;&gt;1),IF($GJ68&gt;=0.1,1,),)</f>
        <v>0</v>
      </c>
      <c r="HJ68" s="517">
        <f>IF(AND(SUM($HB68:HI68)&lt;&gt;1,$GP68=2,$GI68&gt;0),1,)</f>
        <v>0</v>
      </c>
      <c r="HK68" s="517">
        <f t="shared" si="167"/>
        <v>0</v>
      </c>
      <c r="HL68" s="517">
        <f t="shared" si="168"/>
        <v>0</v>
      </c>
      <c r="HM68" s="517">
        <f>IF(AND($GP68=3,SUM($HK68:HL68)&lt;&gt;1),IF(AND($GE68=1,$GJ68&gt;=0.1),1,),)</f>
        <v>0</v>
      </c>
      <c r="HN68" s="517">
        <f>IF(AND($GP68=3,SUM($HK68:HM68)&lt;&gt;1),IF(AND($GE68=1,$GJ68&gt;=0.05),1,),)</f>
        <v>0</v>
      </c>
      <c r="HO68" s="517">
        <f>IF(AND($GP68=3,SUM($HK68:HN68)&lt;&gt;1),IF(AND($GE68=1,$GI68&gt;0),1,),)</f>
        <v>0</v>
      </c>
      <c r="HP68" s="517">
        <f>IF(AND($GP68=3,SUM($HK68:HO68)&lt;&gt;1),IF($GJ68&gt;=0.1,1,),)</f>
        <v>0</v>
      </c>
      <c r="HQ68" s="517">
        <f>IF(AND($GP68=3,SUM($HK68:HP68)&lt;&gt;1),IF($GE68=1,1,),)</f>
        <v>0</v>
      </c>
      <c r="HR68" s="517">
        <f>IF(AND($GP68=3,SUM($HK68:HQ68)&lt;&gt;1),IF($GJ68&gt;=0.05,1,),)</f>
        <v>0</v>
      </c>
      <c r="HS68" s="517">
        <f>IF(AND(SUM($HK68:HR68)&lt;&gt;1,$GP68=3,$GF68=1,$GI68&gt;0),1,)</f>
        <v>0</v>
      </c>
      <c r="HT68" s="831"/>
      <c r="HU68" s="520">
        <f t="shared" si="169"/>
        <v>0</v>
      </c>
      <c r="HV68" s="521">
        <f t="shared" si="170"/>
        <v>0</v>
      </c>
      <c r="HW68" s="521">
        <f t="shared" si="171"/>
        <v>0</v>
      </c>
      <c r="HX68" s="521">
        <f t="shared" si="172"/>
        <v>0</v>
      </c>
      <c r="HY68" s="521">
        <f t="shared" si="173"/>
        <v>0</v>
      </c>
      <c r="HZ68" s="521">
        <f t="shared" si="174"/>
        <v>0</v>
      </c>
      <c r="IA68" s="521">
        <f t="shared" si="175"/>
        <v>0</v>
      </c>
      <c r="IB68" s="521">
        <f t="shared" si="176"/>
        <v>0</v>
      </c>
      <c r="IC68" s="521">
        <f t="shared" si="177"/>
        <v>0</v>
      </c>
      <c r="ID68" s="521">
        <f t="shared" si="178"/>
        <v>0</v>
      </c>
      <c r="IE68" s="521">
        <f t="shared" si="179"/>
        <v>0</v>
      </c>
      <c r="IF68" s="521">
        <f t="shared" si="180"/>
        <v>0</v>
      </c>
      <c r="IG68" s="521">
        <f t="shared" si="181"/>
        <v>0</v>
      </c>
      <c r="IH68" s="521">
        <f t="shared" si="182"/>
        <v>0</v>
      </c>
      <c r="II68" s="521">
        <f t="shared" si="183"/>
        <v>0</v>
      </c>
      <c r="IJ68" s="521">
        <f t="shared" si="184"/>
        <v>0</v>
      </c>
      <c r="IK68" s="521">
        <f t="shared" si="185"/>
        <v>0</v>
      </c>
      <c r="IL68" s="521">
        <f t="shared" si="186"/>
        <v>0</v>
      </c>
      <c r="IM68" s="521">
        <f t="shared" si="187"/>
        <v>0</v>
      </c>
      <c r="IN68" s="521">
        <f t="shared" si="266"/>
        <v>0</v>
      </c>
      <c r="IO68" s="521">
        <f t="shared" si="267"/>
        <v>0</v>
      </c>
      <c r="IP68" s="521">
        <f t="shared" si="268"/>
        <v>0</v>
      </c>
      <c r="IQ68" s="521">
        <f t="shared" si="269"/>
        <v>0</v>
      </c>
      <c r="IR68" s="521">
        <f t="shared" si="270"/>
        <v>0</v>
      </c>
      <c r="IS68" s="521">
        <f t="shared" si="271"/>
        <v>0</v>
      </c>
      <c r="IT68" s="521">
        <f t="shared" si="272"/>
        <v>0</v>
      </c>
      <c r="IU68" s="521">
        <f t="shared" si="273"/>
        <v>0</v>
      </c>
      <c r="IV68" s="521">
        <f t="shared" si="274"/>
        <v>0</v>
      </c>
      <c r="IW68" s="823">
        <f t="shared" si="275"/>
        <v>0</v>
      </c>
      <c r="IX68" s="521">
        <f t="shared" si="276"/>
        <v>0</v>
      </c>
      <c r="IY68" s="521">
        <f t="shared" si="277"/>
        <v>0</v>
      </c>
      <c r="IZ68" s="823">
        <f t="shared" si="188"/>
        <v>0</v>
      </c>
      <c r="JA68" s="521">
        <f t="shared" si="278"/>
        <v>0</v>
      </c>
      <c r="JB68" s="521">
        <f t="shared" si="279"/>
        <v>0</v>
      </c>
      <c r="JC68" s="521">
        <f t="shared" si="280"/>
        <v>0</v>
      </c>
      <c r="JD68" s="521">
        <f t="shared" si="189"/>
        <v>0</v>
      </c>
      <c r="JE68" s="521">
        <f t="shared" si="190"/>
        <v>0</v>
      </c>
      <c r="JF68" s="521">
        <f t="shared" si="191"/>
        <v>0</v>
      </c>
      <c r="JG68" s="521">
        <f t="shared" si="192"/>
        <v>0</v>
      </c>
      <c r="JH68" s="521">
        <f t="shared" si="193"/>
        <v>0</v>
      </c>
      <c r="JI68" s="521">
        <f t="shared" si="194"/>
        <v>0</v>
      </c>
      <c r="JJ68" s="521">
        <f t="shared" si="195"/>
        <v>0</v>
      </c>
      <c r="JK68" s="521">
        <f t="shared" si="196"/>
        <v>0</v>
      </c>
      <c r="JL68" s="521">
        <f t="shared" si="197"/>
        <v>0</v>
      </c>
      <c r="JM68" s="521">
        <f t="shared" si="198"/>
        <v>0</v>
      </c>
      <c r="JN68" s="521">
        <f t="shared" si="199"/>
        <v>0</v>
      </c>
      <c r="JO68" s="521">
        <f t="shared" si="200"/>
        <v>0</v>
      </c>
      <c r="JP68" s="521">
        <f t="shared" si="201"/>
        <v>0</v>
      </c>
      <c r="JQ68" s="521">
        <f t="shared" si="202"/>
        <v>0</v>
      </c>
      <c r="JR68" s="521">
        <f t="shared" si="203"/>
        <v>0</v>
      </c>
      <c r="JS68" s="521">
        <f t="shared" si="204"/>
        <v>0</v>
      </c>
      <c r="JT68" s="521">
        <f t="shared" si="205"/>
        <v>0</v>
      </c>
      <c r="JU68" s="521">
        <f t="shared" si="206"/>
        <v>0</v>
      </c>
      <c r="JV68" s="521">
        <f t="shared" si="207"/>
        <v>0</v>
      </c>
      <c r="JW68" s="521">
        <f t="shared" si="208"/>
        <v>0</v>
      </c>
      <c r="JX68" s="521">
        <f t="shared" si="209"/>
        <v>0</v>
      </c>
      <c r="JY68" s="521">
        <f t="shared" si="210"/>
        <v>0</v>
      </c>
      <c r="JZ68" s="521">
        <f t="shared" si="211"/>
        <v>0</v>
      </c>
      <c r="KA68" s="521">
        <f t="shared" si="212"/>
        <v>0</v>
      </c>
      <c r="KB68" s="521">
        <f t="shared" si="213"/>
        <v>0</v>
      </c>
      <c r="KC68" s="521">
        <f t="shared" si="214"/>
        <v>0</v>
      </c>
      <c r="KD68" s="521">
        <f t="shared" si="215"/>
        <v>0</v>
      </c>
      <c r="KE68" s="521">
        <f t="shared" si="216"/>
        <v>0</v>
      </c>
      <c r="KF68" s="521">
        <f t="shared" si="281"/>
        <v>0</v>
      </c>
      <c r="KG68" s="521">
        <f t="shared" si="217"/>
        <v>0</v>
      </c>
      <c r="KH68" s="521">
        <f t="shared" si="218"/>
        <v>0</v>
      </c>
      <c r="KI68" s="522">
        <f t="shared" si="219"/>
        <v>0</v>
      </c>
      <c r="KJ68" s="521">
        <f t="shared" si="282"/>
        <v>0</v>
      </c>
      <c r="KK68" s="760">
        <f>IF(H68=1,VLOOKUP(C68,'総括表 (A表)'!$E$12:$AW$542,42,FALSE),)</f>
        <v>0</v>
      </c>
      <c r="KL68" s="524">
        <f t="shared" si="220"/>
        <v>0</v>
      </c>
      <c r="KM68" s="521" t="str">
        <f t="shared" si="84"/>
        <v/>
      </c>
      <c r="KN68" s="521" t="str">
        <f t="shared" si="85"/>
        <v/>
      </c>
      <c r="KO68" s="521" t="str">
        <f t="shared" si="221"/>
        <v/>
      </c>
      <c r="KP68" s="521" t="str">
        <f t="shared" si="86"/>
        <v/>
      </c>
      <c r="KQ68" s="521" t="str">
        <f t="shared" si="87"/>
        <v/>
      </c>
      <c r="KR68" s="521" t="str">
        <f t="shared" si="88"/>
        <v/>
      </c>
      <c r="KS68" s="521" t="str">
        <f t="shared" si="89"/>
        <v/>
      </c>
      <c r="KT68" s="521" t="str">
        <f t="shared" si="90"/>
        <v/>
      </c>
      <c r="KU68" s="760" t="str">
        <f t="shared" si="91"/>
        <v/>
      </c>
      <c r="KV68" s="521" t="str">
        <f t="shared" si="283"/>
        <v/>
      </c>
      <c r="KW68" s="520">
        <f t="shared" si="93"/>
        <v>0</v>
      </c>
      <c r="KX68" s="521" t="str">
        <f t="shared" si="222"/>
        <v/>
      </c>
      <c r="KY68" s="525">
        <f t="shared" si="284"/>
        <v>0</v>
      </c>
      <c r="KZ68" s="521" t="str">
        <f t="shared" si="285"/>
        <v/>
      </c>
      <c r="LA68" s="760" t="str">
        <f t="shared" si="286"/>
        <v/>
      </c>
      <c r="LB68" s="526" t="str">
        <f t="shared" si="97"/>
        <v>○</v>
      </c>
      <c r="LC68" s="520">
        <f t="shared" si="223"/>
        <v>0</v>
      </c>
      <c r="LD68" s="527">
        <f t="shared" si="224"/>
        <v>0</v>
      </c>
      <c r="LE68" s="527" t="str">
        <f t="shared" si="225"/>
        <v/>
      </c>
      <c r="LF68" s="761" t="str">
        <f t="shared" si="226"/>
        <v/>
      </c>
      <c r="LG68" s="735" t="str">
        <f t="shared" si="287"/>
        <v/>
      </c>
      <c r="LH68" s="530" t="str">
        <f t="shared" si="288"/>
        <v>○</v>
      </c>
      <c r="LI68" s="736">
        <f t="shared" si="100"/>
        <v>0</v>
      </c>
      <c r="LJ68" s="761">
        <f t="shared" si="289"/>
        <v>0</v>
      </c>
      <c r="LK68" s="532">
        <f t="shared" si="227"/>
        <v>0</v>
      </c>
      <c r="LL68" s="533" t="str">
        <f t="shared" si="228"/>
        <v>○</v>
      </c>
      <c r="LM68" s="600">
        <f t="shared" si="290"/>
        <v>0</v>
      </c>
      <c r="LN68" s="602" t="str">
        <f t="shared" si="229"/>
        <v>○</v>
      </c>
      <c r="LO68" s="608">
        <f t="shared" si="103"/>
        <v>0</v>
      </c>
      <c r="LP68" s="521" t="str">
        <f t="shared" si="291"/>
        <v/>
      </c>
      <c r="LQ68" s="607">
        <f t="shared" si="292"/>
        <v>0</v>
      </c>
      <c r="LR68" s="521" t="str">
        <f t="shared" si="293"/>
        <v/>
      </c>
      <c r="LS68" s="519" t="str">
        <f t="shared" si="294"/>
        <v/>
      </c>
      <c r="LT68" s="526" t="str">
        <f t="shared" si="108"/>
        <v>○</v>
      </c>
      <c r="LU68" s="601" t="str">
        <f t="shared" si="230"/>
        <v/>
      </c>
      <c r="LV68" s="601">
        <f t="shared" si="231"/>
        <v>0</v>
      </c>
      <c r="LW68" s="761">
        <f t="shared" si="295"/>
        <v>0</v>
      </c>
      <c r="LX68" s="735">
        <f t="shared" si="296"/>
        <v>0</v>
      </c>
      <c r="LY68" s="530" t="str">
        <f t="shared" si="112"/>
        <v>○</v>
      </c>
      <c r="LZ68" s="736">
        <f t="shared" si="297"/>
        <v>0</v>
      </c>
      <c r="MA68" s="761">
        <f t="shared" si="298"/>
        <v>0</v>
      </c>
      <c r="MB68" s="532">
        <f t="shared" si="299"/>
        <v>0</v>
      </c>
      <c r="MC68" s="533" t="str">
        <f t="shared" si="232"/>
        <v>○</v>
      </c>
      <c r="MD68" s="473">
        <f>IF(AND($H68=1,$T68=1),SUMIF($E$14:$E$213,E68,$CA$14:CA267),0)</f>
        <v>0</v>
      </c>
      <c r="ME68" s="856" t="str">
        <f t="shared" si="116"/>
        <v>○</v>
      </c>
      <c r="MF68" s="869" t="str">
        <f t="shared" si="233"/>
        <v/>
      </c>
      <c r="MG68" s="870" t="str">
        <f t="shared" si="300"/>
        <v/>
      </c>
      <c r="MH68" s="871" t="str">
        <f t="shared" si="301"/>
        <v/>
      </c>
      <c r="MI68" s="872" t="str">
        <f t="shared" si="234"/>
        <v/>
      </c>
      <c r="MJ68" s="873" t="str">
        <f t="shared" si="302"/>
        <v/>
      </c>
      <c r="MK68" s="874">
        <f t="shared" si="303"/>
        <v>0</v>
      </c>
    </row>
    <row r="69" spans="1:349" ht="18.649999999999999" customHeight="1">
      <c r="A69" s="610">
        <f t="shared" si="245"/>
        <v>0</v>
      </c>
      <c r="B69" s="610">
        <f t="shared" si="121"/>
        <v>0</v>
      </c>
      <c r="C69" s="610">
        <f t="shared" si="122"/>
        <v>0</v>
      </c>
      <c r="D69" s="610">
        <f t="shared" si="123"/>
        <v>0</v>
      </c>
      <c r="E69" s="610">
        <f t="shared" si="246"/>
        <v>0</v>
      </c>
      <c r="F69" s="610">
        <f t="shared" si="124"/>
        <v>0</v>
      </c>
      <c r="G69" s="610">
        <f t="shared" si="125"/>
        <v>0</v>
      </c>
      <c r="H69" s="610">
        <f t="shared" si="126"/>
        <v>0</v>
      </c>
      <c r="I69" s="611">
        <f t="shared" si="10"/>
        <v>56</v>
      </c>
      <c r="J69" s="406"/>
      <c r="K69" s="407"/>
      <c r="L69" s="407"/>
      <c r="M69" s="720"/>
      <c r="N69" s="924"/>
      <c r="O69" s="918"/>
      <c r="P69" s="306"/>
      <c r="Q69" s="637">
        <f t="shared" si="127"/>
        <v>0</v>
      </c>
      <c r="R69" s="656"/>
      <c r="S69" s="655"/>
      <c r="T69" s="657"/>
      <c r="U69" s="657"/>
      <c r="V69" s="762">
        <f t="shared" si="247"/>
        <v>0</v>
      </c>
      <c r="W69" s="305"/>
      <c r="X69" s="502"/>
      <c r="Y69" s="502"/>
      <c r="Z69" s="305"/>
      <c r="AA69" s="639" t="str">
        <f t="shared" si="128"/>
        <v/>
      </c>
      <c r="AB69" s="640" t="str">
        <f t="shared" si="129"/>
        <v/>
      </c>
      <c r="AC69" s="314"/>
      <c r="AD69" s="641">
        <f t="shared" si="130"/>
        <v>0</v>
      </c>
      <c r="AE69" s="729"/>
      <c r="AF69" s="728" t="str">
        <f>'整理番号表 （R6時） '!$AC69</f>
        <v/>
      </c>
      <c r="AG69" s="730" t="str">
        <f t="shared" si="131"/>
        <v/>
      </c>
      <c r="AH69" s="314"/>
      <c r="AI69" s="314"/>
      <c r="AJ69" s="639">
        <f>IF(AI69&lt;&gt;0,VLOOKUP(AI69,'整理番号表 （R6時） '!$B$20:$F$47,2,FALSE),)</f>
        <v>0</v>
      </c>
      <c r="AK69" s="409"/>
      <c r="AL69" s="733"/>
      <c r="AM69" s="409"/>
      <c r="AN69" s="315"/>
      <c r="AO69" s="644" t="str">
        <f>IF(AND($S69=1,$AN69&lt;&gt;0),VLOOKUP(AN69,'整理番号表 （R6時） '!$P$6:$Q$39,2,FALSE),IF(AND($T69=1,$AN69&gt;0,$AN69&lt;=8),VLOOKUP($AN69,'整理番号表 （R6時） '!$P$6:$Q$13,2,FALSE),IF($AN69&gt;=9,"ﾘｰｽは1～8の数字を選択","")))</f>
        <v/>
      </c>
      <c r="AP69" s="501"/>
      <c r="AQ69" s="645">
        <f t="shared" si="132"/>
        <v>0</v>
      </c>
      <c r="AR69" s="810"/>
      <c r="AS69" s="305"/>
      <c r="AT69" s="504"/>
      <c r="AU69" s="505"/>
      <c r="AV69" s="503"/>
      <c r="AW69" s="315"/>
      <c r="AX69" s="751">
        <f>IF(AW69&lt;&gt;0,VLOOKUP(AW69,'整理番号表 （R6時） '!$P$43:$R$49,2,FALSE),)</f>
        <v>0</v>
      </c>
      <c r="AY69" s="506"/>
      <c r="AZ69" s="505"/>
      <c r="BA69" s="503"/>
      <c r="BB69" s="444"/>
      <c r="BC69" s="759">
        <f t="shared" si="133"/>
        <v>0</v>
      </c>
      <c r="BD69" s="763">
        <f t="shared" si="248"/>
        <v>0</v>
      </c>
      <c r="BE69" s="759">
        <f t="shared" si="134"/>
        <v>0</v>
      </c>
      <c r="BF69" s="508"/>
      <c r="BG69" s="508"/>
      <c r="BH69" s="508"/>
      <c r="BI69" s="509"/>
      <c r="BJ69" s="770" t="str">
        <f t="shared" si="135"/>
        <v/>
      </c>
      <c r="BK69" s="772" t="str">
        <f t="shared" si="136"/>
        <v/>
      </c>
      <c r="BL69" s="648">
        <f t="shared" si="137"/>
        <v>0</v>
      </c>
      <c r="BM69" s="836"/>
      <c r="BN69" s="510"/>
      <c r="BO69" s="593"/>
      <c r="BP69" s="902"/>
      <c r="BQ69" s="756"/>
      <c r="BR69" s="756"/>
      <c r="BS69" s="756"/>
      <c r="BT69" s="929" t="str">
        <f t="shared" si="306"/>
        <v/>
      </c>
      <c r="BU69" s="911"/>
      <c r="BV69" s="752"/>
      <c r="BW69" s="751">
        <f>IF(BV69&lt;&gt;0,VLOOKUP(BV69,'整理番号表 （R6時） '!$P$43:$R$49,2,FALSE),)</f>
        <v>0</v>
      </c>
      <c r="BX69" s="758"/>
      <c r="BY69" s="757"/>
      <c r="BZ69" s="759" t="str">
        <f t="shared" si="138"/>
        <v/>
      </c>
      <c r="CA69" s="712"/>
      <c r="CB69" s="759">
        <f t="shared" si="139"/>
        <v>0</v>
      </c>
      <c r="CC69" s="763" t="str">
        <f t="shared" si="249"/>
        <v/>
      </c>
      <c r="CD69" s="754"/>
      <c r="CE69" s="754"/>
      <c r="CF69" s="759">
        <f t="shared" si="235"/>
        <v>0</v>
      </c>
      <c r="CG69" s="748"/>
      <c r="CH69" s="748"/>
      <c r="CI69" s="622"/>
      <c r="CJ69" s="853"/>
      <c r="CK69" s="854"/>
      <c r="CL69" s="665" t="str">
        <f t="shared" si="140"/>
        <v/>
      </c>
      <c r="CM69" s="666" t="str">
        <f t="shared" si="250"/>
        <v/>
      </c>
      <c r="CN69" s="744"/>
      <c r="CO69" s="496"/>
      <c r="CP69" s="762" t="str">
        <f t="shared" si="251"/>
        <v/>
      </c>
      <c r="CQ69" s="740"/>
      <c r="CR69" s="749"/>
      <c r="CS69" s="740"/>
      <c r="CT69" s="740"/>
      <c r="CU69" s="740"/>
      <c r="CV69" s="649" t="str">
        <f t="shared" si="141"/>
        <v/>
      </c>
      <c r="CW69" s="547">
        <f t="shared" si="142"/>
        <v>0</v>
      </c>
      <c r="CX69" s="762" t="str">
        <f t="shared" si="252"/>
        <v/>
      </c>
      <c r="CY69" s="715"/>
      <c r="CZ69" s="740"/>
      <c r="DA69" s="715"/>
      <c r="DB69" s="715"/>
      <c r="DC69" s="714"/>
      <c r="DD69" s="649" t="str">
        <f t="shared" si="143"/>
        <v/>
      </c>
      <c r="DE69" s="547" t="str">
        <f t="shared" si="144"/>
        <v/>
      </c>
      <c r="DF69" s="762">
        <f t="shared" si="145"/>
        <v>0</v>
      </c>
      <c r="DG69" s="762" t="str">
        <f t="shared" si="146"/>
        <v/>
      </c>
      <c r="DH69" s="762">
        <f t="shared" si="147"/>
        <v>0</v>
      </c>
      <c r="DI69" s="762">
        <f t="shared" si="148"/>
        <v>0</v>
      </c>
      <c r="DJ69" s="762">
        <f t="shared" si="149"/>
        <v>0</v>
      </c>
      <c r="DK69" s="762">
        <f t="shared" si="150"/>
        <v>0</v>
      </c>
      <c r="DL69" s="762">
        <f t="shared" si="151"/>
        <v>0</v>
      </c>
      <c r="DM69" s="762" t="str">
        <f t="shared" si="152"/>
        <v/>
      </c>
      <c r="DN69" s="855"/>
      <c r="DO69" s="661">
        <f t="shared" si="307"/>
        <v>0</v>
      </c>
      <c r="DP69" s="336">
        <f t="shared" si="307"/>
        <v>0</v>
      </c>
      <c r="DQ69" s="336">
        <f t="shared" si="307"/>
        <v>0</v>
      </c>
      <c r="DR69" s="336">
        <f t="shared" si="307"/>
        <v>0</v>
      </c>
      <c r="DS69" s="336">
        <f t="shared" si="307"/>
        <v>0</v>
      </c>
      <c r="DT69" s="336">
        <f t="shared" si="307"/>
        <v>0</v>
      </c>
      <c r="DU69" s="336">
        <f t="shared" si="253"/>
        <v>0</v>
      </c>
      <c r="DV69" s="336">
        <f t="shared" si="308"/>
        <v>0</v>
      </c>
      <c r="DW69" s="336">
        <f t="shared" si="308"/>
        <v>0</v>
      </c>
      <c r="DX69" s="336">
        <f t="shared" si="308"/>
        <v>0</v>
      </c>
      <c r="DY69" s="336">
        <f t="shared" si="308"/>
        <v>0</v>
      </c>
      <c r="DZ69" s="336">
        <f t="shared" si="308"/>
        <v>0</v>
      </c>
      <c r="EA69" s="336">
        <f t="shared" si="308"/>
        <v>0</v>
      </c>
      <c r="EB69" s="336">
        <f t="shared" si="254"/>
        <v>0</v>
      </c>
      <c r="EC69" s="336">
        <f t="shared" si="255"/>
        <v>0</v>
      </c>
      <c r="ED69" s="336">
        <f t="shared" si="256"/>
        <v>0</v>
      </c>
      <c r="EE69" s="336">
        <f t="shared" si="257"/>
        <v>0</v>
      </c>
      <c r="EF69" s="336">
        <f t="shared" si="258"/>
        <v>0</v>
      </c>
      <c r="EG69" s="390">
        <f t="shared" si="259"/>
        <v>0</v>
      </c>
      <c r="EH69" s="650">
        <f t="shared" si="161"/>
        <v>0</v>
      </c>
      <c r="EI69" s="650">
        <f>IF($AA69=1,IF(SUM($EH69:EH69)&lt;&gt;1,IF(SUM(GR69,HC69,HL69)&gt;0,1,),),)</f>
        <v>0</v>
      </c>
      <c r="EJ69" s="650">
        <f>IF($AA69=1,IF(SUM($EH69:EI69)&lt;&gt;1,IF(SUM(GS69,HD69,HM69)&gt;0,1,),),)</f>
        <v>0</v>
      </c>
      <c r="EK69" s="650">
        <f>IF($AA69=1,IF(SUM($EH69:EJ69)&lt;&gt;1,IF(SUM(GT69,HE69,HN69)&gt;0,1,),),)</f>
        <v>0</v>
      </c>
      <c r="EL69" s="650">
        <f>IF($AA69=1,IF(SUM($EH69:EK69)&lt;&gt;1,IF(SUM(GU69,GZ69,HF69,HO69)&gt;0,1,),),)</f>
        <v>0</v>
      </c>
      <c r="EM69" s="650">
        <f>IF($AA69=1,IF(SUM($EH69:EK69)&lt;&gt;1,IF(SUM(GV69,HG69,HP69)&gt;0,1,),),)</f>
        <v>0</v>
      </c>
      <c r="EN69" s="650">
        <f>IF($AA69=1,IF(SUM($EH69:EL69)&lt;&gt;1,IF(SUM(GW69,HH69,HQ69)&gt;0,1,),),)</f>
        <v>0</v>
      </c>
      <c r="EO69" s="650">
        <f>IF($AA69=1,IF(SUM($EH69:EM69)&lt;&gt;1,IF(SUM(GX69,HI69,HR69)&gt;0,1,),),)</f>
        <v>0</v>
      </c>
      <c r="EP69" s="650">
        <f>IF($AA69=1,IF(SUM($EH69:EO69)&lt;&gt;1,IF(SUM(GY69,HJ69,HS69,HA69)&gt;0,1,),),)</f>
        <v>0</v>
      </c>
      <c r="EQ69" s="818"/>
      <c r="ER69" s="818"/>
      <c r="ES69" s="818"/>
      <c r="ET69" s="818"/>
      <c r="EU69" s="818"/>
      <c r="EV69" s="818"/>
      <c r="EW69" s="59"/>
      <c r="EX69" s="59"/>
      <c r="EY69" s="59"/>
      <c r="EZ69" s="59"/>
      <c r="FA69" s="59"/>
      <c r="FB69" s="650">
        <f t="shared" si="21"/>
        <v>0</v>
      </c>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11"/>
      <c r="GB69" s="59"/>
      <c r="GC69" s="932"/>
      <c r="GD69" s="662"/>
      <c r="GE69" s="512"/>
      <c r="GF69" s="513"/>
      <c r="GG69" s="514"/>
      <c r="GH69" s="514"/>
      <c r="GI69" s="515">
        <f t="shared" si="260"/>
        <v>0</v>
      </c>
      <c r="GJ69" s="516">
        <f t="shared" si="261"/>
        <v>0</v>
      </c>
      <c r="GK69" s="517">
        <f t="shared" si="24"/>
        <v>0</v>
      </c>
      <c r="GL69" s="518">
        <f t="shared" si="262"/>
        <v>0</v>
      </c>
      <c r="GM69" s="518">
        <f t="shared" si="263"/>
        <v>0</v>
      </c>
      <c r="GN69" s="518">
        <f t="shared" si="264"/>
        <v>0</v>
      </c>
      <c r="GO69" s="518">
        <f t="shared" si="265"/>
        <v>0</v>
      </c>
      <c r="GP69" s="517">
        <f t="shared" si="162"/>
        <v>0</v>
      </c>
      <c r="GQ69" s="517">
        <f t="shared" si="163"/>
        <v>0</v>
      </c>
      <c r="GR69" s="517">
        <f>IF($GF69&lt;&gt;1,IF(AND(SUM($GQ69:GQ69)&lt;&gt;1),IF($GI69&gt;=10,1,),),0)</f>
        <v>0</v>
      </c>
      <c r="GS69" s="517">
        <f>IF($GF69&lt;&gt;1,IF(AND(SUM($GQ69:GR69)&lt;&gt;1),IF(AND($GE69=1,$GI69&gt;=4),1,),),0)</f>
        <v>0</v>
      </c>
      <c r="GT69" s="517">
        <f>IF($GF69&lt;&gt;1,IF(AND(SUM($GQ69:GS69)&lt;&gt;1),IF(AND($GE69=1,$GI69&gt;=2),1,),),0)</f>
        <v>0</v>
      </c>
      <c r="GU69" s="517">
        <f>IF($GF69&lt;&gt;1,IF(AND(SUM($GQ69:GT69)&lt;&gt;1),IF(AND($GE69=1,$GI69&gt;0),1,),),0)</f>
        <v>0</v>
      </c>
      <c r="GV69" s="517">
        <f>IF($GF69&lt;&gt;1,IF(AND(SUM($GQ69:GU69)&lt;&gt;1),IF($GI69&gt;=4,1,),),0)</f>
        <v>0</v>
      </c>
      <c r="GW69" s="517">
        <f>IF($GF69&lt;&gt;1,IF(AND(SUM($GQ69:GV69)&lt;&gt;1),IF($GE69=1,1,),),0)</f>
        <v>0</v>
      </c>
      <c r="GX69" s="517">
        <f>IF($GF69&lt;&gt;1,IF(AND(SUM($GQ69:GW69)&lt;&gt;1),IF($GI69&gt;=2,1,),),0)</f>
        <v>0</v>
      </c>
      <c r="GY69" s="517">
        <f>IF($GF69&lt;&gt;1,IF(AND(SUM($GQ69:GX69)&lt;&gt;1),IF($GI69&gt;0,1,),),0)</f>
        <v>0</v>
      </c>
      <c r="GZ69" s="517">
        <f t="shared" si="164"/>
        <v>0</v>
      </c>
      <c r="HA69" s="517">
        <f>IF(AND(SUM($GZ69:GZ69)&lt;&gt;1,$GP69=4,$GF69=1,$GI69&gt;0),1,0)</f>
        <v>0</v>
      </c>
      <c r="HB69" s="517">
        <f t="shared" si="165"/>
        <v>0</v>
      </c>
      <c r="HC69" s="517">
        <f t="shared" si="166"/>
        <v>0</v>
      </c>
      <c r="HD69" s="517">
        <f>IF(AND($GP69=2,SUM($HB69:HC69)&lt;&gt;1),IF(AND($GE69=1,$GJ69&gt;=0.2),1,),)</f>
        <v>0</v>
      </c>
      <c r="HE69" s="517">
        <f>IF(AND($GP69=2,SUM($HB69:HD69)&lt;&gt;1),IF(AND($GE69=1,$GJ69&gt;=0.1),1,),)</f>
        <v>0</v>
      </c>
      <c r="HF69" s="517">
        <f>IF(AND($GP69=2,SUM($HB69:HE69)&lt;&gt;1),IF(AND($GE69=1,$GI69&gt;0),1,),)</f>
        <v>0</v>
      </c>
      <c r="HG69" s="517">
        <f>IF(AND($GP69=2,SUM($HB69:HF69)&lt;&gt;1),IF($GJ69&gt;=0.2,1,),)</f>
        <v>0</v>
      </c>
      <c r="HH69" s="517">
        <f>IF(AND($GP69=2,SUM($HB69:HG69)&lt;&gt;1),IF($GE69=1,1,),)</f>
        <v>0</v>
      </c>
      <c r="HI69" s="517">
        <f>IF(AND($GP69=2,SUM($HB69:HH69)&lt;&gt;1),IF($GJ69&gt;=0.1,1,),)</f>
        <v>0</v>
      </c>
      <c r="HJ69" s="517">
        <f>IF(AND(SUM($HB69:HI69)&lt;&gt;1,$GP69=2,$GI69&gt;0),1,)</f>
        <v>0</v>
      </c>
      <c r="HK69" s="517">
        <f t="shared" si="167"/>
        <v>0</v>
      </c>
      <c r="HL69" s="517">
        <f t="shared" si="168"/>
        <v>0</v>
      </c>
      <c r="HM69" s="517">
        <f>IF(AND($GP69=3,SUM($HK69:HL69)&lt;&gt;1),IF(AND($GE69=1,$GJ69&gt;=0.1),1,),)</f>
        <v>0</v>
      </c>
      <c r="HN69" s="517">
        <f>IF(AND($GP69=3,SUM($HK69:HM69)&lt;&gt;1),IF(AND($GE69=1,$GJ69&gt;=0.05),1,),)</f>
        <v>0</v>
      </c>
      <c r="HO69" s="517">
        <f>IF(AND($GP69=3,SUM($HK69:HN69)&lt;&gt;1),IF(AND($GE69=1,$GI69&gt;0),1,),)</f>
        <v>0</v>
      </c>
      <c r="HP69" s="517">
        <f>IF(AND($GP69=3,SUM($HK69:HO69)&lt;&gt;1),IF($GJ69&gt;=0.1,1,),)</f>
        <v>0</v>
      </c>
      <c r="HQ69" s="517">
        <f>IF(AND($GP69=3,SUM($HK69:HP69)&lt;&gt;1),IF($GE69=1,1,),)</f>
        <v>0</v>
      </c>
      <c r="HR69" s="517">
        <f>IF(AND($GP69=3,SUM($HK69:HQ69)&lt;&gt;1),IF($GJ69&gt;=0.05,1,),)</f>
        <v>0</v>
      </c>
      <c r="HS69" s="517">
        <f>IF(AND(SUM($HK69:HR69)&lt;&gt;1,$GP69=3,$GF69=1,$GI69&gt;0),1,)</f>
        <v>0</v>
      </c>
      <c r="HT69" s="831"/>
      <c r="HU69" s="520">
        <f t="shared" si="169"/>
        <v>0</v>
      </c>
      <c r="HV69" s="521">
        <f t="shared" si="170"/>
        <v>0</v>
      </c>
      <c r="HW69" s="521">
        <f t="shared" si="171"/>
        <v>0</v>
      </c>
      <c r="HX69" s="521">
        <f t="shared" si="172"/>
        <v>0</v>
      </c>
      <c r="HY69" s="521">
        <f t="shared" si="173"/>
        <v>0</v>
      </c>
      <c r="HZ69" s="521">
        <f t="shared" si="174"/>
        <v>0</v>
      </c>
      <c r="IA69" s="521">
        <f t="shared" si="175"/>
        <v>0</v>
      </c>
      <c r="IB69" s="521">
        <f t="shared" si="176"/>
        <v>0</v>
      </c>
      <c r="IC69" s="521">
        <f t="shared" si="177"/>
        <v>0</v>
      </c>
      <c r="ID69" s="521">
        <f t="shared" si="178"/>
        <v>0</v>
      </c>
      <c r="IE69" s="521">
        <f t="shared" si="179"/>
        <v>0</v>
      </c>
      <c r="IF69" s="521">
        <f t="shared" si="180"/>
        <v>0</v>
      </c>
      <c r="IG69" s="521">
        <f t="shared" si="181"/>
        <v>0</v>
      </c>
      <c r="IH69" s="521">
        <f t="shared" si="182"/>
        <v>0</v>
      </c>
      <c r="II69" s="521">
        <f t="shared" si="183"/>
        <v>0</v>
      </c>
      <c r="IJ69" s="521">
        <f t="shared" si="184"/>
        <v>0</v>
      </c>
      <c r="IK69" s="521">
        <f t="shared" si="185"/>
        <v>0</v>
      </c>
      <c r="IL69" s="521">
        <f t="shared" si="186"/>
        <v>0</v>
      </c>
      <c r="IM69" s="521">
        <f t="shared" si="187"/>
        <v>0</v>
      </c>
      <c r="IN69" s="521">
        <f t="shared" si="266"/>
        <v>0</v>
      </c>
      <c r="IO69" s="521">
        <f t="shared" si="267"/>
        <v>0</v>
      </c>
      <c r="IP69" s="521">
        <f t="shared" si="268"/>
        <v>0</v>
      </c>
      <c r="IQ69" s="521">
        <f t="shared" si="269"/>
        <v>0</v>
      </c>
      <c r="IR69" s="521">
        <f t="shared" si="270"/>
        <v>0</v>
      </c>
      <c r="IS69" s="521">
        <f t="shared" si="271"/>
        <v>0</v>
      </c>
      <c r="IT69" s="521">
        <f t="shared" si="272"/>
        <v>0</v>
      </c>
      <c r="IU69" s="521">
        <f t="shared" si="273"/>
        <v>0</v>
      </c>
      <c r="IV69" s="521">
        <f t="shared" si="274"/>
        <v>0</v>
      </c>
      <c r="IW69" s="823">
        <f t="shared" si="275"/>
        <v>0</v>
      </c>
      <c r="IX69" s="521">
        <f t="shared" si="276"/>
        <v>0</v>
      </c>
      <c r="IY69" s="521">
        <f t="shared" si="277"/>
        <v>0</v>
      </c>
      <c r="IZ69" s="823">
        <f t="shared" si="188"/>
        <v>0</v>
      </c>
      <c r="JA69" s="521">
        <f t="shared" si="278"/>
        <v>0</v>
      </c>
      <c r="JB69" s="521">
        <f t="shared" si="279"/>
        <v>0</v>
      </c>
      <c r="JC69" s="521">
        <f t="shared" si="280"/>
        <v>0</v>
      </c>
      <c r="JD69" s="521">
        <f t="shared" si="189"/>
        <v>0</v>
      </c>
      <c r="JE69" s="521">
        <f t="shared" si="190"/>
        <v>0</v>
      </c>
      <c r="JF69" s="521">
        <f t="shared" si="191"/>
        <v>0</v>
      </c>
      <c r="JG69" s="521">
        <f t="shared" si="192"/>
        <v>0</v>
      </c>
      <c r="JH69" s="521">
        <f t="shared" si="193"/>
        <v>0</v>
      </c>
      <c r="JI69" s="521">
        <f t="shared" si="194"/>
        <v>0</v>
      </c>
      <c r="JJ69" s="521">
        <f t="shared" si="195"/>
        <v>0</v>
      </c>
      <c r="JK69" s="521">
        <f t="shared" si="196"/>
        <v>0</v>
      </c>
      <c r="JL69" s="521">
        <f t="shared" si="197"/>
        <v>0</v>
      </c>
      <c r="JM69" s="521">
        <f t="shared" si="198"/>
        <v>0</v>
      </c>
      <c r="JN69" s="521">
        <f t="shared" si="199"/>
        <v>0</v>
      </c>
      <c r="JO69" s="521">
        <f t="shared" si="200"/>
        <v>0</v>
      </c>
      <c r="JP69" s="521">
        <f t="shared" si="201"/>
        <v>0</v>
      </c>
      <c r="JQ69" s="521">
        <f t="shared" si="202"/>
        <v>0</v>
      </c>
      <c r="JR69" s="521">
        <f t="shared" si="203"/>
        <v>0</v>
      </c>
      <c r="JS69" s="521">
        <f t="shared" si="204"/>
        <v>0</v>
      </c>
      <c r="JT69" s="521">
        <f t="shared" si="205"/>
        <v>0</v>
      </c>
      <c r="JU69" s="521">
        <f t="shared" si="206"/>
        <v>0</v>
      </c>
      <c r="JV69" s="521">
        <f t="shared" si="207"/>
        <v>0</v>
      </c>
      <c r="JW69" s="521">
        <f t="shared" si="208"/>
        <v>0</v>
      </c>
      <c r="JX69" s="521">
        <f t="shared" si="209"/>
        <v>0</v>
      </c>
      <c r="JY69" s="521">
        <f t="shared" si="210"/>
        <v>0</v>
      </c>
      <c r="JZ69" s="521">
        <f t="shared" si="211"/>
        <v>0</v>
      </c>
      <c r="KA69" s="521">
        <f t="shared" si="212"/>
        <v>0</v>
      </c>
      <c r="KB69" s="521">
        <f t="shared" si="213"/>
        <v>0</v>
      </c>
      <c r="KC69" s="521">
        <f t="shared" si="214"/>
        <v>0</v>
      </c>
      <c r="KD69" s="521">
        <f t="shared" si="215"/>
        <v>0</v>
      </c>
      <c r="KE69" s="521">
        <f t="shared" si="216"/>
        <v>0</v>
      </c>
      <c r="KF69" s="521">
        <f t="shared" si="281"/>
        <v>0</v>
      </c>
      <c r="KG69" s="521">
        <f t="shared" si="217"/>
        <v>0</v>
      </c>
      <c r="KH69" s="521">
        <f t="shared" si="218"/>
        <v>0</v>
      </c>
      <c r="KI69" s="522">
        <f t="shared" si="219"/>
        <v>0</v>
      </c>
      <c r="KJ69" s="521">
        <f t="shared" si="282"/>
        <v>0</v>
      </c>
      <c r="KK69" s="760">
        <f>IF(H69=1,VLOOKUP(C69,'総括表 (A表)'!$E$12:$AW$542,42,FALSE),)</f>
        <v>0</v>
      </c>
      <c r="KL69" s="524">
        <f t="shared" si="220"/>
        <v>0</v>
      </c>
      <c r="KM69" s="521" t="str">
        <f t="shared" si="84"/>
        <v/>
      </c>
      <c r="KN69" s="521" t="str">
        <f t="shared" si="85"/>
        <v/>
      </c>
      <c r="KO69" s="521" t="str">
        <f t="shared" si="221"/>
        <v/>
      </c>
      <c r="KP69" s="521" t="str">
        <f t="shared" si="86"/>
        <v/>
      </c>
      <c r="KQ69" s="521" t="str">
        <f t="shared" si="87"/>
        <v/>
      </c>
      <c r="KR69" s="521" t="str">
        <f t="shared" si="88"/>
        <v/>
      </c>
      <c r="KS69" s="521" t="str">
        <f t="shared" si="89"/>
        <v/>
      </c>
      <c r="KT69" s="521" t="str">
        <f t="shared" si="90"/>
        <v/>
      </c>
      <c r="KU69" s="760" t="str">
        <f t="shared" si="91"/>
        <v/>
      </c>
      <c r="KV69" s="521" t="str">
        <f t="shared" si="283"/>
        <v/>
      </c>
      <c r="KW69" s="520">
        <f t="shared" si="93"/>
        <v>0</v>
      </c>
      <c r="KX69" s="521" t="str">
        <f t="shared" si="222"/>
        <v/>
      </c>
      <c r="KY69" s="525">
        <f t="shared" si="284"/>
        <v>0</v>
      </c>
      <c r="KZ69" s="521" t="str">
        <f t="shared" si="285"/>
        <v/>
      </c>
      <c r="LA69" s="760" t="str">
        <f t="shared" si="286"/>
        <v/>
      </c>
      <c r="LB69" s="526" t="str">
        <f t="shared" si="97"/>
        <v>○</v>
      </c>
      <c r="LC69" s="520">
        <f t="shared" si="223"/>
        <v>0</v>
      </c>
      <c r="LD69" s="527">
        <f t="shared" si="224"/>
        <v>0</v>
      </c>
      <c r="LE69" s="527" t="str">
        <f t="shared" si="225"/>
        <v/>
      </c>
      <c r="LF69" s="761" t="str">
        <f t="shared" si="226"/>
        <v/>
      </c>
      <c r="LG69" s="735" t="str">
        <f t="shared" si="287"/>
        <v/>
      </c>
      <c r="LH69" s="530" t="str">
        <f t="shared" si="288"/>
        <v>○</v>
      </c>
      <c r="LI69" s="736">
        <f t="shared" si="100"/>
        <v>0</v>
      </c>
      <c r="LJ69" s="761">
        <f t="shared" si="289"/>
        <v>0</v>
      </c>
      <c r="LK69" s="532">
        <f t="shared" si="227"/>
        <v>0</v>
      </c>
      <c r="LL69" s="533" t="str">
        <f t="shared" si="228"/>
        <v>○</v>
      </c>
      <c r="LM69" s="600">
        <f t="shared" si="290"/>
        <v>0</v>
      </c>
      <c r="LN69" s="602" t="str">
        <f t="shared" si="229"/>
        <v>○</v>
      </c>
      <c r="LO69" s="608">
        <f t="shared" si="103"/>
        <v>0</v>
      </c>
      <c r="LP69" s="521" t="str">
        <f t="shared" si="291"/>
        <v/>
      </c>
      <c r="LQ69" s="607">
        <f t="shared" si="292"/>
        <v>0</v>
      </c>
      <c r="LR69" s="521" t="str">
        <f t="shared" si="293"/>
        <v/>
      </c>
      <c r="LS69" s="519" t="str">
        <f t="shared" si="294"/>
        <v/>
      </c>
      <c r="LT69" s="526" t="str">
        <f t="shared" si="108"/>
        <v>○</v>
      </c>
      <c r="LU69" s="601" t="str">
        <f t="shared" si="230"/>
        <v/>
      </c>
      <c r="LV69" s="601">
        <f t="shared" si="231"/>
        <v>0</v>
      </c>
      <c r="LW69" s="761">
        <f t="shared" si="295"/>
        <v>0</v>
      </c>
      <c r="LX69" s="735">
        <f t="shared" si="296"/>
        <v>0</v>
      </c>
      <c r="LY69" s="530" t="str">
        <f t="shared" si="112"/>
        <v>○</v>
      </c>
      <c r="LZ69" s="736">
        <f t="shared" si="297"/>
        <v>0</v>
      </c>
      <c r="MA69" s="761">
        <f t="shared" si="298"/>
        <v>0</v>
      </c>
      <c r="MB69" s="532">
        <f t="shared" si="299"/>
        <v>0</v>
      </c>
      <c r="MC69" s="533" t="str">
        <f t="shared" si="232"/>
        <v>○</v>
      </c>
      <c r="MD69" s="473">
        <f>IF(AND($H69=1,$T69=1),SUMIF($E$14:$E$213,E69,$CA$14:CA268),0)</f>
        <v>0</v>
      </c>
      <c r="ME69" s="856" t="str">
        <f t="shared" si="116"/>
        <v>○</v>
      </c>
      <c r="MF69" s="869" t="str">
        <f t="shared" si="233"/>
        <v/>
      </c>
      <c r="MG69" s="870" t="str">
        <f t="shared" si="300"/>
        <v/>
      </c>
      <c r="MH69" s="871" t="str">
        <f t="shared" si="301"/>
        <v/>
      </c>
      <c r="MI69" s="872" t="str">
        <f t="shared" si="234"/>
        <v/>
      </c>
      <c r="MJ69" s="873" t="str">
        <f t="shared" si="302"/>
        <v/>
      </c>
      <c r="MK69" s="874">
        <f t="shared" si="303"/>
        <v>0</v>
      </c>
    </row>
    <row r="70" spans="1:349" ht="18.649999999999999" customHeight="1">
      <c r="A70" s="610">
        <f t="shared" si="245"/>
        <v>0</v>
      </c>
      <c r="B70" s="610">
        <f t="shared" si="121"/>
        <v>0</v>
      </c>
      <c r="C70" s="610">
        <f t="shared" si="122"/>
        <v>0</v>
      </c>
      <c r="D70" s="610">
        <f t="shared" si="123"/>
        <v>0</v>
      </c>
      <c r="E70" s="610">
        <f t="shared" si="246"/>
        <v>0</v>
      </c>
      <c r="F70" s="610">
        <f t="shared" si="124"/>
        <v>0</v>
      </c>
      <c r="G70" s="610">
        <f t="shared" si="125"/>
        <v>0</v>
      </c>
      <c r="H70" s="610">
        <f t="shared" si="126"/>
        <v>0</v>
      </c>
      <c r="I70" s="611">
        <f t="shared" si="10"/>
        <v>57</v>
      </c>
      <c r="J70" s="406"/>
      <c r="K70" s="407"/>
      <c r="L70" s="407"/>
      <c r="M70" s="720"/>
      <c r="N70" s="924"/>
      <c r="O70" s="918"/>
      <c r="P70" s="306"/>
      <c r="Q70" s="637">
        <f t="shared" si="127"/>
        <v>0</v>
      </c>
      <c r="R70" s="656"/>
      <c r="S70" s="655"/>
      <c r="T70" s="657"/>
      <c r="U70" s="657"/>
      <c r="V70" s="762">
        <f t="shared" si="247"/>
        <v>0</v>
      </c>
      <c r="W70" s="305"/>
      <c r="X70" s="502"/>
      <c r="Y70" s="502"/>
      <c r="Z70" s="305"/>
      <c r="AA70" s="639" t="str">
        <f t="shared" si="128"/>
        <v/>
      </c>
      <c r="AB70" s="640" t="str">
        <f t="shared" si="129"/>
        <v/>
      </c>
      <c r="AC70" s="314"/>
      <c r="AD70" s="641">
        <f t="shared" si="130"/>
        <v>0</v>
      </c>
      <c r="AE70" s="729"/>
      <c r="AF70" s="728" t="str">
        <f>'整理番号表 （R6時） '!$AC70</f>
        <v/>
      </c>
      <c r="AG70" s="730" t="str">
        <f t="shared" si="131"/>
        <v/>
      </c>
      <c r="AH70" s="314"/>
      <c r="AI70" s="314"/>
      <c r="AJ70" s="639">
        <f>IF(AI70&lt;&gt;0,VLOOKUP(AI70,'整理番号表 （R6時） '!$B$20:$F$47,2,FALSE),)</f>
        <v>0</v>
      </c>
      <c r="AK70" s="409"/>
      <c r="AL70" s="733"/>
      <c r="AM70" s="409"/>
      <c r="AN70" s="315"/>
      <c r="AO70" s="644" t="str">
        <f>IF(AND($S70=1,$AN70&lt;&gt;0),VLOOKUP(AN70,'整理番号表 （R6時） '!$P$6:$Q$39,2,FALSE),IF(AND($T70=1,$AN70&gt;0,$AN70&lt;=8),VLOOKUP($AN70,'整理番号表 （R6時） '!$P$6:$Q$13,2,FALSE),IF($AN70&gt;=9,"ﾘｰｽは1～8の数字を選択","")))</f>
        <v/>
      </c>
      <c r="AP70" s="501"/>
      <c r="AQ70" s="645">
        <f t="shared" si="132"/>
        <v>0</v>
      </c>
      <c r="AR70" s="810"/>
      <c r="AS70" s="305"/>
      <c r="AT70" s="504"/>
      <c r="AU70" s="505"/>
      <c r="AV70" s="503"/>
      <c r="AW70" s="315"/>
      <c r="AX70" s="751">
        <f>IF(AW70&lt;&gt;0,VLOOKUP(AW70,'整理番号表 （R6時） '!$P$43:$R$49,2,FALSE),)</f>
        <v>0</v>
      </c>
      <c r="AY70" s="506"/>
      <c r="AZ70" s="505"/>
      <c r="BA70" s="503"/>
      <c r="BB70" s="444"/>
      <c r="BC70" s="759">
        <f t="shared" si="133"/>
        <v>0</v>
      </c>
      <c r="BD70" s="763">
        <f t="shared" si="248"/>
        <v>0</v>
      </c>
      <c r="BE70" s="759">
        <f t="shared" si="134"/>
        <v>0</v>
      </c>
      <c r="BF70" s="508"/>
      <c r="BG70" s="508"/>
      <c r="BH70" s="508"/>
      <c r="BI70" s="509"/>
      <c r="BJ70" s="770" t="str">
        <f t="shared" si="135"/>
        <v/>
      </c>
      <c r="BK70" s="772" t="str">
        <f t="shared" si="136"/>
        <v/>
      </c>
      <c r="BL70" s="648">
        <f t="shared" si="137"/>
        <v>0</v>
      </c>
      <c r="BM70" s="836"/>
      <c r="BN70" s="510"/>
      <c r="BO70" s="593"/>
      <c r="BP70" s="902"/>
      <c r="BQ70" s="756"/>
      <c r="BR70" s="756"/>
      <c r="BS70" s="756"/>
      <c r="BT70" s="929" t="str">
        <f t="shared" si="306"/>
        <v/>
      </c>
      <c r="BU70" s="911"/>
      <c r="BV70" s="752"/>
      <c r="BW70" s="751">
        <f>IF(BV70&lt;&gt;0,VLOOKUP(BV70,'整理番号表 （R6時） '!$P$43:$R$49,2,FALSE),)</f>
        <v>0</v>
      </c>
      <c r="BX70" s="758"/>
      <c r="BY70" s="757"/>
      <c r="BZ70" s="759" t="str">
        <f t="shared" si="138"/>
        <v/>
      </c>
      <c r="CA70" s="712"/>
      <c r="CB70" s="759">
        <f t="shared" si="139"/>
        <v>0</v>
      </c>
      <c r="CC70" s="763" t="str">
        <f t="shared" si="249"/>
        <v/>
      </c>
      <c r="CD70" s="754"/>
      <c r="CE70" s="754"/>
      <c r="CF70" s="759">
        <f t="shared" si="235"/>
        <v>0</v>
      </c>
      <c r="CG70" s="748"/>
      <c r="CH70" s="748"/>
      <c r="CI70" s="622"/>
      <c r="CJ70" s="853"/>
      <c r="CK70" s="854"/>
      <c r="CL70" s="665" t="str">
        <f t="shared" si="140"/>
        <v/>
      </c>
      <c r="CM70" s="666" t="str">
        <f t="shared" si="250"/>
        <v/>
      </c>
      <c r="CN70" s="744"/>
      <c r="CO70" s="496"/>
      <c r="CP70" s="762" t="str">
        <f t="shared" si="251"/>
        <v/>
      </c>
      <c r="CQ70" s="740"/>
      <c r="CR70" s="749"/>
      <c r="CS70" s="740"/>
      <c r="CT70" s="740"/>
      <c r="CU70" s="740"/>
      <c r="CV70" s="649" t="str">
        <f t="shared" si="141"/>
        <v/>
      </c>
      <c r="CW70" s="547">
        <f t="shared" si="142"/>
        <v>0</v>
      </c>
      <c r="CX70" s="762" t="str">
        <f t="shared" si="252"/>
        <v/>
      </c>
      <c r="CY70" s="715"/>
      <c r="CZ70" s="740"/>
      <c r="DA70" s="715"/>
      <c r="DB70" s="715"/>
      <c r="DC70" s="714"/>
      <c r="DD70" s="649" t="str">
        <f t="shared" si="143"/>
        <v/>
      </c>
      <c r="DE70" s="547" t="str">
        <f t="shared" si="144"/>
        <v/>
      </c>
      <c r="DF70" s="762">
        <f t="shared" si="145"/>
        <v>0</v>
      </c>
      <c r="DG70" s="762" t="str">
        <f t="shared" si="146"/>
        <v/>
      </c>
      <c r="DH70" s="762">
        <f t="shared" si="147"/>
        <v>0</v>
      </c>
      <c r="DI70" s="762">
        <f t="shared" si="148"/>
        <v>0</v>
      </c>
      <c r="DJ70" s="762">
        <f t="shared" si="149"/>
        <v>0</v>
      </c>
      <c r="DK70" s="762">
        <f t="shared" si="150"/>
        <v>0</v>
      </c>
      <c r="DL70" s="762">
        <f t="shared" si="151"/>
        <v>0</v>
      </c>
      <c r="DM70" s="762" t="str">
        <f t="shared" si="152"/>
        <v/>
      </c>
      <c r="DN70" s="855"/>
      <c r="DO70" s="661">
        <f t="shared" si="307"/>
        <v>0</v>
      </c>
      <c r="DP70" s="336">
        <f t="shared" si="307"/>
        <v>0</v>
      </c>
      <c r="DQ70" s="336">
        <f t="shared" si="307"/>
        <v>0</v>
      </c>
      <c r="DR70" s="336">
        <f t="shared" si="307"/>
        <v>0</v>
      </c>
      <c r="DS70" s="336">
        <f t="shared" si="307"/>
        <v>0</v>
      </c>
      <c r="DT70" s="336">
        <f t="shared" si="307"/>
        <v>0</v>
      </c>
      <c r="DU70" s="336">
        <f t="shared" si="253"/>
        <v>0</v>
      </c>
      <c r="DV70" s="336">
        <f t="shared" si="308"/>
        <v>0</v>
      </c>
      <c r="DW70" s="336">
        <f t="shared" si="308"/>
        <v>0</v>
      </c>
      <c r="DX70" s="336">
        <f t="shared" si="308"/>
        <v>0</v>
      </c>
      <c r="DY70" s="336">
        <f t="shared" si="308"/>
        <v>0</v>
      </c>
      <c r="DZ70" s="336">
        <f t="shared" si="308"/>
        <v>0</v>
      </c>
      <c r="EA70" s="336">
        <f t="shared" si="308"/>
        <v>0</v>
      </c>
      <c r="EB70" s="336">
        <f t="shared" si="254"/>
        <v>0</v>
      </c>
      <c r="EC70" s="336">
        <f t="shared" si="255"/>
        <v>0</v>
      </c>
      <c r="ED70" s="336">
        <f t="shared" si="256"/>
        <v>0</v>
      </c>
      <c r="EE70" s="336">
        <f t="shared" si="257"/>
        <v>0</v>
      </c>
      <c r="EF70" s="336">
        <f t="shared" si="258"/>
        <v>0</v>
      </c>
      <c r="EG70" s="390">
        <f t="shared" si="259"/>
        <v>0</v>
      </c>
      <c r="EH70" s="650">
        <f t="shared" si="161"/>
        <v>0</v>
      </c>
      <c r="EI70" s="650">
        <f>IF($AA70=1,IF(SUM($EH70:EH70)&lt;&gt;1,IF(SUM(GR70,HC70,HL70)&gt;0,1,),),)</f>
        <v>0</v>
      </c>
      <c r="EJ70" s="650">
        <f>IF($AA70=1,IF(SUM($EH70:EI70)&lt;&gt;1,IF(SUM(GS70,HD70,HM70)&gt;0,1,),),)</f>
        <v>0</v>
      </c>
      <c r="EK70" s="650">
        <f>IF($AA70=1,IF(SUM($EH70:EJ70)&lt;&gt;1,IF(SUM(GT70,HE70,HN70)&gt;0,1,),),)</f>
        <v>0</v>
      </c>
      <c r="EL70" s="650">
        <f>IF($AA70=1,IF(SUM($EH70:EK70)&lt;&gt;1,IF(SUM(GU70,GZ70,HF70,HO70)&gt;0,1,),),)</f>
        <v>0</v>
      </c>
      <c r="EM70" s="650">
        <f>IF($AA70=1,IF(SUM($EH70:EK70)&lt;&gt;1,IF(SUM(GV70,HG70,HP70)&gt;0,1,),),)</f>
        <v>0</v>
      </c>
      <c r="EN70" s="650">
        <f>IF($AA70=1,IF(SUM($EH70:EL70)&lt;&gt;1,IF(SUM(GW70,HH70,HQ70)&gt;0,1,),),)</f>
        <v>0</v>
      </c>
      <c r="EO70" s="650">
        <f>IF($AA70=1,IF(SUM($EH70:EM70)&lt;&gt;1,IF(SUM(GX70,HI70,HR70)&gt;0,1,),),)</f>
        <v>0</v>
      </c>
      <c r="EP70" s="650">
        <f>IF($AA70=1,IF(SUM($EH70:EO70)&lt;&gt;1,IF(SUM(GY70,HJ70,HS70,HA70)&gt;0,1,),),)</f>
        <v>0</v>
      </c>
      <c r="EQ70" s="818"/>
      <c r="ER70" s="818"/>
      <c r="ES70" s="818"/>
      <c r="ET70" s="818"/>
      <c r="EU70" s="818"/>
      <c r="EV70" s="818"/>
      <c r="EW70" s="59"/>
      <c r="EX70" s="59"/>
      <c r="EY70" s="59"/>
      <c r="EZ70" s="59"/>
      <c r="FA70" s="59"/>
      <c r="FB70" s="650">
        <f t="shared" si="21"/>
        <v>0</v>
      </c>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11"/>
      <c r="GB70" s="59"/>
      <c r="GC70" s="932"/>
      <c r="GD70" s="662"/>
      <c r="GE70" s="512"/>
      <c r="GF70" s="513"/>
      <c r="GG70" s="514"/>
      <c r="GH70" s="514"/>
      <c r="GI70" s="515">
        <f t="shared" si="260"/>
        <v>0</v>
      </c>
      <c r="GJ70" s="516">
        <f t="shared" si="261"/>
        <v>0</v>
      </c>
      <c r="GK70" s="517">
        <f t="shared" si="24"/>
        <v>0</v>
      </c>
      <c r="GL70" s="518">
        <f t="shared" si="262"/>
        <v>0</v>
      </c>
      <c r="GM70" s="518">
        <f t="shared" si="263"/>
        <v>0</v>
      </c>
      <c r="GN70" s="518">
        <f t="shared" si="264"/>
        <v>0</v>
      </c>
      <c r="GO70" s="518">
        <f t="shared" si="265"/>
        <v>0</v>
      </c>
      <c r="GP70" s="517">
        <f t="shared" si="162"/>
        <v>0</v>
      </c>
      <c r="GQ70" s="517">
        <f t="shared" si="163"/>
        <v>0</v>
      </c>
      <c r="GR70" s="517">
        <f>IF($GF70&lt;&gt;1,IF(AND(SUM($GQ70:GQ70)&lt;&gt;1),IF($GI70&gt;=10,1,),),0)</f>
        <v>0</v>
      </c>
      <c r="GS70" s="517">
        <f>IF($GF70&lt;&gt;1,IF(AND(SUM($GQ70:GR70)&lt;&gt;1),IF(AND($GE70=1,$GI70&gt;=4),1,),),0)</f>
        <v>0</v>
      </c>
      <c r="GT70" s="517">
        <f>IF($GF70&lt;&gt;1,IF(AND(SUM($GQ70:GS70)&lt;&gt;1),IF(AND($GE70=1,$GI70&gt;=2),1,),),0)</f>
        <v>0</v>
      </c>
      <c r="GU70" s="517">
        <f>IF($GF70&lt;&gt;1,IF(AND(SUM($GQ70:GT70)&lt;&gt;1),IF(AND($GE70=1,$GI70&gt;0),1,),),0)</f>
        <v>0</v>
      </c>
      <c r="GV70" s="517">
        <f>IF($GF70&lt;&gt;1,IF(AND(SUM($GQ70:GU70)&lt;&gt;1),IF($GI70&gt;=4,1,),),0)</f>
        <v>0</v>
      </c>
      <c r="GW70" s="517">
        <f>IF($GF70&lt;&gt;1,IF(AND(SUM($GQ70:GV70)&lt;&gt;1),IF($GE70=1,1,),),0)</f>
        <v>0</v>
      </c>
      <c r="GX70" s="517">
        <f>IF($GF70&lt;&gt;1,IF(AND(SUM($GQ70:GW70)&lt;&gt;1),IF($GI70&gt;=2,1,),),0)</f>
        <v>0</v>
      </c>
      <c r="GY70" s="517">
        <f>IF($GF70&lt;&gt;1,IF(AND(SUM($GQ70:GX70)&lt;&gt;1),IF($GI70&gt;0,1,),),0)</f>
        <v>0</v>
      </c>
      <c r="GZ70" s="517">
        <f t="shared" si="164"/>
        <v>0</v>
      </c>
      <c r="HA70" s="517">
        <f>IF(AND(SUM($GZ70:GZ70)&lt;&gt;1,$GP70=4,$GF70=1,$GI70&gt;0),1,0)</f>
        <v>0</v>
      </c>
      <c r="HB70" s="517">
        <f t="shared" si="165"/>
        <v>0</v>
      </c>
      <c r="HC70" s="517">
        <f t="shared" si="166"/>
        <v>0</v>
      </c>
      <c r="HD70" s="517">
        <f>IF(AND($GP70=2,SUM($HB70:HC70)&lt;&gt;1),IF(AND($GE70=1,$GJ70&gt;=0.2),1,),)</f>
        <v>0</v>
      </c>
      <c r="HE70" s="517">
        <f>IF(AND($GP70=2,SUM($HB70:HD70)&lt;&gt;1),IF(AND($GE70=1,$GJ70&gt;=0.1),1,),)</f>
        <v>0</v>
      </c>
      <c r="HF70" s="517">
        <f>IF(AND($GP70=2,SUM($HB70:HE70)&lt;&gt;1),IF(AND($GE70=1,$GI70&gt;0),1,),)</f>
        <v>0</v>
      </c>
      <c r="HG70" s="517">
        <f>IF(AND($GP70=2,SUM($HB70:HF70)&lt;&gt;1),IF($GJ70&gt;=0.2,1,),)</f>
        <v>0</v>
      </c>
      <c r="HH70" s="517">
        <f>IF(AND($GP70=2,SUM($HB70:HG70)&lt;&gt;1),IF($GE70=1,1,),)</f>
        <v>0</v>
      </c>
      <c r="HI70" s="517">
        <f>IF(AND($GP70=2,SUM($HB70:HH70)&lt;&gt;1),IF($GJ70&gt;=0.1,1,),)</f>
        <v>0</v>
      </c>
      <c r="HJ70" s="517">
        <f>IF(AND(SUM($HB70:HI70)&lt;&gt;1,$GP70=2,$GI70&gt;0),1,)</f>
        <v>0</v>
      </c>
      <c r="HK70" s="517">
        <f t="shared" si="167"/>
        <v>0</v>
      </c>
      <c r="HL70" s="517">
        <f t="shared" si="168"/>
        <v>0</v>
      </c>
      <c r="HM70" s="517">
        <f>IF(AND($GP70=3,SUM($HK70:HL70)&lt;&gt;1),IF(AND($GE70=1,$GJ70&gt;=0.1),1,),)</f>
        <v>0</v>
      </c>
      <c r="HN70" s="517">
        <f>IF(AND($GP70=3,SUM($HK70:HM70)&lt;&gt;1),IF(AND($GE70=1,$GJ70&gt;=0.05),1,),)</f>
        <v>0</v>
      </c>
      <c r="HO70" s="517">
        <f>IF(AND($GP70=3,SUM($HK70:HN70)&lt;&gt;1),IF(AND($GE70=1,$GI70&gt;0),1,),)</f>
        <v>0</v>
      </c>
      <c r="HP70" s="517">
        <f>IF(AND($GP70=3,SUM($HK70:HO70)&lt;&gt;1),IF($GJ70&gt;=0.1,1,),)</f>
        <v>0</v>
      </c>
      <c r="HQ70" s="517">
        <f>IF(AND($GP70=3,SUM($HK70:HP70)&lt;&gt;1),IF($GE70=1,1,),)</f>
        <v>0</v>
      </c>
      <c r="HR70" s="517">
        <f>IF(AND($GP70=3,SUM($HK70:HQ70)&lt;&gt;1),IF($GJ70&gt;=0.05,1,),)</f>
        <v>0</v>
      </c>
      <c r="HS70" s="517">
        <f>IF(AND(SUM($HK70:HR70)&lt;&gt;1,$GP70=3,$GF70=1,$GI70&gt;0),1,)</f>
        <v>0</v>
      </c>
      <c r="HT70" s="831"/>
      <c r="HU70" s="520">
        <f t="shared" si="169"/>
        <v>0</v>
      </c>
      <c r="HV70" s="521">
        <f t="shared" si="170"/>
        <v>0</v>
      </c>
      <c r="HW70" s="521">
        <f t="shared" si="171"/>
        <v>0</v>
      </c>
      <c r="HX70" s="521">
        <f t="shared" si="172"/>
        <v>0</v>
      </c>
      <c r="HY70" s="521">
        <f t="shared" si="173"/>
        <v>0</v>
      </c>
      <c r="HZ70" s="521">
        <f t="shared" si="174"/>
        <v>0</v>
      </c>
      <c r="IA70" s="521">
        <f t="shared" si="175"/>
        <v>0</v>
      </c>
      <c r="IB70" s="521">
        <f t="shared" si="176"/>
        <v>0</v>
      </c>
      <c r="IC70" s="521">
        <f t="shared" si="177"/>
        <v>0</v>
      </c>
      <c r="ID70" s="521">
        <f t="shared" si="178"/>
        <v>0</v>
      </c>
      <c r="IE70" s="521">
        <f t="shared" si="179"/>
        <v>0</v>
      </c>
      <c r="IF70" s="521">
        <f t="shared" si="180"/>
        <v>0</v>
      </c>
      <c r="IG70" s="521">
        <f t="shared" si="181"/>
        <v>0</v>
      </c>
      <c r="IH70" s="521">
        <f t="shared" si="182"/>
        <v>0</v>
      </c>
      <c r="II70" s="521">
        <f t="shared" si="183"/>
        <v>0</v>
      </c>
      <c r="IJ70" s="521">
        <f t="shared" si="184"/>
        <v>0</v>
      </c>
      <c r="IK70" s="521">
        <f t="shared" si="185"/>
        <v>0</v>
      </c>
      <c r="IL70" s="521">
        <f t="shared" si="186"/>
        <v>0</v>
      </c>
      <c r="IM70" s="521">
        <f t="shared" si="187"/>
        <v>0</v>
      </c>
      <c r="IN70" s="521">
        <f t="shared" si="266"/>
        <v>0</v>
      </c>
      <c r="IO70" s="521">
        <f t="shared" si="267"/>
        <v>0</v>
      </c>
      <c r="IP70" s="521">
        <f t="shared" si="268"/>
        <v>0</v>
      </c>
      <c r="IQ70" s="521">
        <f t="shared" si="269"/>
        <v>0</v>
      </c>
      <c r="IR70" s="521">
        <f t="shared" si="270"/>
        <v>0</v>
      </c>
      <c r="IS70" s="521">
        <f t="shared" si="271"/>
        <v>0</v>
      </c>
      <c r="IT70" s="521">
        <f t="shared" si="272"/>
        <v>0</v>
      </c>
      <c r="IU70" s="521">
        <f t="shared" si="273"/>
        <v>0</v>
      </c>
      <c r="IV70" s="521">
        <f t="shared" si="274"/>
        <v>0</v>
      </c>
      <c r="IW70" s="823">
        <f t="shared" si="275"/>
        <v>0</v>
      </c>
      <c r="IX70" s="521">
        <f t="shared" si="276"/>
        <v>0</v>
      </c>
      <c r="IY70" s="521">
        <f t="shared" si="277"/>
        <v>0</v>
      </c>
      <c r="IZ70" s="823">
        <f t="shared" si="188"/>
        <v>0</v>
      </c>
      <c r="JA70" s="521">
        <f t="shared" si="278"/>
        <v>0</v>
      </c>
      <c r="JB70" s="521">
        <f t="shared" si="279"/>
        <v>0</v>
      </c>
      <c r="JC70" s="521">
        <f t="shared" si="280"/>
        <v>0</v>
      </c>
      <c r="JD70" s="521">
        <f t="shared" si="189"/>
        <v>0</v>
      </c>
      <c r="JE70" s="521">
        <f t="shared" si="190"/>
        <v>0</v>
      </c>
      <c r="JF70" s="521">
        <f t="shared" si="191"/>
        <v>0</v>
      </c>
      <c r="JG70" s="521">
        <f t="shared" si="192"/>
        <v>0</v>
      </c>
      <c r="JH70" s="521">
        <f t="shared" si="193"/>
        <v>0</v>
      </c>
      <c r="JI70" s="521">
        <f t="shared" si="194"/>
        <v>0</v>
      </c>
      <c r="JJ70" s="521">
        <f t="shared" si="195"/>
        <v>0</v>
      </c>
      <c r="JK70" s="521">
        <f t="shared" si="196"/>
        <v>0</v>
      </c>
      <c r="JL70" s="521">
        <f t="shared" si="197"/>
        <v>0</v>
      </c>
      <c r="JM70" s="521">
        <f t="shared" si="198"/>
        <v>0</v>
      </c>
      <c r="JN70" s="521">
        <f t="shared" si="199"/>
        <v>0</v>
      </c>
      <c r="JO70" s="521">
        <f t="shared" si="200"/>
        <v>0</v>
      </c>
      <c r="JP70" s="521">
        <f t="shared" si="201"/>
        <v>0</v>
      </c>
      <c r="JQ70" s="521">
        <f t="shared" si="202"/>
        <v>0</v>
      </c>
      <c r="JR70" s="521">
        <f t="shared" si="203"/>
        <v>0</v>
      </c>
      <c r="JS70" s="521">
        <f t="shared" si="204"/>
        <v>0</v>
      </c>
      <c r="JT70" s="521">
        <f t="shared" si="205"/>
        <v>0</v>
      </c>
      <c r="JU70" s="521">
        <f t="shared" si="206"/>
        <v>0</v>
      </c>
      <c r="JV70" s="521">
        <f t="shared" si="207"/>
        <v>0</v>
      </c>
      <c r="JW70" s="521">
        <f t="shared" si="208"/>
        <v>0</v>
      </c>
      <c r="JX70" s="521">
        <f t="shared" si="209"/>
        <v>0</v>
      </c>
      <c r="JY70" s="521">
        <f t="shared" si="210"/>
        <v>0</v>
      </c>
      <c r="JZ70" s="521">
        <f t="shared" si="211"/>
        <v>0</v>
      </c>
      <c r="KA70" s="521">
        <f t="shared" si="212"/>
        <v>0</v>
      </c>
      <c r="KB70" s="521">
        <f t="shared" si="213"/>
        <v>0</v>
      </c>
      <c r="KC70" s="521">
        <f t="shared" si="214"/>
        <v>0</v>
      </c>
      <c r="KD70" s="521">
        <f t="shared" si="215"/>
        <v>0</v>
      </c>
      <c r="KE70" s="521">
        <f t="shared" si="216"/>
        <v>0</v>
      </c>
      <c r="KF70" s="521">
        <f t="shared" si="281"/>
        <v>0</v>
      </c>
      <c r="KG70" s="521">
        <f t="shared" si="217"/>
        <v>0</v>
      </c>
      <c r="KH70" s="521">
        <f t="shared" si="218"/>
        <v>0</v>
      </c>
      <c r="KI70" s="522">
        <f t="shared" si="219"/>
        <v>0</v>
      </c>
      <c r="KJ70" s="521">
        <f t="shared" si="282"/>
        <v>0</v>
      </c>
      <c r="KK70" s="760">
        <f>IF(H70=1,VLOOKUP(C70,'総括表 (A表)'!$E$12:$AW$542,42,FALSE),)</f>
        <v>0</v>
      </c>
      <c r="KL70" s="524">
        <f t="shared" si="220"/>
        <v>0</v>
      </c>
      <c r="KM70" s="521" t="str">
        <f t="shared" si="84"/>
        <v/>
      </c>
      <c r="KN70" s="521" t="str">
        <f t="shared" si="85"/>
        <v/>
      </c>
      <c r="KO70" s="521" t="str">
        <f t="shared" si="221"/>
        <v/>
      </c>
      <c r="KP70" s="521" t="str">
        <f t="shared" si="86"/>
        <v/>
      </c>
      <c r="KQ70" s="521" t="str">
        <f t="shared" si="87"/>
        <v/>
      </c>
      <c r="KR70" s="521" t="str">
        <f t="shared" si="88"/>
        <v/>
      </c>
      <c r="KS70" s="521" t="str">
        <f t="shared" si="89"/>
        <v/>
      </c>
      <c r="KT70" s="521" t="str">
        <f t="shared" si="90"/>
        <v/>
      </c>
      <c r="KU70" s="760" t="str">
        <f t="shared" si="91"/>
        <v/>
      </c>
      <c r="KV70" s="521" t="str">
        <f t="shared" si="283"/>
        <v/>
      </c>
      <c r="KW70" s="520">
        <f t="shared" si="93"/>
        <v>0</v>
      </c>
      <c r="KX70" s="521" t="str">
        <f t="shared" si="222"/>
        <v/>
      </c>
      <c r="KY70" s="525">
        <f t="shared" si="284"/>
        <v>0</v>
      </c>
      <c r="KZ70" s="521" t="str">
        <f t="shared" si="285"/>
        <v/>
      </c>
      <c r="LA70" s="760" t="str">
        <f t="shared" si="286"/>
        <v/>
      </c>
      <c r="LB70" s="526" t="str">
        <f t="shared" si="97"/>
        <v>○</v>
      </c>
      <c r="LC70" s="520">
        <f t="shared" si="223"/>
        <v>0</v>
      </c>
      <c r="LD70" s="527">
        <f t="shared" si="224"/>
        <v>0</v>
      </c>
      <c r="LE70" s="527" t="str">
        <f t="shared" si="225"/>
        <v/>
      </c>
      <c r="LF70" s="761" t="str">
        <f t="shared" si="226"/>
        <v/>
      </c>
      <c r="LG70" s="735" t="str">
        <f t="shared" si="287"/>
        <v/>
      </c>
      <c r="LH70" s="530" t="str">
        <f t="shared" si="288"/>
        <v>○</v>
      </c>
      <c r="LI70" s="736">
        <f t="shared" si="100"/>
        <v>0</v>
      </c>
      <c r="LJ70" s="761">
        <f t="shared" si="289"/>
        <v>0</v>
      </c>
      <c r="LK70" s="532">
        <f t="shared" si="227"/>
        <v>0</v>
      </c>
      <c r="LL70" s="533" t="str">
        <f t="shared" si="228"/>
        <v>○</v>
      </c>
      <c r="LM70" s="600">
        <f t="shared" si="290"/>
        <v>0</v>
      </c>
      <c r="LN70" s="602" t="str">
        <f t="shared" si="229"/>
        <v>○</v>
      </c>
      <c r="LO70" s="608">
        <f t="shared" si="103"/>
        <v>0</v>
      </c>
      <c r="LP70" s="521" t="str">
        <f t="shared" si="291"/>
        <v/>
      </c>
      <c r="LQ70" s="607">
        <f t="shared" si="292"/>
        <v>0</v>
      </c>
      <c r="LR70" s="521" t="str">
        <f t="shared" si="293"/>
        <v/>
      </c>
      <c r="LS70" s="519" t="str">
        <f t="shared" si="294"/>
        <v/>
      </c>
      <c r="LT70" s="526" t="str">
        <f t="shared" si="108"/>
        <v>○</v>
      </c>
      <c r="LU70" s="601" t="str">
        <f t="shared" si="230"/>
        <v/>
      </c>
      <c r="LV70" s="601">
        <f t="shared" si="231"/>
        <v>0</v>
      </c>
      <c r="LW70" s="761">
        <f t="shared" si="295"/>
        <v>0</v>
      </c>
      <c r="LX70" s="735">
        <f t="shared" si="296"/>
        <v>0</v>
      </c>
      <c r="LY70" s="530" t="str">
        <f t="shared" si="112"/>
        <v>○</v>
      </c>
      <c r="LZ70" s="736">
        <f t="shared" si="297"/>
        <v>0</v>
      </c>
      <c r="MA70" s="761">
        <f t="shared" si="298"/>
        <v>0</v>
      </c>
      <c r="MB70" s="532">
        <f t="shared" si="299"/>
        <v>0</v>
      </c>
      <c r="MC70" s="533" t="str">
        <f t="shared" si="232"/>
        <v>○</v>
      </c>
      <c r="MD70" s="473">
        <f>IF(AND($H70=1,$T70=1),SUMIF($E$14:$E$213,E70,$CA$14:CA269),0)</f>
        <v>0</v>
      </c>
      <c r="ME70" s="856" t="str">
        <f t="shared" si="116"/>
        <v>○</v>
      </c>
      <c r="MF70" s="869" t="str">
        <f t="shared" si="233"/>
        <v/>
      </c>
      <c r="MG70" s="870" t="str">
        <f t="shared" si="300"/>
        <v/>
      </c>
      <c r="MH70" s="871" t="str">
        <f t="shared" si="301"/>
        <v/>
      </c>
      <c r="MI70" s="872" t="str">
        <f t="shared" si="234"/>
        <v/>
      </c>
      <c r="MJ70" s="873" t="str">
        <f t="shared" si="302"/>
        <v/>
      </c>
      <c r="MK70" s="874">
        <f t="shared" si="303"/>
        <v>0</v>
      </c>
    </row>
    <row r="71" spans="1:349" ht="18.649999999999999" customHeight="1">
      <c r="A71" s="610">
        <f t="shared" si="245"/>
        <v>0</v>
      </c>
      <c r="B71" s="610">
        <f t="shared" si="121"/>
        <v>0</v>
      </c>
      <c r="C71" s="610">
        <f t="shared" si="122"/>
        <v>0</v>
      </c>
      <c r="D71" s="610">
        <f t="shared" si="123"/>
        <v>0</v>
      </c>
      <c r="E71" s="610">
        <f t="shared" si="246"/>
        <v>0</v>
      </c>
      <c r="F71" s="610">
        <f t="shared" si="124"/>
        <v>0</v>
      </c>
      <c r="G71" s="610">
        <f t="shared" si="125"/>
        <v>0</v>
      </c>
      <c r="H71" s="610">
        <f t="shared" si="126"/>
        <v>0</v>
      </c>
      <c r="I71" s="611">
        <f t="shared" si="10"/>
        <v>58</v>
      </c>
      <c r="J71" s="406"/>
      <c r="K71" s="407"/>
      <c r="L71" s="407"/>
      <c r="M71" s="720"/>
      <c r="N71" s="924"/>
      <c r="O71" s="918"/>
      <c r="P71" s="306"/>
      <c r="Q71" s="637">
        <f t="shared" si="127"/>
        <v>0</v>
      </c>
      <c r="R71" s="656"/>
      <c r="S71" s="655"/>
      <c r="T71" s="657"/>
      <c r="U71" s="657"/>
      <c r="V71" s="762">
        <f t="shared" si="247"/>
        <v>0</v>
      </c>
      <c r="W71" s="305"/>
      <c r="X71" s="502"/>
      <c r="Y71" s="502"/>
      <c r="Z71" s="305"/>
      <c r="AA71" s="639" t="str">
        <f t="shared" si="128"/>
        <v/>
      </c>
      <c r="AB71" s="640" t="str">
        <f t="shared" si="129"/>
        <v/>
      </c>
      <c r="AC71" s="314"/>
      <c r="AD71" s="641">
        <f t="shared" si="130"/>
        <v>0</v>
      </c>
      <c r="AE71" s="729"/>
      <c r="AF71" s="728" t="str">
        <f>'整理番号表 （R6時） '!$AC71</f>
        <v/>
      </c>
      <c r="AG71" s="730" t="str">
        <f t="shared" si="131"/>
        <v/>
      </c>
      <c r="AH71" s="314"/>
      <c r="AI71" s="314"/>
      <c r="AJ71" s="639">
        <f>IF(AI71&lt;&gt;0,VLOOKUP(AI71,'整理番号表 （R6時） '!$B$20:$F$47,2,FALSE),)</f>
        <v>0</v>
      </c>
      <c r="AK71" s="409"/>
      <c r="AL71" s="733"/>
      <c r="AM71" s="409"/>
      <c r="AN71" s="315"/>
      <c r="AO71" s="644" t="str">
        <f>IF(AND($S71=1,$AN71&lt;&gt;0),VLOOKUP(AN71,'整理番号表 （R6時） '!$P$6:$Q$39,2,FALSE),IF(AND($T71=1,$AN71&gt;0,$AN71&lt;=8),VLOOKUP($AN71,'整理番号表 （R6時） '!$P$6:$Q$13,2,FALSE),IF($AN71&gt;=9,"ﾘｰｽは1～8の数字を選択","")))</f>
        <v/>
      </c>
      <c r="AP71" s="501"/>
      <c r="AQ71" s="645">
        <f t="shared" si="132"/>
        <v>0</v>
      </c>
      <c r="AR71" s="810"/>
      <c r="AS71" s="305"/>
      <c r="AT71" s="504"/>
      <c r="AU71" s="505"/>
      <c r="AV71" s="503"/>
      <c r="AW71" s="315"/>
      <c r="AX71" s="751">
        <f>IF(AW71&lt;&gt;0,VLOOKUP(AW71,'整理番号表 （R6時） '!$P$43:$R$49,2,FALSE),)</f>
        <v>0</v>
      </c>
      <c r="AY71" s="506"/>
      <c r="AZ71" s="505"/>
      <c r="BA71" s="503"/>
      <c r="BB71" s="444"/>
      <c r="BC71" s="759">
        <f t="shared" si="133"/>
        <v>0</v>
      </c>
      <c r="BD71" s="763">
        <f t="shared" si="248"/>
        <v>0</v>
      </c>
      <c r="BE71" s="759">
        <f t="shared" si="134"/>
        <v>0</v>
      </c>
      <c r="BF71" s="508"/>
      <c r="BG71" s="508"/>
      <c r="BH71" s="508"/>
      <c r="BI71" s="509"/>
      <c r="BJ71" s="770" t="str">
        <f t="shared" si="135"/>
        <v/>
      </c>
      <c r="BK71" s="772" t="str">
        <f t="shared" si="136"/>
        <v/>
      </c>
      <c r="BL71" s="648">
        <f t="shared" si="137"/>
        <v>0</v>
      </c>
      <c r="BM71" s="836"/>
      <c r="BN71" s="510"/>
      <c r="BO71" s="593"/>
      <c r="BP71" s="902"/>
      <c r="BQ71" s="756"/>
      <c r="BR71" s="756"/>
      <c r="BS71" s="756"/>
      <c r="BT71" s="929" t="str">
        <f t="shared" si="306"/>
        <v/>
      </c>
      <c r="BU71" s="911"/>
      <c r="BV71" s="752"/>
      <c r="BW71" s="751">
        <f>IF(BV71&lt;&gt;0,VLOOKUP(BV71,'整理番号表 （R6時） '!$P$43:$R$49,2,FALSE),)</f>
        <v>0</v>
      </c>
      <c r="BX71" s="758"/>
      <c r="BY71" s="757"/>
      <c r="BZ71" s="759" t="str">
        <f t="shared" si="138"/>
        <v/>
      </c>
      <c r="CA71" s="712"/>
      <c r="CB71" s="759">
        <f t="shared" si="139"/>
        <v>0</v>
      </c>
      <c r="CC71" s="763" t="str">
        <f t="shared" si="249"/>
        <v/>
      </c>
      <c r="CD71" s="754"/>
      <c r="CE71" s="754"/>
      <c r="CF71" s="759">
        <f t="shared" si="235"/>
        <v>0</v>
      </c>
      <c r="CG71" s="748"/>
      <c r="CH71" s="748"/>
      <c r="CI71" s="622"/>
      <c r="CJ71" s="853"/>
      <c r="CK71" s="854"/>
      <c r="CL71" s="665" t="str">
        <f t="shared" si="140"/>
        <v/>
      </c>
      <c r="CM71" s="666" t="str">
        <f t="shared" si="250"/>
        <v/>
      </c>
      <c r="CN71" s="744"/>
      <c r="CO71" s="496"/>
      <c r="CP71" s="762" t="str">
        <f t="shared" si="251"/>
        <v/>
      </c>
      <c r="CQ71" s="740"/>
      <c r="CR71" s="749"/>
      <c r="CS71" s="740"/>
      <c r="CT71" s="740"/>
      <c r="CU71" s="740"/>
      <c r="CV71" s="649" t="str">
        <f t="shared" si="141"/>
        <v/>
      </c>
      <c r="CW71" s="547">
        <f t="shared" si="142"/>
        <v>0</v>
      </c>
      <c r="CX71" s="762" t="str">
        <f t="shared" si="252"/>
        <v/>
      </c>
      <c r="CY71" s="715"/>
      <c r="CZ71" s="740"/>
      <c r="DA71" s="715"/>
      <c r="DB71" s="715"/>
      <c r="DC71" s="714"/>
      <c r="DD71" s="649" t="str">
        <f t="shared" si="143"/>
        <v/>
      </c>
      <c r="DE71" s="547" t="str">
        <f t="shared" si="144"/>
        <v/>
      </c>
      <c r="DF71" s="762">
        <f t="shared" si="145"/>
        <v>0</v>
      </c>
      <c r="DG71" s="762" t="str">
        <f t="shared" si="146"/>
        <v/>
      </c>
      <c r="DH71" s="762">
        <f t="shared" si="147"/>
        <v>0</v>
      </c>
      <c r="DI71" s="762">
        <f t="shared" si="148"/>
        <v>0</v>
      </c>
      <c r="DJ71" s="762">
        <f t="shared" si="149"/>
        <v>0</v>
      </c>
      <c r="DK71" s="762">
        <f t="shared" si="150"/>
        <v>0</v>
      </c>
      <c r="DL71" s="762">
        <f t="shared" si="151"/>
        <v>0</v>
      </c>
      <c r="DM71" s="762" t="str">
        <f t="shared" si="152"/>
        <v/>
      </c>
      <c r="DN71" s="855"/>
      <c r="DO71" s="661">
        <f t="shared" si="307"/>
        <v>0</v>
      </c>
      <c r="DP71" s="336">
        <f t="shared" si="307"/>
        <v>0</v>
      </c>
      <c r="DQ71" s="336">
        <f t="shared" si="307"/>
        <v>0</v>
      </c>
      <c r="DR71" s="336">
        <f t="shared" si="307"/>
        <v>0</v>
      </c>
      <c r="DS71" s="336">
        <f t="shared" si="307"/>
        <v>0</v>
      </c>
      <c r="DT71" s="336">
        <f t="shared" si="307"/>
        <v>0</v>
      </c>
      <c r="DU71" s="336">
        <f t="shared" si="253"/>
        <v>0</v>
      </c>
      <c r="DV71" s="336">
        <f t="shared" si="308"/>
        <v>0</v>
      </c>
      <c r="DW71" s="336">
        <f t="shared" si="308"/>
        <v>0</v>
      </c>
      <c r="DX71" s="336">
        <f t="shared" si="308"/>
        <v>0</v>
      </c>
      <c r="DY71" s="336">
        <f t="shared" si="308"/>
        <v>0</v>
      </c>
      <c r="DZ71" s="336">
        <f t="shared" si="308"/>
        <v>0</v>
      </c>
      <c r="EA71" s="336">
        <f t="shared" si="308"/>
        <v>0</v>
      </c>
      <c r="EB71" s="336">
        <f t="shared" si="254"/>
        <v>0</v>
      </c>
      <c r="EC71" s="336">
        <f t="shared" si="255"/>
        <v>0</v>
      </c>
      <c r="ED71" s="336">
        <f t="shared" si="256"/>
        <v>0</v>
      </c>
      <c r="EE71" s="336">
        <f t="shared" si="257"/>
        <v>0</v>
      </c>
      <c r="EF71" s="336">
        <f t="shared" si="258"/>
        <v>0</v>
      </c>
      <c r="EG71" s="390">
        <f t="shared" si="259"/>
        <v>0</v>
      </c>
      <c r="EH71" s="650">
        <f t="shared" si="161"/>
        <v>0</v>
      </c>
      <c r="EI71" s="650">
        <f>IF($AA71=1,IF(SUM($EH71:EH71)&lt;&gt;1,IF(SUM(GR71,HC71,HL71)&gt;0,1,),),)</f>
        <v>0</v>
      </c>
      <c r="EJ71" s="650">
        <f>IF($AA71=1,IF(SUM($EH71:EI71)&lt;&gt;1,IF(SUM(GS71,HD71,HM71)&gt;0,1,),),)</f>
        <v>0</v>
      </c>
      <c r="EK71" s="650">
        <f>IF($AA71=1,IF(SUM($EH71:EJ71)&lt;&gt;1,IF(SUM(GT71,HE71,HN71)&gt;0,1,),),)</f>
        <v>0</v>
      </c>
      <c r="EL71" s="650">
        <f>IF($AA71=1,IF(SUM($EH71:EK71)&lt;&gt;1,IF(SUM(GU71,GZ71,HF71,HO71)&gt;0,1,),),)</f>
        <v>0</v>
      </c>
      <c r="EM71" s="650">
        <f>IF($AA71=1,IF(SUM($EH71:EK71)&lt;&gt;1,IF(SUM(GV71,HG71,HP71)&gt;0,1,),),)</f>
        <v>0</v>
      </c>
      <c r="EN71" s="650">
        <f>IF($AA71=1,IF(SUM($EH71:EL71)&lt;&gt;1,IF(SUM(GW71,HH71,HQ71)&gt;0,1,),),)</f>
        <v>0</v>
      </c>
      <c r="EO71" s="650">
        <f>IF($AA71=1,IF(SUM($EH71:EM71)&lt;&gt;1,IF(SUM(GX71,HI71,HR71)&gt;0,1,),),)</f>
        <v>0</v>
      </c>
      <c r="EP71" s="650">
        <f>IF($AA71=1,IF(SUM($EH71:EO71)&lt;&gt;1,IF(SUM(GY71,HJ71,HS71,HA71)&gt;0,1,),),)</f>
        <v>0</v>
      </c>
      <c r="EQ71" s="818"/>
      <c r="ER71" s="818"/>
      <c r="ES71" s="818"/>
      <c r="ET71" s="818"/>
      <c r="EU71" s="818"/>
      <c r="EV71" s="818"/>
      <c r="EW71" s="59"/>
      <c r="EX71" s="59"/>
      <c r="EY71" s="59"/>
      <c r="EZ71" s="59"/>
      <c r="FA71" s="59"/>
      <c r="FB71" s="650">
        <f t="shared" si="21"/>
        <v>0</v>
      </c>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11"/>
      <c r="GB71" s="59"/>
      <c r="GC71" s="932"/>
      <c r="GD71" s="662"/>
      <c r="GE71" s="512"/>
      <c r="GF71" s="513"/>
      <c r="GG71" s="514"/>
      <c r="GH71" s="514"/>
      <c r="GI71" s="515">
        <f t="shared" si="260"/>
        <v>0</v>
      </c>
      <c r="GJ71" s="516">
        <f t="shared" si="261"/>
        <v>0</v>
      </c>
      <c r="GK71" s="517">
        <f t="shared" si="24"/>
        <v>0</v>
      </c>
      <c r="GL71" s="518">
        <f t="shared" si="262"/>
        <v>0</v>
      </c>
      <c r="GM71" s="518">
        <f t="shared" si="263"/>
        <v>0</v>
      </c>
      <c r="GN71" s="518">
        <f t="shared" si="264"/>
        <v>0</v>
      </c>
      <c r="GO71" s="518">
        <f t="shared" si="265"/>
        <v>0</v>
      </c>
      <c r="GP71" s="517">
        <f t="shared" si="162"/>
        <v>0</v>
      </c>
      <c r="GQ71" s="517">
        <f t="shared" si="163"/>
        <v>0</v>
      </c>
      <c r="GR71" s="517">
        <f>IF($GF71&lt;&gt;1,IF(AND(SUM($GQ71:GQ71)&lt;&gt;1),IF($GI71&gt;=10,1,),),0)</f>
        <v>0</v>
      </c>
      <c r="GS71" s="517">
        <f>IF($GF71&lt;&gt;1,IF(AND(SUM($GQ71:GR71)&lt;&gt;1),IF(AND($GE71=1,$GI71&gt;=4),1,),),0)</f>
        <v>0</v>
      </c>
      <c r="GT71" s="517">
        <f>IF($GF71&lt;&gt;1,IF(AND(SUM($GQ71:GS71)&lt;&gt;1),IF(AND($GE71=1,$GI71&gt;=2),1,),),0)</f>
        <v>0</v>
      </c>
      <c r="GU71" s="517">
        <f>IF($GF71&lt;&gt;1,IF(AND(SUM($GQ71:GT71)&lt;&gt;1),IF(AND($GE71=1,$GI71&gt;0),1,),),0)</f>
        <v>0</v>
      </c>
      <c r="GV71" s="517">
        <f>IF($GF71&lt;&gt;1,IF(AND(SUM($GQ71:GU71)&lt;&gt;1),IF($GI71&gt;=4,1,),),0)</f>
        <v>0</v>
      </c>
      <c r="GW71" s="517">
        <f>IF($GF71&lt;&gt;1,IF(AND(SUM($GQ71:GV71)&lt;&gt;1),IF($GE71=1,1,),),0)</f>
        <v>0</v>
      </c>
      <c r="GX71" s="517">
        <f>IF($GF71&lt;&gt;1,IF(AND(SUM($GQ71:GW71)&lt;&gt;1),IF($GI71&gt;=2,1,),),0)</f>
        <v>0</v>
      </c>
      <c r="GY71" s="517">
        <f>IF($GF71&lt;&gt;1,IF(AND(SUM($GQ71:GX71)&lt;&gt;1),IF($GI71&gt;0,1,),),0)</f>
        <v>0</v>
      </c>
      <c r="GZ71" s="517">
        <f t="shared" si="164"/>
        <v>0</v>
      </c>
      <c r="HA71" s="517">
        <f>IF(AND(SUM($GZ71:GZ71)&lt;&gt;1,$GP71=4,$GF71=1,$GI71&gt;0),1,0)</f>
        <v>0</v>
      </c>
      <c r="HB71" s="517">
        <f t="shared" si="165"/>
        <v>0</v>
      </c>
      <c r="HC71" s="517">
        <f t="shared" si="166"/>
        <v>0</v>
      </c>
      <c r="HD71" s="517">
        <f>IF(AND($GP71=2,SUM($HB71:HC71)&lt;&gt;1),IF(AND($GE71=1,$GJ71&gt;=0.2),1,),)</f>
        <v>0</v>
      </c>
      <c r="HE71" s="517">
        <f>IF(AND($GP71=2,SUM($HB71:HD71)&lt;&gt;1),IF(AND($GE71=1,$GJ71&gt;=0.1),1,),)</f>
        <v>0</v>
      </c>
      <c r="HF71" s="517">
        <f>IF(AND($GP71=2,SUM($HB71:HE71)&lt;&gt;1),IF(AND($GE71=1,$GI71&gt;0),1,),)</f>
        <v>0</v>
      </c>
      <c r="HG71" s="517">
        <f>IF(AND($GP71=2,SUM($HB71:HF71)&lt;&gt;1),IF($GJ71&gt;=0.2,1,),)</f>
        <v>0</v>
      </c>
      <c r="HH71" s="517">
        <f>IF(AND($GP71=2,SUM($HB71:HG71)&lt;&gt;1),IF($GE71=1,1,),)</f>
        <v>0</v>
      </c>
      <c r="HI71" s="517">
        <f>IF(AND($GP71=2,SUM($HB71:HH71)&lt;&gt;1),IF($GJ71&gt;=0.1,1,),)</f>
        <v>0</v>
      </c>
      <c r="HJ71" s="517">
        <f>IF(AND(SUM($HB71:HI71)&lt;&gt;1,$GP71=2,$GI71&gt;0),1,)</f>
        <v>0</v>
      </c>
      <c r="HK71" s="517">
        <f t="shared" si="167"/>
        <v>0</v>
      </c>
      <c r="HL71" s="517">
        <f t="shared" si="168"/>
        <v>0</v>
      </c>
      <c r="HM71" s="517">
        <f>IF(AND($GP71=3,SUM($HK71:HL71)&lt;&gt;1),IF(AND($GE71=1,$GJ71&gt;=0.1),1,),)</f>
        <v>0</v>
      </c>
      <c r="HN71" s="517">
        <f>IF(AND($GP71=3,SUM($HK71:HM71)&lt;&gt;1),IF(AND($GE71=1,$GJ71&gt;=0.05),1,),)</f>
        <v>0</v>
      </c>
      <c r="HO71" s="517">
        <f>IF(AND($GP71=3,SUM($HK71:HN71)&lt;&gt;1),IF(AND($GE71=1,$GI71&gt;0),1,),)</f>
        <v>0</v>
      </c>
      <c r="HP71" s="517">
        <f>IF(AND($GP71=3,SUM($HK71:HO71)&lt;&gt;1),IF($GJ71&gt;=0.1,1,),)</f>
        <v>0</v>
      </c>
      <c r="HQ71" s="517">
        <f>IF(AND($GP71=3,SUM($HK71:HP71)&lt;&gt;1),IF($GE71=1,1,),)</f>
        <v>0</v>
      </c>
      <c r="HR71" s="517">
        <f>IF(AND($GP71=3,SUM($HK71:HQ71)&lt;&gt;1),IF($GJ71&gt;=0.05,1,),)</f>
        <v>0</v>
      </c>
      <c r="HS71" s="517">
        <f>IF(AND(SUM($HK71:HR71)&lt;&gt;1,$GP71=3,$GF71=1,$GI71&gt;0),1,)</f>
        <v>0</v>
      </c>
      <c r="HT71" s="831"/>
      <c r="HU71" s="520">
        <f t="shared" si="169"/>
        <v>0</v>
      </c>
      <c r="HV71" s="521">
        <f t="shared" si="170"/>
        <v>0</v>
      </c>
      <c r="HW71" s="521">
        <f t="shared" si="171"/>
        <v>0</v>
      </c>
      <c r="HX71" s="521">
        <f t="shared" si="172"/>
        <v>0</v>
      </c>
      <c r="HY71" s="521">
        <f t="shared" si="173"/>
        <v>0</v>
      </c>
      <c r="HZ71" s="521">
        <f t="shared" si="174"/>
        <v>0</v>
      </c>
      <c r="IA71" s="521">
        <f t="shared" si="175"/>
        <v>0</v>
      </c>
      <c r="IB71" s="521">
        <f t="shared" si="176"/>
        <v>0</v>
      </c>
      <c r="IC71" s="521">
        <f t="shared" si="177"/>
        <v>0</v>
      </c>
      <c r="ID71" s="521">
        <f t="shared" si="178"/>
        <v>0</v>
      </c>
      <c r="IE71" s="521">
        <f t="shared" si="179"/>
        <v>0</v>
      </c>
      <c r="IF71" s="521">
        <f t="shared" si="180"/>
        <v>0</v>
      </c>
      <c r="IG71" s="521">
        <f t="shared" si="181"/>
        <v>0</v>
      </c>
      <c r="IH71" s="521">
        <f t="shared" si="182"/>
        <v>0</v>
      </c>
      <c r="II71" s="521">
        <f t="shared" si="183"/>
        <v>0</v>
      </c>
      <c r="IJ71" s="521">
        <f t="shared" si="184"/>
        <v>0</v>
      </c>
      <c r="IK71" s="521">
        <f t="shared" si="185"/>
        <v>0</v>
      </c>
      <c r="IL71" s="521">
        <f t="shared" si="186"/>
        <v>0</v>
      </c>
      <c r="IM71" s="521">
        <f t="shared" si="187"/>
        <v>0</v>
      </c>
      <c r="IN71" s="521">
        <f t="shared" si="266"/>
        <v>0</v>
      </c>
      <c r="IO71" s="521">
        <f t="shared" si="267"/>
        <v>0</v>
      </c>
      <c r="IP71" s="521">
        <f t="shared" si="268"/>
        <v>0</v>
      </c>
      <c r="IQ71" s="521">
        <f t="shared" si="269"/>
        <v>0</v>
      </c>
      <c r="IR71" s="521">
        <f t="shared" si="270"/>
        <v>0</v>
      </c>
      <c r="IS71" s="521">
        <f t="shared" si="271"/>
        <v>0</v>
      </c>
      <c r="IT71" s="521">
        <f t="shared" si="272"/>
        <v>0</v>
      </c>
      <c r="IU71" s="521">
        <f t="shared" si="273"/>
        <v>0</v>
      </c>
      <c r="IV71" s="521">
        <f t="shared" si="274"/>
        <v>0</v>
      </c>
      <c r="IW71" s="823">
        <f t="shared" si="275"/>
        <v>0</v>
      </c>
      <c r="IX71" s="521">
        <f t="shared" si="276"/>
        <v>0</v>
      </c>
      <c r="IY71" s="521">
        <f t="shared" si="277"/>
        <v>0</v>
      </c>
      <c r="IZ71" s="823">
        <f t="shared" si="188"/>
        <v>0</v>
      </c>
      <c r="JA71" s="521">
        <f t="shared" si="278"/>
        <v>0</v>
      </c>
      <c r="JB71" s="521">
        <f t="shared" si="279"/>
        <v>0</v>
      </c>
      <c r="JC71" s="521">
        <f t="shared" si="280"/>
        <v>0</v>
      </c>
      <c r="JD71" s="521">
        <f t="shared" si="189"/>
        <v>0</v>
      </c>
      <c r="JE71" s="521">
        <f t="shared" si="190"/>
        <v>0</v>
      </c>
      <c r="JF71" s="521">
        <f t="shared" si="191"/>
        <v>0</v>
      </c>
      <c r="JG71" s="521">
        <f t="shared" si="192"/>
        <v>0</v>
      </c>
      <c r="JH71" s="521">
        <f t="shared" si="193"/>
        <v>0</v>
      </c>
      <c r="JI71" s="521">
        <f t="shared" si="194"/>
        <v>0</v>
      </c>
      <c r="JJ71" s="521">
        <f t="shared" si="195"/>
        <v>0</v>
      </c>
      <c r="JK71" s="521">
        <f t="shared" si="196"/>
        <v>0</v>
      </c>
      <c r="JL71" s="521">
        <f t="shared" si="197"/>
        <v>0</v>
      </c>
      <c r="JM71" s="521">
        <f t="shared" si="198"/>
        <v>0</v>
      </c>
      <c r="JN71" s="521">
        <f t="shared" si="199"/>
        <v>0</v>
      </c>
      <c r="JO71" s="521">
        <f t="shared" si="200"/>
        <v>0</v>
      </c>
      <c r="JP71" s="521">
        <f t="shared" si="201"/>
        <v>0</v>
      </c>
      <c r="JQ71" s="521">
        <f t="shared" si="202"/>
        <v>0</v>
      </c>
      <c r="JR71" s="521">
        <f t="shared" si="203"/>
        <v>0</v>
      </c>
      <c r="JS71" s="521">
        <f t="shared" si="204"/>
        <v>0</v>
      </c>
      <c r="JT71" s="521">
        <f t="shared" si="205"/>
        <v>0</v>
      </c>
      <c r="JU71" s="521">
        <f t="shared" si="206"/>
        <v>0</v>
      </c>
      <c r="JV71" s="521">
        <f t="shared" si="207"/>
        <v>0</v>
      </c>
      <c r="JW71" s="521">
        <f t="shared" si="208"/>
        <v>0</v>
      </c>
      <c r="JX71" s="521">
        <f t="shared" si="209"/>
        <v>0</v>
      </c>
      <c r="JY71" s="521">
        <f t="shared" si="210"/>
        <v>0</v>
      </c>
      <c r="JZ71" s="521">
        <f t="shared" si="211"/>
        <v>0</v>
      </c>
      <c r="KA71" s="521">
        <f t="shared" si="212"/>
        <v>0</v>
      </c>
      <c r="KB71" s="521">
        <f t="shared" si="213"/>
        <v>0</v>
      </c>
      <c r="KC71" s="521">
        <f t="shared" si="214"/>
        <v>0</v>
      </c>
      <c r="KD71" s="521">
        <f t="shared" si="215"/>
        <v>0</v>
      </c>
      <c r="KE71" s="521">
        <f t="shared" si="216"/>
        <v>0</v>
      </c>
      <c r="KF71" s="521">
        <f t="shared" si="281"/>
        <v>0</v>
      </c>
      <c r="KG71" s="521">
        <f t="shared" si="217"/>
        <v>0</v>
      </c>
      <c r="KH71" s="521">
        <f t="shared" si="218"/>
        <v>0</v>
      </c>
      <c r="KI71" s="522">
        <f t="shared" si="219"/>
        <v>0</v>
      </c>
      <c r="KJ71" s="521">
        <f t="shared" si="282"/>
        <v>0</v>
      </c>
      <c r="KK71" s="760">
        <f>IF(H71=1,VLOOKUP(C71,'総括表 (A表)'!$E$12:$AW$542,42,FALSE),)</f>
        <v>0</v>
      </c>
      <c r="KL71" s="524">
        <f t="shared" si="220"/>
        <v>0</v>
      </c>
      <c r="KM71" s="521" t="str">
        <f t="shared" si="84"/>
        <v/>
      </c>
      <c r="KN71" s="521" t="str">
        <f t="shared" si="85"/>
        <v/>
      </c>
      <c r="KO71" s="521" t="str">
        <f t="shared" si="221"/>
        <v/>
      </c>
      <c r="KP71" s="521" t="str">
        <f t="shared" si="86"/>
        <v/>
      </c>
      <c r="KQ71" s="521" t="str">
        <f t="shared" si="87"/>
        <v/>
      </c>
      <c r="KR71" s="521" t="str">
        <f t="shared" si="88"/>
        <v/>
      </c>
      <c r="KS71" s="521" t="str">
        <f t="shared" si="89"/>
        <v/>
      </c>
      <c r="KT71" s="521" t="str">
        <f t="shared" si="90"/>
        <v/>
      </c>
      <c r="KU71" s="760" t="str">
        <f t="shared" si="91"/>
        <v/>
      </c>
      <c r="KV71" s="521" t="str">
        <f t="shared" si="283"/>
        <v/>
      </c>
      <c r="KW71" s="520">
        <f t="shared" si="93"/>
        <v>0</v>
      </c>
      <c r="KX71" s="521" t="str">
        <f t="shared" si="222"/>
        <v/>
      </c>
      <c r="KY71" s="525">
        <f t="shared" si="284"/>
        <v>0</v>
      </c>
      <c r="KZ71" s="521" t="str">
        <f t="shared" si="285"/>
        <v/>
      </c>
      <c r="LA71" s="760" t="str">
        <f t="shared" si="286"/>
        <v/>
      </c>
      <c r="LB71" s="526" t="str">
        <f t="shared" si="97"/>
        <v>○</v>
      </c>
      <c r="LC71" s="520">
        <f t="shared" si="223"/>
        <v>0</v>
      </c>
      <c r="LD71" s="527">
        <f t="shared" si="224"/>
        <v>0</v>
      </c>
      <c r="LE71" s="527" t="str">
        <f t="shared" si="225"/>
        <v/>
      </c>
      <c r="LF71" s="761" t="str">
        <f t="shared" si="226"/>
        <v/>
      </c>
      <c r="LG71" s="735" t="str">
        <f t="shared" si="287"/>
        <v/>
      </c>
      <c r="LH71" s="530" t="str">
        <f t="shared" si="288"/>
        <v>○</v>
      </c>
      <c r="LI71" s="736">
        <f t="shared" si="100"/>
        <v>0</v>
      </c>
      <c r="LJ71" s="761">
        <f t="shared" si="289"/>
        <v>0</v>
      </c>
      <c r="LK71" s="532">
        <f t="shared" si="227"/>
        <v>0</v>
      </c>
      <c r="LL71" s="533" t="str">
        <f t="shared" si="228"/>
        <v>○</v>
      </c>
      <c r="LM71" s="600">
        <f t="shared" si="290"/>
        <v>0</v>
      </c>
      <c r="LN71" s="602" t="str">
        <f t="shared" si="229"/>
        <v>○</v>
      </c>
      <c r="LO71" s="608">
        <f t="shared" si="103"/>
        <v>0</v>
      </c>
      <c r="LP71" s="521" t="str">
        <f t="shared" si="291"/>
        <v/>
      </c>
      <c r="LQ71" s="607">
        <f t="shared" si="292"/>
        <v>0</v>
      </c>
      <c r="LR71" s="521" t="str">
        <f t="shared" si="293"/>
        <v/>
      </c>
      <c r="LS71" s="519" t="str">
        <f t="shared" si="294"/>
        <v/>
      </c>
      <c r="LT71" s="526" t="str">
        <f t="shared" si="108"/>
        <v>○</v>
      </c>
      <c r="LU71" s="601" t="str">
        <f t="shared" si="230"/>
        <v/>
      </c>
      <c r="LV71" s="601">
        <f t="shared" si="231"/>
        <v>0</v>
      </c>
      <c r="LW71" s="761">
        <f t="shared" si="295"/>
        <v>0</v>
      </c>
      <c r="LX71" s="735">
        <f t="shared" si="296"/>
        <v>0</v>
      </c>
      <c r="LY71" s="530" t="str">
        <f t="shared" si="112"/>
        <v>○</v>
      </c>
      <c r="LZ71" s="736">
        <f t="shared" si="297"/>
        <v>0</v>
      </c>
      <c r="MA71" s="761">
        <f t="shared" si="298"/>
        <v>0</v>
      </c>
      <c r="MB71" s="532">
        <f t="shared" si="299"/>
        <v>0</v>
      </c>
      <c r="MC71" s="533" t="str">
        <f t="shared" si="232"/>
        <v>○</v>
      </c>
      <c r="MD71" s="473">
        <f>IF(AND($H71=1,$T71=1),SUMIF($E$14:$E$213,E71,$CA$14:CA270),0)</f>
        <v>0</v>
      </c>
      <c r="ME71" s="856" t="str">
        <f t="shared" si="116"/>
        <v>○</v>
      </c>
      <c r="MF71" s="869" t="str">
        <f t="shared" si="233"/>
        <v/>
      </c>
      <c r="MG71" s="870" t="str">
        <f t="shared" si="300"/>
        <v/>
      </c>
      <c r="MH71" s="871" t="str">
        <f t="shared" si="301"/>
        <v/>
      </c>
      <c r="MI71" s="872" t="str">
        <f t="shared" si="234"/>
        <v/>
      </c>
      <c r="MJ71" s="873" t="str">
        <f t="shared" si="302"/>
        <v/>
      </c>
      <c r="MK71" s="874">
        <f t="shared" si="303"/>
        <v>0</v>
      </c>
    </row>
    <row r="72" spans="1:349" ht="18.649999999999999" customHeight="1">
      <c r="A72" s="610">
        <f t="shared" si="245"/>
        <v>0</v>
      </c>
      <c r="B72" s="610">
        <f t="shared" si="121"/>
        <v>0</v>
      </c>
      <c r="C72" s="610">
        <f t="shared" si="122"/>
        <v>0</v>
      </c>
      <c r="D72" s="610">
        <f t="shared" si="123"/>
        <v>0</v>
      </c>
      <c r="E72" s="610">
        <f t="shared" si="246"/>
        <v>0</v>
      </c>
      <c r="F72" s="610">
        <f t="shared" si="124"/>
        <v>0</v>
      </c>
      <c r="G72" s="610">
        <f t="shared" si="125"/>
        <v>0</v>
      </c>
      <c r="H72" s="610">
        <f t="shared" si="126"/>
        <v>0</v>
      </c>
      <c r="I72" s="611">
        <f t="shared" si="10"/>
        <v>59</v>
      </c>
      <c r="J72" s="406"/>
      <c r="K72" s="407"/>
      <c r="L72" s="407"/>
      <c r="M72" s="720"/>
      <c r="N72" s="924"/>
      <c r="O72" s="918"/>
      <c r="P72" s="306"/>
      <c r="Q72" s="637">
        <f t="shared" si="127"/>
        <v>0</v>
      </c>
      <c r="R72" s="656"/>
      <c r="S72" s="655"/>
      <c r="T72" s="657"/>
      <c r="U72" s="657"/>
      <c r="V72" s="762">
        <f t="shared" si="247"/>
        <v>0</v>
      </c>
      <c r="W72" s="305"/>
      <c r="X72" s="502"/>
      <c r="Y72" s="502"/>
      <c r="Z72" s="305"/>
      <c r="AA72" s="639" t="str">
        <f t="shared" si="128"/>
        <v/>
      </c>
      <c r="AB72" s="640" t="str">
        <f t="shared" si="129"/>
        <v/>
      </c>
      <c r="AC72" s="314"/>
      <c r="AD72" s="641">
        <f t="shared" si="130"/>
        <v>0</v>
      </c>
      <c r="AE72" s="729"/>
      <c r="AF72" s="728" t="str">
        <f>'整理番号表 （R6時） '!$AC72</f>
        <v/>
      </c>
      <c r="AG72" s="730" t="str">
        <f t="shared" si="131"/>
        <v/>
      </c>
      <c r="AH72" s="314"/>
      <c r="AI72" s="314"/>
      <c r="AJ72" s="639">
        <f>IF(AI72&lt;&gt;0,VLOOKUP(AI72,'整理番号表 （R6時） '!$B$20:$F$47,2,FALSE),)</f>
        <v>0</v>
      </c>
      <c r="AK72" s="409"/>
      <c r="AL72" s="733"/>
      <c r="AM72" s="409"/>
      <c r="AN72" s="315"/>
      <c r="AO72" s="644" t="str">
        <f>IF(AND($S72=1,$AN72&lt;&gt;0),VLOOKUP(AN72,'整理番号表 （R6時） '!$P$6:$Q$39,2,FALSE),IF(AND($T72=1,$AN72&gt;0,$AN72&lt;=8),VLOOKUP($AN72,'整理番号表 （R6時） '!$P$6:$Q$13,2,FALSE),IF($AN72&gt;=9,"ﾘｰｽは1～8の数字を選択","")))</f>
        <v/>
      </c>
      <c r="AP72" s="501"/>
      <c r="AQ72" s="645">
        <f t="shared" si="132"/>
        <v>0</v>
      </c>
      <c r="AR72" s="810"/>
      <c r="AS72" s="305"/>
      <c r="AT72" s="504"/>
      <c r="AU72" s="505"/>
      <c r="AV72" s="503"/>
      <c r="AW72" s="315"/>
      <c r="AX72" s="751">
        <f>IF(AW72&lt;&gt;0,VLOOKUP(AW72,'整理番号表 （R6時） '!$P$43:$R$49,2,FALSE),)</f>
        <v>0</v>
      </c>
      <c r="AY72" s="506"/>
      <c r="AZ72" s="505"/>
      <c r="BA72" s="503"/>
      <c r="BB72" s="444"/>
      <c r="BC72" s="759">
        <f t="shared" si="133"/>
        <v>0</v>
      </c>
      <c r="BD72" s="763">
        <f t="shared" si="248"/>
        <v>0</v>
      </c>
      <c r="BE72" s="759">
        <f t="shared" si="134"/>
        <v>0</v>
      </c>
      <c r="BF72" s="508"/>
      <c r="BG72" s="508"/>
      <c r="BH72" s="508"/>
      <c r="BI72" s="509"/>
      <c r="BJ72" s="770" t="str">
        <f t="shared" si="135"/>
        <v/>
      </c>
      <c r="BK72" s="772" t="str">
        <f t="shared" si="136"/>
        <v/>
      </c>
      <c r="BL72" s="648">
        <f t="shared" si="137"/>
        <v>0</v>
      </c>
      <c r="BM72" s="836"/>
      <c r="BN72" s="510"/>
      <c r="BO72" s="593"/>
      <c r="BP72" s="902"/>
      <c r="BQ72" s="756"/>
      <c r="BR72" s="756"/>
      <c r="BS72" s="756"/>
      <c r="BT72" s="929" t="str">
        <f t="shared" si="306"/>
        <v/>
      </c>
      <c r="BU72" s="911"/>
      <c r="BV72" s="752"/>
      <c r="BW72" s="751">
        <f>IF(BV72&lt;&gt;0,VLOOKUP(BV72,'整理番号表 （R6時） '!$P$43:$R$49,2,FALSE),)</f>
        <v>0</v>
      </c>
      <c r="BX72" s="758"/>
      <c r="BY72" s="757"/>
      <c r="BZ72" s="759" t="str">
        <f t="shared" si="138"/>
        <v/>
      </c>
      <c r="CA72" s="712"/>
      <c r="CB72" s="759">
        <f t="shared" si="139"/>
        <v>0</v>
      </c>
      <c r="CC72" s="763" t="str">
        <f t="shared" si="249"/>
        <v/>
      </c>
      <c r="CD72" s="754"/>
      <c r="CE72" s="754"/>
      <c r="CF72" s="759">
        <f t="shared" si="235"/>
        <v>0</v>
      </c>
      <c r="CG72" s="748"/>
      <c r="CH72" s="748"/>
      <c r="CI72" s="622"/>
      <c r="CJ72" s="853"/>
      <c r="CK72" s="854"/>
      <c r="CL72" s="665" t="str">
        <f t="shared" si="140"/>
        <v/>
      </c>
      <c r="CM72" s="666" t="str">
        <f t="shared" si="250"/>
        <v/>
      </c>
      <c r="CN72" s="744"/>
      <c r="CO72" s="496"/>
      <c r="CP72" s="762" t="str">
        <f t="shared" si="251"/>
        <v/>
      </c>
      <c r="CQ72" s="740"/>
      <c r="CR72" s="749"/>
      <c r="CS72" s="740"/>
      <c r="CT72" s="740"/>
      <c r="CU72" s="740"/>
      <c r="CV72" s="649" t="str">
        <f t="shared" si="141"/>
        <v/>
      </c>
      <c r="CW72" s="547">
        <f t="shared" si="142"/>
        <v>0</v>
      </c>
      <c r="CX72" s="762" t="str">
        <f t="shared" si="252"/>
        <v/>
      </c>
      <c r="CY72" s="715"/>
      <c r="CZ72" s="740"/>
      <c r="DA72" s="715"/>
      <c r="DB72" s="715"/>
      <c r="DC72" s="714"/>
      <c r="DD72" s="649" t="str">
        <f t="shared" si="143"/>
        <v/>
      </c>
      <c r="DE72" s="547" t="str">
        <f t="shared" si="144"/>
        <v/>
      </c>
      <c r="DF72" s="762">
        <f t="shared" si="145"/>
        <v>0</v>
      </c>
      <c r="DG72" s="762" t="str">
        <f t="shared" si="146"/>
        <v/>
      </c>
      <c r="DH72" s="762">
        <f t="shared" si="147"/>
        <v>0</v>
      </c>
      <c r="DI72" s="762">
        <f t="shared" si="148"/>
        <v>0</v>
      </c>
      <c r="DJ72" s="762">
        <f t="shared" si="149"/>
        <v>0</v>
      </c>
      <c r="DK72" s="762">
        <f t="shared" si="150"/>
        <v>0</v>
      </c>
      <c r="DL72" s="762">
        <f t="shared" si="151"/>
        <v>0</v>
      </c>
      <c r="DM72" s="762" t="str">
        <f t="shared" si="152"/>
        <v/>
      </c>
      <c r="DN72" s="855"/>
      <c r="DO72" s="661">
        <f t="shared" si="307"/>
        <v>0</v>
      </c>
      <c r="DP72" s="336">
        <f t="shared" si="307"/>
        <v>0</v>
      </c>
      <c r="DQ72" s="336">
        <f t="shared" si="307"/>
        <v>0</v>
      </c>
      <c r="DR72" s="336">
        <f t="shared" si="307"/>
        <v>0</v>
      </c>
      <c r="DS72" s="336">
        <f t="shared" si="307"/>
        <v>0</v>
      </c>
      <c r="DT72" s="336">
        <f t="shared" si="307"/>
        <v>0</v>
      </c>
      <c r="DU72" s="336">
        <f t="shared" si="253"/>
        <v>0</v>
      </c>
      <c r="DV72" s="336">
        <f t="shared" si="308"/>
        <v>0</v>
      </c>
      <c r="DW72" s="336">
        <f t="shared" si="308"/>
        <v>0</v>
      </c>
      <c r="DX72" s="336">
        <f t="shared" si="308"/>
        <v>0</v>
      </c>
      <c r="DY72" s="336">
        <f t="shared" si="308"/>
        <v>0</v>
      </c>
      <c r="DZ72" s="336">
        <f t="shared" si="308"/>
        <v>0</v>
      </c>
      <c r="EA72" s="336">
        <f t="shared" si="308"/>
        <v>0</v>
      </c>
      <c r="EB72" s="336">
        <f t="shared" si="254"/>
        <v>0</v>
      </c>
      <c r="EC72" s="336">
        <f t="shared" si="255"/>
        <v>0</v>
      </c>
      <c r="ED72" s="336">
        <f t="shared" si="256"/>
        <v>0</v>
      </c>
      <c r="EE72" s="336">
        <f t="shared" si="257"/>
        <v>0</v>
      </c>
      <c r="EF72" s="336">
        <f t="shared" si="258"/>
        <v>0</v>
      </c>
      <c r="EG72" s="390">
        <f t="shared" si="259"/>
        <v>0</v>
      </c>
      <c r="EH72" s="650">
        <f t="shared" si="161"/>
        <v>0</v>
      </c>
      <c r="EI72" s="650">
        <f>IF($AA72=1,IF(SUM($EH72:EH72)&lt;&gt;1,IF(SUM(GR72,HC72,HL72)&gt;0,1,),),)</f>
        <v>0</v>
      </c>
      <c r="EJ72" s="650">
        <f>IF($AA72=1,IF(SUM($EH72:EI72)&lt;&gt;1,IF(SUM(GS72,HD72,HM72)&gt;0,1,),),)</f>
        <v>0</v>
      </c>
      <c r="EK72" s="650">
        <f>IF($AA72=1,IF(SUM($EH72:EJ72)&lt;&gt;1,IF(SUM(GT72,HE72,HN72)&gt;0,1,),),)</f>
        <v>0</v>
      </c>
      <c r="EL72" s="650">
        <f>IF($AA72=1,IF(SUM($EH72:EK72)&lt;&gt;1,IF(SUM(GU72,GZ72,HF72,HO72)&gt;0,1,),),)</f>
        <v>0</v>
      </c>
      <c r="EM72" s="650">
        <f>IF($AA72=1,IF(SUM($EH72:EK72)&lt;&gt;1,IF(SUM(GV72,HG72,HP72)&gt;0,1,),),)</f>
        <v>0</v>
      </c>
      <c r="EN72" s="650">
        <f>IF($AA72=1,IF(SUM($EH72:EL72)&lt;&gt;1,IF(SUM(GW72,HH72,HQ72)&gt;0,1,),),)</f>
        <v>0</v>
      </c>
      <c r="EO72" s="650">
        <f>IF($AA72=1,IF(SUM($EH72:EM72)&lt;&gt;1,IF(SUM(GX72,HI72,HR72)&gt;0,1,),),)</f>
        <v>0</v>
      </c>
      <c r="EP72" s="650">
        <f>IF($AA72=1,IF(SUM($EH72:EO72)&lt;&gt;1,IF(SUM(GY72,HJ72,HS72,HA72)&gt;0,1,),),)</f>
        <v>0</v>
      </c>
      <c r="EQ72" s="818"/>
      <c r="ER72" s="818"/>
      <c r="ES72" s="818"/>
      <c r="ET72" s="818"/>
      <c r="EU72" s="818"/>
      <c r="EV72" s="818"/>
      <c r="EW72" s="59"/>
      <c r="EX72" s="59"/>
      <c r="EY72" s="59"/>
      <c r="EZ72" s="59"/>
      <c r="FA72" s="59"/>
      <c r="FB72" s="650">
        <f t="shared" si="21"/>
        <v>0</v>
      </c>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11"/>
      <c r="GB72" s="59"/>
      <c r="GC72" s="932"/>
      <c r="GD72" s="662"/>
      <c r="GE72" s="512"/>
      <c r="GF72" s="513"/>
      <c r="GG72" s="514"/>
      <c r="GH72" s="514"/>
      <c r="GI72" s="515">
        <f t="shared" si="260"/>
        <v>0</v>
      </c>
      <c r="GJ72" s="516">
        <f t="shared" si="261"/>
        <v>0</v>
      </c>
      <c r="GK72" s="517">
        <f t="shared" si="24"/>
        <v>0</v>
      </c>
      <c r="GL72" s="518">
        <f t="shared" si="262"/>
        <v>0</v>
      </c>
      <c r="GM72" s="518">
        <f t="shared" si="263"/>
        <v>0</v>
      </c>
      <c r="GN72" s="518">
        <f t="shared" si="264"/>
        <v>0</v>
      </c>
      <c r="GO72" s="518">
        <f t="shared" si="265"/>
        <v>0</v>
      </c>
      <c r="GP72" s="517">
        <f t="shared" si="162"/>
        <v>0</v>
      </c>
      <c r="GQ72" s="517">
        <f t="shared" si="163"/>
        <v>0</v>
      </c>
      <c r="GR72" s="517">
        <f>IF($GF72&lt;&gt;1,IF(AND(SUM($GQ72:GQ72)&lt;&gt;1),IF($GI72&gt;=10,1,),),0)</f>
        <v>0</v>
      </c>
      <c r="GS72" s="517">
        <f>IF($GF72&lt;&gt;1,IF(AND(SUM($GQ72:GR72)&lt;&gt;1),IF(AND($GE72=1,$GI72&gt;=4),1,),),0)</f>
        <v>0</v>
      </c>
      <c r="GT72" s="517">
        <f>IF($GF72&lt;&gt;1,IF(AND(SUM($GQ72:GS72)&lt;&gt;1),IF(AND($GE72=1,$GI72&gt;=2),1,),),0)</f>
        <v>0</v>
      </c>
      <c r="GU72" s="517">
        <f>IF($GF72&lt;&gt;1,IF(AND(SUM($GQ72:GT72)&lt;&gt;1),IF(AND($GE72=1,$GI72&gt;0),1,),),0)</f>
        <v>0</v>
      </c>
      <c r="GV72" s="517">
        <f>IF($GF72&lt;&gt;1,IF(AND(SUM($GQ72:GU72)&lt;&gt;1),IF($GI72&gt;=4,1,),),0)</f>
        <v>0</v>
      </c>
      <c r="GW72" s="517">
        <f>IF($GF72&lt;&gt;1,IF(AND(SUM($GQ72:GV72)&lt;&gt;1),IF($GE72=1,1,),),0)</f>
        <v>0</v>
      </c>
      <c r="GX72" s="517">
        <f>IF($GF72&lt;&gt;1,IF(AND(SUM($GQ72:GW72)&lt;&gt;1),IF($GI72&gt;=2,1,),),0)</f>
        <v>0</v>
      </c>
      <c r="GY72" s="517">
        <f>IF($GF72&lt;&gt;1,IF(AND(SUM($GQ72:GX72)&lt;&gt;1),IF($GI72&gt;0,1,),),0)</f>
        <v>0</v>
      </c>
      <c r="GZ72" s="517">
        <f t="shared" si="164"/>
        <v>0</v>
      </c>
      <c r="HA72" s="517">
        <f>IF(AND(SUM($GZ72:GZ72)&lt;&gt;1,$GP72=4,$GF72=1,$GI72&gt;0),1,0)</f>
        <v>0</v>
      </c>
      <c r="HB72" s="517">
        <f t="shared" si="165"/>
        <v>0</v>
      </c>
      <c r="HC72" s="517">
        <f t="shared" si="166"/>
        <v>0</v>
      </c>
      <c r="HD72" s="517">
        <f>IF(AND($GP72=2,SUM($HB72:HC72)&lt;&gt;1),IF(AND($GE72=1,$GJ72&gt;=0.2),1,),)</f>
        <v>0</v>
      </c>
      <c r="HE72" s="517">
        <f>IF(AND($GP72=2,SUM($HB72:HD72)&lt;&gt;1),IF(AND($GE72=1,$GJ72&gt;=0.1),1,),)</f>
        <v>0</v>
      </c>
      <c r="HF72" s="517">
        <f>IF(AND($GP72=2,SUM($HB72:HE72)&lt;&gt;1),IF(AND($GE72=1,$GI72&gt;0),1,),)</f>
        <v>0</v>
      </c>
      <c r="HG72" s="517">
        <f>IF(AND($GP72=2,SUM($HB72:HF72)&lt;&gt;1),IF($GJ72&gt;=0.2,1,),)</f>
        <v>0</v>
      </c>
      <c r="HH72" s="517">
        <f>IF(AND($GP72=2,SUM($HB72:HG72)&lt;&gt;1),IF($GE72=1,1,),)</f>
        <v>0</v>
      </c>
      <c r="HI72" s="517">
        <f>IF(AND($GP72=2,SUM($HB72:HH72)&lt;&gt;1),IF($GJ72&gt;=0.1,1,),)</f>
        <v>0</v>
      </c>
      <c r="HJ72" s="517">
        <f>IF(AND(SUM($HB72:HI72)&lt;&gt;1,$GP72=2,$GI72&gt;0),1,)</f>
        <v>0</v>
      </c>
      <c r="HK72" s="517">
        <f t="shared" si="167"/>
        <v>0</v>
      </c>
      <c r="HL72" s="517">
        <f t="shared" si="168"/>
        <v>0</v>
      </c>
      <c r="HM72" s="517">
        <f>IF(AND($GP72=3,SUM($HK72:HL72)&lt;&gt;1),IF(AND($GE72=1,$GJ72&gt;=0.1),1,),)</f>
        <v>0</v>
      </c>
      <c r="HN72" s="517">
        <f>IF(AND($GP72=3,SUM($HK72:HM72)&lt;&gt;1),IF(AND($GE72=1,$GJ72&gt;=0.05),1,),)</f>
        <v>0</v>
      </c>
      <c r="HO72" s="517">
        <f>IF(AND($GP72=3,SUM($HK72:HN72)&lt;&gt;1),IF(AND($GE72=1,$GI72&gt;0),1,),)</f>
        <v>0</v>
      </c>
      <c r="HP72" s="517">
        <f>IF(AND($GP72=3,SUM($HK72:HO72)&lt;&gt;1),IF($GJ72&gt;=0.1,1,),)</f>
        <v>0</v>
      </c>
      <c r="HQ72" s="517">
        <f>IF(AND($GP72=3,SUM($HK72:HP72)&lt;&gt;1),IF($GE72=1,1,),)</f>
        <v>0</v>
      </c>
      <c r="HR72" s="517">
        <f>IF(AND($GP72=3,SUM($HK72:HQ72)&lt;&gt;1),IF($GJ72&gt;=0.05,1,),)</f>
        <v>0</v>
      </c>
      <c r="HS72" s="517">
        <f>IF(AND(SUM($HK72:HR72)&lt;&gt;1,$GP72=3,$GF72=1,$GI72&gt;0),1,)</f>
        <v>0</v>
      </c>
      <c r="HT72" s="831"/>
      <c r="HU72" s="520">
        <f t="shared" si="169"/>
        <v>0</v>
      </c>
      <c r="HV72" s="521">
        <f t="shared" si="170"/>
        <v>0</v>
      </c>
      <c r="HW72" s="521">
        <f t="shared" si="171"/>
        <v>0</v>
      </c>
      <c r="HX72" s="521">
        <f t="shared" si="172"/>
        <v>0</v>
      </c>
      <c r="HY72" s="521">
        <f t="shared" si="173"/>
        <v>0</v>
      </c>
      <c r="HZ72" s="521">
        <f t="shared" si="174"/>
        <v>0</v>
      </c>
      <c r="IA72" s="521">
        <f t="shared" si="175"/>
        <v>0</v>
      </c>
      <c r="IB72" s="521">
        <f t="shared" si="176"/>
        <v>0</v>
      </c>
      <c r="IC72" s="521">
        <f t="shared" si="177"/>
        <v>0</v>
      </c>
      <c r="ID72" s="521">
        <f t="shared" si="178"/>
        <v>0</v>
      </c>
      <c r="IE72" s="521">
        <f t="shared" si="179"/>
        <v>0</v>
      </c>
      <c r="IF72" s="521">
        <f t="shared" si="180"/>
        <v>0</v>
      </c>
      <c r="IG72" s="521">
        <f t="shared" si="181"/>
        <v>0</v>
      </c>
      <c r="IH72" s="521">
        <f t="shared" si="182"/>
        <v>0</v>
      </c>
      <c r="II72" s="521">
        <f t="shared" si="183"/>
        <v>0</v>
      </c>
      <c r="IJ72" s="521">
        <f t="shared" si="184"/>
        <v>0</v>
      </c>
      <c r="IK72" s="521">
        <f t="shared" si="185"/>
        <v>0</v>
      </c>
      <c r="IL72" s="521">
        <f t="shared" si="186"/>
        <v>0</v>
      </c>
      <c r="IM72" s="521">
        <f t="shared" si="187"/>
        <v>0</v>
      </c>
      <c r="IN72" s="521">
        <f t="shared" si="266"/>
        <v>0</v>
      </c>
      <c r="IO72" s="521">
        <f t="shared" si="267"/>
        <v>0</v>
      </c>
      <c r="IP72" s="521">
        <f t="shared" si="268"/>
        <v>0</v>
      </c>
      <c r="IQ72" s="521">
        <f t="shared" si="269"/>
        <v>0</v>
      </c>
      <c r="IR72" s="521">
        <f t="shared" si="270"/>
        <v>0</v>
      </c>
      <c r="IS72" s="521">
        <f t="shared" si="271"/>
        <v>0</v>
      </c>
      <c r="IT72" s="521">
        <f t="shared" si="272"/>
        <v>0</v>
      </c>
      <c r="IU72" s="521">
        <f t="shared" si="273"/>
        <v>0</v>
      </c>
      <c r="IV72" s="521">
        <f t="shared" si="274"/>
        <v>0</v>
      </c>
      <c r="IW72" s="823">
        <f t="shared" si="275"/>
        <v>0</v>
      </c>
      <c r="IX72" s="521">
        <f t="shared" si="276"/>
        <v>0</v>
      </c>
      <c r="IY72" s="521">
        <f t="shared" si="277"/>
        <v>0</v>
      </c>
      <c r="IZ72" s="823">
        <f t="shared" si="188"/>
        <v>0</v>
      </c>
      <c r="JA72" s="521">
        <f t="shared" si="278"/>
        <v>0</v>
      </c>
      <c r="JB72" s="521">
        <f t="shared" si="279"/>
        <v>0</v>
      </c>
      <c r="JC72" s="521">
        <f t="shared" si="280"/>
        <v>0</v>
      </c>
      <c r="JD72" s="521">
        <f t="shared" si="189"/>
        <v>0</v>
      </c>
      <c r="JE72" s="521">
        <f t="shared" si="190"/>
        <v>0</v>
      </c>
      <c r="JF72" s="521">
        <f t="shared" si="191"/>
        <v>0</v>
      </c>
      <c r="JG72" s="521">
        <f t="shared" si="192"/>
        <v>0</v>
      </c>
      <c r="JH72" s="521">
        <f t="shared" si="193"/>
        <v>0</v>
      </c>
      <c r="JI72" s="521">
        <f t="shared" si="194"/>
        <v>0</v>
      </c>
      <c r="JJ72" s="521">
        <f t="shared" si="195"/>
        <v>0</v>
      </c>
      <c r="JK72" s="521">
        <f t="shared" si="196"/>
        <v>0</v>
      </c>
      <c r="JL72" s="521">
        <f t="shared" si="197"/>
        <v>0</v>
      </c>
      <c r="JM72" s="521">
        <f t="shared" si="198"/>
        <v>0</v>
      </c>
      <c r="JN72" s="521">
        <f t="shared" si="199"/>
        <v>0</v>
      </c>
      <c r="JO72" s="521">
        <f t="shared" si="200"/>
        <v>0</v>
      </c>
      <c r="JP72" s="521">
        <f t="shared" si="201"/>
        <v>0</v>
      </c>
      <c r="JQ72" s="521">
        <f t="shared" si="202"/>
        <v>0</v>
      </c>
      <c r="JR72" s="521">
        <f t="shared" si="203"/>
        <v>0</v>
      </c>
      <c r="JS72" s="521">
        <f t="shared" si="204"/>
        <v>0</v>
      </c>
      <c r="JT72" s="521">
        <f t="shared" si="205"/>
        <v>0</v>
      </c>
      <c r="JU72" s="521">
        <f t="shared" si="206"/>
        <v>0</v>
      </c>
      <c r="JV72" s="521">
        <f t="shared" si="207"/>
        <v>0</v>
      </c>
      <c r="JW72" s="521">
        <f t="shared" si="208"/>
        <v>0</v>
      </c>
      <c r="JX72" s="521">
        <f t="shared" si="209"/>
        <v>0</v>
      </c>
      <c r="JY72" s="521">
        <f t="shared" si="210"/>
        <v>0</v>
      </c>
      <c r="JZ72" s="521">
        <f t="shared" si="211"/>
        <v>0</v>
      </c>
      <c r="KA72" s="521">
        <f t="shared" si="212"/>
        <v>0</v>
      </c>
      <c r="KB72" s="521">
        <f t="shared" si="213"/>
        <v>0</v>
      </c>
      <c r="KC72" s="521">
        <f t="shared" si="214"/>
        <v>0</v>
      </c>
      <c r="KD72" s="521">
        <f t="shared" si="215"/>
        <v>0</v>
      </c>
      <c r="KE72" s="521">
        <f t="shared" si="216"/>
        <v>0</v>
      </c>
      <c r="KF72" s="521">
        <f t="shared" si="281"/>
        <v>0</v>
      </c>
      <c r="KG72" s="521">
        <f t="shared" si="217"/>
        <v>0</v>
      </c>
      <c r="KH72" s="521">
        <f t="shared" si="218"/>
        <v>0</v>
      </c>
      <c r="KI72" s="522">
        <f t="shared" si="219"/>
        <v>0</v>
      </c>
      <c r="KJ72" s="521">
        <f t="shared" si="282"/>
        <v>0</v>
      </c>
      <c r="KK72" s="760">
        <f>IF(H72=1,VLOOKUP(C72,'総括表 (A表)'!$E$12:$AW$542,42,FALSE),)</f>
        <v>0</v>
      </c>
      <c r="KL72" s="524">
        <f t="shared" si="220"/>
        <v>0</v>
      </c>
      <c r="KM72" s="521" t="str">
        <f t="shared" si="84"/>
        <v/>
      </c>
      <c r="KN72" s="521" t="str">
        <f t="shared" si="85"/>
        <v/>
      </c>
      <c r="KO72" s="521" t="str">
        <f t="shared" si="221"/>
        <v/>
      </c>
      <c r="KP72" s="521" t="str">
        <f t="shared" si="86"/>
        <v/>
      </c>
      <c r="KQ72" s="521" t="str">
        <f t="shared" si="87"/>
        <v/>
      </c>
      <c r="KR72" s="521" t="str">
        <f t="shared" si="88"/>
        <v/>
      </c>
      <c r="KS72" s="521" t="str">
        <f t="shared" si="89"/>
        <v/>
      </c>
      <c r="KT72" s="521" t="str">
        <f t="shared" si="90"/>
        <v/>
      </c>
      <c r="KU72" s="760" t="str">
        <f t="shared" si="91"/>
        <v/>
      </c>
      <c r="KV72" s="521" t="str">
        <f t="shared" si="283"/>
        <v/>
      </c>
      <c r="KW72" s="520">
        <f t="shared" si="93"/>
        <v>0</v>
      </c>
      <c r="KX72" s="521" t="str">
        <f t="shared" si="222"/>
        <v/>
      </c>
      <c r="KY72" s="525">
        <f t="shared" si="284"/>
        <v>0</v>
      </c>
      <c r="KZ72" s="521" t="str">
        <f t="shared" si="285"/>
        <v/>
      </c>
      <c r="LA72" s="760" t="str">
        <f t="shared" si="286"/>
        <v/>
      </c>
      <c r="LB72" s="526" t="str">
        <f t="shared" si="97"/>
        <v>○</v>
      </c>
      <c r="LC72" s="520">
        <f t="shared" si="223"/>
        <v>0</v>
      </c>
      <c r="LD72" s="527">
        <f t="shared" si="224"/>
        <v>0</v>
      </c>
      <c r="LE72" s="527" t="str">
        <f t="shared" si="225"/>
        <v/>
      </c>
      <c r="LF72" s="761" t="str">
        <f t="shared" si="226"/>
        <v/>
      </c>
      <c r="LG72" s="735" t="str">
        <f t="shared" si="287"/>
        <v/>
      </c>
      <c r="LH72" s="530" t="str">
        <f t="shared" si="288"/>
        <v>○</v>
      </c>
      <c r="LI72" s="736">
        <f t="shared" si="100"/>
        <v>0</v>
      </c>
      <c r="LJ72" s="761">
        <f t="shared" si="289"/>
        <v>0</v>
      </c>
      <c r="LK72" s="532">
        <f t="shared" si="227"/>
        <v>0</v>
      </c>
      <c r="LL72" s="533" t="str">
        <f t="shared" si="228"/>
        <v>○</v>
      </c>
      <c r="LM72" s="600">
        <f t="shared" si="290"/>
        <v>0</v>
      </c>
      <c r="LN72" s="602" t="str">
        <f t="shared" si="229"/>
        <v>○</v>
      </c>
      <c r="LO72" s="608">
        <f t="shared" si="103"/>
        <v>0</v>
      </c>
      <c r="LP72" s="521" t="str">
        <f t="shared" si="291"/>
        <v/>
      </c>
      <c r="LQ72" s="607">
        <f t="shared" si="292"/>
        <v>0</v>
      </c>
      <c r="LR72" s="521" t="str">
        <f t="shared" si="293"/>
        <v/>
      </c>
      <c r="LS72" s="519" t="str">
        <f t="shared" si="294"/>
        <v/>
      </c>
      <c r="LT72" s="526" t="str">
        <f t="shared" si="108"/>
        <v>○</v>
      </c>
      <c r="LU72" s="601" t="str">
        <f t="shared" si="230"/>
        <v/>
      </c>
      <c r="LV72" s="601">
        <f t="shared" si="231"/>
        <v>0</v>
      </c>
      <c r="LW72" s="761">
        <f t="shared" si="295"/>
        <v>0</v>
      </c>
      <c r="LX72" s="735">
        <f t="shared" si="296"/>
        <v>0</v>
      </c>
      <c r="LY72" s="530" t="str">
        <f t="shared" si="112"/>
        <v>○</v>
      </c>
      <c r="LZ72" s="736">
        <f t="shared" si="297"/>
        <v>0</v>
      </c>
      <c r="MA72" s="761">
        <f t="shared" si="298"/>
        <v>0</v>
      </c>
      <c r="MB72" s="532">
        <f t="shared" si="299"/>
        <v>0</v>
      </c>
      <c r="MC72" s="533" t="str">
        <f t="shared" si="232"/>
        <v>○</v>
      </c>
      <c r="MD72" s="473">
        <f>IF(AND($H72=1,$T72=1),SUMIF($E$14:$E$213,E72,$CA$14:CA271),0)</f>
        <v>0</v>
      </c>
      <c r="ME72" s="856" t="str">
        <f t="shared" si="116"/>
        <v>○</v>
      </c>
      <c r="MF72" s="869" t="str">
        <f t="shared" si="233"/>
        <v/>
      </c>
      <c r="MG72" s="870" t="str">
        <f t="shared" si="300"/>
        <v/>
      </c>
      <c r="MH72" s="871" t="str">
        <f t="shared" si="301"/>
        <v/>
      </c>
      <c r="MI72" s="872" t="str">
        <f t="shared" si="234"/>
        <v/>
      </c>
      <c r="MJ72" s="873" t="str">
        <f t="shared" si="302"/>
        <v/>
      </c>
      <c r="MK72" s="874">
        <f t="shared" si="303"/>
        <v>0</v>
      </c>
    </row>
    <row r="73" spans="1:349" ht="18.649999999999999" customHeight="1">
      <c r="A73" s="610">
        <f t="shared" si="245"/>
        <v>0</v>
      </c>
      <c r="B73" s="610">
        <f t="shared" si="121"/>
        <v>0</v>
      </c>
      <c r="C73" s="610">
        <f t="shared" si="122"/>
        <v>0</v>
      </c>
      <c r="D73" s="610">
        <f t="shared" si="123"/>
        <v>0</v>
      </c>
      <c r="E73" s="610">
        <f t="shared" si="246"/>
        <v>0</v>
      </c>
      <c r="F73" s="610">
        <f t="shared" si="124"/>
        <v>0</v>
      </c>
      <c r="G73" s="610">
        <f t="shared" si="125"/>
        <v>0</v>
      </c>
      <c r="H73" s="610">
        <f t="shared" si="126"/>
        <v>0</v>
      </c>
      <c r="I73" s="611">
        <f t="shared" si="10"/>
        <v>60</v>
      </c>
      <c r="J73" s="406"/>
      <c r="K73" s="407"/>
      <c r="L73" s="407"/>
      <c r="M73" s="720"/>
      <c r="N73" s="924"/>
      <c r="O73" s="918"/>
      <c r="P73" s="306"/>
      <c r="Q73" s="637">
        <f t="shared" si="127"/>
        <v>0</v>
      </c>
      <c r="R73" s="656"/>
      <c r="S73" s="655"/>
      <c r="T73" s="657"/>
      <c r="U73" s="657"/>
      <c r="V73" s="762">
        <f t="shared" si="247"/>
        <v>0</v>
      </c>
      <c r="W73" s="305"/>
      <c r="X73" s="502"/>
      <c r="Y73" s="502"/>
      <c r="Z73" s="305"/>
      <c r="AA73" s="639" t="str">
        <f t="shared" si="128"/>
        <v/>
      </c>
      <c r="AB73" s="640" t="str">
        <f t="shared" si="129"/>
        <v/>
      </c>
      <c r="AC73" s="314"/>
      <c r="AD73" s="641">
        <f t="shared" si="130"/>
        <v>0</v>
      </c>
      <c r="AE73" s="729"/>
      <c r="AF73" s="728" t="str">
        <f>'整理番号表 （R6時） '!$AC73</f>
        <v/>
      </c>
      <c r="AG73" s="730" t="str">
        <f t="shared" si="131"/>
        <v/>
      </c>
      <c r="AH73" s="314"/>
      <c r="AI73" s="314"/>
      <c r="AJ73" s="639">
        <f>IF(AI73&lt;&gt;0,VLOOKUP(AI73,'整理番号表 （R6時） '!$B$20:$F$47,2,FALSE),)</f>
        <v>0</v>
      </c>
      <c r="AK73" s="409"/>
      <c r="AL73" s="733"/>
      <c r="AM73" s="409"/>
      <c r="AN73" s="315"/>
      <c r="AO73" s="644" t="str">
        <f>IF(AND($S73=1,$AN73&lt;&gt;0),VLOOKUP(AN73,'整理番号表 （R6時） '!$P$6:$Q$39,2,FALSE),IF(AND($T73=1,$AN73&gt;0,$AN73&lt;=8),VLOOKUP($AN73,'整理番号表 （R6時） '!$P$6:$Q$13,2,FALSE),IF($AN73&gt;=9,"ﾘｰｽは1～8の数字を選択","")))</f>
        <v/>
      </c>
      <c r="AP73" s="501"/>
      <c r="AQ73" s="645">
        <f t="shared" si="132"/>
        <v>0</v>
      </c>
      <c r="AR73" s="810"/>
      <c r="AS73" s="305"/>
      <c r="AT73" s="504"/>
      <c r="AU73" s="505"/>
      <c r="AV73" s="503"/>
      <c r="AW73" s="315"/>
      <c r="AX73" s="751">
        <f>IF(AW73&lt;&gt;0,VLOOKUP(AW73,'整理番号表 （R6時） '!$P$43:$R$49,2,FALSE),)</f>
        <v>0</v>
      </c>
      <c r="AY73" s="506"/>
      <c r="AZ73" s="505"/>
      <c r="BA73" s="503"/>
      <c r="BB73" s="444"/>
      <c r="BC73" s="759">
        <f t="shared" si="133"/>
        <v>0</v>
      </c>
      <c r="BD73" s="763">
        <f t="shared" si="248"/>
        <v>0</v>
      </c>
      <c r="BE73" s="759">
        <f t="shared" si="134"/>
        <v>0</v>
      </c>
      <c r="BF73" s="508"/>
      <c r="BG73" s="508"/>
      <c r="BH73" s="508"/>
      <c r="BI73" s="509"/>
      <c r="BJ73" s="770" t="str">
        <f t="shared" si="135"/>
        <v/>
      </c>
      <c r="BK73" s="772" t="str">
        <f t="shared" si="136"/>
        <v/>
      </c>
      <c r="BL73" s="648">
        <f t="shared" si="137"/>
        <v>0</v>
      </c>
      <c r="BM73" s="836"/>
      <c r="BN73" s="510"/>
      <c r="BO73" s="593"/>
      <c r="BP73" s="902"/>
      <c r="BQ73" s="756"/>
      <c r="BR73" s="756"/>
      <c r="BS73" s="756"/>
      <c r="BT73" s="929" t="str">
        <f t="shared" si="306"/>
        <v/>
      </c>
      <c r="BU73" s="911"/>
      <c r="BV73" s="752"/>
      <c r="BW73" s="751">
        <f>IF(BV73&lt;&gt;0,VLOOKUP(BV73,'整理番号表 （R6時） '!$P$43:$R$49,2,FALSE),)</f>
        <v>0</v>
      </c>
      <c r="BX73" s="758"/>
      <c r="BY73" s="757"/>
      <c r="BZ73" s="759" t="str">
        <f t="shared" si="138"/>
        <v/>
      </c>
      <c r="CA73" s="712"/>
      <c r="CB73" s="759">
        <f t="shared" si="139"/>
        <v>0</v>
      </c>
      <c r="CC73" s="763" t="str">
        <f t="shared" si="249"/>
        <v/>
      </c>
      <c r="CD73" s="754"/>
      <c r="CE73" s="754"/>
      <c r="CF73" s="759">
        <f t="shared" si="235"/>
        <v>0</v>
      </c>
      <c r="CG73" s="748"/>
      <c r="CH73" s="748"/>
      <c r="CI73" s="622"/>
      <c r="CJ73" s="853"/>
      <c r="CK73" s="854"/>
      <c r="CL73" s="665" t="str">
        <f t="shared" si="140"/>
        <v/>
      </c>
      <c r="CM73" s="666" t="str">
        <f t="shared" si="250"/>
        <v/>
      </c>
      <c r="CN73" s="744"/>
      <c r="CO73" s="496"/>
      <c r="CP73" s="762" t="str">
        <f t="shared" si="251"/>
        <v/>
      </c>
      <c r="CQ73" s="740"/>
      <c r="CR73" s="749"/>
      <c r="CS73" s="740"/>
      <c r="CT73" s="740"/>
      <c r="CU73" s="740"/>
      <c r="CV73" s="649" t="str">
        <f t="shared" si="141"/>
        <v/>
      </c>
      <c r="CW73" s="547">
        <f t="shared" si="142"/>
        <v>0</v>
      </c>
      <c r="CX73" s="762" t="str">
        <f t="shared" si="252"/>
        <v/>
      </c>
      <c r="CY73" s="715"/>
      <c r="CZ73" s="740"/>
      <c r="DA73" s="715"/>
      <c r="DB73" s="715"/>
      <c r="DC73" s="714"/>
      <c r="DD73" s="649" t="str">
        <f t="shared" si="143"/>
        <v/>
      </c>
      <c r="DE73" s="547" t="str">
        <f t="shared" si="144"/>
        <v/>
      </c>
      <c r="DF73" s="762">
        <f t="shared" si="145"/>
        <v>0</v>
      </c>
      <c r="DG73" s="762" t="str">
        <f t="shared" si="146"/>
        <v/>
      </c>
      <c r="DH73" s="762">
        <f t="shared" si="147"/>
        <v>0</v>
      </c>
      <c r="DI73" s="762">
        <f t="shared" si="148"/>
        <v>0</v>
      </c>
      <c r="DJ73" s="762">
        <f t="shared" si="149"/>
        <v>0</v>
      </c>
      <c r="DK73" s="762">
        <f t="shared" si="150"/>
        <v>0</v>
      </c>
      <c r="DL73" s="762">
        <f t="shared" si="151"/>
        <v>0</v>
      </c>
      <c r="DM73" s="762" t="str">
        <f t="shared" si="152"/>
        <v/>
      </c>
      <c r="DN73" s="855"/>
      <c r="DO73" s="661">
        <f t="shared" si="307"/>
        <v>0</v>
      </c>
      <c r="DP73" s="336">
        <f t="shared" si="307"/>
        <v>0</v>
      </c>
      <c r="DQ73" s="336">
        <f t="shared" si="307"/>
        <v>0</v>
      </c>
      <c r="DR73" s="336">
        <f t="shared" si="307"/>
        <v>0</v>
      </c>
      <c r="DS73" s="336">
        <f t="shared" si="307"/>
        <v>0</v>
      </c>
      <c r="DT73" s="336">
        <f t="shared" si="307"/>
        <v>0</v>
      </c>
      <c r="DU73" s="336">
        <f t="shared" si="253"/>
        <v>0</v>
      </c>
      <c r="DV73" s="336">
        <f t="shared" si="308"/>
        <v>0</v>
      </c>
      <c r="DW73" s="336">
        <f t="shared" si="308"/>
        <v>0</v>
      </c>
      <c r="DX73" s="336">
        <f t="shared" si="308"/>
        <v>0</v>
      </c>
      <c r="DY73" s="336">
        <f t="shared" si="308"/>
        <v>0</v>
      </c>
      <c r="DZ73" s="336">
        <f t="shared" si="308"/>
        <v>0</v>
      </c>
      <c r="EA73" s="336">
        <f t="shared" si="308"/>
        <v>0</v>
      </c>
      <c r="EB73" s="336">
        <f t="shared" si="254"/>
        <v>0</v>
      </c>
      <c r="EC73" s="336">
        <f t="shared" si="255"/>
        <v>0</v>
      </c>
      <c r="ED73" s="336">
        <f t="shared" si="256"/>
        <v>0</v>
      </c>
      <c r="EE73" s="336">
        <f t="shared" si="257"/>
        <v>0</v>
      </c>
      <c r="EF73" s="336">
        <f t="shared" si="258"/>
        <v>0</v>
      </c>
      <c r="EG73" s="390">
        <f t="shared" si="259"/>
        <v>0</v>
      </c>
      <c r="EH73" s="650">
        <f t="shared" si="161"/>
        <v>0</v>
      </c>
      <c r="EI73" s="650">
        <f>IF($AA73=1,IF(SUM($EH73:EH73)&lt;&gt;1,IF(SUM(GR73,HC73,HL73)&gt;0,1,),),)</f>
        <v>0</v>
      </c>
      <c r="EJ73" s="650">
        <f>IF($AA73=1,IF(SUM($EH73:EI73)&lt;&gt;1,IF(SUM(GS73,HD73,HM73)&gt;0,1,),),)</f>
        <v>0</v>
      </c>
      <c r="EK73" s="650">
        <f>IF($AA73=1,IF(SUM($EH73:EJ73)&lt;&gt;1,IF(SUM(GT73,HE73,HN73)&gt;0,1,),),)</f>
        <v>0</v>
      </c>
      <c r="EL73" s="650">
        <f>IF($AA73=1,IF(SUM($EH73:EK73)&lt;&gt;1,IF(SUM(GU73,GZ73,HF73,HO73)&gt;0,1,),),)</f>
        <v>0</v>
      </c>
      <c r="EM73" s="650">
        <f>IF($AA73=1,IF(SUM($EH73:EK73)&lt;&gt;1,IF(SUM(GV73,HG73,HP73)&gt;0,1,),),)</f>
        <v>0</v>
      </c>
      <c r="EN73" s="650">
        <f>IF($AA73=1,IF(SUM($EH73:EL73)&lt;&gt;1,IF(SUM(GW73,HH73,HQ73)&gt;0,1,),),)</f>
        <v>0</v>
      </c>
      <c r="EO73" s="650">
        <f>IF($AA73=1,IF(SUM($EH73:EM73)&lt;&gt;1,IF(SUM(GX73,HI73,HR73)&gt;0,1,),),)</f>
        <v>0</v>
      </c>
      <c r="EP73" s="650">
        <f>IF($AA73=1,IF(SUM($EH73:EO73)&lt;&gt;1,IF(SUM(GY73,HJ73,HS73,HA73)&gt;0,1,),),)</f>
        <v>0</v>
      </c>
      <c r="EQ73" s="818"/>
      <c r="ER73" s="818"/>
      <c r="ES73" s="818"/>
      <c r="ET73" s="818"/>
      <c r="EU73" s="818"/>
      <c r="EV73" s="818"/>
      <c r="EW73" s="59"/>
      <c r="EX73" s="59"/>
      <c r="EY73" s="59"/>
      <c r="EZ73" s="59"/>
      <c r="FA73" s="59"/>
      <c r="FB73" s="650">
        <f t="shared" si="21"/>
        <v>0</v>
      </c>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11"/>
      <c r="GB73" s="59"/>
      <c r="GC73" s="932"/>
      <c r="GD73" s="662"/>
      <c r="GE73" s="512"/>
      <c r="GF73" s="513"/>
      <c r="GG73" s="514"/>
      <c r="GH73" s="514"/>
      <c r="GI73" s="515">
        <f t="shared" si="260"/>
        <v>0</v>
      </c>
      <c r="GJ73" s="516">
        <f t="shared" si="261"/>
        <v>0</v>
      </c>
      <c r="GK73" s="517">
        <f t="shared" si="24"/>
        <v>0</v>
      </c>
      <c r="GL73" s="518">
        <f t="shared" si="262"/>
        <v>0</v>
      </c>
      <c r="GM73" s="518">
        <f t="shared" si="263"/>
        <v>0</v>
      </c>
      <c r="GN73" s="518">
        <f t="shared" si="264"/>
        <v>0</v>
      </c>
      <c r="GO73" s="518">
        <f t="shared" si="265"/>
        <v>0</v>
      </c>
      <c r="GP73" s="517">
        <f t="shared" si="162"/>
        <v>0</v>
      </c>
      <c r="GQ73" s="517">
        <f t="shared" si="163"/>
        <v>0</v>
      </c>
      <c r="GR73" s="517">
        <f>IF($GF73&lt;&gt;1,IF(AND(SUM($GQ73:GQ73)&lt;&gt;1),IF($GI73&gt;=10,1,),),0)</f>
        <v>0</v>
      </c>
      <c r="GS73" s="517">
        <f>IF($GF73&lt;&gt;1,IF(AND(SUM($GQ73:GR73)&lt;&gt;1),IF(AND($GE73=1,$GI73&gt;=4),1,),),0)</f>
        <v>0</v>
      </c>
      <c r="GT73" s="517">
        <f>IF($GF73&lt;&gt;1,IF(AND(SUM($GQ73:GS73)&lt;&gt;1),IF(AND($GE73=1,$GI73&gt;=2),1,),),0)</f>
        <v>0</v>
      </c>
      <c r="GU73" s="517">
        <f>IF($GF73&lt;&gt;1,IF(AND(SUM($GQ73:GT73)&lt;&gt;1),IF(AND($GE73=1,$GI73&gt;0),1,),),0)</f>
        <v>0</v>
      </c>
      <c r="GV73" s="517">
        <f>IF($GF73&lt;&gt;1,IF(AND(SUM($GQ73:GU73)&lt;&gt;1),IF($GI73&gt;=4,1,),),0)</f>
        <v>0</v>
      </c>
      <c r="GW73" s="517">
        <f>IF($GF73&lt;&gt;1,IF(AND(SUM($GQ73:GV73)&lt;&gt;1),IF($GE73=1,1,),),0)</f>
        <v>0</v>
      </c>
      <c r="GX73" s="517">
        <f>IF($GF73&lt;&gt;1,IF(AND(SUM($GQ73:GW73)&lt;&gt;1),IF($GI73&gt;=2,1,),),0)</f>
        <v>0</v>
      </c>
      <c r="GY73" s="517">
        <f>IF($GF73&lt;&gt;1,IF(AND(SUM($GQ73:GX73)&lt;&gt;1),IF($GI73&gt;0,1,),),0)</f>
        <v>0</v>
      </c>
      <c r="GZ73" s="517">
        <f t="shared" si="164"/>
        <v>0</v>
      </c>
      <c r="HA73" s="517">
        <f>IF(AND(SUM($GZ73:GZ73)&lt;&gt;1,$GP73=4,$GF73=1,$GI73&gt;0),1,0)</f>
        <v>0</v>
      </c>
      <c r="HB73" s="517">
        <f t="shared" si="165"/>
        <v>0</v>
      </c>
      <c r="HC73" s="517">
        <f t="shared" si="166"/>
        <v>0</v>
      </c>
      <c r="HD73" s="517">
        <f>IF(AND($GP73=2,SUM($HB73:HC73)&lt;&gt;1),IF(AND($GE73=1,$GJ73&gt;=0.2),1,),)</f>
        <v>0</v>
      </c>
      <c r="HE73" s="517">
        <f>IF(AND($GP73=2,SUM($HB73:HD73)&lt;&gt;1),IF(AND($GE73=1,$GJ73&gt;=0.1),1,),)</f>
        <v>0</v>
      </c>
      <c r="HF73" s="517">
        <f>IF(AND($GP73=2,SUM($HB73:HE73)&lt;&gt;1),IF(AND($GE73=1,$GI73&gt;0),1,),)</f>
        <v>0</v>
      </c>
      <c r="HG73" s="517">
        <f>IF(AND($GP73=2,SUM($HB73:HF73)&lt;&gt;1),IF($GJ73&gt;=0.2,1,),)</f>
        <v>0</v>
      </c>
      <c r="HH73" s="517">
        <f>IF(AND($GP73=2,SUM($HB73:HG73)&lt;&gt;1),IF($GE73=1,1,),)</f>
        <v>0</v>
      </c>
      <c r="HI73" s="517">
        <f>IF(AND($GP73=2,SUM($HB73:HH73)&lt;&gt;1),IF($GJ73&gt;=0.1,1,),)</f>
        <v>0</v>
      </c>
      <c r="HJ73" s="517">
        <f>IF(AND(SUM($HB73:HI73)&lt;&gt;1,$GP73=2,$GI73&gt;0),1,)</f>
        <v>0</v>
      </c>
      <c r="HK73" s="517">
        <f t="shared" si="167"/>
        <v>0</v>
      </c>
      <c r="HL73" s="517">
        <f t="shared" si="168"/>
        <v>0</v>
      </c>
      <c r="HM73" s="517">
        <f>IF(AND($GP73=3,SUM($HK73:HL73)&lt;&gt;1),IF(AND($GE73=1,$GJ73&gt;=0.1),1,),)</f>
        <v>0</v>
      </c>
      <c r="HN73" s="517">
        <f>IF(AND($GP73=3,SUM($HK73:HM73)&lt;&gt;1),IF(AND($GE73=1,$GJ73&gt;=0.05),1,),)</f>
        <v>0</v>
      </c>
      <c r="HO73" s="517">
        <f>IF(AND($GP73=3,SUM($HK73:HN73)&lt;&gt;1),IF(AND($GE73=1,$GI73&gt;0),1,),)</f>
        <v>0</v>
      </c>
      <c r="HP73" s="517">
        <f>IF(AND($GP73=3,SUM($HK73:HO73)&lt;&gt;1),IF($GJ73&gt;=0.1,1,),)</f>
        <v>0</v>
      </c>
      <c r="HQ73" s="517">
        <f>IF(AND($GP73=3,SUM($HK73:HP73)&lt;&gt;1),IF($GE73=1,1,),)</f>
        <v>0</v>
      </c>
      <c r="HR73" s="517">
        <f>IF(AND($GP73=3,SUM($HK73:HQ73)&lt;&gt;1),IF($GJ73&gt;=0.05,1,),)</f>
        <v>0</v>
      </c>
      <c r="HS73" s="517">
        <f>IF(AND(SUM($HK73:HR73)&lt;&gt;1,$GP73=3,$GF73=1,$GI73&gt;0),1,)</f>
        <v>0</v>
      </c>
      <c r="HT73" s="831"/>
      <c r="HU73" s="520">
        <f t="shared" si="169"/>
        <v>0</v>
      </c>
      <c r="HV73" s="521">
        <f t="shared" si="170"/>
        <v>0</v>
      </c>
      <c r="HW73" s="521">
        <f t="shared" si="171"/>
        <v>0</v>
      </c>
      <c r="HX73" s="521">
        <f t="shared" si="172"/>
        <v>0</v>
      </c>
      <c r="HY73" s="521">
        <f t="shared" si="173"/>
        <v>0</v>
      </c>
      <c r="HZ73" s="521">
        <f t="shared" si="174"/>
        <v>0</v>
      </c>
      <c r="IA73" s="521">
        <f t="shared" si="175"/>
        <v>0</v>
      </c>
      <c r="IB73" s="521">
        <f t="shared" si="176"/>
        <v>0</v>
      </c>
      <c r="IC73" s="521">
        <f t="shared" si="177"/>
        <v>0</v>
      </c>
      <c r="ID73" s="521">
        <f t="shared" si="178"/>
        <v>0</v>
      </c>
      <c r="IE73" s="521">
        <f t="shared" si="179"/>
        <v>0</v>
      </c>
      <c r="IF73" s="521">
        <f t="shared" si="180"/>
        <v>0</v>
      </c>
      <c r="IG73" s="521">
        <f t="shared" si="181"/>
        <v>0</v>
      </c>
      <c r="IH73" s="521">
        <f t="shared" si="182"/>
        <v>0</v>
      </c>
      <c r="II73" s="521">
        <f t="shared" si="183"/>
        <v>0</v>
      </c>
      <c r="IJ73" s="521">
        <f t="shared" si="184"/>
        <v>0</v>
      </c>
      <c r="IK73" s="521">
        <f t="shared" si="185"/>
        <v>0</v>
      </c>
      <c r="IL73" s="521">
        <f t="shared" si="186"/>
        <v>0</v>
      </c>
      <c r="IM73" s="521">
        <f t="shared" si="187"/>
        <v>0</v>
      </c>
      <c r="IN73" s="521">
        <f t="shared" si="266"/>
        <v>0</v>
      </c>
      <c r="IO73" s="521">
        <f t="shared" si="267"/>
        <v>0</v>
      </c>
      <c r="IP73" s="521">
        <f t="shared" si="268"/>
        <v>0</v>
      </c>
      <c r="IQ73" s="521">
        <f t="shared" si="269"/>
        <v>0</v>
      </c>
      <c r="IR73" s="521">
        <f t="shared" si="270"/>
        <v>0</v>
      </c>
      <c r="IS73" s="521">
        <f t="shared" si="271"/>
        <v>0</v>
      </c>
      <c r="IT73" s="521">
        <f t="shared" si="272"/>
        <v>0</v>
      </c>
      <c r="IU73" s="521">
        <f t="shared" si="273"/>
        <v>0</v>
      </c>
      <c r="IV73" s="521">
        <f t="shared" si="274"/>
        <v>0</v>
      </c>
      <c r="IW73" s="823">
        <f t="shared" si="275"/>
        <v>0</v>
      </c>
      <c r="IX73" s="521">
        <f t="shared" si="276"/>
        <v>0</v>
      </c>
      <c r="IY73" s="521">
        <f t="shared" si="277"/>
        <v>0</v>
      </c>
      <c r="IZ73" s="823">
        <f t="shared" si="188"/>
        <v>0</v>
      </c>
      <c r="JA73" s="521">
        <f t="shared" si="278"/>
        <v>0</v>
      </c>
      <c r="JB73" s="521">
        <f t="shared" si="279"/>
        <v>0</v>
      </c>
      <c r="JC73" s="521">
        <f t="shared" si="280"/>
        <v>0</v>
      </c>
      <c r="JD73" s="521">
        <f t="shared" si="189"/>
        <v>0</v>
      </c>
      <c r="JE73" s="521">
        <f t="shared" si="190"/>
        <v>0</v>
      </c>
      <c r="JF73" s="521">
        <f t="shared" si="191"/>
        <v>0</v>
      </c>
      <c r="JG73" s="521">
        <f t="shared" si="192"/>
        <v>0</v>
      </c>
      <c r="JH73" s="521">
        <f t="shared" si="193"/>
        <v>0</v>
      </c>
      <c r="JI73" s="521">
        <f t="shared" si="194"/>
        <v>0</v>
      </c>
      <c r="JJ73" s="521">
        <f t="shared" si="195"/>
        <v>0</v>
      </c>
      <c r="JK73" s="521">
        <f t="shared" si="196"/>
        <v>0</v>
      </c>
      <c r="JL73" s="521">
        <f t="shared" si="197"/>
        <v>0</v>
      </c>
      <c r="JM73" s="521">
        <f t="shared" si="198"/>
        <v>0</v>
      </c>
      <c r="JN73" s="521">
        <f t="shared" si="199"/>
        <v>0</v>
      </c>
      <c r="JO73" s="521">
        <f t="shared" si="200"/>
        <v>0</v>
      </c>
      <c r="JP73" s="521">
        <f t="shared" si="201"/>
        <v>0</v>
      </c>
      <c r="JQ73" s="521">
        <f t="shared" si="202"/>
        <v>0</v>
      </c>
      <c r="JR73" s="521">
        <f t="shared" si="203"/>
        <v>0</v>
      </c>
      <c r="JS73" s="521">
        <f t="shared" si="204"/>
        <v>0</v>
      </c>
      <c r="JT73" s="521">
        <f t="shared" si="205"/>
        <v>0</v>
      </c>
      <c r="JU73" s="521">
        <f t="shared" si="206"/>
        <v>0</v>
      </c>
      <c r="JV73" s="521">
        <f t="shared" si="207"/>
        <v>0</v>
      </c>
      <c r="JW73" s="521">
        <f t="shared" si="208"/>
        <v>0</v>
      </c>
      <c r="JX73" s="521">
        <f t="shared" si="209"/>
        <v>0</v>
      </c>
      <c r="JY73" s="521">
        <f t="shared" si="210"/>
        <v>0</v>
      </c>
      <c r="JZ73" s="521">
        <f t="shared" si="211"/>
        <v>0</v>
      </c>
      <c r="KA73" s="521">
        <f t="shared" si="212"/>
        <v>0</v>
      </c>
      <c r="KB73" s="521">
        <f t="shared" si="213"/>
        <v>0</v>
      </c>
      <c r="KC73" s="521">
        <f t="shared" si="214"/>
        <v>0</v>
      </c>
      <c r="KD73" s="521">
        <f t="shared" si="215"/>
        <v>0</v>
      </c>
      <c r="KE73" s="521">
        <f t="shared" si="216"/>
        <v>0</v>
      </c>
      <c r="KF73" s="521">
        <f t="shared" si="281"/>
        <v>0</v>
      </c>
      <c r="KG73" s="521">
        <f t="shared" si="217"/>
        <v>0</v>
      </c>
      <c r="KH73" s="521">
        <f t="shared" si="218"/>
        <v>0</v>
      </c>
      <c r="KI73" s="522">
        <f t="shared" si="219"/>
        <v>0</v>
      </c>
      <c r="KJ73" s="521">
        <f t="shared" si="282"/>
        <v>0</v>
      </c>
      <c r="KK73" s="760">
        <f>IF(H73=1,VLOOKUP(C73,'総括表 (A表)'!$E$12:$AW$542,42,FALSE),)</f>
        <v>0</v>
      </c>
      <c r="KL73" s="524">
        <f t="shared" si="220"/>
        <v>0</v>
      </c>
      <c r="KM73" s="521" t="str">
        <f t="shared" si="84"/>
        <v/>
      </c>
      <c r="KN73" s="521" t="str">
        <f t="shared" si="85"/>
        <v/>
      </c>
      <c r="KO73" s="521" t="str">
        <f t="shared" si="221"/>
        <v/>
      </c>
      <c r="KP73" s="521" t="str">
        <f t="shared" si="86"/>
        <v/>
      </c>
      <c r="KQ73" s="521" t="str">
        <f t="shared" si="87"/>
        <v/>
      </c>
      <c r="KR73" s="521" t="str">
        <f t="shared" si="88"/>
        <v/>
      </c>
      <c r="KS73" s="521" t="str">
        <f t="shared" si="89"/>
        <v/>
      </c>
      <c r="KT73" s="521" t="str">
        <f t="shared" si="90"/>
        <v/>
      </c>
      <c r="KU73" s="760" t="str">
        <f t="shared" si="91"/>
        <v/>
      </c>
      <c r="KV73" s="521" t="str">
        <f t="shared" si="283"/>
        <v/>
      </c>
      <c r="KW73" s="520">
        <f t="shared" si="93"/>
        <v>0</v>
      </c>
      <c r="KX73" s="521" t="str">
        <f t="shared" si="222"/>
        <v/>
      </c>
      <c r="KY73" s="525">
        <f t="shared" si="284"/>
        <v>0</v>
      </c>
      <c r="KZ73" s="521" t="str">
        <f t="shared" si="285"/>
        <v/>
      </c>
      <c r="LA73" s="760" t="str">
        <f t="shared" si="286"/>
        <v/>
      </c>
      <c r="LB73" s="526" t="str">
        <f t="shared" si="97"/>
        <v>○</v>
      </c>
      <c r="LC73" s="520">
        <f t="shared" si="223"/>
        <v>0</v>
      </c>
      <c r="LD73" s="527">
        <f t="shared" si="224"/>
        <v>0</v>
      </c>
      <c r="LE73" s="527" t="str">
        <f t="shared" si="225"/>
        <v/>
      </c>
      <c r="LF73" s="761" t="str">
        <f t="shared" si="226"/>
        <v/>
      </c>
      <c r="LG73" s="735" t="str">
        <f t="shared" si="287"/>
        <v/>
      </c>
      <c r="LH73" s="530" t="str">
        <f t="shared" si="288"/>
        <v>○</v>
      </c>
      <c r="LI73" s="736">
        <f t="shared" si="100"/>
        <v>0</v>
      </c>
      <c r="LJ73" s="761">
        <f t="shared" si="289"/>
        <v>0</v>
      </c>
      <c r="LK73" s="532">
        <f t="shared" si="227"/>
        <v>0</v>
      </c>
      <c r="LL73" s="533" t="str">
        <f t="shared" si="228"/>
        <v>○</v>
      </c>
      <c r="LM73" s="600">
        <f t="shared" si="290"/>
        <v>0</v>
      </c>
      <c r="LN73" s="602" t="str">
        <f t="shared" si="229"/>
        <v>○</v>
      </c>
      <c r="LO73" s="608">
        <f t="shared" si="103"/>
        <v>0</v>
      </c>
      <c r="LP73" s="521" t="str">
        <f t="shared" si="291"/>
        <v/>
      </c>
      <c r="LQ73" s="607">
        <f t="shared" si="292"/>
        <v>0</v>
      </c>
      <c r="LR73" s="521" t="str">
        <f t="shared" si="293"/>
        <v/>
      </c>
      <c r="LS73" s="519" t="str">
        <f t="shared" si="294"/>
        <v/>
      </c>
      <c r="LT73" s="526" t="str">
        <f t="shared" si="108"/>
        <v>○</v>
      </c>
      <c r="LU73" s="601" t="str">
        <f t="shared" si="230"/>
        <v/>
      </c>
      <c r="LV73" s="601">
        <f t="shared" si="231"/>
        <v>0</v>
      </c>
      <c r="LW73" s="761">
        <f t="shared" si="295"/>
        <v>0</v>
      </c>
      <c r="LX73" s="735">
        <f t="shared" si="296"/>
        <v>0</v>
      </c>
      <c r="LY73" s="530" t="str">
        <f t="shared" si="112"/>
        <v>○</v>
      </c>
      <c r="LZ73" s="736">
        <f t="shared" si="297"/>
        <v>0</v>
      </c>
      <c r="MA73" s="761">
        <f t="shared" si="298"/>
        <v>0</v>
      </c>
      <c r="MB73" s="532">
        <f t="shared" si="299"/>
        <v>0</v>
      </c>
      <c r="MC73" s="533" t="str">
        <f t="shared" si="232"/>
        <v>○</v>
      </c>
      <c r="MD73" s="473">
        <f>IF(AND($H73=1,$T73=1),SUMIF($E$14:$E$213,E73,$CA$14:CA272),0)</f>
        <v>0</v>
      </c>
      <c r="ME73" s="856" t="str">
        <f t="shared" si="116"/>
        <v>○</v>
      </c>
      <c r="MF73" s="869" t="str">
        <f t="shared" si="233"/>
        <v/>
      </c>
      <c r="MG73" s="870" t="str">
        <f t="shared" si="300"/>
        <v/>
      </c>
      <c r="MH73" s="871" t="str">
        <f t="shared" si="301"/>
        <v/>
      </c>
      <c r="MI73" s="872" t="str">
        <f t="shared" si="234"/>
        <v/>
      </c>
      <c r="MJ73" s="873" t="str">
        <f t="shared" si="302"/>
        <v/>
      </c>
      <c r="MK73" s="874">
        <f t="shared" si="303"/>
        <v>0</v>
      </c>
    </row>
    <row r="74" spans="1:349" ht="18.649999999999999" customHeight="1">
      <c r="A74" s="610">
        <f t="shared" si="245"/>
        <v>0</v>
      </c>
      <c r="B74" s="610">
        <f t="shared" si="121"/>
        <v>0</v>
      </c>
      <c r="C74" s="610">
        <f t="shared" si="122"/>
        <v>0</v>
      </c>
      <c r="D74" s="610">
        <f t="shared" si="123"/>
        <v>0</v>
      </c>
      <c r="E74" s="610">
        <f t="shared" si="246"/>
        <v>0</v>
      </c>
      <c r="F74" s="610">
        <f t="shared" si="124"/>
        <v>0</v>
      </c>
      <c r="G74" s="610">
        <f t="shared" si="125"/>
        <v>0</v>
      </c>
      <c r="H74" s="610">
        <f t="shared" si="126"/>
        <v>0</v>
      </c>
      <c r="I74" s="611">
        <f t="shared" si="10"/>
        <v>61</v>
      </c>
      <c r="J74" s="406"/>
      <c r="K74" s="407"/>
      <c r="L74" s="407"/>
      <c r="M74" s="720"/>
      <c r="N74" s="924"/>
      <c r="O74" s="918"/>
      <c r="P74" s="306"/>
      <c r="Q74" s="637">
        <f t="shared" si="127"/>
        <v>0</v>
      </c>
      <c r="R74" s="656"/>
      <c r="S74" s="655"/>
      <c r="T74" s="657"/>
      <c r="U74" s="657"/>
      <c r="V74" s="762">
        <f t="shared" si="247"/>
        <v>0</v>
      </c>
      <c r="W74" s="305"/>
      <c r="X74" s="502"/>
      <c r="Y74" s="502"/>
      <c r="Z74" s="305"/>
      <c r="AA74" s="639" t="str">
        <f t="shared" si="128"/>
        <v/>
      </c>
      <c r="AB74" s="640" t="str">
        <f t="shared" si="129"/>
        <v/>
      </c>
      <c r="AC74" s="314"/>
      <c r="AD74" s="641">
        <f t="shared" si="130"/>
        <v>0</v>
      </c>
      <c r="AE74" s="729"/>
      <c r="AF74" s="728" t="str">
        <f>'整理番号表 （R6時） '!$AC74</f>
        <v/>
      </c>
      <c r="AG74" s="730" t="str">
        <f t="shared" si="131"/>
        <v/>
      </c>
      <c r="AH74" s="314"/>
      <c r="AI74" s="314"/>
      <c r="AJ74" s="639">
        <f>IF(AI74&lt;&gt;0,VLOOKUP(AI74,'整理番号表 （R6時） '!$B$20:$F$47,2,FALSE),)</f>
        <v>0</v>
      </c>
      <c r="AK74" s="409"/>
      <c r="AL74" s="733"/>
      <c r="AM74" s="409"/>
      <c r="AN74" s="315"/>
      <c r="AO74" s="644" t="str">
        <f>IF(AND($S74=1,$AN74&lt;&gt;0),VLOOKUP(AN74,'整理番号表 （R6時） '!$P$6:$Q$39,2,FALSE),IF(AND($T74=1,$AN74&gt;0,$AN74&lt;=8),VLOOKUP($AN74,'整理番号表 （R6時） '!$P$6:$Q$13,2,FALSE),IF($AN74&gt;=9,"ﾘｰｽは1～8の数字を選択","")))</f>
        <v/>
      </c>
      <c r="AP74" s="501"/>
      <c r="AQ74" s="645">
        <f t="shared" si="132"/>
        <v>0</v>
      </c>
      <c r="AR74" s="810"/>
      <c r="AS74" s="305"/>
      <c r="AT74" s="504"/>
      <c r="AU74" s="505"/>
      <c r="AV74" s="503"/>
      <c r="AW74" s="315"/>
      <c r="AX74" s="751">
        <f>IF(AW74&lt;&gt;0,VLOOKUP(AW74,'整理番号表 （R6時） '!$P$43:$R$49,2,FALSE),)</f>
        <v>0</v>
      </c>
      <c r="AY74" s="506"/>
      <c r="AZ74" s="505"/>
      <c r="BA74" s="503"/>
      <c r="BB74" s="444"/>
      <c r="BC74" s="759">
        <f t="shared" si="133"/>
        <v>0</v>
      </c>
      <c r="BD74" s="763">
        <f t="shared" si="248"/>
        <v>0</v>
      </c>
      <c r="BE74" s="759">
        <f t="shared" si="134"/>
        <v>0</v>
      </c>
      <c r="BF74" s="508"/>
      <c r="BG74" s="508"/>
      <c r="BH74" s="508"/>
      <c r="BI74" s="509"/>
      <c r="BJ74" s="770" t="str">
        <f t="shared" si="135"/>
        <v/>
      </c>
      <c r="BK74" s="772" t="str">
        <f t="shared" si="136"/>
        <v/>
      </c>
      <c r="BL74" s="648">
        <f t="shared" si="137"/>
        <v>0</v>
      </c>
      <c r="BM74" s="836"/>
      <c r="BN74" s="510"/>
      <c r="BO74" s="593"/>
      <c r="BP74" s="902"/>
      <c r="BQ74" s="756"/>
      <c r="BR74" s="756"/>
      <c r="BS74" s="756"/>
      <c r="BT74" s="929" t="str">
        <f t="shared" si="306"/>
        <v/>
      </c>
      <c r="BU74" s="911"/>
      <c r="BV74" s="752"/>
      <c r="BW74" s="751">
        <f>IF(BV74&lt;&gt;0,VLOOKUP(BV74,'整理番号表 （R6時） '!$P$43:$R$49,2,FALSE),)</f>
        <v>0</v>
      </c>
      <c r="BX74" s="758"/>
      <c r="BY74" s="757"/>
      <c r="BZ74" s="759" t="str">
        <f t="shared" si="138"/>
        <v/>
      </c>
      <c r="CA74" s="712"/>
      <c r="CB74" s="759">
        <f t="shared" si="139"/>
        <v>0</v>
      </c>
      <c r="CC74" s="763" t="str">
        <f t="shared" si="249"/>
        <v/>
      </c>
      <c r="CD74" s="754"/>
      <c r="CE74" s="754"/>
      <c r="CF74" s="759">
        <f t="shared" si="235"/>
        <v>0</v>
      </c>
      <c r="CG74" s="748"/>
      <c r="CH74" s="748"/>
      <c r="CI74" s="622"/>
      <c r="CJ74" s="853"/>
      <c r="CK74" s="854"/>
      <c r="CL74" s="665" t="str">
        <f t="shared" si="140"/>
        <v/>
      </c>
      <c r="CM74" s="666" t="str">
        <f t="shared" si="250"/>
        <v/>
      </c>
      <c r="CN74" s="744"/>
      <c r="CO74" s="496"/>
      <c r="CP74" s="762" t="str">
        <f t="shared" si="251"/>
        <v/>
      </c>
      <c r="CQ74" s="740"/>
      <c r="CR74" s="749"/>
      <c r="CS74" s="740"/>
      <c r="CT74" s="740"/>
      <c r="CU74" s="740"/>
      <c r="CV74" s="649" t="str">
        <f t="shared" si="141"/>
        <v/>
      </c>
      <c r="CW74" s="547">
        <f t="shared" si="142"/>
        <v>0</v>
      </c>
      <c r="CX74" s="762" t="str">
        <f t="shared" si="252"/>
        <v/>
      </c>
      <c r="CY74" s="715"/>
      <c r="CZ74" s="740"/>
      <c r="DA74" s="715"/>
      <c r="DB74" s="715"/>
      <c r="DC74" s="714"/>
      <c r="DD74" s="649" t="str">
        <f t="shared" si="143"/>
        <v/>
      </c>
      <c r="DE74" s="547" t="str">
        <f t="shared" si="144"/>
        <v/>
      </c>
      <c r="DF74" s="762">
        <f t="shared" si="145"/>
        <v>0</v>
      </c>
      <c r="DG74" s="762" t="str">
        <f t="shared" si="146"/>
        <v/>
      </c>
      <c r="DH74" s="762">
        <f t="shared" si="147"/>
        <v>0</v>
      </c>
      <c r="DI74" s="762">
        <f t="shared" si="148"/>
        <v>0</v>
      </c>
      <c r="DJ74" s="762">
        <f t="shared" si="149"/>
        <v>0</v>
      </c>
      <c r="DK74" s="762">
        <f t="shared" si="150"/>
        <v>0</v>
      </c>
      <c r="DL74" s="762">
        <f t="shared" si="151"/>
        <v>0</v>
      </c>
      <c r="DM74" s="762" t="str">
        <f t="shared" si="152"/>
        <v/>
      </c>
      <c r="DN74" s="855"/>
      <c r="DO74" s="661">
        <f t="shared" ref="DO74:DT83" si="309">IF(OR($CQ74&lt;=0,$CU74&lt;=0),0,IF(AND($AA74=1,$H74=1,$FU74&lt;&gt;1,DO$2&lt;=$CV74,$CV74&lt;DP$2),1,))</f>
        <v>0</v>
      </c>
      <c r="DP74" s="336">
        <f t="shared" si="309"/>
        <v>0</v>
      </c>
      <c r="DQ74" s="336">
        <f t="shared" si="309"/>
        <v>0</v>
      </c>
      <c r="DR74" s="336">
        <f t="shared" si="309"/>
        <v>0</v>
      </c>
      <c r="DS74" s="336">
        <f t="shared" si="309"/>
        <v>0</v>
      </c>
      <c r="DT74" s="336">
        <f t="shared" si="309"/>
        <v>0</v>
      </c>
      <c r="DU74" s="336">
        <f t="shared" si="253"/>
        <v>0</v>
      </c>
      <c r="DV74" s="336">
        <f t="shared" ref="DV74:EA83" si="310">IF($CU74&lt;0,0,IF(AND($AA74=1,$H74=1,$FU74&lt;&gt;1,DV$2&lt;=$CW74,$CW74&lt;DW$2),1,))</f>
        <v>0</v>
      </c>
      <c r="DW74" s="336">
        <f t="shared" si="310"/>
        <v>0</v>
      </c>
      <c r="DX74" s="336">
        <f t="shared" si="310"/>
        <v>0</v>
      </c>
      <c r="DY74" s="336">
        <f t="shared" si="310"/>
        <v>0</v>
      </c>
      <c r="DZ74" s="336">
        <f t="shared" si="310"/>
        <v>0</v>
      </c>
      <c r="EA74" s="336">
        <f t="shared" si="310"/>
        <v>0</v>
      </c>
      <c r="EB74" s="336">
        <f t="shared" si="254"/>
        <v>0</v>
      </c>
      <c r="EC74" s="336">
        <f t="shared" si="255"/>
        <v>0</v>
      </c>
      <c r="ED74" s="336">
        <f t="shared" si="256"/>
        <v>0</v>
      </c>
      <c r="EE74" s="336">
        <f t="shared" si="257"/>
        <v>0</v>
      </c>
      <c r="EF74" s="336">
        <f t="shared" si="258"/>
        <v>0</v>
      </c>
      <c r="EG74" s="390">
        <f t="shared" si="259"/>
        <v>0</v>
      </c>
      <c r="EH74" s="650">
        <f t="shared" si="161"/>
        <v>0</v>
      </c>
      <c r="EI74" s="650">
        <f>IF($AA74=1,IF(SUM($EH74:EH74)&lt;&gt;1,IF(SUM(GR74,HC74,HL74)&gt;0,1,),),)</f>
        <v>0</v>
      </c>
      <c r="EJ74" s="650">
        <f>IF($AA74=1,IF(SUM($EH74:EI74)&lt;&gt;1,IF(SUM(GS74,HD74,HM74)&gt;0,1,),),)</f>
        <v>0</v>
      </c>
      <c r="EK74" s="650">
        <f>IF($AA74=1,IF(SUM($EH74:EJ74)&lt;&gt;1,IF(SUM(GT74,HE74,HN74)&gt;0,1,),),)</f>
        <v>0</v>
      </c>
      <c r="EL74" s="650">
        <f>IF($AA74=1,IF(SUM($EH74:EK74)&lt;&gt;1,IF(SUM(GU74,GZ74,HF74,HO74)&gt;0,1,),),)</f>
        <v>0</v>
      </c>
      <c r="EM74" s="650">
        <f>IF($AA74=1,IF(SUM($EH74:EK74)&lt;&gt;1,IF(SUM(GV74,HG74,HP74)&gt;0,1,),),)</f>
        <v>0</v>
      </c>
      <c r="EN74" s="650">
        <f>IF($AA74=1,IF(SUM($EH74:EL74)&lt;&gt;1,IF(SUM(GW74,HH74,HQ74)&gt;0,1,),),)</f>
        <v>0</v>
      </c>
      <c r="EO74" s="650">
        <f>IF($AA74=1,IF(SUM($EH74:EM74)&lt;&gt;1,IF(SUM(GX74,HI74,HR74)&gt;0,1,),),)</f>
        <v>0</v>
      </c>
      <c r="EP74" s="650">
        <f>IF($AA74=1,IF(SUM($EH74:EO74)&lt;&gt;1,IF(SUM(GY74,HJ74,HS74,HA74)&gt;0,1,),),)</f>
        <v>0</v>
      </c>
      <c r="EQ74" s="818"/>
      <c r="ER74" s="818"/>
      <c r="ES74" s="818"/>
      <c r="ET74" s="818"/>
      <c r="EU74" s="818"/>
      <c r="EV74" s="818"/>
      <c r="EW74" s="59"/>
      <c r="EX74" s="59"/>
      <c r="EY74" s="59"/>
      <c r="EZ74" s="59"/>
      <c r="FA74" s="59"/>
      <c r="FB74" s="650">
        <f t="shared" si="21"/>
        <v>0</v>
      </c>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11"/>
      <c r="GB74" s="59"/>
      <c r="GC74" s="932"/>
      <c r="GD74" s="662"/>
      <c r="GE74" s="512"/>
      <c r="GF74" s="513"/>
      <c r="GG74" s="514"/>
      <c r="GH74" s="514"/>
      <c r="GI74" s="515">
        <f t="shared" si="260"/>
        <v>0</v>
      </c>
      <c r="GJ74" s="516">
        <f t="shared" si="261"/>
        <v>0</v>
      </c>
      <c r="GK74" s="517">
        <f t="shared" si="24"/>
        <v>0</v>
      </c>
      <c r="GL74" s="518">
        <f t="shared" si="262"/>
        <v>0</v>
      </c>
      <c r="GM74" s="518">
        <f t="shared" si="263"/>
        <v>0</v>
      </c>
      <c r="GN74" s="518">
        <f t="shared" si="264"/>
        <v>0</v>
      </c>
      <c r="GO74" s="518">
        <f t="shared" si="265"/>
        <v>0</v>
      </c>
      <c r="GP74" s="517">
        <f t="shared" si="162"/>
        <v>0</v>
      </c>
      <c r="GQ74" s="517">
        <f t="shared" si="163"/>
        <v>0</v>
      </c>
      <c r="GR74" s="517">
        <f>IF($GF74&lt;&gt;1,IF(AND(SUM($GQ74:GQ74)&lt;&gt;1),IF($GI74&gt;=10,1,),),0)</f>
        <v>0</v>
      </c>
      <c r="GS74" s="517">
        <f>IF($GF74&lt;&gt;1,IF(AND(SUM($GQ74:GR74)&lt;&gt;1),IF(AND($GE74=1,$GI74&gt;=4),1,),),0)</f>
        <v>0</v>
      </c>
      <c r="GT74" s="517">
        <f>IF($GF74&lt;&gt;1,IF(AND(SUM($GQ74:GS74)&lt;&gt;1),IF(AND($GE74=1,$GI74&gt;=2),1,),),0)</f>
        <v>0</v>
      </c>
      <c r="GU74" s="517">
        <f>IF($GF74&lt;&gt;1,IF(AND(SUM($GQ74:GT74)&lt;&gt;1),IF(AND($GE74=1,$GI74&gt;0),1,),),0)</f>
        <v>0</v>
      </c>
      <c r="GV74" s="517">
        <f>IF($GF74&lt;&gt;1,IF(AND(SUM($GQ74:GU74)&lt;&gt;1),IF($GI74&gt;=4,1,),),0)</f>
        <v>0</v>
      </c>
      <c r="GW74" s="517">
        <f>IF($GF74&lt;&gt;1,IF(AND(SUM($GQ74:GV74)&lt;&gt;1),IF($GE74=1,1,),),0)</f>
        <v>0</v>
      </c>
      <c r="GX74" s="517">
        <f>IF($GF74&lt;&gt;1,IF(AND(SUM($GQ74:GW74)&lt;&gt;1),IF($GI74&gt;=2,1,),),0)</f>
        <v>0</v>
      </c>
      <c r="GY74" s="517">
        <f>IF($GF74&lt;&gt;1,IF(AND(SUM($GQ74:GX74)&lt;&gt;1),IF($GI74&gt;0,1,),),0)</f>
        <v>0</v>
      </c>
      <c r="GZ74" s="517">
        <f t="shared" si="164"/>
        <v>0</v>
      </c>
      <c r="HA74" s="517">
        <f>IF(AND(SUM($GZ74:GZ74)&lt;&gt;1,$GP74=4,$GF74=1,$GI74&gt;0),1,0)</f>
        <v>0</v>
      </c>
      <c r="HB74" s="517">
        <f t="shared" si="165"/>
        <v>0</v>
      </c>
      <c r="HC74" s="517">
        <f t="shared" si="166"/>
        <v>0</v>
      </c>
      <c r="HD74" s="517">
        <f>IF(AND($GP74=2,SUM($HB74:HC74)&lt;&gt;1),IF(AND($GE74=1,$GJ74&gt;=0.2),1,),)</f>
        <v>0</v>
      </c>
      <c r="HE74" s="517">
        <f>IF(AND($GP74=2,SUM($HB74:HD74)&lt;&gt;1),IF(AND($GE74=1,$GJ74&gt;=0.1),1,),)</f>
        <v>0</v>
      </c>
      <c r="HF74" s="517">
        <f>IF(AND($GP74=2,SUM($HB74:HE74)&lt;&gt;1),IF(AND($GE74=1,$GI74&gt;0),1,),)</f>
        <v>0</v>
      </c>
      <c r="HG74" s="517">
        <f>IF(AND($GP74=2,SUM($HB74:HF74)&lt;&gt;1),IF($GJ74&gt;=0.2,1,),)</f>
        <v>0</v>
      </c>
      <c r="HH74" s="517">
        <f>IF(AND($GP74=2,SUM($HB74:HG74)&lt;&gt;1),IF($GE74=1,1,),)</f>
        <v>0</v>
      </c>
      <c r="HI74" s="517">
        <f>IF(AND($GP74=2,SUM($HB74:HH74)&lt;&gt;1),IF($GJ74&gt;=0.1,1,),)</f>
        <v>0</v>
      </c>
      <c r="HJ74" s="517">
        <f>IF(AND(SUM($HB74:HI74)&lt;&gt;1,$GP74=2,$GI74&gt;0),1,)</f>
        <v>0</v>
      </c>
      <c r="HK74" s="517">
        <f t="shared" si="167"/>
        <v>0</v>
      </c>
      <c r="HL74" s="517">
        <f t="shared" si="168"/>
        <v>0</v>
      </c>
      <c r="HM74" s="517">
        <f>IF(AND($GP74=3,SUM($HK74:HL74)&lt;&gt;1),IF(AND($GE74=1,$GJ74&gt;=0.1),1,),)</f>
        <v>0</v>
      </c>
      <c r="HN74" s="517">
        <f>IF(AND($GP74=3,SUM($HK74:HM74)&lt;&gt;1),IF(AND($GE74=1,$GJ74&gt;=0.05),1,),)</f>
        <v>0</v>
      </c>
      <c r="HO74" s="517">
        <f>IF(AND($GP74=3,SUM($HK74:HN74)&lt;&gt;1),IF(AND($GE74=1,$GI74&gt;0),1,),)</f>
        <v>0</v>
      </c>
      <c r="HP74" s="517">
        <f>IF(AND($GP74=3,SUM($HK74:HO74)&lt;&gt;1),IF($GJ74&gt;=0.1,1,),)</f>
        <v>0</v>
      </c>
      <c r="HQ74" s="517">
        <f>IF(AND($GP74=3,SUM($HK74:HP74)&lt;&gt;1),IF($GE74=1,1,),)</f>
        <v>0</v>
      </c>
      <c r="HR74" s="517">
        <f>IF(AND($GP74=3,SUM($HK74:HQ74)&lt;&gt;1),IF($GJ74&gt;=0.05,1,),)</f>
        <v>0</v>
      </c>
      <c r="HS74" s="517">
        <f>IF(AND(SUM($HK74:HR74)&lt;&gt;1,$GP74=3,$GF74=1,$GI74&gt;0),1,)</f>
        <v>0</v>
      </c>
      <c r="HT74" s="831"/>
      <c r="HU74" s="520">
        <f t="shared" si="169"/>
        <v>0</v>
      </c>
      <c r="HV74" s="521">
        <f t="shared" si="170"/>
        <v>0</v>
      </c>
      <c r="HW74" s="521">
        <f t="shared" si="171"/>
        <v>0</v>
      </c>
      <c r="HX74" s="521">
        <f t="shared" si="172"/>
        <v>0</v>
      </c>
      <c r="HY74" s="521">
        <f t="shared" si="173"/>
        <v>0</v>
      </c>
      <c r="HZ74" s="521">
        <f t="shared" si="174"/>
        <v>0</v>
      </c>
      <c r="IA74" s="521">
        <f t="shared" si="175"/>
        <v>0</v>
      </c>
      <c r="IB74" s="521">
        <f t="shared" si="176"/>
        <v>0</v>
      </c>
      <c r="IC74" s="521">
        <f t="shared" si="177"/>
        <v>0</v>
      </c>
      <c r="ID74" s="521">
        <f t="shared" si="178"/>
        <v>0</v>
      </c>
      <c r="IE74" s="521">
        <f t="shared" si="179"/>
        <v>0</v>
      </c>
      <c r="IF74" s="521">
        <f t="shared" si="180"/>
        <v>0</v>
      </c>
      <c r="IG74" s="521">
        <f t="shared" si="181"/>
        <v>0</v>
      </c>
      <c r="IH74" s="521">
        <f t="shared" si="182"/>
        <v>0</v>
      </c>
      <c r="II74" s="521">
        <f t="shared" si="183"/>
        <v>0</v>
      </c>
      <c r="IJ74" s="521">
        <f t="shared" si="184"/>
        <v>0</v>
      </c>
      <c r="IK74" s="521">
        <f t="shared" si="185"/>
        <v>0</v>
      </c>
      <c r="IL74" s="521">
        <f t="shared" si="186"/>
        <v>0</v>
      </c>
      <c r="IM74" s="521">
        <f t="shared" si="187"/>
        <v>0</v>
      </c>
      <c r="IN74" s="521">
        <f t="shared" si="266"/>
        <v>0</v>
      </c>
      <c r="IO74" s="521">
        <f t="shared" si="267"/>
        <v>0</v>
      </c>
      <c r="IP74" s="521">
        <f t="shared" si="268"/>
        <v>0</v>
      </c>
      <c r="IQ74" s="521">
        <f t="shared" si="269"/>
        <v>0</v>
      </c>
      <c r="IR74" s="521">
        <f t="shared" si="270"/>
        <v>0</v>
      </c>
      <c r="IS74" s="521">
        <f t="shared" si="271"/>
        <v>0</v>
      </c>
      <c r="IT74" s="521">
        <f t="shared" si="272"/>
        <v>0</v>
      </c>
      <c r="IU74" s="521">
        <f t="shared" si="273"/>
        <v>0</v>
      </c>
      <c r="IV74" s="521">
        <f t="shared" si="274"/>
        <v>0</v>
      </c>
      <c r="IW74" s="823">
        <f t="shared" si="275"/>
        <v>0</v>
      </c>
      <c r="IX74" s="521">
        <f t="shared" si="276"/>
        <v>0</v>
      </c>
      <c r="IY74" s="521">
        <f t="shared" si="277"/>
        <v>0</v>
      </c>
      <c r="IZ74" s="823">
        <f t="shared" si="188"/>
        <v>0</v>
      </c>
      <c r="JA74" s="521">
        <f t="shared" si="278"/>
        <v>0</v>
      </c>
      <c r="JB74" s="521">
        <f t="shared" si="279"/>
        <v>0</v>
      </c>
      <c r="JC74" s="521">
        <f t="shared" si="280"/>
        <v>0</v>
      </c>
      <c r="JD74" s="521">
        <f t="shared" si="189"/>
        <v>0</v>
      </c>
      <c r="JE74" s="521">
        <f t="shared" si="190"/>
        <v>0</v>
      </c>
      <c r="JF74" s="521">
        <f t="shared" si="191"/>
        <v>0</v>
      </c>
      <c r="JG74" s="521">
        <f t="shared" si="192"/>
        <v>0</v>
      </c>
      <c r="JH74" s="521">
        <f t="shared" si="193"/>
        <v>0</v>
      </c>
      <c r="JI74" s="521">
        <f t="shared" si="194"/>
        <v>0</v>
      </c>
      <c r="JJ74" s="521">
        <f t="shared" si="195"/>
        <v>0</v>
      </c>
      <c r="JK74" s="521">
        <f t="shared" si="196"/>
        <v>0</v>
      </c>
      <c r="JL74" s="521">
        <f t="shared" si="197"/>
        <v>0</v>
      </c>
      <c r="JM74" s="521">
        <f t="shared" si="198"/>
        <v>0</v>
      </c>
      <c r="JN74" s="521">
        <f t="shared" si="199"/>
        <v>0</v>
      </c>
      <c r="JO74" s="521">
        <f t="shared" si="200"/>
        <v>0</v>
      </c>
      <c r="JP74" s="521">
        <f t="shared" si="201"/>
        <v>0</v>
      </c>
      <c r="JQ74" s="521">
        <f t="shared" si="202"/>
        <v>0</v>
      </c>
      <c r="JR74" s="521">
        <f t="shared" si="203"/>
        <v>0</v>
      </c>
      <c r="JS74" s="521">
        <f t="shared" si="204"/>
        <v>0</v>
      </c>
      <c r="JT74" s="521">
        <f t="shared" si="205"/>
        <v>0</v>
      </c>
      <c r="JU74" s="521">
        <f t="shared" si="206"/>
        <v>0</v>
      </c>
      <c r="JV74" s="521">
        <f t="shared" si="207"/>
        <v>0</v>
      </c>
      <c r="JW74" s="521">
        <f t="shared" si="208"/>
        <v>0</v>
      </c>
      <c r="JX74" s="521">
        <f t="shared" si="209"/>
        <v>0</v>
      </c>
      <c r="JY74" s="521">
        <f t="shared" si="210"/>
        <v>0</v>
      </c>
      <c r="JZ74" s="521">
        <f t="shared" si="211"/>
        <v>0</v>
      </c>
      <c r="KA74" s="521">
        <f t="shared" si="212"/>
        <v>0</v>
      </c>
      <c r="KB74" s="521">
        <f t="shared" si="213"/>
        <v>0</v>
      </c>
      <c r="KC74" s="521">
        <f t="shared" si="214"/>
        <v>0</v>
      </c>
      <c r="KD74" s="521">
        <f t="shared" si="215"/>
        <v>0</v>
      </c>
      <c r="KE74" s="521">
        <f t="shared" si="216"/>
        <v>0</v>
      </c>
      <c r="KF74" s="521">
        <f t="shared" si="281"/>
        <v>0</v>
      </c>
      <c r="KG74" s="521">
        <f t="shared" si="217"/>
        <v>0</v>
      </c>
      <c r="KH74" s="521">
        <f t="shared" si="218"/>
        <v>0</v>
      </c>
      <c r="KI74" s="522">
        <f t="shared" si="219"/>
        <v>0</v>
      </c>
      <c r="KJ74" s="521">
        <f t="shared" si="282"/>
        <v>0</v>
      </c>
      <c r="KK74" s="760">
        <f>IF(H74=1,VLOOKUP(C74,'総括表 (A表)'!$E$12:$AW$542,42,FALSE),)</f>
        <v>0</v>
      </c>
      <c r="KL74" s="524">
        <f t="shared" si="220"/>
        <v>0</v>
      </c>
      <c r="KM74" s="521" t="str">
        <f t="shared" si="84"/>
        <v/>
      </c>
      <c r="KN74" s="521" t="str">
        <f t="shared" si="85"/>
        <v/>
      </c>
      <c r="KO74" s="521" t="str">
        <f t="shared" si="221"/>
        <v/>
      </c>
      <c r="KP74" s="521" t="str">
        <f t="shared" si="86"/>
        <v/>
      </c>
      <c r="KQ74" s="521" t="str">
        <f t="shared" si="87"/>
        <v/>
      </c>
      <c r="KR74" s="521" t="str">
        <f t="shared" si="88"/>
        <v/>
      </c>
      <c r="KS74" s="521" t="str">
        <f t="shared" si="89"/>
        <v/>
      </c>
      <c r="KT74" s="521" t="str">
        <f t="shared" si="90"/>
        <v/>
      </c>
      <c r="KU74" s="760" t="str">
        <f t="shared" si="91"/>
        <v/>
      </c>
      <c r="KV74" s="521" t="str">
        <f t="shared" si="283"/>
        <v/>
      </c>
      <c r="KW74" s="520">
        <f t="shared" si="93"/>
        <v>0</v>
      </c>
      <c r="KX74" s="521" t="str">
        <f t="shared" si="222"/>
        <v/>
      </c>
      <c r="KY74" s="525">
        <f t="shared" si="284"/>
        <v>0</v>
      </c>
      <c r="KZ74" s="521" t="str">
        <f t="shared" si="285"/>
        <v/>
      </c>
      <c r="LA74" s="760" t="str">
        <f t="shared" si="286"/>
        <v/>
      </c>
      <c r="LB74" s="526" t="str">
        <f t="shared" si="97"/>
        <v>○</v>
      </c>
      <c r="LC74" s="520">
        <f t="shared" si="223"/>
        <v>0</v>
      </c>
      <c r="LD74" s="527">
        <f t="shared" si="224"/>
        <v>0</v>
      </c>
      <c r="LE74" s="527" t="str">
        <f t="shared" si="225"/>
        <v/>
      </c>
      <c r="LF74" s="761" t="str">
        <f t="shared" si="226"/>
        <v/>
      </c>
      <c r="LG74" s="735" t="str">
        <f t="shared" si="287"/>
        <v/>
      </c>
      <c r="LH74" s="530" t="str">
        <f t="shared" si="288"/>
        <v>○</v>
      </c>
      <c r="LI74" s="736">
        <f t="shared" si="100"/>
        <v>0</v>
      </c>
      <c r="LJ74" s="761">
        <f t="shared" si="289"/>
        <v>0</v>
      </c>
      <c r="LK74" s="532">
        <f t="shared" si="227"/>
        <v>0</v>
      </c>
      <c r="LL74" s="533" t="str">
        <f t="shared" si="228"/>
        <v>○</v>
      </c>
      <c r="LM74" s="600">
        <f t="shared" si="290"/>
        <v>0</v>
      </c>
      <c r="LN74" s="602" t="str">
        <f t="shared" si="229"/>
        <v>○</v>
      </c>
      <c r="LO74" s="608">
        <f t="shared" si="103"/>
        <v>0</v>
      </c>
      <c r="LP74" s="521" t="str">
        <f t="shared" si="291"/>
        <v/>
      </c>
      <c r="LQ74" s="607">
        <f t="shared" si="292"/>
        <v>0</v>
      </c>
      <c r="LR74" s="521" t="str">
        <f t="shared" si="293"/>
        <v/>
      </c>
      <c r="LS74" s="519" t="str">
        <f t="shared" si="294"/>
        <v/>
      </c>
      <c r="LT74" s="526" t="str">
        <f t="shared" si="108"/>
        <v>○</v>
      </c>
      <c r="LU74" s="601" t="str">
        <f t="shared" si="230"/>
        <v/>
      </c>
      <c r="LV74" s="601">
        <f t="shared" si="231"/>
        <v>0</v>
      </c>
      <c r="LW74" s="761">
        <f t="shared" si="295"/>
        <v>0</v>
      </c>
      <c r="LX74" s="735">
        <f t="shared" si="296"/>
        <v>0</v>
      </c>
      <c r="LY74" s="530" t="str">
        <f t="shared" si="112"/>
        <v>○</v>
      </c>
      <c r="LZ74" s="736">
        <f t="shared" si="297"/>
        <v>0</v>
      </c>
      <c r="MA74" s="761">
        <f t="shared" si="298"/>
        <v>0</v>
      </c>
      <c r="MB74" s="532">
        <f t="shared" si="299"/>
        <v>0</v>
      </c>
      <c r="MC74" s="533" t="str">
        <f t="shared" si="232"/>
        <v>○</v>
      </c>
      <c r="MD74" s="473">
        <f>IF(AND($H74=1,$T74=1),SUMIF($E$14:$E$213,E74,$CA$14:CA273),0)</f>
        <v>0</v>
      </c>
      <c r="ME74" s="856" t="str">
        <f t="shared" si="116"/>
        <v>○</v>
      </c>
      <c r="MF74" s="869" t="str">
        <f t="shared" si="233"/>
        <v/>
      </c>
      <c r="MG74" s="870" t="str">
        <f t="shared" si="300"/>
        <v/>
      </c>
      <c r="MH74" s="871" t="str">
        <f t="shared" si="301"/>
        <v/>
      </c>
      <c r="MI74" s="872" t="str">
        <f t="shared" si="234"/>
        <v/>
      </c>
      <c r="MJ74" s="873" t="str">
        <f t="shared" si="302"/>
        <v/>
      </c>
      <c r="MK74" s="874">
        <f t="shared" si="303"/>
        <v>0</v>
      </c>
    </row>
    <row r="75" spans="1:349" ht="18.649999999999999" customHeight="1">
      <c r="A75" s="610">
        <f t="shared" si="245"/>
        <v>0</v>
      </c>
      <c r="B75" s="610">
        <f t="shared" si="121"/>
        <v>0</v>
      </c>
      <c r="C75" s="610">
        <f t="shared" si="122"/>
        <v>0</v>
      </c>
      <c r="D75" s="610">
        <f t="shared" si="123"/>
        <v>0</v>
      </c>
      <c r="E75" s="610">
        <f t="shared" si="246"/>
        <v>0</v>
      </c>
      <c r="F75" s="610">
        <f t="shared" si="124"/>
        <v>0</v>
      </c>
      <c r="G75" s="610">
        <f t="shared" si="125"/>
        <v>0</v>
      </c>
      <c r="H75" s="610">
        <f t="shared" si="126"/>
        <v>0</v>
      </c>
      <c r="I75" s="611">
        <f t="shared" si="10"/>
        <v>62</v>
      </c>
      <c r="J75" s="406"/>
      <c r="K75" s="407"/>
      <c r="L75" s="407"/>
      <c r="M75" s="720"/>
      <c r="N75" s="924"/>
      <c r="O75" s="918"/>
      <c r="P75" s="306"/>
      <c r="Q75" s="637">
        <f t="shared" si="127"/>
        <v>0</v>
      </c>
      <c r="R75" s="656"/>
      <c r="S75" s="655"/>
      <c r="T75" s="657"/>
      <c r="U75" s="657"/>
      <c r="V75" s="762">
        <f t="shared" si="247"/>
        <v>0</v>
      </c>
      <c r="W75" s="305"/>
      <c r="X75" s="502"/>
      <c r="Y75" s="502"/>
      <c r="Z75" s="305"/>
      <c r="AA75" s="639" t="str">
        <f t="shared" si="128"/>
        <v/>
      </c>
      <c r="AB75" s="640" t="str">
        <f t="shared" si="129"/>
        <v/>
      </c>
      <c r="AC75" s="314"/>
      <c r="AD75" s="641">
        <f t="shared" si="130"/>
        <v>0</v>
      </c>
      <c r="AE75" s="729"/>
      <c r="AF75" s="728" t="str">
        <f>'整理番号表 （R6時） '!$AC75</f>
        <v/>
      </c>
      <c r="AG75" s="730" t="str">
        <f t="shared" si="131"/>
        <v/>
      </c>
      <c r="AH75" s="314"/>
      <c r="AI75" s="314"/>
      <c r="AJ75" s="639">
        <f>IF(AI75&lt;&gt;0,VLOOKUP(AI75,'整理番号表 （R6時） '!$B$20:$F$47,2,FALSE),)</f>
        <v>0</v>
      </c>
      <c r="AK75" s="409"/>
      <c r="AL75" s="733"/>
      <c r="AM75" s="409"/>
      <c r="AN75" s="315"/>
      <c r="AO75" s="644" t="str">
        <f>IF(AND($S75=1,$AN75&lt;&gt;0),VLOOKUP(AN75,'整理番号表 （R6時） '!$P$6:$Q$39,2,FALSE),IF(AND($T75=1,$AN75&gt;0,$AN75&lt;=8),VLOOKUP($AN75,'整理番号表 （R6時） '!$P$6:$Q$13,2,FALSE),IF($AN75&gt;=9,"ﾘｰｽは1～8の数字を選択","")))</f>
        <v/>
      </c>
      <c r="AP75" s="501"/>
      <c r="AQ75" s="645">
        <f t="shared" si="132"/>
        <v>0</v>
      </c>
      <c r="AR75" s="810"/>
      <c r="AS75" s="305"/>
      <c r="AT75" s="504"/>
      <c r="AU75" s="505"/>
      <c r="AV75" s="503"/>
      <c r="AW75" s="315"/>
      <c r="AX75" s="751">
        <f>IF(AW75&lt;&gt;0,VLOOKUP(AW75,'整理番号表 （R6時） '!$P$43:$R$49,2,FALSE),)</f>
        <v>0</v>
      </c>
      <c r="AY75" s="506"/>
      <c r="AZ75" s="505"/>
      <c r="BA75" s="503"/>
      <c r="BB75" s="444"/>
      <c r="BC75" s="759">
        <f t="shared" si="133"/>
        <v>0</v>
      </c>
      <c r="BD75" s="763">
        <f t="shared" si="248"/>
        <v>0</v>
      </c>
      <c r="BE75" s="759">
        <f t="shared" si="134"/>
        <v>0</v>
      </c>
      <c r="BF75" s="508"/>
      <c r="BG75" s="508"/>
      <c r="BH75" s="508"/>
      <c r="BI75" s="509"/>
      <c r="BJ75" s="770" t="str">
        <f t="shared" si="135"/>
        <v/>
      </c>
      <c r="BK75" s="772" t="str">
        <f t="shared" si="136"/>
        <v/>
      </c>
      <c r="BL75" s="648">
        <f t="shared" si="137"/>
        <v>0</v>
      </c>
      <c r="BM75" s="836"/>
      <c r="BN75" s="510"/>
      <c r="BO75" s="593"/>
      <c r="BP75" s="902"/>
      <c r="BQ75" s="756"/>
      <c r="BR75" s="756"/>
      <c r="BS75" s="756"/>
      <c r="BT75" s="929" t="str">
        <f t="shared" si="306"/>
        <v/>
      </c>
      <c r="BU75" s="911"/>
      <c r="BV75" s="752"/>
      <c r="BW75" s="751">
        <f>IF(BV75&lt;&gt;0,VLOOKUP(BV75,'整理番号表 （R6時） '!$P$43:$R$49,2,FALSE),)</f>
        <v>0</v>
      </c>
      <c r="BX75" s="758"/>
      <c r="BY75" s="757"/>
      <c r="BZ75" s="759" t="str">
        <f t="shared" si="138"/>
        <v/>
      </c>
      <c r="CA75" s="712"/>
      <c r="CB75" s="759">
        <f t="shared" si="139"/>
        <v>0</v>
      </c>
      <c r="CC75" s="763" t="str">
        <f t="shared" si="249"/>
        <v/>
      </c>
      <c r="CD75" s="754"/>
      <c r="CE75" s="754"/>
      <c r="CF75" s="759">
        <f t="shared" si="235"/>
        <v>0</v>
      </c>
      <c r="CG75" s="748"/>
      <c r="CH75" s="748"/>
      <c r="CI75" s="622"/>
      <c r="CJ75" s="853"/>
      <c r="CK75" s="854"/>
      <c r="CL75" s="665" t="str">
        <f t="shared" si="140"/>
        <v/>
      </c>
      <c r="CM75" s="666" t="str">
        <f t="shared" si="250"/>
        <v/>
      </c>
      <c r="CN75" s="744"/>
      <c r="CO75" s="496"/>
      <c r="CP75" s="762" t="str">
        <f t="shared" si="251"/>
        <v/>
      </c>
      <c r="CQ75" s="740"/>
      <c r="CR75" s="749"/>
      <c r="CS75" s="740"/>
      <c r="CT75" s="740"/>
      <c r="CU75" s="740"/>
      <c r="CV75" s="649" t="str">
        <f t="shared" si="141"/>
        <v/>
      </c>
      <c r="CW75" s="547">
        <f t="shared" si="142"/>
        <v>0</v>
      </c>
      <c r="CX75" s="762" t="str">
        <f t="shared" si="252"/>
        <v/>
      </c>
      <c r="CY75" s="715"/>
      <c r="CZ75" s="740"/>
      <c r="DA75" s="715"/>
      <c r="DB75" s="715"/>
      <c r="DC75" s="714"/>
      <c r="DD75" s="649" t="str">
        <f t="shared" si="143"/>
        <v/>
      </c>
      <c r="DE75" s="547" t="str">
        <f t="shared" si="144"/>
        <v/>
      </c>
      <c r="DF75" s="762">
        <f t="shared" si="145"/>
        <v>0</v>
      </c>
      <c r="DG75" s="762" t="str">
        <f t="shared" si="146"/>
        <v/>
      </c>
      <c r="DH75" s="762">
        <f t="shared" si="147"/>
        <v>0</v>
      </c>
      <c r="DI75" s="762">
        <f t="shared" si="148"/>
        <v>0</v>
      </c>
      <c r="DJ75" s="762">
        <f t="shared" si="149"/>
        <v>0</v>
      </c>
      <c r="DK75" s="762">
        <f t="shared" si="150"/>
        <v>0</v>
      </c>
      <c r="DL75" s="762">
        <f t="shared" si="151"/>
        <v>0</v>
      </c>
      <c r="DM75" s="762" t="str">
        <f t="shared" si="152"/>
        <v/>
      </c>
      <c r="DN75" s="855"/>
      <c r="DO75" s="661">
        <f t="shared" si="309"/>
        <v>0</v>
      </c>
      <c r="DP75" s="336">
        <f t="shared" si="309"/>
        <v>0</v>
      </c>
      <c r="DQ75" s="336">
        <f t="shared" si="309"/>
        <v>0</v>
      </c>
      <c r="DR75" s="336">
        <f t="shared" si="309"/>
        <v>0</v>
      </c>
      <c r="DS75" s="336">
        <f t="shared" si="309"/>
        <v>0</v>
      </c>
      <c r="DT75" s="336">
        <f t="shared" si="309"/>
        <v>0</v>
      </c>
      <c r="DU75" s="336">
        <f t="shared" si="253"/>
        <v>0</v>
      </c>
      <c r="DV75" s="336">
        <f t="shared" si="310"/>
        <v>0</v>
      </c>
      <c r="DW75" s="336">
        <f t="shared" si="310"/>
        <v>0</v>
      </c>
      <c r="DX75" s="336">
        <f t="shared" si="310"/>
        <v>0</v>
      </c>
      <c r="DY75" s="336">
        <f t="shared" si="310"/>
        <v>0</v>
      </c>
      <c r="DZ75" s="336">
        <f t="shared" si="310"/>
        <v>0</v>
      </c>
      <c r="EA75" s="336">
        <f t="shared" si="310"/>
        <v>0</v>
      </c>
      <c r="EB75" s="336">
        <f t="shared" si="254"/>
        <v>0</v>
      </c>
      <c r="EC75" s="336">
        <f t="shared" si="255"/>
        <v>0</v>
      </c>
      <c r="ED75" s="336">
        <f t="shared" si="256"/>
        <v>0</v>
      </c>
      <c r="EE75" s="336">
        <f t="shared" si="257"/>
        <v>0</v>
      </c>
      <c r="EF75" s="336">
        <f t="shared" si="258"/>
        <v>0</v>
      </c>
      <c r="EG75" s="390">
        <f t="shared" si="259"/>
        <v>0</v>
      </c>
      <c r="EH75" s="650">
        <f t="shared" si="161"/>
        <v>0</v>
      </c>
      <c r="EI75" s="650">
        <f>IF($AA75=1,IF(SUM($EH75:EH75)&lt;&gt;1,IF(SUM(GR75,HC75,HL75)&gt;0,1,),),)</f>
        <v>0</v>
      </c>
      <c r="EJ75" s="650">
        <f>IF($AA75=1,IF(SUM($EH75:EI75)&lt;&gt;1,IF(SUM(GS75,HD75,HM75)&gt;0,1,),),)</f>
        <v>0</v>
      </c>
      <c r="EK75" s="650">
        <f>IF($AA75=1,IF(SUM($EH75:EJ75)&lt;&gt;1,IF(SUM(GT75,HE75,HN75)&gt;0,1,),),)</f>
        <v>0</v>
      </c>
      <c r="EL75" s="650">
        <f>IF($AA75=1,IF(SUM($EH75:EK75)&lt;&gt;1,IF(SUM(GU75,GZ75,HF75,HO75)&gt;0,1,),),)</f>
        <v>0</v>
      </c>
      <c r="EM75" s="650">
        <f>IF($AA75=1,IF(SUM($EH75:EK75)&lt;&gt;1,IF(SUM(GV75,HG75,HP75)&gt;0,1,),),)</f>
        <v>0</v>
      </c>
      <c r="EN75" s="650">
        <f>IF($AA75=1,IF(SUM($EH75:EL75)&lt;&gt;1,IF(SUM(GW75,HH75,HQ75)&gt;0,1,),),)</f>
        <v>0</v>
      </c>
      <c r="EO75" s="650">
        <f>IF($AA75=1,IF(SUM($EH75:EM75)&lt;&gt;1,IF(SUM(GX75,HI75,HR75)&gt;0,1,),),)</f>
        <v>0</v>
      </c>
      <c r="EP75" s="650">
        <f>IF($AA75=1,IF(SUM($EH75:EO75)&lt;&gt;1,IF(SUM(GY75,HJ75,HS75,HA75)&gt;0,1,),),)</f>
        <v>0</v>
      </c>
      <c r="EQ75" s="818"/>
      <c r="ER75" s="818"/>
      <c r="ES75" s="818"/>
      <c r="ET75" s="818"/>
      <c r="EU75" s="818"/>
      <c r="EV75" s="818"/>
      <c r="EW75" s="59"/>
      <c r="EX75" s="59"/>
      <c r="EY75" s="59"/>
      <c r="EZ75" s="59"/>
      <c r="FA75" s="59"/>
      <c r="FB75" s="650">
        <f t="shared" si="21"/>
        <v>0</v>
      </c>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11"/>
      <c r="GB75" s="59"/>
      <c r="GC75" s="932"/>
      <c r="GD75" s="662"/>
      <c r="GE75" s="512"/>
      <c r="GF75" s="513"/>
      <c r="GG75" s="514"/>
      <c r="GH75" s="514"/>
      <c r="GI75" s="515">
        <f t="shared" si="260"/>
        <v>0</v>
      </c>
      <c r="GJ75" s="516">
        <f t="shared" si="261"/>
        <v>0</v>
      </c>
      <c r="GK75" s="517">
        <f t="shared" si="24"/>
        <v>0</v>
      </c>
      <c r="GL75" s="518">
        <f t="shared" si="262"/>
        <v>0</v>
      </c>
      <c r="GM75" s="518">
        <f t="shared" si="263"/>
        <v>0</v>
      </c>
      <c r="GN75" s="518">
        <f t="shared" si="264"/>
        <v>0</v>
      </c>
      <c r="GO75" s="518">
        <f t="shared" si="265"/>
        <v>0</v>
      </c>
      <c r="GP75" s="517">
        <f t="shared" si="162"/>
        <v>0</v>
      </c>
      <c r="GQ75" s="517">
        <f t="shared" si="163"/>
        <v>0</v>
      </c>
      <c r="GR75" s="517">
        <f>IF($GF75&lt;&gt;1,IF(AND(SUM($GQ75:GQ75)&lt;&gt;1),IF($GI75&gt;=10,1,),),0)</f>
        <v>0</v>
      </c>
      <c r="GS75" s="517">
        <f>IF($GF75&lt;&gt;1,IF(AND(SUM($GQ75:GR75)&lt;&gt;1),IF(AND($GE75=1,$GI75&gt;=4),1,),),0)</f>
        <v>0</v>
      </c>
      <c r="GT75" s="517">
        <f>IF($GF75&lt;&gt;1,IF(AND(SUM($GQ75:GS75)&lt;&gt;1),IF(AND($GE75=1,$GI75&gt;=2),1,),),0)</f>
        <v>0</v>
      </c>
      <c r="GU75" s="517">
        <f>IF($GF75&lt;&gt;1,IF(AND(SUM($GQ75:GT75)&lt;&gt;1),IF(AND($GE75=1,$GI75&gt;0),1,),),0)</f>
        <v>0</v>
      </c>
      <c r="GV75" s="517">
        <f>IF($GF75&lt;&gt;1,IF(AND(SUM($GQ75:GU75)&lt;&gt;1),IF($GI75&gt;=4,1,),),0)</f>
        <v>0</v>
      </c>
      <c r="GW75" s="517">
        <f>IF($GF75&lt;&gt;1,IF(AND(SUM($GQ75:GV75)&lt;&gt;1),IF($GE75=1,1,),),0)</f>
        <v>0</v>
      </c>
      <c r="GX75" s="517">
        <f>IF($GF75&lt;&gt;1,IF(AND(SUM($GQ75:GW75)&lt;&gt;1),IF($GI75&gt;=2,1,),),0)</f>
        <v>0</v>
      </c>
      <c r="GY75" s="517">
        <f>IF($GF75&lt;&gt;1,IF(AND(SUM($GQ75:GX75)&lt;&gt;1),IF($GI75&gt;0,1,),),0)</f>
        <v>0</v>
      </c>
      <c r="GZ75" s="517">
        <f t="shared" si="164"/>
        <v>0</v>
      </c>
      <c r="HA75" s="517">
        <f>IF(AND(SUM($GZ75:GZ75)&lt;&gt;1,$GP75=4,$GF75=1,$GI75&gt;0),1,0)</f>
        <v>0</v>
      </c>
      <c r="HB75" s="517">
        <f t="shared" si="165"/>
        <v>0</v>
      </c>
      <c r="HC75" s="517">
        <f t="shared" si="166"/>
        <v>0</v>
      </c>
      <c r="HD75" s="517">
        <f>IF(AND($GP75=2,SUM($HB75:HC75)&lt;&gt;1),IF(AND($GE75=1,$GJ75&gt;=0.2),1,),)</f>
        <v>0</v>
      </c>
      <c r="HE75" s="517">
        <f>IF(AND($GP75=2,SUM($HB75:HD75)&lt;&gt;1),IF(AND($GE75=1,$GJ75&gt;=0.1),1,),)</f>
        <v>0</v>
      </c>
      <c r="HF75" s="517">
        <f>IF(AND($GP75=2,SUM($HB75:HE75)&lt;&gt;1),IF(AND($GE75=1,$GI75&gt;0),1,),)</f>
        <v>0</v>
      </c>
      <c r="HG75" s="517">
        <f>IF(AND($GP75=2,SUM($HB75:HF75)&lt;&gt;1),IF($GJ75&gt;=0.2,1,),)</f>
        <v>0</v>
      </c>
      <c r="HH75" s="517">
        <f>IF(AND($GP75=2,SUM($HB75:HG75)&lt;&gt;1),IF($GE75=1,1,),)</f>
        <v>0</v>
      </c>
      <c r="HI75" s="517">
        <f>IF(AND($GP75=2,SUM($HB75:HH75)&lt;&gt;1),IF($GJ75&gt;=0.1,1,),)</f>
        <v>0</v>
      </c>
      <c r="HJ75" s="517">
        <f>IF(AND(SUM($HB75:HI75)&lt;&gt;1,$GP75=2,$GI75&gt;0),1,)</f>
        <v>0</v>
      </c>
      <c r="HK75" s="517">
        <f t="shared" si="167"/>
        <v>0</v>
      </c>
      <c r="HL75" s="517">
        <f t="shared" si="168"/>
        <v>0</v>
      </c>
      <c r="HM75" s="517">
        <f>IF(AND($GP75=3,SUM($HK75:HL75)&lt;&gt;1),IF(AND($GE75=1,$GJ75&gt;=0.1),1,),)</f>
        <v>0</v>
      </c>
      <c r="HN75" s="517">
        <f>IF(AND($GP75=3,SUM($HK75:HM75)&lt;&gt;1),IF(AND($GE75=1,$GJ75&gt;=0.05),1,),)</f>
        <v>0</v>
      </c>
      <c r="HO75" s="517">
        <f>IF(AND($GP75=3,SUM($HK75:HN75)&lt;&gt;1),IF(AND($GE75=1,$GI75&gt;0),1,),)</f>
        <v>0</v>
      </c>
      <c r="HP75" s="517">
        <f>IF(AND($GP75=3,SUM($HK75:HO75)&lt;&gt;1),IF($GJ75&gt;=0.1,1,),)</f>
        <v>0</v>
      </c>
      <c r="HQ75" s="517">
        <f>IF(AND($GP75=3,SUM($HK75:HP75)&lt;&gt;1),IF($GE75=1,1,),)</f>
        <v>0</v>
      </c>
      <c r="HR75" s="517">
        <f>IF(AND($GP75=3,SUM($HK75:HQ75)&lt;&gt;1),IF($GJ75&gt;=0.05,1,),)</f>
        <v>0</v>
      </c>
      <c r="HS75" s="517">
        <f>IF(AND(SUM($HK75:HR75)&lt;&gt;1,$GP75=3,$GF75=1,$GI75&gt;0),1,)</f>
        <v>0</v>
      </c>
      <c r="HT75" s="831"/>
      <c r="HU75" s="520">
        <f t="shared" si="169"/>
        <v>0</v>
      </c>
      <c r="HV75" s="521">
        <f t="shared" si="170"/>
        <v>0</v>
      </c>
      <c r="HW75" s="521">
        <f t="shared" si="171"/>
        <v>0</v>
      </c>
      <c r="HX75" s="521">
        <f t="shared" si="172"/>
        <v>0</v>
      </c>
      <c r="HY75" s="521">
        <f t="shared" si="173"/>
        <v>0</v>
      </c>
      <c r="HZ75" s="521">
        <f t="shared" si="174"/>
        <v>0</v>
      </c>
      <c r="IA75" s="521">
        <f t="shared" si="175"/>
        <v>0</v>
      </c>
      <c r="IB75" s="521">
        <f t="shared" si="176"/>
        <v>0</v>
      </c>
      <c r="IC75" s="521">
        <f t="shared" si="177"/>
        <v>0</v>
      </c>
      <c r="ID75" s="521">
        <f t="shared" si="178"/>
        <v>0</v>
      </c>
      <c r="IE75" s="521">
        <f t="shared" si="179"/>
        <v>0</v>
      </c>
      <c r="IF75" s="521">
        <f t="shared" si="180"/>
        <v>0</v>
      </c>
      <c r="IG75" s="521">
        <f t="shared" si="181"/>
        <v>0</v>
      </c>
      <c r="IH75" s="521">
        <f t="shared" si="182"/>
        <v>0</v>
      </c>
      <c r="II75" s="521">
        <f t="shared" si="183"/>
        <v>0</v>
      </c>
      <c r="IJ75" s="521">
        <f t="shared" si="184"/>
        <v>0</v>
      </c>
      <c r="IK75" s="521">
        <f t="shared" si="185"/>
        <v>0</v>
      </c>
      <c r="IL75" s="521">
        <f t="shared" si="186"/>
        <v>0</v>
      </c>
      <c r="IM75" s="521">
        <f t="shared" si="187"/>
        <v>0</v>
      </c>
      <c r="IN75" s="521">
        <f t="shared" si="266"/>
        <v>0</v>
      </c>
      <c r="IO75" s="521">
        <f t="shared" si="267"/>
        <v>0</v>
      </c>
      <c r="IP75" s="521">
        <f t="shared" si="268"/>
        <v>0</v>
      </c>
      <c r="IQ75" s="521">
        <f t="shared" si="269"/>
        <v>0</v>
      </c>
      <c r="IR75" s="521">
        <f t="shared" si="270"/>
        <v>0</v>
      </c>
      <c r="IS75" s="521">
        <f t="shared" si="271"/>
        <v>0</v>
      </c>
      <c r="IT75" s="521">
        <f t="shared" si="272"/>
        <v>0</v>
      </c>
      <c r="IU75" s="521">
        <f t="shared" si="273"/>
        <v>0</v>
      </c>
      <c r="IV75" s="521">
        <f t="shared" si="274"/>
        <v>0</v>
      </c>
      <c r="IW75" s="823">
        <f t="shared" si="275"/>
        <v>0</v>
      </c>
      <c r="IX75" s="521">
        <f t="shared" si="276"/>
        <v>0</v>
      </c>
      <c r="IY75" s="521">
        <f t="shared" si="277"/>
        <v>0</v>
      </c>
      <c r="IZ75" s="823">
        <f t="shared" si="188"/>
        <v>0</v>
      </c>
      <c r="JA75" s="521">
        <f t="shared" si="278"/>
        <v>0</v>
      </c>
      <c r="JB75" s="521">
        <f t="shared" si="279"/>
        <v>0</v>
      </c>
      <c r="JC75" s="521">
        <f t="shared" si="280"/>
        <v>0</v>
      </c>
      <c r="JD75" s="521">
        <f t="shared" si="189"/>
        <v>0</v>
      </c>
      <c r="JE75" s="521">
        <f t="shared" si="190"/>
        <v>0</v>
      </c>
      <c r="JF75" s="521">
        <f t="shared" si="191"/>
        <v>0</v>
      </c>
      <c r="JG75" s="521">
        <f t="shared" si="192"/>
        <v>0</v>
      </c>
      <c r="JH75" s="521">
        <f t="shared" si="193"/>
        <v>0</v>
      </c>
      <c r="JI75" s="521">
        <f t="shared" si="194"/>
        <v>0</v>
      </c>
      <c r="JJ75" s="521">
        <f t="shared" si="195"/>
        <v>0</v>
      </c>
      <c r="JK75" s="521">
        <f t="shared" si="196"/>
        <v>0</v>
      </c>
      <c r="JL75" s="521">
        <f t="shared" si="197"/>
        <v>0</v>
      </c>
      <c r="JM75" s="521">
        <f t="shared" si="198"/>
        <v>0</v>
      </c>
      <c r="JN75" s="521">
        <f t="shared" si="199"/>
        <v>0</v>
      </c>
      <c r="JO75" s="521">
        <f t="shared" si="200"/>
        <v>0</v>
      </c>
      <c r="JP75" s="521">
        <f t="shared" si="201"/>
        <v>0</v>
      </c>
      <c r="JQ75" s="521">
        <f t="shared" si="202"/>
        <v>0</v>
      </c>
      <c r="JR75" s="521">
        <f t="shared" si="203"/>
        <v>0</v>
      </c>
      <c r="JS75" s="521">
        <f t="shared" si="204"/>
        <v>0</v>
      </c>
      <c r="JT75" s="521">
        <f t="shared" si="205"/>
        <v>0</v>
      </c>
      <c r="JU75" s="521">
        <f t="shared" si="206"/>
        <v>0</v>
      </c>
      <c r="JV75" s="521">
        <f t="shared" si="207"/>
        <v>0</v>
      </c>
      <c r="JW75" s="521">
        <f t="shared" si="208"/>
        <v>0</v>
      </c>
      <c r="JX75" s="521">
        <f t="shared" si="209"/>
        <v>0</v>
      </c>
      <c r="JY75" s="521">
        <f t="shared" si="210"/>
        <v>0</v>
      </c>
      <c r="JZ75" s="521">
        <f t="shared" si="211"/>
        <v>0</v>
      </c>
      <c r="KA75" s="521">
        <f t="shared" si="212"/>
        <v>0</v>
      </c>
      <c r="KB75" s="521">
        <f t="shared" si="213"/>
        <v>0</v>
      </c>
      <c r="KC75" s="521">
        <f t="shared" si="214"/>
        <v>0</v>
      </c>
      <c r="KD75" s="521">
        <f t="shared" si="215"/>
        <v>0</v>
      </c>
      <c r="KE75" s="521">
        <f t="shared" si="216"/>
        <v>0</v>
      </c>
      <c r="KF75" s="521">
        <f t="shared" si="281"/>
        <v>0</v>
      </c>
      <c r="KG75" s="521">
        <f t="shared" si="217"/>
        <v>0</v>
      </c>
      <c r="KH75" s="521">
        <f t="shared" si="218"/>
        <v>0</v>
      </c>
      <c r="KI75" s="522">
        <f t="shared" si="219"/>
        <v>0</v>
      </c>
      <c r="KJ75" s="521">
        <f t="shared" si="282"/>
        <v>0</v>
      </c>
      <c r="KK75" s="760">
        <f>IF(H75=1,VLOOKUP(C75,'総括表 (A表)'!$E$12:$AW$542,42,FALSE),)</f>
        <v>0</v>
      </c>
      <c r="KL75" s="524">
        <f t="shared" si="220"/>
        <v>0</v>
      </c>
      <c r="KM75" s="521" t="str">
        <f t="shared" si="84"/>
        <v/>
      </c>
      <c r="KN75" s="521" t="str">
        <f t="shared" si="85"/>
        <v/>
      </c>
      <c r="KO75" s="521" t="str">
        <f t="shared" si="221"/>
        <v/>
      </c>
      <c r="KP75" s="521" t="str">
        <f t="shared" si="86"/>
        <v/>
      </c>
      <c r="KQ75" s="521" t="str">
        <f t="shared" si="87"/>
        <v/>
      </c>
      <c r="KR75" s="521" t="str">
        <f t="shared" si="88"/>
        <v/>
      </c>
      <c r="KS75" s="521" t="str">
        <f t="shared" si="89"/>
        <v/>
      </c>
      <c r="KT75" s="521" t="str">
        <f t="shared" si="90"/>
        <v/>
      </c>
      <c r="KU75" s="760" t="str">
        <f t="shared" si="91"/>
        <v/>
      </c>
      <c r="KV75" s="521" t="str">
        <f t="shared" si="283"/>
        <v/>
      </c>
      <c r="KW75" s="520">
        <f t="shared" si="93"/>
        <v>0</v>
      </c>
      <c r="KX75" s="521" t="str">
        <f t="shared" si="222"/>
        <v/>
      </c>
      <c r="KY75" s="525">
        <f t="shared" si="284"/>
        <v>0</v>
      </c>
      <c r="KZ75" s="521" t="str">
        <f t="shared" si="285"/>
        <v/>
      </c>
      <c r="LA75" s="760" t="str">
        <f t="shared" si="286"/>
        <v/>
      </c>
      <c r="LB75" s="526" t="str">
        <f t="shared" si="97"/>
        <v>○</v>
      </c>
      <c r="LC75" s="520">
        <f t="shared" si="223"/>
        <v>0</v>
      </c>
      <c r="LD75" s="527">
        <f t="shared" si="224"/>
        <v>0</v>
      </c>
      <c r="LE75" s="527" t="str">
        <f t="shared" si="225"/>
        <v/>
      </c>
      <c r="LF75" s="761" t="str">
        <f t="shared" si="226"/>
        <v/>
      </c>
      <c r="LG75" s="735" t="str">
        <f t="shared" si="287"/>
        <v/>
      </c>
      <c r="LH75" s="530" t="str">
        <f t="shared" si="288"/>
        <v>○</v>
      </c>
      <c r="LI75" s="736">
        <f t="shared" si="100"/>
        <v>0</v>
      </c>
      <c r="LJ75" s="761">
        <f t="shared" si="289"/>
        <v>0</v>
      </c>
      <c r="LK75" s="532">
        <f t="shared" si="227"/>
        <v>0</v>
      </c>
      <c r="LL75" s="533" t="str">
        <f t="shared" si="228"/>
        <v>○</v>
      </c>
      <c r="LM75" s="600">
        <f t="shared" si="290"/>
        <v>0</v>
      </c>
      <c r="LN75" s="602" t="str">
        <f t="shared" si="229"/>
        <v>○</v>
      </c>
      <c r="LO75" s="608">
        <f t="shared" si="103"/>
        <v>0</v>
      </c>
      <c r="LP75" s="521" t="str">
        <f t="shared" si="291"/>
        <v/>
      </c>
      <c r="LQ75" s="607">
        <f t="shared" si="292"/>
        <v>0</v>
      </c>
      <c r="LR75" s="521" t="str">
        <f t="shared" si="293"/>
        <v/>
      </c>
      <c r="LS75" s="519" t="str">
        <f t="shared" si="294"/>
        <v/>
      </c>
      <c r="LT75" s="526" t="str">
        <f t="shared" si="108"/>
        <v>○</v>
      </c>
      <c r="LU75" s="601" t="str">
        <f t="shared" si="230"/>
        <v/>
      </c>
      <c r="LV75" s="601">
        <f t="shared" si="231"/>
        <v>0</v>
      </c>
      <c r="LW75" s="761">
        <f t="shared" si="295"/>
        <v>0</v>
      </c>
      <c r="LX75" s="735">
        <f t="shared" si="296"/>
        <v>0</v>
      </c>
      <c r="LY75" s="530" t="str">
        <f t="shared" si="112"/>
        <v>○</v>
      </c>
      <c r="LZ75" s="736">
        <f t="shared" si="297"/>
        <v>0</v>
      </c>
      <c r="MA75" s="761">
        <f t="shared" si="298"/>
        <v>0</v>
      </c>
      <c r="MB75" s="532">
        <f t="shared" si="299"/>
        <v>0</v>
      </c>
      <c r="MC75" s="533" t="str">
        <f t="shared" si="232"/>
        <v>○</v>
      </c>
      <c r="MD75" s="473">
        <f>IF(AND($H75=1,$T75=1),SUMIF($E$14:$E$213,E75,$CA$14:CA274),0)</f>
        <v>0</v>
      </c>
      <c r="ME75" s="856" t="str">
        <f t="shared" si="116"/>
        <v>○</v>
      </c>
      <c r="MF75" s="869" t="str">
        <f t="shared" si="233"/>
        <v/>
      </c>
      <c r="MG75" s="870" t="str">
        <f t="shared" si="300"/>
        <v/>
      </c>
      <c r="MH75" s="871" t="str">
        <f t="shared" si="301"/>
        <v/>
      </c>
      <c r="MI75" s="872" t="str">
        <f t="shared" si="234"/>
        <v/>
      </c>
      <c r="MJ75" s="873" t="str">
        <f t="shared" si="302"/>
        <v/>
      </c>
      <c r="MK75" s="874">
        <f t="shared" si="303"/>
        <v>0</v>
      </c>
    </row>
    <row r="76" spans="1:349" ht="18.649999999999999" customHeight="1">
      <c r="A76" s="610">
        <f t="shared" si="245"/>
        <v>0</v>
      </c>
      <c r="B76" s="610">
        <f t="shared" si="121"/>
        <v>0</v>
      </c>
      <c r="C76" s="610">
        <f t="shared" si="122"/>
        <v>0</v>
      </c>
      <c r="D76" s="610">
        <f t="shared" si="123"/>
        <v>0</v>
      </c>
      <c r="E76" s="610">
        <f t="shared" si="246"/>
        <v>0</v>
      </c>
      <c r="F76" s="610">
        <f t="shared" si="124"/>
        <v>0</v>
      </c>
      <c r="G76" s="610">
        <f t="shared" si="125"/>
        <v>0</v>
      </c>
      <c r="H76" s="610">
        <f t="shared" si="126"/>
        <v>0</v>
      </c>
      <c r="I76" s="611">
        <f t="shared" si="10"/>
        <v>63</v>
      </c>
      <c r="J76" s="406"/>
      <c r="K76" s="407"/>
      <c r="L76" s="407"/>
      <c r="M76" s="720"/>
      <c r="N76" s="924"/>
      <c r="O76" s="918"/>
      <c r="P76" s="306"/>
      <c r="Q76" s="637">
        <f t="shared" si="127"/>
        <v>0</v>
      </c>
      <c r="R76" s="656"/>
      <c r="S76" s="655"/>
      <c r="T76" s="657"/>
      <c r="U76" s="657"/>
      <c r="V76" s="762">
        <f t="shared" si="247"/>
        <v>0</v>
      </c>
      <c r="W76" s="305"/>
      <c r="X76" s="502"/>
      <c r="Y76" s="502"/>
      <c r="Z76" s="305"/>
      <c r="AA76" s="639" t="str">
        <f t="shared" si="128"/>
        <v/>
      </c>
      <c r="AB76" s="640" t="str">
        <f t="shared" si="129"/>
        <v/>
      </c>
      <c r="AC76" s="314"/>
      <c r="AD76" s="641">
        <f t="shared" si="130"/>
        <v>0</v>
      </c>
      <c r="AE76" s="729"/>
      <c r="AF76" s="728" t="str">
        <f>'整理番号表 （R6時） '!$AC76</f>
        <v/>
      </c>
      <c r="AG76" s="730" t="str">
        <f t="shared" si="131"/>
        <v/>
      </c>
      <c r="AH76" s="314"/>
      <c r="AI76" s="314"/>
      <c r="AJ76" s="639">
        <f>IF(AI76&lt;&gt;0,VLOOKUP(AI76,'整理番号表 （R6時） '!$B$20:$F$47,2,FALSE),)</f>
        <v>0</v>
      </c>
      <c r="AK76" s="409"/>
      <c r="AL76" s="733"/>
      <c r="AM76" s="409"/>
      <c r="AN76" s="315"/>
      <c r="AO76" s="644" t="str">
        <f>IF(AND($S76=1,$AN76&lt;&gt;0),VLOOKUP(AN76,'整理番号表 （R6時） '!$P$6:$Q$39,2,FALSE),IF(AND($T76=1,$AN76&gt;0,$AN76&lt;=8),VLOOKUP($AN76,'整理番号表 （R6時） '!$P$6:$Q$13,2,FALSE),IF($AN76&gt;=9,"ﾘｰｽは1～8の数字を選択","")))</f>
        <v/>
      </c>
      <c r="AP76" s="501"/>
      <c r="AQ76" s="645">
        <f t="shared" si="132"/>
        <v>0</v>
      </c>
      <c r="AR76" s="810"/>
      <c r="AS76" s="305"/>
      <c r="AT76" s="504"/>
      <c r="AU76" s="505"/>
      <c r="AV76" s="503"/>
      <c r="AW76" s="315"/>
      <c r="AX76" s="751">
        <f>IF(AW76&lt;&gt;0,VLOOKUP(AW76,'整理番号表 （R6時） '!$P$43:$R$49,2,FALSE),)</f>
        <v>0</v>
      </c>
      <c r="AY76" s="506"/>
      <c r="AZ76" s="505"/>
      <c r="BA76" s="503"/>
      <c r="BB76" s="444"/>
      <c r="BC76" s="759">
        <f t="shared" si="133"/>
        <v>0</v>
      </c>
      <c r="BD76" s="763">
        <f t="shared" si="248"/>
        <v>0</v>
      </c>
      <c r="BE76" s="759">
        <f t="shared" si="134"/>
        <v>0</v>
      </c>
      <c r="BF76" s="508"/>
      <c r="BG76" s="508"/>
      <c r="BH76" s="508"/>
      <c r="BI76" s="509"/>
      <c r="BJ76" s="770" t="str">
        <f t="shared" si="135"/>
        <v/>
      </c>
      <c r="BK76" s="772" t="str">
        <f t="shared" si="136"/>
        <v/>
      </c>
      <c r="BL76" s="648">
        <f t="shared" si="137"/>
        <v>0</v>
      </c>
      <c r="BM76" s="836"/>
      <c r="BN76" s="510"/>
      <c r="BO76" s="593"/>
      <c r="BP76" s="902"/>
      <c r="BQ76" s="756"/>
      <c r="BR76" s="756"/>
      <c r="BS76" s="756"/>
      <c r="BT76" s="929" t="str">
        <f t="shared" si="306"/>
        <v/>
      </c>
      <c r="BU76" s="911"/>
      <c r="BV76" s="752"/>
      <c r="BW76" s="751">
        <f>IF(BV76&lt;&gt;0,VLOOKUP(BV76,'整理番号表 （R6時） '!$P$43:$R$49,2,FALSE),)</f>
        <v>0</v>
      </c>
      <c r="BX76" s="758"/>
      <c r="BY76" s="757"/>
      <c r="BZ76" s="759" t="str">
        <f t="shared" si="138"/>
        <v/>
      </c>
      <c r="CA76" s="712"/>
      <c r="CB76" s="759">
        <f t="shared" si="139"/>
        <v>0</v>
      </c>
      <c r="CC76" s="763" t="str">
        <f t="shared" si="249"/>
        <v/>
      </c>
      <c r="CD76" s="754"/>
      <c r="CE76" s="754"/>
      <c r="CF76" s="759">
        <f t="shared" si="235"/>
        <v>0</v>
      </c>
      <c r="CG76" s="748"/>
      <c r="CH76" s="748"/>
      <c r="CI76" s="622"/>
      <c r="CJ76" s="853"/>
      <c r="CK76" s="854"/>
      <c r="CL76" s="665" t="str">
        <f t="shared" si="140"/>
        <v/>
      </c>
      <c r="CM76" s="666" t="str">
        <f t="shared" si="250"/>
        <v/>
      </c>
      <c r="CN76" s="744"/>
      <c r="CO76" s="496"/>
      <c r="CP76" s="762" t="str">
        <f t="shared" si="251"/>
        <v/>
      </c>
      <c r="CQ76" s="740"/>
      <c r="CR76" s="749"/>
      <c r="CS76" s="740"/>
      <c r="CT76" s="740"/>
      <c r="CU76" s="740"/>
      <c r="CV76" s="649" t="str">
        <f t="shared" si="141"/>
        <v/>
      </c>
      <c r="CW76" s="547">
        <f t="shared" si="142"/>
        <v>0</v>
      </c>
      <c r="CX76" s="762" t="str">
        <f t="shared" si="252"/>
        <v/>
      </c>
      <c r="CY76" s="715"/>
      <c r="CZ76" s="740"/>
      <c r="DA76" s="715"/>
      <c r="DB76" s="715"/>
      <c r="DC76" s="714"/>
      <c r="DD76" s="649" t="str">
        <f t="shared" si="143"/>
        <v/>
      </c>
      <c r="DE76" s="547" t="str">
        <f t="shared" si="144"/>
        <v/>
      </c>
      <c r="DF76" s="762">
        <f t="shared" si="145"/>
        <v>0</v>
      </c>
      <c r="DG76" s="762" t="str">
        <f t="shared" si="146"/>
        <v/>
      </c>
      <c r="DH76" s="762">
        <f t="shared" si="147"/>
        <v>0</v>
      </c>
      <c r="DI76" s="762">
        <f t="shared" si="148"/>
        <v>0</v>
      </c>
      <c r="DJ76" s="762">
        <f t="shared" si="149"/>
        <v>0</v>
      </c>
      <c r="DK76" s="762">
        <f t="shared" si="150"/>
        <v>0</v>
      </c>
      <c r="DL76" s="762">
        <f t="shared" si="151"/>
        <v>0</v>
      </c>
      <c r="DM76" s="762" t="str">
        <f t="shared" si="152"/>
        <v/>
      </c>
      <c r="DN76" s="855"/>
      <c r="DO76" s="661">
        <f t="shared" si="309"/>
        <v>0</v>
      </c>
      <c r="DP76" s="336">
        <f t="shared" si="309"/>
        <v>0</v>
      </c>
      <c r="DQ76" s="336">
        <f t="shared" si="309"/>
        <v>0</v>
      </c>
      <c r="DR76" s="336">
        <f t="shared" si="309"/>
        <v>0</v>
      </c>
      <c r="DS76" s="336">
        <f t="shared" si="309"/>
        <v>0</v>
      </c>
      <c r="DT76" s="336">
        <f t="shared" si="309"/>
        <v>0</v>
      </c>
      <c r="DU76" s="336">
        <f t="shared" si="253"/>
        <v>0</v>
      </c>
      <c r="DV76" s="336">
        <f t="shared" si="310"/>
        <v>0</v>
      </c>
      <c r="DW76" s="336">
        <f t="shared" si="310"/>
        <v>0</v>
      </c>
      <c r="DX76" s="336">
        <f t="shared" si="310"/>
        <v>0</v>
      </c>
      <c r="DY76" s="336">
        <f t="shared" si="310"/>
        <v>0</v>
      </c>
      <c r="DZ76" s="336">
        <f t="shared" si="310"/>
        <v>0</v>
      </c>
      <c r="EA76" s="336">
        <f t="shared" si="310"/>
        <v>0</v>
      </c>
      <c r="EB76" s="336">
        <f t="shared" si="254"/>
        <v>0</v>
      </c>
      <c r="EC76" s="336">
        <f t="shared" si="255"/>
        <v>0</v>
      </c>
      <c r="ED76" s="336">
        <f t="shared" si="256"/>
        <v>0</v>
      </c>
      <c r="EE76" s="336">
        <f t="shared" si="257"/>
        <v>0</v>
      </c>
      <c r="EF76" s="336">
        <f t="shared" si="258"/>
        <v>0</v>
      </c>
      <c r="EG76" s="390">
        <f t="shared" si="259"/>
        <v>0</v>
      </c>
      <c r="EH76" s="650">
        <f t="shared" si="161"/>
        <v>0</v>
      </c>
      <c r="EI76" s="650">
        <f>IF($AA76=1,IF(SUM($EH76:EH76)&lt;&gt;1,IF(SUM(GR76,HC76,HL76)&gt;0,1,),),)</f>
        <v>0</v>
      </c>
      <c r="EJ76" s="650">
        <f>IF($AA76=1,IF(SUM($EH76:EI76)&lt;&gt;1,IF(SUM(GS76,HD76,HM76)&gt;0,1,),),)</f>
        <v>0</v>
      </c>
      <c r="EK76" s="650">
        <f>IF($AA76=1,IF(SUM($EH76:EJ76)&lt;&gt;1,IF(SUM(GT76,HE76,HN76)&gt;0,1,),),)</f>
        <v>0</v>
      </c>
      <c r="EL76" s="650">
        <f>IF($AA76=1,IF(SUM($EH76:EK76)&lt;&gt;1,IF(SUM(GU76,GZ76,HF76,HO76)&gt;0,1,),),)</f>
        <v>0</v>
      </c>
      <c r="EM76" s="650">
        <f>IF($AA76=1,IF(SUM($EH76:EK76)&lt;&gt;1,IF(SUM(GV76,HG76,HP76)&gt;0,1,),),)</f>
        <v>0</v>
      </c>
      <c r="EN76" s="650">
        <f>IF($AA76=1,IF(SUM($EH76:EL76)&lt;&gt;1,IF(SUM(GW76,HH76,HQ76)&gt;0,1,),),)</f>
        <v>0</v>
      </c>
      <c r="EO76" s="650">
        <f>IF($AA76=1,IF(SUM($EH76:EM76)&lt;&gt;1,IF(SUM(GX76,HI76,HR76)&gt;0,1,),),)</f>
        <v>0</v>
      </c>
      <c r="EP76" s="650">
        <f>IF($AA76=1,IF(SUM($EH76:EO76)&lt;&gt;1,IF(SUM(GY76,HJ76,HS76,HA76)&gt;0,1,),),)</f>
        <v>0</v>
      </c>
      <c r="EQ76" s="818"/>
      <c r="ER76" s="818"/>
      <c r="ES76" s="818"/>
      <c r="ET76" s="818"/>
      <c r="EU76" s="818"/>
      <c r="EV76" s="818"/>
      <c r="EW76" s="59"/>
      <c r="EX76" s="59"/>
      <c r="EY76" s="59"/>
      <c r="EZ76" s="59"/>
      <c r="FA76" s="59"/>
      <c r="FB76" s="650">
        <f t="shared" si="21"/>
        <v>0</v>
      </c>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11"/>
      <c r="GB76" s="59"/>
      <c r="GC76" s="932"/>
      <c r="GD76" s="662"/>
      <c r="GE76" s="512"/>
      <c r="GF76" s="513"/>
      <c r="GG76" s="514"/>
      <c r="GH76" s="514"/>
      <c r="GI76" s="515">
        <f t="shared" si="260"/>
        <v>0</v>
      </c>
      <c r="GJ76" s="516">
        <f t="shared" si="261"/>
        <v>0</v>
      </c>
      <c r="GK76" s="517">
        <f t="shared" si="24"/>
        <v>0</v>
      </c>
      <c r="GL76" s="518">
        <f t="shared" si="262"/>
        <v>0</v>
      </c>
      <c r="GM76" s="518">
        <f t="shared" si="263"/>
        <v>0</v>
      </c>
      <c r="GN76" s="518">
        <f t="shared" si="264"/>
        <v>0</v>
      </c>
      <c r="GO76" s="518">
        <f t="shared" si="265"/>
        <v>0</v>
      </c>
      <c r="GP76" s="517">
        <f t="shared" si="162"/>
        <v>0</v>
      </c>
      <c r="GQ76" s="517">
        <f t="shared" si="163"/>
        <v>0</v>
      </c>
      <c r="GR76" s="517">
        <f>IF($GF76&lt;&gt;1,IF(AND(SUM($GQ76:GQ76)&lt;&gt;1),IF($GI76&gt;=10,1,),),0)</f>
        <v>0</v>
      </c>
      <c r="GS76" s="517">
        <f>IF($GF76&lt;&gt;1,IF(AND(SUM($GQ76:GR76)&lt;&gt;1),IF(AND($GE76=1,$GI76&gt;=4),1,),),0)</f>
        <v>0</v>
      </c>
      <c r="GT76" s="517">
        <f>IF($GF76&lt;&gt;1,IF(AND(SUM($GQ76:GS76)&lt;&gt;1),IF(AND($GE76=1,$GI76&gt;=2),1,),),0)</f>
        <v>0</v>
      </c>
      <c r="GU76" s="517">
        <f>IF($GF76&lt;&gt;1,IF(AND(SUM($GQ76:GT76)&lt;&gt;1),IF(AND($GE76=1,$GI76&gt;0),1,),),0)</f>
        <v>0</v>
      </c>
      <c r="GV76" s="517">
        <f>IF($GF76&lt;&gt;1,IF(AND(SUM($GQ76:GU76)&lt;&gt;1),IF($GI76&gt;=4,1,),),0)</f>
        <v>0</v>
      </c>
      <c r="GW76" s="517">
        <f>IF($GF76&lt;&gt;1,IF(AND(SUM($GQ76:GV76)&lt;&gt;1),IF($GE76=1,1,),),0)</f>
        <v>0</v>
      </c>
      <c r="GX76" s="517">
        <f>IF($GF76&lt;&gt;1,IF(AND(SUM($GQ76:GW76)&lt;&gt;1),IF($GI76&gt;=2,1,),),0)</f>
        <v>0</v>
      </c>
      <c r="GY76" s="517">
        <f>IF($GF76&lt;&gt;1,IF(AND(SUM($GQ76:GX76)&lt;&gt;1),IF($GI76&gt;0,1,),),0)</f>
        <v>0</v>
      </c>
      <c r="GZ76" s="517">
        <f t="shared" si="164"/>
        <v>0</v>
      </c>
      <c r="HA76" s="517">
        <f>IF(AND(SUM($GZ76:GZ76)&lt;&gt;1,$GP76=4,$GF76=1,$GI76&gt;0),1,0)</f>
        <v>0</v>
      </c>
      <c r="HB76" s="517">
        <f t="shared" si="165"/>
        <v>0</v>
      </c>
      <c r="HC76" s="517">
        <f t="shared" si="166"/>
        <v>0</v>
      </c>
      <c r="HD76" s="517">
        <f>IF(AND($GP76=2,SUM($HB76:HC76)&lt;&gt;1),IF(AND($GE76=1,$GJ76&gt;=0.2),1,),)</f>
        <v>0</v>
      </c>
      <c r="HE76" s="517">
        <f>IF(AND($GP76=2,SUM($HB76:HD76)&lt;&gt;1),IF(AND($GE76=1,$GJ76&gt;=0.1),1,),)</f>
        <v>0</v>
      </c>
      <c r="HF76" s="517">
        <f>IF(AND($GP76=2,SUM($HB76:HE76)&lt;&gt;1),IF(AND($GE76=1,$GI76&gt;0),1,),)</f>
        <v>0</v>
      </c>
      <c r="HG76" s="517">
        <f>IF(AND($GP76=2,SUM($HB76:HF76)&lt;&gt;1),IF($GJ76&gt;=0.2,1,),)</f>
        <v>0</v>
      </c>
      <c r="HH76" s="517">
        <f>IF(AND($GP76=2,SUM($HB76:HG76)&lt;&gt;1),IF($GE76=1,1,),)</f>
        <v>0</v>
      </c>
      <c r="HI76" s="517">
        <f>IF(AND($GP76=2,SUM($HB76:HH76)&lt;&gt;1),IF($GJ76&gt;=0.1,1,),)</f>
        <v>0</v>
      </c>
      <c r="HJ76" s="517">
        <f>IF(AND(SUM($HB76:HI76)&lt;&gt;1,$GP76=2,$GI76&gt;0),1,)</f>
        <v>0</v>
      </c>
      <c r="HK76" s="517">
        <f t="shared" si="167"/>
        <v>0</v>
      </c>
      <c r="HL76" s="517">
        <f t="shared" si="168"/>
        <v>0</v>
      </c>
      <c r="HM76" s="517">
        <f>IF(AND($GP76=3,SUM($HK76:HL76)&lt;&gt;1),IF(AND($GE76=1,$GJ76&gt;=0.1),1,),)</f>
        <v>0</v>
      </c>
      <c r="HN76" s="517">
        <f>IF(AND($GP76=3,SUM($HK76:HM76)&lt;&gt;1),IF(AND($GE76=1,$GJ76&gt;=0.05),1,),)</f>
        <v>0</v>
      </c>
      <c r="HO76" s="517">
        <f>IF(AND($GP76=3,SUM($HK76:HN76)&lt;&gt;1),IF(AND($GE76=1,$GI76&gt;0),1,),)</f>
        <v>0</v>
      </c>
      <c r="HP76" s="517">
        <f>IF(AND($GP76=3,SUM($HK76:HO76)&lt;&gt;1),IF($GJ76&gt;=0.1,1,),)</f>
        <v>0</v>
      </c>
      <c r="HQ76" s="517">
        <f>IF(AND($GP76=3,SUM($HK76:HP76)&lt;&gt;1),IF($GE76=1,1,),)</f>
        <v>0</v>
      </c>
      <c r="HR76" s="517">
        <f>IF(AND($GP76=3,SUM($HK76:HQ76)&lt;&gt;1),IF($GJ76&gt;=0.05,1,),)</f>
        <v>0</v>
      </c>
      <c r="HS76" s="517">
        <f>IF(AND(SUM($HK76:HR76)&lt;&gt;1,$GP76=3,$GF76=1,$GI76&gt;0),1,)</f>
        <v>0</v>
      </c>
      <c r="HT76" s="831"/>
      <c r="HU76" s="520">
        <f t="shared" si="169"/>
        <v>0</v>
      </c>
      <c r="HV76" s="521">
        <f t="shared" si="170"/>
        <v>0</v>
      </c>
      <c r="HW76" s="521">
        <f t="shared" si="171"/>
        <v>0</v>
      </c>
      <c r="HX76" s="521">
        <f t="shared" si="172"/>
        <v>0</v>
      </c>
      <c r="HY76" s="521">
        <f t="shared" si="173"/>
        <v>0</v>
      </c>
      <c r="HZ76" s="521">
        <f t="shared" si="174"/>
        <v>0</v>
      </c>
      <c r="IA76" s="521">
        <f t="shared" si="175"/>
        <v>0</v>
      </c>
      <c r="IB76" s="521">
        <f t="shared" si="176"/>
        <v>0</v>
      </c>
      <c r="IC76" s="521">
        <f t="shared" si="177"/>
        <v>0</v>
      </c>
      <c r="ID76" s="521">
        <f t="shared" si="178"/>
        <v>0</v>
      </c>
      <c r="IE76" s="521">
        <f t="shared" si="179"/>
        <v>0</v>
      </c>
      <c r="IF76" s="521">
        <f t="shared" si="180"/>
        <v>0</v>
      </c>
      <c r="IG76" s="521">
        <f t="shared" si="181"/>
        <v>0</v>
      </c>
      <c r="IH76" s="521">
        <f t="shared" si="182"/>
        <v>0</v>
      </c>
      <c r="II76" s="521">
        <f t="shared" si="183"/>
        <v>0</v>
      </c>
      <c r="IJ76" s="521">
        <f t="shared" si="184"/>
        <v>0</v>
      </c>
      <c r="IK76" s="521">
        <f t="shared" si="185"/>
        <v>0</v>
      </c>
      <c r="IL76" s="521">
        <f t="shared" si="186"/>
        <v>0</v>
      </c>
      <c r="IM76" s="521">
        <f t="shared" si="187"/>
        <v>0</v>
      </c>
      <c r="IN76" s="521">
        <f t="shared" si="266"/>
        <v>0</v>
      </c>
      <c r="IO76" s="521">
        <f t="shared" si="267"/>
        <v>0</v>
      </c>
      <c r="IP76" s="521">
        <f t="shared" si="268"/>
        <v>0</v>
      </c>
      <c r="IQ76" s="521">
        <f t="shared" si="269"/>
        <v>0</v>
      </c>
      <c r="IR76" s="521">
        <f t="shared" si="270"/>
        <v>0</v>
      </c>
      <c r="IS76" s="521">
        <f t="shared" si="271"/>
        <v>0</v>
      </c>
      <c r="IT76" s="521">
        <f t="shared" si="272"/>
        <v>0</v>
      </c>
      <c r="IU76" s="521">
        <f t="shared" si="273"/>
        <v>0</v>
      </c>
      <c r="IV76" s="521">
        <f t="shared" si="274"/>
        <v>0</v>
      </c>
      <c r="IW76" s="823">
        <f t="shared" si="275"/>
        <v>0</v>
      </c>
      <c r="IX76" s="521">
        <f t="shared" si="276"/>
        <v>0</v>
      </c>
      <c r="IY76" s="521">
        <f t="shared" si="277"/>
        <v>0</v>
      </c>
      <c r="IZ76" s="823">
        <f t="shared" si="188"/>
        <v>0</v>
      </c>
      <c r="JA76" s="521">
        <f t="shared" si="278"/>
        <v>0</v>
      </c>
      <c r="JB76" s="521">
        <f t="shared" si="279"/>
        <v>0</v>
      </c>
      <c r="JC76" s="521">
        <f t="shared" si="280"/>
        <v>0</v>
      </c>
      <c r="JD76" s="521">
        <f t="shared" si="189"/>
        <v>0</v>
      </c>
      <c r="JE76" s="521">
        <f t="shared" si="190"/>
        <v>0</v>
      </c>
      <c r="JF76" s="521">
        <f t="shared" si="191"/>
        <v>0</v>
      </c>
      <c r="JG76" s="521">
        <f t="shared" si="192"/>
        <v>0</v>
      </c>
      <c r="JH76" s="521">
        <f t="shared" si="193"/>
        <v>0</v>
      </c>
      <c r="JI76" s="521">
        <f t="shared" si="194"/>
        <v>0</v>
      </c>
      <c r="JJ76" s="521">
        <f t="shared" si="195"/>
        <v>0</v>
      </c>
      <c r="JK76" s="521">
        <f t="shared" si="196"/>
        <v>0</v>
      </c>
      <c r="JL76" s="521">
        <f t="shared" si="197"/>
        <v>0</v>
      </c>
      <c r="JM76" s="521">
        <f t="shared" si="198"/>
        <v>0</v>
      </c>
      <c r="JN76" s="521">
        <f t="shared" si="199"/>
        <v>0</v>
      </c>
      <c r="JO76" s="521">
        <f t="shared" si="200"/>
        <v>0</v>
      </c>
      <c r="JP76" s="521">
        <f t="shared" si="201"/>
        <v>0</v>
      </c>
      <c r="JQ76" s="521">
        <f t="shared" si="202"/>
        <v>0</v>
      </c>
      <c r="JR76" s="521">
        <f t="shared" si="203"/>
        <v>0</v>
      </c>
      <c r="JS76" s="521">
        <f t="shared" si="204"/>
        <v>0</v>
      </c>
      <c r="JT76" s="521">
        <f t="shared" si="205"/>
        <v>0</v>
      </c>
      <c r="JU76" s="521">
        <f t="shared" si="206"/>
        <v>0</v>
      </c>
      <c r="JV76" s="521">
        <f t="shared" si="207"/>
        <v>0</v>
      </c>
      <c r="JW76" s="521">
        <f t="shared" si="208"/>
        <v>0</v>
      </c>
      <c r="JX76" s="521">
        <f t="shared" si="209"/>
        <v>0</v>
      </c>
      <c r="JY76" s="521">
        <f t="shared" si="210"/>
        <v>0</v>
      </c>
      <c r="JZ76" s="521">
        <f t="shared" si="211"/>
        <v>0</v>
      </c>
      <c r="KA76" s="521">
        <f t="shared" si="212"/>
        <v>0</v>
      </c>
      <c r="KB76" s="521">
        <f t="shared" si="213"/>
        <v>0</v>
      </c>
      <c r="KC76" s="521">
        <f t="shared" si="214"/>
        <v>0</v>
      </c>
      <c r="KD76" s="521">
        <f t="shared" si="215"/>
        <v>0</v>
      </c>
      <c r="KE76" s="521">
        <f t="shared" si="216"/>
        <v>0</v>
      </c>
      <c r="KF76" s="521">
        <f t="shared" si="281"/>
        <v>0</v>
      </c>
      <c r="KG76" s="521">
        <f t="shared" si="217"/>
        <v>0</v>
      </c>
      <c r="KH76" s="521">
        <f t="shared" si="218"/>
        <v>0</v>
      </c>
      <c r="KI76" s="522">
        <f t="shared" si="219"/>
        <v>0</v>
      </c>
      <c r="KJ76" s="521">
        <f t="shared" si="282"/>
        <v>0</v>
      </c>
      <c r="KK76" s="760">
        <f>IF(H76=1,VLOOKUP(C76,'総括表 (A表)'!$E$12:$AW$542,42,FALSE),)</f>
        <v>0</v>
      </c>
      <c r="KL76" s="524">
        <f t="shared" si="220"/>
        <v>0</v>
      </c>
      <c r="KM76" s="521" t="str">
        <f t="shared" si="84"/>
        <v/>
      </c>
      <c r="KN76" s="521" t="str">
        <f t="shared" si="85"/>
        <v/>
      </c>
      <c r="KO76" s="521" t="str">
        <f t="shared" si="221"/>
        <v/>
      </c>
      <c r="KP76" s="521" t="str">
        <f t="shared" si="86"/>
        <v/>
      </c>
      <c r="KQ76" s="521" t="str">
        <f t="shared" si="87"/>
        <v/>
      </c>
      <c r="KR76" s="521" t="str">
        <f t="shared" si="88"/>
        <v/>
      </c>
      <c r="KS76" s="521" t="str">
        <f t="shared" si="89"/>
        <v/>
      </c>
      <c r="KT76" s="521" t="str">
        <f t="shared" si="90"/>
        <v/>
      </c>
      <c r="KU76" s="760" t="str">
        <f t="shared" si="91"/>
        <v/>
      </c>
      <c r="KV76" s="521" t="str">
        <f t="shared" si="283"/>
        <v/>
      </c>
      <c r="KW76" s="520">
        <f t="shared" si="93"/>
        <v>0</v>
      </c>
      <c r="KX76" s="521" t="str">
        <f t="shared" si="222"/>
        <v/>
      </c>
      <c r="KY76" s="525">
        <f t="shared" si="284"/>
        <v>0</v>
      </c>
      <c r="KZ76" s="521" t="str">
        <f t="shared" si="285"/>
        <v/>
      </c>
      <c r="LA76" s="760" t="str">
        <f t="shared" si="286"/>
        <v/>
      </c>
      <c r="LB76" s="526" t="str">
        <f t="shared" si="97"/>
        <v>○</v>
      </c>
      <c r="LC76" s="520">
        <f t="shared" si="223"/>
        <v>0</v>
      </c>
      <c r="LD76" s="527">
        <f t="shared" si="224"/>
        <v>0</v>
      </c>
      <c r="LE76" s="527" t="str">
        <f t="shared" si="225"/>
        <v/>
      </c>
      <c r="LF76" s="761" t="str">
        <f t="shared" si="226"/>
        <v/>
      </c>
      <c r="LG76" s="735" t="str">
        <f t="shared" si="287"/>
        <v/>
      </c>
      <c r="LH76" s="530" t="str">
        <f t="shared" si="288"/>
        <v>○</v>
      </c>
      <c r="LI76" s="736">
        <f t="shared" si="100"/>
        <v>0</v>
      </c>
      <c r="LJ76" s="761">
        <f t="shared" si="289"/>
        <v>0</v>
      </c>
      <c r="LK76" s="532">
        <f t="shared" si="227"/>
        <v>0</v>
      </c>
      <c r="LL76" s="533" t="str">
        <f t="shared" si="228"/>
        <v>○</v>
      </c>
      <c r="LM76" s="600">
        <f t="shared" si="290"/>
        <v>0</v>
      </c>
      <c r="LN76" s="602" t="str">
        <f t="shared" si="229"/>
        <v>○</v>
      </c>
      <c r="LO76" s="608">
        <f t="shared" si="103"/>
        <v>0</v>
      </c>
      <c r="LP76" s="521" t="str">
        <f t="shared" si="291"/>
        <v/>
      </c>
      <c r="LQ76" s="607">
        <f t="shared" si="292"/>
        <v>0</v>
      </c>
      <c r="LR76" s="521" t="str">
        <f t="shared" si="293"/>
        <v/>
      </c>
      <c r="LS76" s="519" t="str">
        <f t="shared" si="294"/>
        <v/>
      </c>
      <c r="LT76" s="526" t="str">
        <f t="shared" si="108"/>
        <v>○</v>
      </c>
      <c r="LU76" s="601" t="str">
        <f t="shared" si="230"/>
        <v/>
      </c>
      <c r="LV76" s="601">
        <f t="shared" si="231"/>
        <v>0</v>
      </c>
      <c r="LW76" s="761">
        <f t="shared" si="295"/>
        <v>0</v>
      </c>
      <c r="LX76" s="735">
        <f t="shared" si="296"/>
        <v>0</v>
      </c>
      <c r="LY76" s="530" t="str">
        <f t="shared" si="112"/>
        <v>○</v>
      </c>
      <c r="LZ76" s="736">
        <f t="shared" si="297"/>
        <v>0</v>
      </c>
      <c r="MA76" s="761">
        <f t="shared" si="298"/>
        <v>0</v>
      </c>
      <c r="MB76" s="532">
        <f t="shared" si="299"/>
        <v>0</v>
      </c>
      <c r="MC76" s="533" t="str">
        <f t="shared" si="232"/>
        <v>○</v>
      </c>
      <c r="MD76" s="473">
        <f>IF(AND($H76=1,$T76=1),SUMIF($E$14:$E$213,E76,$CA$14:CA275),0)</f>
        <v>0</v>
      </c>
      <c r="ME76" s="856" t="str">
        <f t="shared" si="116"/>
        <v>○</v>
      </c>
      <c r="MF76" s="869" t="str">
        <f t="shared" si="233"/>
        <v/>
      </c>
      <c r="MG76" s="870" t="str">
        <f t="shared" si="300"/>
        <v/>
      </c>
      <c r="MH76" s="871" t="str">
        <f t="shared" si="301"/>
        <v/>
      </c>
      <c r="MI76" s="872" t="str">
        <f t="shared" si="234"/>
        <v/>
      </c>
      <c r="MJ76" s="873" t="str">
        <f t="shared" si="302"/>
        <v/>
      </c>
      <c r="MK76" s="874">
        <f t="shared" si="303"/>
        <v>0</v>
      </c>
    </row>
    <row r="77" spans="1:349" ht="18.649999999999999" customHeight="1">
      <c r="A77" s="610">
        <f t="shared" si="245"/>
        <v>0</v>
      </c>
      <c r="B77" s="610">
        <f t="shared" si="121"/>
        <v>0</v>
      </c>
      <c r="C77" s="610">
        <f t="shared" si="122"/>
        <v>0</v>
      </c>
      <c r="D77" s="610">
        <f t="shared" si="123"/>
        <v>0</v>
      </c>
      <c r="E77" s="610">
        <f t="shared" si="246"/>
        <v>0</v>
      </c>
      <c r="F77" s="610">
        <f t="shared" si="124"/>
        <v>0</v>
      </c>
      <c r="G77" s="610">
        <f t="shared" si="125"/>
        <v>0</v>
      </c>
      <c r="H77" s="610">
        <f t="shared" si="126"/>
        <v>0</v>
      </c>
      <c r="I77" s="611">
        <f t="shared" si="10"/>
        <v>64</v>
      </c>
      <c r="J77" s="406"/>
      <c r="K77" s="407"/>
      <c r="L77" s="407"/>
      <c r="M77" s="720"/>
      <c r="N77" s="924"/>
      <c r="O77" s="918"/>
      <c r="P77" s="306"/>
      <c r="Q77" s="637">
        <f t="shared" si="127"/>
        <v>0</v>
      </c>
      <c r="R77" s="656"/>
      <c r="S77" s="655"/>
      <c r="T77" s="657"/>
      <c r="U77" s="657"/>
      <c r="V77" s="762">
        <f t="shared" si="247"/>
        <v>0</v>
      </c>
      <c r="W77" s="305"/>
      <c r="X77" s="502"/>
      <c r="Y77" s="502"/>
      <c r="Z77" s="305"/>
      <c r="AA77" s="639" t="str">
        <f t="shared" si="128"/>
        <v/>
      </c>
      <c r="AB77" s="640" t="str">
        <f t="shared" si="129"/>
        <v/>
      </c>
      <c r="AC77" s="314"/>
      <c r="AD77" s="641">
        <f t="shared" si="130"/>
        <v>0</v>
      </c>
      <c r="AE77" s="729"/>
      <c r="AF77" s="728" t="str">
        <f>'整理番号表 （R6時） '!$AC77</f>
        <v/>
      </c>
      <c r="AG77" s="730" t="str">
        <f t="shared" si="131"/>
        <v/>
      </c>
      <c r="AH77" s="314"/>
      <c r="AI77" s="314"/>
      <c r="AJ77" s="639">
        <f>IF(AI77&lt;&gt;0,VLOOKUP(AI77,'整理番号表 （R6時） '!$B$20:$F$47,2,FALSE),)</f>
        <v>0</v>
      </c>
      <c r="AK77" s="409"/>
      <c r="AL77" s="733"/>
      <c r="AM77" s="409"/>
      <c r="AN77" s="315"/>
      <c r="AO77" s="644" t="str">
        <f>IF(AND($S77=1,$AN77&lt;&gt;0),VLOOKUP(AN77,'整理番号表 （R6時） '!$P$6:$Q$39,2,FALSE),IF(AND($T77=1,$AN77&gt;0,$AN77&lt;=8),VLOOKUP($AN77,'整理番号表 （R6時） '!$P$6:$Q$13,2,FALSE),IF($AN77&gt;=9,"ﾘｰｽは1～8の数字を選択","")))</f>
        <v/>
      </c>
      <c r="AP77" s="501"/>
      <c r="AQ77" s="645">
        <f t="shared" si="132"/>
        <v>0</v>
      </c>
      <c r="AR77" s="810"/>
      <c r="AS77" s="305"/>
      <c r="AT77" s="504"/>
      <c r="AU77" s="505"/>
      <c r="AV77" s="503"/>
      <c r="AW77" s="315"/>
      <c r="AX77" s="751">
        <f>IF(AW77&lt;&gt;0,VLOOKUP(AW77,'整理番号表 （R6時） '!$P$43:$R$49,2,FALSE),)</f>
        <v>0</v>
      </c>
      <c r="AY77" s="506"/>
      <c r="AZ77" s="505"/>
      <c r="BA77" s="503"/>
      <c r="BB77" s="444"/>
      <c r="BC77" s="759">
        <f t="shared" si="133"/>
        <v>0</v>
      </c>
      <c r="BD77" s="763">
        <f t="shared" si="248"/>
        <v>0</v>
      </c>
      <c r="BE77" s="759">
        <f t="shared" si="134"/>
        <v>0</v>
      </c>
      <c r="BF77" s="508"/>
      <c r="BG77" s="508"/>
      <c r="BH77" s="508"/>
      <c r="BI77" s="509"/>
      <c r="BJ77" s="770" t="str">
        <f t="shared" si="135"/>
        <v/>
      </c>
      <c r="BK77" s="772" t="str">
        <f t="shared" si="136"/>
        <v/>
      </c>
      <c r="BL77" s="648">
        <f t="shared" si="137"/>
        <v>0</v>
      </c>
      <c r="BM77" s="836"/>
      <c r="BN77" s="510"/>
      <c r="BO77" s="593"/>
      <c r="BP77" s="902"/>
      <c r="BQ77" s="756"/>
      <c r="BR77" s="756"/>
      <c r="BS77" s="756"/>
      <c r="BT77" s="929" t="str">
        <f t="shared" si="306"/>
        <v/>
      </c>
      <c r="BU77" s="911"/>
      <c r="BV77" s="752"/>
      <c r="BW77" s="751">
        <f>IF(BV77&lt;&gt;0,VLOOKUP(BV77,'整理番号表 （R6時） '!$P$43:$R$49,2,FALSE),)</f>
        <v>0</v>
      </c>
      <c r="BX77" s="758"/>
      <c r="BY77" s="757"/>
      <c r="BZ77" s="759" t="str">
        <f t="shared" si="138"/>
        <v/>
      </c>
      <c r="CA77" s="712"/>
      <c r="CB77" s="759">
        <f t="shared" si="139"/>
        <v>0</v>
      </c>
      <c r="CC77" s="763" t="str">
        <f t="shared" si="249"/>
        <v/>
      </c>
      <c r="CD77" s="754"/>
      <c r="CE77" s="754"/>
      <c r="CF77" s="759">
        <f t="shared" si="235"/>
        <v>0</v>
      </c>
      <c r="CG77" s="748"/>
      <c r="CH77" s="748"/>
      <c r="CI77" s="622"/>
      <c r="CJ77" s="853"/>
      <c r="CK77" s="854"/>
      <c r="CL77" s="665" t="str">
        <f t="shared" si="140"/>
        <v/>
      </c>
      <c r="CM77" s="666" t="str">
        <f t="shared" si="250"/>
        <v/>
      </c>
      <c r="CN77" s="744"/>
      <c r="CO77" s="496"/>
      <c r="CP77" s="762" t="str">
        <f t="shared" si="251"/>
        <v/>
      </c>
      <c r="CQ77" s="740"/>
      <c r="CR77" s="749"/>
      <c r="CS77" s="740"/>
      <c r="CT77" s="740"/>
      <c r="CU77" s="740"/>
      <c r="CV77" s="649" t="str">
        <f t="shared" si="141"/>
        <v/>
      </c>
      <c r="CW77" s="547">
        <f t="shared" si="142"/>
        <v>0</v>
      </c>
      <c r="CX77" s="762" t="str">
        <f t="shared" si="252"/>
        <v/>
      </c>
      <c r="CY77" s="715"/>
      <c r="CZ77" s="740"/>
      <c r="DA77" s="715"/>
      <c r="DB77" s="715"/>
      <c r="DC77" s="714"/>
      <c r="DD77" s="649" t="str">
        <f t="shared" si="143"/>
        <v/>
      </c>
      <c r="DE77" s="547" t="str">
        <f t="shared" si="144"/>
        <v/>
      </c>
      <c r="DF77" s="762">
        <f t="shared" si="145"/>
        <v>0</v>
      </c>
      <c r="DG77" s="762" t="str">
        <f t="shared" si="146"/>
        <v/>
      </c>
      <c r="DH77" s="762">
        <f t="shared" si="147"/>
        <v>0</v>
      </c>
      <c r="DI77" s="762">
        <f t="shared" si="148"/>
        <v>0</v>
      </c>
      <c r="DJ77" s="762">
        <f t="shared" si="149"/>
        <v>0</v>
      </c>
      <c r="DK77" s="762">
        <f t="shared" si="150"/>
        <v>0</v>
      </c>
      <c r="DL77" s="762">
        <f t="shared" si="151"/>
        <v>0</v>
      </c>
      <c r="DM77" s="762" t="str">
        <f t="shared" si="152"/>
        <v/>
      </c>
      <c r="DN77" s="855"/>
      <c r="DO77" s="661">
        <f t="shared" si="309"/>
        <v>0</v>
      </c>
      <c r="DP77" s="336">
        <f t="shared" si="309"/>
        <v>0</v>
      </c>
      <c r="DQ77" s="336">
        <f t="shared" si="309"/>
        <v>0</v>
      </c>
      <c r="DR77" s="336">
        <f t="shared" si="309"/>
        <v>0</v>
      </c>
      <c r="DS77" s="336">
        <f t="shared" si="309"/>
        <v>0</v>
      </c>
      <c r="DT77" s="336">
        <f t="shared" si="309"/>
        <v>0</v>
      </c>
      <c r="DU77" s="336">
        <f t="shared" si="253"/>
        <v>0</v>
      </c>
      <c r="DV77" s="336">
        <f t="shared" si="310"/>
        <v>0</v>
      </c>
      <c r="DW77" s="336">
        <f t="shared" si="310"/>
        <v>0</v>
      </c>
      <c r="DX77" s="336">
        <f t="shared" si="310"/>
        <v>0</v>
      </c>
      <c r="DY77" s="336">
        <f t="shared" si="310"/>
        <v>0</v>
      </c>
      <c r="DZ77" s="336">
        <f t="shared" si="310"/>
        <v>0</v>
      </c>
      <c r="EA77" s="336">
        <f t="shared" si="310"/>
        <v>0</v>
      </c>
      <c r="EB77" s="336">
        <f t="shared" si="254"/>
        <v>0</v>
      </c>
      <c r="EC77" s="336">
        <f t="shared" si="255"/>
        <v>0</v>
      </c>
      <c r="ED77" s="336">
        <f t="shared" si="256"/>
        <v>0</v>
      </c>
      <c r="EE77" s="336">
        <f t="shared" si="257"/>
        <v>0</v>
      </c>
      <c r="EF77" s="336">
        <f t="shared" si="258"/>
        <v>0</v>
      </c>
      <c r="EG77" s="390">
        <f t="shared" si="259"/>
        <v>0</v>
      </c>
      <c r="EH77" s="650">
        <f t="shared" si="161"/>
        <v>0</v>
      </c>
      <c r="EI77" s="650">
        <f>IF($AA77=1,IF(SUM($EH77:EH77)&lt;&gt;1,IF(SUM(GR77,HC77,HL77)&gt;0,1,),),)</f>
        <v>0</v>
      </c>
      <c r="EJ77" s="650">
        <f>IF($AA77=1,IF(SUM($EH77:EI77)&lt;&gt;1,IF(SUM(GS77,HD77,HM77)&gt;0,1,),),)</f>
        <v>0</v>
      </c>
      <c r="EK77" s="650">
        <f>IF($AA77=1,IF(SUM($EH77:EJ77)&lt;&gt;1,IF(SUM(GT77,HE77,HN77)&gt;0,1,),),)</f>
        <v>0</v>
      </c>
      <c r="EL77" s="650">
        <f>IF($AA77=1,IF(SUM($EH77:EK77)&lt;&gt;1,IF(SUM(GU77,GZ77,HF77,HO77)&gt;0,1,),),)</f>
        <v>0</v>
      </c>
      <c r="EM77" s="650">
        <f>IF($AA77=1,IF(SUM($EH77:EK77)&lt;&gt;1,IF(SUM(GV77,HG77,HP77)&gt;0,1,),),)</f>
        <v>0</v>
      </c>
      <c r="EN77" s="650">
        <f>IF($AA77=1,IF(SUM($EH77:EL77)&lt;&gt;1,IF(SUM(GW77,HH77,HQ77)&gt;0,1,),),)</f>
        <v>0</v>
      </c>
      <c r="EO77" s="650">
        <f>IF($AA77=1,IF(SUM($EH77:EM77)&lt;&gt;1,IF(SUM(GX77,HI77,HR77)&gt;0,1,),),)</f>
        <v>0</v>
      </c>
      <c r="EP77" s="650">
        <f>IF($AA77=1,IF(SUM($EH77:EO77)&lt;&gt;1,IF(SUM(GY77,HJ77,HS77,HA77)&gt;0,1,),),)</f>
        <v>0</v>
      </c>
      <c r="EQ77" s="818"/>
      <c r="ER77" s="818"/>
      <c r="ES77" s="818"/>
      <c r="ET77" s="818"/>
      <c r="EU77" s="818"/>
      <c r="EV77" s="818"/>
      <c r="EW77" s="59"/>
      <c r="EX77" s="59"/>
      <c r="EY77" s="59"/>
      <c r="EZ77" s="59"/>
      <c r="FA77" s="59"/>
      <c r="FB77" s="650">
        <f t="shared" si="21"/>
        <v>0</v>
      </c>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11"/>
      <c r="GB77" s="59"/>
      <c r="GC77" s="932"/>
      <c r="GD77" s="662"/>
      <c r="GE77" s="512"/>
      <c r="GF77" s="513"/>
      <c r="GG77" s="514"/>
      <c r="GH77" s="514"/>
      <c r="GI77" s="515">
        <f t="shared" si="260"/>
        <v>0</v>
      </c>
      <c r="GJ77" s="516">
        <f t="shared" si="261"/>
        <v>0</v>
      </c>
      <c r="GK77" s="517">
        <f t="shared" si="24"/>
        <v>0</v>
      </c>
      <c r="GL77" s="518">
        <f t="shared" si="262"/>
        <v>0</v>
      </c>
      <c r="GM77" s="518">
        <f t="shared" si="263"/>
        <v>0</v>
      </c>
      <c r="GN77" s="518">
        <f t="shared" si="264"/>
        <v>0</v>
      </c>
      <c r="GO77" s="518">
        <f t="shared" si="265"/>
        <v>0</v>
      </c>
      <c r="GP77" s="517">
        <f t="shared" si="162"/>
        <v>0</v>
      </c>
      <c r="GQ77" s="517">
        <f t="shared" si="163"/>
        <v>0</v>
      </c>
      <c r="GR77" s="517">
        <f>IF($GF77&lt;&gt;1,IF(AND(SUM($GQ77:GQ77)&lt;&gt;1),IF($GI77&gt;=10,1,),),0)</f>
        <v>0</v>
      </c>
      <c r="GS77" s="517">
        <f>IF($GF77&lt;&gt;1,IF(AND(SUM($GQ77:GR77)&lt;&gt;1),IF(AND($GE77=1,$GI77&gt;=4),1,),),0)</f>
        <v>0</v>
      </c>
      <c r="GT77" s="517">
        <f>IF($GF77&lt;&gt;1,IF(AND(SUM($GQ77:GS77)&lt;&gt;1),IF(AND($GE77=1,$GI77&gt;=2),1,),),0)</f>
        <v>0</v>
      </c>
      <c r="GU77" s="517">
        <f>IF($GF77&lt;&gt;1,IF(AND(SUM($GQ77:GT77)&lt;&gt;1),IF(AND($GE77=1,$GI77&gt;0),1,),),0)</f>
        <v>0</v>
      </c>
      <c r="GV77" s="517">
        <f>IF($GF77&lt;&gt;1,IF(AND(SUM($GQ77:GU77)&lt;&gt;1),IF($GI77&gt;=4,1,),),0)</f>
        <v>0</v>
      </c>
      <c r="GW77" s="517">
        <f>IF($GF77&lt;&gt;1,IF(AND(SUM($GQ77:GV77)&lt;&gt;1),IF($GE77=1,1,),),0)</f>
        <v>0</v>
      </c>
      <c r="GX77" s="517">
        <f>IF($GF77&lt;&gt;1,IF(AND(SUM($GQ77:GW77)&lt;&gt;1),IF($GI77&gt;=2,1,),),0)</f>
        <v>0</v>
      </c>
      <c r="GY77" s="517">
        <f>IF($GF77&lt;&gt;1,IF(AND(SUM($GQ77:GX77)&lt;&gt;1),IF($GI77&gt;0,1,),),0)</f>
        <v>0</v>
      </c>
      <c r="GZ77" s="517">
        <f t="shared" si="164"/>
        <v>0</v>
      </c>
      <c r="HA77" s="517">
        <f>IF(AND(SUM($GZ77:GZ77)&lt;&gt;1,$GP77=4,$GF77=1,$GI77&gt;0),1,0)</f>
        <v>0</v>
      </c>
      <c r="HB77" s="517">
        <f t="shared" si="165"/>
        <v>0</v>
      </c>
      <c r="HC77" s="517">
        <f t="shared" si="166"/>
        <v>0</v>
      </c>
      <c r="HD77" s="517">
        <f>IF(AND($GP77=2,SUM($HB77:HC77)&lt;&gt;1),IF(AND($GE77=1,$GJ77&gt;=0.2),1,),)</f>
        <v>0</v>
      </c>
      <c r="HE77" s="517">
        <f>IF(AND($GP77=2,SUM($HB77:HD77)&lt;&gt;1),IF(AND($GE77=1,$GJ77&gt;=0.1),1,),)</f>
        <v>0</v>
      </c>
      <c r="HF77" s="517">
        <f>IF(AND($GP77=2,SUM($HB77:HE77)&lt;&gt;1),IF(AND($GE77=1,$GI77&gt;0),1,),)</f>
        <v>0</v>
      </c>
      <c r="HG77" s="517">
        <f>IF(AND($GP77=2,SUM($HB77:HF77)&lt;&gt;1),IF($GJ77&gt;=0.2,1,),)</f>
        <v>0</v>
      </c>
      <c r="HH77" s="517">
        <f>IF(AND($GP77=2,SUM($HB77:HG77)&lt;&gt;1),IF($GE77=1,1,),)</f>
        <v>0</v>
      </c>
      <c r="HI77" s="517">
        <f>IF(AND($GP77=2,SUM($HB77:HH77)&lt;&gt;1),IF($GJ77&gt;=0.1,1,),)</f>
        <v>0</v>
      </c>
      <c r="HJ77" s="517">
        <f>IF(AND(SUM($HB77:HI77)&lt;&gt;1,$GP77=2,$GI77&gt;0),1,)</f>
        <v>0</v>
      </c>
      <c r="HK77" s="517">
        <f t="shared" si="167"/>
        <v>0</v>
      </c>
      <c r="HL77" s="517">
        <f t="shared" si="168"/>
        <v>0</v>
      </c>
      <c r="HM77" s="517">
        <f>IF(AND($GP77=3,SUM($HK77:HL77)&lt;&gt;1),IF(AND($GE77=1,$GJ77&gt;=0.1),1,),)</f>
        <v>0</v>
      </c>
      <c r="HN77" s="517">
        <f>IF(AND($GP77=3,SUM($HK77:HM77)&lt;&gt;1),IF(AND($GE77=1,$GJ77&gt;=0.05),1,),)</f>
        <v>0</v>
      </c>
      <c r="HO77" s="517">
        <f>IF(AND($GP77=3,SUM($HK77:HN77)&lt;&gt;1),IF(AND($GE77=1,$GI77&gt;0),1,),)</f>
        <v>0</v>
      </c>
      <c r="HP77" s="517">
        <f>IF(AND($GP77=3,SUM($HK77:HO77)&lt;&gt;1),IF($GJ77&gt;=0.1,1,),)</f>
        <v>0</v>
      </c>
      <c r="HQ77" s="517">
        <f>IF(AND($GP77=3,SUM($HK77:HP77)&lt;&gt;1),IF($GE77=1,1,),)</f>
        <v>0</v>
      </c>
      <c r="HR77" s="517">
        <f>IF(AND($GP77=3,SUM($HK77:HQ77)&lt;&gt;1),IF($GJ77&gt;=0.05,1,),)</f>
        <v>0</v>
      </c>
      <c r="HS77" s="517">
        <f>IF(AND(SUM($HK77:HR77)&lt;&gt;1,$GP77=3,$GF77=1,$GI77&gt;0),1,)</f>
        <v>0</v>
      </c>
      <c r="HT77" s="831"/>
      <c r="HU77" s="520">
        <f t="shared" si="169"/>
        <v>0</v>
      </c>
      <c r="HV77" s="521">
        <f t="shared" si="170"/>
        <v>0</v>
      </c>
      <c r="HW77" s="521">
        <f t="shared" si="171"/>
        <v>0</v>
      </c>
      <c r="HX77" s="521">
        <f t="shared" si="172"/>
        <v>0</v>
      </c>
      <c r="HY77" s="521">
        <f t="shared" si="173"/>
        <v>0</v>
      </c>
      <c r="HZ77" s="521">
        <f t="shared" si="174"/>
        <v>0</v>
      </c>
      <c r="IA77" s="521">
        <f t="shared" si="175"/>
        <v>0</v>
      </c>
      <c r="IB77" s="521">
        <f t="shared" si="176"/>
        <v>0</v>
      </c>
      <c r="IC77" s="521">
        <f t="shared" si="177"/>
        <v>0</v>
      </c>
      <c r="ID77" s="521">
        <f t="shared" si="178"/>
        <v>0</v>
      </c>
      <c r="IE77" s="521">
        <f t="shared" si="179"/>
        <v>0</v>
      </c>
      <c r="IF77" s="521">
        <f t="shared" si="180"/>
        <v>0</v>
      </c>
      <c r="IG77" s="521">
        <f t="shared" si="181"/>
        <v>0</v>
      </c>
      <c r="IH77" s="521">
        <f t="shared" si="182"/>
        <v>0</v>
      </c>
      <c r="II77" s="521">
        <f t="shared" si="183"/>
        <v>0</v>
      </c>
      <c r="IJ77" s="521">
        <f t="shared" si="184"/>
        <v>0</v>
      </c>
      <c r="IK77" s="521">
        <f t="shared" si="185"/>
        <v>0</v>
      </c>
      <c r="IL77" s="521">
        <f t="shared" si="186"/>
        <v>0</v>
      </c>
      <c r="IM77" s="521">
        <f t="shared" si="187"/>
        <v>0</v>
      </c>
      <c r="IN77" s="521">
        <f t="shared" si="266"/>
        <v>0</v>
      </c>
      <c r="IO77" s="521">
        <f t="shared" si="267"/>
        <v>0</v>
      </c>
      <c r="IP77" s="521">
        <f t="shared" si="268"/>
        <v>0</v>
      </c>
      <c r="IQ77" s="521">
        <f t="shared" si="269"/>
        <v>0</v>
      </c>
      <c r="IR77" s="521">
        <f t="shared" si="270"/>
        <v>0</v>
      </c>
      <c r="IS77" s="521">
        <f t="shared" si="271"/>
        <v>0</v>
      </c>
      <c r="IT77" s="521">
        <f t="shared" si="272"/>
        <v>0</v>
      </c>
      <c r="IU77" s="521">
        <f t="shared" si="273"/>
        <v>0</v>
      </c>
      <c r="IV77" s="521">
        <f t="shared" si="274"/>
        <v>0</v>
      </c>
      <c r="IW77" s="823">
        <f t="shared" si="275"/>
        <v>0</v>
      </c>
      <c r="IX77" s="521">
        <f t="shared" si="276"/>
        <v>0</v>
      </c>
      <c r="IY77" s="521">
        <f t="shared" si="277"/>
        <v>0</v>
      </c>
      <c r="IZ77" s="823">
        <f t="shared" si="188"/>
        <v>0</v>
      </c>
      <c r="JA77" s="521">
        <f t="shared" si="278"/>
        <v>0</v>
      </c>
      <c r="JB77" s="521">
        <f t="shared" si="279"/>
        <v>0</v>
      </c>
      <c r="JC77" s="521">
        <f t="shared" si="280"/>
        <v>0</v>
      </c>
      <c r="JD77" s="521">
        <f t="shared" si="189"/>
        <v>0</v>
      </c>
      <c r="JE77" s="521">
        <f t="shared" si="190"/>
        <v>0</v>
      </c>
      <c r="JF77" s="521">
        <f t="shared" si="191"/>
        <v>0</v>
      </c>
      <c r="JG77" s="521">
        <f t="shared" si="192"/>
        <v>0</v>
      </c>
      <c r="JH77" s="521">
        <f t="shared" si="193"/>
        <v>0</v>
      </c>
      <c r="JI77" s="521">
        <f t="shared" si="194"/>
        <v>0</v>
      </c>
      <c r="JJ77" s="521">
        <f t="shared" si="195"/>
        <v>0</v>
      </c>
      <c r="JK77" s="521">
        <f t="shared" si="196"/>
        <v>0</v>
      </c>
      <c r="JL77" s="521">
        <f t="shared" si="197"/>
        <v>0</v>
      </c>
      <c r="JM77" s="521">
        <f t="shared" si="198"/>
        <v>0</v>
      </c>
      <c r="JN77" s="521">
        <f t="shared" si="199"/>
        <v>0</v>
      </c>
      <c r="JO77" s="521">
        <f t="shared" si="200"/>
        <v>0</v>
      </c>
      <c r="JP77" s="521">
        <f t="shared" si="201"/>
        <v>0</v>
      </c>
      <c r="JQ77" s="521">
        <f t="shared" si="202"/>
        <v>0</v>
      </c>
      <c r="JR77" s="521">
        <f t="shared" si="203"/>
        <v>0</v>
      </c>
      <c r="JS77" s="521">
        <f t="shared" si="204"/>
        <v>0</v>
      </c>
      <c r="JT77" s="521">
        <f t="shared" si="205"/>
        <v>0</v>
      </c>
      <c r="JU77" s="521">
        <f t="shared" si="206"/>
        <v>0</v>
      </c>
      <c r="JV77" s="521">
        <f t="shared" si="207"/>
        <v>0</v>
      </c>
      <c r="JW77" s="521">
        <f t="shared" si="208"/>
        <v>0</v>
      </c>
      <c r="JX77" s="521">
        <f t="shared" si="209"/>
        <v>0</v>
      </c>
      <c r="JY77" s="521">
        <f t="shared" si="210"/>
        <v>0</v>
      </c>
      <c r="JZ77" s="521">
        <f t="shared" si="211"/>
        <v>0</v>
      </c>
      <c r="KA77" s="521">
        <f t="shared" si="212"/>
        <v>0</v>
      </c>
      <c r="KB77" s="521">
        <f t="shared" si="213"/>
        <v>0</v>
      </c>
      <c r="KC77" s="521">
        <f t="shared" si="214"/>
        <v>0</v>
      </c>
      <c r="KD77" s="521">
        <f t="shared" si="215"/>
        <v>0</v>
      </c>
      <c r="KE77" s="521">
        <f t="shared" si="216"/>
        <v>0</v>
      </c>
      <c r="KF77" s="521">
        <f t="shared" si="281"/>
        <v>0</v>
      </c>
      <c r="KG77" s="521">
        <f t="shared" si="217"/>
        <v>0</v>
      </c>
      <c r="KH77" s="521">
        <f t="shared" si="218"/>
        <v>0</v>
      </c>
      <c r="KI77" s="522">
        <f t="shared" si="219"/>
        <v>0</v>
      </c>
      <c r="KJ77" s="521">
        <f t="shared" si="282"/>
        <v>0</v>
      </c>
      <c r="KK77" s="760">
        <f>IF(H77=1,VLOOKUP(C77,'総括表 (A表)'!$E$12:$AW$542,42,FALSE),)</f>
        <v>0</v>
      </c>
      <c r="KL77" s="524">
        <f t="shared" si="220"/>
        <v>0</v>
      </c>
      <c r="KM77" s="521" t="str">
        <f t="shared" si="84"/>
        <v/>
      </c>
      <c r="KN77" s="521" t="str">
        <f t="shared" si="85"/>
        <v/>
      </c>
      <c r="KO77" s="521" t="str">
        <f t="shared" si="221"/>
        <v/>
      </c>
      <c r="KP77" s="521" t="str">
        <f t="shared" si="86"/>
        <v/>
      </c>
      <c r="KQ77" s="521" t="str">
        <f t="shared" si="87"/>
        <v/>
      </c>
      <c r="KR77" s="521" t="str">
        <f t="shared" si="88"/>
        <v/>
      </c>
      <c r="KS77" s="521" t="str">
        <f t="shared" si="89"/>
        <v/>
      </c>
      <c r="KT77" s="521" t="str">
        <f t="shared" si="90"/>
        <v/>
      </c>
      <c r="KU77" s="760" t="str">
        <f t="shared" si="91"/>
        <v/>
      </c>
      <c r="KV77" s="521" t="str">
        <f t="shared" si="283"/>
        <v/>
      </c>
      <c r="KW77" s="520">
        <f t="shared" si="93"/>
        <v>0</v>
      </c>
      <c r="KX77" s="521" t="str">
        <f t="shared" si="222"/>
        <v/>
      </c>
      <c r="KY77" s="525">
        <f t="shared" si="284"/>
        <v>0</v>
      </c>
      <c r="KZ77" s="521" t="str">
        <f t="shared" si="285"/>
        <v/>
      </c>
      <c r="LA77" s="760" t="str">
        <f t="shared" si="286"/>
        <v/>
      </c>
      <c r="LB77" s="526" t="str">
        <f t="shared" si="97"/>
        <v>○</v>
      </c>
      <c r="LC77" s="520">
        <f t="shared" si="223"/>
        <v>0</v>
      </c>
      <c r="LD77" s="527">
        <f t="shared" si="224"/>
        <v>0</v>
      </c>
      <c r="LE77" s="527" t="str">
        <f t="shared" si="225"/>
        <v/>
      </c>
      <c r="LF77" s="761" t="str">
        <f t="shared" si="226"/>
        <v/>
      </c>
      <c r="LG77" s="735" t="str">
        <f t="shared" si="287"/>
        <v/>
      </c>
      <c r="LH77" s="530" t="str">
        <f t="shared" si="288"/>
        <v>○</v>
      </c>
      <c r="LI77" s="736">
        <f t="shared" si="100"/>
        <v>0</v>
      </c>
      <c r="LJ77" s="761">
        <f t="shared" si="289"/>
        <v>0</v>
      </c>
      <c r="LK77" s="532">
        <f t="shared" si="227"/>
        <v>0</v>
      </c>
      <c r="LL77" s="533" t="str">
        <f t="shared" si="228"/>
        <v>○</v>
      </c>
      <c r="LM77" s="600">
        <f t="shared" si="290"/>
        <v>0</v>
      </c>
      <c r="LN77" s="602" t="str">
        <f t="shared" si="229"/>
        <v>○</v>
      </c>
      <c r="LO77" s="608">
        <f t="shared" si="103"/>
        <v>0</v>
      </c>
      <c r="LP77" s="521" t="str">
        <f t="shared" si="291"/>
        <v/>
      </c>
      <c r="LQ77" s="607">
        <f t="shared" si="292"/>
        <v>0</v>
      </c>
      <c r="LR77" s="521" t="str">
        <f t="shared" si="293"/>
        <v/>
      </c>
      <c r="LS77" s="519" t="str">
        <f t="shared" si="294"/>
        <v/>
      </c>
      <c r="LT77" s="526" t="str">
        <f t="shared" si="108"/>
        <v>○</v>
      </c>
      <c r="LU77" s="601" t="str">
        <f t="shared" si="230"/>
        <v/>
      </c>
      <c r="LV77" s="601">
        <f t="shared" si="231"/>
        <v>0</v>
      </c>
      <c r="LW77" s="761">
        <f t="shared" si="295"/>
        <v>0</v>
      </c>
      <c r="LX77" s="735">
        <f t="shared" si="296"/>
        <v>0</v>
      </c>
      <c r="LY77" s="530" t="str">
        <f t="shared" si="112"/>
        <v>○</v>
      </c>
      <c r="LZ77" s="736">
        <f t="shared" si="297"/>
        <v>0</v>
      </c>
      <c r="MA77" s="761">
        <f t="shared" si="298"/>
        <v>0</v>
      </c>
      <c r="MB77" s="532">
        <f t="shared" si="299"/>
        <v>0</v>
      </c>
      <c r="MC77" s="533" t="str">
        <f t="shared" si="232"/>
        <v>○</v>
      </c>
      <c r="MD77" s="473">
        <f>IF(AND($H77=1,$T77=1),SUMIF($E$14:$E$213,E77,$CA$14:CA276),0)</f>
        <v>0</v>
      </c>
      <c r="ME77" s="856" t="str">
        <f t="shared" si="116"/>
        <v>○</v>
      </c>
      <c r="MF77" s="869" t="str">
        <f t="shared" si="233"/>
        <v/>
      </c>
      <c r="MG77" s="870" t="str">
        <f t="shared" si="300"/>
        <v/>
      </c>
      <c r="MH77" s="871" t="str">
        <f t="shared" si="301"/>
        <v/>
      </c>
      <c r="MI77" s="872" t="str">
        <f t="shared" si="234"/>
        <v/>
      </c>
      <c r="MJ77" s="873" t="str">
        <f t="shared" si="302"/>
        <v/>
      </c>
      <c r="MK77" s="874">
        <f t="shared" si="303"/>
        <v>0</v>
      </c>
    </row>
    <row r="78" spans="1:349" ht="18.649999999999999" customHeight="1">
      <c r="A78" s="610">
        <f t="shared" ref="A78:A112" si="311">D78*1000000+C78*10000+V78*100+AQ78</f>
        <v>0</v>
      </c>
      <c r="B78" s="610">
        <f t="shared" si="121"/>
        <v>0</v>
      </c>
      <c r="C78" s="610">
        <f t="shared" si="122"/>
        <v>0</v>
      </c>
      <c r="D78" s="610">
        <f t="shared" si="123"/>
        <v>0</v>
      </c>
      <c r="E78" s="610">
        <f t="shared" ref="E78:E112" si="312">IF(W78&lt;&gt;"",IF(OR(W78&lt;&gt;W77,L78&lt;&gt;L77),E77+1,E77),0)</f>
        <v>0</v>
      </c>
      <c r="F78" s="610">
        <f t="shared" si="124"/>
        <v>0</v>
      </c>
      <c r="G78" s="610">
        <f t="shared" si="125"/>
        <v>0</v>
      </c>
      <c r="H78" s="610">
        <f t="shared" si="126"/>
        <v>0</v>
      </c>
      <c r="I78" s="611">
        <f t="shared" ref="I78:I141" si="313">ROW()-ROW($H$13)</f>
        <v>65</v>
      </c>
      <c r="J78" s="406"/>
      <c r="K78" s="407"/>
      <c r="L78" s="407"/>
      <c r="M78" s="720"/>
      <c r="N78" s="924"/>
      <c r="O78" s="918"/>
      <c r="P78" s="306"/>
      <c r="Q78" s="637">
        <f t="shared" si="127"/>
        <v>0</v>
      </c>
      <c r="R78" s="656"/>
      <c r="S78" s="655"/>
      <c r="T78" s="657"/>
      <c r="U78" s="657"/>
      <c r="V78" s="762">
        <f t="shared" ref="V78:V109" si="314">IF(W78&lt;&gt;"",IF(L78&lt;&gt;L77,1,IF(W78&lt;&gt;W77,V77+1,V77)),)</f>
        <v>0</v>
      </c>
      <c r="W78" s="305"/>
      <c r="X78" s="502"/>
      <c r="Y78" s="502"/>
      <c r="Z78" s="305"/>
      <c r="AA78" s="639" t="str">
        <f t="shared" si="128"/>
        <v/>
      </c>
      <c r="AB78" s="640" t="str">
        <f t="shared" si="129"/>
        <v/>
      </c>
      <c r="AC78" s="314"/>
      <c r="AD78" s="641">
        <f t="shared" si="130"/>
        <v>0</v>
      </c>
      <c r="AE78" s="729"/>
      <c r="AF78" s="728" t="str">
        <f>'整理番号表 （R6時） '!$AC78</f>
        <v/>
      </c>
      <c r="AG78" s="730" t="str">
        <f t="shared" si="131"/>
        <v/>
      </c>
      <c r="AH78" s="314"/>
      <c r="AI78" s="314"/>
      <c r="AJ78" s="639">
        <f>IF(AI78&lt;&gt;0,VLOOKUP(AI78,'整理番号表 （R6時） '!$B$20:$F$47,2,FALSE),)</f>
        <v>0</v>
      </c>
      <c r="AK78" s="409"/>
      <c r="AL78" s="733"/>
      <c r="AM78" s="409"/>
      <c r="AN78" s="315"/>
      <c r="AO78" s="644" t="str">
        <f>IF(AND($S78=1,$AN78&lt;&gt;0),VLOOKUP(AN78,'整理番号表 （R6時） '!$P$6:$Q$39,2,FALSE),IF(AND($T78=1,$AN78&gt;0,$AN78&lt;=8),VLOOKUP($AN78,'整理番号表 （R6時） '!$P$6:$Q$13,2,FALSE),IF($AN78&gt;=9,"ﾘｰｽは1～8の数字を選択","")))</f>
        <v/>
      </c>
      <c r="AP78" s="501"/>
      <c r="AQ78" s="645">
        <f t="shared" si="132"/>
        <v>0</v>
      </c>
      <c r="AR78" s="810"/>
      <c r="AS78" s="305"/>
      <c r="AT78" s="504"/>
      <c r="AU78" s="505"/>
      <c r="AV78" s="503"/>
      <c r="AW78" s="315"/>
      <c r="AX78" s="751">
        <f>IF(AW78&lt;&gt;0,VLOOKUP(AW78,'整理番号表 （R6時） '!$P$43:$R$49,2,FALSE),)</f>
        <v>0</v>
      </c>
      <c r="AY78" s="506"/>
      <c r="AZ78" s="505"/>
      <c r="BA78" s="503"/>
      <c r="BB78" s="444"/>
      <c r="BC78" s="759">
        <f t="shared" si="133"/>
        <v>0</v>
      </c>
      <c r="BD78" s="763">
        <f t="shared" ref="BD78:BD109" si="315">IF($LG78&gt;0,IF(SUMIFS($LI$14:$LI$213,$E$14:$E$213,E78)&lt;SUMIFS($LJ$14:$LJ$213,$E$14:$E$213,E78),IFERROR(ROUND($LG78,-3),0),IFERROR(ROUNDDOWN($LG78,-3),0)),)</f>
        <v>0</v>
      </c>
      <c r="BE78" s="759">
        <f t="shared" si="134"/>
        <v>0</v>
      </c>
      <c r="BF78" s="508"/>
      <c r="BG78" s="508"/>
      <c r="BH78" s="508"/>
      <c r="BI78" s="509"/>
      <c r="BJ78" s="770" t="str">
        <f t="shared" si="135"/>
        <v/>
      </c>
      <c r="BK78" s="772" t="str">
        <f t="shared" si="136"/>
        <v/>
      </c>
      <c r="BL78" s="648">
        <f t="shared" si="137"/>
        <v>0</v>
      </c>
      <c r="BM78" s="836"/>
      <c r="BN78" s="510"/>
      <c r="BO78" s="593"/>
      <c r="BP78" s="902"/>
      <c r="BQ78" s="756"/>
      <c r="BR78" s="756"/>
      <c r="BS78" s="756"/>
      <c r="BT78" s="929" t="str">
        <f t="shared" si="306"/>
        <v/>
      </c>
      <c r="BU78" s="911"/>
      <c r="BV78" s="752"/>
      <c r="BW78" s="751">
        <f>IF(BV78&lt;&gt;0,VLOOKUP(BV78,'整理番号表 （R6時） '!$P$43:$R$49,2,FALSE),)</f>
        <v>0</v>
      </c>
      <c r="BX78" s="758"/>
      <c r="BY78" s="757"/>
      <c r="BZ78" s="759" t="str">
        <f t="shared" si="138"/>
        <v/>
      </c>
      <c r="CA78" s="712"/>
      <c r="CB78" s="759">
        <f t="shared" si="139"/>
        <v>0</v>
      </c>
      <c r="CC78" s="763" t="str">
        <f t="shared" ref="CC78:CC109" si="316">IF(AND(MI78&lt;=84,MI78&gt;=48),ROUNDDOWN(CA78*3/7,-3),IF(AND(MI78&gt;=36,MI78&lt;48),ROUNDDOWN(CA78*MI78/84*0.75,-3),""))</f>
        <v/>
      </c>
      <c r="CD78" s="754"/>
      <c r="CE78" s="754"/>
      <c r="CF78" s="759">
        <f t="shared" si="235"/>
        <v>0</v>
      </c>
      <c r="CG78" s="748"/>
      <c r="CH78" s="748"/>
      <c r="CI78" s="622"/>
      <c r="CJ78" s="853"/>
      <c r="CK78" s="854"/>
      <c r="CL78" s="665" t="str">
        <f t="shared" si="140"/>
        <v/>
      </c>
      <c r="CM78" s="666" t="str">
        <f t="shared" ref="CM78:CM109" si="317">IF(AND($MJ78=3,$CJ78&gt;=DC78+10),1,IF(AND($MJ78&gt;3,$CJ78&gt;DC78+10,1),1,""))</f>
        <v/>
      </c>
      <c r="CN78" s="744"/>
      <c r="CO78" s="496"/>
      <c r="CP78" s="762" t="str">
        <f t="shared" ref="CP78:CP109" si="318">IF(AND(W78&lt;&gt;"",H78=1),1,IF(AND(OR(S78=1,$T78=1),$DN78=1),1,""))</f>
        <v/>
      </c>
      <c r="CQ78" s="740"/>
      <c r="CR78" s="749"/>
      <c r="CS78" s="740"/>
      <c r="CT78" s="740"/>
      <c r="CU78" s="740"/>
      <c r="CV78" s="649" t="str">
        <f t="shared" si="141"/>
        <v/>
      </c>
      <c r="CW78" s="547">
        <f t="shared" si="142"/>
        <v>0</v>
      </c>
      <c r="CX78" s="762" t="str">
        <f t="shared" ref="CX78:CX109" si="319">IF(AND(OR(S78=1,T78=1),H78=1),1,"")</f>
        <v/>
      </c>
      <c r="CY78" s="715"/>
      <c r="CZ78" s="740"/>
      <c r="DA78" s="715"/>
      <c r="DB78" s="715"/>
      <c r="DC78" s="714"/>
      <c r="DD78" s="649" t="str">
        <f t="shared" si="143"/>
        <v/>
      </c>
      <c r="DE78" s="547" t="str">
        <f t="shared" si="144"/>
        <v/>
      </c>
      <c r="DF78" s="762">
        <f t="shared" si="145"/>
        <v>0</v>
      </c>
      <c r="DG78" s="762" t="str">
        <f t="shared" si="146"/>
        <v/>
      </c>
      <c r="DH78" s="762">
        <f t="shared" si="147"/>
        <v>0</v>
      </c>
      <c r="DI78" s="762">
        <f t="shared" si="148"/>
        <v>0</v>
      </c>
      <c r="DJ78" s="762">
        <f t="shared" si="149"/>
        <v>0</v>
      </c>
      <c r="DK78" s="762">
        <f t="shared" si="150"/>
        <v>0</v>
      </c>
      <c r="DL78" s="762">
        <f t="shared" si="151"/>
        <v>0</v>
      </c>
      <c r="DM78" s="762" t="str">
        <f t="shared" si="152"/>
        <v/>
      </c>
      <c r="DN78" s="855"/>
      <c r="DO78" s="661">
        <f t="shared" si="309"/>
        <v>0</v>
      </c>
      <c r="DP78" s="336">
        <f t="shared" si="309"/>
        <v>0</v>
      </c>
      <c r="DQ78" s="336">
        <f t="shared" si="309"/>
        <v>0</v>
      </c>
      <c r="DR78" s="336">
        <f t="shared" si="309"/>
        <v>0</v>
      </c>
      <c r="DS78" s="336">
        <f t="shared" si="309"/>
        <v>0</v>
      </c>
      <c r="DT78" s="336">
        <f t="shared" si="309"/>
        <v>0</v>
      </c>
      <c r="DU78" s="336">
        <f t="shared" ref="DU78:DU109" si="320">IF(OR($CQ78&lt;=0,$CU78&lt;=0),0,IF(AND($AA78=1,$H78=1,$FU78&lt;&gt;1,DU$2&lt;=$CV78),1,))</f>
        <v>0</v>
      </c>
      <c r="DV78" s="336">
        <f t="shared" si="310"/>
        <v>0</v>
      </c>
      <c r="DW78" s="336">
        <f t="shared" si="310"/>
        <v>0</v>
      </c>
      <c r="DX78" s="336">
        <f t="shared" si="310"/>
        <v>0</v>
      </c>
      <c r="DY78" s="336">
        <f t="shared" si="310"/>
        <v>0</v>
      </c>
      <c r="DZ78" s="336">
        <f t="shared" si="310"/>
        <v>0</v>
      </c>
      <c r="EA78" s="336">
        <f t="shared" si="310"/>
        <v>0</v>
      </c>
      <c r="EB78" s="336">
        <f t="shared" ref="EB78:EB109" si="321">IF($CU78&lt;0,0,IF(AND($AA78=1,$H78=1,$FU78&lt;&gt;1,EB$2&lt;=$CW78),1,))</f>
        <v>0</v>
      </c>
      <c r="EC78" s="336">
        <f t="shared" ref="EC78:EC109" si="322">IF(AND($H78=1,$AA78=1,$AC78=2,$FU78=1,(SUM($ED78:$EG78)&lt;&gt;1)),IF($CU78&gt;=$AG78,1,),)</f>
        <v>0</v>
      </c>
      <c r="ED78" s="336">
        <f t="shared" ref="ED78:ED109" si="323">IF(AND($H78=1,$AA78=1,$AC78=2,$FU78=1,(SUM(EE78:EG78)&lt;&gt;1)),IF((($CU78-$AG78)/$AG78)&gt;=0.1,1,),)</f>
        <v>0</v>
      </c>
      <c r="EE78" s="336">
        <f t="shared" ref="EE78:EE109" si="324">IF(AND($H78=1,$AA78=1,$AC78=2,$FU78=1,(SUM(EF78:EG78)&lt;&gt;1)),IF((($CU78-$AG78)/$AG78)&gt;=0.2,1,),)</f>
        <v>0</v>
      </c>
      <c r="EF78" s="336">
        <f t="shared" ref="EF78:EF109" si="325">IF(AND($H78=1,$AA78=1,$AC78=2,$FU78=1,(SUM(EG78)&lt;&gt;1)),IF((($CU78-$AG78)/$AG78)&gt;=0.3,1,),)</f>
        <v>0</v>
      </c>
      <c r="EG78" s="390">
        <f t="shared" ref="EG78:EG109" si="326">IF(AND($H78=1,$AA78=1,$AC78=2,$FU78=1),IF((($CU78-$AG78)/$AG78)&gt;=0.4,1,),)</f>
        <v>0</v>
      </c>
      <c r="EH78" s="650">
        <f t="shared" si="161"/>
        <v>0</v>
      </c>
      <c r="EI78" s="650">
        <f>IF($AA78=1,IF(SUM($EH78:EH78)&lt;&gt;1,IF(SUM(GR78,HC78,HL78)&gt;0,1,),),)</f>
        <v>0</v>
      </c>
      <c r="EJ78" s="650">
        <f>IF($AA78=1,IF(SUM($EH78:EI78)&lt;&gt;1,IF(SUM(GS78,HD78,HM78)&gt;0,1,),),)</f>
        <v>0</v>
      </c>
      <c r="EK78" s="650">
        <f>IF($AA78=1,IF(SUM($EH78:EJ78)&lt;&gt;1,IF(SUM(GT78,HE78,HN78)&gt;0,1,),),)</f>
        <v>0</v>
      </c>
      <c r="EL78" s="650">
        <f>IF($AA78=1,IF(SUM($EH78:EK78)&lt;&gt;1,IF(SUM(GU78,GZ78,HF78,HO78)&gt;0,1,),),)</f>
        <v>0</v>
      </c>
      <c r="EM78" s="650">
        <f>IF($AA78=1,IF(SUM($EH78:EK78)&lt;&gt;1,IF(SUM(GV78,HG78,HP78)&gt;0,1,),),)</f>
        <v>0</v>
      </c>
      <c r="EN78" s="650">
        <f>IF($AA78=1,IF(SUM($EH78:EL78)&lt;&gt;1,IF(SUM(GW78,HH78,HQ78)&gt;0,1,),),)</f>
        <v>0</v>
      </c>
      <c r="EO78" s="650">
        <f>IF($AA78=1,IF(SUM($EH78:EM78)&lt;&gt;1,IF(SUM(GX78,HI78,HR78)&gt;0,1,),),)</f>
        <v>0</v>
      </c>
      <c r="EP78" s="650">
        <f>IF($AA78=1,IF(SUM($EH78:EO78)&lt;&gt;1,IF(SUM(GY78,HJ78,HS78,HA78)&gt;0,1,),),)</f>
        <v>0</v>
      </c>
      <c r="EQ78" s="818"/>
      <c r="ER78" s="818"/>
      <c r="ES78" s="818"/>
      <c r="ET78" s="818"/>
      <c r="EU78" s="818"/>
      <c r="EV78" s="818"/>
      <c r="EW78" s="59"/>
      <c r="EX78" s="59"/>
      <c r="EY78" s="59"/>
      <c r="EZ78" s="59"/>
      <c r="FA78" s="59"/>
      <c r="FB78" s="650">
        <f t="shared" ref="FB78:FB141" si="327">IF(AND($H78=1,$AH78="法人"),1,)</f>
        <v>0</v>
      </c>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11"/>
      <c r="GB78" s="59"/>
      <c r="GC78" s="932"/>
      <c r="GD78" s="662"/>
      <c r="GE78" s="512"/>
      <c r="GF78" s="513"/>
      <c r="GG78" s="514"/>
      <c r="GH78" s="514"/>
      <c r="GI78" s="515">
        <f t="shared" ref="GI78:GI109" si="328">IF(AND($H78=1,$GG78&lt;&gt;GH78),ROUND($GH78-$GG78,50),0)</f>
        <v>0</v>
      </c>
      <c r="GJ78" s="516">
        <f t="shared" ref="GJ78:GJ109" si="329">IF(AND($H78=1,$GG78&gt;0),ROUNDDOWN($GI78/$GG78,2),0)</f>
        <v>0</v>
      </c>
      <c r="GK78" s="517">
        <f t="shared" ref="GK78:GK141" si="330">IF($H78=1,$AI78,)</f>
        <v>0</v>
      </c>
      <c r="GL78" s="518">
        <f t="shared" ref="GL78:GL109" si="331">IF(OR(AND($GK78&gt;=1,$GK78&lt;=3),$GK78=6),$AJ78,)</f>
        <v>0</v>
      </c>
      <c r="GM78" s="518">
        <f t="shared" ref="GM78:GM109" si="332">IF(OR($GK78=4,$GK78=7),$AJ78,)</f>
        <v>0</v>
      </c>
      <c r="GN78" s="518">
        <f t="shared" ref="GN78:GN109" si="333">IF($GK78=5,$AJ78,)</f>
        <v>0</v>
      </c>
      <c r="GO78" s="518">
        <f t="shared" ref="GO78:GO109" si="334">IF(AND($GK78&gt;=8,$GK78&lt;=13),$AJ78,)</f>
        <v>0</v>
      </c>
      <c r="GP78" s="517">
        <f t="shared" si="162"/>
        <v>0</v>
      </c>
      <c r="GQ78" s="517">
        <f t="shared" si="163"/>
        <v>0</v>
      </c>
      <c r="GR78" s="517">
        <f>IF($GF78&lt;&gt;1,IF(AND(SUM($GQ78:GQ78)&lt;&gt;1),IF($GI78&gt;=10,1,),),0)</f>
        <v>0</v>
      </c>
      <c r="GS78" s="517">
        <f>IF($GF78&lt;&gt;1,IF(AND(SUM($GQ78:GR78)&lt;&gt;1),IF(AND($GE78=1,$GI78&gt;=4),1,),),0)</f>
        <v>0</v>
      </c>
      <c r="GT78" s="517">
        <f>IF($GF78&lt;&gt;1,IF(AND(SUM($GQ78:GS78)&lt;&gt;1),IF(AND($GE78=1,$GI78&gt;=2),1,),),0)</f>
        <v>0</v>
      </c>
      <c r="GU78" s="517">
        <f>IF($GF78&lt;&gt;1,IF(AND(SUM($GQ78:GT78)&lt;&gt;1),IF(AND($GE78=1,$GI78&gt;0),1,),),0)</f>
        <v>0</v>
      </c>
      <c r="GV78" s="517">
        <f>IF($GF78&lt;&gt;1,IF(AND(SUM($GQ78:GU78)&lt;&gt;1),IF($GI78&gt;=4,1,),),0)</f>
        <v>0</v>
      </c>
      <c r="GW78" s="517">
        <f>IF($GF78&lt;&gt;1,IF(AND(SUM($GQ78:GV78)&lt;&gt;1),IF($GE78=1,1,),),0)</f>
        <v>0</v>
      </c>
      <c r="GX78" s="517">
        <f>IF($GF78&lt;&gt;1,IF(AND(SUM($GQ78:GW78)&lt;&gt;1),IF($GI78&gt;=2,1,),),0)</f>
        <v>0</v>
      </c>
      <c r="GY78" s="517">
        <f>IF($GF78&lt;&gt;1,IF(AND(SUM($GQ78:GX78)&lt;&gt;1),IF($GI78&gt;0,1,),),0)</f>
        <v>0</v>
      </c>
      <c r="GZ78" s="517">
        <f t="shared" si="164"/>
        <v>0</v>
      </c>
      <c r="HA78" s="517">
        <f>IF(AND(SUM($GZ78:GZ78)&lt;&gt;1,$GP78=4,$GF78=1,$GI78&gt;0),1,0)</f>
        <v>0</v>
      </c>
      <c r="HB78" s="517">
        <f t="shared" si="165"/>
        <v>0</v>
      </c>
      <c r="HC78" s="517">
        <f t="shared" si="166"/>
        <v>0</v>
      </c>
      <c r="HD78" s="517">
        <f>IF(AND($GP78=2,SUM($HB78:HC78)&lt;&gt;1),IF(AND($GE78=1,$GJ78&gt;=0.2),1,),)</f>
        <v>0</v>
      </c>
      <c r="HE78" s="517">
        <f>IF(AND($GP78=2,SUM($HB78:HD78)&lt;&gt;1),IF(AND($GE78=1,$GJ78&gt;=0.1),1,),)</f>
        <v>0</v>
      </c>
      <c r="HF78" s="517">
        <f>IF(AND($GP78=2,SUM($HB78:HE78)&lt;&gt;1),IF(AND($GE78=1,$GI78&gt;0),1,),)</f>
        <v>0</v>
      </c>
      <c r="HG78" s="517">
        <f>IF(AND($GP78=2,SUM($HB78:HF78)&lt;&gt;1),IF($GJ78&gt;=0.2,1,),)</f>
        <v>0</v>
      </c>
      <c r="HH78" s="517">
        <f>IF(AND($GP78=2,SUM($HB78:HG78)&lt;&gt;1),IF($GE78=1,1,),)</f>
        <v>0</v>
      </c>
      <c r="HI78" s="517">
        <f>IF(AND($GP78=2,SUM($HB78:HH78)&lt;&gt;1),IF($GJ78&gt;=0.1,1,),)</f>
        <v>0</v>
      </c>
      <c r="HJ78" s="517">
        <f>IF(AND(SUM($HB78:HI78)&lt;&gt;1,$GP78=2,$GI78&gt;0),1,)</f>
        <v>0</v>
      </c>
      <c r="HK78" s="517">
        <f t="shared" si="167"/>
        <v>0</v>
      </c>
      <c r="HL78" s="517">
        <f t="shared" si="168"/>
        <v>0</v>
      </c>
      <c r="HM78" s="517">
        <f>IF(AND($GP78=3,SUM($HK78:HL78)&lt;&gt;1),IF(AND($GE78=1,$GJ78&gt;=0.1),1,),)</f>
        <v>0</v>
      </c>
      <c r="HN78" s="517">
        <f>IF(AND($GP78=3,SUM($HK78:HM78)&lt;&gt;1),IF(AND($GE78=1,$GJ78&gt;=0.05),1,),)</f>
        <v>0</v>
      </c>
      <c r="HO78" s="517">
        <f>IF(AND($GP78=3,SUM($HK78:HN78)&lt;&gt;1),IF(AND($GE78=1,$GI78&gt;0),1,),)</f>
        <v>0</v>
      </c>
      <c r="HP78" s="517">
        <f>IF(AND($GP78=3,SUM($HK78:HO78)&lt;&gt;1),IF($GJ78&gt;=0.1,1,),)</f>
        <v>0</v>
      </c>
      <c r="HQ78" s="517">
        <f>IF(AND($GP78=3,SUM($HK78:HP78)&lt;&gt;1),IF($GE78=1,1,),)</f>
        <v>0</v>
      </c>
      <c r="HR78" s="517">
        <f>IF(AND($GP78=3,SUM($HK78:HQ78)&lt;&gt;1),IF($GJ78&gt;=0.05,1,),)</f>
        <v>0</v>
      </c>
      <c r="HS78" s="517">
        <f>IF(AND(SUM($HK78:HR78)&lt;&gt;1,$GP78=3,$GF78=1,$GI78&gt;0),1,)</f>
        <v>0</v>
      </c>
      <c r="HT78" s="831"/>
      <c r="HU78" s="520">
        <f t="shared" si="169"/>
        <v>0</v>
      </c>
      <c r="HV78" s="521">
        <f t="shared" si="170"/>
        <v>0</v>
      </c>
      <c r="HW78" s="521">
        <f t="shared" si="171"/>
        <v>0</v>
      </c>
      <c r="HX78" s="521">
        <f t="shared" si="172"/>
        <v>0</v>
      </c>
      <c r="HY78" s="521">
        <f t="shared" si="173"/>
        <v>0</v>
      </c>
      <c r="HZ78" s="521">
        <f t="shared" si="174"/>
        <v>0</v>
      </c>
      <c r="IA78" s="521">
        <f t="shared" si="175"/>
        <v>0</v>
      </c>
      <c r="IB78" s="521">
        <f t="shared" si="176"/>
        <v>0</v>
      </c>
      <c r="IC78" s="521">
        <f t="shared" si="177"/>
        <v>0</v>
      </c>
      <c r="ID78" s="521">
        <f t="shared" si="178"/>
        <v>0</v>
      </c>
      <c r="IE78" s="521">
        <f t="shared" si="179"/>
        <v>0</v>
      </c>
      <c r="IF78" s="521">
        <f t="shared" si="180"/>
        <v>0</v>
      </c>
      <c r="IG78" s="521">
        <f t="shared" si="181"/>
        <v>0</v>
      </c>
      <c r="IH78" s="521">
        <f t="shared" si="182"/>
        <v>0</v>
      </c>
      <c r="II78" s="521">
        <f t="shared" si="183"/>
        <v>0</v>
      </c>
      <c r="IJ78" s="521">
        <f t="shared" si="184"/>
        <v>0</v>
      </c>
      <c r="IK78" s="521">
        <f t="shared" si="185"/>
        <v>0</v>
      </c>
      <c r="IL78" s="521">
        <f t="shared" si="186"/>
        <v>0</v>
      </c>
      <c r="IM78" s="521">
        <f t="shared" si="187"/>
        <v>0</v>
      </c>
      <c r="IN78" s="521">
        <f t="shared" ref="IN78:IN109" si="335">IF($H78=1,EH78*$IN$5,0)</f>
        <v>0</v>
      </c>
      <c r="IO78" s="521">
        <f t="shared" ref="IO78:IO109" si="336">IF($H78=1,EI78*$IO$5,0)</f>
        <v>0</v>
      </c>
      <c r="IP78" s="521">
        <f t="shared" ref="IP78:IP109" si="337">IF($H78=1,EJ78*$IP$5,0)</f>
        <v>0</v>
      </c>
      <c r="IQ78" s="521">
        <f t="shared" ref="IQ78:IQ109" si="338">IF($H78=1,EK78*$IQ$5,0)</f>
        <v>0</v>
      </c>
      <c r="IR78" s="521">
        <f t="shared" ref="IR78:IR109" si="339">IF($H78=1,EL78*$IR$5,0)</f>
        <v>0</v>
      </c>
      <c r="IS78" s="521">
        <f t="shared" ref="IS78:IS109" si="340">IF($H78=1,EM78*$IS$5,0)</f>
        <v>0</v>
      </c>
      <c r="IT78" s="521">
        <f t="shared" ref="IT78:IT109" si="341">IF($H78=1,EN78*$IT$5,0)</f>
        <v>0</v>
      </c>
      <c r="IU78" s="521">
        <f t="shared" ref="IU78:IU109" si="342">IF($H78=1,EO78*$IU$5,0)</f>
        <v>0</v>
      </c>
      <c r="IV78" s="521">
        <f t="shared" ref="IV78:IV109" si="343">IF($H78=1,EP78*$IV$5,0)</f>
        <v>0</v>
      </c>
      <c r="IW78" s="823">
        <f t="shared" ref="IW78:IW109" si="344">IF($H78=1,EQ78*$IW$5,0)</f>
        <v>0</v>
      </c>
      <c r="IX78" s="521">
        <f t="shared" ref="IX78:IX109" si="345">IF($ER78=1,IF($H78=1,ER78*IX$5,0),)</f>
        <v>0</v>
      </c>
      <c r="IY78" s="521">
        <f t="shared" ref="IY78:IY109" si="346">IF($ES78=1,IF($H78=1,$ES78*IY$5,0),)</f>
        <v>0</v>
      </c>
      <c r="IZ78" s="823">
        <f t="shared" si="188"/>
        <v>0</v>
      </c>
      <c r="JA78" s="521">
        <f t="shared" ref="JA78:JA109" si="347">IF($EU78=1,IF($H78=1,$EU78*JA$5,0),)</f>
        <v>0</v>
      </c>
      <c r="JB78" s="521">
        <f t="shared" ref="JB78:JB109" si="348">IF($EV78=1,IF($H78=1,$EV78*JB$5,0),)</f>
        <v>0</v>
      </c>
      <c r="JC78" s="521">
        <f t="shared" ref="JC78:JC109" si="349">IF($H78=1,$EW78*JC$5,0)</f>
        <v>0</v>
      </c>
      <c r="JD78" s="521">
        <f t="shared" si="189"/>
        <v>0</v>
      </c>
      <c r="JE78" s="521">
        <f t="shared" si="190"/>
        <v>0</v>
      </c>
      <c r="JF78" s="521">
        <f t="shared" si="191"/>
        <v>0</v>
      </c>
      <c r="JG78" s="521">
        <f t="shared" si="192"/>
        <v>0</v>
      </c>
      <c r="JH78" s="521">
        <f t="shared" si="193"/>
        <v>0</v>
      </c>
      <c r="JI78" s="521">
        <f t="shared" si="194"/>
        <v>0</v>
      </c>
      <c r="JJ78" s="521">
        <f t="shared" si="195"/>
        <v>0</v>
      </c>
      <c r="JK78" s="521">
        <f t="shared" si="196"/>
        <v>0</v>
      </c>
      <c r="JL78" s="521">
        <f t="shared" si="197"/>
        <v>0</v>
      </c>
      <c r="JM78" s="521">
        <f t="shared" si="198"/>
        <v>0</v>
      </c>
      <c r="JN78" s="521">
        <f t="shared" si="199"/>
        <v>0</v>
      </c>
      <c r="JO78" s="521">
        <f t="shared" si="200"/>
        <v>0</v>
      </c>
      <c r="JP78" s="521">
        <f t="shared" si="201"/>
        <v>0</v>
      </c>
      <c r="JQ78" s="521">
        <f t="shared" si="202"/>
        <v>0</v>
      </c>
      <c r="JR78" s="521">
        <f t="shared" si="203"/>
        <v>0</v>
      </c>
      <c r="JS78" s="521">
        <f t="shared" si="204"/>
        <v>0</v>
      </c>
      <c r="JT78" s="521">
        <f t="shared" si="205"/>
        <v>0</v>
      </c>
      <c r="JU78" s="521">
        <f t="shared" si="206"/>
        <v>0</v>
      </c>
      <c r="JV78" s="521">
        <f t="shared" si="207"/>
        <v>0</v>
      </c>
      <c r="JW78" s="521">
        <f t="shared" si="208"/>
        <v>0</v>
      </c>
      <c r="JX78" s="521">
        <f t="shared" si="209"/>
        <v>0</v>
      </c>
      <c r="JY78" s="521">
        <f t="shared" si="210"/>
        <v>0</v>
      </c>
      <c r="JZ78" s="521">
        <f t="shared" si="211"/>
        <v>0</v>
      </c>
      <c r="KA78" s="521">
        <f t="shared" si="212"/>
        <v>0</v>
      </c>
      <c r="KB78" s="521">
        <f t="shared" si="213"/>
        <v>0</v>
      </c>
      <c r="KC78" s="521">
        <f t="shared" si="214"/>
        <v>0</v>
      </c>
      <c r="KD78" s="521">
        <f t="shared" si="215"/>
        <v>0</v>
      </c>
      <c r="KE78" s="521">
        <f t="shared" si="216"/>
        <v>0</v>
      </c>
      <c r="KF78" s="521">
        <f t="shared" ref="KF78:KF109" si="350">IF($H78=1,IF($FZ78&gt;=3,3,$FZ78*KF$5),0)</f>
        <v>0</v>
      </c>
      <c r="KG78" s="521">
        <f t="shared" si="217"/>
        <v>0</v>
      </c>
      <c r="KH78" s="521">
        <f t="shared" si="218"/>
        <v>0</v>
      </c>
      <c r="KI78" s="522">
        <f t="shared" si="219"/>
        <v>0</v>
      </c>
      <c r="KJ78" s="521">
        <f t="shared" ref="KJ78:KJ109" si="351">IF(F78=1,SUMIF($C$14:$C$213,C78,$H$14:$H$213),0)</f>
        <v>0</v>
      </c>
      <c r="KK78" s="760">
        <f>IF(H78=1,VLOOKUP(C78,'総括表 (A表)'!$E$12:$AW$542,42,FALSE),)</f>
        <v>0</v>
      </c>
      <c r="KL78" s="524">
        <f t="shared" si="220"/>
        <v>0</v>
      </c>
      <c r="KM78" s="521" t="str">
        <f t="shared" ref="KM78:KM141" si="352">IF((SUM($IN78:$IS78,$IU78:$IV78)&gt;0),IF($DF78=1,"○","×"),"")</f>
        <v/>
      </c>
      <c r="KN78" s="521" t="str">
        <f t="shared" ref="KN78:KN141" si="353">IF($DF78=1,IF(AND($GG78&gt;=0,$GH78&gt;0),"○","×"),"")</f>
        <v/>
      </c>
      <c r="KO78" s="521" t="str">
        <f t="shared" si="221"/>
        <v/>
      </c>
      <c r="KP78" s="521" t="str">
        <f t="shared" ref="KP78:KP141" si="354">IF(SUM($EY78,$FA78)&gt;0,IF($DH78=1,"○","×"),"")</f>
        <v/>
      </c>
      <c r="KQ78" s="521" t="str">
        <f t="shared" ref="KQ78:KQ141" si="355">IF(SUM($FC78)&gt;0,IF($DI78=1,"○","×"),"")</f>
        <v/>
      </c>
      <c r="KR78" s="521" t="str">
        <f t="shared" ref="KR78:KR141" si="356">IF(SUM($FF78)&gt;0,IF($DJ78=1,"○","×"),"")</f>
        <v/>
      </c>
      <c r="KS78" s="521" t="str">
        <f t="shared" ref="KS78:KS141" si="357">IF(SUM($FJ78,$FL78)&gt;0,IF($DK78=1,"○","×"),"")</f>
        <v/>
      </c>
      <c r="KT78" s="521" t="str">
        <f t="shared" ref="KT78:KT141" si="358">IF(SUM($FM78:$FO78)&gt;0,IF($DL78=1,"○","×"),"")</f>
        <v/>
      </c>
      <c r="KU78" s="760" t="str">
        <f t="shared" ref="KU78:KU141" si="359">IF($FP78=1,IF($DM78=1,"○","×"),"")</f>
        <v/>
      </c>
      <c r="KV78" s="521" t="str">
        <f t="shared" ref="KV78:KV109" si="360">IF((SUM($DO78:$DU78)&gt;0),IF(AND(OR(S78=1,T78=1),$CP78=1),"○",""),"")</f>
        <v/>
      </c>
      <c r="KW78" s="520">
        <f t="shared" ref="KW78:KW141" si="361">IF(AND($S78=1,$AA78=2),1,0)</f>
        <v>0</v>
      </c>
      <c r="KX78" s="521" t="str">
        <f t="shared" si="222"/>
        <v/>
      </c>
      <c r="KY78" s="525">
        <f t="shared" ref="KY78:KY109" si="362">IF(AND($S78=1,$AR78&lt;&gt;""),IF($AP78&lt;&gt;1,IF(AND(5&lt;=BN78,BN78&lt;=20),"○",IF(OR(AND(4&lt;=BN78,BN78&lt;=24),OR(AN78=30,AN78=31)),"△","×")),IF(AND(AP78=1,5&lt;=BO78,BO78&lt;=20),"中古○",IF(AND(4&lt;=BO78,BO78&lt;=24),"中古△","×"))),)</f>
        <v>0</v>
      </c>
      <c r="KZ78" s="521" t="str">
        <f t="shared" ref="KZ78:KZ109" si="363">IF(AR78&lt;&gt;"",IF(AW78&gt;0,"○","×"),"")</f>
        <v/>
      </c>
      <c r="LA78" s="760" t="str">
        <f t="shared" ref="LA78:LA109" si="364">IF(AND($H78=1,$S78=1),IF($CY78&lt;=0,"△",IF(OR($DC78-$CY78&gt;=4,$DD78&gt;=0.3),"○","×")),"")</f>
        <v/>
      </c>
      <c r="LB78" s="526" t="str">
        <f t="shared" ref="LB78:LB141" si="365">IF(COUNTIF($KX78:$LA78,"×")&gt;=1,"×",IF(COUNTIF($KM78:$KV78,"×")&gt;=1,"×","○"))</f>
        <v>○</v>
      </c>
      <c r="LC78" s="520">
        <f t="shared" si="223"/>
        <v>0</v>
      </c>
      <c r="LD78" s="527">
        <f t="shared" si="224"/>
        <v>0</v>
      </c>
      <c r="LE78" s="527" t="str">
        <f t="shared" si="225"/>
        <v/>
      </c>
      <c r="LF78" s="761" t="str">
        <f t="shared" si="226"/>
        <v/>
      </c>
      <c r="LG78" s="735" t="str">
        <f t="shared" ref="LG78:LG109" si="366">IF($AA78&gt;0,IF(SUMIFS($LI$14:$LI$213,$E$14:$E$213,E78)&lt;SUMIFS($LJ$14:$LJ$213,$E$14:$E$213,E78),$LF78*SUMIFS($LI$14:$LI$213,$E$14:$E$213,E78)/SUMIFS($LJ$14:$LJ$213,$E$14:$E$213,E78),$LF78))</f>
        <v/>
      </c>
      <c r="LH78" s="530" t="str">
        <f t="shared" ref="LH78:LH109" si="367">IF($BC78&lt;=$LG78,"○","×")</f>
        <v>○</v>
      </c>
      <c r="LI78" s="736">
        <f t="shared" ref="LI78:LI141" si="368">IF(AND($S78=1,$AA78=2),1000000,IF(AND($S78=1,$AA78=1),15000000,0))</f>
        <v>0</v>
      </c>
      <c r="LJ78" s="761">
        <f t="shared" ref="LJ78:LJ109" si="369">IF($S78=1,SUMIF($E$14:$E$213,$E78,$LF$14:$LF$213),0)</f>
        <v>0</v>
      </c>
      <c r="LK78" s="532">
        <f t="shared" si="227"/>
        <v>0</v>
      </c>
      <c r="LL78" s="533" t="str">
        <f t="shared" si="228"/>
        <v>○</v>
      </c>
      <c r="LM78" s="600">
        <f t="shared" ref="LM78:LM109" si="370">IF(AND($H78=1,$S78=1),SUMIF($E$14:$E$213,E78,$BB$14:$BB$213),0)</f>
        <v>0</v>
      </c>
      <c r="LN78" s="602" t="str">
        <f t="shared" si="229"/>
        <v>○</v>
      </c>
      <c r="LO78" s="608">
        <f t="shared" ref="LO78:LO141" si="371">IF(AND($T78=1,$AA78=2),1,0)</f>
        <v>0</v>
      </c>
      <c r="LP78" s="521" t="str">
        <f t="shared" ref="LP78:LP109" si="372">IF(AND($T78=1,$AR78&lt;&gt;""),IF($BZ78&gt;=500000,"○","×"),"")</f>
        <v/>
      </c>
      <c r="LQ78" s="607">
        <f t="shared" ref="LQ78:LQ109" si="373">IF(AND($T78=1,$AR78&lt;&gt;""),IF($AP78&lt;&gt;1,IF(AND(5&lt;=CH78,CH78&lt;=20),"○",IF(OR(AND(4&lt;=CH78,
CH78&lt;=24),OR(AN78=30,AN78=31)),"△","×")),IF(AND(AP78=1,5&lt;=CI78,CI78&lt;=20),
"中古○",IF(AND(4&lt;=CI78,CI78&lt;=24),"中古△","×"))),)</f>
        <v>0</v>
      </c>
      <c r="LR78" s="521" t="str">
        <f t="shared" ref="LR78:LR109" si="374">IF(AND($T78=1,$AR78&lt;&gt;""),IF($BY78&gt;0,"○","×"),"")</f>
        <v/>
      </c>
      <c r="LS78" s="519" t="str">
        <f t="shared" ref="LS78:LS109" si="375">IF(AND($H78=1,$T78=1),IF($CY78&lt;=0,"△",IF(OR($CY78-$DE78&gt;=4,$DD78&gt;=0.3),"○","×")),"")</f>
        <v/>
      </c>
      <c r="LT78" s="526" t="str">
        <f t="shared" ref="LT78:LT141" si="376">IF(COUNTIF($LP78:$LS78,"×")&gt;=1,"×",IF(COUNTIF($KM78:$KV78,"×")&gt;=1,"×","○"))</f>
        <v>○</v>
      </c>
      <c r="LU78" s="601" t="str">
        <f t="shared" si="230"/>
        <v/>
      </c>
      <c r="LV78" s="601">
        <f t="shared" si="231"/>
        <v>0</v>
      </c>
      <c r="LW78" s="761">
        <f t="shared" ref="LW78:LW109" si="377">IF(AND($T78=1,$MI78&lt;=84,$MI78&gt;=48),ROUNDDOWN(CA78*3/7,0),IF(AND($T78=1,$MI78&gt;=36,$MI78&lt;48),ROUNDDOWN(CA78*$MI78/84*0.75,0),0))</f>
        <v>0</v>
      </c>
      <c r="LX78" s="735">
        <f t="shared" ref="LX78:LX109" si="378">IF(CA78&gt;0,IF(SUMIFS($LZ$14:$LZ$213,$E$14:$E$213,E78)&lt;SUMIFS($MA$14:$MA$213,$E$14:$E$213,E78),$LW78*SUMIFS($LZ$14:$LZ$213,$E$14:$E$213,E78)/SUMIFS($MA$14:$MA$213,$E$14:$E$213,E78),$LW78),)</f>
        <v>0</v>
      </c>
      <c r="LY78" s="530" t="str">
        <f t="shared" ref="LY78:LY141" si="379">IF($CB78&lt;=$LX78,"○","×")</f>
        <v>○</v>
      </c>
      <c r="LZ78" s="736">
        <f t="shared" ref="LZ78:LZ109" si="380">IF(AND($T78=1,H78=1),IF(AA78=2,1000000,15000000),)</f>
        <v>0</v>
      </c>
      <c r="MA78" s="761">
        <f t="shared" ref="MA78:MA109" si="381">IF(AND($H78=1,$T78=1),SUMIF($E$14:$E$213,$E78,$LW$14:$LW$213),0)</f>
        <v>0</v>
      </c>
      <c r="MB78" s="532">
        <f t="shared" ref="MB78:MB109" si="382">IF(AND($H78=1,$T78=1),SUMIF($E$14:$E$213,$E78,$CC$14:$CC$213),0)</f>
        <v>0</v>
      </c>
      <c r="MC78" s="533" t="str">
        <f t="shared" si="232"/>
        <v>○</v>
      </c>
      <c r="MD78" s="473">
        <f>IF(AND($H78=1,$T78=1),SUMIF($E$14:$E$213,E78,$CA$14:CA277),0)</f>
        <v>0</v>
      </c>
      <c r="ME78" s="856" t="str">
        <f t="shared" ref="ME78:ME141" si="383">IF(OR($LT78="×",$LY78="×",$MC78="×"),"×","○")</f>
        <v>○</v>
      </c>
      <c r="MF78" s="869" t="str">
        <f t="shared" si="233"/>
        <v/>
      </c>
      <c r="MG78" s="870" t="str">
        <f t="shared" ref="MG78:MG109" si="384">IF(AND($H78=1,AE78&gt;0,$AC78=2),DATEDIF($AE78,$AF$2,"Yd"),"")</f>
        <v/>
      </c>
      <c r="MH78" s="871" t="str">
        <f t="shared" ref="MH78:MH109" si="385">IF(AND($H78=1,AE78&gt;0,$AC78=2,$MG78&gt;0),$MF78+1,MF78)</f>
        <v/>
      </c>
      <c r="MI78" s="872" t="str">
        <f t="shared" si="234"/>
        <v/>
      </c>
      <c r="MJ78" s="873" t="str">
        <f t="shared" ref="MJ78:MJ109" si="386">IF(AND($BR78&gt;0,$BS78&gt;0),DATEDIF($BR78,$BS78+1,"Y"),"")</f>
        <v/>
      </c>
      <c r="MK78" s="874">
        <f t="shared" ref="MK78:MK109" si="387">IFERROR(ROUND($DC78*(1.3*((CK78-(CZ78+MJ78))/3)),0),0)</f>
        <v>0</v>
      </c>
    </row>
    <row r="79" spans="1:349" ht="18.649999999999999" customHeight="1">
      <c r="A79" s="610">
        <f t="shared" si="311"/>
        <v>0</v>
      </c>
      <c r="B79" s="610">
        <f t="shared" ref="B79:B112" si="388">IF(J79&lt;&gt;"",IF(J79&lt;&gt;J78,B78+1,B78),0)</f>
        <v>0</v>
      </c>
      <c r="C79" s="610">
        <f t="shared" ref="C79:C112" si="389">IF(L79&lt;&gt;"",IF(L79&lt;&gt;L78,C78+1,C78),0)</f>
        <v>0</v>
      </c>
      <c r="D79" s="610">
        <f t="shared" ref="D79:D112" si="390">IF(K79&lt;&gt;"",IF(K79&lt;&gt;K78,D78+1,D78),0)</f>
        <v>0</v>
      </c>
      <c r="E79" s="610">
        <f t="shared" si="312"/>
        <v>0</v>
      </c>
      <c r="F79" s="610">
        <f t="shared" ref="F79:F112" si="391">IF(L79&lt;&gt;"",IF(L79&lt;&gt;L78,1,0),0)</f>
        <v>0</v>
      </c>
      <c r="G79" s="610">
        <f t="shared" ref="G79:G112" si="392">IF(K79&lt;&gt;"",IF(K79&lt;&gt;K78,1,0),0)</f>
        <v>0</v>
      </c>
      <c r="H79" s="610">
        <f t="shared" ref="H79:H112" si="393">IF(W79&lt;&gt;"",IF(W79&lt;&gt;W78,1,0),0)</f>
        <v>0</v>
      </c>
      <c r="I79" s="611">
        <f t="shared" si="313"/>
        <v>66</v>
      </c>
      <c r="J79" s="406"/>
      <c r="K79" s="407"/>
      <c r="L79" s="407"/>
      <c r="M79" s="720"/>
      <c r="N79" s="924"/>
      <c r="O79" s="918"/>
      <c r="P79" s="306"/>
      <c r="Q79" s="637">
        <f t="shared" ref="Q79:Q142" si="394">IFERROR(IF($P79=1,"都市農業地域",IF($P79=2,"平地農業地域",IF($P79=3,"中間農業地域",IF($P79=4,"山間農業地域",0)))),0)</f>
        <v>0</v>
      </c>
      <c r="R79" s="656"/>
      <c r="S79" s="655"/>
      <c r="T79" s="657"/>
      <c r="U79" s="657"/>
      <c r="V79" s="762">
        <f t="shared" si="314"/>
        <v>0</v>
      </c>
      <c r="W79" s="305"/>
      <c r="X79" s="502"/>
      <c r="Y79" s="502"/>
      <c r="Z79" s="305"/>
      <c r="AA79" s="639" t="str">
        <f t="shared" ref="AA79:AA142" si="395">IF($AC79="","",IF($AC79=5,2,1))</f>
        <v/>
      </c>
      <c r="AB79" s="640" t="str">
        <f t="shared" ref="AB79:AB142" si="396">IF($AC79=5,"100万円",IF(OR($S79=1,$T79=1),"1,500万円",""))</f>
        <v/>
      </c>
      <c r="AC79" s="314"/>
      <c r="AD79" s="641">
        <f t="shared" ref="AD79:AD142" si="397">IFERROR(IF($AC79=1,"認定農業者",IF($AC79=2,"認定就農者",IF($AC79=3,"集落営農組織(任意組織)",IF($AC79=4,"市町村基本構想に示す目標水準を達成している農業者",IF($AC79=5,"市町村が認める者",0))))),0)</f>
        <v>0</v>
      </c>
      <c r="AE79" s="729"/>
      <c r="AF79" s="728" t="str">
        <f>'整理番号表 （R6時） '!$AC79</f>
        <v/>
      </c>
      <c r="AG79" s="730" t="str">
        <f t="shared" ref="AG79:AG112" si="398">IF($AF79&lt;&gt;"",$AG$2*AF79,"")</f>
        <v/>
      </c>
      <c r="AH79" s="314"/>
      <c r="AI79" s="314"/>
      <c r="AJ79" s="639">
        <f>IF(AI79&lt;&gt;0,VLOOKUP(AI79,'整理番号表 （R6時） '!$B$20:$F$47,2,FALSE),)</f>
        <v>0</v>
      </c>
      <c r="AK79" s="409"/>
      <c r="AL79" s="733"/>
      <c r="AM79" s="409"/>
      <c r="AN79" s="315"/>
      <c r="AO79" s="644" t="str">
        <f>IF(AND($S79=1,$AN79&lt;&gt;0),VLOOKUP(AN79,'整理番号表 （R6時） '!$P$6:$Q$39,2,FALSE),IF(AND($T79=1,$AN79&gt;0,$AN79&lt;=8),VLOOKUP($AN79,'整理番号表 （R6時） '!$P$6:$Q$13,2,FALSE),IF($AN79&gt;=9,"ﾘｰｽは1～8の数字を選択","")))</f>
        <v/>
      </c>
      <c r="AP79" s="501"/>
      <c r="AQ79" s="645">
        <f t="shared" ref="AQ79:AQ142" si="399">IF(AR79&lt;&gt;"",IF(OR(Z79&lt;&gt;Z78,W79&lt;&gt;W78),1,AQ78+1),0)</f>
        <v>0</v>
      </c>
      <c r="AR79" s="810"/>
      <c r="AS79" s="305"/>
      <c r="AT79" s="504"/>
      <c r="AU79" s="505"/>
      <c r="AV79" s="503"/>
      <c r="AW79" s="315"/>
      <c r="AX79" s="751">
        <f>IF(AW79&lt;&gt;0,VLOOKUP(AW79,'整理番号表 （R6時） '!$P$43:$R$49,2,FALSE),)</f>
        <v>0</v>
      </c>
      <c r="AY79" s="506"/>
      <c r="AZ79" s="505"/>
      <c r="BA79" s="503"/>
      <c r="BB79" s="444"/>
      <c r="BC79" s="759">
        <f t="shared" ref="BC79:BC142" si="400">IF($LG79&gt;0,IFERROR(ROUNDDOWN($LG79,-3),0),"")</f>
        <v>0</v>
      </c>
      <c r="BD79" s="763">
        <f t="shared" si="315"/>
        <v>0</v>
      </c>
      <c r="BE79" s="759">
        <f t="shared" ref="BE79:BE142" si="401">$BB79-BD79-SUM($BF79:$BH79)</f>
        <v>0</v>
      </c>
      <c r="BF79" s="508"/>
      <c r="BG79" s="508"/>
      <c r="BH79" s="508"/>
      <c r="BI79" s="509"/>
      <c r="BJ79" s="770" t="str">
        <f t="shared" ref="BJ79:BJ142" si="402">IF(BB79&gt;0,IF(AND(BA79=1,BI79="控除不可"),"該当なし",IF(AND(OR(BA79=1,BA79=2),BI79="80%控除対象"),ROUNDDOWN(BB79*8/110,0),IF(AND(BA79=1,BI79="全額控除"),ROUNDDOWN(BB79*10/110,0),IF(OR(BA79=2,BA79=3),"該当なし","含税額")))),"")</f>
        <v/>
      </c>
      <c r="BK79" s="772" t="str">
        <f t="shared" ref="BK79:BK142" si="403">IF(BB79&gt;0,IF(AND(BA79=1,BI79="控除不可"),"",IF(AND(OR(BA79=1,BA79=2),BI79="80%控除対象"),ROUNDDOWN(BD79*8/102,0),IF(AND(BA79=1,BI79="全額控除"),ROUNDDOWN(BD79*10/100,0),IF(BA79=2,"","")))),"")</f>
        <v/>
      </c>
      <c r="BL79" s="648">
        <f t="shared" ref="BL79:BL142" si="404">IF(BB79&lt;&gt;0,BD79/BB79,)</f>
        <v>0</v>
      </c>
      <c r="BM79" s="836"/>
      <c r="BN79" s="510"/>
      <c r="BO79" s="593"/>
      <c r="BP79" s="902"/>
      <c r="BQ79" s="756"/>
      <c r="BR79" s="756"/>
      <c r="BS79" s="756"/>
      <c r="BT79" s="929" t="str">
        <f t="shared" si="306"/>
        <v/>
      </c>
      <c r="BU79" s="911"/>
      <c r="BV79" s="752"/>
      <c r="BW79" s="751">
        <f>IF(BV79&lt;&gt;0,VLOOKUP(BV79,'整理番号表 （R6時） '!$P$43:$R$49,2,FALSE),)</f>
        <v>0</v>
      </c>
      <c r="BX79" s="758"/>
      <c r="BY79" s="757"/>
      <c r="BZ79" s="759" t="str">
        <f t="shared" ref="BZ79:BZ142" si="405">IFERROR(IF($T79=1,ROUNDDOWN(CA79*1.1,-3),""),0)</f>
        <v/>
      </c>
      <c r="CA79" s="712"/>
      <c r="CB79" s="759">
        <f t="shared" ref="CB79:CB142" si="406">IF($LX79&gt;0,IFERROR(ROUNDDOWN($LX79,-3),0),0)</f>
        <v>0</v>
      </c>
      <c r="CC79" s="763" t="str">
        <f t="shared" si="316"/>
        <v/>
      </c>
      <c r="CD79" s="754"/>
      <c r="CE79" s="754"/>
      <c r="CF79" s="759">
        <f t="shared" ref="CF79:CF142" si="407">IFERROR(BZ79-CC79-SUM(CD79,CE79),0)</f>
        <v>0</v>
      </c>
      <c r="CG79" s="748"/>
      <c r="CH79" s="748"/>
      <c r="CI79" s="622"/>
      <c r="CJ79" s="853"/>
      <c r="CK79" s="854"/>
      <c r="CL79" s="665" t="str">
        <f t="shared" ref="CL79:CL142" si="408">IF(AND($MJ79&gt;=3,$CJ79&gt;=ROUNDDOWN($DC79*1.3,4),BT79&lt;&gt;""),1,"")</f>
        <v/>
      </c>
      <c r="CM79" s="666" t="str">
        <f t="shared" si="317"/>
        <v/>
      </c>
      <c r="CN79" s="744"/>
      <c r="CO79" s="496"/>
      <c r="CP79" s="762" t="str">
        <f t="shared" si="318"/>
        <v/>
      </c>
      <c r="CQ79" s="740"/>
      <c r="CR79" s="749"/>
      <c r="CS79" s="740"/>
      <c r="CT79" s="740"/>
      <c r="CU79" s="740"/>
      <c r="CV79" s="649" t="str">
        <f t="shared" ref="CV79:CV142" si="409">IF(CU79&lt;&gt;"",IF(CQ79&gt;0,IF(CR79=6,ROUNDDOWN((CU79-CQ79)/ABS(CQ79),2),IF(CR79=5,ROUNDDOWN((CU79-CQ79)/ABS(CQ79)*3/4,2),"")),"-"),"")</f>
        <v/>
      </c>
      <c r="CW79" s="547">
        <f t="shared" ref="CW79:CW142" si="410">IF(CQ79&gt;0,IF(CR79=6,ROUNDDOWN((CU79-CQ79),2),IF(CR79=5,ROUNDDOWN((CU79-CQ79)*3/4,2),"")),IF(CU79&gt;0,CU79,0))</f>
        <v>0</v>
      </c>
      <c r="CX79" s="762" t="str">
        <f t="shared" si="319"/>
        <v/>
      </c>
      <c r="CY79" s="715"/>
      <c r="CZ79" s="740"/>
      <c r="DA79" s="715"/>
      <c r="DB79" s="715"/>
      <c r="DC79" s="714"/>
      <c r="DD79" s="649" t="str">
        <f t="shared" ref="DD79:DD142" si="411">IF(DC79&lt;&gt;"",IF(CY79&gt;0,IF(CZ79=6,ROUNDDOWN((DC79-CY79)/ABS(CY79),2),IF(CZ79=5,ROUNDDOWN((DC79-CY79)/ABS(CY79)*3/4,2),"")),"-"),"")</f>
        <v/>
      </c>
      <c r="DE79" s="547" t="str">
        <f t="shared" ref="DE79:DE142" si="412">IF(CY79&gt;0,IF(OR($CZ79=5,$CZ79=6),ROUNDDOWN((DC79-CY79),2),IF(DC79&gt;0,DC79,0)),"")</f>
        <v/>
      </c>
      <c r="DF79" s="762">
        <f t="shared" ref="DF79:DF142" si="413">IF(OR(EH79=1,EI79=1,EJ79=1,EK79=1,EL79=1,EM79=1,EO79=1,EP79=1),1,)</f>
        <v>0</v>
      </c>
      <c r="DG79" s="762" t="str">
        <f t="shared" ref="DG79:DG142" si="414">IF(OR(ES79=1,ET79=1),1,"")</f>
        <v/>
      </c>
      <c r="DH79" s="762">
        <f t="shared" ref="DH79:DH142" si="415">IF(OR(EY79=1,FA79=1),1,)</f>
        <v>0</v>
      </c>
      <c r="DI79" s="762">
        <f t="shared" ref="DI79:DI142" si="416">IF(FC79=1,1,)</f>
        <v>0</v>
      </c>
      <c r="DJ79" s="762">
        <f t="shared" ref="DJ79:DJ142" si="417">IF(FF79=1,1,)</f>
        <v>0</v>
      </c>
      <c r="DK79" s="762">
        <f t="shared" ref="DK79:DK142" si="418">IF(OR(FJ79=1,FL79=1),1,0)</f>
        <v>0</v>
      </c>
      <c r="DL79" s="762">
        <f t="shared" ref="DL79:DL142" si="419">IF(OR(FM79=1,FN79=1,FO79=1),1,)</f>
        <v>0</v>
      </c>
      <c r="DM79" s="762" t="str">
        <f t="shared" ref="DM79:DM142" si="420">IF($FP79&lt;&gt;1,"",1)</f>
        <v/>
      </c>
      <c r="DN79" s="855"/>
      <c r="DO79" s="661">
        <f t="shared" si="309"/>
        <v>0</v>
      </c>
      <c r="DP79" s="336">
        <f t="shared" si="309"/>
        <v>0</v>
      </c>
      <c r="DQ79" s="336">
        <f t="shared" si="309"/>
        <v>0</v>
      </c>
      <c r="DR79" s="336">
        <f t="shared" si="309"/>
        <v>0</v>
      </c>
      <c r="DS79" s="336">
        <f t="shared" si="309"/>
        <v>0</v>
      </c>
      <c r="DT79" s="336">
        <f t="shared" si="309"/>
        <v>0</v>
      </c>
      <c r="DU79" s="336">
        <f t="shared" si="320"/>
        <v>0</v>
      </c>
      <c r="DV79" s="336">
        <f t="shared" si="310"/>
        <v>0</v>
      </c>
      <c r="DW79" s="336">
        <f t="shared" si="310"/>
        <v>0</v>
      </c>
      <c r="DX79" s="336">
        <f t="shared" si="310"/>
        <v>0</v>
      </c>
      <c r="DY79" s="336">
        <f t="shared" si="310"/>
        <v>0</v>
      </c>
      <c r="DZ79" s="336">
        <f t="shared" si="310"/>
        <v>0</v>
      </c>
      <c r="EA79" s="336">
        <f t="shared" si="310"/>
        <v>0</v>
      </c>
      <c r="EB79" s="336">
        <f t="shared" si="321"/>
        <v>0</v>
      </c>
      <c r="EC79" s="336">
        <f t="shared" si="322"/>
        <v>0</v>
      </c>
      <c r="ED79" s="336">
        <f t="shared" si="323"/>
        <v>0</v>
      </c>
      <c r="EE79" s="336">
        <f t="shared" si="324"/>
        <v>0</v>
      </c>
      <c r="EF79" s="336">
        <f t="shared" si="325"/>
        <v>0</v>
      </c>
      <c r="EG79" s="390">
        <f t="shared" si="326"/>
        <v>0</v>
      </c>
      <c r="EH79" s="650">
        <f t="shared" ref="EH79:EH142" si="421">IF($AA79=1,IF(SUM(GQ79,HB79,HK79)&gt;0,1,),)</f>
        <v>0</v>
      </c>
      <c r="EI79" s="650">
        <f>IF($AA79=1,IF(SUM($EH79:EH79)&lt;&gt;1,IF(SUM(GR79,HC79,HL79)&gt;0,1,),),)</f>
        <v>0</v>
      </c>
      <c r="EJ79" s="650">
        <f>IF($AA79=1,IF(SUM($EH79:EI79)&lt;&gt;1,IF(SUM(GS79,HD79,HM79)&gt;0,1,),),)</f>
        <v>0</v>
      </c>
      <c r="EK79" s="650">
        <f>IF($AA79=1,IF(SUM($EH79:EJ79)&lt;&gt;1,IF(SUM(GT79,HE79,HN79)&gt;0,1,),),)</f>
        <v>0</v>
      </c>
      <c r="EL79" s="650">
        <f>IF($AA79=1,IF(SUM($EH79:EK79)&lt;&gt;1,IF(SUM(GU79,GZ79,HF79,HO79)&gt;0,1,),),)</f>
        <v>0</v>
      </c>
      <c r="EM79" s="650">
        <f>IF($AA79=1,IF(SUM($EH79:EK79)&lt;&gt;1,IF(SUM(GV79,HG79,HP79)&gt;0,1,),),)</f>
        <v>0</v>
      </c>
      <c r="EN79" s="650">
        <f>IF($AA79=1,IF(SUM($EH79:EL79)&lt;&gt;1,IF(SUM(GW79,HH79,HQ79)&gt;0,1,),),)</f>
        <v>0</v>
      </c>
      <c r="EO79" s="650">
        <f>IF($AA79=1,IF(SUM($EH79:EM79)&lt;&gt;1,IF(SUM(GX79,HI79,HR79)&gt;0,1,),),)</f>
        <v>0</v>
      </c>
      <c r="EP79" s="650">
        <f>IF($AA79=1,IF(SUM($EH79:EO79)&lt;&gt;1,IF(SUM(GY79,HJ79,HS79,HA79)&gt;0,1,),),)</f>
        <v>0</v>
      </c>
      <c r="EQ79" s="818"/>
      <c r="ER79" s="818"/>
      <c r="ES79" s="818"/>
      <c r="ET79" s="818"/>
      <c r="EU79" s="818"/>
      <c r="EV79" s="818"/>
      <c r="EW79" s="59"/>
      <c r="EX79" s="59"/>
      <c r="EY79" s="59"/>
      <c r="EZ79" s="59"/>
      <c r="FA79" s="59"/>
      <c r="FB79" s="650">
        <f t="shared" si="327"/>
        <v>0</v>
      </c>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11"/>
      <c r="GB79" s="59"/>
      <c r="GC79" s="932"/>
      <c r="GD79" s="662"/>
      <c r="GE79" s="512"/>
      <c r="GF79" s="513"/>
      <c r="GG79" s="514"/>
      <c r="GH79" s="514"/>
      <c r="GI79" s="515">
        <f t="shared" si="328"/>
        <v>0</v>
      </c>
      <c r="GJ79" s="516">
        <f t="shared" si="329"/>
        <v>0</v>
      </c>
      <c r="GK79" s="517">
        <f t="shared" si="330"/>
        <v>0</v>
      </c>
      <c r="GL79" s="518">
        <f t="shared" si="331"/>
        <v>0</v>
      </c>
      <c r="GM79" s="518">
        <f t="shared" si="332"/>
        <v>0</v>
      </c>
      <c r="GN79" s="518">
        <f t="shared" si="333"/>
        <v>0</v>
      </c>
      <c r="GO79" s="518">
        <f t="shared" si="334"/>
        <v>0</v>
      </c>
      <c r="GP79" s="517">
        <f t="shared" ref="GP79:GP142" si="422">IF($GL79&lt;&gt;0,1,IF($GM79&lt;&gt;0,2,IF($GN79&lt;&gt;0,3,IF($GO79&lt;&gt;0,4,))))</f>
        <v>0</v>
      </c>
      <c r="GQ79" s="517">
        <f t="shared" ref="GQ79:GQ142" si="423">IF(AND($GF79&lt;&gt;1,$GI79&gt;=20),1,)</f>
        <v>0</v>
      </c>
      <c r="GR79" s="517">
        <f>IF($GF79&lt;&gt;1,IF(AND(SUM($GQ79:GQ79)&lt;&gt;1),IF($GI79&gt;=10,1,),),0)</f>
        <v>0</v>
      </c>
      <c r="GS79" s="517">
        <f>IF($GF79&lt;&gt;1,IF(AND(SUM($GQ79:GR79)&lt;&gt;1),IF(AND($GE79=1,$GI79&gt;=4),1,),),0)</f>
        <v>0</v>
      </c>
      <c r="GT79" s="517">
        <f>IF($GF79&lt;&gt;1,IF(AND(SUM($GQ79:GS79)&lt;&gt;1),IF(AND($GE79=1,$GI79&gt;=2),1,),),0)</f>
        <v>0</v>
      </c>
      <c r="GU79" s="517">
        <f>IF($GF79&lt;&gt;1,IF(AND(SUM($GQ79:GT79)&lt;&gt;1),IF(AND($GE79=1,$GI79&gt;0),1,),),0)</f>
        <v>0</v>
      </c>
      <c r="GV79" s="517">
        <f>IF($GF79&lt;&gt;1,IF(AND(SUM($GQ79:GU79)&lt;&gt;1),IF($GI79&gt;=4,1,),),0)</f>
        <v>0</v>
      </c>
      <c r="GW79" s="517">
        <f>IF($GF79&lt;&gt;1,IF(AND(SUM($GQ79:GV79)&lt;&gt;1),IF($GE79=1,1,),),0)</f>
        <v>0</v>
      </c>
      <c r="GX79" s="517">
        <f>IF($GF79&lt;&gt;1,IF(AND(SUM($GQ79:GW79)&lt;&gt;1),IF($GI79&gt;=2,1,),),0)</f>
        <v>0</v>
      </c>
      <c r="GY79" s="517">
        <f>IF($GF79&lt;&gt;1,IF(AND(SUM($GQ79:GX79)&lt;&gt;1),IF($GI79&gt;0,1,),),0)</f>
        <v>0</v>
      </c>
      <c r="GZ79" s="517">
        <f t="shared" ref="GZ79:GZ142" si="424">IF(AND($GP79=4,$GF79=1,$GE79=1,$GI79&gt;0),1,0)</f>
        <v>0</v>
      </c>
      <c r="HA79" s="517">
        <f>IF(AND(SUM($GZ79:GZ79)&lt;&gt;1,$GP79=4,$GF79=1,$GI79&gt;0),1,0)</f>
        <v>0</v>
      </c>
      <c r="HB79" s="517">
        <f t="shared" ref="HB79:HB142" si="425">IF(AND($GP79=2,$GH79&gt;=1,$GJ79&gt;=0.3),1,0)</f>
        <v>0</v>
      </c>
      <c r="HC79" s="517">
        <f t="shared" ref="HC79:HC142" si="426">IF(AND($GP79=2,SUM($HB79:$HB79)&lt;&gt;1),IF(AND($GH79&gt;=0.5,$GJ79&gt;=0.3),1,),0)</f>
        <v>0</v>
      </c>
      <c r="HD79" s="517">
        <f>IF(AND($GP79=2,SUM($HB79:HC79)&lt;&gt;1),IF(AND($GE79=1,$GJ79&gt;=0.2),1,),)</f>
        <v>0</v>
      </c>
      <c r="HE79" s="517">
        <f>IF(AND($GP79=2,SUM($HB79:HD79)&lt;&gt;1),IF(AND($GE79=1,$GJ79&gt;=0.1),1,),)</f>
        <v>0</v>
      </c>
      <c r="HF79" s="517">
        <f>IF(AND($GP79=2,SUM($HB79:HE79)&lt;&gt;1),IF(AND($GE79=1,$GI79&gt;0),1,),)</f>
        <v>0</v>
      </c>
      <c r="HG79" s="517">
        <f>IF(AND($GP79=2,SUM($HB79:HF79)&lt;&gt;1),IF($GJ79&gt;=0.2,1,),)</f>
        <v>0</v>
      </c>
      <c r="HH79" s="517">
        <f>IF(AND($GP79=2,SUM($HB79:HG79)&lt;&gt;1),IF($GE79=1,1,),)</f>
        <v>0</v>
      </c>
      <c r="HI79" s="517">
        <f>IF(AND($GP79=2,SUM($HB79:HH79)&lt;&gt;1),IF($GJ79&gt;=0.1,1,),)</f>
        <v>0</v>
      </c>
      <c r="HJ79" s="517">
        <f>IF(AND(SUM($HB79:HI79)&lt;&gt;1,$GP79=2,$GI79&gt;0),1,)</f>
        <v>0</v>
      </c>
      <c r="HK79" s="517">
        <f t="shared" ref="HK79:HK142" si="427">IF(AND($GP79=3,$GH79&gt;=3,$GJ79&gt;=0.15),1,)</f>
        <v>0</v>
      </c>
      <c r="HL79" s="517">
        <f t="shared" ref="HL79:HL142" si="428">IF(AND($GP79=3,SUM($HK79:$HK79)&lt;&gt;1),IF(AND($GH79&gt;=1.5,$GJ79&gt;=0.15),1,),)</f>
        <v>0</v>
      </c>
      <c r="HM79" s="517">
        <f>IF(AND($GP79=3,SUM($HK79:HL79)&lt;&gt;1),IF(AND($GE79=1,$GJ79&gt;=0.1),1,),)</f>
        <v>0</v>
      </c>
      <c r="HN79" s="517">
        <f>IF(AND($GP79=3,SUM($HK79:HM79)&lt;&gt;1),IF(AND($GE79=1,$GJ79&gt;=0.05),1,),)</f>
        <v>0</v>
      </c>
      <c r="HO79" s="517">
        <f>IF(AND($GP79=3,SUM($HK79:HN79)&lt;&gt;1),IF(AND($GE79=1,$GI79&gt;0),1,),)</f>
        <v>0</v>
      </c>
      <c r="HP79" s="517">
        <f>IF(AND($GP79=3,SUM($HK79:HO79)&lt;&gt;1),IF($GJ79&gt;=0.1,1,),)</f>
        <v>0</v>
      </c>
      <c r="HQ79" s="517">
        <f>IF(AND($GP79=3,SUM($HK79:HP79)&lt;&gt;1),IF($GE79=1,1,),)</f>
        <v>0</v>
      </c>
      <c r="HR79" s="517">
        <f>IF(AND($GP79=3,SUM($HK79:HQ79)&lt;&gt;1),IF($GJ79&gt;=0.05,1,),)</f>
        <v>0</v>
      </c>
      <c r="HS79" s="517">
        <f>IF(AND(SUM($HK79:HR79)&lt;&gt;1,$GP79=3,$GF79=1,$GI79&gt;0),1,)</f>
        <v>0</v>
      </c>
      <c r="HT79" s="831"/>
      <c r="HU79" s="520">
        <f t="shared" ref="HU79:HU142" si="429">IF($H79=1,DO79*HU$5,0)</f>
        <v>0</v>
      </c>
      <c r="HV79" s="521">
        <f t="shared" ref="HV79:HV142" si="430">IF($H79=1,DP79*HV$5,0)</f>
        <v>0</v>
      </c>
      <c r="HW79" s="521">
        <f t="shared" ref="HW79:HW142" si="431">IF($H79=1,DQ79*HW$5,0)</f>
        <v>0</v>
      </c>
      <c r="HX79" s="521">
        <f t="shared" ref="HX79:HX142" si="432">IF($H79=1,DR79*HX$5,0)</f>
        <v>0</v>
      </c>
      <c r="HY79" s="521">
        <f t="shared" ref="HY79:HY142" si="433">IF($H79=1,DS79*HY$5,0)</f>
        <v>0</v>
      </c>
      <c r="HZ79" s="521">
        <f t="shared" ref="HZ79:HZ142" si="434">IF($H79=1,DT79*HZ$5,0)</f>
        <v>0</v>
      </c>
      <c r="IA79" s="521">
        <f t="shared" ref="IA79:IA142" si="435">IF($H79=1,DU79*IA$5,0)</f>
        <v>0</v>
      </c>
      <c r="IB79" s="521">
        <f t="shared" ref="IB79:IB142" si="436">IF($H79=1,DV79*IB$5,0)</f>
        <v>0</v>
      </c>
      <c r="IC79" s="521">
        <f t="shared" ref="IC79:IC142" si="437">IF($H79=1,DW79*IC$5,0)</f>
        <v>0</v>
      </c>
      <c r="ID79" s="521">
        <f t="shared" ref="ID79:ID142" si="438">IF($H79=1,DX79*ID$5,0)</f>
        <v>0</v>
      </c>
      <c r="IE79" s="521">
        <f t="shared" ref="IE79:IE142" si="439">IF($H79=1,DY79*IE$5,0)</f>
        <v>0</v>
      </c>
      <c r="IF79" s="521">
        <f t="shared" ref="IF79:IF142" si="440">IF($H79=1,DZ79*IF$5,0)</f>
        <v>0</v>
      </c>
      <c r="IG79" s="521">
        <f t="shared" ref="IG79:IG142" si="441">IF($H79=1,EA79*IG$5,0)</f>
        <v>0</v>
      </c>
      <c r="IH79" s="521">
        <f t="shared" ref="IH79:IH142" si="442">IF($H79=1,EB79*IH$5,0)</f>
        <v>0</v>
      </c>
      <c r="II79" s="521">
        <f t="shared" ref="II79:II142" si="443">IF($H79=1,EC79*II$5,0)</f>
        <v>0</v>
      </c>
      <c r="IJ79" s="521">
        <f t="shared" ref="IJ79:IJ142" si="444">IF($H79=1,ED79*IJ$5,0)</f>
        <v>0</v>
      </c>
      <c r="IK79" s="521">
        <f t="shared" ref="IK79:IK142" si="445">IF($H79=1,EE79*IK$5,0)</f>
        <v>0</v>
      </c>
      <c r="IL79" s="521">
        <f t="shared" ref="IL79:IL142" si="446">IF($H79=1,EF79*IL$5,0)</f>
        <v>0</v>
      </c>
      <c r="IM79" s="521">
        <f t="shared" ref="IM79:IM142" si="447">IF($H79=1,EG79*IM$5,0)</f>
        <v>0</v>
      </c>
      <c r="IN79" s="521">
        <f t="shared" si="335"/>
        <v>0</v>
      </c>
      <c r="IO79" s="521">
        <f t="shared" si="336"/>
        <v>0</v>
      </c>
      <c r="IP79" s="521">
        <f t="shared" si="337"/>
        <v>0</v>
      </c>
      <c r="IQ79" s="521">
        <f t="shared" si="338"/>
        <v>0</v>
      </c>
      <c r="IR79" s="521">
        <f t="shared" si="339"/>
        <v>0</v>
      </c>
      <c r="IS79" s="521">
        <f t="shared" si="340"/>
        <v>0</v>
      </c>
      <c r="IT79" s="521">
        <f t="shared" si="341"/>
        <v>0</v>
      </c>
      <c r="IU79" s="521">
        <f t="shared" si="342"/>
        <v>0</v>
      </c>
      <c r="IV79" s="521">
        <f t="shared" si="343"/>
        <v>0</v>
      </c>
      <c r="IW79" s="823">
        <f t="shared" si="344"/>
        <v>0</v>
      </c>
      <c r="IX79" s="521">
        <f t="shared" si="345"/>
        <v>0</v>
      </c>
      <c r="IY79" s="521">
        <f t="shared" si="346"/>
        <v>0</v>
      </c>
      <c r="IZ79" s="823">
        <f t="shared" ref="IZ79:IZ142" si="448">ET79</f>
        <v>0</v>
      </c>
      <c r="JA79" s="521">
        <f t="shared" si="347"/>
        <v>0</v>
      </c>
      <c r="JB79" s="521">
        <f t="shared" si="348"/>
        <v>0</v>
      </c>
      <c r="JC79" s="521">
        <f t="shared" si="349"/>
        <v>0</v>
      </c>
      <c r="JD79" s="521">
        <f t="shared" ref="JD79:JD142" si="449">IF($H79=1,EX79*JD$5,0)</f>
        <v>0</v>
      </c>
      <c r="JE79" s="521">
        <f t="shared" ref="JE79:JE142" si="450">IF($H79=1,EY79*JE$5,0)</f>
        <v>0</v>
      </c>
      <c r="JF79" s="521">
        <f t="shared" ref="JF79:JF142" si="451">IF($H79=1,EZ79*JF$5,0)</f>
        <v>0</v>
      </c>
      <c r="JG79" s="521">
        <f t="shared" ref="JG79:JG142" si="452">IF($H79=1,FA79*JG$5,0)</f>
        <v>0</v>
      </c>
      <c r="JH79" s="521">
        <f t="shared" ref="JH79:JH142" si="453">IF($H79=1,FB79*JH$5,0)</f>
        <v>0</v>
      </c>
      <c r="JI79" s="521">
        <f t="shared" ref="JI79:JI142" si="454">IF($H79=1,FC79*JI$5,0)</f>
        <v>0</v>
      </c>
      <c r="JJ79" s="521">
        <f t="shared" ref="JJ79:JJ142" si="455">IF($H79=1,FD79*JJ$5,0)</f>
        <v>0</v>
      </c>
      <c r="JK79" s="521">
        <f t="shared" ref="JK79:JK142" si="456">IF($H79=1,FE79*JK$5,0)</f>
        <v>0</v>
      </c>
      <c r="JL79" s="521">
        <f t="shared" ref="JL79:JL142" si="457">IF($H79=1,FF79*JL$5,0)</f>
        <v>0</v>
      </c>
      <c r="JM79" s="521">
        <f t="shared" ref="JM79:JM142" si="458">IF($H79=1,FG79*JM$5,0)</f>
        <v>0</v>
      </c>
      <c r="JN79" s="521">
        <f t="shared" ref="JN79:JN142" si="459">IF($H79=1,FH79*JN$5,0)</f>
        <v>0</v>
      </c>
      <c r="JO79" s="521">
        <f t="shared" ref="JO79:JO142" si="460">IF($H79=1,FI79*JO$5,0)</f>
        <v>0</v>
      </c>
      <c r="JP79" s="521">
        <f t="shared" ref="JP79:JP142" si="461">IF($H79=1,FJ79*JP$5,0)</f>
        <v>0</v>
      </c>
      <c r="JQ79" s="521">
        <f t="shared" ref="JQ79:JQ142" si="462">IF($H79=1,FK79*JQ$5,0)</f>
        <v>0</v>
      </c>
      <c r="JR79" s="521">
        <f t="shared" ref="JR79:JR142" si="463">IF($H79=1,FL79*JR$5,0)</f>
        <v>0</v>
      </c>
      <c r="JS79" s="521">
        <f t="shared" ref="JS79:JS142" si="464">IF($H79=1,FM79*JS$5,0)</f>
        <v>0</v>
      </c>
      <c r="JT79" s="521">
        <f t="shared" ref="JT79:JT142" si="465">IF($H79=1,FN79*JT$5,0)</f>
        <v>0</v>
      </c>
      <c r="JU79" s="521">
        <f t="shared" ref="JU79:JU142" si="466">IF($H79=1,FO79*JU$5,0)</f>
        <v>0</v>
      </c>
      <c r="JV79" s="521">
        <f t="shared" ref="JV79:JV142" si="467">IF($H79=1,FP79*JV$5,0)</f>
        <v>0</v>
      </c>
      <c r="JW79" s="521">
        <f t="shared" ref="JW79:JW142" si="468">IF($H79=1,FQ79*JW$5,0)</f>
        <v>0</v>
      </c>
      <c r="JX79" s="521">
        <f t="shared" ref="JX79:JX142" si="469">IF($H79=1,FR79*JX$5,0)</f>
        <v>0</v>
      </c>
      <c r="JY79" s="521">
        <f t="shared" ref="JY79:JY142" si="470">IF($H79=1,FS79*JY$5,0)</f>
        <v>0</v>
      </c>
      <c r="JZ79" s="521">
        <f t="shared" ref="JZ79:JZ142" si="471">IF($H79=1,FT79*JZ$5,0)</f>
        <v>0</v>
      </c>
      <c r="KA79" s="521">
        <f t="shared" ref="KA79:KA142" si="472">IF($H79=1,FU79*KA$5,0)</f>
        <v>0</v>
      </c>
      <c r="KB79" s="521">
        <f t="shared" ref="KB79:KB142" si="473">IF($H79=1,FV79*KB$5,0)</f>
        <v>0</v>
      </c>
      <c r="KC79" s="521">
        <f t="shared" ref="KC79:KC142" si="474">IF($H79=1,FW79*KC$5,0)</f>
        <v>0</v>
      </c>
      <c r="KD79" s="521">
        <f t="shared" ref="KD79:KD142" si="475">IF($H79=1,FX79*KD$5,0)</f>
        <v>0</v>
      </c>
      <c r="KE79" s="521">
        <f t="shared" ref="KE79:KE142" si="476">IF($H79=1,FY79*KE$5,0)</f>
        <v>0</v>
      </c>
      <c r="KF79" s="521">
        <f t="shared" si="350"/>
        <v>0</v>
      </c>
      <c r="KG79" s="521">
        <f t="shared" ref="KG79:KG142" si="477">IF($H79=1,IF(GA79&lt;&gt;"",KG$5,0),0)</f>
        <v>0</v>
      </c>
      <c r="KH79" s="521">
        <f t="shared" ref="KH79:KH142" si="478">IF($H79=1,GB79*KH$5,0)</f>
        <v>0</v>
      </c>
      <c r="KI79" s="522">
        <f t="shared" ref="KI79:KI142" si="479">SUM(HU79:KH79)</f>
        <v>0</v>
      </c>
      <c r="KJ79" s="521">
        <f t="shared" si="351"/>
        <v>0</v>
      </c>
      <c r="KK79" s="760">
        <f>IF(H79=1,VLOOKUP(C79,'総括表 (A表)'!$E$12:$AW$542,42,FALSE),)</f>
        <v>0</v>
      </c>
      <c r="KL79" s="524">
        <f t="shared" ref="KL79:KL142" si="480">IF(KI79&gt;0,KI79+KK79,0)</f>
        <v>0</v>
      </c>
      <c r="KM79" s="521" t="str">
        <f t="shared" si="352"/>
        <v/>
      </c>
      <c r="KN79" s="521" t="str">
        <f t="shared" si="353"/>
        <v/>
      </c>
      <c r="KO79" s="521" t="str">
        <f t="shared" ref="KO79:KO142" si="481">IF($DG79=1,"○","")</f>
        <v/>
      </c>
      <c r="KP79" s="521" t="str">
        <f t="shared" si="354"/>
        <v/>
      </c>
      <c r="KQ79" s="521" t="str">
        <f t="shared" si="355"/>
        <v/>
      </c>
      <c r="KR79" s="521" t="str">
        <f t="shared" si="356"/>
        <v/>
      </c>
      <c r="KS79" s="521" t="str">
        <f t="shared" si="357"/>
        <v/>
      </c>
      <c r="KT79" s="521" t="str">
        <f t="shared" si="358"/>
        <v/>
      </c>
      <c r="KU79" s="760" t="str">
        <f t="shared" si="359"/>
        <v/>
      </c>
      <c r="KV79" s="521" t="str">
        <f t="shared" si="360"/>
        <v/>
      </c>
      <c r="KW79" s="520">
        <f t="shared" si="361"/>
        <v>0</v>
      </c>
      <c r="KX79" s="521" t="str">
        <f t="shared" ref="KX79:KX142" si="482">IF(AND($S79=1,$AR79&lt;&gt;""),IF($BB79&gt;=500000,"○","×"),"")</f>
        <v/>
      </c>
      <c r="KY79" s="525">
        <f t="shared" si="362"/>
        <v>0</v>
      </c>
      <c r="KZ79" s="521" t="str">
        <f t="shared" si="363"/>
        <v/>
      </c>
      <c r="LA79" s="760" t="str">
        <f t="shared" si="364"/>
        <v/>
      </c>
      <c r="LB79" s="526" t="str">
        <f t="shared" si="365"/>
        <v>○</v>
      </c>
      <c r="LC79" s="520">
        <f t="shared" ref="LC79:LC142" si="483">$BA79</f>
        <v>0</v>
      </c>
      <c r="LD79" s="527">
        <f t="shared" ref="LD79:LD142" si="484">$BB79</f>
        <v>0</v>
      </c>
      <c r="LE79" s="527" t="str">
        <f t="shared" ref="LE79:LE142" si="485">IF(LD79&gt;0,IF(AND(BA79=1,BI79="控除不可"),LD79,IF(AND(OR(BA79=1,BA79=2),BI79="80%控除対象"),ROUNDUP(LD79*102/110,0),IF(AND(BA79=1,BI79="全額控除"),ROUNDUP(LD79*100/110,0),IF(OR(BA79=2,BA79=3),LD79,LD79)))),"")</f>
        <v/>
      </c>
      <c r="LF79" s="761" t="str">
        <f t="shared" ref="LF79:LF142" si="486">IF($S79=1,ROUNDDOWN(LE79*3/10,0),"")</f>
        <v/>
      </c>
      <c r="LG79" s="735" t="str">
        <f t="shared" si="366"/>
        <v/>
      </c>
      <c r="LH79" s="530" t="str">
        <f t="shared" si="367"/>
        <v>○</v>
      </c>
      <c r="LI79" s="736">
        <f t="shared" si="368"/>
        <v>0</v>
      </c>
      <c r="LJ79" s="761">
        <f t="shared" si="369"/>
        <v>0</v>
      </c>
      <c r="LK79" s="532">
        <f t="shared" ref="LK79:LK142" si="487">IF(AND($H79=1,$S79=1),SUMIF($E$14:$E$213,$E79,$BD$14:$BD$213),0)</f>
        <v>0</v>
      </c>
      <c r="LL79" s="533" t="str">
        <f t="shared" ref="LL79:LL142" si="488">IF(AND(LK79&gt;0,LI79&lt;LK79),"×","○")</f>
        <v>○</v>
      </c>
      <c r="LM79" s="600">
        <f t="shared" si="370"/>
        <v>0</v>
      </c>
      <c r="LN79" s="602" t="str">
        <f t="shared" ref="LN79:LN142" si="489">IF(OR($LB79="×",$LH79="×",$LL79="×"),"×","○")</f>
        <v>○</v>
      </c>
      <c r="LO79" s="608">
        <f t="shared" si="371"/>
        <v>0</v>
      </c>
      <c r="LP79" s="521" t="str">
        <f t="shared" si="372"/>
        <v/>
      </c>
      <c r="LQ79" s="607">
        <f t="shared" si="373"/>
        <v>0</v>
      </c>
      <c r="LR79" s="521" t="str">
        <f t="shared" si="374"/>
        <v/>
      </c>
      <c r="LS79" s="519" t="str">
        <f t="shared" si="375"/>
        <v/>
      </c>
      <c r="LT79" s="526" t="str">
        <f t="shared" si="376"/>
        <v>○</v>
      </c>
      <c r="LU79" s="601" t="str">
        <f t="shared" ref="LU79:LU142" si="490">BZ79</f>
        <v/>
      </c>
      <c r="LV79" s="601">
        <f t="shared" ref="LV79:LV142" si="491">CA79</f>
        <v>0</v>
      </c>
      <c r="LW79" s="761">
        <f t="shared" si="377"/>
        <v>0</v>
      </c>
      <c r="LX79" s="735">
        <f t="shared" si="378"/>
        <v>0</v>
      </c>
      <c r="LY79" s="530" t="str">
        <f t="shared" si="379"/>
        <v>○</v>
      </c>
      <c r="LZ79" s="736">
        <f t="shared" si="380"/>
        <v>0</v>
      </c>
      <c r="MA79" s="761">
        <f t="shared" si="381"/>
        <v>0</v>
      </c>
      <c r="MB79" s="532">
        <f t="shared" si="382"/>
        <v>0</v>
      </c>
      <c r="MC79" s="533" t="str">
        <f t="shared" ref="MC79:MC142" si="492">IF(AND($MB79&gt;0,LZ79&lt;MB79),"×","○")</f>
        <v>○</v>
      </c>
      <c r="MD79" s="473">
        <f>IF(AND($H79=1,$T79=1),SUMIF($E$14:$E$213,E79,$CA$14:CA278),0)</f>
        <v>0</v>
      </c>
      <c r="ME79" s="856" t="str">
        <f t="shared" si="383"/>
        <v>○</v>
      </c>
      <c r="MF79" s="869" t="str">
        <f t="shared" ref="MF79:MF142" si="493">IF(AND($H79=1,$AC79=2,$AE79&gt;0),DATEDIF($AE79,$AF$2,"Y"),"")</f>
        <v/>
      </c>
      <c r="MG79" s="870" t="str">
        <f t="shared" si="384"/>
        <v/>
      </c>
      <c r="MH79" s="871" t="str">
        <f t="shared" si="385"/>
        <v/>
      </c>
      <c r="MI79" s="872" t="str">
        <f t="shared" ref="MI79:MI142" si="494">IF(AND($BR79&gt;0,$BS79&gt;0),DATEDIF($BR79,$BS79+15,"M"),"")</f>
        <v/>
      </c>
      <c r="MJ79" s="873" t="str">
        <f t="shared" si="386"/>
        <v/>
      </c>
      <c r="MK79" s="874">
        <f t="shared" si="387"/>
        <v>0</v>
      </c>
    </row>
    <row r="80" spans="1:349" ht="18.649999999999999" customHeight="1">
      <c r="A80" s="610">
        <f t="shared" si="311"/>
        <v>0</v>
      </c>
      <c r="B80" s="610">
        <f t="shared" si="388"/>
        <v>0</v>
      </c>
      <c r="C80" s="610">
        <f t="shared" si="389"/>
        <v>0</v>
      </c>
      <c r="D80" s="610">
        <f t="shared" si="390"/>
        <v>0</v>
      </c>
      <c r="E80" s="610">
        <f t="shared" si="312"/>
        <v>0</v>
      </c>
      <c r="F80" s="610">
        <f t="shared" si="391"/>
        <v>0</v>
      </c>
      <c r="G80" s="610">
        <f t="shared" si="392"/>
        <v>0</v>
      </c>
      <c r="H80" s="610">
        <f t="shared" si="393"/>
        <v>0</v>
      </c>
      <c r="I80" s="611">
        <f t="shared" si="313"/>
        <v>67</v>
      </c>
      <c r="J80" s="406"/>
      <c r="K80" s="407"/>
      <c r="L80" s="407"/>
      <c r="M80" s="720"/>
      <c r="N80" s="924"/>
      <c r="O80" s="918"/>
      <c r="P80" s="306"/>
      <c r="Q80" s="637">
        <f t="shared" si="394"/>
        <v>0</v>
      </c>
      <c r="R80" s="656"/>
      <c r="S80" s="655"/>
      <c r="T80" s="657"/>
      <c r="U80" s="657"/>
      <c r="V80" s="762">
        <f t="shared" si="314"/>
        <v>0</v>
      </c>
      <c r="W80" s="305"/>
      <c r="X80" s="502"/>
      <c r="Y80" s="502"/>
      <c r="Z80" s="305"/>
      <c r="AA80" s="639" t="str">
        <f t="shared" si="395"/>
        <v/>
      </c>
      <c r="AB80" s="640" t="str">
        <f t="shared" si="396"/>
        <v/>
      </c>
      <c r="AC80" s="314"/>
      <c r="AD80" s="641">
        <f t="shared" si="397"/>
        <v>0</v>
      </c>
      <c r="AE80" s="729"/>
      <c r="AF80" s="728" t="str">
        <f>'整理番号表 （R6時） '!$AC80</f>
        <v/>
      </c>
      <c r="AG80" s="730" t="str">
        <f t="shared" si="398"/>
        <v/>
      </c>
      <c r="AH80" s="314"/>
      <c r="AI80" s="314"/>
      <c r="AJ80" s="639">
        <f>IF(AI80&lt;&gt;0,VLOOKUP(AI80,'整理番号表 （R6時） '!$B$20:$F$47,2,FALSE),)</f>
        <v>0</v>
      </c>
      <c r="AK80" s="409"/>
      <c r="AL80" s="733"/>
      <c r="AM80" s="409"/>
      <c r="AN80" s="315"/>
      <c r="AO80" s="644" t="str">
        <f>IF(AND($S80=1,$AN80&lt;&gt;0),VLOOKUP(AN80,'整理番号表 （R6時） '!$P$6:$Q$39,2,FALSE),IF(AND($T80=1,$AN80&gt;0,$AN80&lt;=8),VLOOKUP($AN80,'整理番号表 （R6時） '!$P$6:$Q$13,2,FALSE),IF($AN80&gt;=9,"ﾘｰｽは1～8の数字を選択","")))</f>
        <v/>
      </c>
      <c r="AP80" s="501"/>
      <c r="AQ80" s="645">
        <f t="shared" si="399"/>
        <v>0</v>
      </c>
      <c r="AR80" s="810"/>
      <c r="AS80" s="305"/>
      <c r="AT80" s="504"/>
      <c r="AU80" s="505"/>
      <c r="AV80" s="503"/>
      <c r="AW80" s="315"/>
      <c r="AX80" s="751">
        <f>IF(AW80&lt;&gt;0,VLOOKUP(AW80,'整理番号表 （R6時） '!$P$43:$R$49,2,FALSE),)</f>
        <v>0</v>
      </c>
      <c r="AY80" s="506"/>
      <c r="AZ80" s="505"/>
      <c r="BA80" s="503"/>
      <c r="BB80" s="444"/>
      <c r="BC80" s="759">
        <f t="shared" si="400"/>
        <v>0</v>
      </c>
      <c r="BD80" s="763">
        <f t="shared" si="315"/>
        <v>0</v>
      </c>
      <c r="BE80" s="759">
        <f t="shared" si="401"/>
        <v>0</v>
      </c>
      <c r="BF80" s="508"/>
      <c r="BG80" s="508"/>
      <c r="BH80" s="508"/>
      <c r="BI80" s="509"/>
      <c r="BJ80" s="770" t="str">
        <f t="shared" si="402"/>
        <v/>
      </c>
      <c r="BK80" s="772" t="str">
        <f t="shared" si="403"/>
        <v/>
      </c>
      <c r="BL80" s="648">
        <f t="shared" si="404"/>
        <v>0</v>
      </c>
      <c r="BM80" s="836"/>
      <c r="BN80" s="510"/>
      <c r="BO80" s="593"/>
      <c r="BP80" s="902"/>
      <c r="BQ80" s="756"/>
      <c r="BR80" s="756"/>
      <c r="BS80" s="756"/>
      <c r="BT80" s="929" t="str">
        <f t="shared" si="306"/>
        <v/>
      </c>
      <c r="BU80" s="911"/>
      <c r="BV80" s="752"/>
      <c r="BW80" s="751">
        <f>IF(BV80&lt;&gt;0,VLOOKUP(BV80,'整理番号表 （R6時） '!$P$43:$R$49,2,FALSE),)</f>
        <v>0</v>
      </c>
      <c r="BX80" s="758"/>
      <c r="BY80" s="757"/>
      <c r="BZ80" s="759" t="str">
        <f t="shared" si="405"/>
        <v/>
      </c>
      <c r="CA80" s="712"/>
      <c r="CB80" s="759">
        <f t="shared" si="406"/>
        <v>0</v>
      </c>
      <c r="CC80" s="763" t="str">
        <f t="shared" si="316"/>
        <v/>
      </c>
      <c r="CD80" s="754"/>
      <c r="CE80" s="754"/>
      <c r="CF80" s="759">
        <f t="shared" si="407"/>
        <v>0</v>
      </c>
      <c r="CG80" s="748"/>
      <c r="CH80" s="748"/>
      <c r="CI80" s="622"/>
      <c r="CJ80" s="853"/>
      <c r="CK80" s="854"/>
      <c r="CL80" s="665" t="str">
        <f t="shared" si="408"/>
        <v/>
      </c>
      <c r="CM80" s="666" t="str">
        <f t="shared" si="317"/>
        <v/>
      </c>
      <c r="CN80" s="744"/>
      <c r="CO80" s="496"/>
      <c r="CP80" s="762" t="str">
        <f t="shared" si="318"/>
        <v/>
      </c>
      <c r="CQ80" s="740"/>
      <c r="CR80" s="749"/>
      <c r="CS80" s="740"/>
      <c r="CT80" s="740"/>
      <c r="CU80" s="740"/>
      <c r="CV80" s="649" t="str">
        <f t="shared" si="409"/>
        <v/>
      </c>
      <c r="CW80" s="547">
        <f t="shared" si="410"/>
        <v>0</v>
      </c>
      <c r="CX80" s="762" t="str">
        <f t="shared" si="319"/>
        <v/>
      </c>
      <c r="CY80" s="715"/>
      <c r="CZ80" s="740"/>
      <c r="DA80" s="715"/>
      <c r="DB80" s="715"/>
      <c r="DC80" s="714"/>
      <c r="DD80" s="649" t="str">
        <f t="shared" si="411"/>
        <v/>
      </c>
      <c r="DE80" s="547" t="str">
        <f t="shared" si="412"/>
        <v/>
      </c>
      <c r="DF80" s="762">
        <f t="shared" si="413"/>
        <v>0</v>
      </c>
      <c r="DG80" s="762" t="str">
        <f t="shared" si="414"/>
        <v/>
      </c>
      <c r="DH80" s="762">
        <f t="shared" si="415"/>
        <v>0</v>
      </c>
      <c r="DI80" s="762">
        <f t="shared" si="416"/>
        <v>0</v>
      </c>
      <c r="DJ80" s="762">
        <f t="shared" si="417"/>
        <v>0</v>
      </c>
      <c r="DK80" s="762">
        <f t="shared" si="418"/>
        <v>0</v>
      </c>
      <c r="DL80" s="762">
        <f t="shared" si="419"/>
        <v>0</v>
      </c>
      <c r="DM80" s="762" t="str">
        <f t="shared" si="420"/>
        <v/>
      </c>
      <c r="DN80" s="855"/>
      <c r="DO80" s="661">
        <f t="shared" si="309"/>
        <v>0</v>
      </c>
      <c r="DP80" s="336">
        <f t="shared" si="309"/>
        <v>0</v>
      </c>
      <c r="DQ80" s="336">
        <f t="shared" si="309"/>
        <v>0</v>
      </c>
      <c r="DR80" s="336">
        <f t="shared" si="309"/>
        <v>0</v>
      </c>
      <c r="DS80" s="336">
        <f t="shared" si="309"/>
        <v>0</v>
      </c>
      <c r="DT80" s="336">
        <f t="shared" si="309"/>
        <v>0</v>
      </c>
      <c r="DU80" s="336">
        <f t="shared" si="320"/>
        <v>0</v>
      </c>
      <c r="DV80" s="336">
        <f t="shared" si="310"/>
        <v>0</v>
      </c>
      <c r="DW80" s="336">
        <f t="shared" si="310"/>
        <v>0</v>
      </c>
      <c r="DX80" s="336">
        <f t="shared" si="310"/>
        <v>0</v>
      </c>
      <c r="DY80" s="336">
        <f t="shared" si="310"/>
        <v>0</v>
      </c>
      <c r="DZ80" s="336">
        <f t="shared" si="310"/>
        <v>0</v>
      </c>
      <c r="EA80" s="336">
        <f t="shared" si="310"/>
        <v>0</v>
      </c>
      <c r="EB80" s="336">
        <f t="shared" si="321"/>
        <v>0</v>
      </c>
      <c r="EC80" s="336">
        <f t="shared" si="322"/>
        <v>0</v>
      </c>
      <c r="ED80" s="336">
        <f t="shared" si="323"/>
        <v>0</v>
      </c>
      <c r="EE80" s="336">
        <f t="shared" si="324"/>
        <v>0</v>
      </c>
      <c r="EF80" s="336">
        <f t="shared" si="325"/>
        <v>0</v>
      </c>
      <c r="EG80" s="390">
        <f t="shared" si="326"/>
        <v>0</v>
      </c>
      <c r="EH80" s="650">
        <f t="shared" si="421"/>
        <v>0</v>
      </c>
      <c r="EI80" s="650">
        <f>IF($AA80=1,IF(SUM($EH80:EH80)&lt;&gt;1,IF(SUM(GR80,HC80,HL80)&gt;0,1,),),)</f>
        <v>0</v>
      </c>
      <c r="EJ80" s="650">
        <f>IF($AA80=1,IF(SUM($EH80:EI80)&lt;&gt;1,IF(SUM(GS80,HD80,HM80)&gt;0,1,),),)</f>
        <v>0</v>
      </c>
      <c r="EK80" s="650">
        <f>IF($AA80=1,IF(SUM($EH80:EJ80)&lt;&gt;1,IF(SUM(GT80,HE80,HN80)&gt;0,1,),),)</f>
        <v>0</v>
      </c>
      <c r="EL80" s="650">
        <f>IF($AA80=1,IF(SUM($EH80:EK80)&lt;&gt;1,IF(SUM(GU80,GZ80,HF80,HO80)&gt;0,1,),),)</f>
        <v>0</v>
      </c>
      <c r="EM80" s="650">
        <f>IF($AA80=1,IF(SUM($EH80:EK80)&lt;&gt;1,IF(SUM(GV80,HG80,HP80)&gt;0,1,),),)</f>
        <v>0</v>
      </c>
      <c r="EN80" s="650">
        <f>IF($AA80=1,IF(SUM($EH80:EL80)&lt;&gt;1,IF(SUM(GW80,HH80,HQ80)&gt;0,1,),),)</f>
        <v>0</v>
      </c>
      <c r="EO80" s="650">
        <f>IF($AA80=1,IF(SUM($EH80:EM80)&lt;&gt;1,IF(SUM(GX80,HI80,HR80)&gt;0,1,),),)</f>
        <v>0</v>
      </c>
      <c r="EP80" s="650">
        <f>IF($AA80=1,IF(SUM($EH80:EO80)&lt;&gt;1,IF(SUM(GY80,HJ80,HS80,HA80)&gt;0,1,),),)</f>
        <v>0</v>
      </c>
      <c r="EQ80" s="818"/>
      <c r="ER80" s="818"/>
      <c r="ES80" s="818"/>
      <c r="ET80" s="818"/>
      <c r="EU80" s="818"/>
      <c r="EV80" s="818"/>
      <c r="EW80" s="59"/>
      <c r="EX80" s="59"/>
      <c r="EY80" s="59"/>
      <c r="EZ80" s="59"/>
      <c r="FA80" s="59"/>
      <c r="FB80" s="650">
        <f t="shared" si="327"/>
        <v>0</v>
      </c>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11"/>
      <c r="GB80" s="59"/>
      <c r="GC80" s="932"/>
      <c r="GD80" s="662"/>
      <c r="GE80" s="512"/>
      <c r="GF80" s="513"/>
      <c r="GG80" s="514"/>
      <c r="GH80" s="514"/>
      <c r="GI80" s="515">
        <f t="shared" si="328"/>
        <v>0</v>
      </c>
      <c r="GJ80" s="516">
        <f t="shared" si="329"/>
        <v>0</v>
      </c>
      <c r="GK80" s="517">
        <f t="shared" si="330"/>
        <v>0</v>
      </c>
      <c r="GL80" s="518">
        <f t="shared" si="331"/>
        <v>0</v>
      </c>
      <c r="GM80" s="518">
        <f t="shared" si="332"/>
        <v>0</v>
      </c>
      <c r="GN80" s="518">
        <f t="shared" si="333"/>
        <v>0</v>
      </c>
      <c r="GO80" s="518">
        <f t="shared" si="334"/>
        <v>0</v>
      </c>
      <c r="GP80" s="517">
        <f t="shared" si="422"/>
        <v>0</v>
      </c>
      <c r="GQ80" s="517">
        <f t="shared" si="423"/>
        <v>0</v>
      </c>
      <c r="GR80" s="517">
        <f>IF($GF80&lt;&gt;1,IF(AND(SUM($GQ80:GQ80)&lt;&gt;1),IF($GI80&gt;=10,1,),),0)</f>
        <v>0</v>
      </c>
      <c r="GS80" s="517">
        <f>IF($GF80&lt;&gt;1,IF(AND(SUM($GQ80:GR80)&lt;&gt;1),IF(AND($GE80=1,$GI80&gt;=4),1,),),0)</f>
        <v>0</v>
      </c>
      <c r="GT80" s="517">
        <f>IF($GF80&lt;&gt;1,IF(AND(SUM($GQ80:GS80)&lt;&gt;1),IF(AND($GE80=1,$GI80&gt;=2),1,),),0)</f>
        <v>0</v>
      </c>
      <c r="GU80" s="517">
        <f>IF($GF80&lt;&gt;1,IF(AND(SUM($GQ80:GT80)&lt;&gt;1),IF(AND($GE80=1,$GI80&gt;0),1,),),0)</f>
        <v>0</v>
      </c>
      <c r="GV80" s="517">
        <f>IF($GF80&lt;&gt;1,IF(AND(SUM($GQ80:GU80)&lt;&gt;1),IF($GI80&gt;=4,1,),),0)</f>
        <v>0</v>
      </c>
      <c r="GW80" s="517">
        <f>IF($GF80&lt;&gt;1,IF(AND(SUM($GQ80:GV80)&lt;&gt;1),IF($GE80=1,1,),),0)</f>
        <v>0</v>
      </c>
      <c r="GX80" s="517">
        <f>IF($GF80&lt;&gt;1,IF(AND(SUM($GQ80:GW80)&lt;&gt;1),IF($GI80&gt;=2,1,),),0)</f>
        <v>0</v>
      </c>
      <c r="GY80" s="517">
        <f>IF($GF80&lt;&gt;1,IF(AND(SUM($GQ80:GX80)&lt;&gt;1),IF($GI80&gt;0,1,),),0)</f>
        <v>0</v>
      </c>
      <c r="GZ80" s="517">
        <f t="shared" si="424"/>
        <v>0</v>
      </c>
      <c r="HA80" s="517">
        <f>IF(AND(SUM($GZ80:GZ80)&lt;&gt;1,$GP80=4,$GF80=1,$GI80&gt;0),1,0)</f>
        <v>0</v>
      </c>
      <c r="HB80" s="517">
        <f t="shared" si="425"/>
        <v>0</v>
      </c>
      <c r="HC80" s="517">
        <f t="shared" si="426"/>
        <v>0</v>
      </c>
      <c r="HD80" s="517">
        <f>IF(AND($GP80=2,SUM($HB80:HC80)&lt;&gt;1),IF(AND($GE80=1,$GJ80&gt;=0.2),1,),)</f>
        <v>0</v>
      </c>
      <c r="HE80" s="517">
        <f>IF(AND($GP80=2,SUM($HB80:HD80)&lt;&gt;1),IF(AND($GE80=1,$GJ80&gt;=0.1),1,),)</f>
        <v>0</v>
      </c>
      <c r="HF80" s="517">
        <f>IF(AND($GP80=2,SUM($HB80:HE80)&lt;&gt;1),IF(AND($GE80=1,$GI80&gt;0),1,),)</f>
        <v>0</v>
      </c>
      <c r="HG80" s="517">
        <f>IF(AND($GP80=2,SUM($HB80:HF80)&lt;&gt;1),IF($GJ80&gt;=0.2,1,),)</f>
        <v>0</v>
      </c>
      <c r="HH80" s="517">
        <f>IF(AND($GP80=2,SUM($HB80:HG80)&lt;&gt;1),IF($GE80=1,1,),)</f>
        <v>0</v>
      </c>
      <c r="HI80" s="517">
        <f>IF(AND($GP80=2,SUM($HB80:HH80)&lt;&gt;1),IF($GJ80&gt;=0.1,1,),)</f>
        <v>0</v>
      </c>
      <c r="HJ80" s="517">
        <f>IF(AND(SUM($HB80:HI80)&lt;&gt;1,$GP80=2,$GI80&gt;0),1,)</f>
        <v>0</v>
      </c>
      <c r="HK80" s="517">
        <f t="shared" si="427"/>
        <v>0</v>
      </c>
      <c r="HL80" s="517">
        <f t="shared" si="428"/>
        <v>0</v>
      </c>
      <c r="HM80" s="517">
        <f>IF(AND($GP80=3,SUM($HK80:HL80)&lt;&gt;1),IF(AND($GE80=1,$GJ80&gt;=0.1),1,),)</f>
        <v>0</v>
      </c>
      <c r="HN80" s="517">
        <f>IF(AND($GP80=3,SUM($HK80:HM80)&lt;&gt;1),IF(AND($GE80=1,$GJ80&gt;=0.05),1,),)</f>
        <v>0</v>
      </c>
      <c r="HO80" s="517">
        <f>IF(AND($GP80=3,SUM($HK80:HN80)&lt;&gt;1),IF(AND($GE80=1,$GI80&gt;0),1,),)</f>
        <v>0</v>
      </c>
      <c r="HP80" s="517">
        <f>IF(AND($GP80=3,SUM($HK80:HO80)&lt;&gt;1),IF($GJ80&gt;=0.1,1,),)</f>
        <v>0</v>
      </c>
      <c r="HQ80" s="517">
        <f>IF(AND($GP80=3,SUM($HK80:HP80)&lt;&gt;1),IF($GE80=1,1,),)</f>
        <v>0</v>
      </c>
      <c r="HR80" s="517">
        <f>IF(AND($GP80=3,SUM($HK80:HQ80)&lt;&gt;1),IF($GJ80&gt;=0.05,1,),)</f>
        <v>0</v>
      </c>
      <c r="HS80" s="517">
        <f>IF(AND(SUM($HK80:HR80)&lt;&gt;1,$GP80=3,$GF80=1,$GI80&gt;0),1,)</f>
        <v>0</v>
      </c>
      <c r="HT80" s="831"/>
      <c r="HU80" s="520">
        <f t="shared" si="429"/>
        <v>0</v>
      </c>
      <c r="HV80" s="521">
        <f t="shared" si="430"/>
        <v>0</v>
      </c>
      <c r="HW80" s="521">
        <f t="shared" si="431"/>
        <v>0</v>
      </c>
      <c r="HX80" s="521">
        <f t="shared" si="432"/>
        <v>0</v>
      </c>
      <c r="HY80" s="521">
        <f t="shared" si="433"/>
        <v>0</v>
      </c>
      <c r="HZ80" s="521">
        <f t="shared" si="434"/>
        <v>0</v>
      </c>
      <c r="IA80" s="521">
        <f t="shared" si="435"/>
        <v>0</v>
      </c>
      <c r="IB80" s="521">
        <f t="shared" si="436"/>
        <v>0</v>
      </c>
      <c r="IC80" s="521">
        <f t="shared" si="437"/>
        <v>0</v>
      </c>
      <c r="ID80" s="521">
        <f t="shared" si="438"/>
        <v>0</v>
      </c>
      <c r="IE80" s="521">
        <f t="shared" si="439"/>
        <v>0</v>
      </c>
      <c r="IF80" s="521">
        <f t="shared" si="440"/>
        <v>0</v>
      </c>
      <c r="IG80" s="521">
        <f t="shared" si="441"/>
        <v>0</v>
      </c>
      <c r="IH80" s="521">
        <f t="shared" si="442"/>
        <v>0</v>
      </c>
      <c r="II80" s="521">
        <f t="shared" si="443"/>
        <v>0</v>
      </c>
      <c r="IJ80" s="521">
        <f t="shared" si="444"/>
        <v>0</v>
      </c>
      <c r="IK80" s="521">
        <f t="shared" si="445"/>
        <v>0</v>
      </c>
      <c r="IL80" s="521">
        <f t="shared" si="446"/>
        <v>0</v>
      </c>
      <c r="IM80" s="521">
        <f t="shared" si="447"/>
        <v>0</v>
      </c>
      <c r="IN80" s="521">
        <f t="shared" si="335"/>
        <v>0</v>
      </c>
      <c r="IO80" s="521">
        <f t="shared" si="336"/>
        <v>0</v>
      </c>
      <c r="IP80" s="521">
        <f t="shared" si="337"/>
        <v>0</v>
      </c>
      <c r="IQ80" s="521">
        <f t="shared" si="338"/>
        <v>0</v>
      </c>
      <c r="IR80" s="521">
        <f t="shared" si="339"/>
        <v>0</v>
      </c>
      <c r="IS80" s="521">
        <f t="shared" si="340"/>
        <v>0</v>
      </c>
      <c r="IT80" s="521">
        <f t="shared" si="341"/>
        <v>0</v>
      </c>
      <c r="IU80" s="521">
        <f t="shared" si="342"/>
        <v>0</v>
      </c>
      <c r="IV80" s="521">
        <f t="shared" si="343"/>
        <v>0</v>
      </c>
      <c r="IW80" s="823">
        <f t="shared" si="344"/>
        <v>0</v>
      </c>
      <c r="IX80" s="521">
        <f t="shared" si="345"/>
        <v>0</v>
      </c>
      <c r="IY80" s="521">
        <f t="shared" si="346"/>
        <v>0</v>
      </c>
      <c r="IZ80" s="823">
        <f t="shared" si="448"/>
        <v>0</v>
      </c>
      <c r="JA80" s="521">
        <f t="shared" si="347"/>
        <v>0</v>
      </c>
      <c r="JB80" s="521">
        <f t="shared" si="348"/>
        <v>0</v>
      </c>
      <c r="JC80" s="521">
        <f t="shared" si="349"/>
        <v>0</v>
      </c>
      <c r="JD80" s="521">
        <f t="shared" si="449"/>
        <v>0</v>
      </c>
      <c r="JE80" s="521">
        <f t="shared" si="450"/>
        <v>0</v>
      </c>
      <c r="JF80" s="521">
        <f t="shared" si="451"/>
        <v>0</v>
      </c>
      <c r="JG80" s="521">
        <f t="shared" si="452"/>
        <v>0</v>
      </c>
      <c r="JH80" s="521">
        <f t="shared" si="453"/>
        <v>0</v>
      </c>
      <c r="JI80" s="521">
        <f t="shared" si="454"/>
        <v>0</v>
      </c>
      <c r="JJ80" s="521">
        <f t="shared" si="455"/>
        <v>0</v>
      </c>
      <c r="JK80" s="521">
        <f t="shared" si="456"/>
        <v>0</v>
      </c>
      <c r="JL80" s="521">
        <f t="shared" si="457"/>
        <v>0</v>
      </c>
      <c r="JM80" s="521">
        <f t="shared" si="458"/>
        <v>0</v>
      </c>
      <c r="JN80" s="521">
        <f t="shared" si="459"/>
        <v>0</v>
      </c>
      <c r="JO80" s="521">
        <f t="shared" si="460"/>
        <v>0</v>
      </c>
      <c r="JP80" s="521">
        <f t="shared" si="461"/>
        <v>0</v>
      </c>
      <c r="JQ80" s="521">
        <f t="shared" si="462"/>
        <v>0</v>
      </c>
      <c r="JR80" s="521">
        <f t="shared" si="463"/>
        <v>0</v>
      </c>
      <c r="JS80" s="521">
        <f t="shared" si="464"/>
        <v>0</v>
      </c>
      <c r="JT80" s="521">
        <f t="shared" si="465"/>
        <v>0</v>
      </c>
      <c r="JU80" s="521">
        <f t="shared" si="466"/>
        <v>0</v>
      </c>
      <c r="JV80" s="521">
        <f t="shared" si="467"/>
        <v>0</v>
      </c>
      <c r="JW80" s="521">
        <f t="shared" si="468"/>
        <v>0</v>
      </c>
      <c r="JX80" s="521">
        <f t="shared" si="469"/>
        <v>0</v>
      </c>
      <c r="JY80" s="521">
        <f t="shared" si="470"/>
        <v>0</v>
      </c>
      <c r="JZ80" s="521">
        <f t="shared" si="471"/>
        <v>0</v>
      </c>
      <c r="KA80" s="521">
        <f t="shared" si="472"/>
        <v>0</v>
      </c>
      <c r="KB80" s="521">
        <f t="shared" si="473"/>
        <v>0</v>
      </c>
      <c r="KC80" s="521">
        <f t="shared" si="474"/>
        <v>0</v>
      </c>
      <c r="KD80" s="521">
        <f t="shared" si="475"/>
        <v>0</v>
      </c>
      <c r="KE80" s="521">
        <f t="shared" si="476"/>
        <v>0</v>
      </c>
      <c r="KF80" s="521">
        <f t="shared" si="350"/>
        <v>0</v>
      </c>
      <c r="KG80" s="521">
        <f t="shared" si="477"/>
        <v>0</v>
      </c>
      <c r="KH80" s="521">
        <f t="shared" si="478"/>
        <v>0</v>
      </c>
      <c r="KI80" s="522">
        <f t="shared" si="479"/>
        <v>0</v>
      </c>
      <c r="KJ80" s="521">
        <f t="shared" si="351"/>
        <v>0</v>
      </c>
      <c r="KK80" s="760">
        <f>IF(H80=1,VLOOKUP(C80,'総括表 (A表)'!$E$12:$AW$542,42,FALSE),)</f>
        <v>0</v>
      </c>
      <c r="KL80" s="524">
        <f t="shared" si="480"/>
        <v>0</v>
      </c>
      <c r="KM80" s="521" t="str">
        <f t="shared" si="352"/>
        <v/>
      </c>
      <c r="KN80" s="521" t="str">
        <f t="shared" si="353"/>
        <v/>
      </c>
      <c r="KO80" s="521" t="str">
        <f t="shared" si="481"/>
        <v/>
      </c>
      <c r="KP80" s="521" t="str">
        <f t="shared" si="354"/>
        <v/>
      </c>
      <c r="KQ80" s="521" t="str">
        <f t="shared" si="355"/>
        <v/>
      </c>
      <c r="KR80" s="521" t="str">
        <f t="shared" si="356"/>
        <v/>
      </c>
      <c r="KS80" s="521" t="str">
        <f t="shared" si="357"/>
        <v/>
      </c>
      <c r="KT80" s="521" t="str">
        <f t="shared" si="358"/>
        <v/>
      </c>
      <c r="KU80" s="760" t="str">
        <f t="shared" si="359"/>
        <v/>
      </c>
      <c r="KV80" s="521" t="str">
        <f t="shared" si="360"/>
        <v/>
      </c>
      <c r="KW80" s="520">
        <f t="shared" si="361"/>
        <v>0</v>
      </c>
      <c r="KX80" s="521" t="str">
        <f t="shared" si="482"/>
        <v/>
      </c>
      <c r="KY80" s="525">
        <f t="shared" si="362"/>
        <v>0</v>
      </c>
      <c r="KZ80" s="521" t="str">
        <f t="shared" si="363"/>
        <v/>
      </c>
      <c r="LA80" s="760" t="str">
        <f t="shared" si="364"/>
        <v/>
      </c>
      <c r="LB80" s="526" t="str">
        <f t="shared" si="365"/>
        <v>○</v>
      </c>
      <c r="LC80" s="520">
        <f t="shared" si="483"/>
        <v>0</v>
      </c>
      <c r="LD80" s="527">
        <f t="shared" si="484"/>
        <v>0</v>
      </c>
      <c r="LE80" s="527" t="str">
        <f t="shared" si="485"/>
        <v/>
      </c>
      <c r="LF80" s="761" t="str">
        <f t="shared" si="486"/>
        <v/>
      </c>
      <c r="LG80" s="735" t="str">
        <f t="shared" si="366"/>
        <v/>
      </c>
      <c r="LH80" s="530" t="str">
        <f t="shared" si="367"/>
        <v>○</v>
      </c>
      <c r="LI80" s="736">
        <f t="shared" si="368"/>
        <v>0</v>
      </c>
      <c r="LJ80" s="761">
        <f t="shared" si="369"/>
        <v>0</v>
      </c>
      <c r="LK80" s="532">
        <f t="shared" si="487"/>
        <v>0</v>
      </c>
      <c r="LL80" s="533" t="str">
        <f t="shared" si="488"/>
        <v>○</v>
      </c>
      <c r="LM80" s="600">
        <f t="shared" si="370"/>
        <v>0</v>
      </c>
      <c r="LN80" s="602" t="str">
        <f t="shared" si="489"/>
        <v>○</v>
      </c>
      <c r="LO80" s="608">
        <f t="shared" si="371"/>
        <v>0</v>
      </c>
      <c r="LP80" s="521" t="str">
        <f t="shared" si="372"/>
        <v/>
      </c>
      <c r="LQ80" s="607">
        <f t="shared" si="373"/>
        <v>0</v>
      </c>
      <c r="LR80" s="521" t="str">
        <f t="shared" si="374"/>
        <v/>
      </c>
      <c r="LS80" s="519" t="str">
        <f t="shared" si="375"/>
        <v/>
      </c>
      <c r="LT80" s="526" t="str">
        <f t="shared" si="376"/>
        <v>○</v>
      </c>
      <c r="LU80" s="601" t="str">
        <f t="shared" si="490"/>
        <v/>
      </c>
      <c r="LV80" s="601">
        <f t="shared" si="491"/>
        <v>0</v>
      </c>
      <c r="LW80" s="761">
        <f t="shared" si="377"/>
        <v>0</v>
      </c>
      <c r="LX80" s="735">
        <f t="shared" si="378"/>
        <v>0</v>
      </c>
      <c r="LY80" s="530" t="str">
        <f t="shared" si="379"/>
        <v>○</v>
      </c>
      <c r="LZ80" s="736">
        <f t="shared" si="380"/>
        <v>0</v>
      </c>
      <c r="MA80" s="761">
        <f t="shared" si="381"/>
        <v>0</v>
      </c>
      <c r="MB80" s="532">
        <f t="shared" si="382"/>
        <v>0</v>
      </c>
      <c r="MC80" s="533" t="str">
        <f t="shared" si="492"/>
        <v>○</v>
      </c>
      <c r="MD80" s="473">
        <f>IF(AND($H80=1,$T80=1),SUMIF($E$14:$E$213,E80,$CA$14:CA279),0)</f>
        <v>0</v>
      </c>
      <c r="ME80" s="856" t="str">
        <f t="shared" si="383"/>
        <v>○</v>
      </c>
      <c r="MF80" s="869" t="str">
        <f t="shared" si="493"/>
        <v/>
      </c>
      <c r="MG80" s="870" t="str">
        <f t="shared" si="384"/>
        <v/>
      </c>
      <c r="MH80" s="871" t="str">
        <f t="shared" si="385"/>
        <v/>
      </c>
      <c r="MI80" s="872" t="str">
        <f t="shared" si="494"/>
        <v/>
      </c>
      <c r="MJ80" s="873" t="str">
        <f t="shared" si="386"/>
        <v/>
      </c>
      <c r="MK80" s="874">
        <f t="shared" si="387"/>
        <v>0</v>
      </c>
    </row>
    <row r="81" spans="1:349" ht="18.649999999999999" customHeight="1">
      <c r="A81" s="610">
        <f t="shared" si="311"/>
        <v>0</v>
      </c>
      <c r="B81" s="610">
        <f t="shared" si="388"/>
        <v>0</v>
      </c>
      <c r="C81" s="610">
        <f t="shared" si="389"/>
        <v>0</v>
      </c>
      <c r="D81" s="610">
        <f t="shared" si="390"/>
        <v>0</v>
      </c>
      <c r="E81" s="610">
        <f t="shared" si="312"/>
        <v>0</v>
      </c>
      <c r="F81" s="610">
        <f t="shared" si="391"/>
        <v>0</v>
      </c>
      <c r="G81" s="610">
        <f t="shared" si="392"/>
        <v>0</v>
      </c>
      <c r="H81" s="610">
        <f t="shared" si="393"/>
        <v>0</v>
      </c>
      <c r="I81" s="611">
        <f t="shared" si="313"/>
        <v>68</v>
      </c>
      <c r="J81" s="406"/>
      <c r="K81" s="407"/>
      <c r="L81" s="407"/>
      <c r="M81" s="720"/>
      <c r="N81" s="924"/>
      <c r="O81" s="918"/>
      <c r="P81" s="306"/>
      <c r="Q81" s="637">
        <f t="shared" si="394"/>
        <v>0</v>
      </c>
      <c r="R81" s="656"/>
      <c r="S81" s="655"/>
      <c r="T81" s="657"/>
      <c r="U81" s="657"/>
      <c r="V81" s="762">
        <f t="shared" si="314"/>
        <v>0</v>
      </c>
      <c r="W81" s="305"/>
      <c r="X81" s="502"/>
      <c r="Y81" s="502"/>
      <c r="Z81" s="305"/>
      <c r="AA81" s="639" t="str">
        <f t="shared" si="395"/>
        <v/>
      </c>
      <c r="AB81" s="640" t="str">
        <f t="shared" si="396"/>
        <v/>
      </c>
      <c r="AC81" s="314"/>
      <c r="AD81" s="641">
        <f t="shared" si="397"/>
        <v>0</v>
      </c>
      <c r="AE81" s="729"/>
      <c r="AF81" s="728" t="str">
        <f>'整理番号表 （R6時） '!$AC81</f>
        <v/>
      </c>
      <c r="AG81" s="730" t="str">
        <f t="shared" si="398"/>
        <v/>
      </c>
      <c r="AH81" s="314"/>
      <c r="AI81" s="314"/>
      <c r="AJ81" s="639">
        <f>IF(AI81&lt;&gt;0,VLOOKUP(AI81,'整理番号表 （R6時） '!$B$20:$F$47,2,FALSE),)</f>
        <v>0</v>
      </c>
      <c r="AK81" s="409"/>
      <c r="AL81" s="733"/>
      <c r="AM81" s="409"/>
      <c r="AN81" s="315"/>
      <c r="AO81" s="644" t="str">
        <f>IF(AND($S81=1,$AN81&lt;&gt;0),VLOOKUP(AN81,'整理番号表 （R6時） '!$P$6:$Q$39,2,FALSE),IF(AND($T81=1,$AN81&gt;0,$AN81&lt;=8),VLOOKUP($AN81,'整理番号表 （R6時） '!$P$6:$Q$13,2,FALSE),IF($AN81&gt;=9,"ﾘｰｽは1～8の数字を選択","")))</f>
        <v/>
      </c>
      <c r="AP81" s="501"/>
      <c r="AQ81" s="645">
        <f t="shared" si="399"/>
        <v>0</v>
      </c>
      <c r="AR81" s="810"/>
      <c r="AS81" s="305"/>
      <c r="AT81" s="504"/>
      <c r="AU81" s="505"/>
      <c r="AV81" s="503"/>
      <c r="AW81" s="315"/>
      <c r="AX81" s="751">
        <f>IF(AW81&lt;&gt;0,VLOOKUP(AW81,'整理番号表 （R6時） '!$P$43:$R$49,2,FALSE),)</f>
        <v>0</v>
      </c>
      <c r="AY81" s="506"/>
      <c r="AZ81" s="505"/>
      <c r="BA81" s="503"/>
      <c r="BB81" s="444"/>
      <c r="BC81" s="759">
        <f t="shared" si="400"/>
        <v>0</v>
      </c>
      <c r="BD81" s="763">
        <f t="shared" si="315"/>
        <v>0</v>
      </c>
      <c r="BE81" s="759">
        <f t="shared" si="401"/>
        <v>0</v>
      </c>
      <c r="BF81" s="508"/>
      <c r="BG81" s="508"/>
      <c r="BH81" s="508"/>
      <c r="BI81" s="509"/>
      <c r="BJ81" s="770" t="str">
        <f t="shared" si="402"/>
        <v/>
      </c>
      <c r="BK81" s="772" t="str">
        <f t="shared" si="403"/>
        <v/>
      </c>
      <c r="BL81" s="648">
        <f t="shared" si="404"/>
        <v>0</v>
      </c>
      <c r="BM81" s="836"/>
      <c r="BN81" s="510"/>
      <c r="BO81" s="593"/>
      <c r="BP81" s="902"/>
      <c r="BQ81" s="756"/>
      <c r="BR81" s="756"/>
      <c r="BS81" s="756"/>
      <c r="BT81" s="929" t="str">
        <f t="shared" si="306"/>
        <v/>
      </c>
      <c r="BU81" s="911"/>
      <c r="BV81" s="752"/>
      <c r="BW81" s="751">
        <f>IF(BV81&lt;&gt;0,VLOOKUP(BV81,'整理番号表 （R6時） '!$P$43:$R$49,2,FALSE),)</f>
        <v>0</v>
      </c>
      <c r="BX81" s="758"/>
      <c r="BY81" s="757"/>
      <c r="BZ81" s="759" t="str">
        <f t="shared" si="405"/>
        <v/>
      </c>
      <c r="CA81" s="712"/>
      <c r="CB81" s="759">
        <f t="shared" si="406"/>
        <v>0</v>
      </c>
      <c r="CC81" s="763" t="str">
        <f t="shared" si="316"/>
        <v/>
      </c>
      <c r="CD81" s="754"/>
      <c r="CE81" s="754"/>
      <c r="CF81" s="759">
        <f t="shared" si="407"/>
        <v>0</v>
      </c>
      <c r="CG81" s="748"/>
      <c r="CH81" s="748"/>
      <c r="CI81" s="622"/>
      <c r="CJ81" s="853"/>
      <c r="CK81" s="854"/>
      <c r="CL81" s="665" t="str">
        <f t="shared" si="408"/>
        <v/>
      </c>
      <c r="CM81" s="666" t="str">
        <f t="shared" si="317"/>
        <v/>
      </c>
      <c r="CN81" s="744"/>
      <c r="CO81" s="496"/>
      <c r="CP81" s="762" t="str">
        <f t="shared" si="318"/>
        <v/>
      </c>
      <c r="CQ81" s="740"/>
      <c r="CR81" s="749"/>
      <c r="CS81" s="740"/>
      <c r="CT81" s="740"/>
      <c r="CU81" s="740"/>
      <c r="CV81" s="649" t="str">
        <f t="shared" si="409"/>
        <v/>
      </c>
      <c r="CW81" s="547">
        <f t="shared" si="410"/>
        <v>0</v>
      </c>
      <c r="CX81" s="762" t="str">
        <f t="shared" si="319"/>
        <v/>
      </c>
      <c r="CY81" s="715"/>
      <c r="CZ81" s="740"/>
      <c r="DA81" s="715"/>
      <c r="DB81" s="715"/>
      <c r="DC81" s="714"/>
      <c r="DD81" s="649" t="str">
        <f t="shared" si="411"/>
        <v/>
      </c>
      <c r="DE81" s="547" t="str">
        <f t="shared" si="412"/>
        <v/>
      </c>
      <c r="DF81" s="762">
        <f t="shared" si="413"/>
        <v>0</v>
      </c>
      <c r="DG81" s="762" t="str">
        <f t="shared" si="414"/>
        <v/>
      </c>
      <c r="DH81" s="762">
        <f t="shared" si="415"/>
        <v>0</v>
      </c>
      <c r="DI81" s="762">
        <f t="shared" si="416"/>
        <v>0</v>
      </c>
      <c r="DJ81" s="762">
        <f t="shared" si="417"/>
        <v>0</v>
      </c>
      <c r="DK81" s="762">
        <f t="shared" si="418"/>
        <v>0</v>
      </c>
      <c r="DL81" s="762">
        <f t="shared" si="419"/>
        <v>0</v>
      </c>
      <c r="DM81" s="762" t="str">
        <f t="shared" si="420"/>
        <v/>
      </c>
      <c r="DN81" s="855"/>
      <c r="DO81" s="661">
        <f t="shared" si="309"/>
        <v>0</v>
      </c>
      <c r="DP81" s="336">
        <f t="shared" si="309"/>
        <v>0</v>
      </c>
      <c r="DQ81" s="336">
        <f t="shared" si="309"/>
        <v>0</v>
      </c>
      <c r="DR81" s="336">
        <f t="shared" si="309"/>
        <v>0</v>
      </c>
      <c r="DS81" s="336">
        <f t="shared" si="309"/>
        <v>0</v>
      </c>
      <c r="DT81" s="336">
        <f t="shared" si="309"/>
        <v>0</v>
      </c>
      <c r="DU81" s="336">
        <f t="shared" si="320"/>
        <v>0</v>
      </c>
      <c r="DV81" s="336">
        <f t="shared" si="310"/>
        <v>0</v>
      </c>
      <c r="DW81" s="336">
        <f t="shared" si="310"/>
        <v>0</v>
      </c>
      <c r="DX81" s="336">
        <f t="shared" si="310"/>
        <v>0</v>
      </c>
      <c r="DY81" s="336">
        <f t="shared" si="310"/>
        <v>0</v>
      </c>
      <c r="DZ81" s="336">
        <f t="shared" si="310"/>
        <v>0</v>
      </c>
      <c r="EA81" s="336">
        <f t="shared" si="310"/>
        <v>0</v>
      </c>
      <c r="EB81" s="336">
        <f t="shared" si="321"/>
        <v>0</v>
      </c>
      <c r="EC81" s="336">
        <f t="shared" si="322"/>
        <v>0</v>
      </c>
      <c r="ED81" s="336">
        <f t="shared" si="323"/>
        <v>0</v>
      </c>
      <c r="EE81" s="336">
        <f t="shared" si="324"/>
        <v>0</v>
      </c>
      <c r="EF81" s="336">
        <f t="shared" si="325"/>
        <v>0</v>
      </c>
      <c r="EG81" s="390">
        <f t="shared" si="326"/>
        <v>0</v>
      </c>
      <c r="EH81" s="650">
        <f t="shared" si="421"/>
        <v>0</v>
      </c>
      <c r="EI81" s="650">
        <f>IF($AA81=1,IF(SUM($EH81:EH81)&lt;&gt;1,IF(SUM(GR81,HC81,HL81)&gt;0,1,),),)</f>
        <v>0</v>
      </c>
      <c r="EJ81" s="650">
        <f>IF($AA81=1,IF(SUM($EH81:EI81)&lt;&gt;1,IF(SUM(GS81,HD81,HM81)&gt;0,1,),),)</f>
        <v>0</v>
      </c>
      <c r="EK81" s="650">
        <f>IF($AA81=1,IF(SUM($EH81:EJ81)&lt;&gt;1,IF(SUM(GT81,HE81,HN81)&gt;0,1,),),)</f>
        <v>0</v>
      </c>
      <c r="EL81" s="650">
        <f>IF($AA81=1,IF(SUM($EH81:EK81)&lt;&gt;1,IF(SUM(GU81,GZ81,HF81,HO81)&gt;0,1,),),)</f>
        <v>0</v>
      </c>
      <c r="EM81" s="650">
        <f>IF($AA81=1,IF(SUM($EH81:EK81)&lt;&gt;1,IF(SUM(GV81,HG81,HP81)&gt;0,1,),),)</f>
        <v>0</v>
      </c>
      <c r="EN81" s="650">
        <f>IF($AA81=1,IF(SUM($EH81:EL81)&lt;&gt;1,IF(SUM(GW81,HH81,HQ81)&gt;0,1,),),)</f>
        <v>0</v>
      </c>
      <c r="EO81" s="650">
        <f>IF($AA81=1,IF(SUM($EH81:EM81)&lt;&gt;1,IF(SUM(GX81,HI81,HR81)&gt;0,1,),),)</f>
        <v>0</v>
      </c>
      <c r="EP81" s="650">
        <f>IF($AA81=1,IF(SUM($EH81:EO81)&lt;&gt;1,IF(SUM(GY81,HJ81,HS81,HA81)&gt;0,1,),),)</f>
        <v>0</v>
      </c>
      <c r="EQ81" s="818"/>
      <c r="ER81" s="818"/>
      <c r="ES81" s="818"/>
      <c r="ET81" s="818"/>
      <c r="EU81" s="818"/>
      <c r="EV81" s="818"/>
      <c r="EW81" s="59"/>
      <c r="EX81" s="59"/>
      <c r="EY81" s="59"/>
      <c r="EZ81" s="59"/>
      <c r="FA81" s="59"/>
      <c r="FB81" s="650">
        <f t="shared" si="327"/>
        <v>0</v>
      </c>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11"/>
      <c r="GB81" s="59"/>
      <c r="GC81" s="932"/>
      <c r="GD81" s="662"/>
      <c r="GE81" s="512"/>
      <c r="GF81" s="513"/>
      <c r="GG81" s="514"/>
      <c r="GH81" s="514"/>
      <c r="GI81" s="515">
        <f t="shared" si="328"/>
        <v>0</v>
      </c>
      <c r="GJ81" s="516">
        <f t="shared" si="329"/>
        <v>0</v>
      </c>
      <c r="GK81" s="517">
        <f t="shared" si="330"/>
        <v>0</v>
      </c>
      <c r="GL81" s="518">
        <f t="shared" si="331"/>
        <v>0</v>
      </c>
      <c r="GM81" s="518">
        <f t="shared" si="332"/>
        <v>0</v>
      </c>
      <c r="GN81" s="518">
        <f t="shared" si="333"/>
        <v>0</v>
      </c>
      <c r="GO81" s="518">
        <f t="shared" si="334"/>
        <v>0</v>
      </c>
      <c r="GP81" s="517">
        <f t="shared" si="422"/>
        <v>0</v>
      </c>
      <c r="GQ81" s="517">
        <f t="shared" si="423"/>
        <v>0</v>
      </c>
      <c r="GR81" s="517">
        <f>IF($GF81&lt;&gt;1,IF(AND(SUM($GQ81:GQ81)&lt;&gt;1),IF($GI81&gt;=10,1,),),0)</f>
        <v>0</v>
      </c>
      <c r="GS81" s="517">
        <f>IF($GF81&lt;&gt;1,IF(AND(SUM($GQ81:GR81)&lt;&gt;1),IF(AND($GE81=1,$GI81&gt;=4),1,),),0)</f>
        <v>0</v>
      </c>
      <c r="GT81" s="517">
        <f>IF($GF81&lt;&gt;1,IF(AND(SUM($GQ81:GS81)&lt;&gt;1),IF(AND($GE81=1,$GI81&gt;=2),1,),),0)</f>
        <v>0</v>
      </c>
      <c r="GU81" s="517">
        <f>IF($GF81&lt;&gt;1,IF(AND(SUM($GQ81:GT81)&lt;&gt;1),IF(AND($GE81=1,$GI81&gt;0),1,),),0)</f>
        <v>0</v>
      </c>
      <c r="GV81" s="517">
        <f>IF($GF81&lt;&gt;1,IF(AND(SUM($GQ81:GU81)&lt;&gt;1),IF($GI81&gt;=4,1,),),0)</f>
        <v>0</v>
      </c>
      <c r="GW81" s="517">
        <f>IF($GF81&lt;&gt;1,IF(AND(SUM($GQ81:GV81)&lt;&gt;1),IF($GE81=1,1,),),0)</f>
        <v>0</v>
      </c>
      <c r="GX81" s="517">
        <f>IF($GF81&lt;&gt;1,IF(AND(SUM($GQ81:GW81)&lt;&gt;1),IF($GI81&gt;=2,1,),),0)</f>
        <v>0</v>
      </c>
      <c r="GY81" s="517">
        <f>IF($GF81&lt;&gt;1,IF(AND(SUM($GQ81:GX81)&lt;&gt;1),IF($GI81&gt;0,1,),),0)</f>
        <v>0</v>
      </c>
      <c r="GZ81" s="517">
        <f t="shared" si="424"/>
        <v>0</v>
      </c>
      <c r="HA81" s="517">
        <f>IF(AND(SUM($GZ81:GZ81)&lt;&gt;1,$GP81=4,$GF81=1,$GI81&gt;0),1,0)</f>
        <v>0</v>
      </c>
      <c r="HB81" s="517">
        <f t="shared" si="425"/>
        <v>0</v>
      </c>
      <c r="HC81" s="517">
        <f t="shared" si="426"/>
        <v>0</v>
      </c>
      <c r="HD81" s="517">
        <f>IF(AND($GP81=2,SUM($HB81:HC81)&lt;&gt;1),IF(AND($GE81=1,$GJ81&gt;=0.2),1,),)</f>
        <v>0</v>
      </c>
      <c r="HE81" s="517">
        <f>IF(AND($GP81=2,SUM($HB81:HD81)&lt;&gt;1),IF(AND($GE81=1,$GJ81&gt;=0.1),1,),)</f>
        <v>0</v>
      </c>
      <c r="HF81" s="517">
        <f>IF(AND($GP81=2,SUM($HB81:HE81)&lt;&gt;1),IF(AND($GE81=1,$GI81&gt;0),1,),)</f>
        <v>0</v>
      </c>
      <c r="HG81" s="517">
        <f>IF(AND($GP81=2,SUM($HB81:HF81)&lt;&gt;1),IF($GJ81&gt;=0.2,1,),)</f>
        <v>0</v>
      </c>
      <c r="HH81" s="517">
        <f>IF(AND($GP81=2,SUM($HB81:HG81)&lt;&gt;1),IF($GE81=1,1,),)</f>
        <v>0</v>
      </c>
      <c r="HI81" s="517">
        <f>IF(AND($GP81=2,SUM($HB81:HH81)&lt;&gt;1),IF($GJ81&gt;=0.1,1,),)</f>
        <v>0</v>
      </c>
      <c r="HJ81" s="517">
        <f>IF(AND(SUM($HB81:HI81)&lt;&gt;1,$GP81=2,$GI81&gt;0),1,)</f>
        <v>0</v>
      </c>
      <c r="HK81" s="517">
        <f t="shared" si="427"/>
        <v>0</v>
      </c>
      <c r="HL81" s="517">
        <f t="shared" si="428"/>
        <v>0</v>
      </c>
      <c r="HM81" s="517">
        <f>IF(AND($GP81=3,SUM($HK81:HL81)&lt;&gt;1),IF(AND($GE81=1,$GJ81&gt;=0.1),1,),)</f>
        <v>0</v>
      </c>
      <c r="HN81" s="517">
        <f>IF(AND($GP81=3,SUM($HK81:HM81)&lt;&gt;1),IF(AND($GE81=1,$GJ81&gt;=0.05),1,),)</f>
        <v>0</v>
      </c>
      <c r="HO81" s="517">
        <f>IF(AND($GP81=3,SUM($HK81:HN81)&lt;&gt;1),IF(AND($GE81=1,$GI81&gt;0),1,),)</f>
        <v>0</v>
      </c>
      <c r="HP81" s="517">
        <f>IF(AND($GP81=3,SUM($HK81:HO81)&lt;&gt;1),IF($GJ81&gt;=0.1,1,),)</f>
        <v>0</v>
      </c>
      <c r="HQ81" s="517">
        <f>IF(AND($GP81=3,SUM($HK81:HP81)&lt;&gt;1),IF($GE81=1,1,),)</f>
        <v>0</v>
      </c>
      <c r="HR81" s="517">
        <f>IF(AND($GP81=3,SUM($HK81:HQ81)&lt;&gt;1),IF($GJ81&gt;=0.05,1,),)</f>
        <v>0</v>
      </c>
      <c r="HS81" s="517">
        <f>IF(AND(SUM($HK81:HR81)&lt;&gt;1,$GP81=3,$GF81=1,$GI81&gt;0),1,)</f>
        <v>0</v>
      </c>
      <c r="HT81" s="831"/>
      <c r="HU81" s="520">
        <f t="shared" si="429"/>
        <v>0</v>
      </c>
      <c r="HV81" s="521">
        <f t="shared" si="430"/>
        <v>0</v>
      </c>
      <c r="HW81" s="521">
        <f t="shared" si="431"/>
        <v>0</v>
      </c>
      <c r="HX81" s="521">
        <f t="shared" si="432"/>
        <v>0</v>
      </c>
      <c r="HY81" s="521">
        <f t="shared" si="433"/>
        <v>0</v>
      </c>
      <c r="HZ81" s="521">
        <f t="shared" si="434"/>
        <v>0</v>
      </c>
      <c r="IA81" s="521">
        <f t="shared" si="435"/>
        <v>0</v>
      </c>
      <c r="IB81" s="521">
        <f t="shared" si="436"/>
        <v>0</v>
      </c>
      <c r="IC81" s="521">
        <f t="shared" si="437"/>
        <v>0</v>
      </c>
      <c r="ID81" s="521">
        <f t="shared" si="438"/>
        <v>0</v>
      </c>
      <c r="IE81" s="521">
        <f t="shared" si="439"/>
        <v>0</v>
      </c>
      <c r="IF81" s="521">
        <f t="shared" si="440"/>
        <v>0</v>
      </c>
      <c r="IG81" s="521">
        <f t="shared" si="441"/>
        <v>0</v>
      </c>
      <c r="IH81" s="521">
        <f t="shared" si="442"/>
        <v>0</v>
      </c>
      <c r="II81" s="521">
        <f t="shared" si="443"/>
        <v>0</v>
      </c>
      <c r="IJ81" s="521">
        <f t="shared" si="444"/>
        <v>0</v>
      </c>
      <c r="IK81" s="521">
        <f t="shared" si="445"/>
        <v>0</v>
      </c>
      <c r="IL81" s="521">
        <f t="shared" si="446"/>
        <v>0</v>
      </c>
      <c r="IM81" s="521">
        <f t="shared" si="447"/>
        <v>0</v>
      </c>
      <c r="IN81" s="521">
        <f t="shared" si="335"/>
        <v>0</v>
      </c>
      <c r="IO81" s="521">
        <f t="shared" si="336"/>
        <v>0</v>
      </c>
      <c r="IP81" s="521">
        <f t="shared" si="337"/>
        <v>0</v>
      </c>
      <c r="IQ81" s="521">
        <f t="shared" si="338"/>
        <v>0</v>
      </c>
      <c r="IR81" s="521">
        <f t="shared" si="339"/>
        <v>0</v>
      </c>
      <c r="IS81" s="521">
        <f t="shared" si="340"/>
        <v>0</v>
      </c>
      <c r="IT81" s="521">
        <f t="shared" si="341"/>
        <v>0</v>
      </c>
      <c r="IU81" s="521">
        <f t="shared" si="342"/>
        <v>0</v>
      </c>
      <c r="IV81" s="521">
        <f t="shared" si="343"/>
        <v>0</v>
      </c>
      <c r="IW81" s="823">
        <f t="shared" si="344"/>
        <v>0</v>
      </c>
      <c r="IX81" s="521">
        <f t="shared" si="345"/>
        <v>0</v>
      </c>
      <c r="IY81" s="521">
        <f t="shared" si="346"/>
        <v>0</v>
      </c>
      <c r="IZ81" s="823">
        <f t="shared" si="448"/>
        <v>0</v>
      </c>
      <c r="JA81" s="521">
        <f t="shared" si="347"/>
        <v>0</v>
      </c>
      <c r="JB81" s="521">
        <f t="shared" si="348"/>
        <v>0</v>
      </c>
      <c r="JC81" s="521">
        <f t="shared" si="349"/>
        <v>0</v>
      </c>
      <c r="JD81" s="521">
        <f t="shared" si="449"/>
        <v>0</v>
      </c>
      <c r="JE81" s="521">
        <f t="shared" si="450"/>
        <v>0</v>
      </c>
      <c r="JF81" s="521">
        <f t="shared" si="451"/>
        <v>0</v>
      </c>
      <c r="JG81" s="521">
        <f t="shared" si="452"/>
        <v>0</v>
      </c>
      <c r="JH81" s="521">
        <f t="shared" si="453"/>
        <v>0</v>
      </c>
      <c r="JI81" s="521">
        <f t="shared" si="454"/>
        <v>0</v>
      </c>
      <c r="JJ81" s="521">
        <f t="shared" si="455"/>
        <v>0</v>
      </c>
      <c r="JK81" s="521">
        <f t="shared" si="456"/>
        <v>0</v>
      </c>
      <c r="JL81" s="521">
        <f t="shared" si="457"/>
        <v>0</v>
      </c>
      <c r="JM81" s="521">
        <f t="shared" si="458"/>
        <v>0</v>
      </c>
      <c r="JN81" s="521">
        <f t="shared" si="459"/>
        <v>0</v>
      </c>
      <c r="JO81" s="521">
        <f t="shared" si="460"/>
        <v>0</v>
      </c>
      <c r="JP81" s="521">
        <f t="shared" si="461"/>
        <v>0</v>
      </c>
      <c r="JQ81" s="521">
        <f t="shared" si="462"/>
        <v>0</v>
      </c>
      <c r="JR81" s="521">
        <f t="shared" si="463"/>
        <v>0</v>
      </c>
      <c r="JS81" s="521">
        <f t="shared" si="464"/>
        <v>0</v>
      </c>
      <c r="JT81" s="521">
        <f t="shared" si="465"/>
        <v>0</v>
      </c>
      <c r="JU81" s="521">
        <f t="shared" si="466"/>
        <v>0</v>
      </c>
      <c r="JV81" s="521">
        <f t="shared" si="467"/>
        <v>0</v>
      </c>
      <c r="JW81" s="521">
        <f t="shared" si="468"/>
        <v>0</v>
      </c>
      <c r="JX81" s="521">
        <f t="shared" si="469"/>
        <v>0</v>
      </c>
      <c r="JY81" s="521">
        <f t="shared" si="470"/>
        <v>0</v>
      </c>
      <c r="JZ81" s="521">
        <f t="shared" si="471"/>
        <v>0</v>
      </c>
      <c r="KA81" s="521">
        <f t="shared" si="472"/>
        <v>0</v>
      </c>
      <c r="KB81" s="521">
        <f t="shared" si="473"/>
        <v>0</v>
      </c>
      <c r="KC81" s="521">
        <f t="shared" si="474"/>
        <v>0</v>
      </c>
      <c r="KD81" s="521">
        <f t="shared" si="475"/>
        <v>0</v>
      </c>
      <c r="KE81" s="521">
        <f t="shared" si="476"/>
        <v>0</v>
      </c>
      <c r="KF81" s="521">
        <f t="shared" si="350"/>
        <v>0</v>
      </c>
      <c r="KG81" s="521">
        <f t="shared" si="477"/>
        <v>0</v>
      </c>
      <c r="KH81" s="521">
        <f t="shared" si="478"/>
        <v>0</v>
      </c>
      <c r="KI81" s="522">
        <f t="shared" si="479"/>
        <v>0</v>
      </c>
      <c r="KJ81" s="521">
        <f t="shared" si="351"/>
        <v>0</v>
      </c>
      <c r="KK81" s="760">
        <f>IF(H81=1,VLOOKUP(C81,'総括表 (A表)'!$E$12:$AW$542,42,FALSE),)</f>
        <v>0</v>
      </c>
      <c r="KL81" s="524">
        <f t="shared" si="480"/>
        <v>0</v>
      </c>
      <c r="KM81" s="521" t="str">
        <f t="shared" si="352"/>
        <v/>
      </c>
      <c r="KN81" s="521" t="str">
        <f t="shared" si="353"/>
        <v/>
      </c>
      <c r="KO81" s="521" t="str">
        <f t="shared" si="481"/>
        <v/>
      </c>
      <c r="KP81" s="521" t="str">
        <f t="shared" si="354"/>
        <v/>
      </c>
      <c r="KQ81" s="521" t="str">
        <f t="shared" si="355"/>
        <v/>
      </c>
      <c r="KR81" s="521" t="str">
        <f t="shared" si="356"/>
        <v/>
      </c>
      <c r="KS81" s="521" t="str">
        <f t="shared" si="357"/>
        <v/>
      </c>
      <c r="KT81" s="521" t="str">
        <f t="shared" si="358"/>
        <v/>
      </c>
      <c r="KU81" s="760" t="str">
        <f t="shared" si="359"/>
        <v/>
      </c>
      <c r="KV81" s="521" t="str">
        <f t="shared" si="360"/>
        <v/>
      </c>
      <c r="KW81" s="520">
        <f t="shared" si="361"/>
        <v>0</v>
      </c>
      <c r="KX81" s="521" t="str">
        <f t="shared" si="482"/>
        <v/>
      </c>
      <c r="KY81" s="525">
        <f t="shared" si="362"/>
        <v>0</v>
      </c>
      <c r="KZ81" s="521" t="str">
        <f t="shared" si="363"/>
        <v/>
      </c>
      <c r="LA81" s="760" t="str">
        <f t="shared" si="364"/>
        <v/>
      </c>
      <c r="LB81" s="526" t="str">
        <f t="shared" si="365"/>
        <v>○</v>
      </c>
      <c r="LC81" s="520">
        <f t="shared" si="483"/>
        <v>0</v>
      </c>
      <c r="LD81" s="527">
        <f t="shared" si="484"/>
        <v>0</v>
      </c>
      <c r="LE81" s="527" t="str">
        <f t="shared" si="485"/>
        <v/>
      </c>
      <c r="LF81" s="761" t="str">
        <f t="shared" si="486"/>
        <v/>
      </c>
      <c r="LG81" s="735" t="str">
        <f t="shared" si="366"/>
        <v/>
      </c>
      <c r="LH81" s="530" t="str">
        <f t="shared" si="367"/>
        <v>○</v>
      </c>
      <c r="LI81" s="736">
        <f t="shared" si="368"/>
        <v>0</v>
      </c>
      <c r="LJ81" s="761">
        <f t="shared" si="369"/>
        <v>0</v>
      </c>
      <c r="LK81" s="532">
        <f t="shared" si="487"/>
        <v>0</v>
      </c>
      <c r="LL81" s="533" t="str">
        <f t="shared" si="488"/>
        <v>○</v>
      </c>
      <c r="LM81" s="600">
        <f t="shared" si="370"/>
        <v>0</v>
      </c>
      <c r="LN81" s="602" t="str">
        <f t="shared" si="489"/>
        <v>○</v>
      </c>
      <c r="LO81" s="608">
        <f t="shared" si="371"/>
        <v>0</v>
      </c>
      <c r="LP81" s="521" t="str">
        <f t="shared" si="372"/>
        <v/>
      </c>
      <c r="LQ81" s="607">
        <f t="shared" si="373"/>
        <v>0</v>
      </c>
      <c r="LR81" s="521" t="str">
        <f t="shared" si="374"/>
        <v/>
      </c>
      <c r="LS81" s="519" t="str">
        <f t="shared" si="375"/>
        <v/>
      </c>
      <c r="LT81" s="526" t="str">
        <f t="shared" si="376"/>
        <v>○</v>
      </c>
      <c r="LU81" s="601" t="str">
        <f t="shared" si="490"/>
        <v/>
      </c>
      <c r="LV81" s="601">
        <f t="shared" si="491"/>
        <v>0</v>
      </c>
      <c r="LW81" s="761">
        <f t="shared" si="377"/>
        <v>0</v>
      </c>
      <c r="LX81" s="735">
        <f t="shared" si="378"/>
        <v>0</v>
      </c>
      <c r="LY81" s="530" t="str">
        <f t="shared" si="379"/>
        <v>○</v>
      </c>
      <c r="LZ81" s="736">
        <f t="shared" si="380"/>
        <v>0</v>
      </c>
      <c r="MA81" s="761">
        <f t="shared" si="381"/>
        <v>0</v>
      </c>
      <c r="MB81" s="532">
        <f t="shared" si="382"/>
        <v>0</v>
      </c>
      <c r="MC81" s="533" t="str">
        <f t="shared" si="492"/>
        <v>○</v>
      </c>
      <c r="MD81" s="473">
        <f>IF(AND($H81=1,$T81=1),SUMIF($E$14:$E$213,E81,$CA$14:CA280),0)</f>
        <v>0</v>
      </c>
      <c r="ME81" s="856" t="str">
        <f t="shared" si="383"/>
        <v>○</v>
      </c>
      <c r="MF81" s="869" t="str">
        <f t="shared" si="493"/>
        <v/>
      </c>
      <c r="MG81" s="870" t="str">
        <f t="shared" si="384"/>
        <v/>
      </c>
      <c r="MH81" s="871" t="str">
        <f t="shared" si="385"/>
        <v/>
      </c>
      <c r="MI81" s="872" t="str">
        <f t="shared" si="494"/>
        <v/>
      </c>
      <c r="MJ81" s="873" t="str">
        <f t="shared" si="386"/>
        <v/>
      </c>
      <c r="MK81" s="874">
        <f t="shared" si="387"/>
        <v>0</v>
      </c>
    </row>
    <row r="82" spans="1:349" ht="18.649999999999999" customHeight="1">
      <c r="A82" s="610">
        <f t="shared" si="311"/>
        <v>0</v>
      </c>
      <c r="B82" s="610">
        <f t="shared" si="388"/>
        <v>0</v>
      </c>
      <c r="C82" s="610">
        <f t="shared" si="389"/>
        <v>0</v>
      </c>
      <c r="D82" s="610">
        <f t="shared" si="390"/>
        <v>0</v>
      </c>
      <c r="E82" s="610">
        <f t="shared" si="312"/>
        <v>0</v>
      </c>
      <c r="F82" s="610">
        <f t="shared" si="391"/>
        <v>0</v>
      </c>
      <c r="G82" s="610">
        <f t="shared" si="392"/>
        <v>0</v>
      </c>
      <c r="H82" s="610">
        <f t="shared" si="393"/>
        <v>0</v>
      </c>
      <c r="I82" s="611">
        <f t="shared" si="313"/>
        <v>69</v>
      </c>
      <c r="J82" s="406"/>
      <c r="K82" s="407"/>
      <c r="L82" s="407"/>
      <c r="M82" s="720"/>
      <c r="N82" s="924"/>
      <c r="O82" s="918"/>
      <c r="P82" s="306"/>
      <c r="Q82" s="637">
        <f t="shared" si="394"/>
        <v>0</v>
      </c>
      <c r="R82" s="656"/>
      <c r="S82" s="655"/>
      <c r="T82" s="657"/>
      <c r="U82" s="657"/>
      <c r="V82" s="762">
        <f t="shared" si="314"/>
        <v>0</v>
      </c>
      <c r="W82" s="305"/>
      <c r="X82" s="502"/>
      <c r="Y82" s="502"/>
      <c r="Z82" s="305"/>
      <c r="AA82" s="639" t="str">
        <f t="shared" si="395"/>
        <v/>
      </c>
      <c r="AB82" s="640" t="str">
        <f t="shared" si="396"/>
        <v/>
      </c>
      <c r="AC82" s="314"/>
      <c r="AD82" s="641">
        <f t="shared" si="397"/>
        <v>0</v>
      </c>
      <c r="AE82" s="729"/>
      <c r="AF82" s="728" t="str">
        <f>'整理番号表 （R6時） '!$AC82</f>
        <v/>
      </c>
      <c r="AG82" s="730" t="str">
        <f t="shared" si="398"/>
        <v/>
      </c>
      <c r="AH82" s="314"/>
      <c r="AI82" s="314"/>
      <c r="AJ82" s="639">
        <f>IF(AI82&lt;&gt;0,VLOOKUP(AI82,'整理番号表 （R6時） '!$B$20:$F$47,2,FALSE),)</f>
        <v>0</v>
      </c>
      <c r="AK82" s="409"/>
      <c r="AL82" s="733"/>
      <c r="AM82" s="409"/>
      <c r="AN82" s="315"/>
      <c r="AO82" s="644" t="str">
        <f>IF(AND($S82=1,$AN82&lt;&gt;0),VLOOKUP(AN82,'整理番号表 （R6時） '!$P$6:$Q$39,2,FALSE),IF(AND($T82=1,$AN82&gt;0,$AN82&lt;=8),VLOOKUP($AN82,'整理番号表 （R6時） '!$P$6:$Q$13,2,FALSE),IF($AN82&gt;=9,"ﾘｰｽは1～8の数字を選択","")))</f>
        <v/>
      </c>
      <c r="AP82" s="501"/>
      <c r="AQ82" s="645">
        <f t="shared" si="399"/>
        <v>0</v>
      </c>
      <c r="AR82" s="810"/>
      <c r="AS82" s="305"/>
      <c r="AT82" s="504"/>
      <c r="AU82" s="505"/>
      <c r="AV82" s="503"/>
      <c r="AW82" s="315"/>
      <c r="AX82" s="751">
        <f>IF(AW82&lt;&gt;0,VLOOKUP(AW82,'整理番号表 （R6時） '!$P$43:$R$49,2,FALSE),)</f>
        <v>0</v>
      </c>
      <c r="AY82" s="506"/>
      <c r="AZ82" s="505"/>
      <c r="BA82" s="503"/>
      <c r="BB82" s="444"/>
      <c r="BC82" s="759">
        <f t="shared" si="400"/>
        <v>0</v>
      </c>
      <c r="BD82" s="763">
        <f t="shared" si="315"/>
        <v>0</v>
      </c>
      <c r="BE82" s="759">
        <f t="shared" si="401"/>
        <v>0</v>
      </c>
      <c r="BF82" s="508"/>
      <c r="BG82" s="508"/>
      <c r="BH82" s="508"/>
      <c r="BI82" s="509"/>
      <c r="BJ82" s="770" t="str">
        <f t="shared" si="402"/>
        <v/>
      </c>
      <c r="BK82" s="772" t="str">
        <f t="shared" si="403"/>
        <v/>
      </c>
      <c r="BL82" s="648">
        <f t="shared" si="404"/>
        <v>0</v>
      </c>
      <c r="BM82" s="836"/>
      <c r="BN82" s="510"/>
      <c r="BO82" s="593"/>
      <c r="BP82" s="902"/>
      <c r="BQ82" s="756"/>
      <c r="BR82" s="756"/>
      <c r="BS82" s="756"/>
      <c r="BT82" s="929" t="str">
        <f t="shared" si="306"/>
        <v/>
      </c>
      <c r="BU82" s="911"/>
      <c r="BV82" s="752"/>
      <c r="BW82" s="751">
        <f>IF(BV82&lt;&gt;0,VLOOKUP(BV82,'整理番号表 （R6時） '!$P$43:$R$49,2,FALSE),)</f>
        <v>0</v>
      </c>
      <c r="BX82" s="758"/>
      <c r="BY82" s="757"/>
      <c r="BZ82" s="759" t="str">
        <f t="shared" si="405"/>
        <v/>
      </c>
      <c r="CA82" s="712"/>
      <c r="CB82" s="759">
        <f t="shared" si="406"/>
        <v>0</v>
      </c>
      <c r="CC82" s="763" t="str">
        <f t="shared" si="316"/>
        <v/>
      </c>
      <c r="CD82" s="754"/>
      <c r="CE82" s="754"/>
      <c r="CF82" s="759">
        <f t="shared" si="407"/>
        <v>0</v>
      </c>
      <c r="CG82" s="748"/>
      <c r="CH82" s="748"/>
      <c r="CI82" s="622"/>
      <c r="CJ82" s="853"/>
      <c r="CK82" s="854"/>
      <c r="CL82" s="665" t="str">
        <f t="shared" si="408"/>
        <v/>
      </c>
      <c r="CM82" s="666" t="str">
        <f t="shared" si="317"/>
        <v/>
      </c>
      <c r="CN82" s="744"/>
      <c r="CO82" s="496"/>
      <c r="CP82" s="762" t="str">
        <f t="shared" si="318"/>
        <v/>
      </c>
      <c r="CQ82" s="740"/>
      <c r="CR82" s="749"/>
      <c r="CS82" s="740"/>
      <c r="CT82" s="740"/>
      <c r="CU82" s="740"/>
      <c r="CV82" s="649" t="str">
        <f t="shared" si="409"/>
        <v/>
      </c>
      <c r="CW82" s="547">
        <f t="shared" si="410"/>
        <v>0</v>
      </c>
      <c r="CX82" s="762" t="str">
        <f t="shared" si="319"/>
        <v/>
      </c>
      <c r="CY82" s="715"/>
      <c r="CZ82" s="740"/>
      <c r="DA82" s="715"/>
      <c r="DB82" s="715"/>
      <c r="DC82" s="714"/>
      <c r="DD82" s="649" t="str">
        <f t="shared" si="411"/>
        <v/>
      </c>
      <c r="DE82" s="547" t="str">
        <f t="shared" si="412"/>
        <v/>
      </c>
      <c r="DF82" s="762">
        <f t="shared" si="413"/>
        <v>0</v>
      </c>
      <c r="DG82" s="762" t="str">
        <f t="shared" si="414"/>
        <v/>
      </c>
      <c r="DH82" s="762">
        <f t="shared" si="415"/>
        <v>0</v>
      </c>
      <c r="DI82" s="762">
        <f t="shared" si="416"/>
        <v>0</v>
      </c>
      <c r="DJ82" s="762">
        <f t="shared" si="417"/>
        <v>0</v>
      </c>
      <c r="DK82" s="762">
        <f t="shared" si="418"/>
        <v>0</v>
      </c>
      <c r="DL82" s="762">
        <f t="shared" si="419"/>
        <v>0</v>
      </c>
      <c r="DM82" s="762" t="str">
        <f t="shared" si="420"/>
        <v/>
      </c>
      <c r="DN82" s="855"/>
      <c r="DO82" s="661">
        <f t="shared" si="309"/>
        <v>0</v>
      </c>
      <c r="DP82" s="336">
        <f t="shared" si="309"/>
        <v>0</v>
      </c>
      <c r="DQ82" s="336">
        <f t="shared" si="309"/>
        <v>0</v>
      </c>
      <c r="DR82" s="336">
        <f t="shared" si="309"/>
        <v>0</v>
      </c>
      <c r="DS82" s="336">
        <f t="shared" si="309"/>
        <v>0</v>
      </c>
      <c r="DT82" s="336">
        <f t="shared" si="309"/>
        <v>0</v>
      </c>
      <c r="DU82" s="336">
        <f t="shared" si="320"/>
        <v>0</v>
      </c>
      <c r="DV82" s="336">
        <f t="shared" si="310"/>
        <v>0</v>
      </c>
      <c r="DW82" s="336">
        <f t="shared" si="310"/>
        <v>0</v>
      </c>
      <c r="DX82" s="336">
        <f t="shared" si="310"/>
        <v>0</v>
      </c>
      <c r="DY82" s="336">
        <f t="shared" si="310"/>
        <v>0</v>
      </c>
      <c r="DZ82" s="336">
        <f t="shared" si="310"/>
        <v>0</v>
      </c>
      <c r="EA82" s="336">
        <f t="shared" si="310"/>
        <v>0</v>
      </c>
      <c r="EB82" s="336">
        <f t="shared" si="321"/>
        <v>0</v>
      </c>
      <c r="EC82" s="336">
        <f t="shared" si="322"/>
        <v>0</v>
      </c>
      <c r="ED82" s="336">
        <f t="shared" si="323"/>
        <v>0</v>
      </c>
      <c r="EE82" s="336">
        <f t="shared" si="324"/>
        <v>0</v>
      </c>
      <c r="EF82" s="336">
        <f t="shared" si="325"/>
        <v>0</v>
      </c>
      <c r="EG82" s="390">
        <f t="shared" si="326"/>
        <v>0</v>
      </c>
      <c r="EH82" s="650">
        <f t="shared" si="421"/>
        <v>0</v>
      </c>
      <c r="EI82" s="650">
        <f>IF($AA82=1,IF(SUM($EH82:EH82)&lt;&gt;1,IF(SUM(GR82,HC82,HL82)&gt;0,1,),),)</f>
        <v>0</v>
      </c>
      <c r="EJ82" s="650">
        <f>IF($AA82=1,IF(SUM($EH82:EI82)&lt;&gt;1,IF(SUM(GS82,HD82,HM82)&gt;0,1,),),)</f>
        <v>0</v>
      </c>
      <c r="EK82" s="650">
        <f>IF($AA82=1,IF(SUM($EH82:EJ82)&lt;&gt;1,IF(SUM(GT82,HE82,HN82)&gt;0,1,),),)</f>
        <v>0</v>
      </c>
      <c r="EL82" s="650">
        <f>IF($AA82=1,IF(SUM($EH82:EK82)&lt;&gt;1,IF(SUM(GU82,GZ82,HF82,HO82)&gt;0,1,),),)</f>
        <v>0</v>
      </c>
      <c r="EM82" s="650">
        <f>IF($AA82=1,IF(SUM($EH82:EK82)&lt;&gt;1,IF(SUM(GV82,HG82,HP82)&gt;0,1,),),)</f>
        <v>0</v>
      </c>
      <c r="EN82" s="650">
        <f>IF($AA82=1,IF(SUM($EH82:EL82)&lt;&gt;1,IF(SUM(GW82,HH82,HQ82)&gt;0,1,),),)</f>
        <v>0</v>
      </c>
      <c r="EO82" s="650">
        <f>IF($AA82=1,IF(SUM($EH82:EM82)&lt;&gt;1,IF(SUM(GX82,HI82,HR82)&gt;0,1,),),)</f>
        <v>0</v>
      </c>
      <c r="EP82" s="650">
        <f>IF($AA82=1,IF(SUM($EH82:EO82)&lt;&gt;1,IF(SUM(GY82,HJ82,HS82,HA82)&gt;0,1,),),)</f>
        <v>0</v>
      </c>
      <c r="EQ82" s="818"/>
      <c r="ER82" s="818"/>
      <c r="ES82" s="818"/>
      <c r="ET82" s="818"/>
      <c r="EU82" s="818"/>
      <c r="EV82" s="818"/>
      <c r="EW82" s="59"/>
      <c r="EX82" s="59"/>
      <c r="EY82" s="59"/>
      <c r="EZ82" s="59"/>
      <c r="FA82" s="59"/>
      <c r="FB82" s="650">
        <f t="shared" si="327"/>
        <v>0</v>
      </c>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11"/>
      <c r="GB82" s="59"/>
      <c r="GC82" s="932"/>
      <c r="GD82" s="662"/>
      <c r="GE82" s="512"/>
      <c r="GF82" s="513"/>
      <c r="GG82" s="514"/>
      <c r="GH82" s="514"/>
      <c r="GI82" s="515">
        <f t="shared" si="328"/>
        <v>0</v>
      </c>
      <c r="GJ82" s="516">
        <f t="shared" si="329"/>
        <v>0</v>
      </c>
      <c r="GK82" s="517">
        <f t="shared" si="330"/>
        <v>0</v>
      </c>
      <c r="GL82" s="518">
        <f t="shared" si="331"/>
        <v>0</v>
      </c>
      <c r="GM82" s="518">
        <f t="shared" si="332"/>
        <v>0</v>
      </c>
      <c r="GN82" s="518">
        <f t="shared" si="333"/>
        <v>0</v>
      </c>
      <c r="GO82" s="518">
        <f t="shared" si="334"/>
        <v>0</v>
      </c>
      <c r="GP82" s="517">
        <f t="shared" si="422"/>
        <v>0</v>
      </c>
      <c r="GQ82" s="517">
        <f t="shared" si="423"/>
        <v>0</v>
      </c>
      <c r="GR82" s="517">
        <f>IF($GF82&lt;&gt;1,IF(AND(SUM($GQ82:GQ82)&lt;&gt;1),IF($GI82&gt;=10,1,),),0)</f>
        <v>0</v>
      </c>
      <c r="GS82" s="517">
        <f>IF($GF82&lt;&gt;1,IF(AND(SUM($GQ82:GR82)&lt;&gt;1),IF(AND($GE82=1,$GI82&gt;=4),1,),),0)</f>
        <v>0</v>
      </c>
      <c r="GT82" s="517">
        <f>IF($GF82&lt;&gt;1,IF(AND(SUM($GQ82:GS82)&lt;&gt;1),IF(AND($GE82=1,$GI82&gt;=2),1,),),0)</f>
        <v>0</v>
      </c>
      <c r="GU82" s="517">
        <f>IF($GF82&lt;&gt;1,IF(AND(SUM($GQ82:GT82)&lt;&gt;1),IF(AND($GE82=1,$GI82&gt;0),1,),),0)</f>
        <v>0</v>
      </c>
      <c r="GV82" s="517">
        <f>IF($GF82&lt;&gt;1,IF(AND(SUM($GQ82:GU82)&lt;&gt;1),IF($GI82&gt;=4,1,),),0)</f>
        <v>0</v>
      </c>
      <c r="GW82" s="517">
        <f>IF($GF82&lt;&gt;1,IF(AND(SUM($GQ82:GV82)&lt;&gt;1),IF($GE82=1,1,),),0)</f>
        <v>0</v>
      </c>
      <c r="GX82" s="517">
        <f>IF($GF82&lt;&gt;1,IF(AND(SUM($GQ82:GW82)&lt;&gt;1),IF($GI82&gt;=2,1,),),0)</f>
        <v>0</v>
      </c>
      <c r="GY82" s="517">
        <f>IF($GF82&lt;&gt;1,IF(AND(SUM($GQ82:GX82)&lt;&gt;1),IF($GI82&gt;0,1,),),0)</f>
        <v>0</v>
      </c>
      <c r="GZ82" s="517">
        <f t="shared" si="424"/>
        <v>0</v>
      </c>
      <c r="HA82" s="517">
        <f>IF(AND(SUM($GZ82:GZ82)&lt;&gt;1,$GP82=4,$GF82=1,$GI82&gt;0),1,0)</f>
        <v>0</v>
      </c>
      <c r="HB82" s="517">
        <f t="shared" si="425"/>
        <v>0</v>
      </c>
      <c r="HC82" s="517">
        <f t="shared" si="426"/>
        <v>0</v>
      </c>
      <c r="HD82" s="517">
        <f>IF(AND($GP82=2,SUM($HB82:HC82)&lt;&gt;1),IF(AND($GE82=1,$GJ82&gt;=0.2),1,),)</f>
        <v>0</v>
      </c>
      <c r="HE82" s="517">
        <f>IF(AND($GP82=2,SUM($HB82:HD82)&lt;&gt;1),IF(AND($GE82=1,$GJ82&gt;=0.1),1,),)</f>
        <v>0</v>
      </c>
      <c r="HF82" s="517">
        <f>IF(AND($GP82=2,SUM($HB82:HE82)&lt;&gt;1),IF(AND($GE82=1,$GI82&gt;0),1,),)</f>
        <v>0</v>
      </c>
      <c r="HG82" s="517">
        <f>IF(AND($GP82=2,SUM($HB82:HF82)&lt;&gt;1),IF($GJ82&gt;=0.2,1,),)</f>
        <v>0</v>
      </c>
      <c r="HH82" s="517">
        <f>IF(AND($GP82=2,SUM($HB82:HG82)&lt;&gt;1),IF($GE82=1,1,),)</f>
        <v>0</v>
      </c>
      <c r="HI82" s="517">
        <f>IF(AND($GP82=2,SUM($HB82:HH82)&lt;&gt;1),IF($GJ82&gt;=0.1,1,),)</f>
        <v>0</v>
      </c>
      <c r="HJ82" s="517">
        <f>IF(AND(SUM($HB82:HI82)&lt;&gt;1,$GP82=2,$GI82&gt;0),1,)</f>
        <v>0</v>
      </c>
      <c r="HK82" s="517">
        <f t="shared" si="427"/>
        <v>0</v>
      </c>
      <c r="HL82" s="517">
        <f t="shared" si="428"/>
        <v>0</v>
      </c>
      <c r="HM82" s="517">
        <f>IF(AND($GP82=3,SUM($HK82:HL82)&lt;&gt;1),IF(AND($GE82=1,$GJ82&gt;=0.1),1,),)</f>
        <v>0</v>
      </c>
      <c r="HN82" s="517">
        <f>IF(AND($GP82=3,SUM($HK82:HM82)&lt;&gt;1),IF(AND($GE82=1,$GJ82&gt;=0.05),1,),)</f>
        <v>0</v>
      </c>
      <c r="HO82" s="517">
        <f>IF(AND($GP82=3,SUM($HK82:HN82)&lt;&gt;1),IF(AND($GE82=1,$GI82&gt;0),1,),)</f>
        <v>0</v>
      </c>
      <c r="HP82" s="517">
        <f>IF(AND($GP82=3,SUM($HK82:HO82)&lt;&gt;1),IF($GJ82&gt;=0.1,1,),)</f>
        <v>0</v>
      </c>
      <c r="HQ82" s="517">
        <f>IF(AND($GP82=3,SUM($HK82:HP82)&lt;&gt;1),IF($GE82=1,1,),)</f>
        <v>0</v>
      </c>
      <c r="HR82" s="517">
        <f>IF(AND($GP82=3,SUM($HK82:HQ82)&lt;&gt;1),IF($GJ82&gt;=0.05,1,),)</f>
        <v>0</v>
      </c>
      <c r="HS82" s="517">
        <f>IF(AND(SUM($HK82:HR82)&lt;&gt;1,$GP82=3,$GF82=1,$GI82&gt;0),1,)</f>
        <v>0</v>
      </c>
      <c r="HT82" s="831"/>
      <c r="HU82" s="520">
        <f t="shared" si="429"/>
        <v>0</v>
      </c>
      <c r="HV82" s="521">
        <f t="shared" si="430"/>
        <v>0</v>
      </c>
      <c r="HW82" s="521">
        <f t="shared" si="431"/>
        <v>0</v>
      </c>
      <c r="HX82" s="521">
        <f t="shared" si="432"/>
        <v>0</v>
      </c>
      <c r="HY82" s="521">
        <f t="shared" si="433"/>
        <v>0</v>
      </c>
      <c r="HZ82" s="521">
        <f t="shared" si="434"/>
        <v>0</v>
      </c>
      <c r="IA82" s="521">
        <f t="shared" si="435"/>
        <v>0</v>
      </c>
      <c r="IB82" s="521">
        <f t="shared" si="436"/>
        <v>0</v>
      </c>
      <c r="IC82" s="521">
        <f t="shared" si="437"/>
        <v>0</v>
      </c>
      <c r="ID82" s="521">
        <f t="shared" si="438"/>
        <v>0</v>
      </c>
      <c r="IE82" s="521">
        <f t="shared" si="439"/>
        <v>0</v>
      </c>
      <c r="IF82" s="521">
        <f t="shared" si="440"/>
        <v>0</v>
      </c>
      <c r="IG82" s="521">
        <f t="shared" si="441"/>
        <v>0</v>
      </c>
      <c r="IH82" s="521">
        <f t="shared" si="442"/>
        <v>0</v>
      </c>
      <c r="II82" s="521">
        <f t="shared" si="443"/>
        <v>0</v>
      </c>
      <c r="IJ82" s="521">
        <f t="shared" si="444"/>
        <v>0</v>
      </c>
      <c r="IK82" s="521">
        <f t="shared" si="445"/>
        <v>0</v>
      </c>
      <c r="IL82" s="521">
        <f t="shared" si="446"/>
        <v>0</v>
      </c>
      <c r="IM82" s="521">
        <f t="shared" si="447"/>
        <v>0</v>
      </c>
      <c r="IN82" s="521">
        <f t="shared" si="335"/>
        <v>0</v>
      </c>
      <c r="IO82" s="521">
        <f t="shared" si="336"/>
        <v>0</v>
      </c>
      <c r="IP82" s="521">
        <f t="shared" si="337"/>
        <v>0</v>
      </c>
      <c r="IQ82" s="521">
        <f t="shared" si="338"/>
        <v>0</v>
      </c>
      <c r="IR82" s="521">
        <f t="shared" si="339"/>
        <v>0</v>
      </c>
      <c r="IS82" s="521">
        <f t="shared" si="340"/>
        <v>0</v>
      </c>
      <c r="IT82" s="521">
        <f t="shared" si="341"/>
        <v>0</v>
      </c>
      <c r="IU82" s="521">
        <f t="shared" si="342"/>
        <v>0</v>
      </c>
      <c r="IV82" s="521">
        <f t="shared" si="343"/>
        <v>0</v>
      </c>
      <c r="IW82" s="823">
        <f t="shared" si="344"/>
        <v>0</v>
      </c>
      <c r="IX82" s="521">
        <f t="shared" si="345"/>
        <v>0</v>
      </c>
      <c r="IY82" s="521">
        <f t="shared" si="346"/>
        <v>0</v>
      </c>
      <c r="IZ82" s="823">
        <f t="shared" si="448"/>
        <v>0</v>
      </c>
      <c r="JA82" s="521">
        <f t="shared" si="347"/>
        <v>0</v>
      </c>
      <c r="JB82" s="521">
        <f t="shared" si="348"/>
        <v>0</v>
      </c>
      <c r="JC82" s="521">
        <f t="shared" si="349"/>
        <v>0</v>
      </c>
      <c r="JD82" s="521">
        <f t="shared" si="449"/>
        <v>0</v>
      </c>
      <c r="JE82" s="521">
        <f t="shared" si="450"/>
        <v>0</v>
      </c>
      <c r="JF82" s="521">
        <f t="shared" si="451"/>
        <v>0</v>
      </c>
      <c r="JG82" s="521">
        <f t="shared" si="452"/>
        <v>0</v>
      </c>
      <c r="JH82" s="521">
        <f t="shared" si="453"/>
        <v>0</v>
      </c>
      <c r="JI82" s="521">
        <f t="shared" si="454"/>
        <v>0</v>
      </c>
      <c r="JJ82" s="521">
        <f t="shared" si="455"/>
        <v>0</v>
      </c>
      <c r="JK82" s="521">
        <f t="shared" si="456"/>
        <v>0</v>
      </c>
      <c r="JL82" s="521">
        <f t="shared" si="457"/>
        <v>0</v>
      </c>
      <c r="JM82" s="521">
        <f t="shared" si="458"/>
        <v>0</v>
      </c>
      <c r="JN82" s="521">
        <f t="shared" si="459"/>
        <v>0</v>
      </c>
      <c r="JO82" s="521">
        <f t="shared" si="460"/>
        <v>0</v>
      </c>
      <c r="JP82" s="521">
        <f t="shared" si="461"/>
        <v>0</v>
      </c>
      <c r="JQ82" s="521">
        <f t="shared" si="462"/>
        <v>0</v>
      </c>
      <c r="JR82" s="521">
        <f t="shared" si="463"/>
        <v>0</v>
      </c>
      <c r="JS82" s="521">
        <f t="shared" si="464"/>
        <v>0</v>
      </c>
      <c r="JT82" s="521">
        <f t="shared" si="465"/>
        <v>0</v>
      </c>
      <c r="JU82" s="521">
        <f t="shared" si="466"/>
        <v>0</v>
      </c>
      <c r="JV82" s="521">
        <f t="shared" si="467"/>
        <v>0</v>
      </c>
      <c r="JW82" s="521">
        <f t="shared" si="468"/>
        <v>0</v>
      </c>
      <c r="JX82" s="521">
        <f t="shared" si="469"/>
        <v>0</v>
      </c>
      <c r="JY82" s="521">
        <f t="shared" si="470"/>
        <v>0</v>
      </c>
      <c r="JZ82" s="521">
        <f t="shared" si="471"/>
        <v>0</v>
      </c>
      <c r="KA82" s="521">
        <f t="shared" si="472"/>
        <v>0</v>
      </c>
      <c r="KB82" s="521">
        <f t="shared" si="473"/>
        <v>0</v>
      </c>
      <c r="KC82" s="521">
        <f t="shared" si="474"/>
        <v>0</v>
      </c>
      <c r="KD82" s="521">
        <f t="shared" si="475"/>
        <v>0</v>
      </c>
      <c r="KE82" s="521">
        <f t="shared" si="476"/>
        <v>0</v>
      </c>
      <c r="KF82" s="521">
        <f t="shared" si="350"/>
        <v>0</v>
      </c>
      <c r="KG82" s="521">
        <f t="shared" si="477"/>
        <v>0</v>
      </c>
      <c r="KH82" s="521">
        <f t="shared" si="478"/>
        <v>0</v>
      </c>
      <c r="KI82" s="522">
        <f t="shared" si="479"/>
        <v>0</v>
      </c>
      <c r="KJ82" s="521">
        <f t="shared" si="351"/>
        <v>0</v>
      </c>
      <c r="KK82" s="760">
        <f>IF(H82=1,VLOOKUP(C82,'総括表 (A表)'!$E$12:$AW$542,42,FALSE),)</f>
        <v>0</v>
      </c>
      <c r="KL82" s="524">
        <f t="shared" si="480"/>
        <v>0</v>
      </c>
      <c r="KM82" s="521" t="str">
        <f t="shared" si="352"/>
        <v/>
      </c>
      <c r="KN82" s="521" t="str">
        <f t="shared" si="353"/>
        <v/>
      </c>
      <c r="KO82" s="521" t="str">
        <f t="shared" si="481"/>
        <v/>
      </c>
      <c r="KP82" s="521" t="str">
        <f t="shared" si="354"/>
        <v/>
      </c>
      <c r="KQ82" s="521" t="str">
        <f t="shared" si="355"/>
        <v/>
      </c>
      <c r="KR82" s="521" t="str">
        <f t="shared" si="356"/>
        <v/>
      </c>
      <c r="KS82" s="521" t="str">
        <f t="shared" si="357"/>
        <v/>
      </c>
      <c r="KT82" s="521" t="str">
        <f t="shared" si="358"/>
        <v/>
      </c>
      <c r="KU82" s="760" t="str">
        <f t="shared" si="359"/>
        <v/>
      </c>
      <c r="KV82" s="521" t="str">
        <f t="shared" si="360"/>
        <v/>
      </c>
      <c r="KW82" s="520">
        <f t="shared" si="361"/>
        <v>0</v>
      </c>
      <c r="KX82" s="521" t="str">
        <f t="shared" si="482"/>
        <v/>
      </c>
      <c r="KY82" s="525">
        <f t="shared" si="362"/>
        <v>0</v>
      </c>
      <c r="KZ82" s="521" t="str">
        <f t="shared" si="363"/>
        <v/>
      </c>
      <c r="LA82" s="760" t="str">
        <f t="shared" si="364"/>
        <v/>
      </c>
      <c r="LB82" s="526" t="str">
        <f t="shared" si="365"/>
        <v>○</v>
      </c>
      <c r="LC82" s="520">
        <f t="shared" si="483"/>
        <v>0</v>
      </c>
      <c r="LD82" s="527">
        <f t="shared" si="484"/>
        <v>0</v>
      </c>
      <c r="LE82" s="527" t="str">
        <f t="shared" si="485"/>
        <v/>
      </c>
      <c r="LF82" s="761" t="str">
        <f t="shared" si="486"/>
        <v/>
      </c>
      <c r="LG82" s="735" t="str">
        <f t="shared" si="366"/>
        <v/>
      </c>
      <c r="LH82" s="530" t="str">
        <f t="shared" si="367"/>
        <v>○</v>
      </c>
      <c r="LI82" s="736">
        <f t="shared" si="368"/>
        <v>0</v>
      </c>
      <c r="LJ82" s="761">
        <f t="shared" si="369"/>
        <v>0</v>
      </c>
      <c r="LK82" s="532">
        <f t="shared" si="487"/>
        <v>0</v>
      </c>
      <c r="LL82" s="533" t="str">
        <f t="shared" si="488"/>
        <v>○</v>
      </c>
      <c r="LM82" s="600">
        <f t="shared" si="370"/>
        <v>0</v>
      </c>
      <c r="LN82" s="602" t="str">
        <f t="shared" si="489"/>
        <v>○</v>
      </c>
      <c r="LO82" s="608">
        <f t="shared" si="371"/>
        <v>0</v>
      </c>
      <c r="LP82" s="521" t="str">
        <f t="shared" si="372"/>
        <v/>
      </c>
      <c r="LQ82" s="607">
        <f t="shared" si="373"/>
        <v>0</v>
      </c>
      <c r="LR82" s="521" t="str">
        <f t="shared" si="374"/>
        <v/>
      </c>
      <c r="LS82" s="519" t="str">
        <f t="shared" si="375"/>
        <v/>
      </c>
      <c r="LT82" s="526" t="str">
        <f t="shared" si="376"/>
        <v>○</v>
      </c>
      <c r="LU82" s="601" t="str">
        <f t="shared" si="490"/>
        <v/>
      </c>
      <c r="LV82" s="601">
        <f t="shared" si="491"/>
        <v>0</v>
      </c>
      <c r="LW82" s="761">
        <f t="shared" si="377"/>
        <v>0</v>
      </c>
      <c r="LX82" s="735">
        <f t="shared" si="378"/>
        <v>0</v>
      </c>
      <c r="LY82" s="530" t="str">
        <f t="shared" si="379"/>
        <v>○</v>
      </c>
      <c r="LZ82" s="736">
        <f t="shared" si="380"/>
        <v>0</v>
      </c>
      <c r="MA82" s="761">
        <f t="shared" si="381"/>
        <v>0</v>
      </c>
      <c r="MB82" s="532">
        <f t="shared" si="382"/>
        <v>0</v>
      </c>
      <c r="MC82" s="533" t="str">
        <f t="shared" si="492"/>
        <v>○</v>
      </c>
      <c r="MD82" s="473">
        <f>IF(AND($H82=1,$T82=1),SUMIF($E$14:$E$213,E82,$CA$14:CA281),0)</f>
        <v>0</v>
      </c>
      <c r="ME82" s="856" t="str">
        <f t="shared" si="383"/>
        <v>○</v>
      </c>
      <c r="MF82" s="869" t="str">
        <f t="shared" si="493"/>
        <v/>
      </c>
      <c r="MG82" s="870" t="str">
        <f t="shared" si="384"/>
        <v/>
      </c>
      <c r="MH82" s="871" t="str">
        <f t="shared" si="385"/>
        <v/>
      </c>
      <c r="MI82" s="872" t="str">
        <f t="shared" si="494"/>
        <v/>
      </c>
      <c r="MJ82" s="873" t="str">
        <f t="shared" si="386"/>
        <v/>
      </c>
      <c r="MK82" s="874">
        <f t="shared" si="387"/>
        <v>0</v>
      </c>
    </row>
    <row r="83" spans="1:349" ht="18.649999999999999" customHeight="1">
      <c r="A83" s="610">
        <f t="shared" si="311"/>
        <v>0</v>
      </c>
      <c r="B83" s="610">
        <f t="shared" si="388"/>
        <v>0</v>
      </c>
      <c r="C83" s="610">
        <f t="shared" si="389"/>
        <v>0</v>
      </c>
      <c r="D83" s="610">
        <f t="shared" si="390"/>
        <v>0</v>
      </c>
      <c r="E83" s="610">
        <f t="shared" si="312"/>
        <v>0</v>
      </c>
      <c r="F83" s="610">
        <f t="shared" si="391"/>
        <v>0</v>
      </c>
      <c r="G83" s="610">
        <f t="shared" si="392"/>
        <v>0</v>
      </c>
      <c r="H83" s="610">
        <f t="shared" si="393"/>
        <v>0</v>
      </c>
      <c r="I83" s="611">
        <f t="shared" si="313"/>
        <v>70</v>
      </c>
      <c r="J83" s="406"/>
      <c r="K83" s="407"/>
      <c r="L83" s="407"/>
      <c r="M83" s="720"/>
      <c r="N83" s="924"/>
      <c r="O83" s="918"/>
      <c r="P83" s="306"/>
      <c r="Q83" s="637">
        <f t="shared" si="394"/>
        <v>0</v>
      </c>
      <c r="R83" s="656"/>
      <c r="S83" s="655"/>
      <c r="T83" s="657"/>
      <c r="U83" s="657"/>
      <c r="V83" s="762">
        <f t="shared" si="314"/>
        <v>0</v>
      </c>
      <c r="W83" s="305"/>
      <c r="X83" s="502"/>
      <c r="Y83" s="502"/>
      <c r="Z83" s="305"/>
      <c r="AA83" s="639" t="str">
        <f t="shared" si="395"/>
        <v/>
      </c>
      <c r="AB83" s="640" t="str">
        <f t="shared" si="396"/>
        <v/>
      </c>
      <c r="AC83" s="314"/>
      <c r="AD83" s="641">
        <f t="shared" si="397"/>
        <v>0</v>
      </c>
      <c r="AE83" s="729"/>
      <c r="AF83" s="728" t="str">
        <f>'整理番号表 （R6時） '!$AC83</f>
        <v/>
      </c>
      <c r="AG83" s="730" t="str">
        <f t="shared" si="398"/>
        <v/>
      </c>
      <c r="AH83" s="314"/>
      <c r="AI83" s="314"/>
      <c r="AJ83" s="639">
        <f>IF(AI83&lt;&gt;0,VLOOKUP(AI83,'整理番号表 （R6時） '!$B$20:$F$47,2,FALSE),)</f>
        <v>0</v>
      </c>
      <c r="AK83" s="409"/>
      <c r="AL83" s="733"/>
      <c r="AM83" s="409"/>
      <c r="AN83" s="315"/>
      <c r="AO83" s="644" t="str">
        <f>IF(AND($S83=1,$AN83&lt;&gt;0),VLOOKUP(AN83,'整理番号表 （R6時） '!$P$6:$Q$39,2,FALSE),IF(AND($T83=1,$AN83&gt;0,$AN83&lt;=8),VLOOKUP($AN83,'整理番号表 （R6時） '!$P$6:$Q$13,2,FALSE),IF($AN83&gt;=9,"ﾘｰｽは1～8の数字を選択","")))</f>
        <v/>
      </c>
      <c r="AP83" s="501"/>
      <c r="AQ83" s="645">
        <f t="shared" si="399"/>
        <v>0</v>
      </c>
      <c r="AR83" s="810"/>
      <c r="AS83" s="305"/>
      <c r="AT83" s="504"/>
      <c r="AU83" s="505"/>
      <c r="AV83" s="503"/>
      <c r="AW83" s="315"/>
      <c r="AX83" s="751">
        <f>IF(AW83&lt;&gt;0,VLOOKUP(AW83,'整理番号表 （R6時） '!$P$43:$R$49,2,FALSE),)</f>
        <v>0</v>
      </c>
      <c r="AY83" s="506"/>
      <c r="AZ83" s="505"/>
      <c r="BA83" s="503"/>
      <c r="BB83" s="444"/>
      <c r="BC83" s="759">
        <f t="shared" si="400"/>
        <v>0</v>
      </c>
      <c r="BD83" s="763">
        <f t="shared" si="315"/>
        <v>0</v>
      </c>
      <c r="BE83" s="759">
        <f t="shared" si="401"/>
        <v>0</v>
      </c>
      <c r="BF83" s="508"/>
      <c r="BG83" s="508"/>
      <c r="BH83" s="508"/>
      <c r="BI83" s="509"/>
      <c r="BJ83" s="770" t="str">
        <f t="shared" si="402"/>
        <v/>
      </c>
      <c r="BK83" s="772" t="str">
        <f t="shared" si="403"/>
        <v/>
      </c>
      <c r="BL83" s="648">
        <f t="shared" si="404"/>
        <v>0</v>
      </c>
      <c r="BM83" s="836"/>
      <c r="BN83" s="510"/>
      <c r="BO83" s="593"/>
      <c r="BP83" s="902"/>
      <c r="BQ83" s="756"/>
      <c r="BR83" s="756"/>
      <c r="BS83" s="756"/>
      <c r="BT83" s="929" t="str">
        <f t="shared" si="306"/>
        <v/>
      </c>
      <c r="BU83" s="911"/>
      <c r="BV83" s="752"/>
      <c r="BW83" s="751">
        <f>IF(BV83&lt;&gt;0,VLOOKUP(BV83,'整理番号表 （R6時） '!$P$43:$R$49,2,FALSE),)</f>
        <v>0</v>
      </c>
      <c r="BX83" s="758"/>
      <c r="BY83" s="757"/>
      <c r="BZ83" s="759" t="str">
        <f t="shared" si="405"/>
        <v/>
      </c>
      <c r="CA83" s="712"/>
      <c r="CB83" s="759">
        <f t="shared" si="406"/>
        <v>0</v>
      </c>
      <c r="CC83" s="763" t="str">
        <f t="shared" si="316"/>
        <v/>
      </c>
      <c r="CD83" s="754"/>
      <c r="CE83" s="754"/>
      <c r="CF83" s="759">
        <f t="shared" si="407"/>
        <v>0</v>
      </c>
      <c r="CG83" s="748"/>
      <c r="CH83" s="748"/>
      <c r="CI83" s="622"/>
      <c r="CJ83" s="853"/>
      <c r="CK83" s="854"/>
      <c r="CL83" s="665" t="str">
        <f t="shared" si="408"/>
        <v/>
      </c>
      <c r="CM83" s="666" t="str">
        <f t="shared" si="317"/>
        <v/>
      </c>
      <c r="CN83" s="744"/>
      <c r="CO83" s="496"/>
      <c r="CP83" s="762" t="str">
        <f t="shared" si="318"/>
        <v/>
      </c>
      <c r="CQ83" s="740"/>
      <c r="CR83" s="749"/>
      <c r="CS83" s="740"/>
      <c r="CT83" s="740"/>
      <c r="CU83" s="740"/>
      <c r="CV83" s="649" t="str">
        <f t="shared" si="409"/>
        <v/>
      </c>
      <c r="CW83" s="547">
        <f t="shared" si="410"/>
        <v>0</v>
      </c>
      <c r="CX83" s="762" t="str">
        <f t="shared" si="319"/>
        <v/>
      </c>
      <c r="CY83" s="715"/>
      <c r="CZ83" s="740"/>
      <c r="DA83" s="715"/>
      <c r="DB83" s="715"/>
      <c r="DC83" s="714"/>
      <c r="DD83" s="649" t="str">
        <f t="shared" si="411"/>
        <v/>
      </c>
      <c r="DE83" s="547" t="str">
        <f t="shared" si="412"/>
        <v/>
      </c>
      <c r="DF83" s="762">
        <f t="shared" si="413"/>
        <v>0</v>
      </c>
      <c r="DG83" s="762" t="str">
        <f t="shared" si="414"/>
        <v/>
      </c>
      <c r="DH83" s="762">
        <f t="shared" si="415"/>
        <v>0</v>
      </c>
      <c r="DI83" s="762">
        <f t="shared" si="416"/>
        <v>0</v>
      </c>
      <c r="DJ83" s="762">
        <f t="shared" si="417"/>
        <v>0</v>
      </c>
      <c r="DK83" s="762">
        <f t="shared" si="418"/>
        <v>0</v>
      </c>
      <c r="DL83" s="762">
        <f t="shared" si="419"/>
        <v>0</v>
      </c>
      <c r="DM83" s="762" t="str">
        <f t="shared" si="420"/>
        <v/>
      </c>
      <c r="DN83" s="855"/>
      <c r="DO83" s="661">
        <f t="shared" si="309"/>
        <v>0</v>
      </c>
      <c r="DP83" s="336">
        <f t="shared" si="309"/>
        <v>0</v>
      </c>
      <c r="DQ83" s="336">
        <f t="shared" si="309"/>
        <v>0</v>
      </c>
      <c r="DR83" s="336">
        <f t="shared" si="309"/>
        <v>0</v>
      </c>
      <c r="DS83" s="336">
        <f t="shared" si="309"/>
        <v>0</v>
      </c>
      <c r="DT83" s="336">
        <f t="shared" si="309"/>
        <v>0</v>
      </c>
      <c r="DU83" s="336">
        <f t="shared" si="320"/>
        <v>0</v>
      </c>
      <c r="DV83" s="336">
        <f t="shared" si="310"/>
        <v>0</v>
      </c>
      <c r="DW83" s="336">
        <f t="shared" si="310"/>
        <v>0</v>
      </c>
      <c r="DX83" s="336">
        <f t="shared" si="310"/>
        <v>0</v>
      </c>
      <c r="DY83" s="336">
        <f t="shared" si="310"/>
        <v>0</v>
      </c>
      <c r="DZ83" s="336">
        <f t="shared" si="310"/>
        <v>0</v>
      </c>
      <c r="EA83" s="336">
        <f t="shared" si="310"/>
        <v>0</v>
      </c>
      <c r="EB83" s="336">
        <f t="shared" si="321"/>
        <v>0</v>
      </c>
      <c r="EC83" s="336">
        <f t="shared" si="322"/>
        <v>0</v>
      </c>
      <c r="ED83" s="336">
        <f t="shared" si="323"/>
        <v>0</v>
      </c>
      <c r="EE83" s="336">
        <f t="shared" si="324"/>
        <v>0</v>
      </c>
      <c r="EF83" s="336">
        <f t="shared" si="325"/>
        <v>0</v>
      </c>
      <c r="EG83" s="390">
        <f t="shared" si="326"/>
        <v>0</v>
      </c>
      <c r="EH83" s="650">
        <f t="shared" si="421"/>
        <v>0</v>
      </c>
      <c r="EI83" s="650">
        <f>IF($AA83=1,IF(SUM($EH83:EH83)&lt;&gt;1,IF(SUM(GR83,HC83,HL83)&gt;0,1,),),)</f>
        <v>0</v>
      </c>
      <c r="EJ83" s="650">
        <f>IF($AA83=1,IF(SUM($EH83:EI83)&lt;&gt;1,IF(SUM(GS83,HD83,HM83)&gt;0,1,),),)</f>
        <v>0</v>
      </c>
      <c r="EK83" s="650">
        <f>IF($AA83=1,IF(SUM($EH83:EJ83)&lt;&gt;1,IF(SUM(GT83,HE83,HN83)&gt;0,1,),),)</f>
        <v>0</v>
      </c>
      <c r="EL83" s="650">
        <f>IF($AA83=1,IF(SUM($EH83:EK83)&lt;&gt;1,IF(SUM(GU83,GZ83,HF83,HO83)&gt;0,1,),),)</f>
        <v>0</v>
      </c>
      <c r="EM83" s="650">
        <f>IF($AA83=1,IF(SUM($EH83:EK83)&lt;&gt;1,IF(SUM(GV83,HG83,HP83)&gt;0,1,),),)</f>
        <v>0</v>
      </c>
      <c r="EN83" s="650">
        <f>IF($AA83=1,IF(SUM($EH83:EL83)&lt;&gt;1,IF(SUM(GW83,HH83,HQ83)&gt;0,1,),),)</f>
        <v>0</v>
      </c>
      <c r="EO83" s="650">
        <f>IF($AA83=1,IF(SUM($EH83:EM83)&lt;&gt;1,IF(SUM(GX83,HI83,HR83)&gt;0,1,),),)</f>
        <v>0</v>
      </c>
      <c r="EP83" s="650">
        <f>IF($AA83=1,IF(SUM($EH83:EO83)&lt;&gt;1,IF(SUM(GY83,HJ83,HS83,HA83)&gt;0,1,),),)</f>
        <v>0</v>
      </c>
      <c r="EQ83" s="818"/>
      <c r="ER83" s="818"/>
      <c r="ES83" s="818"/>
      <c r="ET83" s="818"/>
      <c r="EU83" s="818"/>
      <c r="EV83" s="818"/>
      <c r="EW83" s="59"/>
      <c r="EX83" s="59"/>
      <c r="EY83" s="59"/>
      <c r="EZ83" s="59"/>
      <c r="FA83" s="59"/>
      <c r="FB83" s="650">
        <f t="shared" si="327"/>
        <v>0</v>
      </c>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11"/>
      <c r="GB83" s="59"/>
      <c r="GC83" s="932"/>
      <c r="GD83" s="662"/>
      <c r="GE83" s="512"/>
      <c r="GF83" s="513"/>
      <c r="GG83" s="514"/>
      <c r="GH83" s="514"/>
      <c r="GI83" s="515">
        <f t="shared" si="328"/>
        <v>0</v>
      </c>
      <c r="GJ83" s="516">
        <f t="shared" si="329"/>
        <v>0</v>
      </c>
      <c r="GK83" s="517">
        <f t="shared" si="330"/>
        <v>0</v>
      </c>
      <c r="GL83" s="518">
        <f t="shared" si="331"/>
        <v>0</v>
      </c>
      <c r="GM83" s="518">
        <f t="shared" si="332"/>
        <v>0</v>
      </c>
      <c r="GN83" s="518">
        <f t="shared" si="333"/>
        <v>0</v>
      </c>
      <c r="GO83" s="518">
        <f t="shared" si="334"/>
        <v>0</v>
      </c>
      <c r="GP83" s="517">
        <f t="shared" si="422"/>
        <v>0</v>
      </c>
      <c r="GQ83" s="517">
        <f t="shared" si="423"/>
        <v>0</v>
      </c>
      <c r="GR83" s="517">
        <f>IF($GF83&lt;&gt;1,IF(AND(SUM($GQ83:GQ83)&lt;&gt;1),IF($GI83&gt;=10,1,),),0)</f>
        <v>0</v>
      </c>
      <c r="GS83" s="517">
        <f>IF($GF83&lt;&gt;1,IF(AND(SUM($GQ83:GR83)&lt;&gt;1),IF(AND($GE83=1,$GI83&gt;=4),1,),),0)</f>
        <v>0</v>
      </c>
      <c r="GT83" s="517">
        <f>IF($GF83&lt;&gt;1,IF(AND(SUM($GQ83:GS83)&lt;&gt;1),IF(AND($GE83=1,$GI83&gt;=2),1,),),0)</f>
        <v>0</v>
      </c>
      <c r="GU83" s="517">
        <f>IF($GF83&lt;&gt;1,IF(AND(SUM($GQ83:GT83)&lt;&gt;1),IF(AND($GE83=1,$GI83&gt;0),1,),),0)</f>
        <v>0</v>
      </c>
      <c r="GV83" s="517">
        <f>IF($GF83&lt;&gt;1,IF(AND(SUM($GQ83:GU83)&lt;&gt;1),IF($GI83&gt;=4,1,),),0)</f>
        <v>0</v>
      </c>
      <c r="GW83" s="517">
        <f>IF($GF83&lt;&gt;1,IF(AND(SUM($GQ83:GV83)&lt;&gt;1),IF($GE83=1,1,),),0)</f>
        <v>0</v>
      </c>
      <c r="GX83" s="517">
        <f>IF($GF83&lt;&gt;1,IF(AND(SUM($GQ83:GW83)&lt;&gt;1),IF($GI83&gt;=2,1,),),0)</f>
        <v>0</v>
      </c>
      <c r="GY83" s="517">
        <f>IF($GF83&lt;&gt;1,IF(AND(SUM($GQ83:GX83)&lt;&gt;1),IF($GI83&gt;0,1,),),0)</f>
        <v>0</v>
      </c>
      <c r="GZ83" s="517">
        <f t="shared" si="424"/>
        <v>0</v>
      </c>
      <c r="HA83" s="517">
        <f>IF(AND(SUM($GZ83:GZ83)&lt;&gt;1,$GP83=4,$GF83=1,$GI83&gt;0),1,0)</f>
        <v>0</v>
      </c>
      <c r="HB83" s="517">
        <f t="shared" si="425"/>
        <v>0</v>
      </c>
      <c r="HC83" s="517">
        <f t="shared" si="426"/>
        <v>0</v>
      </c>
      <c r="HD83" s="517">
        <f>IF(AND($GP83=2,SUM($HB83:HC83)&lt;&gt;1),IF(AND($GE83=1,$GJ83&gt;=0.2),1,),)</f>
        <v>0</v>
      </c>
      <c r="HE83" s="517">
        <f>IF(AND($GP83=2,SUM($HB83:HD83)&lt;&gt;1),IF(AND($GE83=1,$GJ83&gt;=0.1),1,),)</f>
        <v>0</v>
      </c>
      <c r="HF83" s="517">
        <f>IF(AND($GP83=2,SUM($HB83:HE83)&lt;&gt;1),IF(AND($GE83=1,$GI83&gt;0),1,),)</f>
        <v>0</v>
      </c>
      <c r="HG83" s="517">
        <f>IF(AND($GP83=2,SUM($HB83:HF83)&lt;&gt;1),IF($GJ83&gt;=0.2,1,),)</f>
        <v>0</v>
      </c>
      <c r="HH83" s="517">
        <f>IF(AND($GP83=2,SUM($HB83:HG83)&lt;&gt;1),IF($GE83=1,1,),)</f>
        <v>0</v>
      </c>
      <c r="HI83" s="517">
        <f>IF(AND($GP83=2,SUM($HB83:HH83)&lt;&gt;1),IF($GJ83&gt;=0.1,1,),)</f>
        <v>0</v>
      </c>
      <c r="HJ83" s="517">
        <f>IF(AND(SUM($HB83:HI83)&lt;&gt;1,$GP83=2,$GI83&gt;0),1,)</f>
        <v>0</v>
      </c>
      <c r="HK83" s="517">
        <f t="shared" si="427"/>
        <v>0</v>
      </c>
      <c r="HL83" s="517">
        <f t="shared" si="428"/>
        <v>0</v>
      </c>
      <c r="HM83" s="517">
        <f>IF(AND($GP83=3,SUM($HK83:HL83)&lt;&gt;1),IF(AND($GE83=1,$GJ83&gt;=0.1),1,),)</f>
        <v>0</v>
      </c>
      <c r="HN83" s="517">
        <f>IF(AND($GP83=3,SUM($HK83:HM83)&lt;&gt;1),IF(AND($GE83=1,$GJ83&gt;=0.05),1,),)</f>
        <v>0</v>
      </c>
      <c r="HO83" s="517">
        <f>IF(AND($GP83=3,SUM($HK83:HN83)&lt;&gt;1),IF(AND($GE83=1,$GI83&gt;0),1,),)</f>
        <v>0</v>
      </c>
      <c r="HP83" s="517">
        <f>IF(AND($GP83=3,SUM($HK83:HO83)&lt;&gt;1),IF($GJ83&gt;=0.1,1,),)</f>
        <v>0</v>
      </c>
      <c r="HQ83" s="517">
        <f>IF(AND($GP83=3,SUM($HK83:HP83)&lt;&gt;1),IF($GE83=1,1,),)</f>
        <v>0</v>
      </c>
      <c r="HR83" s="517">
        <f>IF(AND($GP83=3,SUM($HK83:HQ83)&lt;&gt;1),IF($GJ83&gt;=0.05,1,),)</f>
        <v>0</v>
      </c>
      <c r="HS83" s="517">
        <f>IF(AND(SUM($HK83:HR83)&lt;&gt;1,$GP83=3,$GF83=1,$GI83&gt;0),1,)</f>
        <v>0</v>
      </c>
      <c r="HT83" s="831"/>
      <c r="HU83" s="520">
        <f t="shared" si="429"/>
        <v>0</v>
      </c>
      <c r="HV83" s="521">
        <f t="shared" si="430"/>
        <v>0</v>
      </c>
      <c r="HW83" s="521">
        <f t="shared" si="431"/>
        <v>0</v>
      </c>
      <c r="HX83" s="521">
        <f t="shared" si="432"/>
        <v>0</v>
      </c>
      <c r="HY83" s="521">
        <f t="shared" si="433"/>
        <v>0</v>
      </c>
      <c r="HZ83" s="521">
        <f t="shared" si="434"/>
        <v>0</v>
      </c>
      <c r="IA83" s="521">
        <f t="shared" si="435"/>
        <v>0</v>
      </c>
      <c r="IB83" s="521">
        <f t="shared" si="436"/>
        <v>0</v>
      </c>
      <c r="IC83" s="521">
        <f t="shared" si="437"/>
        <v>0</v>
      </c>
      <c r="ID83" s="521">
        <f t="shared" si="438"/>
        <v>0</v>
      </c>
      <c r="IE83" s="521">
        <f t="shared" si="439"/>
        <v>0</v>
      </c>
      <c r="IF83" s="521">
        <f t="shared" si="440"/>
        <v>0</v>
      </c>
      <c r="IG83" s="521">
        <f t="shared" si="441"/>
        <v>0</v>
      </c>
      <c r="IH83" s="521">
        <f t="shared" si="442"/>
        <v>0</v>
      </c>
      <c r="II83" s="521">
        <f t="shared" si="443"/>
        <v>0</v>
      </c>
      <c r="IJ83" s="521">
        <f t="shared" si="444"/>
        <v>0</v>
      </c>
      <c r="IK83" s="521">
        <f t="shared" si="445"/>
        <v>0</v>
      </c>
      <c r="IL83" s="521">
        <f t="shared" si="446"/>
        <v>0</v>
      </c>
      <c r="IM83" s="521">
        <f t="shared" si="447"/>
        <v>0</v>
      </c>
      <c r="IN83" s="521">
        <f t="shared" si="335"/>
        <v>0</v>
      </c>
      <c r="IO83" s="521">
        <f t="shared" si="336"/>
        <v>0</v>
      </c>
      <c r="IP83" s="521">
        <f t="shared" si="337"/>
        <v>0</v>
      </c>
      <c r="IQ83" s="521">
        <f t="shared" si="338"/>
        <v>0</v>
      </c>
      <c r="IR83" s="521">
        <f t="shared" si="339"/>
        <v>0</v>
      </c>
      <c r="IS83" s="521">
        <f t="shared" si="340"/>
        <v>0</v>
      </c>
      <c r="IT83" s="521">
        <f t="shared" si="341"/>
        <v>0</v>
      </c>
      <c r="IU83" s="521">
        <f t="shared" si="342"/>
        <v>0</v>
      </c>
      <c r="IV83" s="521">
        <f t="shared" si="343"/>
        <v>0</v>
      </c>
      <c r="IW83" s="823">
        <f t="shared" si="344"/>
        <v>0</v>
      </c>
      <c r="IX83" s="521">
        <f t="shared" si="345"/>
        <v>0</v>
      </c>
      <c r="IY83" s="521">
        <f t="shared" si="346"/>
        <v>0</v>
      </c>
      <c r="IZ83" s="823">
        <f t="shared" si="448"/>
        <v>0</v>
      </c>
      <c r="JA83" s="521">
        <f t="shared" si="347"/>
        <v>0</v>
      </c>
      <c r="JB83" s="521">
        <f t="shared" si="348"/>
        <v>0</v>
      </c>
      <c r="JC83" s="521">
        <f t="shared" si="349"/>
        <v>0</v>
      </c>
      <c r="JD83" s="521">
        <f t="shared" si="449"/>
        <v>0</v>
      </c>
      <c r="JE83" s="521">
        <f t="shared" si="450"/>
        <v>0</v>
      </c>
      <c r="JF83" s="521">
        <f t="shared" si="451"/>
        <v>0</v>
      </c>
      <c r="JG83" s="521">
        <f t="shared" si="452"/>
        <v>0</v>
      </c>
      <c r="JH83" s="521">
        <f t="shared" si="453"/>
        <v>0</v>
      </c>
      <c r="JI83" s="521">
        <f t="shared" si="454"/>
        <v>0</v>
      </c>
      <c r="JJ83" s="521">
        <f t="shared" si="455"/>
        <v>0</v>
      </c>
      <c r="JK83" s="521">
        <f t="shared" si="456"/>
        <v>0</v>
      </c>
      <c r="JL83" s="521">
        <f t="shared" si="457"/>
        <v>0</v>
      </c>
      <c r="JM83" s="521">
        <f t="shared" si="458"/>
        <v>0</v>
      </c>
      <c r="JN83" s="521">
        <f t="shared" si="459"/>
        <v>0</v>
      </c>
      <c r="JO83" s="521">
        <f t="shared" si="460"/>
        <v>0</v>
      </c>
      <c r="JP83" s="521">
        <f t="shared" si="461"/>
        <v>0</v>
      </c>
      <c r="JQ83" s="521">
        <f t="shared" si="462"/>
        <v>0</v>
      </c>
      <c r="JR83" s="521">
        <f t="shared" si="463"/>
        <v>0</v>
      </c>
      <c r="JS83" s="521">
        <f t="shared" si="464"/>
        <v>0</v>
      </c>
      <c r="JT83" s="521">
        <f t="shared" si="465"/>
        <v>0</v>
      </c>
      <c r="JU83" s="521">
        <f t="shared" si="466"/>
        <v>0</v>
      </c>
      <c r="JV83" s="521">
        <f t="shared" si="467"/>
        <v>0</v>
      </c>
      <c r="JW83" s="521">
        <f t="shared" si="468"/>
        <v>0</v>
      </c>
      <c r="JX83" s="521">
        <f t="shared" si="469"/>
        <v>0</v>
      </c>
      <c r="JY83" s="521">
        <f t="shared" si="470"/>
        <v>0</v>
      </c>
      <c r="JZ83" s="521">
        <f t="shared" si="471"/>
        <v>0</v>
      </c>
      <c r="KA83" s="521">
        <f t="shared" si="472"/>
        <v>0</v>
      </c>
      <c r="KB83" s="521">
        <f t="shared" si="473"/>
        <v>0</v>
      </c>
      <c r="KC83" s="521">
        <f t="shared" si="474"/>
        <v>0</v>
      </c>
      <c r="KD83" s="521">
        <f t="shared" si="475"/>
        <v>0</v>
      </c>
      <c r="KE83" s="521">
        <f t="shared" si="476"/>
        <v>0</v>
      </c>
      <c r="KF83" s="521">
        <f t="shared" si="350"/>
        <v>0</v>
      </c>
      <c r="KG83" s="521">
        <f t="shared" si="477"/>
        <v>0</v>
      </c>
      <c r="KH83" s="521">
        <f t="shared" si="478"/>
        <v>0</v>
      </c>
      <c r="KI83" s="522">
        <f t="shared" si="479"/>
        <v>0</v>
      </c>
      <c r="KJ83" s="521">
        <f t="shared" si="351"/>
        <v>0</v>
      </c>
      <c r="KK83" s="760">
        <f>IF(H83=1,VLOOKUP(C83,'総括表 (A表)'!$E$12:$AW$542,42,FALSE),)</f>
        <v>0</v>
      </c>
      <c r="KL83" s="524">
        <f t="shared" si="480"/>
        <v>0</v>
      </c>
      <c r="KM83" s="521" t="str">
        <f t="shared" si="352"/>
        <v/>
      </c>
      <c r="KN83" s="521" t="str">
        <f t="shared" si="353"/>
        <v/>
      </c>
      <c r="KO83" s="521" t="str">
        <f t="shared" si="481"/>
        <v/>
      </c>
      <c r="KP83" s="521" t="str">
        <f t="shared" si="354"/>
        <v/>
      </c>
      <c r="KQ83" s="521" t="str">
        <f t="shared" si="355"/>
        <v/>
      </c>
      <c r="KR83" s="521" t="str">
        <f t="shared" si="356"/>
        <v/>
      </c>
      <c r="KS83" s="521" t="str">
        <f t="shared" si="357"/>
        <v/>
      </c>
      <c r="KT83" s="521" t="str">
        <f t="shared" si="358"/>
        <v/>
      </c>
      <c r="KU83" s="760" t="str">
        <f t="shared" si="359"/>
        <v/>
      </c>
      <c r="KV83" s="521" t="str">
        <f t="shared" si="360"/>
        <v/>
      </c>
      <c r="KW83" s="520">
        <f t="shared" si="361"/>
        <v>0</v>
      </c>
      <c r="KX83" s="521" t="str">
        <f t="shared" si="482"/>
        <v/>
      </c>
      <c r="KY83" s="525">
        <f t="shared" si="362"/>
        <v>0</v>
      </c>
      <c r="KZ83" s="521" t="str">
        <f t="shared" si="363"/>
        <v/>
      </c>
      <c r="LA83" s="760" t="str">
        <f t="shared" si="364"/>
        <v/>
      </c>
      <c r="LB83" s="526" t="str">
        <f t="shared" si="365"/>
        <v>○</v>
      </c>
      <c r="LC83" s="520">
        <f t="shared" si="483"/>
        <v>0</v>
      </c>
      <c r="LD83" s="527">
        <f t="shared" si="484"/>
        <v>0</v>
      </c>
      <c r="LE83" s="527" t="str">
        <f t="shared" si="485"/>
        <v/>
      </c>
      <c r="LF83" s="761" t="str">
        <f t="shared" si="486"/>
        <v/>
      </c>
      <c r="LG83" s="735" t="str">
        <f t="shared" si="366"/>
        <v/>
      </c>
      <c r="LH83" s="530" t="str">
        <f t="shared" si="367"/>
        <v>○</v>
      </c>
      <c r="LI83" s="736">
        <f t="shared" si="368"/>
        <v>0</v>
      </c>
      <c r="LJ83" s="761">
        <f t="shared" si="369"/>
        <v>0</v>
      </c>
      <c r="LK83" s="532">
        <f t="shared" si="487"/>
        <v>0</v>
      </c>
      <c r="LL83" s="533" t="str">
        <f t="shared" si="488"/>
        <v>○</v>
      </c>
      <c r="LM83" s="600">
        <f t="shared" si="370"/>
        <v>0</v>
      </c>
      <c r="LN83" s="602" t="str">
        <f t="shared" si="489"/>
        <v>○</v>
      </c>
      <c r="LO83" s="608">
        <f t="shared" si="371"/>
        <v>0</v>
      </c>
      <c r="LP83" s="521" t="str">
        <f t="shared" si="372"/>
        <v/>
      </c>
      <c r="LQ83" s="607">
        <f t="shared" si="373"/>
        <v>0</v>
      </c>
      <c r="LR83" s="521" t="str">
        <f t="shared" si="374"/>
        <v/>
      </c>
      <c r="LS83" s="519" t="str">
        <f t="shared" si="375"/>
        <v/>
      </c>
      <c r="LT83" s="526" t="str">
        <f t="shared" si="376"/>
        <v>○</v>
      </c>
      <c r="LU83" s="601" t="str">
        <f t="shared" si="490"/>
        <v/>
      </c>
      <c r="LV83" s="601">
        <f t="shared" si="491"/>
        <v>0</v>
      </c>
      <c r="LW83" s="761">
        <f t="shared" si="377"/>
        <v>0</v>
      </c>
      <c r="LX83" s="735">
        <f t="shared" si="378"/>
        <v>0</v>
      </c>
      <c r="LY83" s="530" t="str">
        <f t="shared" si="379"/>
        <v>○</v>
      </c>
      <c r="LZ83" s="736">
        <f t="shared" si="380"/>
        <v>0</v>
      </c>
      <c r="MA83" s="761">
        <f t="shared" si="381"/>
        <v>0</v>
      </c>
      <c r="MB83" s="532">
        <f t="shared" si="382"/>
        <v>0</v>
      </c>
      <c r="MC83" s="533" t="str">
        <f t="shared" si="492"/>
        <v>○</v>
      </c>
      <c r="MD83" s="473">
        <f>IF(AND($H83=1,$T83=1),SUMIF($E$14:$E$213,E83,$CA$14:CA282),0)</f>
        <v>0</v>
      </c>
      <c r="ME83" s="856" t="str">
        <f t="shared" si="383"/>
        <v>○</v>
      </c>
      <c r="MF83" s="869" t="str">
        <f t="shared" si="493"/>
        <v/>
      </c>
      <c r="MG83" s="870" t="str">
        <f t="shared" si="384"/>
        <v/>
      </c>
      <c r="MH83" s="871" t="str">
        <f t="shared" si="385"/>
        <v/>
      </c>
      <c r="MI83" s="872" t="str">
        <f t="shared" si="494"/>
        <v/>
      </c>
      <c r="MJ83" s="873" t="str">
        <f t="shared" si="386"/>
        <v/>
      </c>
      <c r="MK83" s="874">
        <f t="shared" si="387"/>
        <v>0</v>
      </c>
    </row>
    <row r="84" spans="1:349" ht="18.649999999999999" customHeight="1">
      <c r="A84" s="610">
        <f t="shared" si="311"/>
        <v>0</v>
      </c>
      <c r="B84" s="610">
        <f t="shared" si="388"/>
        <v>0</v>
      </c>
      <c r="C84" s="610">
        <f t="shared" si="389"/>
        <v>0</v>
      </c>
      <c r="D84" s="610">
        <f t="shared" si="390"/>
        <v>0</v>
      </c>
      <c r="E84" s="610">
        <f t="shared" si="312"/>
        <v>0</v>
      </c>
      <c r="F84" s="610">
        <f t="shared" si="391"/>
        <v>0</v>
      </c>
      <c r="G84" s="610">
        <f t="shared" si="392"/>
        <v>0</v>
      </c>
      <c r="H84" s="610">
        <f t="shared" si="393"/>
        <v>0</v>
      </c>
      <c r="I84" s="611">
        <f t="shared" si="313"/>
        <v>71</v>
      </c>
      <c r="J84" s="406"/>
      <c r="K84" s="407"/>
      <c r="L84" s="407"/>
      <c r="M84" s="720"/>
      <c r="N84" s="924"/>
      <c r="O84" s="918"/>
      <c r="P84" s="306"/>
      <c r="Q84" s="637">
        <f t="shared" si="394"/>
        <v>0</v>
      </c>
      <c r="R84" s="656"/>
      <c r="S84" s="655"/>
      <c r="T84" s="657"/>
      <c r="U84" s="657"/>
      <c r="V84" s="762">
        <f t="shared" si="314"/>
        <v>0</v>
      </c>
      <c r="W84" s="305"/>
      <c r="X84" s="502"/>
      <c r="Y84" s="502"/>
      <c r="Z84" s="305"/>
      <c r="AA84" s="639" t="str">
        <f t="shared" si="395"/>
        <v/>
      </c>
      <c r="AB84" s="640" t="str">
        <f t="shared" si="396"/>
        <v/>
      </c>
      <c r="AC84" s="314"/>
      <c r="AD84" s="641">
        <f t="shared" si="397"/>
        <v>0</v>
      </c>
      <c r="AE84" s="729"/>
      <c r="AF84" s="728" t="str">
        <f>'整理番号表 （R6時） '!$AC84</f>
        <v/>
      </c>
      <c r="AG84" s="730" t="str">
        <f t="shared" si="398"/>
        <v/>
      </c>
      <c r="AH84" s="314"/>
      <c r="AI84" s="314"/>
      <c r="AJ84" s="639">
        <f>IF(AI84&lt;&gt;0,VLOOKUP(AI84,'整理番号表 （R6時） '!$B$20:$F$47,2,FALSE),)</f>
        <v>0</v>
      </c>
      <c r="AK84" s="409"/>
      <c r="AL84" s="733"/>
      <c r="AM84" s="409"/>
      <c r="AN84" s="315"/>
      <c r="AO84" s="644" t="str">
        <f>IF(AND($S84=1,$AN84&lt;&gt;0),VLOOKUP(AN84,'整理番号表 （R6時） '!$P$6:$Q$39,2,FALSE),IF(AND($T84=1,$AN84&gt;0,$AN84&lt;=8),VLOOKUP($AN84,'整理番号表 （R6時） '!$P$6:$Q$13,2,FALSE),IF($AN84&gt;=9,"ﾘｰｽは1～8の数字を選択","")))</f>
        <v/>
      </c>
      <c r="AP84" s="501"/>
      <c r="AQ84" s="645">
        <f t="shared" si="399"/>
        <v>0</v>
      </c>
      <c r="AR84" s="810"/>
      <c r="AS84" s="305"/>
      <c r="AT84" s="504"/>
      <c r="AU84" s="505"/>
      <c r="AV84" s="503"/>
      <c r="AW84" s="315"/>
      <c r="AX84" s="751">
        <f>IF(AW84&lt;&gt;0,VLOOKUP(AW84,'整理番号表 （R6時） '!$P$43:$R$49,2,FALSE),)</f>
        <v>0</v>
      </c>
      <c r="AY84" s="506"/>
      <c r="AZ84" s="505"/>
      <c r="BA84" s="503"/>
      <c r="BB84" s="444"/>
      <c r="BC84" s="759">
        <f t="shared" si="400"/>
        <v>0</v>
      </c>
      <c r="BD84" s="763">
        <f t="shared" si="315"/>
        <v>0</v>
      </c>
      <c r="BE84" s="759">
        <f t="shared" si="401"/>
        <v>0</v>
      </c>
      <c r="BF84" s="508"/>
      <c r="BG84" s="508"/>
      <c r="BH84" s="508"/>
      <c r="BI84" s="509"/>
      <c r="BJ84" s="770" t="str">
        <f t="shared" si="402"/>
        <v/>
      </c>
      <c r="BK84" s="772" t="str">
        <f t="shared" si="403"/>
        <v/>
      </c>
      <c r="BL84" s="648">
        <f t="shared" si="404"/>
        <v>0</v>
      </c>
      <c r="BM84" s="836"/>
      <c r="BN84" s="510"/>
      <c r="BO84" s="593"/>
      <c r="BP84" s="902"/>
      <c r="BQ84" s="756"/>
      <c r="BR84" s="756"/>
      <c r="BS84" s="756"/>
      <c r="BT84" s="929" t="str">
        <f t="shared" si="306"/>
        <v/>
      </c>
      <c r="BU84" s="911"/>
      <c r="BV84" s="752"/>
      <c r="BW84" s="751">
        <f>IF(BV84&lt;&gt;0,VLOOKUP(BV84,'整理番号表 （R6時） '!$P$43:$R$49,2,FALSE),)</f>
        <v>0</v>
      </c>
      <c r="BX84" s="758"/>
      <c r="BY84" s="757"/>
      <c r="BZ84" s="759" t="str">
        <f t="shared" si="405"/>
        <v/>
      </c>
      <c r="CA84" s="712"/>
      <c r="CB84" s="759">
        <f t="shared" si="406"/>
        <v>0</v>
      </c>
      <c r="CC84" s="763" t="str">
        <f t="shared" si="316"/>
        <v/>
      </c>
      <c r="CD84" s="754"/>
      <c r="CE84" s="754"/>
      <c r="CF84" s="759">
        <f t="shared" si="407"/>
        <v>0</v>
      </c>
      <c r="CG84" s="748"/>
      <c r="CH84" s="748"/>
      <c r="CI84" s="622"/>
      <c r="CJ84" s="853"/>
      <c r="CK84" s="854"/>
      <c r="CL84" s="665" t="str">
        <f t="shared" si="408"/>
        <v/>
      </c>
      <c r="CM84" s="666" t="str">
        <f t="shared" si="317"/>
        <v/>
      </c>
      <c r="CN84" s="744"/>
      <c r="CO84" s="496"/>
      <c r="CP84" s="762" t="str">
        <f t="shared" si="318"/>
        <v/>
      </c>
      <c r="CQ84" s="740"/>
      <c r="CR84" s="749"/>
      <c r="CS84" s="740"/>
      <c r="CT84" s="740"/>
      <c r="CU84" s="740"/>
      <c r="CV84" s="649" t="str">
        <f t="shared" si="409"/>
        <v/>
      </c>
      <c r="CW84" s="547">
        <f t="shared" si="410"/>
        <v>0</v>
      </c>
      <c r="CX84" s="762" t="str">
        <f t="shared" si="319"/>
        <v/>
      </c>
      <c r="CY84" s="715"/>
      <c r="CZ84" s="740"/>
      <c r="DA84" s="715"/>
      <c r="DB84" s="715"/>
      <c r="DC84" s="714"/>
      <c r="DD84" s="649" t="str">
        <f t="shared" si="411"/>
        <v/>
      </c>
      <c r="DE84" s="547" t="str">
        <f t="shared" si="412"/>
        <v/>
      </c>
      <c r="DF84" s="762">
        <f t="shared" si="413"/>
        <v>0</v>
      </c>
      <c r="DG84" s="762" t="str">
        <f t="shared" si="414"/>
        <v/>
      </c>
      <c r="DH84" s="762">
        <f t="shared" si="415"/>
        <v>0</v>
      </c>
      <c r="DI84" s="762">
        <f t="shared" si="416"/>
        <v>0</v>
      </c>
      <c r="DJ84" s="762">
        <f t="shared" si="417"/>
        <v>0</v>
      </c>
      <c r="DK84" s="762">
        <f t="shared" si="418"/>
        <v>0</v>
      </c>
      <c r="DL84" s="762">
        <f t="shared" si="419"/>
        <v>0</v>
      </c>
      <c r="DM84" s="762" t="str">
        <f t="shared" si="420"/>
        <v/>
      </c>
      <c r="DN84" s="855"/>
      <c r="DO84" s="661">
        <f t="shared" ref="DO84:DT93" si="495">IF(OR($CQ84&lt;=0,$CU84&lt;=0),0,IF(AND($AA84=1,$H84=1,$FU84&lt;&gt;1,DO$2&lt;=$CV84,$CV84&lt;DP$2),1,))</f>
        <v>0</v>
      </c>
      <c r="DP84" s="336">
        <f t="shared" si="495"/>
        <v>0</v>
      </c>
      <c r="DQ84" s="336">
        <f t="shared" si="495"/>
        <v>0</v>
      </c>
      <c r="DR84" s="336">
        <f t="shared" si="495"/>
        <v>0</v>
      </c>
      <c r="DS84" s="336">
        <f t="shared" si="495"/>
        <v>0</v>
      </c>
      <c r="DT84" s="336">
        <f t="shared" si="495"/>
        <v>0</v>
      </c>
      <c r="DU84" s="336">
        <f t="shared" si="320"/>
        <v>0</v>
      </c>
      <c r="DV84" s="336">
        <f t="shared" ref="DV84:EA93" si="496">IF($CU84&lt;0,0,IF(AND($AA84=1,$H84=1,$FU84&lt;&gt;1,DV$2&lt;=$CW84,$CW84&lt;DW$2),1,))</f>
        <v>0</v>
      </c>
      <c r="DW84" s="336">
        <f t="shared" si="496"/>
        <v>0</v>
      </c>
      <c r="DX84" s="336">
        <f t="shared" si="496"/>
        <v>0</v>
      </c>
      <c r="DY84" s="336">
        <f t="shared" si="496"/>
        <v>0</v>
      </c>
      <c r="DZ84" s="336">
        <f t="shared" si="496"/>
        <v>0</v>
      </c>
      <c r="EA84" s="336">
        <f t="shared" si="496"/>
        <v>0</v>
      </c>
      <c r="EB84" s="336">
        <f t="shared" si="321"/>
        <v>0</v>
      </c>
      <c r="EC84" s="336">
        <f t="shared" si="322"/>
        <v>0</v>
      </c>
      <c r="ED84" s="336">
        <f t="shared" si="323"/>
        <v>0</v>
      </c>
      <c r="EE84" s="336">
        <f t="shared" si="324"/>
        <v>0</v>
      </c>
      <c r="EF84" s="336">
        <f t="shared" si="325"/>
        <v>0</v>
      </c>
      <c r="EG84" s="390">
        <f t="shared" si="326"/>
        <v>0</v>
      </c>
      <c r="EH84" s="650">
        <f t="shared" si="421"/>
        <v>0</v>
      </c>
      <c r="EI84" s="650">
        <f>IF($AA84=1,IF(SUM($EH84:EH84)&lt;&gt;1,IF(SUM(GR84,HC84,HL84)&gt;0,1,),),)</f>
        <v>0</v>
      </c>
      <c r="EJ84" s="650">
        <f>IF($AA84=1,IF(SUM($EH84:EI84)&lt;&gt;1,IF(SUM(GS84,HD84,HM84)&gt;0,1,),),)</f>
        <v>0</v>
      </c>
      <c r="EK84" s="650">
        <f>IF($AA84=1,IF(SUM($EH84:EJ84)&lt;&gt;1,IF(SUM(GT84,HE84,HN84)&gt;0,1,),),)</f>
        <v>0</v>
      </c>
      <c r="EL84" s="650">
        <f>IF($AA84=1,IF(SUM($EH84:EK84)&lt;&gt;1,IF(SUM(GU84,GZ84,HF84,HO84)&gt;0,1,),),)</f>
        <v>0</v>
      </c>
      <c r="EM84" s="650">
        <f>IF($AA84=1,IF(SUM($EH84:EK84)&lt;&gt;1,IF(SUM(GV84,HG84,HP84)&gt;0,1,),),)</f>
        <v>0</v>
      </c>
      <c r="EN84" s="650">
        <f>IF($AA84=1,IF(SUM($EH84:EL84)&lt;&gt;1,IF(SUM(GW84,HH84,HQ84)&gt;0,1,),),)</f>
        <v>0</v>
      </c>
      <c r="EO84" s="650">
        <f>IF($AA84=1,IF(SUM($EH84:EM84)&lt;&gt;1,IF(SUM(GX84,HI84,HR84)&gt;0,1,),),)</f>
        <v>0</v>
      </c>
      <c r="EP84" s="650">
        <f>IF($AA84=1,IF(SUM($EH84:EO84)&lt;&gt;1,IF(SUM(GY84,HJ84,HS84,HA84)&gt;0,1,),),)</f>
        <v>0</v>
      </c>
      <c r="EQ84" s="818"/>
      <c r="ER84" s="818"/>
      <c r="ES84" s="818"/>
      <c r="ET84" s="818"/>
      <c r="EU84" s="818"/>
      <c r="EV84" s="818"/>
      <c r="EW84" s="59"/>
      <c r="EX84" s="59"/>
      <c r="EY84" s="59"/>
      <c r="EZ84" s="59"/>
      <c r="FA84" s="59"/>
      <c r="FB84" s="650">
        <f t="shared" si="327"/>
        <v>0</v>
      </c>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11"/>
      <c r="GB84" s="59"/>
      <c r="GC84" s="932"/>
      <c r="GD84" s="662"/>
      <c r="GE84" s="512"/>
      <c r="GF84" s="513"/>
      <c r="GG84" s="514"/>
      <c r="GH84" s="514"/>
      <c r="GI84" s="515">
        <f t="shared" si="328"/>
        <v>0</v>
      </c>
      <c r="GJ84" s="516">
        <f t="shared" si="329"/>
        <v>0</v>
      </c>
      <c r="GK84" s="517">
        <f t="shared" si="330"/>
        <v>0</v>
      </c>
      <c r="GL84" s="518">
        <f t="shared" si="331"/>
        <v>0</v>
      </c>
      <c r="GM84" s="518">
        <f t="shared" si="332"/>
        <v>0</v>
      </c>
      <c r="GN84" s="518">
        <f t="shared" si="333"/>
        <v>0</v>
      </c>
      <c r="GO84" s="518">
        <f t="shared" si="334"/>
        <v>0</v>
      </c>
      <c r="GP84" s="517">
        <f t="shared" si="422"/>
        <v>0</v>
      </c>
      <c r="GQ84" s="517">
        <f t="shared" si="423"/>
        <v>0</v>
      </c>
      <c r="GR84" s="517">
        <f>IF($GF84&lt;&gt;1,IF(AND(SUM($GQ84:GQ84)&lt;&gt;1),IF($GI84&gt;=10,1,),),0)</f>
        <v>0</v>
      </c>
      <c r="GS84" s="517">
        <f>IF($GF84&lt;&gt;1,IF(AND(SUM($GQ84:GR84)&lt;&gt;1),IF(AND($GE84=1,$GI84&gt;=4),1,),),0)</f>
        <v>0</v>
      </c>
      <c r="GT84" s="517">
        <f>IF($GF84&lt;&gt;1,IF(AND(SUM($GQ84:GS84)&lt;&gt;1),IF(AND($GE84=1,$GI84&gt;=2),1,),),0)</f>
        <v>0</v>
      </c>
      <c r="GU84" s="517">
        <f>IF($GF84&lt;&gt;1,IF(AND(SUM($GQ84:GT84)&lt;&gt;1),IF(AND($GE84=1,$GI84&gt;0),1,),),0)</f>
        <v>0</v>
      </c>
      <c r="GV84" s="517">
        <f>IF($GF84&lt;&gt;1,IF(AND(SUM($GQ84:GU84)&lt;&gt;1),IF($GI84&gt;=4,1,),),0)</f>
        <v>0</v>
      </c>
      <c r="GW84" s="517">
        <f>IF($GF84&lt;&gt;1,IF(AND(SUM($GQ84:GV84)&lt;&gt;1),IF($GE84=1,1,),),0)</f>
        <v>0</v>
      </c>
      <c r="GX84" s="517">
        <f>IF($GF84&lt;&gt;1,IF(AND(SUM($GQ84:GW84)&lt;&gt;1),IF($GI84&gt;=2,1,),),0)</f>
        <v>0</v>
      </c>
      <c r="GY84" s="517">
        <f>IF($GF84&lt;&gt;1,IF(AND(SUM($GQ84:GX84)&lt;&gt;1),IF($GI84&gt;0,1,),),0)</f>
        <v>0</v>
      </c>
      <c r="GZ84" s="517">
        <f t="shared" si="424"/>
        <v>0</v>
      </c>
      <c r="HA84" s="517">
        <f>IF(AND(SUM($GZ84:GZ84)&lt;&gt;1,$GP84=4,$GF84=1,$GI84&gt;0),1,0)</f>
        <v>0</v>
      </c>
      <c r="HB84" s="517">
        <f t="shared" si="425"/>
        <v>0</v>
      </c>
      <c r="HC84" s="517">
        <f t="shared" si="426"/>
        <v>0</v>
      </c>
      <c r="HD84" s="517">
        <f>IF(AND($GP84=2,SUM($HB84:HC84)&lt;&gt;1),IF(AND($GE84=1,$GJ84&gt;=0.2),1,),)</f>
        <v>0</v>
      </c>
      <c r="HE84" s="517">
        <f>IF(AND($GP84=2,SUM($HB84:HD84)&lt;&gt;1),IF(AND($GE84=1,$GJ84&gt;=0.1),1,),)</f>
        <v>0</v>
      </c>
      <c r="HF84" s="517">
        <f>IF(AND($GP84=2,SUM($HB84:HE84)&lt;&gt;1),IF(AND($GE84=1,$GI84&gt;0),1,),)</f>
        <v>0</v>
      </c>
      <c r="HG84" s="517">
        <f>IF(AND($GP84=2,SUM($HB84:HF84)&lt;&gt;1),IF($GJ84&gt;=0.2,1,),)</f>
        <v>0</v>
      </c>
      <c r="HH84" s="517">
        <f>IF(AND($GP84=2,SUM($HB84:HG84)&lt;&gt;1),IF($GE84=1,1,),)</f>
        <v>0</v>
      </c>
      <c r="HI84" s="517">
        <f>IF(AND($GP84=2,SUM($HB84:HH84)&lt;&gt;1),IF($GJ84&gt;=0.1,1,),)</f>
        <v>0</v>
      </c>
      <c r="HJ84" s="517">
        <f>IF(AND(SUM($HB84:HI84)&lt;&gt;1,$GP84=2,$GI84&gt;0),1,)</f>
        <v>0</v>
      </c>
      <c r="HK84" s="517">
        <f t="shared" si="427"/>
        <v>0</v>
      </c>
      <c r="HL84" s="517">
        <f t="shared" si="428"/>
        <v>0</v>
      </c>
      <c r="HM84" s="517">
        <f>IF(AND($GP84=3,SUM($HK84:HL84)&lt;&gt;1),IF(AND($GE84=1,$GJ84&gt;=0.1),1,),)</f>
        <v>0</v>
      </c>
      <c r="HN84" s="517">
        <f>IF(AND($GP84=3,SUM($HK84:HM84)&lt;&gt;1),IF(AND($GE84=1,$GJ84&gt;=0.05),1,),)</f>
        <v>0</v>
      </c>
      <c r="HO84" s="517">
        <f>IF(AND($GP84=3,SUM($HK84:HN84)&lt;&gt;1),IF(AND($GE84=1,$GI84&gt;0),1,),)</f>
        <v>0</v>
      </c>
      <c r="HP84" s="517">
        <f>IF(AND($GP84=3,SUM($HK84:HO84)&lt;&gt;1),IF($GJ84&gt;=0.1,1,),)</f>
        <v>0</v>
      </c>
      <c r="HQ84" s="517">
        <f>IF(AND($GP84=3,SUM($HK84:HP84)&lt;&gt;1),IF($GE84=1,1,),)</f>
        <v>0</v>
      </c>
      <c r="HR84" s="517">
        <f>IF(AND($GP84=3,SUM($HK84:HQ84)&lt;&gt;1),IF($GJ84&gt;=0.05,1,),)</f>
        <v>0</v>
      </c>
      <c r="HS84" s="517">
        <f>IF(AND(SUM($HK84:HR84)&lt;&gt;1,$GP84=3,$GF84=1,$GI84&gt;0),1,)</f>
        <v>0</v>
      </c>
      <c r="HT84" s="831"/>
      <c r="HU84" s="520">
        <f t="shared" si="429"/>
        <v>0</v>
      </c>
      <c r="HV84" s="521">
        <f t="shared" si="430"/>
        <v>0</v>
      </c>
      <c r="HW84" s="521">
        <f t="shared" si="431"/>
        <v>0</v>
      </c>
      <c r="HX84" s="521">
        <f t="shared" si="432"/>
        <v>0</v>
      </c>
      <c r="HY84" s="521">
        <f t="shared" si="433"/>
        <v>0</v>
      </c>
      <c r="HZ84" s="521">
        <f t="shared" si="434"/>
        <v>0</v>
      </c>
      <c r="IA84" s="521">
        <f t="shared" si="435"/>
        <v>0</v>
      </c>
      <c r="IB84" s="521">
        <f t="shared" si="436"/>
        <v>0</v>
      </c>
      <c r="IC84" s="521">
        <f t="shared" si="437"/>
        <v>0</v>
      </c>
      <c r="ID84" s="521">
        <f t="shared" si="438"/>
        <v>0</v>
      </c>
      <c r="IE84" s="521">
        <f t="shared" si="439"/>
        <v>0</v>
      </c>
      <c r="IF84" s="521">
        <f t="shared" si="440"/>
        <v>0</v>
      </c>
      <c r="IG84" s="521">
        <f t="shared" si="441"/>
        <v>0</v>
      </c>
      <c r="IH84" s="521">
        <f t="shared" si="442"/>
        <v>0</v>
      </c>
      <c r="II84" s="521">
        <f t="shared" si="443"/>
        <v>0</v>
      </c>
      <c r="IJ84" s="521">
        <f t="shared" si="444"/>
        <v>0</v>
      </c>
      <c r="IK84" s="521">
        <f t="shared" si="445"/>
        <v>0</v>
      </c>
      <c r="IL84" s="521">
        <f t="shared" si="446"/>
        <v>0</v>
      </c>
      <c r="IM84" s="521">
        <f t="shared" si="447"/>
        <v>0</v>
      </c>
      <c r="IN84" s="521">
        <f t="shared" si="335"/>
        <v>0</v>
      </c>
      <c r="IO84" s="521">
        <f t="shared" si="336"/>
        <v>0</v>
      </c>
      <c r="IP84" s="521">
        <f t="shared" si="337"/>
        <v>0</v>
      </c>
      <c r="IQ84" s="521">
        <f t="shared" si="338"/>
        <v>0</v>
      </c>
      <c r="IR84" s="521">
        <f t="shared" si="339"/>
        <v>0</v>
      </c>
      <c r="IS84" s="521">
        <f t="shared" si="340"/>
        <v>0</v>
      </c>
      <c r="IT84" s="521">
        <f t="shared" si="341"/>
        <v>0</v>
      </c>
      <c r="IU84" s="521">
        <f t="shared" si="342"/>
        <v>0</v>
      </c>
      <c r="IV84" s="521">
        <f t="shared" si="343"/>
        <v>0</v>
      </c>
      <c r="IW84" s="823">
        <f t="shared" si="344"/>
        <v>0</v>
      </c>
      <c r="IX84" s="521">
        <f t="shared" si="345"/>
        <v>0</v>
      </c>
      <c r="IY84" s="521">
        <f t="shared" si="346"/>
        <v>0</v>
      </c>
      <c r="IZ84" s="823">
        <f t="shared" si="448"/>
        <v>0</v>
      </c>
      <c r="JA84" s="521">
        <f t="shared" si="347"/>
        <v>0</v>
      </c>
      <c r="JB84" s="521">
        <f t="shared" si="348"/>
        <v>0</v>
      </c>
      <c r="JC84" s="521">
        <f t="shared" si="349"/>
        <v>0</v>
      </c>
      <c r="JD84" s="521">
        <f t="shared" si="449"/>
        <v>0</v>
      </c>
      <c r="JE84" s="521">
        <f t="shared" si="450"/>
        <v>0</v>
      </c>
      <c r="JF84" s="521">
        <f t="shared" si="451"/>
        <v>0</v>
      </c>
      <c r="JG84" s="521">
        <f t="shared" si="452"/>
        <v>0</v>
      </c>
      <c r="JH84" s="521">
        <f t="shared" si="453"/>
        <v>0</v>
      </c>
      <c r="JI84" s="521">
        <f t="shared" si="454"/>
        <v>0</v>
      </c>
      <c r="JJ84" s="521">
        <f t="shared" si="455"/>
        <v>0</v>
      </c>
      <c r="JK84" s="521">
        <f t="shared" si="456"/>
        <v>0</v>
      </c>
      <c r="JL84" s="521">
        <f t="shared" si="457"/>
        <v>0</v>
      </c>
      <c r="JM84" s="521">
        <f t="shared" si="458"/>
        <v>0</v>
      </c>
      <c r="JN84" s="521">
        <f t="shared" si="459"/>
        <v>0</v>
      </c>
      <c r="JO84" s="521">
        <f t="shared" si="460"/>
        <v>0</v>
      </c>
      <c r="JP84" s="521">
        <f t="shared" si="461"/>
        <v>0</v>
      </c>
      <c r="JQ84" s="521">
        <f t="shared" si="462"/>
        <v>0</v>
      </c>
      <c r="JR84" s="521">
        <f t="shared" si="463"/>
        <v>0</v>
      </c>
      <c r="JS84" s="521">
        <f t="shared" si="464"/>
        <v>0</v>
      </c>
      <c r="JT84" s="521">
        <f t="shared" si="465"/>
        <v>0</v>
      </c>
      <c r="JU84" s="521">
        <f t="shared" si="466"/>
        <v>0</v>
      </c>
      <c r="JV84" s="521">
        <f t="shared" si="467"/>
        <v>0</v>
      </c>
      <c r="JW84" s="521">
        <f t="shared" si="468"/>
        <v>0</v>
      </c>
      <c r="JX84" s="521">
        <f t="shared" si="469"/>
        <v>0</v>
      </c>
      <c r="JY84" s="521">
        <f t="shared" si="470"/>
        <v>0</v>
      </c>
      <c r="JZ84" s="521">
        <f t="shared" si="471"/>
        <v>0</v>
      </c>
      <c r="KA84" s="521">
        <f t="shared" si="472"/>
        <v>0</v>
      </c>
      <c r="KB84" s="521">
        <f t="shared" si="473"/>
        <v>0</v>
      </c>
      <c r="KC84" s="521">
        <f t="shared" si="474"/>
        <v>0</v>
      </c>
      <c r="KD84" s="521">
        <f t="shared" si="475"/>
        <v>0</v>
      </c>
      <c r="KE84" s="521">
        <f t="shared" si="476"/>
        <v>0</v>
      </c>
      <c r="KF84" s="521">
        <f t="shared" si="350"/>
        <v>0</v>
      </c>
      <c r="KG84" s="521">
        <f t="shared" si="477"/>
        <v>0</v>
      </c>
      <c r="KH84" s="521">
        <f t="shared" si="478"/>
        <v>0</v>
      </c>
      <c r="KI84" s="522">
        <f t="shared" si="479"/>
        <v>0</v>
      </c>
      <c r="KJ84" s="521">
        <f t="shared" si="351"/>
        <v>0</v>
      </c>
      <c r="KK84" s="760">
        <f>IF(H84=1,VLOOKUP(C84,'総括表 (A表)'!$E$12:$AW$542,42,FALSE),)</f>
        <v>0</v>
      </c>
      <c r="KL84" s="524">
        <f t="shared" si="480"/>
        <v>0</v>
      </c>
      <c r="KM84" s="521" t="str">
        <f t="shared" si="352"/>
        <v/>
      </c>
      <c r="KN84" s="521" t="str">
        <f t="shared" si="353"/>
        <v/>
      </c>
      <c r="KO84" s="521" t="str">
        <f t="shared" si="481"/>
        <v/>
      </c>
      <c r="KP84" s="521" t="str">
        <f t="shared" si="354"/>
        <v/>
      </c>
      <c r="KQ84" s="521" t="str">
        <f t="shared" si="355"/>
        <v/>
      </c>
      <c r="KR84" s="521" t="str">
        <f t="shared" si="356"/>
        <v/>
      </c>
      <c r="KS84" s="521" t="str">
        <f t="shared" si="357"/>
        <v/>
      </c>
      <c r="KT84" s="521" t="str">
        <f t="shared" si="358"/>
        <v/>
      </c>
      <c r="KU84" s="760" t="str">
        <f t="shared" si="359"/>
        <v/>
      </c>
      <c r="KV84" s="521" t="str">
        <f t="shared" si="360"/>
        <v/>
      </c>
      <c r="KW84" s="520">
        <f t="shared" si="361"/>
        <v>0</v>
      </c>
      <c r="KX84" s="521" t="str">
        <f t="shared" si="482"/>
        <v/>
      </c>
      <c r="KY84" s="525">
        <f t="shared" si="362"/>
        <v>0</v>
      </c>
      <c r="KZ84" s="521" t="str">
        <f t="shared" si="363"/>
        <v/>
      </c>
      <c r="LA84" s="760" t="str">
        <f t="shared" si="364"/>
        <v/>
      </c>
      <c r="LB84" s="526" t="str">
        <f t="shared" si="365"/>
        <v>○</v>
      </c>
      <c r="LC84" s="520">
        <f t="shared" si="483"/>
        <v>0</v>
      </c>
      <c r="LD84" s="527">
        <f t="shared" si="484"/>
        <v>0</v>
      </c>
      <c r="LE84" s="527" t="str">
        <f t="shared" si="485"/>
        <v/>
      </c>
      <c r="LF84" s="761" t="str">
        <f t="shared" si="486"/>
        <v/>
      </c>
      <c r="LG84" s="735" t="str">
        <f t="shared" si="366"/>
        <v/>
      </c>
      <c r="LH84" s="530" t="str">
        <f t="shared" si="367"/>
        <v>○</v>
      </c>
      <c r="LI84" s="736">
        <f t="shared" si="368"/>
        <v>0</v>
      </c>
      <c r="LJ84" s="761">
        <f t="shared" si="369"/>
        <v>0</v>
      </c>
      <c r="LK84" s="532">
        <f t="shared" si="487"/>
        <v>0</v>
      </c>
      <c r="LL84" s="533" t="str">
        <f t="shared" si="488"/>
        <v>○</v>
      </c>
      <c r="LM84" s="600">
        <f t="shared" si="370"/>
        <v>0</v>
      </c>
      <c r="LN84" s="602" t="str">
        <f t="shared" si="489"/>
        <v>○</v>
      </c>
      <c r="LO84" s="608">
        <f t="shared" si="371"/>
        <v>0</v>
      </c>
      <c r="LP84" s="521" t="str">
        <f t="shared" si="372"/>
        <v/>
      </c>
      <c r="LQ84" s="607">
        <f t="shared" si="373"/>
        <v>0</v>
      </c>
      <c r="LR84" s="521" t="str">
        <f t="shared" si="374"/>
        <v/>
      </c>
      <c r="LS84" s="519" t="str">
        <f t="shared" si="375"/>
        <v/>
      </c>
      <c r="LT84" s="526" t="str">
        <f t="shared" si="376"/>
        <v>○</v>
      </c>
      <c r="LU84" s="601" t="str">
        <f t="shared" si="490"/>
        <v/>
      </c>
      <c r="LV84" s="601">
        <f t="shared" si="491"/>
        <v>0</v>
      </c>
      <c r="LW84" s="761">
        <f t="shared" si="377"/>
        <v>0</v>
      </c>
      <c r="LX84" s="735">
        <f t="shared" si="378"/>
        <v>0</v>
      </c>
      <c r="LY84" s="530" t="str">
        <f t="shared" si="379"/>
        <v>○</v>
      </c>
      <c r="LZ84" s="736">
        <f t="shared" si="380"/>
        <v>0</v>
      </c>
      <c r="MA84" s="761">
        <f t="shared" si="381"/>
        <v>0</v>
      </c>
      <c r="MB84" s="532">
        <f t="shared" si="382"/>
        <v>0</v>
      </c>
      <c r="MC84" s="533" t="str">
        <f t="shared" si="492"/>
        <v>○</v>
      </c>
      <c r="MD84" s="473">
        <f>IF(AND($H84=1,$T84=1),SUMIF($E$14:$E$213,E84,$CA$14:CA283),0)</f>
        <v>0</v>
      </c>
      <c r="ME84" s="856" t="str">
        <f t="shared" si="383"/>
        <v>○</v>
      </c>
      <c r="MF84" s="869" t="str">
        <f t="shared" si="493"/>
        <v/>
      </c>
      <c r="MG84" s="870" t="str">
        <f t="shared" si="384"/>
        <v/>
      </c>
      <c r="MH84" s="871" t="str">
        <f t="shared" si="385"/>
        <v/>
      </c>
      <c r="MI84" s="872" t="str">
        <f t="shared" si="494"/>
        <v/>
      </c>
      <c r="MJ84" s="873" t="str">
        <f t="shared" si="386"/>
        <v/>
      </c>
      <c r="MK84" s="874">
        <f t="shared" si="387"/>
        <v>0</v>
      </c>
    </row>
    <row r="85" spans="1:349" ht="18.649999999999999" customHeight="1">
      <c r="A85" s="610">
        <f t="shared" si="311"/>
        <v>0</v>
      </c>
      <c r="B85" s="610">
        <f t="shared" si="388"/>
        <v>0</v>
      </c>
      <c r="C85" s="610">
        <f t="shared" si="389"/>
        <v>0</v>
      </c>
      <c r="D85" s="610">
        <f t="shared" si="390"/>
        <v>0</v>
      </c>
      <c r="E85" s="610">
        <f t="shared" si="312"/>
        <v>0</v>
      </c>
      <c r="F85" s="610">
        <f t="shared" si="391"/>
        <v>0</v>
      </c>
      <c r="G85" s="610">
        <f t="shared" si="392"/>
        <v>0</v>
      </c>
      <c r="H85" s="610">
        <f t="shared" si="393"/>
        <v>0</v>
      </c>
      <c r="I85" s="611">
        <f t="shared" si="313"/>
        <v>72</v>
      </c>
      <c r="J85" s="406"/>
      <c r="K85" s="407"/>
      <c r="L85" s="407"/>
      <c r="M85" s="720"/>
      <c r="N85" s="924"/>
      <c r="O85" s="918"/>
      <c r="P85" s="306"/>
      <c r="Q85" s="637">
        <f t="shared" si="394"/>
        <v>0</v>
      </c>
      <c r="R85" s="656"/>
      <c r="S85" s="655"/>
      <c r="T85" s="657"/>
      <c r="U85" s="657"/>
      <c r="V85" s="762">
        <f t="shared" si="314"/>
        <v>0</v>
      </c>
      <c r="W85" s="305"/>
      <c r="X85" s="502"/>
      <c r="Y85" s="502"/>
      <c r="Z85" s="305"/>
      <c r="AA85" s="639" t="str">
        <f t="shared" si="395"/>
        <v/>
      </c>
      <c r="AB85" s="640" t="str">
        <f t="shared" si="396"/>
        <v/>
      </c>
      <c r="AC85" s="314"/>
      <c r="AD85" s="641">
        <f t="shared" si="397"/>
        <v>0</v>
      </c>
      <c r="AE85" s="729"/>
      <c r="AF85" s="728" t="str">
        <f>'整理番号表 （R6時） '!$AC85</f>
        <v/>
      </c>
      <c r="AG85" s="730" t="str">
        <f t="shared" si="398"/>
        <v/>
      </c>
      <c r="AH85" s="314"/>
      <c r="AI85" s="314"/>
      <c r="AJ85" s="639">
        <f>IF(AI85&lt;&gt;0,VLOOKUP(AI85,'整理番号表 （R6時） '!$B$20:$F$47,2,FALSE),)</f>
        <v>0</v>
      </c>
      <c r="AK85" s="409"/>
      <c r="AL85" s="733"/>
      <c r="AM85" s="409"/>
      <c r="AN85" s="315"/>
      <c r="AO85" s="644" t="str">
        <f>IF(AND($S85=1,$AN85&lt;&gt;0),VLOOKUP(AN85,'整理番号表 （R6時） '!$P$6:$Q$39,2,FALSE),IF(AND($T85=1,$AN85&gt;0,$AN85&lt;=8),VLOOKUP($AN85,'整理番号表 （R6時） '!$P$6:$Q$13,2,FALSE),IF($AN85&gt;=9,"ﾘｰｽは1～8の数字を選択","")))</f>
        <v/>
      </c>
      <c r="AP85" s="501"/>
      <c r="AQ85" s="645">
        <f t="shared" si="399"/>
        <v>0</v>
      </c>
      <c r="AR85" s="810"/>
      <c r="AS85" s="305"/>
      <c r="AT85" s="504"/>
      <c r="AU85" s="505"/>
      <c r="AV85" s="503"/>
      <c r="AW85" s="315"/>
      <c r="AX85" s="751">
        <f>IF(AW85&lt;&gt;0,VLOOKUP(AW85,'整理番号表 （R6時） '!$P$43:$R$49,2,FALSE),)</f>
        <v>0</v>
      </c>
      <c r="AY85" s="506"/>
      <c r="AZ85" s="505"/>
      <c r="BA85" s="503"/>
      <c r="BB85" s="444"/>
      <c r="BC85" s="759">
        <f t="shared" si="400"/>
        <v>0</v>
      </c>
      <c r="BD85" s="763">
        <f t="shared" si="315"/>
        <v>0</v>
      </c>
      <c r="BE85" s="759">
        <f t="shared" si="401"/>
        <v>0</v>
      </c>
      <c r="BF85" s="508"/>
      <c r="BG85" s="508"/>
      <c r="BH85" s="508"/>
      <c r="BI85" s="509"/>
      <c r="BJ85" s="770" t="str">
        <f t="shared" si="402"/>
        <v/>
      </c>
      <c r="BK85" s="772" t="str">
        <f t="shared" si="403"/>
        <v/>
      </c>
      <c r="BL85" s="648">
        <f t="shared" si="404"/>
        <v>0</v>
      </c>
      <c r="BM85" s="836"/>
      <c r="BN85" s="510"/>
      <c r="BO85" s="593"/>
      <c r="BP85" s="902"/>
      <c r="BQ85" s="756"/>
      <c r="BR85" s="756"/>
      <c r="BS85" s="756"/>
      <c r="BT85" s="929" t="str">
        <f t="shared" si="306"/>
        <v/>
      </c>
      <c r="BU85" s="911"/>
      <c r="BV85" s="752"/>
      <c r="BW85" s="751">
        <f>IF(BV85&lt;&gt;0,VLOOKUP(BV85,'整理番号表 （R6時） '!$P$43:$R$49,2,FALSE),)</f>
        <v>0</v>
      </c>
      <c r="BX85" s="758"/>
      <c r="BY85" s="757"/>
      <c r="BZ85" s="759" t="str">
        <f t="shared" si="405"/>
        <v/>
      </c>
      <c r="CA85" s="712"/>
      <c r="CB85" s="759">
        <f t="shared" si="406"/>
        <v>0</v>
      </c>
      <c r="CC85" s="763" t="str">
        <f t="shared" si="316"/>
        <v/>
      </c>
      <c r="CD85" s="754"/>
      <c r="CE85" s="754"/>
      <c r="CF85" s="759">
        <f t="shared" si="407"/>
        <v>0</v>
      </c>
      <c r="CG85" s="748"/>
      <c r="CH85" s="748"/>
      <c r="CI85" s="622"/>
      <c r="CJ85" s="853"/>
      <c r="CK85" s="854"/>
      <c r="CL85" s="665" t="str">
        <f t="shared" si="408"/>
        <v/>
      </c>
      <c r="CM85" s="666" t="str">
        <f t="shared" si="317"/>
        <v/>
      </c>
      <c r="CN85" s="744"/>
      <c r="CO85" s="496"/>
      <c r="CP85" s="762" t="str">
        <f t="shared" si="318"/>
        <v/>
      </c>
      <c r="CQ85" s="740"/>
      <c r="CR85" s="749"/>
      <c r="CS85" s="740"/>
      <c r="CT85" s="740"/>
      <c r="CU85" s="740"/>
      <c r="CV85" s="649" t="str">
        <f t="shared" si="409"/>
        <v/>
      </c>
      <c r="CW85" s="547">
        <f t="shared" si="410"/>
        <v>0</v>
      </c>
      <c r="CX85" s="762" t="str">
        <f t="shared" si="319"/>
        <v/>
      </c>
      <c r="CY85" s="715"/>
      <c r="CZ85" s="740"/>
      <c r="DA85" s="715"/>
      <c r="DB85" s="715"/>
      <c r="DC85" s="714"/>
      <c r="DD85" s="649" t="str">
        <f t="shared" si="411"/>
        <v/>
      </c>
      <c r="DE85" s="547" t="str">
        <f t="shared" si="412"/>
        <v/>
      </c>
      <c r="DF85" s="762">
        <f t="shared" si="413"/>
        <v>0</v>
      </c>
      <c r="DG85" s="762" t="str">
        <f t="shared" si="414"/>
        <v/>
      </c>
      <c r="DH85" s="762">
        <f t="shared" si="415"/>
        <v>0</v>
      </c>
      <c r="DI85" s="762">
        <f t="shared" si="416"/>
        <v>0</v>
      </c>
      <c r="DJ85" s="762">
        <f t="shared" si="417"/>
        <v>0</v>
      </c>
      <c r="DK85" s="762">
        <f t="shared" si="418"/>
        <v>0</v>
      </c>
      <c r="DL85" s="762">
        <f t="shared" si="419"/>
        <v>0</v>
      </c>
      <c r="DM85" s="762" t="str">
        <f t="shared" si="420"/>
        <v/>
      </c>
      <c r="DN85" s="855"/>
      <c r="DO85" s="661">
        <f t="shared" si="495"/>
        <v>0</v>
      </c>
      <c r="DP85" s="336">
        <f t="shared" si="495"/>
        <v>0</v>
      </c>
      <c r="DQ85" s="336">
        <f t="shared" si="495"/>
        <v>0</v>
      </c>
      <c r="DR85" s="336">
        <f t="shared" si="495"/>
        <v>0</v>
      </c>
      <c r="DS85" s="336">
        <f t="shared" si="495"/>
        <v>0</v>
      </c>
      <c r="DT85" s="336">
        <f t="shared" si="495"/>
        <v>0</v>
      </c>
      <c r="DU85" s="336">
        <f t="shared" si="320"/>
        <v>0</v>
      </c>
      <c r="DV85" s="336">
        <f t="shared" si="496"/>
        <v>0</v>
      </c>
      <c r="DW85" s="336">
        <f t="shared" si="496"/>
        <v>0</v>
      </c>
      <c r="DX85" s="336">
        <f t="shared" si="496"/>
        <v>0</v>
      </c>
      <c r="DY85" s="336">
        <f t="shared" si="496"/>
        <v>0</v>
      </c>
      <c r="DZ85" s="336">
        <f t="shared" si="496"/>
        <v>0</v>
      </c>
      <c r="EA85" s="336">
        <f t="shared" si="496"/>
        <v>0</v>
      </c>
      <c r="EB85" s="336">
        <f t="shared" si="321"/>
        <v>0</v>
      </c>
      <c r="EC85" s="336">
        <f t="shared" si="322"/>
        <v>0</v>
      </c>
      <c r="ED85" s="336">
        <f t="shared" si="323"/>
        <v>0</v>
      </c>
      <c r="EE85" s="336">
        <f t="shared" si="324"/>
        <v>0</v>
      </c>
      <c r="EF85" s="336">
        <f t="shared" si="325"/>
        <v>0</v>
      </c>
      <c r="EG85" s="390">
        <f t="shared" si="326"/>
        <v>0</v>
      </c>
      <c r="EH85" s="650">
        <f t="shared" si="421"/>
        <v>0</v>
      </c>
      <c r="EI85" s="650">
        <f>IF($AA85=1,IF(SUM($EH85:EH85)&lt;&gt;1,IF(SUM(GR85,HC85,HL85)&gt;0,1,),),)</f>
        <v>0</v>
      </c>
      <c r="EJ85" s="650">
        <f>IF($AA85=1,IF(SUM($EH85:EI85)&lt;&gt;1,IF(SUM(GS85,HD85,HM85)&gt;0,1,),),)</f>
        <v>0</v>
      </c>
      <c r="EK85" s="650">
        <f>IF($AA85=1,IF(SUM($EH85:EJ85)&lt;&gt;1,IF(SUM(GT85,HE85,HN85)&gt;0,1,),),)</f>
        <v>0</v>
      </c>
      <c r="EL85" s="650">
        <f>IF($AA85=1,IF(SUM($EH85:EK85)&lt;&gt;1,IF(SUM(GU85,GZ85,HF85,HO85)&gt;0,1,),),)</f>
        <v>0</v>
      </c>
      <c r="EM85" s="650">
        <f>IF($AA85=1,IF(SUM($EH85:EK85)&lt;&gt;1,IF(SUM(GV85,HG85,HP85)&gt;0,1,),),)</f>
        <v>0</v>
      </c>
      <c r="EN85" s="650">
        <f>IF($AA85=1,IF(SUM($EH85:EL85)&lt;&gt;1,IF(SUM(GW85,HH85,HQ85)&gt;0,1,),),)</f>
        <v>0</v>
      </c>
      <c r="EO85" s="650">
        <f>IF($AA85=1,IF(SUM($EH85:EM85)&lt;&gt;1,IF(SUM(GX85,HI85,HR85)&gt;0,1,),),)</f>
        <v>0</v>
      </c>
      <c r="EP85" s="650">
        <f>IF($AA85=1,IF(SUM($EH85:EO85)&lt;&gt;1,IF(SUM(GY85,HJ85,HS85,HA85)&gt;0,1,),),)</f>
        <v>0</v>
      </c>
      <c r="EQ85" s="818"/>
      <c r="ER85" s="818"/>
      <c r="ES85" s="818"/>
      <c r="ET85" s="818"/>
      <c r="EU85" s="818"/>
      <c r="EV85" s="818"/>
      <c r="EW85" s="59"/>
      <c r="EX85" s="59"/>
      <c r="EY85" s="59"/>
      <c r="EZ85" s="59"/>
      <c r="FA85" s="59"/>
      <c r="FB85" s="650">
        <f t="shared" si="327"/>
        <v>0</v>
      </c>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11"/>
      <c r="GB85" s="59"/>
      <c r="GC85" s="932"/>
      <c r="GD85" s="662"/>
      <c r="GE85" s="512"/>
      <c r="GF85" s="513"/>
      <c r="GG85" s="514"/>
      <c r="GH85" s="514"/>
      <c r="GI85" s="515">
        <f t="shared" si="328"/>
        <v>0</v>
      </c>
      <c r="GJ85" s="516">
        <f t="shared" si="329"/>
        <v>0</v>
      </c>
      <c r="GK85" s="517">
        <f t="shared" si="330"/>
        <v>0</v>
      </c>
      <c r="GL85" s="518">
        <f t="shared" si="331"/>
        <v>0</v>
      </c>
      <c r="GM85" s="518">
        <f t="shared" si="332"/>
        <v>0</v>
      </c>
      <c r="GN85" s="518">
        <f t="shared" si="333"/>
        <v>0</v>
      </c>
      <c r="GO85" s="518">
        <f t="shared" si="334"/>
        <v>0</v>
      </c>
      <c r="GP85" s="517">
        <f t="shared" si="422"/>
        <v>0</v>
      </c>
      <c r="GQ85" s="517">
        <f t="shared" si="423"/>
        <v>0</v>
      </c>
      <c r="GR85" s="517">
        <f>IF($GF85&lt;&gt;1,IF(AND(SUM($GQ85:GQ85)&lt;&gt;1),IF($GI85&gt;=10,1,),),0)</f>
        <v>0</v>
      </c>
      <c r="GS85" s="517">
        <f>IF($GF85&lt;&gt;1,IF(AND(SUM($GQ85:GR85)&lt;&gt;1),IF(AND($GE85=1,$GI85&gt;=4),1,),),0)</f>
        <v>0</v>
      </c>
      <c r="GT85" s="517">
        <f>IF($GF85&lt;&gt;1,IF(AND(SUM($GQ85:GS85)&lt;&gt;1),IF(AND($GE85=1,$GI85&gt;=2),1,),),0)</f>
        <v>0</v>
      </c>
      <c r="GU85" s="517">
        <f>IF($GF85&lt;&gt;1,IF(AND(SUM($GQ85:GT85)&lt;&gt;1),IF(AND($GE85=1,$GI85&gt;0),1,),),0)</f>
        <v>0</v>
      </c>
      <c r="GV85" s="517">
        <f>IF($GF85&lt;&gt;1,IF(AND(SUM($GQ85:GU85)&lt;&gt;1),IF($GI85&gt;=4,1,),),0)</f>
        <v>0</v>
      </c>
      <c r="GW85" s="517">
        <f>IF($GF85&lt;&gt;1,IF(AND(SUM($GQ85:GV85)&lt;&gt;1),IF($GE85=1,1,),),0)</f>
        <v>0</v>
      </c>
      <c r="GX85" s="517">
        <f>IF($GF85&lt;&gt;1,IF(AND(SUM($GQ85:GW85)&lt;&gt;1),IF($GI85&gt;=2,1,),),0)</f>
        <v>0</v>
      </c>
      <c r="GY85" s="517">
        <f>IF($GF85&lt;&gt;1,IF(AND(SUM($GQ85:GX85)&lt;&gt;1),IF($GI85&gt;0,1,),),0)</f>
        <v>0</v>
      </c>
      <c r="GZ85" s="517">
        <f t="shared" si="424"/>
        <v>0</v>
      </c>
      <c r="HA85" s="517">
        <f>IF(AND(SUM($GZ85:GZ85)&lt;&gt;1,$GP85=4,$GF85=1,$GI85&gt;0),1,0)</f>
        <v>0</v>
      </c>
      <c r="HB85" s="517">
        <f t="shared" si="425"/>
        <v>0</v>
      </c>
      <c r="HC85" s="517">
        <f t="shared" si="426"/>
        <v>0</v>
      </c>
      <c r="HD85" s="517">
        <f>IF(AND($GP85=2,SUM($HB85:HC85)&lt;&gt;1),IF(AND($GE85=1,$GJ85&gt;=0.2),1,),)</f>
        <v>0</v>
      </c>
      <c r="HE85" s="517">
        <f>IF(AND($GP85=2,SUM($HB85:HD85)&lt;&gt;1),IF(AND($GE85=1,$GJ85&gt;=0.1),1,),)</f>
        <v>0</v>
      </c>
      <c r="HF85" s="517">
        <f>IF(AND($GP85=2,SUM($HB85:HE85)&lt;&gt;1),IF(AND($GE85=1,$GI85&gt;0),1,),)</f>
        <v>0</v>
      </c>
      <c r="HG85" s="517">
        <f>IF(AND($GP85=2,SUM($HB85:HF85)&lt;&gt;1),IF($GJ85&gt;=0.2,1,),)</f>
        <v>0</v>
      </c>
      <c r="HH85" s="517">
        <f>IF(AND($GP85=2,SUM($HB85:HG85)&lt;&gt;1),IF($GE85=1,1,),)</f>
        <v>0</v>
      </c>
      <c r="HI85" s="517">
        <f>IF(AND($GP85=2,SUM($HB85:HH85)&lt;&gt;1),IF($GJ85&gt;=0.1,1,),)</f>
        <v>0</v>
      </c>
      <c r="HJ85" s="517">
        <f>IF(AND(SUM($HB85:HI85)&lt;&gt;1,$GP85=2,$GI85&gt;0),1,)</f>
        <v>0</v>
      </c>
      <c r="HK85" s="517">
        <f t="shared" si="427"/>
        <v>0</v>
      </c>
      <c r="HL85" s="517">
        <f t="shared" si="428"/>
        <v>0</v>
      </c>
      <c r="HM85" s="517">
        <f>IF(AND($GP85=3,SUM($HK85:HL85)&lt;&gt;1),IF(AND($GE85=1,$GJ85&gt;=0.1),1,),)</f>
        <v>0</v>
      </c>
      <c r="HN85" s="517">
        <f>IF(AND($GP85=3,SUM($HK85:HM85)&lt;&gt;1),IF(AND($GE85=1,$GJ85&gt;=0.05),1,),)</f>
        <v>0</v>
      </c>
      <c r="HO85" s="517">
        <f>IF(AND($GP85=3,SUM($HK85:HN85)&lt;&gt;1),IF(AND($GE85=1,$GI85&gt;0),1,),)</f>
        <v>0</v>
      </c>
      <c r="HP85" s="517">
        <f>IF(AND($GP85=3,SUM($HK85:HO85)&lt;&gt;1),IF($GJ85&gt;=0.1,1,),)</f>
        <v>0</v>
      </c>
      <c r="HQ85" s="517">
        <f>IF(AND($GP85=3,SUM($HK85:HP85)&lt;&gt;1),IF($GE85=1,1,),)</f>
        <v>0</v>
      </c>
      <c r="HR85" s="517">
        <f>IF(AND($GP85=3,SUM($HK85:HQ85)&lt;&gt;1),IF($GJ85&gt;=0.05,1,),)</f>
        <v>0</v>
      </c>
      <c r="HS85" s="517">
        <f>IF(AND(SUM($HK85:HR85)&lt;&gt;1,$GP85=3,$GF85=1,$GI85&gt;0),1,)</f>
        <v>0</v>
      </c>
      <c r="HT85" s="831"/>
      <c r="HU85" s="520">
        <f t="shared" si="429"/>
        <v>0</v>
      </c>
      <c r="HV85" s="521">
        <f t="shared" si="430"/>
        <v>0</v>
      </c>
      <c r="HW85" s="521">
        <f t="shared" si="431"/>
        <v>0</v>
      </c>
      <c r="HX85" s="521">
        <f t="shared" si="432"/>
        <v>0</v>
      </c>
      <c r="HY85" s="521">
        <f t="shared" si="433"/>
        <v>0</v>
      </c>
      <c r="HZ85" s="521">
        <f t="shared" si="434"/>
        <v>0</v>
      </c>
      <c r="IA85" s="521">
        <f t="shared" si="435"/>
        <v>0</v>
      </c>
      <c r="IB85" s="521">
        <f t="shared" si="436"/>
        <v>0</v>
      </c>
      <c r="IC85" s="521">
        <f t="shared" si="437"/>
        <v>0</v>
      </c>
      <c r="ID85" s="521">
        <f t="shared" si="438"/>
        <v>0</v>
      </c>
      <c r="IE85" s="521">
        <f t="shared" si="439"/>
        <v>0</v>
      </c>
      <c r="IF85" s="521">
        <f t="shared" si="440"/>
        <v>0</v>
      </c>
      <c r="IG85" s="521">
        <f t="shared" si="441"/>
        <v>0</v>
      </c>
      <c r="IH85" s="521">
        <f t="shared" si="442"/>
        <v>0</v>
      </c>
      <c r="II85" s="521">
        <f t="shared" si="443"/>
        <v>0</v>
      </c>
      <c r="IJ85" s="521">
        <f t="shared" si="444"/>
        <v>0</v>
      </c>
      <c r="IK85" s="521">
        <f t="shared" si="445"/>
        <v>0</v>
      </c>
      <c r="IL85" s="521">
        <f t="shared" si="446"/>
        <v>0</v>
      </c>
      <c r="IM85" s="521">
        <f t="shared" si="447"/>
        <v>0</v>
      </c>
      <c r="IN85" s="521">
        <f t="shared" si="335"/>
        <v>0</v>
      </c>
      <c r="IO85" s="521">
        <f t="shared" si="336"/>
        <v>0</v>
      </c>
      <c r="IP85" s="521">
        <f t="shared" si="337"/>
        <v>0</v>
      </c>
      <c r="IQ85" s="521">
        <f t="shared" si="338"/>
        <v>0</v>
      </c>
      <c r="IR85" s="521">
        <f t="shared" si="339"/>
        <v>0</v>
      </c>
      <c r="IS85" s="521">
        <f t="shared" si="340"/>
        <v>0</v>
      </c>
      <c r="IT85" s="521">
        <f t="shared" si="341"/>
        <v>0</v>
      </c>
      <c r="IU85" s="521">
        <f t="shared" si="342"/>
        <v>0</v>
      </c>
      <c r="IV85" s="521">
        <f t="shared" si="343"/>
        <v>0</v>
      </c>
      <c r="IW85" s="823">
        <f t="shared" si="344"/>
        <v>0</v>
      </c>
      <c r="IX85" s="521">
        <f t="shared" si="345"/>
        <v>0</v>
      </c>
      <c r="IY85" s="521">
        <f t="shared" si="346"/>
        <v>0</v>
      </c>
      <c r="IZ85" s="823">
        <f t="shared" si="448"/>
        <v>0</v>
      </c>
      <c r="JA85" s="521">
        <f t="shared" si="347"/>
        <v>0</v>
      </c>
      <c r="JB85" s="521">
        <f t="shared" si="348"/>
        <v>0</v>
      </c>
      <c r="JC85" s="521">
        <f t="shared" si="349"/>
        <v>0</v>
      </c>
      <c r="JD85" s="521">
        <f t="shared" si="449"/>
        <v>0</v>
      </c>
      <c r="JE85" s="521">
        <f t="shared" si="450"/>
        <v>0</v>
      </c>
      <c r="JF85" s="521">
        <f t="shared" si="451"/>
        <v>0</v>
      </c>
      <c r="JG85" s="521">
        <f t="shared" si="452"/>
        <v>0</v>
      </c>
      <c r="JH85" s="521">
        <f t="shared" si="453"/>
        <v>0</v>
      </c>
      <c r="JI85" s="521">
        <f t="shared" si="454"/>
        <v>0</v>
      </c>
      <c r="JJ85" s="521">
        <f t="shared" si="455"/>
        <v>0</v>
      </c>
      <c r="JK85" s="521">
        <f t="shared" si="456"/>
        <v>0</v>
      </c>
      <c r="JL85" s="521">
        <f t="shared" si="457"/>
        <v>0</v>
      </c>
      <c r="JM85" s="521">
        <f t="shared" si="458"/>
        <v>0</v>
      </c>
      <c r="JN85" s="521">
        <f t="shared" si="459"/>
        <v>0</v>
      </c>
      <c r="JO85" s="521">
        <f t="shared" si="460"/>
        <v>0</v>
      </c>
      <c r="JP85" s="521">
        <f t="shared" si="461"/>
        <v>0</v>
      </c>
      <c r="JQ85" s="521">
        <f t="shared" si="462"/>
        <v>0</v>
      </c>
      <c r="JR85" s="521">
        <f t="shared" si="463"/>
        <v>0</v>
      </c>
      <c r="JS85" s="521">
        <f t="shared" si="464"/>
        <v>0</v>
      </c>
      <c r="JT85" s="521">
        <f t="shared" si="465"/>
        <v>0</v>
      </c>
      <c r="JU85" s="521">
        <f t="shared" si="466"/>
        <v>0</v>
      </c>
      <c r="JV85" s="521">
        <f t="shared" si="467"/>
        <v>0</v>
      </c>
      <c r="JW85" s="521">
        <f t="shared" si="468"/>
        <v>0</v>
      </c>
      <c r="JX85" s="521">
        <f t="shared" si="469"/>
        <v>0</v>
      </c>
      <c r="JY85" s="521">
        <f t="shared" si="470"/>
        <v>0</v>
      </c>
      <c r="JZ85" s="521">
        <f t="shared" si="471"/>
        <v>0</v>
      </c>
      <c r="KA85" s="521">
        <f t="shared" si="472"/>
        <v>0</v>
      </c>
      <c r="KB85" s="521">
        <f t="shared" si="473"/>
        <v>0</v>
      </c>
      <c r="KC85" s="521">
        <f t="shared" si="474"/>
        <v>0</v>
      </c>
      <c r="KD85" s="521">
        <f t="shared" si="475"/>
        <v>0</v>
      </c>
      <c r="KE85" s="521">
        <f t="shared" si="476"/>
        <v>0</v>
      </c>
      <c r="KF85" s="521">
        <f t="shared" si="350"/>
        <v>0</v>
      </c>
      <c r="KG85" s="521">
        <f t="shared" si="477"/>
        <v>0</v>
      </c>
      <c r="KH85" s="521">
        <f t="shared" si="478"/>
        <v>0</v>
      </c>
      <c r="KI85" s="522">
        <f t="shared" si="479"/>
        <v>0</v>
      </c>
      <c r="KJ85" s="521">
        <f t="shared" si="351"/>
        <v>0</v>
      </c>
      <c r="KK85" s="760">
        <f>IF(H85=1,VLOOKUP(C85,'総括表 (A表)'!$E$12:$AW$542,42,FALSE),)</f>
        <v>0</v>
      </c>
      <c r="KL85" s="524">
        <f t="shared" si="480"/>
        <v>0</v>
      </c>
      <c r="KM85" s="521" t="str">
        <f t="shared" si="352"/>
        <v/>
      </c>
      <c r="KN85" s="521" t="str">
        <f t="shared" si="353"/>
        <v/>
      </c>
      <c r="KO85" s="521" t="str">
        <f t="shared" si="481"/>
        <v/>
      </c>
      <c r="KP85" s="521" t="str">
        <f t="shared" si="354"/>
        <v/>
      </c>
      <c r="KQ85" s="521" t="str">
        <f t="shared" si="355"/>
        <v/>
      </c>
      <c r="KR85" s="521" t="str">
        <f t="shared" si="356"/>
        <v/>
      </c>
      <c r="KS85" s="521" t="str">
        <f t="shared" si="357"/>
        <v/>
      </c>
      <c r="KT85" s="521" t="str">
        <f t="shared" si="358"/>
        <v/>
      </c>
      <c r="KU85" s="760" t="str">
        <f t="shared" si="359"/>
        <v/>
      </c>
      <c r="KV85" s="521" t="str">
        <f t="shared" si="360"/>
        <v/>
      </c>
      <c r="KW85" s="520">
        <f t="shared" si="361"/>
        <v>0</v>
      </c>
      <c r="KX85" s="521" t="str">
        <f t="shared" si="482"/>
        <v/>
      </c>
      <c r="KY85" s="525">
        <f t="shared" si="362"/>
        <v>0</v>
      </c>
      <c r="KZ85" s="521" t="str">
        <f t="shared" si="363"/>
        <v/>
      </c>
      <c r="LA85" s="760" t="str">
        <f t="shared" si="364"/>
        <v/>
      </c>
      <c r="LB85" s="526" t="str">
        <f t="shared" si="365"/>
        <v>○</v>
      </c>
      <c r="LC85" s="520">
        <f t="shared" si="483"/>
        <v>0</v>
      </c>
      <c r="LD85" s="527">
        <f t="shared" si="484"/>
        <v>0</v>
      </c>
      <c r="LE85" s="527" t="str">
        <f t="shared" si="485"/>
        <v/>
      </c>
      <c r="LF85" s="761" t="str">
        <f t="shared" si="486"/>
        <v/>
      </c>
      <c r="LG85" s="735" t="str">
        <f t="shared" si="366"/>
        <v/>
      </c>
      <c r="LH85" s="530" t="str">
        <f t="shared" si="367"/>
        <v>○</v>
      </c>
      <c r="LI85" s="736">
        <f t="shared" si="368"/>
        <v>0</v>
      </c>
      <c r="LJ85" s="761">
        <f t="shared" si="369"/>
        <v>0</v>
      </c>
      <c r="LK85" s="532">
        <f t="shared" si="487"/>
        <v>0</v>
      </c>
      <c r="LL85" s="533" t="str">
        <f t="shared" si="488"/>
        <v>○</v>
      </c>
      <c r="LM85" s="600">
        <f t="shared" si="370"/>
        <v>0</v>
      </c>
      <c r="LN85" s="602" t="str">
        <f t="shared" si="489"/>
        <v>○</v>
      </c>
      <c r="LO85" s="608">
        <f t="shared" si="371"/>
        <v>0</v>
      </c>
      <c r="LP85" s="521" t="str">
        <f t="shared" si="372"/>
        <v/>
      </c>
      <c r="LQ85" s="607">
        <f t="shared" si="373"/>
        <v>0</v>
      </c>
      <c r="LR85" s="521" t="str">
        <f t="shared" si="374"/>
        <v/>
      </c>
      <c r="LS85" s="519" t="str">
        <f t="shared" si="375"/>
        <v/>
      </c>
      <c r="LT85" s="526" t="str">
        <f t="shared" si="376"/>
        <v>○</v>
      </c>
      <c r="LU85" s="601" t="str">
        <f t="shared" si="490"/>
        <v/>
      </c>
      <c r="LV85" s="601">
        <f t="shared" si="491"/>
        <v>0</v>
      </c>
      <c r="LW85" s="761">
        <f t="shared" si="377"/>
        <v>0</v>
      </c>
      <c r="LX85" s="735">
        <f t="shared" si="378"/>
        <v>0</v>
      </c>
      <c r="LY85" s="530" t="str">
        <f t="shared" si="379"/>
        <v>○</v>
      </c>
      <c r="LZ85" s="736">
        <f t="shared" si="380"/>
        <v>0</v>
      </c>
      <c r="MA85" s="761">
        <f t="shared" si="381"/>
        <v>0</v>
      </c>
      <c r="MB85" s="532">
        <f t="shared" si="382"/>
        <v>0</v>
      </c>
      <c r="MC85" s="533" t="str">
        <f t="shared" si="492"/>
        <v>○</v>
      </c>
      <c r="MD85" s="473">
        <f>IF(AND($H85=1,$T85=1),SUMIF($E$14:$E$213,E85,$CA$14:CA284),0)</f>
        <v>0</v>
      </c>
      <c r="ME85" s="856" t="str">
        <f t="shared" si="383"/>
        <v>○</v>
      </c>
      <c r="MF85" s="869" t="str">
        <f t="shared" si="493"/>
        <v/>
      </c>
      <c r="MG85" s="870" t="str">
        <f t="shared" si="384"/>
        <v/>
      </c>
      <c r="MH85" s="871" t="str">
        <f t="shared" si="385"/>
        <v/>
      </c>
      <c r="MI85" s="872" t="str">
        <f t="shared" si="494"/>
        <v/>
      </c>
      <c r="MJ85" s="873" t="str">
        <f t="shared" si="386"/>
        <v/>
      </c>
      <c r="MK85" s="874">
        <f t="shared" si="387"/>
        <v>0</v>
      </c>
    </row>
    <row r="86" spans="1:349" ht="18.649999999999999" customHeight="1">
      <c r="A86" s="610">
        <f t="shared" si="311"/>
        <v>0</v>
      </c>
      <c r="B86" s="610">
        <f t="shared" si="388"/>
        <v>0</v>
      </c>
      <c r="C86" s="610">
        <f t="shared" si="389"/>
        <v>0</v>
      </c>
      <c r="D86" s="610">
        <f t="shared" si="390"/>
        <v>0</v>
      </c>
      <c r="E86" s="610">
        <f t="shared" si="312"/>
        <v>0</v>
      </c>
      <c r="F86" s="610">
        <f t="shared" si="391"/>
        <v>0</v>
      </c>
      <c r="G86" s="610">
        <f t="shared" si="392"/>
        <v>0</v>
      </c>
      <c r="H86" s="610">
        <f t="shared" si="393"/>
        <v>0</v>
      </c>
      <c r="I86" s="611">
        <f t="shared" si="313"/>
        <v>73</v>
      </c>
      <c r="J86" s="406"/>
      <c r="K86" s="407"/>
      <c r="L86" s="407"/>
      <c r="M86" s="720"/>
      <c r="N86" s="924"/>
      <c r="O86" s="918"/>
      <c r="P86" s="306"/>
      <c r="Q86" s="637">
        <f t="shared" si="394"/>
        <v>0</v>
      </c>
      <c r="R86" s="656"/>
      <c r="S86" s="655"/>
      <c r="T86" s="657"/>
      <c r="U86" s="657"/>
      <c r="V86" s="762">
        <f t="shared" si="314"/>
        <v>0</v>
      </c>
      <c r="W86" s="305"/>
      <c r="X86" s="502"/>
      <c r="Y86" s="502"/>
      <c r="Z86" s="305"/>
      <c r="AA86" s="639" t="str">
        <f t="shared" si="395"/>
        <v/>
      </c>
      <c r="AB86" s="640" t="str">
        <f t="shared" si="396"/>
        <v/>
      </c>
      <c r="AC86" s="314"/>
      <c r="AD86" s="641">
        <f t="shared" si="397"/>
        <v>0</v>
      </c>
      <c r="AE86" s="729"/>
      <c r="AF86" s="728" t="str">
        <f>'整理番号表 （R6時） '!$AC86</f>
        <v/>
      </c>
      <c r="AG86" s="730" t="str">
        <f t="shared" si="398"/>
        <v/>
      </c>
      <c r="AH86" s="314"/>
      <c r="AI86" s="314"/>
      <c r="AJ86" s="639">
        <f>IF(AI86&lt;&gt;0,VLOOKUP(AI86,'整理番号表 （R6時） '!$B$20:$F$47,2,FALSE),)</f>
        <v>0</v>
      </c>
      <c r="AK86" s="409"/>
      <c r="AL86" s="733"/>
      <c r="AM86" s="409"/>
      <c r="AN86" s="315"/>
      <c r="AO86" s="644" t="str">
        <f>IF(AND($S86=1,$AN86&lt;&gt;0),VLOOKUP(AN86,'整理番号表 （R6時） '!$P$6:$Q$39,2,FALSE),IF(AND($T86=1,$AN86&gt;0,$AN86&lt;=8),VLOOKUP($AN86,'整理番号表 （R6時） '!$P$6:$Q$13,2,FALSE),IF($AN86&gt;=9,"ﾘｰｽは1～8の数字を選択","")))</f>
        <v/>
      </c>
      <c r="AP86" s="501"/>
      <c r="AQ86" s="645">
        <f t="shared" si="399"/>
        <v>0</v>
      </c>
      <c r="AR86" s="810"/>
      <c r="AS86" s="305"/>
      <c r="AT86" s="504"/>
      <c r="AU86" s="505"/>
      <c r="AV86" s="503"/>
      <c r="AW86" s="315"/>
      <c r="AX86" s="751">
        <f>IF(AW86&lt;&gt;0,VLOOKUP(AW86,'整理番号表 （R6時） '!$P$43:$R$49,2,FALSE),)</f>
        <v>0</v>
      </c>
      <c r="AY86" s="506"/>
      <c r="AZ86" s="505"/>
      <c r="BA86" s="503"/>
      <c r="BB86" s="444"/>
      <c r="BC86" s="759">
        <f t="shared" si="400"/>
        <v>0</v>
      </c>
      <c r="BD86" s="763">
        <f t="shared" si="315"/>
        <v>0</v>
      </c>
      <c r="BE86" s="759">
        <f t="shared" si="401"/>
        <v>0</v>
      </c>
      <c r="BF86" s="508"/>
      <c r="BG86" s="508"/>
      <c r="BH86" s="508"/>
      <c r="BI86" s="509"/>
      <c r="BJ86" s="770" t="str">
        <f t="shared" si="402"/>
        <v/>
      </c>
      <c r="BK86" s="772" t="str">
        <f t="shared" si="403"/>
        <v/>
      </c>
      <c r="BL86" s="648">
        <f t="shared" si="404"/>
        <v>0</v>
      </c>
      <c r="BM86" s="836"/>
      <c r="BN86" s="510"/>
      <c r="BO86" s="593"/>
      <c r="BP86" s="902"/>
      <c r="BQ86" s="756"/>
      <c r="BR86" s="756"/>
      <c r="BS86" s="756"/>
      <c r="BT86" s="929" t="str">
        <f t="shared" si="306"/>
        <v/>
      </c>
      <c r="BU86" s="911"/>
      <c r="BV86" s="752"/>
      <c r="BW86" s="751">
        <f>IF(BV86&lt;&gt;0,VLOOKUP(BV86,'整理番号表 （R6時） '!$P$43:$R$49,2,FALSE),)</f>
        <v>0</v>
      </c>
      <c r="BX86" s="758"/>
      <c r="BY86" s="757"/>
      <c r="BZ86" s="759" t="str">
        <f t="shared" si="405"/>
        <v/>
      </c>
      <c r="CA86" s="712"/>
      <c r="CB86" s="759">
        <f t="shared" si="406"/>
        <v>0</v>
      </c>
      <c r="CC86" s="763" t="str">
        <f t="shared" si="316"/>
        <v/>
      </c>
      <c r="CD86" s="754"/>
      <c r="CE86" s="754"/>
      <c r="CF86" s="759">
        <f t="shared" si="407"/>
        <v>0</v>
      </c>
      <c r="CG86" s="748"/>
      <c r="CH86" s="748"/>
      <c r="CI86" s="622"/>
      <c r="CJ86" s="853"/>
      <c r="CK86" s="854"/>
      <c r="CL86" s="665" t="str">
        <f t="shared" si="408"/>
        <v/>
      </c>
      <c r="CM86" s="666" t="str">
        <f t="shared" si="317"/>
        <v/>
      </c>
      <c r="CN86" s="744"/>
      <c r="CO86" s="496"/>
      <c r="CP86" s="762" t="str">
        <f t="shared" si="318"/>
        <v/>
      </c>
      <c r="CQ86" s="740"/>
      <c r="CR86" s="749"/>
      <c r="CS86" s="740"/>
      <c r="CT86" s="740"/>
      <c r="CU86" s="740"/>
      <c r="CV86" s="649" t="str">
        <f t="shared" si="409"/>
        <v/>
      </c>
      <c r="CW86" s="547">
        <f t="shared" si="410"/>
        <v>0</v>
      </c>
      <c r="CX86" s="762" t="str">
        <f t="shared" si="319"/>
        <v/>
      </c>
      <c r="CY86" s="715"/>
      <c r="CZ86" s="740"/>
      <c r="DA86" s="715"/>
      <c r="DB86" s="715"/>
      <c r="DC86" s="714"/>
      <c r="DD86" s="649" t="str">
        <f t="shared" si="411"/>
        <v/>
      </c>
      <c r="DE86" s="547" t="str">
        <f t="shared" si="412"/>
        <v/>
      </c>
      <c r="DF86" s="762">
        <f t="shared" si="413"/>
        <v>0</v>
      </c>
      <c r="DG86" s="762" t="str">
        <f t="shared" si="414"/>
        <v/>
      </c>
      <c r="DH86" s="762">
        <f t="shared" si="415"/>
        <v>0</v>
      </c>
      <c r="DI86" s="762">
        <f t="shared" si="416"/>
        <v>0</v>
      </c>
      <c r="DJ86" s="762">
        <f t="shared" si="417"/>
        <v>0</v>
      </c>
      <c r="DK86" s="762">
        <f t="shared" si="418"/>
        <v>0</v>
      </c>
      <c r="DL86" s="762">
        <f t="shared" si="419"/>
        <v>0</v>
      </c>
      <c r="DM86" s="762" t="str">
        <f t="shared" si="420"/>
        <v/>
      </c>
      <c r="DN86" s="855"/>
      <c r="DO86" s="661">
        <f t="shared" si="495"/>
        <v>0</v>
      </c>
      <c r="DP86" s="336">
        <f t="shared" si="495"/>
        <v>0</v>
      </c>
      <c r="DQ86" s="336">
        <f t="shared" si="495"/>
        <v>0</v>
      </c>
      <c r="DR86" s="336">
        <f t="shared" si="495"/>
        <v>0</v>
      </c>
      <c r="DS86" s="336">
        <f t="shared" si="495"/>
        <v>0</v>
      </c>
      <c r="DT86" s="336">
        <f t="shared" si="495"/>
        <v>0</v>
      </c>
      <c r="DU86" s="336">
        <f t="shared" si="320"/>
        <v>0</v>
      </c>
      <c r="DV86" s="336">
        <f t="shared" si="496"/>
        <v>0</v>
      </c>
      <c r="DW86" s="336">
        <f t="shared" si="496"/>
        <v>0</v>
      </c>
      <c r="DX86" s="336">
        <f t="shared" si="496"/>
        <v>0</v>
      </c>
      <c r="DY86" s="336">
        <f t="shared" si="496"/>
        <v>0</v>
      </c>
      <c r="DZ86" s="336">
        <f t="shared" si="496"/>
        <v>0</v>
      </c>
      <c r="EA86" s="336">
        <f t="shared" si="496"/>
        <v>0</v>
      </c>
      <c r="EB86" s="336">
        <f t="shared" si="321"/>
        <v>0</v>
      </c>
      <c r="EC86" s="336">
        <f t="shared" si="322"/>
        <v>0</v>
      </c>
      <c r="ED86" s="336">
        <f t="shared" si="323"/>
        <v>0</v>
      </c>
      <c r="EE86" s="336">
        <f t="shared" si="324"/>
        <v>0</v>
      </c>
      <c r="EF86" s="336">
        <f t="shared" si="325"/>
        <v>0</v>
      </c>
      <c r="EG86" s="390">
        <f t="shared" si="326"/>
        <v>0</v>
      </c>
      <c r="EH86" s="650">
        <f t="shared" si="421"/>
        <v>0</v>
      </c>
      <c r="EI86" s="650">
        <f>IF($AA86=1,IF(SUM($EH86:EH86)&lt;&gt;1,IF(SUM(GR86,HC86,HL86)&gt;0,1,),),)</f>
        <v>0</v>
      </c>
      <c r="EJ86" s="650">
        <f>IF($AA86=1,IF(SUM($EH86:EI86)&lt;&gt;1,IF(SUM(GS86,HD86,HM86)&gt;0,1,),),)</f>
        <v>0</v>
      </c>
      <c r="EK86" s="650">
        <f>IF($AA86=1,IF(SUM($EH86:EJ86)&lt;&gt;1,IF(SUM(GT86,HE86,HN86)&gt;0,1,),),)</f>
        <v>0</v>
      </c>
      <c r="EL86" s="650">
        <f>IF($AA86=1,IF(SUM($EH86:EK86)&lt;&gt;1,IF(SUM(GU86,GZ86,HF86,HO86)&gt;0,1,),),)</f>
        <v>0</v>
      </c>
      <c r="EM86" s="650">
        <f>IF($AA86=1,IF(SUM($EH86:EK86)&lt;&gt;1,IF(SUM(GV86,HG86,HP86)&gt;0,1,),),)</f>
        <v>0</v>
      </c>
      <c r="EN86" s="650">
        <f>IF($AA86=1,IF(SUM($EH86:EL86)&lt;&gt;1,IF(SUM(GW86,HH86,HQ86)&gt;0,1,),),)</f>
        <v>0</v>
      </c>
      <c r="EO86" s="650">
        <f>IF($AA86=1,IF(SUM($EH86:EM86)&lt;&gt;1,IF(SUM(GX86,HI86,HR86)&gt;0,1,),),)</f>
        <v>0</v>
      </c>
      <c r="EP86" s="650">
        <f>IF($AA86=1,IF(SUM($EH86:EO86)&lt;&gt;1,IF(SUM(GY86,HJ86,HS86,HA86)&gt;0,1,),),)</f>
        <v>0</v>
      </c>
      <c r="EQ86" s="818"/>
      <c r="ER86" s="818"/>
      <c r="ES86" s="818"/>
      <c r="ET86" s="818"/>
      <c r="EU86" s="818"/>
      <c r="EV86" s="818"/>
      <c r="EW86" s="59"/>
      <c r="EX86" s="59"/>
      <c r="EY86" s="59"/>
      <c r="EZ86" s="59"/>
      <c r="FA86" s="59"/>
      <c r="FB86" s="650">
        <f t="shared" si="327"/>
        <v>0</v>
      </c>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11"/>
      <c r="GB86" s="59"/>
      <c r="GC86" s="932"/>
      <c r="GD86" s="662"/>
      <c r="GE86" s="512"/>
      <c r="GF86" s="513"/>
      <c r="GG86" s="514"/>
      <c r="GH86" s="514"/>
      <c r="GI86" s="515">
        <f t="shared" si="328"/>
        <v>0</v>
      </c>
      <c r="GJ86" s="516">
        <f t="shared" si="329"/>
        <v>0</v>
      </c>
      <c r="GK86" s="517">
        <f t="shared" si="330"/>
        <v>0</v>
      </c>
      <c r="GL86" s="518">
        <f t="shared" si="331"/>
        <v>0</v>
      </c>
      <c r="GM86" s="518">
        <f t="shared" si="332"/>
        <v>0</v>
      </c>
      <c r="GN86" s="518">
        <f t="shared" si="333"/>
        <v>0</v>
      </c>
      <c r="GO86" s="518">
        <f t="shared" si="334"/>
        <v>0</v>
      </c>
      <c r="GP86" s="517">
        <f t="shared" si="422"/>
        <v>0</v>
      </c>
      <c r="GQ86" s="517">
        <f t="shared" si="423"/>
        <v>0</v>
      </c>
      <c r="GR86" s="517">
        <f>IF($GF86&lt;&gt;1,IF(AND(SUM($GQ86:GQ86)&lt;&gt;1),IF($GI86&gt;=10,1,),),0)</f>
        <v>0</v>
      </c>
      <c r="GS86" s="517">
        <f>IF($GF86&lt;&gt;1,IF(AND(SUM($GQ86:GR86)&lt;&gt;1),IF(AND($GE86=1,$GI86&gt;=4),1,),),0)</f>
        <v>0</v>
      </c>
      <c r="GT86" s="517">
        <f>IF($GF86&lt;&gt;1,IF(AND(SUM($GQ86:GS86)&lt;&gt;1),IF(AND($GE86=1,$GI86&gt;=2),1,),),0)</f>
        <v>0</v>
      </c>
      <c r="GU86" s="517">
        <f>IF($GF86&lt;&gt;1,IF(AND(SUM($GQ86:GT86)&lt;&gt;1),IF(AND($GE86=1,$GI86&gt;0),1,),),0)</f>
        <v>0</v>
      </c>
      <c r="GV86" s="517">
        <f>IF($GF86&lt;&gt;1,IF(AND(SUM($GQ86:GU86)&lt;&gt;1),IF($GI86&gt;=4,1,),),0)</f>
        <v>0</v>
      </c>
      <c r="GW86" s="517">
        <f>IF($GF86&lt;&gt;1,IF(AND(SUM($GQ86:GV86)&lt;&gt;1),IF($GE86=1,1,),),0)</f>
        <v>0</v>
      </c>
      <c r="GX86" s="517">
        <f>IF($GF86&lt;&gt;1,IF(AND(SUM($GQ86:GW86)&lt;&gt;1),IF($GI86&gt;=2,1,),),0)</f>
        <v>0</v>
      </c>
      <c r="GY86" s="517">
        <f>IF($GF86&lt;&gt;1,IF(AND(SUM($GQ86:GX86)&lt;&gt;1),IF($GI86&gt;0,1,),),0)</f>
        <v>0</v>
      </c>
      <c r="GZ86" s="517">
        <f t="shared" si="424"/>
        <v>0</v>
      </c>
      <c r="HA86" s="517">
        <f>IF(AND(SUM($GZ86:GZ86)&lt;&gt;1,$GP86=4,$GF86=1,$GI86&gt;0),1,0)</f>
        <v>0</v>
      </c>
      <c r="HB86" s="517">
        <f t="shared" si="425"/>
        <v>0</v>
      </c>
      <c r="HC86" s="517">
        <f t="shared" si="426"/>
        <v>0</v>
      </c>
      <c r="HD86" s="517">
        <f>IF(AND($GP86=2,SUM($HB86:HC86)&lt;&gt;1),IF(AND($GE86=1,$GJ86&gt;=0.2),1,),)</f>
        <v>0</v>
      </c>
      <c r="HE86" s="517">
        <f>IF(AND($GP86=2,SUM($HB86:HD86)&lt;&gt;1),IF(AND($GE86=1,$GJ86&gt;=0.1),1,),)</f>
        <v>0</v>
      </c>
      <c r="HF86" s="517">
        <f>IF(AND($GP86=2,SUM($HB86:HE86)&lt;&gt;1),IF(AND($GE86=1,$GI86&gt;0),1,),)</f>
        <v>0</v>
      </c>
      <c r="HG86" s="517">
        <f>IF(AND($GP86=2,SUM($HB86:HF86)&lt;&gt;1),IF($GJ86&gt;=0.2,1,),)</f>
        <v>0</v>
      </c>
      <c r="HH86" s="517">
        <f>IF(AND($GP86=2,SUM($HB86:HG86)&lt;&gt;1),IF($GE86=1,1,),)</f>
        <v>0</v>
      </c>
      <c r="HI86" s="517">
        <f>IF(AND($GP86=2,SUM($HB86:HH86)&lt;&gt;1),IF($GJ86&gt;=0.1,1,),)</f>
        <v>0</v>
      </c>
      <c r="HJ86" s="517">
        <f>IF(AND(SUM($HB86:HI86)&lt;&gt;1,$GP86=2,$GI86&gt;0),1,)</f>
        <v>0</v>
      </c>
      <c r="HK86" s="517">
        <f t="shared" si="427"/>
        <v>0</v>
      </c>
      <c r="HL86" s="517">
        <f t="shared" si="428"/>
        <v>0</v>
      </c>
      <c r="HM86" s="517">
        <f>IF(AND($GP86=3,SUM($HK86:HL86)&lt;&gt;1),IF(AND($GE86=1,$GJ86&gt;=0.1),1,),)</f>
        <v>0</v>
      </c>
      <c r="HN86" s="517">
        <f>IF(AND($GP86=3,SUM($HK86:HM86)&lt;&gt;1),IF(AND($GE86=1,$GJ86&gt;=0.05),1,),)</f>
        <v>0</v>
      </c>
      <c r="HO86" s="517">
        <f>IF(AND($GP86=3,SUM($HK86:HN86)&lt;&gt;1),IF(AND($GE86=1,$GI86&gt;0),1,),)</f>
        <v>0</v>
      </c>
      <c r="HP86" s="517">
        <f>IF(AND($GP86=3,SUM($HK86:HO86)&lt;&gt;1),IF($GJ86&gt;=0.1,1,),)</f>
        <v>0</v>
      </c>
      <c r="HQ86" s="517">
        <f>IF(AND($GP86=3,SUM($HK86:HP86)&lt;&gt;1),IF($GE86=1,1,),)</f>
        <v>0</v>
      </c>
      <c r="HR86" s="517">
        <f>IF(AND($GP86=3,SUM($HK86:HQ86)&lt;&gt;1),IF($GJ86&gt;=0.05,1,),)</f>
        <v>0</v>
      </c>
      <c r="HS86" s="517">
        <f>IF(AND(SUM($HK86:HR86)&lt;&gt;1,$GP86=3,$GF86=1,$GI86&gt;0),1,)</f>
        <v>0</v>
      </c>
      <c r="HT86" s="831"/>
      <c r="HU86" s="520">
        <f t="shared" si="429"/>
        <v>0</v>
      </c>
      <c r="HV86" s="521">
        <f t="shared" si="430"/>
        <v>0</v>
      </c>
      <c r="HW86" s="521">
        <f t="shared" si="431"/>
        <v>0</v>
      </c>
      <c r="HX86" s="521">
        <f t="shared" si="432"/>
        <v>0</v>
      </c>
      <c r="HY86" s="521">
        <f t="shared" si="433"/>
        <v>0</v>
      </c>
      <c r="HZ86" s="521">
        <f t="shared" si="434"/>
        <v>0</v>
      </c>
      <c r="IA86" s="521">
        <f t="shared" si="435"/>
        <v>0</v>
      </c>
      <c r="IB86" s="521">
        <f t="shared" si="436"/>
        <v>0</v>
      </c>
      <c r="IC86" s="521">
        <f t="shared" si="437"/>
        <v>0</v>
      </c>
      <c r="ID86" s="521">
        <f t="shared" si="438"/>
        <v>0</v>
      </c>
      <c r="IE86" s="521">
        <f t="shared" si="439"/>
        <v>0</v>
      </c>
      <c r="IF86" s="521">
        <f t="shared" si="440"/>
        <v>0</v>
      </c>
      <c r="IG86" s="521">
        <f t="shared" si="441"/>
        <v>0</v>
      </c>
      <c r="IH86" s="521">
        <f t="shared" si="442"/>
        <v>0</v>
      </c>
      <c r="II86" s="521">
        <f t="shared" si="443"/>
        <v>0</v>
      </c>
      <c r="IJ86" s="521">
        <f t="shared" si="444"/>
        <v>0</v>
      </c>
      <c r="IK86" s="521">
        <f t="shared" si="445"/>
        <v>0</v>
      </c>
      <c r="IL86" s="521">
        <f t="shared" si="446"/>
        <v>0</v>
      </c>
      <c r="IM86" s="521">
        <f t="shared" si="447"/>
        <v>0</v>
      </c>
      <c r="IN86" s="521">
        <f t="shared" si="335"/>
        <v>0</v>
      </c>
      <c r="IO86" s="521">
        <f t="shared" si="336"/>
        <v>0</v>
      </c>
      <c r="IP86" s="521">
        <f t="shared" si="337"/>
        <v>0</v>
      </c>
      <c r="IQ86" s="521">
        <f t="shared" si="338"/>
        <v>0</v>
      </c>
      <c r="IR86" s="521">
        <f t="shared" si="339"/>
        <v>0</v>
      </c>
      <c r="IS86" s="521">
        <f t="shared" si="340"/>
        <v>0</v>
      </c>
      <c r="IT86" s="521">
        <f t="shared" si="341"/>
        <v>0</v>
      </c>
      <c r="IU86" s="521">
        <f t="shared" si="342"/>
        <v>0</v>
      </c>
      <c r="IV86" s="521">
        <f t="shared" si="343"/>
        <v>0</v>
      </c>
      <c r="IW86" s="823">
        <f t="shared" si="344"/>
        <v>0</v>
      </c>
      <c r="IX86" s="521">
        <f t="shared" si="345"/>
        <v>0</v>
      </c>
      <c r="IY86" s="521">
        <f t="shared" si="346"/>
        <v>0</v>
      </c>
      <c r="IZ86" s="823">
        <f t="shared" si="448"/>
        <v>0</v>
      </c>
      <c r="JA86" s="521">
        <f t="shared" si="347"/>
        <v>0</v>
      </c>
      <c r="JB86" s="521">
        <f t="shared" si="348"/>
        <v>0</v>
      </c>
      <c r="JC86" s="521">
        <f t="shared" si="349"/>
        <v>0</v>
      </c>
      <c r="JD86" s="521">
        <f t="shared" si="449"/>
        <v>0</v>
      </c>
      <c r="JE86" s="521">
        <f t="shared" si="450"/>
        <v>0</v>
      </c>
      <c r="JF86" s="521">
        <f t="shared" si="451"/>
        <v>0</v>
      </c>
      <c r="JG86" s="521">
        <f t="shared" si="452"/>
        <v>0</v>
      </c>
      <c r="JH86" s="521">
        <f t="shared" si="453"/>
        <v>0</v>
      </c>
      <c r="JI86" s="521">
        <f t="shared" si="454"/>
        <v>0</v>
      </c>
      <c r="JJ86" s="521">
        <f t="shared" si="455"/>
        <v>0</v>
      </c>
      <c r="JK86" s="521">
        <f t="shared" si="456"/>
        <v>0</v>
      </c>
      <c r="JL86" s="521">
        <f t="shared" si="457"/>
        <v>0</v>
      </c>
      <c r="JM86" s="521">
        <f t="shared" si="458"/>
        <v>0</v>
      </c>
      <c r="JN86" s="521">
        <f t="shared" si="459"/>
        <v>0</v>
      </c>
      <c r="JO86" s="521">
        <f t="shared" si="460"/>
        <v>0</v>
      </c>
      <c r="JP86" s="521">
        <f t="shared" si="461"/>
        <v>0</v>
      </c>
      <c r="JQ86" s="521">
        <f t="shared" si="462"/>
        <v>0</v>
      </c>
      <c r="JR86" s="521">
        <f t="shared" si="463"/>
        <v>0</v>
      </c>
      <c r="JS86" s="521">
        <f t="shared" si="464"/>
        <v>0</v>
      </c>
      <c r="JT86" s="521">
        <f t="shared" si="465"/>
        <v>0</v>
      </c>
      <c r="JU86" s="521">
        <f t="shared" si="466"/>
        <v>0</v>
      </c>
      <c r="JV86" s="521">
        <f t="shared" si="467"/>
        <v>0</v>
      </c>
      <c r="JW86" s="521">
        <f t="shared" si="468"/>
        <v>0</v>
      </c>
      <c r="JX86" s="521">
        <f t="shared" si="469"/>
        <v>0</v>
      </c>
      <c r="JY86" s="521">
        <f t="shared" si="470"/>
        <v>0</v>
      </c>
      <c r="JZ86" s="521">
        <f t="shared" si="471"/>
        <v>0</v>
      </c>
      <c r="KA86" s="521">
        <f t="shared" si="472"/>
        <v>0</v>
      </c>
      <c r="KB86" s="521">
        <f t="shared" si="473"/>
        <v>0</v>
      </c>
      <c r="KC86" s="521">
        <f t="shared" si="474"/>
        <v>0</v>
      </c>
      <c r="KD86" s="521">
        <f t="shared" si="475"/>
        <v>0</v>
      </c>
      <c r="KE86" s="521">
        <f t="shared" si="476"/>
        <v>0</v>
      </c>
      <c r="KF86" s="521">
        <f t="shared" si="350"/>
        <v>0</v>
      </c>
      <c r="KG86" s="521">
        <f t="shared" si="477"/>
        <v>0</v>
      </c>
      <c r="KH86" s="521">
        <f t="shared" si="478"/>
        <v>0</v>
      </c>
      <c r="KI86" s="522">
        <f t="shared" si="479"/>
        <v>0</v>
      </c>
      <c r="KJ86" s="521">
        <f t="shared" si="351"/>
        <v>0</v>
      </c>
      <c r="KK86" s="760">
        <f>IF(H86=1,VLOOKUP(C86,'総括表 (A表)'!$E$12:$AW$542,42,FALSE),)</f>
        <v>0</v>
      </c>
      <c r="KL86" s="524">
        <f t="shared" si="480"/>
        <v>0</v>
      </c>
      <c r="KM86" s="521" t="str">
        <f t="shared" si="352"/>
        <v/>
      </c>
      <c r="KN86" s="521" t="str">
        <f t="shared" si="353"/>
        <v/>
      </c>
      <c r="KO86" s="521" t="str">
        <f t="shared" si="481"/>
        <v/>
      </c>
      <c r="KP86" s="521" t="str">
        <f t="shared" si="354"/>
        <v/>
      </c>
      <c r="KQ86" s="521" t="str">
        <f t="shared" si="355"/>
        <v/>
      </c>
      <c r="KR86" s="521" t="str">
        <f t="shared" si="356"/>
        <v/>
      </c>
      <c r="KS86" s="521" t="str">
        <f t="shared" si="357"/>
        <v/>
      </c>
      <c r="KT86" s="521" t="str">
        <f t="shared" si="358"/>
        <v/>
      </c>
      <c r="KU86" s="760" t="str">
        <f t="shared" si="359"/>
        <v/>
      </c>
      <c r="KV86" s="521" t="str">
        <f t="shared" si="360"/>
        <v/>
      </c>
      <c r="KW86" s="520">
        <f t="shared" si="361"/>
        <v>0</v>
      </c>
      <c r="KX86" s="521" t="str">
        <f t="shared" si="482"/>
        <v/>
      </c>
      <c r="KY86" s="525">
        <f t="shared" si="362"/>
        <v>0</v>
      </c>
      <c r="KZ86" s="521" t="str">
        <f t="shared" si="363"/>
        <v/>
      </c>
      <c r="LA86" s="760" t="str">
        <f t="shared" si="364"/>
        <v/>
      </c>
      <c r="LB86" s="526" t="str">
        <f t="shared" si="365"/>
        <v>○</v>
      </c>
      <c r="LC86" s="520">
        <f t="shared" si="483"/>
        <v>0</v>
      </c>
      <c r="LD86" s="527">
        <f t="shared" si="484"/>
        <v>0</v>
      </c>
      <c r="LE86" s="527" t="str">
        <f t="shared" si="485"/>
        <v/>
      </c>
      <c r="LF86" s="761" t="str">
        <f t="shared" si="486"/>
        <v/>
      </c>
      <c r="LG86" s="735" t="str">
        <f t="shared" si="366"/>
        <v/>
      </c>
      <c r="LH86" s="530" t="str">
        <f t="shared" si="367"/>
        <v>○</v>
      </c>
      <c r="LI86" s="736">
        <f t="shared" si="368"/>
        <v>0</v>
      </c>
      <c r="LJ86" s="761">
        <f t="shared" si="369"/>
        <v>0</v>
      </c>
      <c r="LK86" s="532">
        <f t="shared" si="487"/>
        <v>0</v>
      </c>
      <c r="LL86" s="533" t="str">
        <f t="shared" si="488"/>
        <v>○</v>
      </c>
      <c r="LM86" s="600">
        <f t="shared" si="370"/>
        <v>0</v>
      </c>
      <c r="LN86" s="602" t="str">
        <f t="shared" si="489"/>
        <v>○</v>
      </c>
      <c r="LO86" s="608">
        <f t="shared" si="371"/>
        <v>0</v>
      </c>
      <c r="LP86" s="521" t="str">
        <f t="shared" si="372"/>
        <v/>
      </c>
      <c r="LQ86" s="607">
        <f t="shared" si="373"/>
        <v>0</v>
      </c>
      <c r="LR86" s="521" t="str">
        <f t="shared" si="374"/>
        <v/>
      </c>
      <c r="LS86" s="519" t="str">
        <f t="shared" si="375"/>
        <v/>
      </c>
      <c r="LT86" s="526" t="str">
        <f t="shared" si="376"/>
        <v>○</v>
      </c>
      <c r="LU86" s="601" t="str">
        <f t="shared" si="490"/>
        <v/>
      </c>
      <c r="LV86" s="601">
        <f t="shared" si="491"/>
        <v>0</v>
      </c>
      <c r="LW86" s="761">
        <f t="shared" si="377"/>
        <v>0</v>
      </c>
      <c r="LX86" s="735">
        <f t="shared" si="378"/>
        <v>0</v>
      </c>
      <c r="LY86" s="530" t="str">
        <f t="shared" si="379"/>
        <v>○</v>
      </c>
      <c r="LZ86" s="736">
        <f t="shared" si="380"/>
        <v>0</v>
      </c>
      <c r="MA86" s="761">
        <f t="shared" si="381"/>
        <v>0</v>
      </c>
      <c r="MB86" s="532">
        <f t="shared" si="382"/>
        <v>0</v>
      </c>
      <c r="MC86" s="533" t="str">
        <f t="shared" si="492"/>
        <v>○</v>
      </c>
      <c r="MD86" s="473">
        <f>IF(AND($H86=1,$T86=1),SUMIF($E$14:$E$213,E86,$CA$14:CA285),0)</f>
        <v>0</v>
      </c>
      <c r="ME86" s="856" t="str">
        <f t="shared" si="383"/>
        <v>○</v>
      </c>
      <c r="MF86" s="869" t="str">
        <f t="shared" si="493"/>
        <v/>
      </c>
      <c r="MG86" s="870" t="str">
        <f t="shared" si="384"/>
        <v/>
      </c>
      <c r="MH86" s="871" t="str">
        <f t="shared" si="385"/>
        <v/>
      </c>
      <c r="MI86" s="872" t="str">
        <f t="shared" si="494"/>
        <v/>
      </c>
      <c r="MJ86" s="873" t="str">
        <f t="shared" si="386"/>
        <v/>
      </c>
      <c r="MK86" s="874">
        <f t="shared" si="387"/>
        <v>0</v>
      </c>
    </row>
    <row r="87" spans="1:349" ht="18.649999999999999" customHeight="1">
      <c r="A87" s="610">
        <f t="shared" si="311"/>
        <v>0</v>
      </c>
      <c r="B87" s="610">
        <f t="shared" si="388"/>
        <v>0</v>
      </c>
      <c r="C87" s="610">
        <f t="shared" si="389"/>
        <v>0</v>
      </c>
      <c r="D87" s="610">
        <f t="shared" si="390"/>
        <v>0</v>
      </c>
      <c r="E87" s="610">
        <f t="shared" si="312"/>
        <v>0</v>
      </c>
      <c r="F87" s="610">
        <f t="shared" si="391"/>
        <v>0</v>
      </c>
      <c r="G87" s="610">
        <f t="shared" si="392"/>
        <v>0</v>
      </c>
      <c r="H87" s="610">
        <f t="shared" si="393"/>
        <v>0</v>
      </c>
      <c r="I87" s="611">
        <f t="shared" si="313"/>
        <v>74</v>
      </c>
      <c r="J87" s="406"/>
      <c r="K87" s="407"/>
      <c r="L87" s="407"/>
      <c r="M87" s="720"/>
      <c r="N87" s="924"/>
      <c r="O87" s="918"/>
      <c r="P87" s="306"/>
      <c r="Q87" s="637">
        <f t="shared" si="394"/>
        <v>0</v>
      </c>
      <c r="R87" s="656"/>
      <c r="S87" s="655"/>
      <c r="T87" s="657"/>
      <c r="U87" s="657"/>
      <c r="V87" s="762">
        <f t="shared" si="314"/>
        <v>0</v>
      </c>
      <c r="W87" s="305"/>
      <c r="X87" s="502"/>
      <c r="Y87" s="502"/>
      <c r="Z87" s="305"/>
      <c r="AA87" s="639" t="str">
        <f t="shared" si="395"/>
        <v/>
      </c>
      <c r="AB87" s="640" t="str">
        <f t="shared" si="396"/>
        <v/>
      </c>
      <c r="AC87" s="314"/>
      <c r="AD87" s="641">
        <f t="shared" si="397"/>
        <v>0</v>
      </c>
      <c r="AE87" s="729"/>
      <c r="AF87" s="728" t="str">
        <f>'整理番号表 （R6時） '!$AC87</f>
        <v/>
      </c>
      <c r="AG87" s="730" t="str">
        <f t="shared" si="398"/>
        <v/>
      </c>
      <c r="AH87" s="314"/>
      <c r="AI87" s="314"/>
      <c r="AJ87" s="639">
        <f>IF(AI87&lt;&gt;0,VLOOKUP(AI87,'整理番号表 （R6時） '!$B$20:$F$47,2,FALSE),)</f>
        <v>0</v>
      </c>
      <c r="AK87" s="409"/>
      <c r="AL87" s="733"/>
      <c r="AM87" s="409"/>
      <c r="AN87" s="315"/>
      <c r="AO87" s="644" t="str">
        <f>IF(AND($S87=1,$AN87&lt;&gt;0),VLOOKUP(AN87,'整理番号表 （R6時） '!$P$6:$Q$39,2,FALSE),IF(AND($T87=1,$AN87&gt;0,$AN87&lt;=8),VLOOKUP($AN87,'整理番号表 （R6時） '!$P$6:$Q$13,2,FALSE),IF($AN87&gt;=9,"ﾘｰｽは1～8の数字を選択","")))</f>
        <v/>
      </c>
      <c r="AP87" s="501"/>
      <c r="AQ87" s="645">
        <f t="shared" si="399"/>
        <v>0</v>
      </c>
      <c r="AR87" s="810"/>
      <c r="AS87" s="305"/>
      <c r="AT87" s="504"/>
      <c r="AU87" s="505"/>
      <c r="AV87" s="503"/>
      <c r="AW87" s="315"/>
      <c r="AX87" s="751">
        <f>IF(AW87&lt;&gt;0,VLOOKUP(AW87,'整理番号表 （R6時） '!$P$43:$R$49,2,FALSE),)</f>
        <v>0</v>
      </c>
      <c r="AY87" s="506"/>
      <c r="AZ87" s="505"/>
      <c r="BA87" s="503"/>
      <c r="BB87" s="444"/>
      <c r="BC87" s="759">
        <f t="shared" si="400"/>
        <v>0</v>
      </c>
      <c r="BD87" s="763">
        <f t="shared" si="315"/>
        <v>0</v>
      </c>
      <c r="BE87" s="759">
        <f t="shared" si="401"/>
        <v>0</v>
      </c>
      <c r="BF87" s="508"/>
      <c r="BG87" s="508"/>
      <c r="BH87" s="508"/>
      <c r="BI87" s="509"/>
      <c r="BJ87" s="770" t="str">
        <f t="shared" si="402"/>
        <v/>
      </c>
      <c r="BK87" s="772" t="str">
        <f t="shared" si="403"/>
        <v/>
      </c>
      <c r="BL87" s="648">
        <f t="shared" si="404"/>
        <v>0</v>
      </c>
      <c r="BM87" s="836"/>
      <c r="BN87" s="510"/>
      <c r="BO87" s="593"/>
      <c r="BP87" s="902"/>
      <c r="BQ87" s="756"/>
      <c r="BR87" s="756"/>
      <c r="BS87" s="756"/>
      <c r="BT87" s="929" t="str">
        <f t="shared" si="306"/>
        <v/>
      </c>
      <c r="BU87" s="911"/>
      <c r="BV87" s="752"/>
      <c r="BW87" s="751">
        <f>IF(BV87&lt;&gt;0,VLOOKUP(BV87,'整理番号表 （R6時） '!$P$43:$R$49,2,FALSE),)</f>
        <v>0</v>
      </c>
      <c r="BX87" s="758"/>
      <c r="BY87" s="757"/>
      <c r="BZ87" s="759" t="str">
        <f t="shared" si="405"/>
        <v/>
      </c>
      <c r="CA87" s="712"/>
      <c r="CB87" s="759">
        <f t="shared" si="406"/>
        <v>0</v>
      </c>
      <c r="CC87" s="763" t="str">
        <f t="shared" si="316"/>
        <v/>
      </c>
      <c r="CD87" s="754"/>
      <c r="CE87" s="754"/>
      <c r="CF87" s="759">
        <f t="shared" si="407"/>
        <v>0</v>
      </c>
      <c r="CG87" s="748"/>
      <c r="CH87" s="748"/>
      <c r="CI87" s="622"/>
      <c r="CJ87" s="853"/>
      <c r="CK87" s="854"/>
      <c r="CL87" s="665" t="str">
        <f t="shared" si="408"/>
        <v/>
      </c>
      <c r="CM87" s="666" t="str">
        <f t="shared" si="317"/>
        <v/>
      </c>
      <c r="CN87" s="744"/>
      <c r="CO87" s="496"/>
      <c r="CP87" s="762" t="str">
        <f t="shared" si="318"/>
        <v/>
      </c>
      <c r="CQ87" s="740"/>
      <c r="CR87" s="749"/>
      <c r="CS87" s="740"/>
      <c r="CT87" s="740"/>
      <c r="CU87" s="740"/>
      <c r="CV87" s="649" t="str">
        <f t="shared" si="409"/>
        <v/>
      </c>
      <c r="CW87" s="547">
        <f t="shared" si="410"/>
        <v>0</v>
      </c>
      <c r="CX87" s="762" t="str">
        <f t="shared" si="319"/>
        <v/>
      </c>
      <c r="CY87" s="715"/>
      <c r="CZ87" s="740"/>
      <c r="DA87" s="715"/>
      <c r="DB87" s="715"/>
      <c r="DC87" s="714"/>
      <c r="DD87" s="649" t="str">
        <f t="shared" si="411"/>
        <v/>
      </c>
      <c r="DE87" s="547" t="str">
        <f t="shared" si="412"/>
        <v/>
      </c>
      <c r="DF87" s="762">
        <f t="shared" si="413"/>
        <v>0</v>
      </c>
      <c r="DG87" s="762" t="str">
        <f t="shared" si="414"/>
        <v/>
      </c>
      <c r="DH87" s="762">
        <f t="shared" si="415"/>
        <v>0</v>
      </c>
      <c r="DI87" s="762">
        <f t="shared" si="416"/>
        <v>0</v>
      </c>
      <c r="DJ87" s="762">
        <f t="shared" si="417"/>
        <v>0</v>
      </c>
      <c r="DK87" s="762">
        <f t="shared" si="418"/>
        <v>0</v>
      </c>
      <c r="DL87" s="762">
        <f t="shared" si="419"/>
        <v>0</v>
      </c>
      <c r="DM87" s="762" t="str">
        <f t="shared" si="420"/>
        <v/>
      </c>
      <c r="DN87" s="855"/>
      <c r="DO87" s="661">
        <f t="shared" si="495"/>
        <v>0</v>
      </c>
      <c r="DP87" s="336">
        <f t="shared" si="495"/>
        <v>0</v>
      </c>
      <c r="DQ87" s="336">
        <f t="shared" si="495"/>
        <v>0</v>
      </c>
      <c r="DR87" s="336">
        <f t="shared" si="495"/>
        <v>0</v>
      </c>
      <c r="DS87" s="336">
        <f t="shared" si="495"/>
        <v>0</v>
      </c>
      <c r="DT87" s="336">
        <f t="shared" si="495"/>
        <v>0</v>
      </c>
      <c r="DU87" s="336">
        <f t="shared" si="320"/>
        <v>0</v>
      </c>
      <c r="DV87" s="336">
        <f t="shared" si="496"/>
        <v>0</v>
      </c>
      <c r="DW87" s="336">
        <f t="shared" si="496"/>
        <v>0</v>
      </c>
      <c r="DX87" s="336">
        <f t="shared" si="496"/>
        <v>0</v>
      </c>
      <c r="DY87" s="336">
        <f t="shared" si="496"/>
        <v>0</v>
      </c>
      <c r="DZ87" s="336">
        <f t="shared" si="496"/>
        <v>0</v>
      </c>
      <c r="EA87" s="336">
        <f t="shared" si="496"/>
        <v>0</v>
      </c>
      <c r="EB87" s="336">
        <f t="shared" si="321"/>
        <v>0</v>
      </c>
      <c r="EC87" s="336">
        <f t="shared" si="322"/>
        <v>0</v>
      </c>
      <c r="ED87" s="336">
        <f t="shared" si="323"/>
        <v>0</v>
      </c>
      <c r="EE87" s="336">
        <f t="shared" si="324"/>
        <v>0</v>
      </c>
      <c r="EF87" s="336">
        <f t="shared" si="325"/>
        <v>0</v>
      </c>
      <c r="EG87" s="390">
        <f t="shared" si="326"/>
        <v>0</v>
      </c>
      <c r="EH87" s="650">
        <f t="shared" si="421"/>
        <v>0</v>
      </c>
      <c r="EI87" s="650">
        <f>IF($AA87=1,IF(SUM($EH87:EH87)&lt;&gt;1,IF(SUM(GR87,HC87,HL87)&gt;0,1,),),)</f>
        <v>0</v>
      </c>
      <c r="EJ87" s="650">
        <f>IF($AA87=1,IF(SUM($EH87:EI87)&lt;&gt;1,IF(SUM(GS87,HD87,HM87)&gt;0,1,),),)</f>
        <v>0</v>
      </c>
      <c r="EK87" s="650">
        <f>IF($AA87=1,IF(SUM($EH87:EJ87)&lt;&gt;1,IF(SUM(GT87,HE87,HN87)&gt;0,1,),),)</f>
        <v>0</v>
      </c>
      <c r="EL87" s="650">
        <f>IF($AA87=1,IF(SUM($EH87:EK87)&lt;&gt;1,IF(SUM(GU87,GZ87,HF87,HO87)&gt;0,1,),),)</f>
        <v>0</v>
      </c>
      <c r="EM87" s="650">
        <f>IF($AA87=1,IF(SUM($EH87:EK87)&lt;&gt;1,IF(SUM(GV87,HG87,HP87)&gt;0,1,),),)</f>
        <v>0</v>
      </c>
      <c r="EN87" s="650">
        <f>IF($AA87=1,IF(SUM($EH87:EL87)&lt;&gt;1,IF(SUM(GW87,HH87,HQ87)&gt;0,1,),),)</f>
        <v>0</v>
      </c>
      <c r="EO87" s="650">
        <f>IF($AA87=1,IF(SUM($EH87:EM87)&lt;&gt;1,IF(SUM(GX87,HI87,HR87)&gt;0,1,),),)</f>
        <v>0</v>
      </c>
      <c r="EP87" s="650">
        <f>IF($AA87=1,IF(SUM($EH87:EO87)&lt;&gt;1,IF(SUM(GY87,HJ87,HS87,HA87)&gt;0,1,),),)</f>
        <v>0</v>
      </c>
      <c r="EQ87" s="818"/>
      <c r="ER87" s="818"/>
      <c r="ES87" s="818"/>
      <c r="ET87" s="818"/>
      <c r="EU87" s="818"/>
      <c r="EV87" s="818"/>
      <c r="EW87" s="59"/>
      <c r="EX87" s="59"/>
      <c r="EY87" s="59"/>
      <c r="EZ87" s="59"/>
      <c r="FA87" s="59"/>
      <c r="FB87" s="650">
        <f t="shared" si="327"/>
        <v>0</v>
      </c>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11"/>
      <c r="GB87" s="59"/>
      <c r="GC87" s="932"/>
      <c r="GD87" s="662"/>
      <c r="GE87" s="512"/>
      <c r="GF87" s="513"/>
      <c r="GG87" s="514"/>
      <c r="GH87" s="514"/>
      <c r="GI87" s="515">
        <f t="shared" si="328"/>
        <v>0</v>
      </c>
      <c r="GJ87" s="516">
        <f t="shared" si="329"/>
        <v>0</v>
      </c>
      <c r="GK87" s="517">
        <f t="shared" si="330"/>
        <v>0</v>
      </c>
      <c r="GL87" s="518">
        <f t="shared" si="331"/>
        <v>0</v>
      </c>
      <c r="GM87" s="518">
        <f t="shared" si="332"/>
        <v>0</v>
      </c>
      <c r="GN87" s="518">
        <f t="shared" si="333"/>
        <v>0</v>
      </c>
      <c r="GO87" s="518">
        <f t="shared" si="334"/>
        <v>0</v>
      </c>
      <c r="GP87" s="517">
        <f t="shared" si="422"/>
        <v>0</v>
      </c>
      <c r="GQ87" s="517">
        <f t="shared" si="423"/>
        <v>0</v>
      </c>
      <c r="GR87" s="517">
        <f>IF($GF87&lt;&gt;1,IF(AND(SUM($GQ87:GQ87)&lt;&gt;1),IF($GI87&gt;=10,1,),),0)</f>
        <v>0</v>
      </c>
      <c r="GS87" s="517">
        <f>IF($GF87&lt;&gt;1,IF(AND(SUM($GQ87:GR87)&lt;&gt;1),IF(AND($GE87=1,$GI87&gt;=4),1,),),0)</f>
        <v>0</v>
      </c>
      <c r="GT87" s="517">
        <f>IF($GF87&lt;&gt;1,IF(AND(SUM($GQ87:GS87)&lt;&gt;1),IF(AND($GE87=1,$GI87&gt;=2),1,),),0)</f>
        <v>0</v>
      </c>
      <c r="GU87" s="517">
        <f>IF($GF87&lt;&gt;1,IF(AND(SUM($GQ87:GT87)&lt;&gt;1),IF(AND($GE87=1,$GI87&gt;0),1,),),0)</f>
        <v>0</v>
      </c>
      <c r="GV87" s="517">
        <f>IF($GF87&lt;&gt;1,IF(AND(SUM($GQ87:GU87)&lt;&gt;1),IF($GI87&gt;=4,1,),),0)</f>
        <v>0</v>
      </c>
      <c r="GW87" s="517">
        <f>IF($GF87&lt;&gt;1,IF(AND(SUM($GQ87:GV87)&lt;&gt;1),IF($GE87=1,1,),),0)</f>
        <v>0</v>
      </c>
      <c r="GX87" s="517">
        <f>IF($GF87&lt;&gt;1,IF(AND(SUM($GQ87:GW87)&lt;&gt;1),IF($GI87&gt;=2,1,),),0)</f>
        <v>0</v>
      </c>
      <c r="GY87" s="517">
        <f>IF($GF87&lt;&gt;1,IF(AND(SUM($GQ87:GX87)&lt;&gt;1),IF($GI87&gt;0,1,),),0)</f>
        <v>0</v>
      </c>
      <c r="GZ87" s="517">
        <f t="shared" si="424"/>
        <v>0</v>
      </c>
      <c r="HA87" s="517">
        <f>IF(AND(SUM($GZ87:GZ87)&lt;&gt;1,$GP87=4,$GF87=1,$GI87&gt;0),1,0)</f>
        <v>0</v>
      </c>
      <c r="HB87" s="517">
        <f t="shared" si="425"/>
        <v>0</v>
      </c>
      <c r="HC87" s="517">
        <f t="shared" si="426"/>
        <v>0</v>
      </c>
      <c r="HD87" s="517">
        <f>IF(AND($GP87=2,SUM($HB87:HC87)&lt;&gt;1),IF(AND($GE87=1,$GJ87&gt;=0.2),1,),)</f>
        <v>0</v>
      </c>
      <c r="HE87" s="517">
        <f>IF(AND($GP87=2,SUM($HB87:HD87)&lt;&gt;1),IF(AND($GE87=1,$GJ87&gt;=0.1),1,),)</f>
        <v>0</v>
      </c>
      <c r="HF87" s="517">
        <f>IF(AND($GP87=2,SUM($HB87:HE87)&lt;&gt;1),IF(AND($GE87=1,$GI87&gt;0),1,),)</f>
        <v>0</v>
      </c>
      <c r="HG87" s="517">
        <f>IF(AND($GP87=2,SUM($HB87:HF87)&lt;&gt;1),IF($GJ87&gt;=0.2,1,),)</f>
        <v>0</v>
      </c>
      <c r="HH87" s="517">
        <f>IF(AND($GP87=2,SUM($HB87:HG87)&lt;&gt;1),IF($GE87=1,1,),)</f>
        <v>0</v>
      </c>
      <c r="HI87" s="517">
        <f>IF(AND($GP87=2,SUM($HB87:HH87)&lt;&gt;1),IF($GJ87&gt;=0.1,1,),)</f>
        <v>0</v>
      </c>
      <c r="HJ87" s="517">
        <f>IF(AND(SUM($HB87:HI87)&lt;&gt;1,$GP87=2,$GI87&gt;0),1,)</f>
        <v>0</v>
      </c>
      <c r="HK87" s="517">
        <f t="shared" si="427"/>
        <v>0</v>
      </c>
      <c r="HL87" s="517">
        <f t="shared" si="428"/>
        <v>0</v>
      </c>
      <c r="HM87" s="517">
        <f>IF(AND($GP87=3,SUM($HK87:HL87)&lt;&gt;1),IF(AND($GE87=1,$GJ87&gt;=0.1),1,),)</f>
        <v>0</v>
      </c>
      <c r="HN87" s="517">
        <f>IF(AND($GP87=3,SUM($HK87:HM87)&lt;&gt;1),IF(AND($GE87=1,$GJ87&gt;=0.05),1,),)</f>
        <v>0</v>
      </c>
      <c r="HO87" s="517">
        <f>IF(AND($GP87=3,SUM($HK87:HN87)&lt;&gt;1),IF(AND($GE87=1,$GI87&gt;0),1,),)</f>
        <v>0</v>
      </c>
      <c r="HP87" s="517">
        <f>IF(AND($GP87=3,SUM($HK87:HO87)&lt;&gt;1),IF($GJ87&gt;=0.1,1,),)</f>
        <v>0</v>
      </c>
      <c r="HQ87" s="517">
        <f>IF(AND($GP87=3,SUM($HK87:HP87)&lt;&gt;1),IF($GE87=1,1,),)</f>
        <v>0</v>
      </c>
      <c r="HR87" s="517">
        <f>IF(AND($GP87=3,SUM($HK87:HQ87)&lt;&gt;1),IF($GJ87&gt;=0.05,1,),)</f>
        <v>0</v>
      </c>
      <c r="HS87" s="517">
        <f>IF(AND(SUM($HK87:HR87)&lt;&gt;1,$GP87=3,$GF87=1,$GI87&gt;0),1,)</f>
        <v>0</v>
      </c>
      <c r="HT87" s="831"/>
      <c r="HU87" s="520">
        <f t="shared" si="429"/>
        <v>0</v>
      </c>
      <c r="HV87" s="521">
        <f t="shared" si="430"/>
        <v>0</v>
      </c>
      <c r="HW87" s="521">
        <f t="shared" si="431"/>
        <v>0</v>
      </c>
      <c r="HX87" s="521">
        <f t="shared" si="432"/>
        <v>0</v>
      </c>
      <c r="HY87" s="521">
        <f t="shared" si="433"/>
        <v>0</v>
      </c>
      <c r="HZ87" s="521">
        <f t="shared" si="434"/>
        <v>0</v>
      </c>
      <c r="IA87" s="521">
        <f t="shared" si="435"/>
        <v>0</v>
      </c>
      <c r="IB87" s="521">
        <f t="shared" si="436"/>
        <v>0</v>
      </c>
      <c r="IC87" s="521">
        <f t="shared" si="437"/>
        <v>0</v>
      </c>
      <c r="ID87" s="521">
        <f t="shared" si="438"/>
        <v>0</v>
      </c>
      <c r="IE87" s="521">
        <f t="shared" si="439"/>
        <v>0</v>
      </c>
      <c r="IF87" s="521">
        <f t="shared" si="440"/>
        <v>0</v>
      </c>
      <c r="IG87" s="521">
        <f t="shared" si="441"/>
        <v>0</v>
      </c>
      <c r="IH87" s="521">
        <f t="shared" si="442"/>
        <v>0</v>
      </c>
      <c r="II87" s="521">
        <f t="shared" si="443"/>
        <v>0</v>
      </c>
      <c r="IJ87" s="521">
        <f t="shared" si="444"/>
        <v>0</v>
      </c>
      <c r="IK87" s="521">
        <f t="shared" si="445"/>
        <v>0</v>
      </c>
      <c r="IL87" s="521">
        <f t="shared" si="446"/>
        <v>0</v>
      </c>
      <c r="IM87" s="521">
        <f t="shared" si="447"/>
        <v>0</v>
      </c>
      <c r="IN87" s="521">
        <f t="shared" si="335"/>
        <v>0</v>
      </c>
      <c r="IO87" s="521">
        <f t="shared" si="336"/>
        <v>0</v>
      </c>
      <c r="IP87" s="521">
        <f t="shared" si="337"/>
        <v>0</v>
      </c>
      <c r="IQ87" s="521">
        <f t="shared" si="338"/>
        <v>0</v>
      </c>
      <c r="IR87" s="521">
        <f t="shared" si="339"/>
        <v>0</v>
      </c>
      <c r="IS87" s="521">
        <f t="shared" si="340"/>
        <v>0</v>
      </c>
      <c r="IT87" s="521">
        <f t="shared" si="341"/>
        <v>0</v>
      </c>
      <c r="IU87" s="521">
        <f t="shared" si="342"/>
        <v>0</v>
      </c>
      <c r="IV87" s="521">
        <f t="shared" si="343"/>
        <v>0</v>
      </c>
      <c r="IW87" s="823">
        <f t="shared" si="344"/>
        <v>0</v>
      </c>
      <c r="IX87" s="521">
        <f t="shared" si="345"/>
        <v>0</v>
      </c>
      <c r="IY87" s="521">
        <f t="shared" si="346"/>
        <v>0</v>
      </c>
      <c r="IZ87" s="823">
        <f t="shared" si="448"/>
        <v>0</v>
      </c>
      <c r="JA87" s="521">
        <f t="shared" si="347"/>
        <v>0</v>
      </c>
      <c r="JB87" s="521">
        <f t="shared" si="348"/>
        <v>0</v>
      </c>
      <c r="JC87" s="521">
        <f t="shared" si="349"/>
        <v>0</v>
      </c>
      <c r="JD87" s="521">
        <f t="shared" si="449"/>
        <v>0</v>
      </c>
      <c r="JE87" s="521">
        <f t="shared" si="450"/>
        <v>0</v>
      </c>
      <c r="JF87" s="521">
        <f t="shared" si="451"/>
        <v>0</v>
      </c>
      <c r="JG87" s="521">
        <f t="shared" si="452"/>
        <v>0</v>
      </c>
      <c r="JH87" s="521">
        <f t="shared" si="453"/>
        <v>0</v>
      </c>
      <c r="JI87" s="521">
        <f t="shared" si="454"/>
        <v>0</v>
      </c>
      <c r="JJ87" s="521">
        <f t="shared" si="455"/>
        <v>0</v>
      </c>
      <c r="JK87" s="521">
        <f t="shared" si="456"/>
        <v>0</v>
      </c>
      <c r="JL87" s="521">
        <f t="shared" si="457"/>
        <v>0</v>
      </c>
      <c r="JM87" s="521">
        <f t="shared" si="458"/>
        <v>0</v>
      </c>
      <c r="JN87" s="521">
        <f t="shared" si="459"/>
        <v>0</v>
      </c>
      <c r="JO87" s="521">
        <f t="shared" si="460"/>
        <v>0</v>
      </c>
      <c r="JP87" s="521">
        <f t="shared" si="461"/>
        <v>0</v>
      </c>
      <c r="JQ87" s="521">
        <f t="shared" si="462"/>
        <v>0</v>
      </c>
      <c r="JR87" s="521">
        <f t="shared" si="463"/>
        <v>0</v>
      </c>
      <c r="JS87" s="521">
        <f t="shared" si="464"/>
        <v>0</v>
      </c>
      <c r="JT87" s="521">
        <f t="shared" si="465"/>
        <v>0</v>
      </c>
      <c r="JU87" s="521">
        <f t="shared" si="466"/>
        <v>0</v>
      </c>
      <c r="JV87" s="521">
        <f t="shared" si="467"/>
        <v>0</v>
      </c>
      <c r="JW87" s="521">
        <f t="shared" si="468"/>
        <v>0</v>
      </c>
      <c r="JX87" s="521">
        <f t="shared" si="469"/>
        <v>0</v>
      </c>
      <c r="JY87" s="521">
        <f t="shared" si="470"/>
        <v>0</v>
      </c>
      <c r="JZ87" s="521">
        <f t="shared" si="471"/>
        <v>0</v>
      </c>
      <c r="KA87" s="521">
        <f t="shared" si="472"/>
        <v>0</v>
      </c>
      <c r="KB87" s="521">
        <f t="shared" si="473"/>
        <v>0</v>
      </c>
      <c r="KC87" s="521">
        <f t="shared" si="474"/>
        <v>0</v>
      </c>
      <c r="KD87" s="521">
        <f t="shared" si="475"/>
        <v>0</v>
      </c>
      <c r="KE87" s="521">
        <f t="shared" si="476"/>
        <v>0</v>
      </c>
      <c r="KF87" s="521">
        <f t="shared" si="350"/>
        <v>0</v>
      </c>
      <c r="KG87" s="521">
        <f t="shared" si="477"/>
        <v>0</v>
      </c>
      <c r="KH87" s="521">
        <f t="shared" si="478"/>
        <v>0</v>
      </c>
      <c r="KI87" s="522">
        <f t="shared" si="479"/>
        <v>0</v>
      </c>
      <c r="KJ87" s="521">
        <f t="shared" si="351"/>
        <v>0</v>
      </c>
      <c r="KK87" s="760">
        <f>IF(H87=1,VLOOKUP(C87,'総括表 (A表)'!$E$12:$AW$542,42,FALSE),)</f>
        <v>0</v>
      </c>
      <c r="KL87" s="524">
        <f t="shared" si="480"/>
        <v>0</v>
      </c>
      <c r="KM87" s="521" t="str">
        <f t="shared" si="352"/>
        <v/>
      </c>
      <c r="KN87" s="521" t="str">
        <f t="shared" si="353"/>
        <v/>
      </c>
      <c r="KO87" s="521" t="str">
        <f t="shared" si="481"/>
        <v/>
      </c>
      <c r="KP87" s="521" t="str">
        <f t="shared" si="354"/>
        <v/>
      </c>
      <c r="KQ87" s="521" t="str">
        <f t="shared" si="355"/>
        <v/>
      </c>
      <c r="KR87" s="521" t="str">
        <f t="shared" si="356"/>
        <v/>
      </c>
      <c r="KS87" s="521" t="str">
        <f t="shared" si="357"/>
        <v/>
      </c>
      <c r="KT87" s="521" t="str">
        <f t="shared" si="358"/>
        <v/>
      </c>
      <c r="KU87" s="760" t="str">
        <f t="shared" si="359"/>
        <v/>
      </c>
      <c r="KV87" s="521" t="str">
        <f t="shared" si="360"/>
        <v/>
      </c>
      <c r="KW87" s="520">
        <f t="shared" si="361"/>
        <v>0</v>
      </c>
      <c r="KX87" s="521" t="str">
        <f t="shared" si="482"/>
        <v/>
      </c>
      <c r="KY87" s="525">
        <f t="shared" si="362"/>
        <v>0</v>
      </c>
      <c r="KZ87" s="521" t="str">
        <f t="shared" si="363"/>
        <v/>
      </c>
      <c r="LA87" s="760" t="str">
        <f t="shared" si="364"/>
        <v/>
      </c>
      <c r="LB87" s="526" t="str">
        <f t="shared" si="365"/>
        <v>○</v>
      </c>
      <c r="LC87" s="520">
        <f t="shared" si="483"/>
        <v>0</v>
      </c>
      <c r="LD87" s="527">
        <f t="shared" si="484"/>
        <v>0</v>
      </c>
      <c r="LE87" s="527" t="str">
        <f t="shared" si="485"/>
        <v/>
      </c>
      <c r="LF87" s="761" t="str">
        <f t="shared" si="486"/>
        <v/>
      </c>
      <c r="LG87" s="735" t="str">
        <f t="shared" si="366"/>
        <v/>
      </c>
      <c r="LH87" s="530" t="str">
        <f t="shared" si="367"/>
        <v>○</v>
      </c>
      <c r="LI87" s="736">
        <f t="shared" si="368"/>
        <v>0</v>
      </c>
      <c r="LJ87" s="761">
        <f t="shared" si="369"/>
        <v>0</v>
      </c>
      <c r="LK87" s="532">
        <f t="shared" si="487"/>
        <v>0</v>
      </c>
      <c r="LL87" s="533" t="str">
        <f t="shared" si="488"/>
        <v>○</v>
      </c>
      <c r="LM87" s="600">
        <f t="shared" si="370"/>
        <v>0</v>
      </c>
      <c r="LN87" s="602" t="str">
        <f t="shared" si="489"/>
        <v>○</v>
      </c>
      <c r="LO87" s="608">
        <f t="shared" si="371"/>
        <v>0</v>
      </c>
      <c r="LP87" s="521" t="str">
        <f t="shared" si="372"/>
        <v/>
      </c>
      <c r="LQ87" s="607">
        <f t="shared" si="373"/>
        <v>0</v>
      </c>
      <c r="LR87" s="521" t="str">
        <f t="shared" si="374"/>
        <v/>
      </c>
      <c r="LS87" s="519" t="str">
        <f t="shared" si="375"/>
        <v/>
      </c>
      <c r="LT87" s="526" t="str">
        <f t="shared" si="376"/>
        <v>○</v>
      </c>
      <c r="LU87" s="601" t="str">
        <f t="shared" si="490"/>
        <v/>
      </c>
      <c r="LV87" s="601">
        <f t="shared" si="491"/>
        <v>0</v>
      </c>
      <c r="LW87" s="761">
        <f t="shared" si="377"/>
        <v>0</v>
      </c>
      <c r="LX87" s="735">
        <f t="shared" si="378"/>
        <v>0</v>
      </c>
      <c r="LY87" s="530" t="str">
        <f t="shared" si="379"/>
        <v>○</v>
      </c>
      <c r="LZ87" s="736">
        <f t="shared" si="380"/>
        <v>0</v>
      </c>
      <c r="MA87" s="761">
        <f t="shared" si="381"/>
        <v>0</v>
      </c>
      <c r="MB87" s="532">
        <f t="shared" si="382"/>
        <v>0</v>
      </c>
      <c r="MC87" s="533" t="str">
        <f t="shared" si="492"/>
        <v>○</v>
      </c>
      <c r="MD87" s="473">
        <f>IF(AND($H87=1,$T87=1),SUMIF($E$14:$E$213,E87,$CA$14:CA286),0)</f>
        <v>0</v>
      </c>
      <c r="ME87" s="856" t="str">
        <f t="shared" si="383"/>
        <v>○</v>
      </c>
      <c r="MF87" s="869" t="str">
        <f t="shared" si="493"/>
        <v/>
      </c>
      <c r="MG87" s="870" t="str">
        <f t="shared" si="384"/>
        <v/>
      </c>
      <c r="MH87" s="871" t="str">
        <f t="shared" si="385"/>
        <v/>
      </c>
      <c r="MI87" s="872" t="str">
        <f t="shared" si="494"/>
        <v/>
      </c>
      <c r="MJ87" s="873" t="str">
        <f t="shared" si="386"/>
        <v/>
      </c>
      <c r="MK87" s="874">
        <f t="shared" si="387"/>
        <v>0</v>
      </c>
    </row>
    <row r="88" spans="1:349" ht="18.649999999999999" customHeight="1">
      <c r="A88" s="610">
        <f t="shared" si="311"/>
        <v>0</v>
      </c>
      <c r="B88" s="610">
        <f t="shared" si="388"/>
        <v>0</v>
      </c>
      <c r="C88" s="610">
        <f t="shared" si="389"/>
        <v>0</v>
      </c>
      <c r="D88" s="610">
        <f t="shared" si="390"/>
        <v>0</v>
      </c>
      <c r="E88" s="610">
        <f t="shared" si="312"/>
        <v>0</v>
      </c>
      <c r="F88" s="610">
        <f t="shared" si="391"/>
        <v>0</v>
      </c>
      <c r="G88" s="610">
        <f t="shared" si="392"/>
        <v>0</v>
      </c>
      <c r="H88" s="610">
        <f t="shared" si="393"/>
        <v>0</v>
      </c>
      <c r="I88" s="611">
        <f t="shared" si="313"/>
        <v>75</v>
      </c>
      <c r="J88" s="406"/>
      <c r="K88" s="407"/>
      <c r="L88" s="407"/>
      <c r="M88" s="720"/>
      <c r="N88" s="924"/>
      <c r="O88" s="918"/>
      <c r="P88" s="306"/>
      <c r="Q88" s="637">
        <f t="shared" si="394"/>
        <v>0</v>
      </c>
      <c r="R88" s="656"/>
      <c r="S88" s="655"/>
      <c r="T88" s="657"/>
      <c r="U88" s="657"/>
      <c r="V88" s="762">
        <f t="shared" si="314"/>
        <v>0</v>
      </c>
      <c r="W88" s="305"/>
      <c r="X88" s="502"/>
      <c r="Y88" s="502"/>
      <c r="Z88" s="305"/>
      <c r="AA88" s="639" t="str">
        <f t="shared" si="395"/>
        <v/>
      </c>
      <c r="AB88" s="640" t="str">
        <f t="shared" si="396"/>
        <v/>
      </c>
      <c r="AC88" s="314"/>
      <c r="AD88" s="641">
        <f t="shared" si="397"/>
        <v>0</v>
      </c>
      <c r="AE88" s="729"/>
      <c r="AF88" s="728" t="str">
        <f>'整理番号表 （R6時） '!$AC88</f>
        <v/>
      </c>
      <c r="AG88" s="730" t="str">
        <f t="shared" si="398"/>
        <v/>
      </c>
      <c r="AH88" s="314"/>
      <c r="AI88" s="314"/>
      <c r="AJ88" s="639">
        <f>IF(AI88&lt;&gt;0,VLOOKUP(AI88,'整理番号表 （R6時） '!$B$20:$F$47,2,FALSE),)</f>
        <v>0</v>
      </c>
      <c r="AK88" s="409"/>
      <c r="AL88" s="733"/>
      <c r="AM88" s="409"/>
      <c r="AN88" s="315"/>
      <c r="AO88" s="644" t="str">
        <f>IF(AND($S88=1,$AN88&lt;&gt;0),VLOOKUP(AN88,'整理番号表 （R6時） '!$P$6:$Q$39,2,FALSE),IF(AND($T88=1,$AN88&gt;0,$AN88&lt;=8),VLOOKUP($AN88,'整理番号表 （R6時） '!$P$6:$Q$13,2,FALSE),IF($AN88&gt;=9,"ﾘｰｽは1～8の数字を選択","")))</f>
        <v/>
      </c>
      <c r="AP88" s="501"/>
      <c r="AQ88" s="645">
        <f t="shared" si="399"/>
        <v>0</v>
      </c>
      <c r="AR88" s="810"/>
      <c r="AS88" s="305"/>
      <c r="AT88" s="504"/>
      <c r="AU88" s="505"/>
      <c r="AV88" s="503"/>
      <c r="AW88" s="315"/>
      <c r="AX88" s="751">
        <f>IF(AW88&lt;&gt;0,VLOOKUP(AW88,'整理番号表 （R6時） '!$P$43:$R$49,2,FALSE),)</f>
        <v>0</v>
      </c>
      <c r="AY88" s="506"/>
      <c r="AZ88" s="505"/>
      <c r="BA88" s="503"/>
      <c r="BB88" s="444"/>
      <c r="BC88" s="759">
        <f t="shared" si="400"/>
        <v>0</v>
      </c>
      <c r="BD88" s="763">
        <f t="shared" si="315"/>
        <v>0</v>
      </c>
      <c r="BE88" s="759">
        <f t="shared" si="401"/>
        <v>0</v>
      </c>
      <c r="BF88" s="508"/>
      <c r="BG88" s="508"/>
      <c r="BH88" s="508"/>
      <c r="BI88" s="509"/>
      <c r="BJ88" s="770" t="str">
        <f t="shared" si="402"/>
        <v/>
      </c>
      <c r="BK88" s="772" t="str">
        <f t="shared" si="403"/>
        <v/>
      </c>
      <c r="BL88" s="648">
        <f t="shared" si="404"/>
        <v>0</v>
      </c>
      <c r="BM88" s="836"/>
      <c r="BN88" s="510"/>
      <c r="BO88" s="593"/>
      <c r="BP88" s="902"/>
      <c r="BQ88" s="756"/>
      <c r="BR88" s="756"/>
      <c r="BS88" s="756"/>
      <c r="BT88" s="929" t="str">
        <f t="shared" ref="BT88:BT119" si="497">IF($T88&lt;&gt;1,"",IF(OR(MI88&lt;36,MI88&gt;84),"リース3～7年に修正",IF(AND($T88=1,BR88&gt;0,BS88&gt;0),DATEDIF($BR88,$BS88+1,"Y")&amp;"年"&amp;DATEDIF($BR88,$BS88+1,"YM")&amp;"ヶ月","")))</f>
        <v/>
      </c>
      <c r="BU88" s="911"/>
      <c r="BV88" s="752"/>
      <c r="BW88" s="751">
        <f>IF(BV88&lt;&gt;0,VLOOKUP(BV88,'整理番号表 （R6時） '!$P$43:$R$49,2,FALSE),)</f>
        <v>0</v>
      </c>
      <c r="BX88" s="758"/>
      <c r="BY88" s="757"/>
      <c r="BZ88" s="759" t="str">
        <f t="shared" si="405"/>
        <v/>
      </c>
      <c r="CA88" s="712"/>
      <c r="CB88" s="759">
        <f t="shared" si="406"/>
        <v>0</v>
      </c>
      <c r="CC88" s="763" t="str">
        <f t="shared" si="316"/>
        <v/>
      </c>
      <c r="CD88" s="754"/>
      <c r="CE88" s="754"/>
      <c r="CF88" s="759">
        <f t="shared" si="407"/>
        <v>0</v>
      </c>
      <c r="CG88" s="748"/>
      <c r="CH88" s="748"/>
      <c r="CI88" s="622"/>
      <c r="CJ88" s="853"/>
      <c r="CK88" s="854"/>
      <c r="CL88" s="665" t="str">
        <f t="shared" si="408"/>
        <v/>
      </c>
      <c r="CM88" s="666" t="str">
        <f t="shared" si="317"/>
        <v/>
      </c>
      <c r="CN88" s="744"/>
      <c r="CO88" s="496"/>
      <c r="CP88" s="762" t="str">
        <f t="shared" si="318"/>
        <v/>
      </c>
      <c r="CQ88" s="740"/>
      <c r="CR88" s="749"/>
      <c r="CS88" s="740"/>
      <c r="CT88" s="740"/>
      <c r="CU88" s="740"/>
      <c r="CV88" s="649" t="str">
        <f t="shared" si="409"/>
        <v/>
      </c>
      <c r="CW88" s="547">
        <f t="shared" si="410"/>
        <v>0</v>
      </c>
      <c r="CX88" s="762" t="str">
        <f t="shared" si="319"/>
        <v/>
      </c>
      <c r="CY88" s="715"/>
      <c r="CZ88" s="740"/>
      <c r="DA88" s="715"/>
      <c r="DB88" s="715"/>
      <c r="DC88" s="714"/>
      <c r="DD88" s="649" t="str">
        <f t="shared" si="411"/>
        <v/>
      </c>
      <c r="DE88" s="547" t="str">
        <f t="shared" si="412"/>
        <v/>
      </c>
      <c r="DF88" s="762">
        <f t="shared" si="413"/>
        <v>0</v>
      </c>
      <c r="DG88" s="762" t="str">
        <f t="shared" si="414"/>
        <v/>
      </c>
      <c r="DH88" s="762">
        <f t="shared" si="415"/>
        <v>0</v>
      </c>
      <c r="DI88" s="762">
        <f t="shared" si="416"/>
        <v>0</v>
      </c>
      <c r="DJ88" s="762">
        <f t="shared" si="417"/>
        <v>0</v>
      </c>
      <c r="DK88" s="762">
        <f t="shared" si="418"/>
        <v>0</v>
      </c>
      <c r="DL88" s="762">
        <f t="shared" si="419"/>
        <v>0</v>
      </c>
      <c r="DM88" s="762" t="str">
        <f t="shared" si="420"/>
        <v/>
      </c>
      <c r="DN88" s="855"/>
      <c r="DO88" s="661">
        <f t="shared" si="495"/>
        <v>0</v>
      </c>
      <c r="DP88" s="336">
        <f t="shared" si="495"/>
        <v>0</v>
      </c>
      <c r="DQ88" s="336">
        <f t="shared" si="495"/>
        <v>0</v>
      </c>
      <c r="DR88" s="336">
        <f t="shared" si="495"/>
        <v>0</v>
      </c>
      <c r="DS88" s="336">
        <f t="shared" si="495"/>
        <v>0</v>
      </c>
      <c r="DT88" s="336">
        <f t="shared" si="495"/>
        <v>0</v>
      </c>
      <c r="DU88" s="336">
        <f t="shared" si="320"/>
        <v>0</v>
      </c>
      <c r="DV88" s="336">
        <f t="shared" si="496"/>
        <v>0</v>
      </c>
      <c r="DW88" s="336">
        <f t="shared" si="496"/>
        <v>0</v>
      </c>
      <c r="DX88" s="336">
        <f t="shared" si="496"/>
        <v>0</v>
      </c>
      <c r="DY88" s="336">
        <f t="shared" si="496"/>
        <v>0</v>
      </c>
      <c r="DZ88" s="336">
        <f t="shared" si="496"/>
        <v>0</v>
      </c>
      <c r="EA88" s="336">
        <f t="shared" si="496"/>
        <v>0</v>
      </c>
      <c r="EB88" s="336">
        <f t="shared" si="321"/>
        <v>0</v>
      </c>
      <c r="EC88" s="336">
        <f t="shared" si="322"/>
        <v>0</v>
      </c>
      <c r="ED88" s="336">
        <f t="shared" si="323"/>
        <v>0</v>
      </c>
      <c r="EE88" s="336">
        <f t="shared" si="324"/>
        <v>0</v>
      </c>
      <c r="EF88" s="336">
        <f t="shared" si="325"/>
        <v>0</v>
      </c>
      <c r="EG88" s="390">
        <f t="shared" si="326"/>
        <v>0</v>
      </c>
      <c r="EH88" s="650">
        <f t="shared" si="421"/>
        <v>0</v>
      </c>
      <c r="EI88" s="650">
        <f>IF($AA88=1,IF(SUM($EH88:EH88)&lt;&gt;1,IF(SUM(GR88,HC88,HL88)&gt;0,1,),),)</f>
        <v>0</v>
      </c>
      <c r="EJ88" s="650">
        <f>IF($AA88=1,IF(SUM($EH88:EI88)&lt;&gt;1,IF(SUM(GS88,HD88,HM88)&gt;0,1,),),)</f>
        <v>0</v>
      </c>
      <c r="EK88" s="650">
        <f>IF($AA88=1,IF(SUM($EH88:EJ88)&lt;&gt;1,IF(SUM(GT88,HE88,HN88)&gt;0,1,),),)</f>
        <v>0</v>
      </c>
      <c r="EL88" s="650">
        <f>IF($AA88=1,IF(SUM($EH88:EK88)&lt;&gt;1,IF(SUM(GU88,GZ88,HF88,HO88)&gt;0,1,),),)</f>
        <v>0</v>
      </c>
      <c r="EM88" s="650">
        <f>IF($AA88=1,IF(SUM($EH88:EK88)&lt;&gt;1,IF(SUM(GV88,HG88,HP88)&gt;0,1,),),)</f>
        <v>0</v>
      </c>
      <c r="EN88" s="650">
        <f>IF($AA88=1,IF(SUM($EH88:EL88)&lt;&gt;1,IF(SUM(GW88,HH88,HQ88)&gt;0,1,),),)</f>
        <v>0</v>
      </c>
      <c r="EO88" s="650">
        <f>IF($AA88=1,IF(SUM($EH88:EM88)&lt;&gt;1,IF(SUM(GX88,HI88,HR88)&gt;0,1,),),)</f>
        <v>0</v>
      </c>
      <c r="EP88" s="650">
        <f>IF($AA88=1,IF(SUM($EH88:EO88)&lt;&gt;1,IF(SUM(GY88,HJ88,HS88,HA88)&gt;0,1,),),)</f>
        <v>0</v>
      </c>
      <c r="EQ88" s="818"/>
      <c r="ER88" s="818"/>
      <c r="ES88" s="818"/>
      <c r="ET88" s="818"/>
      <c r="EU88" s="818"/>
      <c r="EV88" s="818"/>
      <c r="EW88" s="59"/>
      <c r="EX88" s="59"/>
      <c r="EY88" s="59"/>
      <c r="EZ88" s="59"/>
      <c r="FA88" s="59"/>
      <c r="FB88" s="650">
        <f t="shared" si="327"/>
        <v>0</v>
      </c>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11"/>
      <c r="GB88" s="59"/>
      <c r="GC88" s="932"/>
      <c r="GD88" s="662"/>
      <c r="GE88" s="512"/>
      <c r="GF88" s="513"/>
      <c r="GG88" s="514"/>
      <c r="GH88" s="514"/>
      <c r="GI88" s="515">
        <f t="shared" si="328"/>
        <v>0</v>
      </c>
      <c r="GJ88" s="516">
        <f t="shared" si="329"/>
        <v>0</v>
      </c>
      <c r="GK88" s="517">
        <f t="shared" si="330"/>
        <v>0</v>
      </c>
      <c r="GL88" s="518">
        <f t="shared" si="331"/>
        <v>0</v>
      </c>
      <c r="GM88" s="518">
        <f t="shared" si="332"/>
        <v>0</v>
      </c>
      <c r="GN88" s="518">
        <f t="shared" si="333"/>
        <v>0</v>
      </c>
      <c r="GO88" s="518">
        <f t="shared" si="334"/>
        <v>0</v>
      </c>
      <c r="GP88" s="517">
        <f t="shared" si="422"/>
        <v>0</v>
      </c>
      <c r="GQ88" s="517">
        <f t="shared" si="423"/>
        <v>0</v>
      </c>
      <c r="GR88" s="517">
        <f>IF($GF88&lt;&gt;1,IF(AND(SUM($GQ88:GQ88)&lt;&gt;1),IF($GI88&gt;=10,1,),),0)</f>
        <v>0</v>
      </c>
      <c r="GS88" s="517">
        <f>IF($GF88&lt;&gt;1,IF(AND(SUM($GQ88:GR88)&lt;&gt;1),IF(AND($GE88=1,$GI88&gt;=4),1,),),0)</f>
        <v>0</v>
      </c>
      <c r="GT88" s="517">
        <f>IF($GF88&lt;&gt;1,IF(AND(SUM($GQ88:GS88)&lt;&gt;1),IF(AND($GE88=1,$GI88&gt;=2),1,),),0)</f>
        <v>0</v>
      </c>
      <c r="GU88" s="517">
        <f>IF($GF88&lt;&gt;1,IF(AND(SUM($GQ88:GT88)&lt;&gt;1),IF(AND($GE88=1,$GI88&gt;0),1,),),0)</f>
        <v>0</v>
      </c>
      <c r="GV88" s="517">
        <f>IF($GF88&lt;&gt;1,IF(AND(SUM($GQ88:GU88)&lt;&gt;1),IF($GI88&gt;=4,1,),),0)</f>
        <v>0</v>
      </c>
      <c r="GW88" s="517">
        <f>IF($GF88&lt;&gt;1,IF(AND(SUM($GQ88:GV88)&lt;&gt;1),IF($GE88=1,1,),),0)</f>
        <v>0</v>
      </c>
      <c r="GX88" s="517">
        <f>IF($GF88&lt;&gt;1,IF(AND(SUM($GQ88:GW88)&lt;&gt;1),IF($GI88&gt;=2,1,),),0)</f>
        <v>0</v>
      </c>
      <c r="GY88" s="517">
        <f>IF($GF88&lt;&gt;1,IF(AND(SUM($GQ88:GX88)&lt;&gt;1),IF($GI88&gt;0,1,),),0)</f>
        <v>0</v>
      </c>
      <c r="GZ88" s="517">
        <f t="shared" si="424"/>
        <v>0</v>
      </c>
      <c r="HA88" s="517">
        <f>IF(AND(SUM($GZ88:GZ88)&lt;&gt;1,$GP88=4,$GF88=1,$GI88&gt;0),1,0)</f>
        <v>0</v>
      </c>
      <c r="HB88" s="517">
        <f t="shared" si="425"/>
        <v>0</v>
      </c>
      <c r="HC88" s="517">
        <f t="shared" si="426"/>
        <v>0</v>
      </c>
      <c r="HD88" s="517">
        <f>IF(AND($GP88=2,SUM($HB88:HC88)&lt;&gt;1),IF(AND($GE88=1,$GJ88&gt;=0.2),1,),)</f>
        <v>0</v>
      </c>
      <c r="HE88" s="517">
        <f>IF(AND($GP88=2,SUM($HB88:HD88)&lt;&gt;1),IF(AND($GE88=1,$GJ88&gt;=0.1),1,),)</f>
        <v>0</v>
      </c>
      <c r="HF88" s="517">
        <f>IF(AND($GP88=2,SUM($HB88:HE88)&lt;&gt;1),IF(AND($GE88=1,$GI88&gt;0),1,),)</f>
        <v>0</v>
      </c>
      <c r="HG88" s="517">
        <f>IF(AND($GP88=2,SUM($HB88:HF88)&lt;&gt;1),IF($GJ88&gt;=0.2,1,),)</f>
        <v>0</v>
      </c>
      <c r="HH88" s="517">
        <f>IF(AND($GP88=2,SUM($HB88:HG88)&lt;&gt;1),IF($GE88=1,1,),)</f>
        <v>0</v>
      </c>
      <c r="HI88" s="517">
        <f>IF(AND($GP88=2,SUM($HB88:HH88)&lt;&gt;1),IF($GJ88&gt;=0.1,1,),)</f>
        <v>0</v>
      </c>
      <c r="HJ88" s="517">
        <f>IF(AND(SUM($HB88:HI88)&lt;&gt;1,$GP88=2,$GI88&gt;0),1,)</f>
        <v>0</v>
      </c>
      <c r="HK88" s="517">
        <f t="shared" si="427"/>
        <v>0</v>
      </c>
      <c r="HL88" s="517">
        <f t="shared" si="428"/>
        <v>0</v>
      </c>
      <c r="HM88" s="517">
        <f>IF(AND($GP88=3,SUM($HK88:HL88)&lt;&gt;1),IF(AND($GE88=1,$GJ88&gt;=0.1),1,),)</f>
        <v>0</v>
      </c>
      <c r="HN88" s="517">
        <f>IF(AND($GP88=3,SUM($HK88:HM88)&lt;&gt;1),IF(AND($GE88=1,$GJ88&gt;=0.05),1,),)</f>
        <v>0</v>
      </c>
      <c r="HO88" s="517">
        <f>IF(AND($GP88=3,SUM($HK88:HN88)&lt;&gt;1),IF(AND($GE88=1,$GI88&gt;0),1,),)</f>
        <v>0</v>
      </c>
      <c r="HP88" s="517">
        <f>IF(AND($GP88=3,SUM($HK88:HO88)&lt;&gt;1),IF($GJ88&gt;=0.1,1,),)</f>
        <v>0</v>
      </c>
      <c r="HQ88" s="517">
        <f>IF(AND($GP88=3,SUM($HK88:HP88)&lt;&gt;1),IF($GE88=1,1,),)</f>
        <v>0</v>
      </c>
      <c r="HR88" s="517">
        <f>IF(AND($GP88=3,SUM($HK88:HQ88)&lt;&gt;1),IF($GJ88&gt;=0.05,1,),)</f>
        <v>0</v>
      </c>
      <c r="HS88" s="517">
        <f>IF(AND(SUM($HK88:HR88)&lt;&gt;1,$GP88=3,$GF88=1,$GI88&gt;0),1,)</f>
        <v>0</v>
      </c>
      <c r="HT88" s="831"/>
      <c r="HU88" s="520">
        <f t="shared" si="429"/>
        <v>0</v>
      </c>
      <c r="HV88" s="521">
        <f t="shared" si="430"/>
        <v>0</v>
      </c>
      <c r="HW88" s="521">
        <f t="shared" si="431"/>
        <v>0</v>
      </c>
      <c r="HX88" s="521">
        <f t="shared" si="432"/>
        <v>0</v>
      </c>
      <c r="HY88" s="521">
        <f t="shared" si="433"/>
        <v>0</v>
      </c>
      <c r="HZ88" s="521">
        <f t="shared" si="434"/>
        <v>0</v>
      </c>
      <c r="IA88" s="521">
        <f t="shared" si="435"/>
        <v>0</v>
      </c>
      <c r="IB88" s="521">
        <f t="shared" si="436"/>
        <v>0</v>
      </c>
      <c r="IC88" s="521">
        <f t="shared" si="437"/>
        <v>0</v>
      </c>
      <c r="ID88" s="521">
        <f t="shared" si="438"/>
        <v>0</v>
      </c>
      <c r="IE88" s="521">
        <f t="shared" si="439"/>
        <v>0</v>
      </c>
      <c r="IF88" s="521">
        <f t="shared" si="440"/>
        <v>0</v>
      </c>
      <c r="IG88" s="521">
        <f t="shared" si="441"/>
        <v>0</v>
      </c>
      <c r="IH88" s="521">
        <f t="shared" si="442"/>
        <v>0</v>
      </c>
      <c r="II88" s="521">
        <f t="shared" si="443"/>
        <v>0</v>
      </c>
      <c r="IJ88" s="521">
        <f t="shared" si="444"/>
        <v>0</v>
      </c>
      <c r="IK88" s="521">
        <f t="shared" si="445"/>
        <v>0</v>
      </c>
      <c r="IL88" s="521">
        <f t="shared" si="446"/>
        <v>0</v>
      </c>
      <c r="IM88" s="521">
        <f t="shared" si="447"/>
        <v>0</v>
      </c>
      <c r="IN88" s="521">
        <f t="shared" si="335"/>
        <v>0</v>
      </c>
      <c r="IO88" s="521">
        <f t="shared" si="336"/>
        <v>0</v>
      </c>
      <c r="IP88" s="521">
        <f t="shared" si="337"/>
        <v>0</v>
      </c>
      <c r="IQ88" s="521">
        <f t="shared" si="338"/>
        <v>0</v>
      </c>
      <c r="IR88" s="521">
        <f t="shared" si="339"/>
        <v>0</v>
      </c>
      <c r="IS88" s="521">
        <f t="shared" si="340"/>
        <v>0</v>
      </c>
      <c r="IT88" s="521">
        <f t="shared" si="341"/>
        <v>0</v>
      </c>
      <c r="IU88" s="521">
        <f t="shared" si="342"/>
        <v>0</v>
      </c>
      <c r="IV88" s="521">
        <f t="shared" si="343"/>
        <v>0</v>
      </c>
      <c r="IW88" s="823">
        <f t="shared" si="344"/>
        <v>0</v>
      </c>
      <c r="IX88" s="521">
        <f t="shared" si="345"/>
        <v>0</v>
      </c>
      <c r="IY88" s="521">
        <f t="shared" si="346"/>
        <v>0</v>
      </c>
      <c r="IZ88" s="823">
        <f t="shared" si="448"/>
        <v>0</v>
      </c>
      <c r="JA88" s="521">
        <f t="shared" si="347"/>
        <v>0</v>
      </c>
      <c r="JB88" s="521">
        <f t="shared" si="348"/>
        <v>0</v>
      </c>
      <c r="JC88" s="521">
        <f t="shared" si="349"/>
        <v>0</v>
      </c>
      <c r="JD88" s="521">
        <f t="shared" si="449"/>
        <v>0</v>
      </c>
      <c r="JE88" s="521">
        <f t="shared" si="450"/>
        <v>0</v>
      </c>
      <c r="JF88" s="521">
        <f t="shared" si="451"/>
        <v>0</v>
      </c>
      <c r="JG88" s="521">
        <f t="shared" si="452"/>
        <v>0</v>
      </c>
      <c r="JH88" s="521">
        <f t="shared" si="453"/>
        <v>0</v>
      </c>
      <c r="JI88" s="521">
        <f t="shared" si="454"/>
        <v>0</v>
      </c>
      <c r="JJ88" s="521">
        <f t="shared" si="455"/>
        <v>0</v>
      </c>
      <c r="JK88" s="521">
        <f t="shared" si="456"/>
        <v>0</v>
      </c>
      <c r="JL88" s="521">
        <f t="shared" si="457"/>
        <v>0</v>
      </c>
      <c r="JM88" s="521">
        <f t="shared" si="458"/>
        <v>0</v>
      </c>
      <c r="JN88" s="521">
        <f t="shared" si="459"/>
        <v>0</v>
      </c>
      <c r="JO88" s="521">
        <f t="shared" si="460"/>
        <v>0</v>
      </c>
      <c r="JP88" s="521">
        <f t="shared" si="461"/>
        <v>0</v>
      </c>
      <c r="JQ88" s="521">
        <f t="shared" si="462"/>
        <v>0</v>
      </c>
      <c r="JR88" s="521">
        <f t="shared" si="463"/>
        <v>0</v>
      </c>
      <c r="JS88" s="521">
        <f t="shared" si="464"/>
        <v>0</v>
      </c>
      <c r="JT88" s="521">
        <f t="shared" si="465"/>
        <v>0</v>
      </c>
      <c r="JU88" s="521">
        <f t="shared" si="466"/>
        <v>0</v>
      </c>
      <c r="JV88" s="521">
        <f t="shared" si="467"/>
        <v>0</v>
      </c>
      <c r="JW88" s="521">
        <f t="shared" si="468"/>
        <v>0</v>
      </c>
      <c r="JX88" s="521">
        <f t="shared" si="469"/>
        <v>0</v>
      </c>
      <c r="JY88" s="521">
        <f t="shared" si="470"/>
        <v>0</v>
      </c>
      <c r="JZ88" s="521">
        <f t="shared" si="471"/>
        <v>0</v>
      </c>
      <c r="KA88" s="521">
        <f t="shared" si="472"/>
        <v>0</v>
      </c>
      <c r="KB88" s="521">
        <f t="shared" si="473"/>
        <v>0</v>
      </c>
      <c r="KC88" s="521">
        <f t="shared" si="474"/>
        <v>0</v>
      </c>
      <c r="KD88" s="521">
        <f t="shared" si="475"/>
        <v>0</v>
      </c>
      <c r="KE88" s="521">
        <f t="shared" si="476"/>
        <v>0</v>
      </c>
      <c r="KF88" s="521">
        <f t="shared" si="350"/>
        <v>0</v>
      </c>
      <c r="KG88" s="521">
        <f t="shared" si="477"/>
        <v>0</v>
      </c>
      <c r="KH88" s="521">
        <f t="shared" si="478"/>
        <v>0</v>
      </c>
      <c r="KI88" s="522">
        <f t="shared" si="479"/>
        <v>0</v>
      </c>
      <c r="KJ88" s="521">
        <f t="shared" si="351"/>
        <v>0</v>
      </c>
      <c r="KK88" s="760">
        <f>IF(H88=1,VLOOKUP(C88,'総括表 (A表)'!$E$12:$AW$542,42,FALSE),)</f>
        <v>0</v>
      </c>
      <c r="KL88" s="524">
        <f t="shared" si="480"/>
        <v>0</v>
      </c>
      <c r="KM88" s="521" t="str">
        <f t="shared" si="352"/>
        <v/>
      </c>
      <c r="KN88" s="521" t="str">
        <f t="shared" si="353"/>
        <v/>
      </c>
      <c r="KO88" s="521" t="str">
        <f t="shared" si="481"/>
        <v/>
      </c>
      <c r="KP88" s="521" t="str">
        <f t="shared" si="354"/>
        <v/>
      </c>
      <c r="KQ88" s="521" t="str">
        <f t="shared" si="355"/>
        <v/>
      </c>
      <c r="KR88" s="521" t="str">
        <f t="shared" si="356"/>
        <v/>
      </c>
      <c r="KS88" s="521" t="str">
        <f t="shared" si="357"/>
        <v/>
      </c>
      <c r="KT88" s="521" t="str">
        <f t="shared" si="358"/>
        <v/>
      </c>
      <c r="KU88" s="760" t="str">
        <f t="shared" si="359"/>
        <v/>
      </c>
      <c r="KV88" s="521" t="str">
        <f t="shared" si="360"/>
        <v/>
      </c>
      <c r="KW88" s="520">
        <f t="shared" si="361"/>
        <v>0</v>
      </c>
      <c r="KX88" s="521" t="str">
        <f t="shared" si="482"/>
        <v/>
      </c>
      <c r="KY88" s="525">
        <f t="shared" si="362"/>
        <v>0</v>
      </c>
      <c r="KZ88" s="521" t="str">
        <f t="shared" si="363"/>
        <v/>
      </c>
      <c r="LA88" s="760" t="str">
        <f t="shared" si="364"/>
        <v/>
      </c>
      <c r="LB88" s="526" t="str">
        <f t="shared" si="365"/>
        <v>○</v>
      </c>
      <c r="LC88" s="520">
        <f t="shared" si="483"/>
        <v>0</v>
      </c>
      <c r="LD88" s="527">
        <f t="shared" si="484"/>
        <v>0</v>
      </c>
      <c r="LE88" s="527" t="str">
        <f t="shared" si="485"/>
        <v/>
      </c>
      <c r="LF88" s="761" t="str">
        <f t="shared" si="486"/>
        <v/>
      </c>
      <c r="LG88" s="735" t="str">
        <f t="shared" si="366"/>
        <v/>
      </c>
      <c r="LH88" s="530" t="str">
        <f t="shared" si="367"/>
        <v>○</v>
      </c>
      <c r="LI88" s="736">
        <f t="shared" si="368"/>
        <v>0</v>
      </c>
      <c r="LJ88" s="761">
        <f t="shared" si="369"/>
        <v>0</v>
      </c>
      <c r="LK88" s="532">
        <f t="shared" si="487"/>
        <v>0</v>
      </c>
      <c r="LL88" s="533" t="str">
        <f t="shared" si="488"/>
        <v>○</v>
      </c>
      <c r="LM88" s="600">
        <f t="shared" si="370"/>
        <v>0</v>
      </c>
      <c r="LN88" s="602" t="str">
        <f t="shared" si="489"/>
        <v>○</v>
      </c>
      <c r="LO88" s="608">
        <f t="shared" si="371"/>
        <v>0</v>
      </c>
      <c r="LP88" s="521" t="str">
        <f t="shared" si="372"/>
        <v/>
      </c>
      <c r="LQ88" s="607">
        <f t="shared" si="373"/>
        <v>0</v>
      </c>
      <c r="LR88" s="521" t="str">
        <f t="shared" si="374"/>
        <v/>
      </c>
      <c r="LS88" s="519" t="str">
        <f t="shared" si="375"/>
        <v/>
      </c>
      <c r="LT88" s="526" t="str">
        <f t="shared" si="376"/>
        <v>○</v>
      </c>
      <c r="LU88" s="601" t="str">
        <f t="shared" si="490"/>
        <v/>
      </c>
      <c r="LV88" s="601">
        <f t="shared" si="491"/>
        <v>0</v>
      </c>
      <c r="LW88" s="761">
        <f t="shared" si="377"/>
        <v>0</v>
      </c>
      <c r="LX88" s="735">
        <f t="shared" si="378"/>
        <v>0</v>
      </c>
      <c r="LY88" s="530" t="str">
        <f t="shared" si="379"/>
        <v>○</v>
      </c>
      <c r="LZ88" s="736">
        <f t="shared" si="380"/>
        <v>0</v>
      </c>
      <c r="MA88" s="761">
        <f t="shared" si="381"/>
        <v>0</v>
      </c>
      <c r="MB88" s="532">
        <f t="shared" si="382"/>
        <v>0</v>
      </c>
      <c r="MC88" s="533" t="str">
        <f t="shared" si="492"/>
        <v>○</v>
      </c>
      <c r="MD88" s="473">
        <f>IF(AND($H88=1,$T88=1),SUMIF($E$14:$E$213,E88,$CA$14:CA287),0)</f>
        <v>0</v>
      </c>
      <c r="ME88" s="856" t="str">
        <f t="shared" si="383"/>
        <v>○</v>
      </c>
      <c r="MF88" s="869" t="str">
        <f t="shared" si="493"/>
        <v/>
      </c>
      <c r="MG88" s="870" t="str">
        <f t="shared" si="384"/>
        <v/>
      </c>
      <c r="MH88" s="871" t="str">
        <f t="shared" si="385"/>
        <v/>
      </c>
      <c r="MI88" s="872" t="str">
        <f t="shared" si="494"/>
        <v/>
      </c>
      <c r="MJ88" s="873" t="str">
        <f t="shared" si="386"/>
        <v/>
      </c>
      <c r="MK88" s="874">
        <f t="shared" si="387"/>
        <v>0</v>
      </c>
    </row>
    <row r="89" spans="1:349" ht="18.649999999999999" customHeight="1">
      <c r="A89" s="610">
        <f t="shared" si="311"/>
        <v>0</v>
      </c>
      <c r="B89" s="610">
        <f t="shared" si="388"/>
        <v>0</v>
      </c>
      <c r="C89" s="610">
        <f t="shared" si="389"/>
        <v>0</v>
      </c>
      <c r="D89" s="610">
        <f t="shared" si="390"/>
        <v>0</v>
      </c>
      <c r="E89" s="610">
        <f t="shared" si="312"/>
        <v>0</v>
      </c>
      <c r="F89" s="610">
        <f t="shared" si="391"/>
        <v>0</v>
      </c>
      <c r="G89" s="610">
        <f t="shared" si="392"/>
        <v>0</v>
      </c>
      <c r="H89" s="610">
        <f t="shared" si="393"/>
        <v>0</v>
      </c>
      <c r="I89" s="611">
        <f t="shared" si="313"/>
        <v>76</v>
      </c>
      <c r="J89" s="406"/>
      <c r="K89" s="407"/>
      <c r="L89" s="407"/>
      <c r="M89" s="720"/>
      <c r="N89" s="924"/>
      <c r="O89" s="918"/>
      <c r="P89" s="306"/>
      <c r="Q89" s="637">
        <f t="shared" si="394"/>
        <v>0</v>
      </c>
      <c r="R89" s="656"/>
      <c r="S89" s="655"/>
      <c r="T89" s="657"/>
      <c r="U89" s="657"/>
      <c r="V89" s="762">
        <f t="shared" si="314"/>
        <v>0</v>
      </c>
      <c r="W89" s="305"/>
      <c r="X89" s="502"/>
      <c r="Y89" s="502"/>
      <c r="Z89" s="305"/>
      <c r="AA89" s="639" t="str">
        <f t="shared" si="395"/>
        <v/>
      </c>
      <c r="AB89" s="640" t="str">
        <f t="shared" si="396"/>
        <v/>
      </c>
      <c r="AC89" s="314"/>
      <c r="AD89" s="641">
        <f t="shared" si="397"/>
        <v>0</v>
      </c>
      <c r="AE89" s="729"/>
      <c r="AF89" s="728" t="str">
        <f>'整理番号表 （R6時） '!$AC89</f>
        <v/>
      </c>
      <c r="AG89" s="730" t="str">
        <f t="shared" si="398"/>
        <v/>
      </c>
      <c r="AH89" s="314"/>
      <c r="AI89" s="314"/>
      <c r="AJ89" s="639">
        <f>IF(AI89&lt;&gt;0,VLOOKUP(AI89,'整理番号表 （R6時） '!$B$20:$F$47,2,FALSE),)</f>
        <v>0</v>
      </c>
      <c r="AK89" s="409"/>
      <c r="AL89" s="733"/>
      <c r="AM89" s="409"/>
      <c r="AN89" s="315"/>
      <c r="AO89" s="644" t="str">
        <f>IF(AND($S89=1,$AN89&lt;&gt;0),VLOOKUP(AN89,'整理番号表 （R6時） '!$P$6:$Q$39,2,FALSE),IF(AND($T89=1,$AN89&gt;0,$AN89&lt;=8),VLOOKUP($AN89,'整理番号表 （R6時） '!$P$6:$Q$13,2,FALSE),IF($AN89&gt;=9,"ﾘｰｽは1～8の数字を選択","")))</f>
        <v/>
      </c>
      <c r="AP89" s="501"/>
      <c r="AQ89" s="645">
        <f t="shared" si="399"/>
        <v>0</v>
      </c>
      <c r="AR89" s="810"/>
      <c r="AS89" s="305"/>
      <c r="AT89" s="504"/>
      <c r="AU89" s="505"/>
      <c r="AV89" s="503"/>
      <c r="AW89" s="315"/>
      <c r="AX89" s="751">
        <f>IF(AW89&lt;&gt;0,VLOOKUP(AW89,'整理番号表 （R6時） '!$P$43:$R$49,2,FALSE),)</f>
        <v>0</v>
      </c>
      <c r="AY89" s="506"/>
      <c r="AZ89" s="505"/>
      <c r="BA89" s="503"/>
      <c r="BB89" s="444"/>
      <c r="BC89" s="759">
        <f t="shared" si="400"/>
        <v>0</v>
      </c>
      <c r="BD89" s="763">
        <f t="shared" si="315"/>
        <v>0</v>
      </c>
      <c r="BE89" s="759">
        <f t="shared" si="401"/>
        <v>0</v>
      </c>
      <c r="BF89" s="508"/>
      <c r="BG89" s="508"/>
      <c r="BH89" s="508"/>
      <c r="BI89" s="509"/>
      <c r="BJ89" s="770" t="str">
        <f t="shared" si="402"/>
        <v/>
      </c>
      <c r="BK89" s="772" t="str">
        <f t="shared" si="403"/>
        <v/>
      </c>
      <c r="BL89" s="648">
        <f t="shared" si="404"/>
        <v>0</v>
      </c>
      <c r="BM89" s="836"/>
      <c r="BN89" s="510"/>
      <c r="BO89" s="593"/>
      <c r="BP89" s="902"/>
      <c r="BQ89" s="756"/>
      <c r="BR89" s="756"/>
      <c r="BS89" s="756"/>
      <c r="BT89" s="929" t="str">
        <f t="shared" si="497"/>
        <v/>
      </c>
      <c r="BU89" s="911"/>
      <c r="BV89" s="752"/>
      <c r="BW89" s="751">
        <f>IF(BV89&lt;&gt;0,VLOOKUP(BV89,'整理番号表 （R6時） '!$P$43:$R$49,2,FALSE),)</f>
        <v>0</v>
      </c>
      <c r="BX89" s="758"/>
      <c r="BY89" s="757"/>
      <c r="BZ89" s="759" t="str">
        <f t="shared" si="405"/>
        <v/>
      </c>
      <c r="CA89" s="712"/>
      <c r="CB89" s="759">
        <f t="shared" si="406"/>
        <v>0</v>
      </c>
      <c r="CC89" s="763" t="str">
        <f t="shared" si="316"/>
        <v/>
      </c>
      <c r="CD89" s="754"/>
      <c r="CE89" s="754"/>
      <c r="CF89" s="759">
        <f t="shared" si="407"/>
        <v>0</v>
      </c>
      <c r="CG89" s="748"/>
      <c r="CH89" s="748"/>
      <c r="CI89" s="622"/>
      <c r="CJ89" s="853"/>
      <c r="CK89" s="854"/>
      <c r="CL89" s="665" t="str">
        <f t="shared" si="408"/>
        <v/>
      </c>
      <c r="CM89" s="666" t="str">
        <f t="shared" si="317"/>
        <v/>
      </c>
      <c r="CN89" s="744"/>
      <c r="CO89" s="496"/>
      <c r="CP89" s="762" t="str">
        <f t="shared" si="318"/>
        <v/>
      </c>
      <c r="CQ89" s="740"/>
      <c r="CR89" s="749"/>
      <c r="CS89" s="740"/>
      <c r="CT89" s="740"/>
      <c r="CU89" s="740"/>
      <c r="CV89" s="649" t="str">
        <f t="shared" si="409"/>
        <v/>
      </c>
      <c r="CW89" s="547">
        <f t="shared" si="410"/>
        <v>0</v>
      </c>
      <c r="CX89" s="762" t="str">
        <f t="shared" si="319"/>
        <v/>
      </c>
      <c r="CY89" s="715"/>
      <c r="CZ89" s="740"/>
      <c r="DA89" s="715"/>
      <c r="DB89" s="715"/>
      <c r="DC89" s="714"/>
      <c r="DD89" s="649" t="str">
        <f t="shared" si="411"/>
        <v/>
      </c>
      <c r="DE89" s="547" t="str">
        <f t="shared" si="412"/>
        <v/>
      </c>
      <c r="DF89" s="762">
        <f t="shared" si="413"/>
        <v>0</v>
      </c>
      <c r="DG89" s="762" t="str">
        <f t="shared" si="414"/>
        <v/>
      </c>
      <c r="DH89" s="762">
        <f t="shared" si="415"/>
        <v>0</v>
      </c>
      <c r="DI89" s="762">
        <f t="shared" si="416"/>
        <v>0</v>
      </c>
      <c r="DJ89" s="762">
        <f t="shared" si="417"/>
        <v>0</v>
      </c>
      <c r="DK89" s="762">
        <f t="shared" si="418"/>
        <v>0</v>
      </c>
      <c r="DL89" s="762">
        <f t="shared" si="419"/>
        <v>0</v>
      </c>
      <c r="DM89" s="762" t="str">
        <f t="shared" si="420"/>
        <v/>
      </c>
      <c r="DN89" s="855"/>
      <c r="DO89" s="661">
        <f t="shared" si="495"/>
        <v>0</v>
      </c>
      <c r="DP89" s="336">
        <f t="shared" si="495"/>
        <v>0</v>
      </c>
      <c r="DQ89" s="336">
        <f t="shared" si="495"/>
        <v>0</v>
      </c>
      <c r="DR89" s="336">
        <f t="shared" si="495"/>
        <v>0</v>
      </c>
      <c r="DS89" s="336">
        <f t="shared" si="495"/>
        <v>0</v>
      </c>
      <c r="DT89" s="336">
        <f t="shared" si="495"/>
        <v>0</v>
      </c>
      <c r="DU89" s="336">
        <f t="shared" si="320"/>
        <v>0</v>
      </c>
      <c r="DV89" s="336">
        <f t="shared" si="496"/>
        <v>0</v>
      </c>
      <c r="DW89" s="336">
        <f t="shared" si="496"/>
        <v>0</v>
      </c>
      <c r="DX89" s="336">
        <f t="shared" si="496"/>
        <v>0</v>
      </c>
      <c r="DY89" s="336">
        <f t="shared" si="496"/>
        <v>0</v>
      </c>
      <c r="DZ89" s="336">
        <f t="shared" si="496"/>
        <v>0</v>
      </c>
      <c r="EA89" s="336">
        <f t="shared" si="496"/>
        <v>0</v>
      </c>
      <c r="EB89" s="336">
        <f t="shared" si="321"/>
        <v>0</v>
      </c>
      <c r="EC89" s="336">
        <f t="shared" si="322"/>
        <v>0</v>
      </c>
      <c r="ED89" s="336">
        <f t="shared" si="323"/>
        <v>0</v>
      </c>
      <c r="EE89" s="336">
        <f t="shared" si="324"/>
        <v>0</v>
      </c>
      <c r="EF89" s="336">
        <f t="shared" si="325"/>
        <v>0</v>
      </c>
      <c r="EG89" s="390">
        <f t="shared" si="326"/>
        <v>0</v>
      </c>
      <c r="EH89" s="650">
        <f t="shared" si="421"/>
        <v>0</v>
      </c>
      <c r="EI89" s="650">
        <f>IF($AA89=1,IF(SUM($EH89:EH89)&lt;&gt;1,IF(SUM(GR89,HC89,HL89)&gt;0,1,),),)</f>
        <v>0</v>
      </c>
      <c r="EJ89" s="650">
        <f>IF($AA89=1,IF(SUM($EH89:EI89)&lt;&gt;1,IF(SUM(GS89,HD89,HM89)&gt;0,1,),),)</f>
        <v>0</v>
      </c>
      <c r="EK89" s="650">
        <f>IF($AA89=1,IF(SUM($EH89:EJ89)&lt;&gt;1,IF(SUM(GT89,HE89,HN89)&gt;0,1,),),)</f>
        <v>0</v>
      </c>
      <c r="EL89" s="650">
        <f>IF($AA89=1,IF(SUM($EH89:EK89)&lt;&gt;1,IF(SUM(GU89,GZ89,HF89,HO89)&gt;0,1,),),)</f>
        <v>0</v>
      </c>
      <c r="EM89" s="650">
        <f>IF($AA89=1,IF(SUM($EH89:EK89)&lt;&gt;1,IF(SUM(GV89,HG89,HP89)&gt;0,1,),),)</f>
        <v>0</v>
      </c>
      <c r="EN89" s="650">
        <f>IF($AA89=1,IF(SUM($EH89:EL89)&lt;&gt;1,IF(SUM(GW89,HH89,HQ89)&gt;0,1,),),)</f>
        <v>0</v>
      </c>
      <c r="EO89" s="650">
        <f>IF($AA89=1,IF(SUM($EH89:EM89)&lt;&gt;1,IF(SUM(GX89,HI89,HR89)&gt;0,1,),),)</f>
        <v>0</v>
      </c>
      <c r="EP89" s="650">
        <f>IF($AA89=1,IF(SUM($EH89:EO89)&lt;&gt;1,IF(SUM(GY89,HJ89,HS89,HA89)&gt;0,1,),),)</f>
        <v>0</v>
      </c>
      <c r="EQ89" s="818"/>
      <c r="ER89" s="818"/>
      <c r="ES89" s="818"/>
      <c r="ET89" s="818"/>
      <c r="EU89" s="818"/>
      <c r="EV89" s="818"/>
      <c r="EW89" s="59"/>
      <c r="EX89" s="59"/>
      <c r="EY89" s="59"/>
      <c r="EZ89" s="59"/>
      <c r="FA89" s="59"/>
      <c r="FB89" s="650">
        <f t="shared" si="327"/>
        <v>0</v>
      </c>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11"/>
      <c r="GB89" s="59"/>
      <c r="GC89" s="932"/>
      <c r="GD89" s="662"/>
      <c r="GE89" s="512"/>
      <c r="GF89" s="513"/>
      <c r="GG89" s="514"/>
      <c r="GH89" s="514"/>
      <c r="GI89" s="515">
        <f t="shared" si="328"/>
        <v>0</v>
      </c>
      <c r="GJ89" s="516">
        <f t="shared" si="329"/>
        <v>0</v>
      </c>
      <c r="GK89" s="517">
        <f t="shared" si="330"/>
        <v>0</v>
      </c>
      <c r="GL89" s="518">
        <f t="shared" si="331"/>
        <v>0</v>
      </c>
      <c r="GM89" s="518">
        <f t="shared" si="332"/>
        <v>0</v>
      </c>
      <c r="GN89" s="518">
        <f t="shared" si="333"/>
        <v>0</v>
      </c>
      <c r="GO89" s="518">
        <f t="shared" si="334"/>
        <v>0</v>
      </c>
      <c r="GP89" s="517">
        <f t="shared" si="422"/>
        <v>0</v>
      </c>
      <c r="GQ89" s="517">
        <f t="shared" si="423"/>
        <v>0</v>
      </c>
      <c r="GR89" s="517">
        <f>IF($GF89&lt;&gt;1,IF(AND(SUM($GQ89:GQ89)&lt;&gt;1),IF($GI89&gt;=10,1,),),0)</f>
        <v>0</v>
      </c>
      <c r="GS89" s="517">
        <f>IF($GF89&lt;&gt;1,IF(AND(SUM($GQ89:GR89)&lt;&gt;1),IF(AND($GE89=1,$GI89&gt;=4),1,),),0)</f>
        <v>0</v>
      </c>
      <c r="GT89" s="517">
        <f>IF($GF89&lt;&gt;1,IF(AND(SUM($GQ89:GS89)&lt;&gt;1),IF(AND($GE89=1,$GI89&gt;=2),1,),),0)</f>
        <v>0</v>
      </c>
      <c r="GU89" s="517">
        <f>IF($GF89&lt;&gt;1,IF(AND(SUM($GQ89:GT89)&lt;&gt;1),IF(AND($GE89=1,$GI89&gt;0),1,),),0)</f>
        <v>0</v>
      </c>
      <c r="GV89" s="517">
        <f>IF($GF89&lt;&gt;1,IF(AND(SUM($GQ89:GU89)&lt;&gt;1),IF($GI89&gt;=4,1,),),0)</f>
        <v>0</v>
      </c>
      <c r="GW89" s="517">
        <f>IF($GF89&lt;&gt;1,IF(AND(SUM($GQ89:GV89)&lt;&gt;1),IF($GE89=1,1,),),0)</f>
        <v>0</v>
      </c>
      <c r="GX89" s="517">
        <f>IF($GF89&lt;&gt;1,IF(AND(SUM($GQ89:GW89)&lt;&gt;1),IF($GI89&gt;=2,1,),),0)</f>
        <v>0</v>
      </c>
      <c r="GY89" s="517">
        <f>IF($GF89&lt;&gt;1,IF(AND(SUM($GQ89:GX89)&lt;&gt;1),IF($GI89&gt;0,1,),),0)</f>
        <v>0</v>
      </c>
      <c r="GZ89" s="517">
        <f t="shared" si="424"/>
        <v>0</v>
      </c>
      <c r="HA89" s="517">
        <f>IF(AND(SUM($GZ89:GZ89)&lt;&gt;1,$GP89=4,$GF89=1,$GI89&gt;0),1,0)</f>
        <v>0</v>
      </c>
      <c r="HB89" s="517">
        <f t="shared" si="425"/>
        <v>0</v>
      </c>
      <c r="HC89" s="517">
        <f t="shared" si="426"/>
        <v>0</v>
      </c>
      <c r="HD89" s="517">
        <f>IF(AND($GP89=2,SUM($HB89:HC89)&lt;&gt;1),IF(AND($GE89=1,$GJ89&gt;=0.2),1,),)</f>
        <v>0</v>
      </c>
      <c r="HE89" s="517">
        <f>IF(AND($GP89=2,SUM($HB89:HD89)&lt;&gt;1),IF(AND($GE89=1,$GJ89&gt;=0.1),1,),)</f>
        <v>0</v>
      </c>
      <c r="HF89" s="517">
        <f>IF(AND($GP89=2,SUM($HB89:HE89)&lt;&gt;1),IF(AND($GE89=1,$GI89&gt;0),1,),)</f>
        <v>0</v>
      </c>
      <c r="HG89" s="517">
        <f>IF(AND($GP89=2,SUM($HB89:HF89)&lt;&gt;1),IF($GJ89&gt;=0.2,1,),)</f>
        <v>0</v>
      </c>
      <c r="HH89" s="517">
        <f>IF(AND($GP89=2,SUM($HB89:HG89)&lt;&gt;1),IF($GE89=1,1,),)</f>
        <v>0</v>
      </c>
      <c r="HI89" s="517">
        <f>IF(AND($GP89=2,SUM($HB89:HH89)&lt;&gt;1),IF($GJ89&gt;=0.1,1,),)</f>
        <v>0</v>
      </c>
      <c r="HJ89" s="517">
        <f>IF(AND(SUM($HB89:HI89)&lt;&gt;1,$GP89=2,$GI89&gt;0),1,)</f>
        <v>0</v>
      </c>
      <c r="HK89" s="517">
        <f t="shared" si="427"/>
        <v>0</v>
      </c>
      <c r="HL89" s="517">
        <f t="shared" si="428"/>
        <v>0</v>
      </c>
      <c r="HM89" s="517">
        <f>IF(AND($GP89=3,SUM($HK89:HL89)&lt;&gt;1),IF(AND($GE89=1,$GJ89&gt;=0.1),1,),)</f>
        <v>0</v>
      </c>
      <c r="HN89" s="517">
        <f>IF(AND($GP89=3,SUM($HK89:HM89)&lt;&gt;1),IF(AND($GE89=1,$GJ89&gt;=0.05),1,),)</f>
        <v>0</v>
      </c>
      <c r="HO89" s="517">
        <f>IF(AND($GP89=3,SUM($HK89:HN89)&lt;&gt;1),IF(AND($GE89=1,$GI89&gt;0),1,),)</f>
        <v>0</v>
      </c>
      <c r="HP89" s="517">
        <f>IF(AND($GP89=3,SUM($HK89:HO89)&lt;&gt;1),IF($GJ89&gt;=0.1,1,),)</f>
        <v>0</v>
      </c>
      <c r="HQ89" s="517">
        <f>IF(AND($GP89=3,SUM($HK89:HP89)&lt;&gt;1),IF($GE89=1,1,),)</f>
        <v>0</v>
      </c>
      <c r="HR89" s="517">
        <f>IF(AND($GP89=3,SUM($HK89:HQ89)&lt;&gt;1),IF($GJ89&gt;=0.05,1,),)</f>
        <v>0</v>
      </c>
      <c r="HS89" s="517">
        <f>IF(AND(SUM($HK89:HR89)&lt;&gt;1,$GP89=3,$GF89=1,$GI89&gt;0),1,)</f>
        <v>0</v>
      </c>
      <c r="HT89" s="831"/>
      <c r="HU89" s="520">
        <f t="shared" si="429"/>
        <v>0</v>
      </c>
      <c r="HV89" s="521">
        <f t="shared" si="430"/>
        <v>0</v>
      </c>
      <c r="HW89" s="521">
        <f t="shared" si="431"/>
        <v>0</v>
      </c>
      <c r="HX89" s="521">
        <f t="shared" si="432"/>
        <v>0</v>
      </c>
      <c r="HY89" s="521">
        <f t="shared" si="433"/>
        <v>0</v>
      </c>
      <c r="HZ89" s="521">
        <f t="shared" si="434"/>
        <v>0</v>
      </c>
      <c r="IA89" s="521">
        <f t="shared" si="435"/>
        <v>0</v>
      </c>
      <c r="IB89" s="521">
        <f t="shared" si="436"/>
        <v>0</v>
      </c>
      <c r="IC89" s="521">
        <f t="shared" si="437"/>
        <v>0</v>
      </c>
      <c r="ID89" s="521">
        <f t="shared" si="438"/>
        <v>0</v>
      </c>
      <c r="IE89" s="521">
        <f t="shared" si="439"/>
        <v>0</v>
      </c>
      <c r="IF89" s="521">
        <f t="shared" si="440"/>
        <v>0</v>
      </c>
      <c r="IG89" s="521">
        <f t="shared" si="441"/>
        <v>0</v>
      </c>
      <c r="IH89" s="521">
        <f t="shared" si="442"/>
        <v>0</v>
      </c>
      <c r="II89" s="521">
        <f t="shared" si="443"/>
        <v>0</v>
      </c>
      <c r="IJ89" s="521">
        <f t="shared" si="444"/>
        <v>0</v>
      </c>
      <c r="IK89" s="521">
        <f t="shared" si="445"/>
        <v>0</v>
      </c>
      <c r="IL89" s="521">
        <f t="shared" si="446"/>
        <v>0</v>
      </c>
      <c r="IM89" s="521">
        <f t="shared" si="447"/>
        <v>0</v>
      </c>
      <c r="IN89" s="521">
        <f t="shared" si="335"/>
        <v>0</v>
      </c>
      <c r="IO89" s="521">
        <f t="shared" si="336"/>
        <v>0</v>
      </c>
      <c r="IP89" s="521">
        <f t="shared" si="337"/>
        <v>0</v>
      </c>
      <c r="IQ89" s="521">
        <f t="shared" si="338"/>
        <v>0</v>
      </c>
      <c r="IR89" s="521">
        <f t="shared" si="339"/>
        <v>0</v>
      </c>
      <c r="IS89" s="521">
        <f t="shared" si="340"/>
        <v>0</v>
      </c>
      <c r="IT89" s="521">
        <f t="shared" si="341"/>
        <v>0</v>
      </c>
      <c r="IU89" s="521">
        <f t="shared" si="342"/>
        <v>0</v>
      </c>
      <c r="IV89" s="521">
        <f t="shared" si="343"/>
        <v>0</v>
      </c>
      <c r="IW89" s="823">
        <f t="shared" si="344"/>
        <v>0</v>
      </c>
      <c r="IX89" s="521">
        <f t="shared" si="345"/>
        <v>0</v>
      </c>
      <c r="IY89" s="521">
        <f t="shared" si="346"/>
        <v>0</v>
      </c>
      <c r="IZ89" s="823">
        <f t="shared" si="448"/>
        <v>0</v>
      </c>
      <c r="JA89" s="521">
        <f t="shared" si="347"/>
        <v>0</v>
      </c>
      <c r="JB89" s="521">
        <f t="shared" si="348"/>
        <v>0</v>
      </c>
      <c r="JC89" s="521">
        <f t="shared" si="349"/>
        <v>0</v>
      </c>
      <c r="JD89" s="521">
        <f t="shared" si="449"/>
        <v>0</v>
      </c>
      <c r="JE89" s="521">
        <f t="shared" si="450"/>
        <v>0</v>
      </c>
      <c r="JF89" s="521">
        <f t="shared" si="451"/>
        <v>0</v>
      </c>
      <c r="JG89" s="521">
        <f t="shared" si="452"/>
        <v>0</v>
      </c>
      <c r="JH89" s="521">
        <f t="shared" si="453"/>
        <v>0</v>
      </c>
      <c r="JI89" s="521">
        <f t="shared" si="454"/>
        <v>0</v>
      </c>
      <c r="JJ89" s="521">
        <f t="shared" si="455"/>
        <v>0</v>
      </c>
      <c r="JK89" s="521">
        <f t="shared" si="456"/>
        <v>0</v>
      </c>
      <c r="JL89" s="521">
        <f t="shared" si="457"/>
        <v>0</v>
      </c>
      <c r="JM89" s="521">
        <f t="shared" si="458"/>
        <v>0</v>
      </c>
      <c r="JN89" s="521">
        <f t="shared" si="459"/>
        <v>0</v>
      </c>
      <c r="JO89" s="521">
        <f t="shared" si="460"/>
        <v>0</v>
      </c>
      <c r="JP89" s="521">
        <f t="shared" si="461"/>
        <v>0</v>
      </c>
      <c r="JQ89" s="521">
        <f t="shared" si="462"/>
        <v>0</v>
      </c>
      <c r="JR89" s="521">
        <f t="shared" si="463"/>
        <v>0</v>
      </c>
      <c r="JS89" s="521">
        <f t="shared" si="464"/>
        <v>0</v>
      </c>
      <c r="JT89" s="521">
        <f t="shared" si="465"/>
        <v>0</v>
      </c>
      <c r="JU89" s="521">
        <f t="shared" si="466"/>
        <v>0</v>
      </c>
      <c r="JV89" s="521">
        <f t="shared" si="467"/>
        <v>0</v>
      </c>
      <c r="JW89" s="521">
        <f t="shared" si="468"/>
        <v>0</v>
      </c>
      <c r="JX89" s="521">
        <f t="shared" si="469"/>
        <v>0</v>
      </c>
      <c r="JY89" s="521">
        <f t="shared" si="470"/>
        <v>0</v>
      </c>
      <c r="JZ89" s="521">
        <f t="shared" si="471"/>
        <v>0</v>
      </c>
      <c r="KA89" s="521">
        <f t="shared" si="472"/>
        <v>0</v>
      </c>
      <c r="KB89" s="521">
        <f t="shared" si="473"/>
        <v>0</v>
      </c>
      <c r="KC89" s="521">
        <f t="shared" si="474"/>
        <v>0</v>
      </c>
      <c r="KD89" s="521">
        <f t="shared" si="475"/>
        <v>0</v>
      </c>
      <c r="KE89" s="521">
        <f t="shared" si="476"/>
        <v>0</v>
      </c>
      <c r="KF89" s="521">
        <f t="shared" si="350"/>
        <v>0</v>
      </c>
      <c r="KG89" s="521">
        <f t="shared" si="477"/>
        <v>0</v>
      </c>
      <c r="KH89" s="521">
        <f t="shared" si="478"/>
        <v>0</v>
      </c>
      <c r="KI89" s="522">
        <f t="shared" si="479"/>
        <v>0</v>
      </c>
      <c r="KJ89" s="521">
        <f t="shared" si="351"/>
        <v>0</v>
      </c>
      <c r="KK89" s="760">
        <f>IF(H89=1,VLOOKUP(C89,'総括表 (A表)'!$E$12:$AW$542,42,FALSE),)</f>
        <v>0</v>
      </c>
      <c r="KL89" s="524">
        <f t="shared" si="480"/>
        <v>0</v>
      </c>
      <c r="KM89" s="521" t="str">
        <f t="shared" si="352"/>
        <v/>
      </c>
      <c r="KN89" s="521" t="str">
        <f t="shared" si="353"/>
        <v/>
      </c>
      <c r="KO89" s="521" t="str">
        <f t="shared" si="481"/>
        <v/>
      </c>
      <c r="KP89" s="521" t="str">
        <f t="shared" si="354"/>
        <v/>
      </c>
      <c r="KQ89" s="521" t="str">
        <f t="shared" si="355"/>
        <v/>
      </c>
      <c r="KR89" s="521" t="str">
        <f t="shared" si="356"/>
        <v/>
      </c>
      <c r="KS89" s="521" t="str">
        <f t="shared" si="357"/>
        <v/>
      </c>
      <c r="KT89" s="521" t="str">
        <f t="shared" si="358"/>
        <v/>
      </c>
      <c r="KU89" s="760" t="str">
        <f t="shared" si="359"/>
        <v/>
      </c>
      <c r="KV89" s="521" t="str">
        <f t="shared" si="360"/>
        <v/>
      </c>
      <c r="KW89" s="520">
        <f t="shared" si="361"/>
        <v>0</v>
      </c>
      <c r="KX89" s="521" t="str">
        <f t="shared" si="482"/>
        <v/>
      </c>
      <c r="KY89" s="525">
        <f t="shared" si="362"/>
        <v>0</v>
      </c>
      <c r="KZ89" s="521" t="str">
        <f t="shared" si="363"/>
        <v/>
      </c>
      <c r="LA89" s="760" t="str">
        <f t="shared" si="364"/>
        <v/>
      </c>
      <c r="LB89" s="526" t="str">
        <f t="shared" si="365"/>
        <v>○</v>
      </c>
      <c r="LC89" s="520">
        <f t="shared" si="483"/>
        <v>0</v>
      </c>
      <c r="LD89" s="527">
        <f t="shared" si="484"/>
        <v>0</v>
      </c>
      <c r="LE89" s="527" t="str">
        <f t="shared" si="485"/>
        <v/>
      </c>
      <c r="LF89" s="761" t="str">
        <f t="shared" si="486"/>
        <v/>
      </c>
      <c r="LG89" s="735" t="str">
        <f t="shared" si="366"/>
        <v/>
      </c>
      <c r="LH89" s="530" t="str">
        <f t="shared" si="367"/>
        <v>○</v>
      </c>
      <c r="LI89" s="736">
        <f t="shared" si="368"/>
        <v>0</v>
      </c>
      <c r="LJ89" s="761">
        <f t="shared" si="369"/>
        <v>0</v>
      </c>
      <c r="LK89" s="532">
        <f t="shared" si="487"/>
        <v>0</v>
      </c>
      <c r="LL89" s="533" t="str">
        <f t="shared" si="488"/>
        <v>○</v>
      </c>
      <c r="LM89" s="600">
        <f t="shared" si="370"/>
        <v>0</v>
      </c>
      <c r="LN89" s="602" t="str">
        <f t="shared" si="489"/>
        <v>○</v>
      </c>
      <c r="LO89" s="608">
        <f t="shared" si="371"/>
        <v>0</v>
      </c>
      <c r="LP89" s="521" t="str">
        <f t="shared" si="372"/>
        <v/>
      </c>
      <c r="LQ89" s="607">
        <f t="shared" si="373"/>
        <v>0</v>
      </c>
      <c r="LR89" s="521" t="str">
        <f t="shared" si="374"/>
        <v/>
      </c>
      <c r="LS89" s="519" t="str">
        <f t="shared" si="375"/>
        <v/>
      </c>
      <c r="LT89" s="526" t="str">
        <f t="shared" si="376"/>
        <v>○</v>
      </c>
      <c r="LU89" s="601" t="str">
        <f t="shared" si="490"/>
        <v/>
      </c>
      <c r="LV89" s="601">
        <f t="shared" si="491"/>
        <v>0</v>
      </c>
      <c r="LW89" s="761">
        <f t="shared" si="377"/>
        <v>0</v>
      </c>
      <c r="LX89" s="735">
        <f t="shared" si="378"/>
        <v>0</v>
      </c>
      <c r="LY89" s="530" t="str">
        <f t="shared" si="379"/>
        <v>○</v>
      </c>
      <c r="LZ89" s="736">
        <f t="shared" si="380"/>
        <v>0</v>
      </c>
      <c r="MA89" s="761">
        <f t="shared" si="381"/>
        <v>0</v>
      </c>
      <c r="MB89" s="532">
        <f t="shared" si="382"/>
        <v>0</v>
      </c>
      <c r="MC89" s="533" t="str">
        <f t="shared" si="492"/>
        <v>○</v>
      </c>
      <c r="MD89" s="473">
        <f>IF(AND($H89=1,$T89=1),SUMIF($E$14:$E$213,E89,$CA$14:CA288),0)</f>
        <v>0</v>
      </c>
      <c r="ME89" s="856" t="str">
        <f t="shared" si="383"/>
        <v>○</v>
      </c>
      <c r="MF89" s="869" t="str">
        <f t="shared" si="493"/>
        <v/>
      </c>
      <c r="MG89" s="870" t="str">
        <f t="shared" si="384"/>
        <v/>
      </c>
      <c r="MH89" s="871" t="str">
        <f t="shared" si="385"/>
        <v/>
      </c>
      <c r="MI89" s="872" t="str">
        <f t="shared" si="494"/>
        <v/>
      </c>
      <c r="MJ89" s="873" t="str">
        <f t="shared" si="386"/>
        <v/>
      </c>
      <c r="MK89" s="874">
        <f t="shared" si="387"/>
        <v>0</v>
      </c>
    </row>
    <row r="90" spans="1:349" ht="18.649999999999999" customHeight="1">
      <c r="A90" s="610">
        <f t="shared" si="311"/>
        <v>0</v>
      </c>
      <c r="B90" s="610">
        <f t="shared" si="388"/>
        <v>0</v>
      </c>
      <c r="C90" s="610">
        <f t="shared" si="389"/>
        <v>0</v>
      </c>
      <c r="D90" s="610">
        <f t="shared" si="390"/>
        <v>0</v>
      </c>
      <c r="E90" s="610">
        <f t="shared" si="312"/>
        <v>0</v>
      </c>
      <c r="F90" s="610">
        <f t="shared" si="391"/>
        <v>0</v>
      </c>
      <c r="G90" s="610">
        <f t="shared" si="392"/>
        <v>0</v>
      </c>
      <c r="H90" s="610">
        <f t="shared" si="393"/>
        <v>0</v>
      </c>
      <c r="I90" s="611">
        <f t="shared" si="313"/>
        <v>77</v>
      </c>
      <c r="J90" s="406"/>
      <c r="K90" s="407"/>
      <c r="L90" s="407"/>
      <c r="M90" s="720"/>
      <c r="N90" s="924"/>
      <c r="O90" s="918"/>
      <c r="P90" s="306"/>
      <c r="Q90" s="637">
        <f t="shared" si="394"/>
        <v>0</v>
      </c>
      <c r="R90" s="656"/>
      <c r="S90" s="655"/>
      <c r="T90" s="657"/>
      <c r="U90" s="657"/>
      <c r="V90" s="762">
        <f t="shared" si="314"/>
        <v>0</v>
      </c>
      <c r="W90" s="305"/>
      <c r="X90" s="502"/>
      <c r="Y90" s="502"/>
      <c r="Z90" s="305"/>
      <c r="AA90" s="639" t="str">
        <f t="shared" si="395"/>
        <v/>
      </c>
      <c r="AB90" s="640" t="str">
        <f t="shared" si="396"/>
        <v/>
      </c>
      <c r="AC90" s="314"/>
      <c r="AD90" s="641">
        <f t="shared" si="397"/>
        <v>0</v>
      </c>
      <c r="AE90" s="729"/>
      <c r="AF90" s="728" t="str">
        <f>'整理番号表 （R6時） '!$AC90</f>
        <v/>
      </c>
      <c r="AG90" s="730" t="str">
        <f t="shared" si="398"/>
        <v/>
      </c>
      <c r="AH90" s="314"/>
      <c r="AI90" s="314"/>
      <c r="AJ90" s="639">
        <f>IF(AI90&lt;&gt;0,VLOOKUP(AI90,'整理番号表 （R6時） '!$B$20:$F$47,2,FALSE),)</f>
        <v>0</v>
      </c>
      <c r="AK90" s="409"/>
      <c r="AL90" s="733"/>
      <c r="AM90" s="409"/>
      <c r="AN90" s="315"/>
      <c r="AO90" s="644" t="str">
        <f>IF(AND($S90=1,$AN90&lt;&gt;0),VLOOKUP(AN90,'整理番号表 （R6時） '!$P$6:$Q$39,2,FALSE),IF(AND($T90=1,$AN90&gt;0,$AN90&lt;=8),VLOOKUP($AN90,'整理番号表 （R6時） '!$P$6:$Q$13,2,FALSE),IF($AN90&gt;=9,"ﾘｰｽは1～8の数字を選択","")))</f>
        <v/>
      </c>
      <c r="AP90" s="501"/>
      <c r="AQ90" s="645">
        <f t="shared" si="399"/>
        <v>0</v>
      </c>
      <c r="AR90" s="810"/>
      <c r="AS90" s="305"/>
      <c r="AT90" s="504"/>
      <c r="AU90" s="505"/>
      <c r="AV90" s="503"/>
      <c r="AW90" s="315"/>
      <c r="AX90" s="751">
        <f>IF(AW90&lt;&gt;0,VLOOKUP(AW90,'整理番号表 （R6時） '!$P$43:$R$49,2,FALSE),)</f>
        <v>0</v>
      </c>
      <c r="AY90" s="506"/>
      <c r="AZ90" s="505"/>
      <c r="BA90" s="503"/>
      <c r="BB90" s="444"/>
      <c r="BC90" s="759">
        <f t="shared" si="400"/>
        <v>0</v>
      </c>
      <c r="BD90" s="763">
        <f t="shared" si="315"/>
        <v>0</v>
      </c>
      <c r="BE90" s="759">
        <f t="shared" si="401"/>
        <v>0</v>
      </c>
      <c r="BF90" s="508"/>
      <c r="BG90" s="508"/>
      <c r="BH90" s="508"/>
      <c r="BI90" s="509"/>
      <c r="BJ90" s="770" t="str">
        <f t="shared" si="402"/>
        <v/>
      </c>
      <c r="BK90" s="772" t="str">
        <f t="shared" si="403"/>
        <v/>
      </c>
      <c r="BL90" s="648">
        <f t="shared" si="404"/>
        <v>0</v>
      </c>
      <c r="BM90" s="836"/>
      <c r="BN90" s="510"/>
      <c r="BO90" s="593"/>
      <c r="BP90" s="902"/>
      <c r="BQ90" s="756"/>
      <c r="BR90" s="756"/>
      <c r="BS90" s="756"/>
      <c r="BT90" s="929" t="str">
        <f t="shared" si="497"/>
        <v/>
      </c>
      <c r="BU90" s="911"/>
      <c r="BV90" s="752"/>
      <c r="BW90" s="751">
        <f>IF(BV90&lt;&gt;0,VLOOKUP(BV90,'整理番号表 （R6時） '!$P$43:$R$49,2,FALSE),)</f>
        <v>0</v>
      </c>
      <c r="BX90" s="758"/>
      <c r="BY90" s="757"/>
      <c r="BZ90" s="759" t="str">
        <f t="shared" si="405"/>
        <v/>
      </c>
      <c r="CA90" s="712"/>
      <c r="CB90" s="759">
        <f t="shared" si="406"/>
        <v>0</v>
      </c>
      <c r="CC90" s="763" t="str">
        <f t="shared" si="316"/>
        <v/>
      </c>
      <c r="CD90" s="754"/>
      <c r="CE90" s="754"/>
      <c r="CF90" s="759">
        <f t="shared" si="407"/>
        <v>0</v>
      </c>
      <c r="CG90" s="748"/>
      <c r="CH90" s="748"/>
      <c r="CI90" s="622"/>
      <c r="CJ90" s="853"/>
      <c r="CK90" s="854"/>
      <c r="CL90" s="665" t="str">
        <f t="shared" si="408"/>
        <v/>
      </c>
      <c r="CM90" s="666" t="str">
        <f t="shared" si="317"/>
        <v/>
      </c>
      <c r="CN90" s="744"/>
      <c r="CO90" s="496"/>
      <c r="CP90" s="762" t="str">
        <f t="shared" si="318"/>
        <v/>
      </c>
      <c r="CQ90" s="740"/>
      <c r="CR90" s="749"/>
      <c r="CS90" s="740"/>
      <c r="CT90" s="740"/>
      <c r="CU90" s="740"/>
      <c r="CV90" s="649" t="str">
        <f t="shared" si="409"/>
        <v/>
      </c>
      <c r="CW90" s="547">
        <f t="shared" si="410"/>
        <v>0</v>
      </c>
      <c r="CX90" s="762" t="str">
        <f t="shared" si="319"/>
        <v/>
      </c>
      <c r="CY90" s="715"/>
      <c r="CZ90" s="740"/>
      <c r="DA90" s="715"/>
      <c r="DB90" s="715"/>
      <c r="DC90" s="714"/>
      <c r="DD90" s="649" t="str">
        <f t="shared" si="411"/>
        <v/>
      </c>
      <c r="DE90" s="547" t="str">
        <f t="shared" si="412"/>
        <v/>
      </c>
      <c r="DF90" s="762">
        <f t="shared" si="413"/>
        <v>0</v>
      </c>
      <c r="DG90" s="762" t="str">
        <f t="shared" si="414"/>
        <v/>
      </c>
      <c r="DH90" s="762">
        <f t="shared" si="415"/>
        <v>0</v>
      </c>
      <c r="DI90" s="762">
        <f t="shared" si="416"/>
        <v>0</v>
      </c>
      <c r="DJ90" s="762">
        <f t="shared" si="417"/>
        <v>0</v>
      </c>
      <c r="DK90" s="762">
        <f t="shared" si="418"/>
        <v>0</v>
      </c>
      <c r="DL90" s="762">
        <f t="shared" si="419"/>
        <v>0</v>
      </c>
      <c r="DM90" s="762" t="str">
        <f t="shared" si="420"/>
        <v/>
      </c>
      <c r="DN90" s="855"/>
      <c r="DO90" s="661">
        <f t="shared" si="495"/>
        <v>0</v>
      </c>
      <c r="DP90" s="336">
        <f t="shared" si="495"/>
        <v>0</v>
      </c>
      <c r="DQ90" s="336">
        <f t="shared" si="495"/>
        <v>0</v>
      </c>
      <c r="DR90" s="336">
        <f t="shared" si="495"/>
        <v>0</v>
      </c>
      <c r="DS90" s="336">
        <f t="shared" si="495"/>
        <v>0</v>
      </c>
      <c r="DT90" s="336">
        <f t="shared" si="495"/>
        <v>0</v>
      </c>
      <c r="DU90" s="336">
        <f t="shared" si="320"/>
        <v>0</v>
      </c>
      <c r="DV90" s="336">
        <f t="shared" si="496"/>
        <v>0</v>
      </c>
      <c r="DW90" s="336">
        <f t="shared" si="496"/>
        <v>0</v>
      </c>
      <c r="DX90" s="336">
        <f t="shared" si="496"/>
        <v>0</v>
      </c>
      <c r="DY90" s="336">
        <f t="shared" si="496"/>
        <v>0</v>
      </c>
      <c r="DZ90" s="336">
        <f t="shared" si="496"/>
        <v>0</v>
      </c>
      <c r="EA90" s="336">
        <f t="shared" si="496"/>
        <v>0</v>
      </c>
      <c r="EB90" s="336">
        <f t="shared" si="321"/>
        <v>0</v>
      </c>
      <c r="EC90" s="336">
        <f t="shared" si="322"/>
        <v>0</v>
      </c>
      <c r="ED90" s="336">
        <f t="shared" si="323"/>
        <v>0</v>
      </c>
      <c r="EE90" s="336">
        <f t="shared" si="324"/>
        <v>0</v>
      </c>
      <c r="EF90" s="336">
        <f t="shared" si="325"/>
        <v>0</v>
      </c>
      <c r="EG90" s="390">
        <f t="shared" si="326"/>
        <v>0</v>
      </c>
      <c r="EH90" s="650">
        <f t="shared" si="421"/>
        <v>0</v>
      </c>
      <c r="EI90" s="650">
        <f>IF($AA90=1,IF(SUM($EH90:EH90)&lt;&gt;1,IF(SUM(GR90,HC90,HL90)&gt;0,1,),),)</f>
        <v>0</v>
      </c>
      <c r="EJ90" s="650">
        <f>IF($AA90=1,IF(SUM($EH90:EI90)&lt;&gt;1,IF(SUM(GS90,HD90,HM90)&gt;0,1,),),)</f>
        <v>0</v>
      </c>
      <c r="EK90" s="650">
        <f>IF($AA90=1,IF(SUM($EH90:EJ90)&lt;&gt;1,IF(SUM(GT90,HE90,HN90)&gt;0,1,),),)</f>
        <v>0</v>
      </c>
      <c r="EL90" s="650">
        <f>IF($AA90=1,IF(SUM($EH90:EK90)&lt;&gt;1,IF(SUM(GU90,GZ90,HF90,HO90)&gt;0,1,),),)</f>
        <v>0</v>
      </c>
      <c r="EM90" s="650">
        <f>IF($AA90=1,IF(SUM($EH90:EK90)&lt;&gt;1,IF(SUM(GV90,HG90,HP90)&gt;0,1,),),)</f>
        <v>0</v>
      </c>
      <c r="EN90" s="650">
        <f>IF($AA90=1,IF(SUM($EH90:EL90)&lt;&gt;1,IF(SUM(GW90,HH90,HQ90)&gt;0,1,),),)</f>
        <v>0</v>
      </c>
      <c r="EO90" s="650">
        <f>IF($AA90=1,IF(SUM($EH90:EM90)&lt;&gt;1,IF(SUM(GX90,HI90,HR90)&gt;0,1,),),)</f>
        <v>0</v>
      </c>
      <c r="EP90" s="650">
        <f>IF($AA90=1,IF(SUM($EH90:EO90)&lt;&gt;1,IF(SUM(GY90,HJ90,HS90,HA90)&gt;0,1,),),)</f>
        <v>0</v>
      </c>
      <c r="EQ90" s="818"/>
      <c r="ER90" s="818"/>
      <c r="ES90" s="818"/>
      <c r="ET90" s="818"/>
      <c r="EU90" s="818"/>
      <c r="EV90" s="818"/>
      <c r="EW90" s="59"/>
      <c r="EX90" s="59"/>
      <c r="EY90" s="59"/>
      <c r="EZ90" s="59"/>
      <c r="FA90" s="59"/>
      <c r="FB90" s="650">
        <f t="shared" si="327"/>
        <v>0</v>
      </c>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11"/>
      <c r="GB90" s="59"/>
      <c r="GC90" s="932"/>
      <c r="GD90" s="662"/>
      <c r="GE90" s="512"/>
      <c r="GF90" s="513"/>
      <c r="GG90" s="514"/>
      <c r="GH90" s="514"/>
      <c r="GI90" s="515">
        <f t="shared" si="328"/>
        <v>0</v>
      </c>
      <c r="GJ90" s="516">
        <f t="shared" si="329"/>
        <v>0</v>
      </c>
      <c r="GK90" s="517">
        <f t="shared" si="330"/>
        <v>0</v>
      </c>
      <c r="GL90" s="518">
        <f t="shared" si="331"/>
        <v>0</v>
      </c>
      <c r="GM90" s="518">
        <f t="shared" si="332"/>
        <v>0</v>
      </c>
      <c r="GN90" s="518">
        <f t="shared" si="333"/>
        <v>0</v>
      </c>
      <c r="GO90" s="518">
        <f t="shared" si="334"/>
        <v>0</v>
      </c>
      <c r="GP90" s="517">
        <f t="shared" si="422"/>
        <v>0</v>
      </c>
      <c r="GQ90" s="517">
        <f t="shared" si="423"/>
        <v>0</v>
      </c>
      <c r="GR90" s="517">
        <f>IF($GF90&lt;&gt;1,IF(AND(SUM($GQ90:GQ90)&lt;&gt;1),IF($GI90&gt;=10,1,),),0)</f>
        <v>0</v>
      </c>
      <c r="GS90" s="517">
        <f>IF($GF90&lt;&gt;1,IF(AND(SUM($GQ90:GR90)&lt;&gt;1),IF(AND($GE90=1,$GI90&gt;=4),1,),),0)</f>
        <v>0</v>
      </c>
      <c r="GT90" s="517">
        <f>IF($GF90&lt;&gt;1,IF(AND(SUM($GQ90:GS90)&lt;&gt;1),IF(AND($GE90=1,$GI90&gt;=2),1,),),0)</f>
        <v>0</v>
      </c>
      <c r="GU90" s="517">
        <f>IF($GF90&lt;&gt;1,IF(AND(SUM($GQ90:GT90)&lt;&gt;1),IF(AND($GE90=1,$GI90&gt;0),1,),),0)</f>
        <v>0</v>
      </c>
      <c r="GV90" s="517">
        <f>IF($GF90&lt;&gt;1,IF(AND(SUM($GQ90:GU90)&lt;&gt;1),IF($GI90&gt;=4,1,),),0)</f>
        <v>0</v>
      </c>
      <c r="GW90" s="517">
        <f>IF($GF90&lt;&gt;1,IF(AND(SUM($GQ90:GV90)&lt;&gt;1),IF($GE90=1,1,),),0)</f>
        <v>0</v>
      </c>
      <c r="GX90" s="517">
        <f>IF($GF90&lt;&gt;1,IF(AND(SUM($GQ90:GW90)&lt;&gt;1),IF($GI90&gt;=2,1,),),0)</f>
        <v>0</v>
      </c>
      <c r="GY90" s="517">
        <f>IF($GF90&lt;&gt;1,IF(AND(SUM($GQ90:GX90)&lt;&gt;1),IF($GI90&gt;0,1,),),0)</f>
        <v>0</v>
      </c>
      <c r="GZ90" s="517">
        <f t="shared" si="424"/>
        <v>0</v>
      </c>
      <c r="HA90" s="517">
        <f>IF(AND(SUM($GZ90:GZ90)&lt;&gt;1,$GP90=4,$GF90=1,$GI90&gt;0),1,0)</f>
        <v>0</v>
      </c>
      <c r="HB90" s="517">
        <f t="shared" si="425"/>
        <v>0</v>
      </c>
      <c r="HC90" s="517">
        <f t="shared" si="426"/>
        <v>0</v>
      </c>
      <c r="HD90" s="517">
        <f>IF(AND($GP90=2,SUM($HB90:HC90)&lt;&gt;1),IF(AND($GE90=1,$GJ90&gt;=0.2),1,),)</f>
        <v>0</v>
      </c>
      <c r="HE90" s="517">
        <f>IF(AND($GP90=2,SUM($HB90:HD90)&lt;&gt;1),IF(AND($GE90=1,$GJ90&gt;=0.1),1,),)</f>
        <v>0</v>
      </c>
      <c r="HF90" s="517">
        <f>IF(AND($GP90=2,SUM($HB90:HE90)&lt;&gt;1),IF(AND($GE90=1,$GI90&gt;0),1,),)</f>
        <v>0</v>
      </c>
      <c r="HG90" s="517">
        <f>IF(AND($GP90=2,SUM($HB90:HF90)&lt;&gt;1),IF($GJ90&gt;=0.2,1,),)</f>
        <v>0</v>
      </c>
      <c r="HH90" s="517">
        <f>IF(AND($GP90=2,SUM($HB90:HG90)&lt;&gt;1),IF($GE90=1,1,),)</f>
        <v>0</v>
      </c>
      <c r="HI90" s="517">
        <f>IF(AND($GP90=2,SUM($HB90:HH90)&lt;&gt;1),IF($GJ90&gt;=0.1,1,),)</f>
        <v>0</v>
      </c>
      <c r="HJ90" s="517">
        <f>IF(AND(SUM($HB90:HI90)&lt;&gt;1,$GP90=2,$GI90&gt;0),1,)</f>
        <v>0</v>
      </c>
      <c r="HK90" s="517">
        <f t="shared" si="427"/>
        <v>0</v>
      </c>
      <c r="HL90" s="517">
        <f t="shared" si="428"/>
        <v>0</v>
      </c>
      <c r="HM90" s="517">
        <f>IF(AND($GP90=3,SUM($HK90:HL90)&lt;&gt;1),IF(AND($GE90=1,$GJ90&gt;=0.1),1,),)</f>
        <v>0</v>
      </c>
      <c r="HN90" s="517">
        <f>IF(AND($GP90=3,SUM($HK90:HM90)&lt;&gt;1),IF(AND($GE90=1,$GJ90&gt;=0.05),1,),)</f>
        <v>0</v>
      </c>
      <c r="HO90" s="517">
        <f>IF(AND($GP90=3,SUM($HK90:HN90)&lt;&gt;1),IF(AND($GE90=1,$GI90&gt;0),1,),)</f>
        <v>0</v>
      </c>
      <c r="HP90" s="517">
        <f>IF(AND($GP90=3,SUM($HK90:HO90)&lt;&gt;1),IF($GJ90&gt;=0.1,1,),)</f>
        <v>0</v>
      </c>
      <c r="HQ90" s="517">
        <f>IF(AND($GP90=3,SUM($HK90:HP90)&lt;&gt;1),IF($GE90=1,1,),)</f>
        <v>0</v>
      </c>
      <c r="HR90" s="517">
        <f>IF(AND($GP90=3,SUM($HK90:HQ90)&lt;&gt;1),IF($GJ90&gt;=0.05,1,),)</f>
        <v>0</v>
      </c>
      <c r="HS90" s="517">
        <f>IF(AND(SUM($HK90:HR90)&lt;&gt;1,$GP90=3,$GF90=1,$GI90&gt;0),1,)</f>
        <v>0</v>
      </c>
      <c r="HT90" s="831"/>
      <c r="HU90" s="520">
        <f t="shared" si="429"/>
        <v>0</v>
      </c>
      <c r="HV90" s="521">
        <f t="shared" si="430"/>
        <v>0</v>
      </c>
      <c r="HW90" s="521">
        <f t="shared" si="431"/>
        <v>0</v>
      </c>
      <c r="HX90" s="521">
        <f t="shared" si="432"/>
        <v>0</v>
      </c>
      <c r="HY90" s="521">
        <f t="shared" si="433"/>
        <v>0</v>
      </c>
      <c r="HZ90" s="521">
        <f t="shared" si="434"/>
        <v>0</v>
      </c>
      <c r="IA90" s="521">
        <f t="shared" si="435"/>
        <v>0</v>
      </c>
      <c r="IB90" s="521">
        <f t="shared" si="436"/>
        <v>0</v>
      </c>
      <c r="IC90" s="521">
        <f t="shared" si="437"/>
        <v>0</v>
      </c>
      <c r="ID90" s="521">
        <f t="shared" si="438"/>
        <v>0</v>
      </c>
      <c r="IE90" s="521">
        <f t="shared" si="439"/>
        <v>0</v>
      </c>
      <c r="IF90" s="521">
        <f t="shared" si="440"/>
        <v>0</v>
      </c>
      <c r="IG90" s="521">
        <f t="shared" si="441"/>
        <v>0</v>
      </c>
      <c r="IH90" s="521">
        <f t="shared" si="442"/>
        <v>0</v>
      </c>
      <c r="II90" s="521">
        <f t="shared" si="443"/>
        <v>0</v>
      </c>
      <c r="IJ90" s="521">
        <f t="shared" si="444"/>
        <v>0</v>
      </c>
      <c r="IK90" s="521">
        <f t="shared" si="445"/>
        <v>0</v>
      </c>
      <c r="IL90" s="521">
        <f t="shared" si="446"/>
        <v>0</v>
      </c>
      <c r="IM90" s="521">
        <f t="shared" si="447"/>
        <v>0</v>
      </c>
      <c r="IN90" s="521">
        <f t="shared" si="335"/>
        <v>0</v>
      </c>
      <c r="IO90" s="521">
        <f t="shared" si="336"/>
        <v>0</v>
      </c>
      <c r="IP90" s="521">
        <f t="shared" si="337"/>
        <v>0</v>
      </c>
      <c r="IQ90" s="521">
        <f t="shared" si="338"/>
        <v>0</v>
      </c>
      <c r="IR90" s="521">
        <f t="shared" si="339"/>
        <v>0</v>
      </c>
      <c r="IS90" s="521">
        <f t="shared" si="340"/>
        <v>0</v>
      </c>
      <c r="IT90" s="521">
        <f t="shared" si="341"/>
        <v>0</v>
      </c>
      <c r="IU90" s="521">
        <f t="shared" si="342"/>
        <v>0</v>
      </c>
      <c r="IV90" s="521">
        <f t="shared" si="343"/>
        <v>0</v>
      </c>
      <c r="IW90" s="823">
        <f t="shared" si="344"/>
        <v>0</v>
      </c>
      <c r="IX90" s="521">
        <f t="shared" si="345"/>
        <v>0</v>
      </c>
      <c r="IY90" s="521">
        <f t="shared" si="346"/>
        <v>0</v>
      </c>
      <c r="IZ90" s="823">
        <f t="shared" si="448"/>
        <v>0</v>
      </c>
      <c r="JA90" s="521">
        <f t="shared" si="347"/>
        <v>0</v>
      </c>
      <c r="JB90" s="521">
        <f t="shared" si="348"/>
        <v>0</v>
      </c>
      <c r="JC90" s="521">
        <f t="shared" si="349"/>
        <v>0</v>
      </c>
      <c r="JD90" s="521">
        <f t="shared" si="449"/>
        <v>0</v>
      </c>
      <c r="JE90" s="521">
        <f t="shared" si="450"/>
        <v>0</v>
      </c>
      <c r="JF90" s="521">
        <f t="shared" si="451"/>
        <v>0</v>
      </c>
      <c r="JG90" s="521">
        <f t="shared" si="452"/>
        <v>0</v>
      </c>
      <c r="JH90" s="521">
        <f t="shared" si="453"/>
        <v>0</v>
      </c>
      <c r="JI90" s="521">
        <f t="shared" si="454"/>
        <v>0</v>
      </c>
      <c r="JJ90" s="521">
        <f t="shared" si="455"/>
        <v>0</v>
      </c>
      <c r="JK90" s="521">
        <f t="shared" si="456"/>
        <v>0</v>
      </c>
      <c r="JL90" s="521">
        <f t="shared" si="457"/>
        <v>0</v>
      </c>
      <c r="JM90" s="521">
        <f t="shared" si="458"/>
        <v>0</v>
      </c>
      <c r="JN90" s="521">
        <f t="shared" si="459"/>
        <v>0</v>
      </c>
      <c r="JO90" s="521">
        <f t="shared" si="460"/>
        <v>0</v>
      </c>
      <c r="JP90" s="521">
        <f t="shared" si="461"/>
        <v>0</v>
      </c>
      <c r="JQ90" s="521">
        <f t="shared" si="462"/>
        <v>0</v>
      </c>
      <c r="JR90" s="521">
        <f t="shared" si="463"/>
        <v>0</v>
      </c>
      <c r="JS90" s="521">
        <f t="shared" si="464"/>
        <v>0</v>
      </c>
      <c r="JT90" s="521">
        <f t="shared" si="465"/>
        <v>0</v>
      </c>
      <c r="JU90" s="521">
        <f t="shared" si="466"/>
        <v>0</v>
      </c>
      <c r="JV90" s="521">
        <f t="shared" si="467"/>
        <v>0</v>
      </c>
      <c r="JW90" s="521">
        <f t="shared" si="468"/>
        <v>0</v>
      </c>
      <c r="JX90" s="521">
        <f t="shared" si="469"/>
        <v>0</v>
      </c>
      <c r="JY90" s="521">
        <f t="shared" si="470"/>
        <v>0</v>
      </c>
      <c r="JZ90" s="521">
        <f t="shared" si="471"/>
        <v>0</v>
      </c>
      <c r="KA90" s="521">
        <f t="shared" si="472"/>
        <v>0</v>
      </c>
      <c r="KB90" s="521">
        <f t="shared" si="473"/>
        <v>0</v>
      </c>
      <c r="KC90" s="521">
        <f t="shared" si="474"/>
        <v>0</v>
      </c>
      <c r="KD90" s="521">
        <f t="shared" si="475"/>
        <v>0</v>
      </c>
      <c r="KE90" s="521">
        <f t="shared" si="476"/>
        <v>0</v>
      </c>
      <c r="KF90" s="521">
        <f t="shared" si="350"/>
        <v>0</v>
      </c>
      <c r="KG90" s="521">
        <f t="shared" si="477"/>
        <v>0</v>
      </c>
      <c r="KH90" s="521">
        <f t="shared" si="478"/>
        <v>0</v>
      </c>
      <c r="KI90" s="522">
        <f t="shared" si="479"/>
        <v>0</v>
      </c>
      <c r="KJ90" s="521">
        <f t="shared" si="351"/>
        <v>0</v>
      </c>
      <c r="KK90" s="760">
        <f>IF(H90=1,VLOOKUP(C90,'総括表 (A表)'!$E$12:$AW$542,42,FALSE),)</f>
        <v>0</v>
      </c>
      <c r="KL90" s="524">
        <f t="shared" si="480"/>
        <v>0</v>
      </c>
      <c r="KM90" s="521" t="str">
        <f t="shared" si="352"/>
        <v/>
      </c>
      <c r="KN90" s="521" t="str">
        <f t="shared" si="353"/>
        <v/>
      </c>
      <c r="KO90" s="521" t="str">
        <f t="shared" si="481"/>
        <v/>
      </c>
      <c r="KP90" s="521" t="str">
        <f t="shared" si="354"/>
        <v/>
      </c>
      <c r="KQ90" s="521" t="str">
        <f t="shared" si="355"/>
        <v/>
      </c>
      <c r="KR90" s="521" t="str">
        <f t="shared" si="356"/>
        <v/>
      </c>
      <c r="KS90" s="521" t="str">
        <f t="shared" si="357"/>
        <v/>
      </c>
      <c r="KT90" s="521" t="str">
        <f t="shared" si="358"/>
        <v/>
      </c>
      <c r="KU90" s="760" t="str">
        <f t="shared" si="359"/>
        <v/>
      </c>
      <c r="KV90" s="521" t="str">
        <f t="shared" si="360"/>
        <v/>
      </c>
      <c r="KW90" s="520">
        <f t="shared" si="361"/>
        <v>0</v>
      </c>
      <c r="KX90" s="521" t="str">
        <f t="shared" si="482"/>
        <v/>
      </c>
      <c r="KY90" s="525">
        <f t="shared" si="362"/>
        <v>0</v>
      </c>
      <c r="KZ90" s="521" t="str">
        <f t="shared" si="363"/>
        <v/>
      </c>
      <c r="LA90" s="760" t="str">
        <f t="shared" si="364"/>
        <v/>
      </c>
      <c r="LB90" s="526" t="str">
        <f t="shared" si="365"/>
        <v>○</v>
      </c>
      <c r="LC90" s="520">
        <f t="shared" si="483"/>
        <v>0</v>
      </c>
      <c r="LD90" s="527">
        <f t="shared" si="484"/>
        <v>0</v>
      </c>
      <c r="LE90" s="527" t="str">
        <f t="shared" si="485"/>
        <v/>
      </c>
      <c r="LF90" s="761" t="str">
        <f t="shared" si="486"/>
        <v/>
      </c>
      <c r="LG90" s="735" t="str">
        <f t="shared" si="366"/>
        <v/>
      </c>
      <c r="LH90" s="530" t="str">
        <f t="shared" si="367"/>
        <v>○</v>
      </c>
      <c r="LI90" s="736">
        <f t="shared" si="368"/>
        <v>0</v>
      </c>
      <c r="LJ90" s="761">
        <f t="shared" si="369"/>
        <v>0</v>
      </c>
      <c r="LK90" s="532">
        <f t="shared" si="487"/>
        <v>0</v>
      </c>
      <c r="LL90" s="533" t="str">
        <f t="shared" si="488"/>
        <v>○</v>
      </c>
      <c r="LM90" s="600">
        <f t="shared" si="370"/>
        <v>0</v>
      </c>
      <c r="LN90" s="602" t="str">
        <f t="shared" si="489"/>
        <v>○</v>
      </c>
      <c r="LO90" s="608">
        <f t="shared" si="371"/>
        <v>0</v>
      </c>
      <c r="LP90" s="521" t="str">
        <f t="shared" si="372"/>
        <v/>
      </c>
      <c r="LQ90" s="607">
        <f t="shared" si="373"/>
        <v>0</v>
      </c>
      <c r="LR90" s="521" t="str">
        <f t="shared" si="374"/>
        <v/>
      </c>
      <c r="LS90" s="519" t="str">
        <f t="shared" si="375"/>
        <v/>
      </c>
      <c r="LT90" s="526" t="str">
        <f t="shared" si="376"/>
        <v>○</v>
      </c>
      <c r="LU90" s="601" t="str">
        <f t="shared" si="490"/>
        <v/>
      </c>
      <c r="LV90" s="601">
        <f t="shared" si="491"/>
        <v>0</v>
      </c>
      <c r="LW90" s="761">
        <f t="shared" si="377"/>
        <v>0</v>
      </c>
      <c r="LX90" s="735">
        <f t="shared" si="378"/>
        <v>0</v>
      </c>
      <c r="LY90" s="530" t="str">
        <f t="shared" si="379"/>
        <v>○</v>
      </c>
      <c r="LZ90" s="736">
        <f t="shared" si="380"/>
        <v>0</v>
      </c>
      <c r="MA90" s="761">
        <f t="shared" si="381"/>
        <v>0</v>
      </c>
      <c r="MB90" s="532">
        <f t="shared" si="382"/>
        <v>0</v>
      </c>
      <c r="MC90" s="533" t="str">
        <f t="shared" si="492"/>
        <v>○</v>
      </c>
      <c r="MD90" s="473">
        <f>IF(AND($H90=1,$T90=1),SUMIF($E$14:$E$213,E90,$CA$14:CA289),0)</f>
        <v>0</v>
      </c>
      <c r="ME90" s="856" t="str">
        <f t="shared" si="383"/>
        <v>○</v>
      </c>
      <c r="MF90" s="869" t="str">
        <f t="shared" si="493"/>
        <v/>
      </c>
      <c r="MG90" s="870" t="str">
        <f t="shared" si="384"/>
        <v/>
      </c>
      <c r="MH90" s="871" t="str">
        <f t="shared" si="385"/>
        <v/>
      </c>
      <c r="MI90" s="872" t="str">
        <f t="shared" si="494"/>
        <v/>
      </c>
      <c r="MJ90" s="873" t="str">
        <f t="shared" si="386"/>
        <v/>
      </c>
      <c r="MK90" s="874">
        <f t="shared" si="387"/>
        <v>0</v>
      </c>
    </row>
    <row r="91" spans="1:349" ht="18.649999999999999" customHeight="1">
      <c r="A91" s="610">
        <f t="shared" si="311"/>
        <v>0</v>
      </c>
      <c r="B91" s="610">
        <f t="shared" si="388"/>
        <v>0</v>
      </c>
      <c r="C91" s="610">
        <f t="shared" si="389"/>
        <v>0</v>
      </c>
      <c r="D91" s="610">
        <f t="shared" si="390"/>
        <v>0</v>
      </c>
      <c r="E91" s="610">
        <f t="shared" si="312"/>
        <v>0</v>
      </c>
      <c r="F91" s="610">
        <f t="shared" si="391"/>
        <v>0</v>
      </c>
      <c r="G91" s="610">
        <f t="shared" si="392"/>
        <v>0</v>
      </c>
      <c r="H91" s="610">
        <f t="shared" si="393"/>
        <v>0</v>
      </c>
      <c r="I91" s="611">
        <f t="shared" si="313"/>
        <v>78</v>
      </c>
      <c r="J91" s="406"/>
      <c r="K91" s="407"/>
      <c r="L91" s="407"/>
      <c r="M91" s="720"/>
      <c r="N91" s="924"/>
      <c r="O91" s="918"/>
      <c r="P91" s="306"/>
      <c r="Q91" s="637">
        <f t="shared" si="394"/>
        <v>0</v>
      </c>
      <c r="R91" s="656"/>
      <c r="S91" s="655"/>
      <c r="T91" s="657"/>
      <c r="U91" s="657"/>
      <c r="V91" s="762">
        <f t="shared" si="314"/>
        <v>0</v>
      </c>
      <c r="W91" s="305"/>
      <c r="X91" s="502"/>
      <c r="Y91" s="502"/>
      <c r="Z91" s="305"/>
      <c r="AA91" s="639" t="str">
        <f t="shared" si="395"/>
        <v/>
      </c>
      <c r="AB91" s="640" t="str">
        <f t="shared" si="396"/>
        <v/>
      </c>
      <c r="AC91" s="314"/>
      <c r="AD91" s="641">
        <f t="shared" si="397"/>
        <v>0</v>
      </c>
      <c r="AE91" s="729"/>
      <c r="AF91" s="728" t="str">
        <f>'整理番号表 （R6時） '!$AC91</f>
        <v/>
      </c>
      <c r="AG91" s="730" t="str">
        <f t="shared" si="398"/>
        <v/>
      </c>
      <c r="AH91" s="314"/>
      <c r="AI91" s="314"/>
      <c r="AJ91" s="639">
        <f>IF(AI91&lt;&gt;0,VLOOKUP(AI91,'整理番号表 （R6時） '!$B$20:$F$47,2,FALSE),)</f>
        <v>0</v>
      </c>
      <c r="AK91" s="409"/>
      <c r="AL91" s="733"/>
      <c r="AM91" s="409"/>
      <c r="AN91" s="315"/>
      <c r="AO91" s="644" t="str">
        <f>IF(AND($S91=1,$AN91&lt;&gt;0),VLOOKUP(AN91,'整理番号表 （R6時） '!$P$6:$Q$39,2,FALSE),IF(AND($T91=1,$AN91&gt;0,$AN91&lt;=8),VLOOKUP($AN91,'整理番号表 （R6時） '!$P$6:$Q$13,2,FALSE),IF($AN91&gt;=9,"ﾘｰｽは1～8の数字を選択","")))</f>
        <v/>
      </c>
      <c r="AP91" s="501"/>
      <c r="AQ91" s="645">
        <f t="shared" si="399"/>
        <v>0</v>
      </c>
      <c r="AR91" s="810"/>
      <c r="AS91" s="305"/>
      <c r="AT91" s="504"/>
      <c r="AU91" s="505"/>
      <c r="AV91" s="503"/>
      <c r="AW91" s="315"/>
      <c r="AX91" s="751">
        <f>IF(AW91&lt;&gt;0,VLOOKUP(AW91,'整理番号表 （R6時） '!$P$43:$R$49,2,FALSE),)</f>
        <v>0</v>
      </c>
      <c r="AY91" s="506"/>
      <c r="AZ91" s="505"/>
      <c r="BA91" s="503"/>
      <c r="BB91" s="444"/>
      <c r="BC91" s="759">
        <f t="shared" si="400"/>
        <v>0</v>
      </c>
      <c r="BD91" s="763">
        <f t="shared" si="315"/>
        <v>0</v>
      </c>
      <c r="BE91" s="759">
        <f t="shared" si="401"/>
        <v>0</v>
      </c>
      <c r="BF91" s="508"/>
      <c r="BG91" s="508"/>
      <c r="BH91" s="508"/>
      <c r="BI91" s="509"/>
      <c r="BJ91" s="770" t="str">
        <f t="shared" si="402"/>
        <v/>
      </c>
      <c r="BK91" s="772" t="str">
        <f t="shared" si="403"/>
        <v/>
      </c>
      <c r="BL91" s="648">
        <f t="shared" si="404"/>
        <v>0</v>
      </c>
      <c r="BM91" s="836"/>
      <c r="BN91" s="510"/>
      <c r="BO91" s="593"/>
      <c r="BP91" s="902"/>
      <c r="BQ91" s="756"/>
      <c r="BR91" s="756"/>
      <c r="BS91" s="756"/>
      <c r="BT91" s="929" t="str">
        <f t="shared" si="497"/>
        <v/>
      </c>
      <c r="BU91" s="911"/>
      <c r="BV91" s="752"/>
      <c r="BW91" s="751">
        <f>IF(BV91&lt;&gt;0,VLOOKUP(BV91,'整理番号表 （R6時） '!$P$43:$R$49,2,FALSE),)</f>
        <v>0</v>
      </c>
      <c r="BX91" s="758"/>
      <c r="BY91" s="757"/>
      <c r="BZ91" s="759" t="str">
        <f t="shared" si="405"/>
        <v/>
      </c>
      <c r="CA91" s="712"/>
      <c r="CB91" s="759">
        <f t="shared" si="406"/>
        <v>0</v>
      </c>
      <c r="CC91" s="763" t="str">
        <f t="shared" si="316"/>
        <v/>
      </c>
      <c r="CD91" s="754"/>
      <c r="CE91" s="754"/>
      <c r="CF91" s="759">
        <f t="shared" si="407"/>
        <v>0</v>
      </c>
      <c r="CG91" s="748"/>
      <c r="CH91" s="748"/>
      <c r="CI91" s="622"/>
      <c r="CJ91" s="853"/>
      <c r="CK91" s="854"/>
      <c r="CL91" s="665" t="str">
        <f t="shared" si="408"/>
        <v/>
      </c>
      <c r="CM91" s="666" t="str">
        <f t="shared" si="317"/>
        <v/>
      </c>
      <c r="CN91" s="744"/>
      <c r="CO91" s="496"/>
      <c r="CP91" s="762" t="str">
        <f t="shared" si="318"/>
        <v/>
      </c>
      <c r="CQ91" s="740"/>
      <c r="CR91" s="749"/>
      <c r="CS91" s="740"/>
      <c r="CT91" s="740"/>
      <c r="CU91" s="740"/>
      <c r="CV91" s="649" t="str">
        <f t="shared" si="409"/>
        <v/>
      </c>
      <c r="CW91" s="547">
        <f t="shared" si="410"/>
        <v>0</v>
      </c>
      <c r="CX91" s="762" t="str">
        <f t="shared" si="319"/>
        <v/>
      </c>
      <c r="CY91" s="715"/>
      <c r="CZ91" s="740"/>
      <c r="DA91" s="715"/>
      <c r="DB91" s="715"/>
      <c r="DC91" s="714"/>
      <c r="DD91" s="649" t="str">
        <f t="shared" si="411"/>
        <v/>
      </c>
      <c r="DE91" s="547" t="str">
        <f t="shared" si="412"/>
        <v/>
      </c>
      <c r="DF91" s="762">
        <f t="shared" si="413"/>
        <v>0</v>
      </c>
      <c r="DG91" s="762" t="str">
        <f t="shared" si="414"/>
        <v/>
      </c>
      <c r="DH91" s="762">
        <f t="shared" si="415"/>
        <v>0</v>
      </c>
      <c r="DI91" s="762">
        <f t="shared" si="416"/>
        <v>0</v>
      </c>
      <c r="DJ91" s="762">
        <f t="shared" si="417"/>
        <v>0</v>
      </c>
      <c r="DK91" s="762">
        <f t="shared" si="418"/>
        <v>0</v>
      </c>
      <c r="DL91" s="762">
        <f t="shared" si="419"/>
        <v>0</v>
      </c>
      <c r="DM91" s="762" t="str">
        <f t="shared" si="420"/>
        <v/>
      </c>
      <c r="DN91" s="855"/>
      <c r="DO91" s="661">
        <f t="shared" si="495"/>
        <v>0</v>
      </c>
      <c r="DP91" s="336">
        <f t="shared" si="495"/>
        <v>0</v>
      </c>
      <c r="DQ91" s="336">
        <f t="shared" si="495"/>
        <v>0</v>
      </c>
      <c r="DR91" s="336">
        <f t="shared" si="495"/>
        <v>0</v>
      </c>
      <c r="DS91" s="336">
        <f t="shared" si="495"/>
        <v>0</v>
      </c>
      <c r="DT91" s="336">
        <f t="shared" si="495"/>
        <v>0</v>
      </c>
      <c r="DU91" s="336">
        <f t="shared" si="320"/>
        <v>0</v>
      </c>
      <c r="DV91" s="336">
        <f t="shared" si="496"/>
        <v>0</v>
      </c>
      <c r="DW91" s="336">
        <f t="shared" si="496"/>
        <v>0</v>
      </c>
      <c r="DX91" s="336">
        <f t="shared" si="496"/>
        <v>0</v>
      </c>
      <c r="DY91" s="336">
        <f t="shared" si="496"/>
        <v>0</v>
      </c>
      <c r="DZ91" s="336">
        <f t="shared" si="496"/>
        <v>0</v>
      </c>
      <c r="EA91" s="336">
        <f t="shared" si="496"/>
        <v>0</v>
      </c>
      <c r="EB91" s="336">
        <f t="shared" si="321"/>
        <v>0</v>
      </c>
      <c r="EC91" s="336">
        <f t="shared" si="322"/>
        <v>0</v>
      </c>
      <c r="ED91" s="336">
        <f t="shared" si="323"/>
        <v>0</v>
      </c>
      <c r="EE91" s="336">
        <f t="shared" si="324"/>
        <v>0</v>
      </c>
      <c r="EF91" s="336">
        <f t="shared" si="325"/>
        <v>0</v>
      </c>
      <c r="EG91" s="390">
        <f t="shared" si="326"/>
        <v>0</v>
      </c>
      <c r="EH91" s="650">
        <f t="shared" si="421"/>
        <v>0</v>
      </c>
      <c r="EI91" s="650">
        <f>IF($AA91=1,IF(SUM($EH91:EH91)&lt;&gt;1,IF(SUM(GR91,HC91,HL91)&gt;0,1,),),)</f>
        <v>0</v>
      </c>
      <c r="EJ91" s="650">
        <f>IF($AA91=1,IF(SUM($EH91:EI91)&lt;&gt;1,IF(SUM(GS91,HD91,HM91)&gt;0,1,),),)</f>
        <v>0</v>
      </c>
      <c r="EK91" s="650">
        <f>IF($AA91=1,IF(SUM($EH91:EJ91)&lt;&gt;1,IF(SUM(GT91,HE91,HN91)&gt;0,1,),),)</f>
        <v>0</v>
      </c>
      <c r="EL91" s="650">
        <f>IF($AA91=1,IF(SUM($EH91:EK91)&lt;&gt;1,IF(SUM(GU91,GZ91,HF91,HO91)&gt;0,1,),),)</f>
        <v>0</v>
      </c>
      <c r="EM91" s="650">
        <f>IF($AA91=1,IF(SUM($EH91:EK91)&lt;&gt;1,IF(SUM(GV91,HG91,HP91)&gt;0,1,),),)</f>
        <v>0</v>
      </c>
      <c r="EN91" s="650">
        <f>IF($AA91=1,IF(SUM($EH91:EL91)&lt;&gt;1,IF(SUM(GW91,HH91,HQ91)&gt;0,1,),),)</f>
        <v>0</v>
      </c>
      <c r="EO91" s="650">
        <f>IF($AA91=1,IF(SUM($EH91:EM91)&lt;&gt;1,IF(SUM(GX91,HI91,HR91)&gt;0,1,),),)</f>
        <v>0</v>
      </c>
      <c r="EP91" s="650">
        <f>IF($AA91=1,IF(SUM($EH91:EO91)&lt;&gt;1,IF(SUM(GY91,HJ91,HS91,HA91)&gt;0,1,),),)</f>
        <v>0</v>
      </c>
      <c r="EQ91" s="818"/>
      <c r="ER91" s="818"/>
      <c r="ES91" s="818"/>
      <c r="ET91" s="818"/>
      <c r="EU91" s="818"/>
      <c r="EV91" s="818"/>
      <c r="EW91" s="59"/>
      <c r="EX91" s="59"/>
      <c r="EY91" s="59"/>
      <c r="EZ91" s="59"/>
      <c r="FA91" s="59"/>
      <c r="FB91" s="650">
        <f t="shared" si="327"/>
        <v>0</v>
      </c>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11"/>
      <c r="GB91" s="59"/>
      <c r="GC91" s="932"/>
      <c r="GD91" s="662"/>
      <c r="GE91" s="512"/>
      <c r="GF91" s="513"/>
      <c r="GG91" s="514"/>
      <c r="GH91" s="514"/>
      <c r="GI91" s="515">
        <f t="shared" si="328"/>
        <v>0</v>
      </c>
      <c r="GJ91" s="516">
        <f t="shared" si="329"/>
        <v>0</v>
      </c>
      <c r="GK91" s="517">
        <f t="shared" si="330"/>
        <v>0</v>
      </c>
      <c r="GL91" s="518">
        <f t="shared" si="331"/>
        <v>0</v>
      </c>
      <c r="GM91" s="518">
        <f t="shared" si="332"/>
        <v>0</v>
      </c>
      <c r="GN91" s="518">
        <f t="shared" si="333"/>
        <v>0</v>
      </c>
      <c r="GO91" s="518">
        <f t="shared" si="334"/>
        <v>0</v>
      </c>
      <c r="GP91" s="517">
        <f t="shared" si="422"/>
        <v>0</v>
      </c>
      <c r="GQ91" s="517">
        <f t="shared" si="423"/>
        <v>0</v>
      </c>
      <c r="GR91" s="517">
        <f>IF($GF91&lt;&gt;1,IF(AND(SUM($GQ91:GQ91)&lt;&gt;1),IF($GI91&gt;=10,1,),),0)</f>
        <v>0</v>
      </c>
      <c r="GS91" s="517">
        <f>IF($GF91&lt;&gt;1,IF(AND(SUM($GQ91:GR91)&lt;&gt;1),IF(AND($GE91=1,$GI91&gt;=4),1,),),0)</f>
        <v>0</v>
      </c>
      <c r="GT91" s="517">
        <f>IF($GF91&lt;&gt;1,IF(AND(SUM($GQ91:GS91)&lt;&gt;1),IF(AND($GE91=1,$GI91&gt;=2),1,),),0)</f>
        <v>0</v>
      </c>
      <c r="GU91" s="517">
        <f>IF($GF91&lt;&gt;1,IF(AND(SUM($GQ91:GT91)&lt;&gt;1),IF(AND($GE91=1,$GI91&gt;0),1,),),0)</f>
        <v>0</v>
      </c>
      <c r="GV91" s="517">
        <f>IF($GF91&lt;&gt;1,IF(AND(SUM($GQ91:GU91)&lt;&gt;1),IF($GI91&gt;=4,1,),),0)</f>
        <v>0</v>
      </c>
      <c r="GW91" s="517">
        <f>IF($GF91&lt;&gt;1,IF(AND(SUM($GQ91:GV91)&lt;&gt;1),IF($GE91=1,1,),),0)</f>
        <v>0</v>
      </c>
      <c r="GX91" s="517">
        <f>IF($GF91&lt;&gt;1,IF(AND(SUM($GQ91:GW91)&lt;&gt;1),IF($GI91&gt;=2,1,),),0)</f>
        <v>0</v>
      </c>
      <c r="GY91" s="517">
        <f>IF($GF91&lt;&gt;1,IF(AND(SUM($GQ91:GX91)&lt;&gt;1),IF($GI91&gt;0,1,),),0)</f>
        <v>0</v>
      </c>
      <c r="GZ91" s="517">
        <f t="shared" si="424"/>
        <v>0</v>
      </c>
      <c r="HA91" s="517">
        <f>IF(AND(SUM($GZ91:GZ91)&lt;&gt;1,$GP91=4,$GF91=1,$GI91&gt;0),1,0)</f>
        <v>0</v>
      </c>
      <c r="HB91" s="517">
        <f t="shared" si="425"/>
        <v>0</v>
      </c>
      <c r="HC91" s="517">
        <f t="shared" si="426"/>
        <v>0</v>
      </c>
      <c r="HD91" s="517">
        <f>IF(AND($GP91=2,SUM($HB91:HC91)&lt;&gt;1),IF(AND($GE91=1,$GJ91&gt;=0.2),1,),)</f>
        <v>0</v>
      </c>
      <c r="HE91" s="517">
        <f>IF(AND($GP91=2,SUM($HB91:HD91)&lt;&gt;1),IF(AND($GE91=1,$GJ91&gt;=0.1),1,),)</f>
        <v>0</v>
      </c>
      <c r="HF91" s="517">
        <f>IF(AND($GP91=2,SUM($HB91:HE91)&lt;&gt;1),IF(AND($GE91=1,$GI91&gt;0),1,),)</f>
        <v>0</v>
      </c>
      <c r="HG91" s="517">
        <f>IF(AND($GP91=2,SUM($HB91:HF91)&lt;&gt;1),IF($GJ91&gt;=0.2,1,),)</f>
        <v>0</v>
      </c>
      <c r="HH91" s="517">
        <f>IF(AND($GP91=2,SUM($HB91:HG91)&lt;&gt;1),IF($GE91=1,1,),)</f>
        <v>0</v>
      </c>
      <c r="HI91" s="517">
        <f>IF(AND($GP91=2,SUM($HB91:HH91)&lt;&gt;1),IF($GJ91&gt;=0.1,1,),)</f>
        <v>0</v>
      </c>
      <c r="HJ91" s="517">
        <f>IF(AND(SUM($HB91:HI91)&lt;&gt;1,$GP91=2,$GI91&gt;0),1,)</f>
        <v>0</v>
      </c>
      <c r="HK91" s="517">
        <f t="shared" si="427"/>
        <v>0</v>
      </c>
      <c r="HL91" s="517">
        <f t="shared" si="428"/>
        <v>0</v>
      </c>
      <c r="HM91" s="517">
        <f>IF(AND($GP91=3,SUM($HK91:HL91)&lt;&gt;1),IF(AND($GE91=1,$GJ91&gt;=0.1),1,),)</f>
        <v>0</v>
      </c>
      <c r="HN91" s="517">
        <f>IF(AND($GP91=3,SUM($HK91:HM91)&lt;&gt;1),IF(AND($GE91=1,$GJ91&gt;=0.05),1,),)</f>
        <v>0</v>
      </c>
      <c r="HO91" s="517">
        <f>IF(AND($GP91=3,SUM($HK91:HN91)&lt;&gt;1),IF(AND($GE91=1,$GI91&gt;0),1,),)</f>
        <v>0</v>
      </c>
      <c r="HP91" s="517">
        <f>IF(AND($GP91=3,SUM($HK91:HO91)&lt;&gt;1),IF($GJ91&gt;=0.1,1,),)</f>
        <v>0</v>
      </c>
      <c r="HQ91" s="517">
        <f>IF(AND($GP91=3,SUM($HK91:HP91)&lt;&gt;1),IF($GE91=1,1,),)</f>
        <v>0</v>
      </c>
      <c r="HR91" s="517">
        <f>IF(AND($GP91=3,SUM($HK91:HQ91)&lt;&gt;1),IF($GJ91&gt;=0.05,1,),)</f>
        <v>0</v>
      </c>
      <c r="HS91" s="517">
        <f>IF(AND(SUM($HK91:HR91)&lt;&gt;1,$GP91=3,$GF91=1,$GI91&gt;0),1,)</f>
        <v>0</v>
      </c>
      <c r="HT91" s="831"/>
      <c r="HU91" s="520">
        <f t="shared" si="429"/>
        <v>0</v>
      </c>
      <c r="HV91" s="521">
        <f t="shared" si="430"/>
        <v>0</v>
      </c>
      <c r="HW91" s="521">
        <f t="shared" si="431"/>
        <v>0</v>
      </c>
      <c r="HX91" s="521">
        <f t="shared" si="432"/>
        <v>0</v>
      </c>
      <c r="HY91" s="521">
        <f t="shared" si="433"/>
        <v>0</v>
      </c>
      <c r="HZ91" s="521">
        <f t="shared" si="434"/>
        <v>0</v>
      </c>
      <c r="IA91" s="521">
        <f t="shared" si="435"/>
        <v>0</v>
      </c>
      <c r="IB91" s="521">
        <f t="shared" si="436"/>
        <v>0</v>
      </c>
      <c r="IC91" s="521">
        <f t="shared" si="437"/>
        <v>0</v>
      </c>
      <c r="ID91" s="521">
        <f t="shared" si="438"/>
        <v>0</v>
      </c>
      <c r="IE91" s="521">
        <f t="shared" si="439"/>
        <v>0</v>
      </c>
      <c r="IF91" s="521">
        <f t="shared" si="440"/>
        <v>0</v>
      </c>
      <c r="IG91" s="521">
        <f t="shared" si="441"/>
        <v>0</v>
      </c>
      <c r="IH91" s="521">
        <f t="shared" si="442"/>
        <v>0</v>
      </c>
      <c r="II91" s="521">
        <f t="shared" si="443"/>
        <v>0</v>
      </c>
      <c r="IJ91" s="521">
        <f t="shared" si="444"/>
        <v>0</v>
      </c>
      <c r="IK91" s="521">
        <f t="shared" si="445"/>
        <v>0</v>
      </c>
      <c r="IL91" s="521">
        <f t="shared" si="446"/>
        <v>0</v>
      </c>
      <c r="IM91" s="521">
        <f t="shared" si="447"/>
        <v>0</v>
      </c>
      <c r="IN91" s="521">
        <f t="shared" si="335"/>
        <v>0</v>
      </c>
      <c r="IO91" s="521">
        <f t="shared" si="336"/>
        <v>0</v>
      </c>
      <c r="IP91" s="521">
        <f t="shared" si="337"/>
        <v>0</v>
      </c>
      <c r="IQ91" s="521">
        <f t="shared" si="338"/>
        <v>0</v>
      </c>
      <c r="IR91" s="521">
        <f t="shared" si="339"/>
        <v>0</v>
      </c>
      <c r="IS91" s="521">
        <f t="shared" si="340"/>
        <v>0</v>
      </c>
      <c r="IT91" s="521">
        <f t="shared" si="341"/>
        <v>0</v>
      </c>
      <c r="IU91" s="521">
        <f t="shared" si="342"/>
        <v>0</v>
      </c>
      <c r="IV91" s="521">
        <f t="shared" si="343"/>
        <v>0</v>
      </c>
      <c r="IW91" s="823">
        <f t="shared" si="344"/>
        <v>0</v>
      </c>
      <c r="IX91" s="521">
        <f t="shared" si="345"/>
        <v>0</v>
      </c>
      <c r="IY91" s="521">
        <f t="shared" si="346"/>
        <v>0</v>
      </c>
      <c r="IZ91" s="823">
        <f t="shared" si="448"/>
        <v>0</v>
      </c>
      <c r="JA91" s="521">
        <f t="shared" si="347"/>
        <v>0</v>
      </c>
      <c r="JB91" s="521">
        <f t="shared" si="348"/>
        <v>0</v>
      </c>
      <c r="JC91" s="521">
        <f t="shared" si="349"/>
        <v>0</v>
      </c>
      <c r="JD91" s="521">
        <f t="shared" si="449"/>
        <v>0</v>
      </c>
      <c r="JE91" s="521">
        <f t="shared" si="450"/>
        <v>0</v>
      </c>
      <c r="JF91" s="521">
        <f t="shared" si="451"/>
        <v>0</v>
      </c>
      <c r="JG91" s="521">
        <f t="shared" si="452"/>
        <v>0</v>
      </c>
      <c r="JH91" s="521">
        <f t="shared" si="453"/>
        <v>0</v>
      </c>
      <c r="JI91" s="521">
        <f t="shared" si="454"/>
        <v>0</v>
      </c>
      <c r="JJ91" s="521">
        <f t="shared" si="455"/>
        <v>0</v>
      </c>
      <c r="JK91" s="521">
        <f t="shared" si="456"/>
        <v>0</v>
      </c>
      <c r="JL91" s="521">
        <f t="shared" si="457"/>
        <v>0</v>
      </c>
      <c r="JM91" s="521">
        <f t="shared" si="458"/>
        <v>0</v>
      </c>
      <c r="JN91" s="521">
        <f t="shared" si="459"/>
        <v>0</v>
      </c>
      <c r="JO91" s="521">
        <f t="shared" si="460"/>
        <v>0</v>
      </c>
      <c r="JP91" s="521">
        <f t="shared" si="461"/>
        <v>0</v>
      </c>
      <c r="JQ91" s="521">
        <f t="shared" si="462"/>
        <v>0</v>
      </c>
      <c r="JR91" s="521">
        <f t="shared" si="463"/>
        <v>0</v>
      </c>
      <c r="JS91" s="521">
        <f t="shared" si="464"/>
        <v>0</v>
      </c>
      <c r="JT91" s="521">
        <f t="shared" si="465"/>
        <v>0</v>
      </c>
      <c r="JU91" s="521">
        <f t="shared" si="466"/>
        <v>0</v>
      </c>
      <c r="JV91" s="521">
        <f t="shared" si="467"/>
        <v>0</v>
      </c>
      <c r="JW91" s="521">
        <f t="shared" si="468"/>
        <v>0</v>
      </c>
      <c r="JX91" s="521">
        <f t="shared" si="469"/>
        <v>0</v>
      </c>
      <c r="JY91" s="521">
        <f t="shared" si="470"/>
        <v>0</v>
      </c>
      <c r="JZ91" s="521">
        <f t="shared" si="471"/>
        <v>0</v>
      </c>
      <c r="KA91" s="521">
        <f t="shared" si="472"/>
        <v>0</v>
      </c>
      <c r="KB91" s="521">
        <f t="shared" si="473"/>
        <v>0</v>
      </c>
      <c r="KC91" s="521">
        <f t="shared" si="474"/>
        <v>0</v>
      </c>
      <c r="KD91" s="521">
        <f t="shared" si="475"/>
        <v>0</v>
      </c>
      <c r="KE91" s="521">
        <f t="shared" si="476"/>
        <v>0</v>
      </c>
      <c r="KF91" s="521">
        <f t="shared" si="350"/>
        <v>0</v>
      </c>
      <c r="KG91" s="521">
        <f t="shared" si="477"/>
        <v>0</v>
      </c>
      <c r="KH91" s="521">
        <f t="shared" si="478"/>
        <v>0</v>
      </c>
      <c r="KI91" s="522">
        <f t="shared" si="479"/>
        <v>0</v>
      </c>
      <c r="KJ91" s="521">
        <f t="shared" si="351"/>
        <v>0</v>
      </c>
      <c r="KK91" s="760">
        <f>IF(H91=1,VLOOKUP(C91,'総括表 (A表)'!$E$12:$AW$542,42,FALSE),)</f>
        <v>0</v>
      </c>
      <c r="KL91" s="524">
        <f t="shared" si="480"/>
        <v>0</v>
      </c>
      <c r="KM91" s="521" t="str">
        <f t="shared" si="352"/>
        <v/>
      </c>
      <c r="KN91" s="521" t="str">
        <f t="shared" si="353"/>
        <v/>
      </c>
      <c r="KO91" s="521" t="str">
        <f t="shared" si="481"/>
        <v/>
      </c>
      <c r="KP91" s="521" t="str">
        <f t="shared" si="354"/>
        <v/>
      </c>
      <c r="KQ91" s="521" t="str">
        <f t="shared" si="355"/>
        <v/>
      </c>
      <c r="KR91" s="521" t="str">
        <f t="shared" si="356"/>
        <v/>
      </c>
      <c r="KS91" s="521" t="str">
        <f t="shared" si="357"/>
        <v/>
      </c>
      <c r="KT91" s="521" t="str">
        <f t="shared" si="358"/>
        <v/>
      </c>
      <c r="KU91" s="760" t="str">
        <f t="shared" si="359"/>
        <v/>
      </c>
      <c r="KV91" s="521" t="str">
        <f t="shared" si="360"/>
        <v/>
      </c>
      <c r="KW91" s="520">
        <f t="shared" si="361"/>
        <v>0</v>
      </c>
      <c r="KX91" s="521" t="str">
        <f t="shared" si="482"/>
        <v/>
      </c>
      <c r="KY91" s="525">
        <f t="shared" si="362"/>
        <v>0</v>
      </c>
      <c r="KZ91" s="521" t="str">
        <f t="shared" si="363"/>
        <v/>
      </c>
      <c r="LA91" s="760" t="str">
        <f t="shared" si="364"/>
        <v/>
      </c>
      <c r="LB91" s="526" t="str">
        <f t="shared" si="365"/>
        <v>○</v>
      </c>
      <c r="LC91" s="520">
        <f t="shared" si="483"/>
        <v>0</v>
      </c>
      <c r="LD91" s="527">
        <f t="shared" si="484"/>
        <v>0</v>
      </c>
      <c r="LE91" s="527" t="str">
        <f t="shared" si="485"/>
        <v/>
      </c>
      <c r="LF91" s="761" t="str">
        <f t="shared" si="486"/>
        <v/>
      </c>
      <c r="LG91" s="735" t="str">
        <f t="shared" si="366"/>
        <v/>
      </c>
      <c r="LH91" s="530" t="str">
        <f t="shared" si="367"/>
        <v>○</v>
      </c>
      <c r="LI91" s="736">
        <f t="shared" si="368"/>
        <v>0</v>
      </c>
      <c r="LJ91" s="761">
        <f t="shared" si="369"/>
        <v>0</v>
      </c>
      <c r="LK91" s="532">
        <f t="shared" si="487"/>
        <v>0</v>
      </c>
      <c r="LL91" s="533" t="str">
        <f t="shared" si="488"/>
        <v>○</v>
      </c>
      <c r="LM91" s="600">
        <f t="shared" si="370"/>
        <v>0</v>
      </c>
      <c r="LN91" s="602" t="str">
        <f t="shared" si="489"/>
        <v>○</v>
      </c>
      <c r="LO91" s="608">
        <f t="shared" si="371"/>
        <v>0</v>
      </c>
      <c r="LP91" s="521" t="str">
        <f t="shared" si="372"/>
        <v/>
      </c>
      <c r="LQ91" s="607">
        <f t="shared" si="373"/>
        <v>0</v>
      </c>
      <c r="LR91" s="521" t="str">
        <f t="shared" si="374"/>
        <v/>
      </c>
      <c r="LS91" s="519" t="str">
        <f t="shared" si="375"/>
        <v/>
      </c>
      <c r="LT91" s="526" t="str">
        <f t="shared" si="376"/>
        <v>○</v>
      </c>
      <c r="LU91" s="601" t="str">
        <f t="shared" si="490"/>
        <v/>
      </c>
      <c r="LV91" s="601">
        <f t="shared" si="491"/>
        <v>0</v>
      </c>
      <c r="LW91" s="761">
        <f t="shared" si="377"/>
        <v>0</v>
      </c>
      <c r="LX91" s="735">
        <f t="shared" si="378"/>
        <v>0</v>
      </c>
      <c r="LY91" s="530" t="str">
        <f t="shared" si="379"/>
        <v>○</v>
      </c>
      <c r="LZ91" s="736">
        <f t="shared" si="380"/>
        <v>0</v>
      </c>
      <c r="MA91" s="761">
        <f t="shared" si="381"/>
        <v>0</v>
      </c>
      <c r="MB91" s="532">
        <f t="shared" si="382"/>
        <v>0</v>
      </c>
      <c r="MC91" s="533" t="str">
        <f t="shared" si="492"/>
        <v>○</v>
      </c>
      <c r="MD91" s="473">
        <f>IF(AND($H91=1,$T91=1),SUMIF($E$14:$E$213,E91,$CA$14:CA290),0)</f>
        <v>0</v>
      </c>
      <c r="ME91" s="856" t="str">
        <f t="shared" si="383"/>
        <v>○</v>
      </c>
      <c r="MF91" s="869" t="str">
        <f t="shared" si="493"/>
        <v/>
      </c>
      <c r="MG91" s="870" t="str">
        <f t="shared" si="384"/>
        <v/>
      </c>
      <c r="MH91" s="871" t="str">
        <f t="shared" si="385"/>
        <v/>
      </c>
      <c r="MI91" s="872" t="str">
        <f t="shared" si="494"/>
        <v/>
      </c>
      <c r="MJ91" s="873" t="str">
        <f t="shared" si="386"/>
        <v/>
      </c>
      <c r="MK91" s="874">
        <f t="shared" si="387"/>
        <v>0</v>
      </c>
    </row>
    <row r="92" spans="1:349" ht="18.649999999999999" customHeight="1">
      <c r="A92" s="610">
        <f t="shared" si="311"/>
        <v>0</v>
      </c>
      <c r="B92" s="610">
        <f t="shared" si="388"/>
        <v>0</v>
      </c>
      <c r="C92" s="610">
        <f t="shared" si="389"/>
        <v>0</v>
      </c>
      <c r="D92" s="610">
        <f t="shared" si="390"/>
        <v>0</v>
      </c>
      <c r="E92" s="610">
        <f t="shared" si="312"/>
        <v>0</v>
      </c>
      <c r="F92" s="610">
        <f t="shared" si="391"/>
        <v>0</v>
      </c>
      <c r="G92" s="610">
        <f t="shared" si="392"/>
        <v>0</v>
      </c>
      <c r="H92" s="610">
        <f t="shared" si="393"/>
        <v>0</v>
      </c>
      <c r="I92" s="611">
        <f t="shared" si="313"/>
        <v>79</v>
      </c>
      <c r="J92" s="406"/>
      <c r="K92" s="407"/>
      <c r="L92" s="407"/>
      <c r="M92" s="720"/>
      <c r="N92" s="924"/>
      <c r="O92" s="918"/>
      <c r="P92" s="306"/>
      <c r="Q92" s="637">
        <f t="shared" si="394"/>
        <v>0</v>
      </c>
      <c r="R92" s="656"/>
      <c r="S92" s="655"/>
      <c r="T92" s="657"/>
      <c r="U92" s="657"/>
      <c r="V92" s="762">
        <f t="shared" si="314"/>
        <v>0</v>
      </c>
      <c r="W92" s="305"/>
      <c r="X92" s="502"/>
      <c r="Y92" s="502"/>
      <c r="Z92" s="305"/>
      <c r="AA92" s="639" t="str">
        <f t="shared" si="395"/>
        <v/>
      </c>
      <c r="AB92" s="640" t="str">
        <f t="shared" si="396"/>
        <v/>
      </c>
      <c r="AC92" s="314"/>
      <c r="AD92" s="641">
        <f t="shared" si="397"/>
        <v>0</v>
      </c>
      <c r="AE92" s="729"/>
      <c r="AF92" s="728" t="str">
        <f>'整理番号表 （R6時） '!$AC92</f>
        <v/>
      </c>
      <c r="AG92" s="730" t="str">
        <f t="shared" si="398"/>
        <v/>
      </c>
      <c r="AH92" s="314"/>
      <c r="AI92" s="314"/>
      <c r="AJ92" s="639">
        <f>IF(AI92&lt;&gt;0,VLOOKUP(AI92,'整理番号表 （R6時） '!$B$20:$F$47,2,FALSE),)</f>
        <v>0</v>
      </c>
      <c r="AK92" s="409"/>
      <c r="AL92" s="733"/>
      <c r="AM92" s="409"/>
      <c r="AN92" s="315"/>
      <c r="AO92" s="644" t="str">
        <f>IF(AND($S92=1,$AN92&lt;&gt;0),VLOOKUP(AN92,'整理番号表 （R6時） '!$P$6:$Q$39,2,FALSE),IF(AND($T92=1,$AN92&gt;0,$AN92&lt;=8),VLOOKUP($AN92,'整理番号表 （R6時） '!$P$6:$Q$13,2,FALSE),IF($AN92&gt;=9,"ﾘｰｽは1～8の数字を選択","")))</f>
        <v/>
      </c>
      <c r="AP92" s="501"/>
      <c r="AQ92" s="645">
        <f t="shared" si="399"/>
        <v>0</v>
      </c>
      <c r="AR92" s="810"/>
      <c r="AS92" s="305"/>
      <c r="AT92" s="504"/>
      <c r="AU92" s="505"/>
      <c r="AV92" s="503"/>
      <c r="AW92" s="315"/>
      <c r="AX92" s="751">
        <f>IF(AW92&lt;&gt;0,VLOOKUP(AW92,'整理番号表 （R6時） '!$P$43:$R$49,2,FALSE),)</f>
        <v>0</v>
      </c>
      <c r="AY92" s="506"/>
      <c r="AZ92" s="505"/>
      <c r="BA92" s="503"/>
      <c r="BB92" s="444"/>
      <c r="BC92" s="759">
        <f t="shared" si="400"/>
        <v>0</v>
      </c>
      <c r="BD92" s="763">
        <f t="shared" si="315"/>
        <v>0</v>
      </c>
      <c r="BE92" s="759">
        <f t="shared" si="401"/>
        <v>0</v>
      </c>
      <c r="BF92" s="508"/>
      <c r="BG92" s="508"/>
      <c r="BH92" s="508"/>
      <c r="BI92" s="509"/>
      <c r="BJ92" s="770" t="str">
        <f t="shared" si="402"/>
        <v/>
      </c>
      <c r="BK92" s="772" t="str">
        <f t="shared" si="403"/>
        <v/>
      </c>
      <c r="BL92" s="648">
        <f t="shared" si="404"/>
        <v>0</v>
      </c>
      <c r="BM92" s="836"/>
      <c r="BN92" s="510"/>
      <c r="BO92" s="593"/>
      <c r="BP92" s="902"/>
      <c r="BQ92" s="756"/>
      <c r="BR92" s="756"/>
      <c r="BS92" s="756"/>
      <c r="BT92" s="929" t="str">
        <f t="shared" si="497"/>
        <v/>
      </c>
      <c r="BU92" s="911"/>
      <c r="BV92" s="752"/>
      <c r="BW92" s="751">
        <f>IF(BV92&lt;&gt;0,VLOOKUP(BV92,'整理番号表 （R6時） '!$P$43:$R$49,2,FALSE),)</f>
        <v>0</v>
      </c>
      <c r="BX92" s="758"/>
      <c r="BY92" s="757"/>
      <c r="BZ92" s="759" t="str">
        <f t="shared" si="405"/>
        <v/>
      </c>
      <c r="CA92" s="712"/>
      <c r="CB92" s="759">
        <f t="shared" si="406"/>
        <v>0</v>
      </c>
      <c r="CC92" s="763" t="str">
        <f t="shared" si="316"/>
        <v/>
      </c>
      <c r="CD92" s="754"/>
      <c r="CE92" s="754"/>
      <c r="CF92" s="759">
        <f t="shared" si="407"/>
        <v>0</v>
      </c>
      <c r="CG92" s="748"/>
      <c r="CH92" s="748"/>
      <c r="CI92" s="622"/>
      <c r="CJ92" s="853"/>
      <c r="CK92" s="854"/>
      <c r="CL92" s="665" t="str">
        <f t="shared" si="408"/>
        <v/>
      </c>
      <c r="CM92" s="666" t="str">
        <f t="shared" si="317"/>
        <v/>
      </c>
      <c r="CN92" s="744"/>
      <c r="CO92" s="496"/>
      <c r="CP92" s="762" t="str">
        <f t="shared" si="318"/>
        <v/>
      </c>
      <c r="CQ92" s="740"/>
      <c r="CR92" s="749"/>
      <c r="CS92" s="740"/>
      <c r="CT92" s="740"/>
      <c r="CU92" s="740"/>
      <c r="CV92" s="649" t="str">
        <f t="shared" si="409"/>
        <v/>
      </c>
      <c r="CW92" s="547">
        <f t="shared" si="410"/>
        <v>0</v>
      </c>
      <c r="CX92" s="762" t="str">
        <f t="shared" si="319"/>
        <v/>
      </c>
      <c r="CY92" s="715"/>
      <c r="CZ92" s="740"/>
      <c r="DA92" s="715"/>
      <c r="DB92" s="715"/>
      <c r="DC92" s="714"/>
      <c r="DD92" s="649" t="str">
        <f t="shared" si="411"/>
        <v/>
      </c>
      <c r="DE92" s="547" t="str">
        <f t="shared" si="412"/>
        <v/>
      </c>
      <c r="DF92" s="762">
        <f t="shared" si="413"/>
        <v>0</v>
      </c>
      <c r="DG92" s="762" t="str">
        <f t="shared" si="414"/>
        <v/>
      </c>
      <c r="DH92" s="762">
        <f t="shared" si="415"/>
        <v>0</v>
      </c>
      <c r="DI92" s="762">
        <f t="shared" si="416"/>
        <v>0</v>
      </c>
      <c r="DJ92" s="762">
        <f t="shared" si="417"/>
        <v>0</v>
      </c>
      <c r="DK92" s="762">
        <f t="shared" si="418"/>
        <v>0</v>
      </c>
      <c r="DL92" s="762">
        <f t="shared" si="419"/>
        <v>0</v>
      </c>
      <c r="DM92" s="762" t="str">
        <f t="shared" si="420"/>
        <v/>
      </c>
      <c r="DN92" s="855"/>
      <c r="DO92" s="661">
        <f t="shared" si="495"/>
        <v>0</v>
      </c>
      <c r="DP92" s="336">
        <f t="shared" si="495"/>
        <v>0</v>
      </c>
      <c r="DQ92" s="336">
        <f t="shared" si="495"/>
        <v>0</v>
      </c>
      <c r="DR92" s="336">
        <f t="shared" si="495"/>
        <v>0</v>
      </c>
      <c r="DS92" s="336">
        <f t="shared" si="495"/>
        <v>0</v>
      </c>
      <c r="DT92" s="336">
        <f t="shared" si="495"/>
        <v>0</v>
      </c>
      <c r="DU92" s="336">
        <f t="shared" si="320"/>
        <v>0</v>
      </c>
      <c r="DV92" s="336">
        <f t="shared" si="496"/>
        <v>0</v>
      </c>
      <c r="DW92" s="336">
        <f t="shared" si="496"/>
        <v>0</v>
      </c>
      <c r="DX92" s="336">
        <f t="shared" si="496"/>
        <v>0</v>
      </c>
      <c r="DY92" s="336">
        <f t="shared" si="496"/>
        <v>0</v>
      </c>
      <c r="DZ92" s="336">
        <f t="shared" si="496"/>
        <v>0</v>
      </c>
      <c r="EA92" s="336">
        <f t="shared" si="496"/>
        <v>0</v>
      </c>
      <c r="EB92" s="336">
        <f t="shared" si="321"/>
        <v>0</v>
      </c>
      <c r="EC92" s="336">
        <f t="shared" si="322"/>
        <v>0</v>
      </c>
      <c r="ED92" s="336">
        <f t="shared" si="323"/>
        <v>0</v>
      </c>
      <c r="EE92" s="336">
        <f t="shared" si="324"/>
        <v>0</v>
      </c>
      <c r="EF92" s="336">
        <f t="shared" si="325"/>
        <v>0</v>
      </c>
      <c r="EG92" s="390">
        <f t="shared" si="326"/>
        <v>0</v>
      </c>
      <c r="EH92" s="650">
        <f t="shared" si="421"/>
        <v>0</v>
      </c>
      <c r="EI92" s="650">
        <f>IF($AA92=1,IF(SUM($EH92:EH92)&lt;&gt;1,IF(SUM(GR92,HC92,HL92)&gt;0,1,),),)</f>
        <v>0</v>
      </c>
      <c r="EJ92" s="650">
        <f>IF($AA92=1,IF(SUM($EH92:EI92)&lt;&gt;1,IF(SUM(GS92,HD92,HM92)&gt;0,1,),),)</f>
        <v>0</v>
      </c>
      <c r="EK92" s="650">
        <f>IF($AA92=1,IF(SUM($EH92:EJ92)&lt;&gt;1,IF(SUM(GT92,HE92,HN92)&gt;0,1,),),)</f>
        <v>0</v>
      </c>
      <c r="EL92" s="650">
        <f>IF($AA92=1,IF(SUM($EH92:EK92)&lt;&gt;1,IF(SUM(GU92,GZ92,HF92,HO92)&gt;0,1,),),)</f>
        <v>0</v>
      </c>
      <c r="EM92" s="650">
        <f>IF($AA92=1,IF(SUM($EH92:EK92)&lt;&gt;1,IF(SUM(GV92,HG92,HP92)&gt;0,1,),),)</f>
        <v>0</v>
      </c>
      <c r="EN92" s="650">
        <f>IF($AA92=1,IF(SUM($EH92:EL92)&lt;&gt;1,IF(SUM(GW92,HH92,HQ92)&gt;0,1,),),)</f>
        <v>0</v>
      </c>
      <c r="EO92" s="650">
        <f>IF($AA92=1,IF(SUM($EH92:EM92)&lt;&gt;1,IF(SUM(GX92,HI92,HR92)&gt;0,1,),),)</f>
        <v>0</v>
      </c>
      <c r="EP92" s="650">
        <f>IF($AA92=1,IF(SUM($EH92:EO92)&lt;&gt;1,IF(SUM(GY92,HJ92,HS92,HA92)&gt;0,1,),),)</f>
        <v>0</v>
      </c>
      <c r="EQ92" s="818"/>
      <c r="ER92" s="818"/>
      <c r="ES92" s="818"/>
      <c r="ET92" s="818"/>
      <c r="EU92" s="818"/>
      <c r="EV92" s="818"/>
      <c r="EW92" s="59"/>
      <c r="EX92" s="59"/>
      <c r="EY92" s="59"/>
      <c r="EZ92" s="59"/>
      <c r="FA92" s="59"/>
      <c r="FB92" s="650">
        <f t="shared" si="327"/>
        <v>0</v>
      </c>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11"/>
      <c r="GB92" s="59"/>
      <c r="GC92" s="932"/>
      <c r="GD92" s="662"/>
      <c r="GE92" s="512"/>
      <c r="GF92" s="513"/>
      <c r="GG92" s="514"/>
      <c r="GH92" s="514"/>
      <c r="GI92" s="515">
        <f t="shared" si="328"/>
        <v>0</v>
      </c>
      <c r="GJ92" s="516">
        <f t="shared" si="329"/>
        <v>0</v>
      </c>
      <c r="GK92" s="517">
        <f t="shared" si="330"/>
        <v>0</v>
      </c>
      <c r="GL92" s="518">
        <f t="shared" si="331"/>
        <v>0</v>
      </c>
      <c r="GM92" s="518">
        <f t="shared" si="332"/>
        <v>0</v>
      </c>
      <c r="GN92" s="518">
        <f t="shared" si="333"/>
        <v>0</v>
      </c>
      <c r="GO92" s="518">
        <f t="shared" si="334"/>
        <v>0</v>
      </c>
      <c r="GP92" s="517">
        <f t="shared" si="422"/>
        <v>0</v>
      </c>
      <c r="GQ92" s="517">
        <f t="shared" si="423"/>
        <v>0</v>
      </c>
      <c r="GR92" s="517">
        <f>IF($GF92&lt;&gt;1,IF(AND(SUM($GQ92:GQ92)&lt;&gt;1),IF($GI92&gt;=10,1,),),0)</f>
        <v>0</v>
      </c>
      <c r="GS92" s="517">
        <f>IF($GF92&lt;&gt;1,IF(AND(SUM($GQ92:GR92)&lt;&gt;1),IF(AND($GE92=1,$GI92&gt;=4),1,),),0)</f>
        <v>0</v>
      </c>
      <c r="GT92" s="517">
        <f>IF($GF92&lt;&gt;1,IF(AND(SUM($GQ92:GS92)&lt;&gt;1),IF(AND($GE92=1,$GI92&gt;=2),1,),),0)</f>
        <v>0</v>
      </c>
      <c r="GU92" s="517">
        <f>IF($GF92&lt;&gt;1,IF(AND(SUM($GQ92:GT92)&lt;&gt;1),IF(AND($GE92=1,$GI92&gt;0),1,),),0)</f>
        <v>0</v>
      </c>
      <c r="GV92" s="517">
        <f>IF($GF92&lt;&gt;1,IF(AND(SUM($GQ92:GU92)&lt;&gt;1),IF($GI92&gt;=4,1,),),0)</f>
        <v>0</v>
      </c>
      <c r="GW92" s="517">
        <f>IF($GF92&lt;&gt;1,IF(AND(SUM($GQ92:GV92)&lt;&gt;1),IF($GE92=1,1,),),0)</f>
        <v>0</v>
      </c>
      <c r="GX92" s="517">
        <f>IF($GF92&lt;&gt;1,IF(AND(SUM($GQ92:GW92)&lt;&gt;1),IF($GI92&gt;=2,1,),),0)</f>
        <v>0</v>
      </c>
      <c r="GY92" s="517">
        <f>IF($GF92&lt;&gt;1,IF(AND(SUM($GQ92:GX92)&lt;&gt;1),IF($GI92&gt;0,1,),),0)</f>
        <v>0</v>
      </c>
      <c r="GZ92" s="517">
        <f t="shared" si="424"/>
        <v>0</v>
      </c>
      <c r="HA92" s="517">
        <f>IF(AND(SUM($GZ92:GZ92)&lt;&gt;1,$GP92=4,$GF92=1,$GI92&gt;0),1,0)</f>
        <v>0</v>
      </c>
      <c r="HB92" s="517">
        <f t="shared" si="425"/>
        <v>0</v>
      </c>
      <c r="HC92" s="517">
        <f t="shared" si="426"/>
        <v>0</v>
      </c>
      <c r="HD92" s="517">
        <f>IF(AND($GP92=2,SUM($HB92:HC92)&lt;&gt;1),IF(AND($GE92=1,$GJ92&gt;=0.2),1,),)</f>
        <v>0</v>
      </c>
      <c r="HE92" s="517">
        <f>IF(AND($GP92=2,SUM($HB92:HD92)&lt;&gt;1),IF(AND($GE92=1,$GJ92&gt;=0.1),1,),)</f>
        <v>0</v>
      </c>
      <c r="HF92" s="517">
        <f>IF(AND($GP92=2,SUM($HB92:HE92)&lt;&gt;1),IF(AND($GE92=1,$GI92&gt;0),1,),)</f>
        <v>0</v>
      </c>
      <c r="HG92" s="517">
        <f>IF(AND($GP92=2,SUM($HB92:HF92)&lt;&gt;1),IF($GJ92&gt;=0.2,1,),)</f>
        <v>0</v>
      </c>
      <c r="HH92" s="517">
        <f>IF(AND($GP92=2,SUM($HB92:HG92)&lt;&gt;1),IF($GE92=1,1,),)</f>
        <v>0</v>
      </c>
      <c r="HI92" s="517">
        <f>IF(AND($GP92=2,SUM($HB92:HH92)&lt;&gt;1),IF($GJ92&gt;=0.1,1,),)</f>
        <v>0</v>
      </c>
      <c r="HJ92" s="517">
        <f>IF(AND(SUM($HB92:HI92)&lt;&gt;1,$GP92=2,$GI92&gt;0),1,)</f>
        <v>0</v>
      </c>
      <c r="HK92" s="517">
        <f t="shared" si="427"/>
        <v>0</v>
      </c>
      <c r="HL92" s="517">
        <f t="shared" si="428"/>
        <v>0</v>
      </c>
      <c r="HM92" s="517">
        <f>IF(AND($GP92=3,SUM($HK92:HL92)&lt;&gt;1),IF(AND($GE92=1,$GJ92&gt;=0.1),1,),)</f>
        <v>0</v>
      </c>
      <c r="HN92" s="517">
        <f>IF(AND($GP92=3,SUM($HK92:HM92)&lt;&gt;1),IF(AND($GE92=1,$GJ92&gt;=0.05),1,),)</f>
        <v>0</v>
      </c>
      <c r="HO92" s="517">
        <f>IF(AND($GP92=3,SUM($HK92:HN92)&lt;&gt;1),IF(AND($GE92=1,$GI92&gt;0),1,),)</f>
        <v>0</v>
      </c>
      <c r="HP92" s="517">
        <f>IF(AND($GP92=3,SUM($HK92:HO92)&lt;&gt;1),IF($GJ92&gt;=0.1,1,),)</f>
        <v>0</v>
      </c>
      <c r="HQ92" s="517">
        <f>IF(AND($GP92=3,SUM($HK92:HP92)&lt;&gt;1),IF($GE92=1,1,),)</f>
        <v>0</v>
      </c>
      <c r="HR92" s="517">
        <f>IF(AND($GP92=3,SUM($HK92:HQ92)&lt;&gt;1),IF($GJ92&gt;=0.05,1,),)</f>
        <v>0</v>
      </c>
      <c r="HS92" s="517">
        <f>IF(AND(SUM($HK92:HR92)&lt;&gt;1,$GP92=3,$GF92=1,$GI92&gt;0),1,)</f>
        <v>0</v>
      </c>
      <c r="HT92" s="831"/>
      <c r="HU92" s="520">
        <f t="shared" si="429"/>
        <v>0</v>
      </c>
      <c r="HV92" s="521">
        <f t="shared" si="430"/>
        <v>0</v>
      </c>
      <c r="HW92" s="521">
        <f t="shared" si="431"/>
        <v>0</v>
      </c>
      <c r="HX92" s="521">
        <f t="shared" si="432"/>
        <v>0</v>
      </c>
      <c r="HY92" s="521">
        <f t="shared" si="433"/>
        <v>0</v>
      </c>
      <c r="HZ92" s="521">
        <f t="shared" si="434"/>
        <v>0</v>
      </c>
      <c r="IA92" s="521">
        <f t="shared" si="435"/>
        <v>0</v>
      </c>
      <c r="IB92" s="521">
        <f t="shared" si="436"/>
        <v>0</v>
      </c>
      <c r="IC92" s="521">
        <f t="shared" si="437"/>
        <v>0</v>
      </c>
      <c r="ID92" s="521">
        <f t="shared" si="438"/>
        <v>0</v>
      </c>
      <c r="IE92" s="521">
        <f t="shared" si="439"/>
        <v>0</v>
      </c>
      <c r="IF92" s="521">
        <f t="shared" si="440"/>
        <v>0</v>
      </c>
      <c r="IG92" s="521">
        <f t="shared" si="441"/>
        <v>0</v>
      </c>
      <c r="IH92" s="521">
        <f t="shared" si="442"/>
        <v>0</v>
      </c>
      <c r="II92" s="521">
        <f t="shared" si="443"/>
        <v>0</v>
      </c>
      <c r="IJ92" s="521">
        <f t="shared" si="444"/>
        <v>0</v>
      </c>
      <c r="IK92" s="521">
        <f t="shared" si="445"/>
        <v>0</v>
      </c>
      <c r="IL92" s="521">
        <f t="shared" si="446"/>
        <v>0</v>
      </c>
      <c r="IM92" s="521">
        <f t="shared" si="447"/>
        <v>0</v>
      </c>
      <c r="IN92" s="521">
        <f t="shared" si="335"/>
        <v>0</v>
      </c>
      <c r="IO92" s="521">
        <f t="shared" si="336"/>
        <v>0</v>
      </c>
      <c r="IP92" s="521">
        <f t="shared" si="337"/>
        <v>0</v>
      </c>
      <c r="IQ92" s="521">
        <f t="shared" si="338"/>
        <v>0</v>
      </c>
      <c r="IR92" s="521">
        <f t="shared" si="339"/>
        <v>0</v>
      </c>
      <c r="IS92" s="521">
        <f t="shared" si="340"/>
        <v>0</v>
      </c>
      <c r="IT92" s="521">
        <f t="shared" si="341"/>
        <v>0</v>
      </c>
      <c r="IU92" s="521">
        <f t="shared" si="342"/>
        <v>0</v>
      </c>
      <c r="IV92" s="521">
        <f t="shared" si="343"/>
        <v>0</v>
      </c>
      <c r="IW92" s="823">
        <f t="shared" si="344"/>
        <v>0</v>
      </c>
      <c r="IX92" s="521">
        <f t="shared" si="345"/>
        <v>0</v>
      </c>
      <c r="IY92" s="521">
        <f t="shared" si="346"/>
        <v>0</v>
      </c>
      <c r="IZ92" s="823">
        <f t="shared" si="448"/>
        <v>0</v>
      </c>
      <c r="JA92" s="521">
        <f t="shared" si="347"/>
        <v>0</v>
      </c>
      <c r="JB92" s="521">
        <f t="shared" si="348"/>
        <v>0</v>
      </c>
      <c r="JC92" s="521">
        <f t="shared" si="349"/>
        <v>0</v>
      </c>
      <c r="JD92" s="521">
        <f t="shared" si="449"/>
        <v>0</v>
      </c>
      <c r="JE92" s="521">
        <f t="shared" si="450"/>
        <v>0</v>
      </c>
      <c r="JF92" s="521">
        <f t="shared" si="451"/>
        <v>0</v>
      </c>
      <c r="JG92" s="521">
        <f t="shared" si="452"/>
        <v>0</v>
      </c>
      <c r="JH92" s="521">
        <f t="shared" si="453"/>
        <v>0</v>
      </c>
      <c r="JI92" s="521">
        <f t="shared" si="454"/>
        <v>0</v>
      </c>
      <c r="JJ92" s="521">
        <f t="shared" si="455"/>
        <v>0</v>
      </c>
      <c r="JK92" s="521">
        <f t="shared" si="456"/>
        <v>0</v>
      </c>
      <c r="JL92" s="521">
        <f t="shared" si="457"/>
        <v>0</v>
      </c>
      <c r="JM92" s="521">
        <f t="shared" si="458"/>
        <v>0</v>
      </c>
      <c r="JN92" s="521">
        <f t="shared" si="459"/>
        <v>0</v>
      </c>
      <c r="JO92" s="521">
        <f t="shared" si="460"/>
        <v>0</v>
      </c>
      <c r="JP92" s="521">
        <f t="shared" si="461"/>
        <v>0</v>
      </c>
      <c r="JQ92" s="521">
        <f t="shared" si="462"/>
        <v>0</v>
      </c>
      <c r="JR92" s="521">
        <f t="shared" si="463"/>
        <v>0</v>
      </c>
      <c r="JS92" s="521">
        <f t="shared" si="464"/>
        <v>0</v>
      </c>
      <c r="JT92" s="521">
        <f t="shared" si="465"/>
        <v>0</v>
      </c>
      <c r="JU92" s="521">
        <f t="shared" si="466"/>
        <v>0</v>
      </c>
      <c r="JV92" s="521">
        <f t="shared" si="467"/>
        <v>0</v>
      </c>
      <c r="JW92" s="521">
        <f t="shared" si="468"/>
        <v>0</v>
      </c>
      <c r="JX92" s="521">
        <f t="shared" si="469"/>
        <v>0</v>
      </c>
      <c r="JY92" s="521">
        <f t="shared" si="470"/>
        <v>0</v>
      </c>
      <c r="JZ92" s="521">
        <f t="shared" si="471"/>
        <v>0</v>
      </c>
      <c r="KA92" s="521">
        <f t="shared" si="472"/>
        <v>0</v>
      </c>
      <c r="KB92" s="521">
        <f t="shared" si="473"/>
        <v>0</v>
      </c>
      <c r="KC92" s="521">
        <f t="shared" si="474"/>
        <v>0</v>
      </c>
      <c r="KD92" s="521">
        <f t="shared" si="475"/>
        <v>0</v>
      </c>
      <c r="KE92" s="521">
        <f t="shared" si="476"/>
        <v>0</v>
      </c>
      <c r="KF92" s="521">
        <f t="shared" si="350"/>
        <v>0</v>
      </c>
      <c r="KG92" s="521">
        <f t="shared" si="477"/>
        <v>0</v>
      </c>
      <c r="KH92" s="521">
        <f t="shared" si="478"/>
        <v>0</v>
      </c>
      <c r="KI92" s="522">
        <f t="shared" si="479"/>
        <v>0</v>
      </c>
      <c r="KJ92" s="521">
        <f t="shared" si="351"/>
        <v>0</v>
      </c>
      <c r="KK92" s="760">
        <f>IF(H92=1,VLOOKUP(C92,'総括表 (A表)'!$E$12:$AW$542,42,FALSE),)</f>
        <v>0</v>
      </c>
      <c r="KL92" s="524">
        <f t="shared" si="480"/>
        <v>0</v>
      </c>
      <c r="KM92" s="521" t="str">
        <f t="shared" si="352"/>
        <v/>
      </c>
      <c r="KN92" s="521" t="str">
        <f t="shared" si="353"/>
        <v/>
      </c>
      <c r="KO92" s="521" t="str">
        <f t="shared" si="481"/>
        <v/>
      </c>
      <c r="KP92" s="521" t="str">
        <f t="shared" si="354"/>
        <v/>
      </c>
      <c r="KQ92" s="521" t="str">
        <f t="shared" si="355"/>
        <v/>
      </c>
      <c r="KR92" s="521" t="str">
        <f t="shared" si="356"/>
        <v/>
      </c>
      <c r="KS92" s="521" t="str">
        <f t="shared" si="357"/>
        <v/>
      </c>
      <c r="KT92" s="521" t="str">
        <f t="shared" si="358"/>
        <v/>
      </c>
      <c r="KU92" s="760" t="str">
        <f t="shared" si="359"/>
        <v/>
      </c>
      <c r="KV92" s="521" t="str">
        <f t="shared" si="360"/>
        <v/>
      </c>
      <c r="KW92" s="520">
        <f t="shared" si="361"/>
        <v>0</v>
      </c>
      <c r="KX92" s="521" t="str">
        <f t="shared" si="482"/>
        <v/>
      </c>
      <c r="KY92" s="525">
        <f t="shared" si="362"/>
        <v>0</v>
      </c>
      <c r="KZ92" s="521" t="str">
        <f t="shared" si="363"/>
        <v/>
      </c>
      <c r="LA92" s="760" t="str">
        <f t="shared" si="364"/>
        <v/>
      </c>
      <c r="LB92" s="526" t="str">
        <f t="shared" si="365"/>
        <v>○</v>
      </c>
      <c r="LC92" s="520">
        <f t="shared" si="483"/>
        <v>0</v>
      </c>
      <c r="LD92" s="527">
        <f t="shared" si="484"/>
        <v>0</v>
      </c>
      <c r="LE92" s="527" t="str">
        <f t="shared" si="485"/>
        <v/>
      </c>
      <c r="LF92" s="761" t="str">
        <f t="shared" si="486"/>
        <v/>
      </c>
      <c r="LG92" s="735" t="str">
        <f t="shared" si="366"/>
        <v/>
      </c>
      <c r="LH92" s="530" t="str">
        <f t="shared" si="367"/>
        <v>○</v>
      </c>
      <c r="LI92" s="736">
        <f t="shared" si="368"/>
        <v>0</v>
      </c>
      <c r="LJ92" s="761">
        <f t="shared" si="369"/>
        <v>0</v>
      </c>
      <c r="LK92" s="532">
        <f t="shared" si="487"/>
        <v>0</v>
      </c>
      <c r="LL92" s="533" t="str">
        <f t="shared" si="488"/>
        <v>○</v>
      </c>
      <c r="LM92" s="600">
        <f t="shared" si="370"/>
        <v>0</v>
      </c>
      <c r="LN92" s="602" t="str">
        <f t="shared" si="489"/>
        <v>○</v>
      </c>
      <c r="LO92" s="608">
        <f t="shared" si="371"/>
        <v>0</v>
      </c>
      <c r="LP92" s="521" t="str">
        <f t="shared" si="372"/>
        <v/>
      </c>
      <c r="LQ92" s="607">
        <f t="shared" si="373"/>
        <v>0</v>
      </c>
      <c r="LR92" s="521" t="str">
        <f t="shared" si="374"/>
        <v/>
      </c>
      <c r="LS92" s="519" t="str">
        <f t="shared" si="375"/>
        <v/>
      </c>
      <c r="LT92" s="526" t="str">
        <f t="shared" si="376"/>
        <v>○</v>
      </c>
      <c r="LU92" s="601" t="str">
        <f t="shared" si="490"/>
        <v/>
      </c>
      <c r="LV92" s="601">
        <f t="shared" si="491"/>
        <v>0</v>
      </c>
      <c r="LW92" s="761">
        <f t="shared" si="377"/>
        <v>0</v>
      </c>
      <c r="LX92" s="735">
        <f t="shared" si="378"/>
        <v>0</v>
      </c>
      <c r="LY92" s="530" t="str">
        <f t="shared" si="379"/>
        <v>○</v>
      </c>
      <c r="LZ92" s="736">
        <f t="shared" si="380"/>
        <v>0</v>
      </c>
      <c r="MA92" s="761">
        <f t="shared" si="381"/>
        <v>0</v>
      </c>
      <c r="MB92" s="532">
        <f t="shared" si="382"/>
        <v>0</v>
      </c>
      <c r="MC92" s="533" t="str">
        <f t="shared" si="492"/>
        <v>○</v>
      </c>
      <c r="MD92" s="473">
        <f>IF(AND($H92=1,$T92=1),SUMIF($E$14:$E$213,E92,$CA$14:CA291),0)</f>
        <v>0</v>
      </c>
      <c r="ME92" s="856" t="str">
        <f t="shared" si="383"/>
        <v>○</v>
      </c>
      <c r="MF92" s="869" t="str">
        <f t="shared" si="493"/>
        <v/>
      </c>
      <c r="MG92" s="870" t="str">
        <f t="shared" si="384"/>
        <v/>
      </c>
      <c r="MH92" s="871" t="str">
        <f t="shared" si="385"/>
        <v/>
      </c>
      <c r="MI92" s="872" t="str">
        <f t="shared" si="494"/>
        <v/>
      </c>
      <c r="MJ92" s="873" t="str">
        <f t="shared" si="386"/>
        <v/>
      </c>
      <c r="MK92" s="874">
        <f t="shared" si="387"/>
        <v>0</v>
      </c>
    </row>
    <row r="93" spans="1:349" ht="18.649999999999999" customHeight="1">
      <c r="A93" s="610">
        <f t="shared" si="311"/>
        <v>0</v>
      </c>
      <c r="B93" s="610">
        <f t="shared" si="388"/>
        <v>0</v>
      </c>
      <c r="C93" s="610">
        <f t="shared" si="389"/>
        <v>0</v>
      </c>
      <c r="D93" s="610">
        <f t="shared" si="390"/>
        <v>0</v>
      </c>
      <c r="E93" s="610">
        <f t="shared" si="312"/>
        <v>0</v>
      </c>
      <c r="F93" s="610">
        <f t="shared" si="391"/>
        <v>0</v>
      </c>
      <c r="G93" s="610">
        <f t="shared" si="392"/>
        <v>0</v>
      </c>
      <c r="H93" s="610">
        <f t="shared" si="393"/>
        <v>0</v>
      </c>
      <c r="I93" s="611">
        <f t="shared" si="313"/>
        <v>80</v>
      </c>
      <c r="J93" s="406"/>
      <c r="K93" s="407"/>
      <c r="L93" s="407"/>
      <c r="M93" s="720"/>
      <c r="N93" s="924"/>
      <c r="O93" s="918"/>
      <c r="P93" s="306"/>
      <c r="Q93" s="637">
        <f t="shared" si="394"/>
        <v>0</v>
      </c>
      <c r="R93" s="656"/>
      <c r="S93" s="655"/>
      <c r="T93" s="657"/>
      <c r="U93" s="657"/>
      <c r="V93" s="762">
        <f t="shared" si="314"/>
        <v>0</v>
      </c>
      <c r="W93" s="305"/>
      <c r="X93" s="502"/>
      <c r="Y93" s="502"/>
      <c r="Z93" s="305"/>
      <c r="AA93" s="639" t="str">
        <f t="shared" si="395"/>
        <v/>
      </c>
      <c r="AB93" s="640" t="str">
        <f t="shared" si="396"/>
        <v/>
      </c>
      <c r="AC93" s="314"/>
      <c r="AD93" s="641">
        <f t="shared" si="397"/>
        <v>0</v>
      </c>
      <c r="AE93" s="729"/>
      <c r="AF93" s="728" t="str">
        <f>'整理番号表 （R6時） '!$AC93</f>
        <v/>
      </c>
      <c r="AG93" s="730" t="str">
        <f t="shared" si="398"/>
        <v/>
      </c>
      <c r="AH93" s="314"/>
      <c r="AI93" s="314"/>
      <c r="AJ93" s="639">
        <f>IF(AI93&lt;&gt;0,VLOOKUP(AI93,'整理番号表 （R6時） '!$B$20:$F$47,2,FALSE),)</f>
        <v>0</v>
      </c>
      <c r="AK93" s="409"/>
      <c r="AL93" s="733"/>
      <c r="AM93" s="409"/>
      <c r="AN93" s="315"/>
      <c r="AO93" s="644" t="str">
        <f>IF(AND($S93=1,$AN93&lt;&gt;0),VLOOKUP(AN93,'整理番号表 （R6時） '!$P$6:$Q$39,2,FALSE),IF(AND($T93=1,$AN93&gt;0,$AN93&lt;=8),VLOOKUP($AN93,'整理番号表 （R6時） '!$P$6:$Q$13,2,FALSE),IF($AN93&gt;=9,"ﾘｰｽは1～8の数字を選択","")))</f>
        <v/>
      </c>
      <c r="AP93" s="501"/>
      <c r="AQ93" s="645">
        <f t="shared" si="399"/>
        <v>0</v>
      </c>
      <c r="AR93" s="810"/>
      <c r="AS93" s="305"/>
      <c r="AT93" s="504"/>
      <c r="AU93" s="505"/>
      <c r="AV93" s="503"/>
      <c r="AW93" s="315"/>
      <c r="AX93" s="751">
        <f>IF(AW93&lt;&gt;0,VLOOKUP(AW93,'整理番号表 （R6時） '!$P$43:$R$49,2,FALSE),)</f>
        <v>0</v>
      </c>
      <c r="AY93" s="506"/>
      <c r="AZ93" s="505"/>
      <c r="BA93" s="503"/>
      <c r="BB93" s="444"/>
      <c r="BC93" s="759">
        <f t="shared" si="400"/>
        <v>0</v>
      </c>
      <c r="BD93" s="763">
        <f t="shared" si="315"/>
        <v>0</v>
      </c>
      <c r="BE93" s="759">
        <f t="shared" si="401"/>
        <v>0</v>
      </c>
      <c r="BF93" s="508"/>
      <c r="BG93" s="508"/>
      <c r="BH93" s="508"/>
      <c r="BI93" s="509"/>
      <c r="BJ93" s="770" t="str">
        <f t="shared" si="402"/>
        <v/>
      </c>
      <c r="BK93" s="772" t="str">
        <f t="shared" si="403"/>
        <v/>
      </c>
      <c r="BL93" s="648">
        <f t="shared" si="404"/>
        <v>0</v>
      </c>
      <c r="BM93" s="836"/>
      <c r="BN93" s="510"/>
      <c r="BO93" s="593"/>
      <c r="BP93" s="902"/>
      <c r="BQ93" s="756"/>
      <c r="BR93" s="756"/>
      <c r="BS93" s="756"/>
      <c r="BT93" s="929" t="str">
        <f t="shared" si="497"/>
        <v/>
      </c>
      <c r="BU93" s="911"/>
      <c r="BV93" s="752"/>
      <c r="BW93" s="751">
        <f>IF(BV93&lt;&gt;0,VLOOKUP(BV93,'整理番号表 （R6時） '!$P$43:$R$49,2,FALSE),)</f>
        <v>0</v>
      </c>
      <c r="BX93" s="758"/>
      <c r="BY93" s="757"/>
      <c r="BZ93" s="759" t="str">
        <f t="shared" si="405"/>
        <v/>
      </c>
      <c r="CA93" s="712"/>
      <c r="CB93" s="759">
        <f t="shared" si="406"/>
        <v>0</v>
      </c>
      <c r="CC93" s="763" t="str">
        <f t="shared" si="316"/>
        <v/>
      </c>
      <c r="CD93" s="754"/>
      <c r="CE93" s="754"/>
      <c r="CF93" s="759">
        <f t="shared" si="407"/>
        <v>0</v>
      </c>
      <c r="CG93" s="748"/>
      <c r="CH93" s="748"/>
      <c r="CI93" s="622"/>
      <c r="CJ93" s="853"/>
      <c r="CK93" s="854"/>
      <c r="CL93" s="665" t="str">
        <f t="shared" si="408"/>
        <v/>
      </c>
      <c r="CM93" s="666" t="str">
        <f t="shared" si="317"/>
        <v/>
      </c>
      <c r="CN93" s="744"/>
      <c r="CO93" s="496"/>
      <c r="CP93" s="762" t="str">
        <f t="shared" si="318"/>
        <v/>
      </c>
      <c r="CQ93" s="740"/>
      <c r="CR93" s="749"/>
      <c r="CS93" s="740"/>
      <c r="CT93" s="740"/>
      <c r="CU93" s="740"/>
      <c r="CV93" s="649" t="str">
        <f t="shared" si="409"/>
        <v/>
      </c>
      <c r="CW93" s="547">
        <f t="shared" si="410"/>
        <v>0</v>
      </c>
      <c r="CX93" s="762" t="str">
        <f t="shared" si="319"/>
        <v/>
      </c>
      <c r="CY93" s="715"/>
      <c r="CZ93" s="740"/>
      <c r="DA93" s="715"/>
      <c r="DB93" s="715"/>
      <c r="DC93" s="714"/>
      <c r="DD93" s="649" t="str">
        <f t="shared" si="411"/>
        <v/>
      </c>
      <c r="DE93" s="547" t="str">
        <f t="shared" si="412"/>
        <v/>
      </c>
      <c r="DF93" s="762">
        <f t="shared" si="413"/>
        <v>0</v>
      </c>
      <c r="DG93" s="762" t="str">
        <f t="shared" si="414"/>
        <v/>
      </c>
      <c r="DH93" s="762">
        <f t="shared" si="415"/>
        <v>0</v>
      </c>
      <c r="DI93" s="762">
        <f t="shared" si="416"/>
        <v>0</v>
      </c>
      <c r="DJ93" s="762">
        <f t="shared" si="417"/>
        <v>0</v>
      </c>
      <c r="DK93" s="762">
        <f t="shared" si="418"/>
        <v>0</v>
      </c>
      <c r="DL93" s="762">
        <f t="shared" si="419"/>
        <v>0</v>
      </c>
      <c r="DM93" s="762" t="str">
        <f t="shared" si="420"/>
        <v/>
      </c>
      <c r="DN93" s="855"/>
      <c r="DO93" s="661">
        <f t="shared" si="495"/>
        <v>0</v>
      </c>
      <c r="DP93" s="336">
        <f t="shared" si="495"/>
        <v>0</v>
      </c>
      <c r="DQ93" s="336">
        <f t="shared" si="495"/>
        <v>0</v>
      </c>
      <c r="DR93" s="336">
        <f t="shared" si="495"/>
        <v>0</v>
      </c>
      <c r="DS93" s="336">
        <f t="shared" si="495"/>
        <v>0</v>
      </c>
      <c r="DT93" s="336">
        <f t="shared" si="495"/>
        <v>0</v>
      </c>
      <c r="DU93" s="336">
        <f t="shared" si="320"/>
        <v>0</v>
      </c>
      <c r="DV93" s="336">
        <f t="shared" si="496"/>
        <v>0</v>
      </c>
      <c r="DW93" s="336">
        <f t="shared" si="496"/>
        <v>0</v>
      </c>
      <c r="DX93" s="336">
        <f t="shared" si="496"/>
        <v>0</v>
      </c>
      <c r="DY93" s="336">
        <f t="shared" si="496"/>
        <v>0</v>
      </c>
      <c r="DZ93" s="336">
        <f t="shared" si="496"/>
        <v>0</v>
      </c>
      <c r="EA93" s="336">
        <f t="shared" si="496"/>
        <v>0</v>
      </c>
      <c r="EB93" s="336">
        <f t="shared" si="321"/>
        <v>0</v>
      </c>
      <c r="EC93" s="336">
        <f t="shared" si="322"/>
        <v>0</v>
      </c>
      <c r="ED93" s="336">
        <f t="shared" si="323"/>
        <v>0</v>
      </c>
      <c r="EE93" s="336">
        <f t="shared" si="324"/>
        <v>0</v>
      </c>
      <c r="EF93" s="336">
        <f t="shared" si="325"/>
        <v>0</v>
      </c>
      <c r="EG93" s="390">
        <f t="shared" si="326"/>
        <v>0</v>
      </c>
      <c r="EH93" s="650">
        <f t="shared" si="421"/>
        <v>0</v>
      </c>
      <c r="EI93" s="650">
        <f>IF($AA93=1,IF(SUM($EH93:EH93)&lt;&gt;1,IF(SUM(GR93,HC93,HL93)&gt;0,1,),),)</f>
        <v>0</v>
      </c>
      <c r="EJ93" s="650">
        <f>IF($AA93=1,IF(SUM($EH93:EI93)&lt;&gt;1,IF(SUM(GS93,HD93,HM93)&gt;0,1,),),)</f>
        <v>0</v>
      </c>
      <c r="EK93" s="650">
        <f>IF($AA93=1,IF(SUM($EH93:EJ93)&lt;&gt;1,IF(SUM(GT93,HE93,HN93)&gt;0,1,),),)</f>
        <v>0</v>
      </c>
      <c r="EL93" s="650">
        <f>IF($AA93=1,IF(SUM($EH93:EK93)&lt;&gt;1,IF(SUM(GU93,GZ93,HF93,HO93)&gt;0,1,),),)</f>
        <v>0</v>
      </c>
      <c r="EM93" s="650">
        <f>IF($AA93=1,IF(SUM($EH93:EK93)&lt;&gt;1,IF(SUM(GV93,HG93,HP93)&gt;0,1,),),)</f>
        <v>0</v>
      </c>
      <c r="EN93" s="650">
        <f>IF($AA93=1,IF(SUM($EH93:EL93)&lt;&gt;1,IF(SUM(GW93,HH93,HQ93)&gt;0,1,),),)</f>
        <v>0</v>
      </c>
      <c r="EO93" s="650">
        <f>IF($AA93=1,IF(SUM($EH93:EM93)&lt;&gt;1,IF(SUM(GX93,HI93,HR93)&gt;0,1,),),)</f>
        <v>0</v>
      </c>
      <c r="EP93" s="650">
        <f>IF($AA93=1,IF(SUM($EH93:EO93)&lt;&gt;1,IF(SUM(GY93,HJ93,HS93,HA93)&gt;0,1,),),)</f>
        <v>0</v>
      </c>
      <c r="EQ93" s="818"/>
      <c r="ER93" s="818"/>
      <c r="ES93" s="818"/>
      <c r="ET93" s="818"/>
      <c r="EU93" s="818"/>
      <c r="EV93" s="818"/>
      <c r="EW93" s="59"/>
      <c r="EX93" s="59"/>
      <c r="EY93" s="59"/>
      <c r="EZ93" s="59"/>
      <c r="FA93" s="59"/>
      <c r="FB93" s="650">
        <f t="shared" si="327"/>
        <v>0</v>
      </c>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11"/>
      <c r="GB93" s="59"/>
      <c r="GC93" s="932"/>
      <c r="GD93" s="662"/>
      <c r="GE93" s="512"/>
      <c r="GF93" s="513"/>
      <c r="GG93" s="514"/>
      <c r="GH93" s="514"/>
      <c r="GI93" s="515">
        <f t="shared" si="328"/>
        <v>0</v>
      </c>
      <c r="GJ93" s="516">
        <f t="shared" si="329"/>
        <v>0</v>
      </c>
      <c r="GK93" s="517">
        <f t="shared" si="330"/>
        <v>0</v>
      </c>
      <c r="GL93" s="518">
        <f t="shared" si="331"/>
        <v>0</v>
      </c>
      <c r="GM93" s="518">
        <f t="shared" si="332"/>
        <v>0</v>
      </c>
      <c r="GN93" s="518">
        <f t="shared" si="333"/>
        <v>0</v>
      </c>
      <c r="GO93" s="518">
        <f t="shared" si="334"/>
        <v>0</v>
      </c>
      <c r="GP93" s="517">
        <f t="shared" si="422"/>
        <v>0</v>
      </c>
      <c r="GQ93" s="517">
        <f t="shared" si="423"/>
        <v>0</v>
      </c>
      <c r="GR93" s="517">
        <f>IF($GF93&lt;&gt;1,IF(AND(SUM($GQ93:GQ93)&lt;&gt;1),IF($GI93&gt;=10,1,),),0)</f>
        <v>0</v>
      </c>
      <c r="GS93" s="517">
        <f>IF($GF93&lt;&gt;1,IF(AND(SUM($GQ93:GR93)&lt;&gt;1),IF(AND($GE93=1,$GI93&gt;=4),1,),),0)</f>
        <v>0</v>
      </c>
      <c r="GT93" s="517">
        <f>IF($GF93&lt;&gt;1,IF(AND(SUM($GQ93:GS93)&lt;&gt;1),IF(AND($GE93=1,$GI93&gt;=2),1,),),0)</f>
        <v>0</v>
      </c>
      <c r="GU93" s="517">
        <f>IF($GF93&lt;&gt;1,IF(AND(SUM($GQ93:GT93)&lt;&gt;1),IF(AND($GE93=1,$GI93&gt;0),1,),),0)</f>
        <v>0</v>
      </c>
      <c r="GV93" s="517">
        <f>IF($GF93&lt;&gt;1,IF(AND(SUM($GQ93:GU93)&lt;&gt;1),IF($GI93&gt;=4,1,),),0)</f>
        <v>0</v>
      </c>
      <c r="GW93" s="517">
        <f>IF($GF93&lt;&gt;1,IF(AND(SUM($GQ93:GV93)&lt;&gt;1),IF($GE93=1,1,),),0)</f>
        <v>0</v>
      </c>
      <c r="GX93" s="517">
        <f>IF($GF93&lt;&gt;1,IF(AND(SUM($GQ93:GW93)&lt;&gt;1),IF($GI93&gt;=2,1,),),0)</f>
        <v>0</v>
      </c>
      <c r="GY93" s="517">
        <f>IF($GF93&lt;&gt;1,IF(AND(SUM($GQ93:GX93)&lt;&gt;1),IF($GI93&gt;0,1,),),0)</f>
        <v>0</v>
      </c>
      <c r="GZ93" s="517">
        <f t="shared" si="424"/>
        <v>0</v>
      </c>
      <c r="HA93" s="517">
        <f>IF(AND(SUM($GZ93:GZ93)&lt;&gt;1,$GP93=4,$GF93=1,$GI93&gt;0),1,0)</f>
        <v>0</v>
      </c>
      <c r="HB93" s="517">
        <f t="shared" si="425"/>
        <v>0</v>
      </c>
      <c r="HC93" s="517">
        <f t="shared" si="426"/>
        <v>0</v>
      </c>
      <c r="HD93" s="517">
        <f>IF(AND($GP93=2,SUM($HB93:HC93)&lt;&gt;1),IF(AND($GE93=1,$GJ93&gt;=0.2),1,),)</f>
        <v>0</v>
      </c>
      <c r="HE93" s="517">
        <f>IF(AND($GP93=2,SUM($HB93:HD93)&lt;&gt;1),IF(AND($GE93=1,$GJ93&gt;=0.1),1,),)</f>
        <v>0</v>
      </c>
      <c r="HF93" s="517">
        <f>IF(AND($GP93=2,SUM($HB93:HE93)&lt;&gt;1),IF(AND($GE93=1,$GI93&gt;0),1,),)</f>
        <v>0</v>
      </c>
      <c r="HG93" s="517">
        <f>IF(AND($GP93=2,SUM($HB93:HF93)&lt;&gt;1),IF($GJ93&gt;=0.2,1,),)</f>
        <v>0</v>
      </c>
      <c r="HH93" s="517">
        <f>IF(AND($GP93=2,SUM($HB93:HG93)&lt;&gt;1),IF($GE93=1,1,),)</f>
        <v>0</v>
      </c>
      <c r="HI93" s="517">
        <f>IF(AND($GP93=2,SUM($HB93:HH93)&lt;&gt;1),IF($GJ93&gt;=0.1,1,),)</f>
        <v>0</v>
      </c>
      <c r="HJ93" s="517">
        <f>IF(AND(SUM($HB93:HI93)&lt;&gt;1,$GP93=2,$GI93&gt;0),1,)</f>
        <v>0</v>
      </c>
      <c r="HK93" s="517">
        <f t="shared" si="427"/>
        <v>0</v>
      </c>
      <c r="HL93" s="517">
        <f t="shared" si="428"/>
        <v>0</v>
      </c>
      <c r="HM93" s="517">
        <f>IF(AND($GP93=3,SUM($HK93:HL93)&lt;&gt;1),IF(AND($GE93=1,$GJ93&gt;=0.1),1,),)</f>
        <v>0</v>
      </c>
      <c r="HN93" s="517">
        <f>IF(AND($GP93=3,SUM($HK93:HM93)&lt;&gt;1),IF(AND($GE93=1,$GJ93&gt;=0.05),1,),)</f>
        <v>0</v>
      </c>
      <c r="HO93" s="517">
        <f>IF(AND($GP93=3,SUM($HK93:HN93)&lt;&gt;1),IF(AND($GE93=1,$GI93&gt;0),1,),)</f>
        <v>0</v>
      </c>
      <c r="HP93" s="517">
        <f>IF(AND($GP93=3,SUM($HK93:HO93)&lt;&gt;1),IF($GJ93&gt;=0.1,1,),)</f>
        <v>0</v>
      </c>
      <c r="HQ93" s="517">
        <f>IF(AND($GP93=3,SUM($HK93:HP93)&lt;&gt;1),IF($GE93=1,1,),)</f>
        <v>0</v>
      </c>
      <c r="HR93" s="517">
        <f>IF(AND($GP93=3,SUM($HK93:HQ93)&lt;&gt;1),IF($GJ93&gt;=0.05,1,),)</f>
        <v>0</v>
      </c>
      <c r="HS93" s="517">
        <f>IF(AND(SUM($HK93:HR93)&lt;&gt;1,$GP93=3,$GF93=1,$GI93&gt;0),1,)</f>
        <v>0</v>
      </c>
      <c r="HT93" s="831"/>
      <c r="HU93" s="520">
        <f t="shared" si="429"/>
        <v>0</v>
      </c>
      <c r="HV93" s="521">
        <f t="shared" si="430"/>
        <v>0</v>
      </c>
      <c r="HW93" s="521">
        <f t="shared" si="431"/>
        <v>0</v>
      </c>
      <c r="HX93" s="521">
        <f t="shared" si="432"/>
        <v>0</v>
      </c>
      <c r="HY93" s="521">
        <f t="shared" si="433"/>
        <v>0</v>
      </c>
      <c r="HZ93" s="521">
        <f t="shared" si="434"/>
        <v>0</v>
      </c>
      <c r="IA93" s="521">
        <f t="shared" si="435"/>
        <v>0</v>
      </c>
      <c r="IB93" s="521">
        <f t="shared" si="436"/>
        <v>0</v>
      </c>
      <c r="IC93" s="521">
        <f t="shared" si="437"/>
        <v>0</v>
      </c>
      <c r="ID93" s="521">
        <f t="shared" si="438"/>
        <v>0</v>
      </c>
      <c r="IE93" s="521">
        <f t="shared" si="439"/>
        <v>0</v>
      </c>
      <c r="IF93" s="521">
        <f t="shared" si="440"/>
        <v>0</v>
      </c>
      <c r="IG93" s="521">
        <f t="shared" si="441"/>
        <v>0</v>
      </c>
      <c r="IH93" s="521">
        <f t="shared" si="442"/>
        <v>0</v>
      </c>
      <c r="II93" s="521">
        <f t="shared" si="443"/>
        <v>0</v>
      </c>
      <c r="IJ93" s="521">
        <f t="shared" si="444"/>
        <v>0</v>
      </c>
      <c r="IK93" s="521">
        <f t="shared" si="445"/>
        <v>0</v>
      </c>
      <c r="IL93" s="521">
        <f t="shared" si="446"/>
        <v>0</v>
      </c>
      <c r="IM93" s="521">
        <f t="shared" si="447"/>
        <v>0</v>
      </c>
      <c r="IN93" s="521">
        <f t="shared" si="335"/>
        <v>0</v>
      </c>
      <c r="IO93" s="521">
        <f t="shared" si="336"/>
        <v>0</v>
      </c>
      <c r="IP93" s="521">
        <f t="shared" si="337"/>
        <v>0</v>
      </c>
      <c r="IQ93" s="521">
        <f t="shared" si="338"/>
        <v>0</v>
      </c>
      <c r="IR93" s="521">
        <f t="shared" si="339"/>
        <v>0</v>
      </c>
      <c r="IS93" s="521">
        <f t="shared" si="340"/>
        <v>0</v>
      </c>
      <c r="IT93" s="521">
        <f t="shared" si="341"/>
        <v>0</v>
      </c>
      <c r="IU93" s="521">
        <f t="shared" si="342"/>
        <v>0</v>
      </c>
      <c r="IV93" s="521">
        <f t="shared" si="343"/>
        <v>0</v>
      </c>
      <c r="IW93" s="823">
        <f t="shared" si="344"/>
        <v>0</v>
      </c>
      <c r="IX93" s="521">
        <f t="shared" si="345"/>
        <v>0</v>
      </c>
      <c r="IY93" s="521">
        <f t="shared" si="346"/>
        <v>0</v>
      </c>
      <c r="IZ93" s="823">
        <f t="shared" si="448"/>
        <v>0</v>
      </c>
      <c r="JA93" s="521">
        <f t="shared" si="347"/>
        <v>0</v>
      </c>
      <c r="JB93" s="521">
        <f t="shared" si="348"/>
        <v>0</v>
      </c>
      <c r="JC93" s="521">
        <f t="shared" si="349"/>
        <v>0</v>
      </c>
      <c r="JD93" s="521">
        <f t="shared" si="449"/>
        <v>0</v>
      </c>
      <c r="JE93" s="521">
        <f t="shared" si="450"/>
        <v>0</v>
      </c>
      <c r="JF93" s="521">
        <f t="shared" si="451"/>
        <v>0</v>
      </c>
      <c r="JG93" s="521">
        <f t="shared" si="452"/>
        <v>0</v>
      </c>
      <c r="JH93" s="521">
        <f t="shared" si="453"/>
        <v>0</v>
      </c>
      <c r="JI93" s="521">
        <f t="shared" si="454"/>
        <v>0</v>
      </c>
      <c r="JJ93" s="521">
        <f t="shared" si="455"/>
        <v>0</v>
      </c>
      <c r="JK93" s="521">
        <f t="shared" si="456"/>
        <v>0</v>
      </c>
      <c r="JL93" s="521">
        <f t="shared" si="457"/>
        <v>0</v>
      </c>
      <c r="JM93" s="521">
        <f t="shared" si="458"/>
        <v>0</v>
      </c>
      <c r="JN93" s="521">
        <f t="shared" si="459"/>
        <v>0</v>
      </c>
      <c r="JO93" s="521">
        <f t="shared" si="460"/>
        <v>0</v>
      </c>
      <c r="JP93" s="521">
        <f t="shared" si="461"/>
        <v>0</v>
      </c>
      <c r="JQ93" s="521">
        <f t="shared" si="462"/>
        <v>0</v>
      </c>
      <c r="JR93" s="521">
        <f t="shared" si="463"/>
        <v>0</v>
      </c>
      <c r="JS93" s="521">
        <f t="shared" si="464"/>
        <v>0</v>
      </c>
      <c r="JT93" s="521">
        <f t="shared" si="465"/>
        <v>0</v>
      </c>
      <c r="JU93" s="521">
        <f t="shared" si="466"/>
        <v>0</v>
      </c>
      <c r="JV93" s="521">
        <f t="shared" si="467"/>
        <v>0</v>
      </c>
      <c r="JW93" s="521">
        <f t="shared" si="468"/>
        <v>0</v>
      </c>
      <c r="JX93" s="521">
        <f t="shared" si="469"/>
        <v>0</v>
      </c>
      <c r="JY93" s="521">
        <f t="shared" si="470"/>
        <v>0</v>
      </c>
      <c r="JZ93" s="521">
        <f t="shared" si="471"/>
        <v>0</v>
      </c>
      <c r="KA93" s="521">
        <f t="shared" si="472"/>
        <v>0</v>
      </c>
      <c r="KB93" s="521">
        <f t="shared" si="473"/>
        <v>0</v>
      </c>
      <c r="KC93" s="521">
        <f t="shared" si="474"/>
        <v>0</v>
      </c>
      <c r="KD93" s="521">
        <f t="shared" si="475"/>
        <v>0</v>
      </c>
      <c r="KE93" s="521">
        <f t="shared" si="476"/>
        <v>0</v>
      </c>
      <c r="KF93" s="521">
        <f t="shared" si="350"/>
        <v>0</v>
      </c>
      <c r="KG93" s="521">
        <f t="shared" si="477"/>
        <v>0</v>
      </c>
      <c r="KH93" s="521">
        <f t="shared" si="478"/>
        <v>0</v>
      </c>
      <c r="KI93" s="522">
        <f t="shared" si="479"/>
        <v>0</v>
      </c>
      <c r="KJ93" s="521">
        <f t="shared" si="351"/>
        <v>0</v>
      </c>
      <c r="KK93" s="760">
        <f>IF(H93=1,VLOOKUP(C93,'総括表 (A表)'!$E$12:$AW$542,42,FALSE),)</f>
        <v>0</v>
      </c>
      <c r="KL93" s="524">
        <f t="shared" si="480"/>
        <v>0</v>
      </c>
      <c r="KM93" s="521" t="str">
        <f t="shared" si="352"/>
        <v/>
      </c>
      <c r="KN93" s="521" t="str">
        <f t="shared" si="353"/>
        <v/>
      </c>
      <c r="KO93" s="521" t="str">
        <f t="shared" si="481"/>
        <v/>
      </c>
      <c r="KP93" s="521" t="str">
        <f t="shared" si="354"/>
        <v/>
      </c>
      <c r="KQ93" s="521" t="str">
        <f t="shared" si="355"/>
        <v/>
      </c>
      <c r="KR93" s="521" t="str">
        <f t="shared" si="356"/>
        <v/>
      </c>
      <c r="KS93" s="521" t="str">
        <f t="shared" si="357"/>
        <v/>
      </c>
      <c r="KT93" s="521" t="str">
        <f t="shared" si="358"/>
        <v/>
      </c>
      <c r="KU93" s="760" t="str">
        <f t="shared" si="359"/>
        <v/>
      </c>
      <c r="KV93" s="521" t="str">
        <f t="shared" si="360"/>
        <v/>
      </c>
      <c r="KW93" s="520">
        <f t="shared" si="361"/>
        <v>0</v>
      </c>
      <c r="KX93" s="521" t="str">
        <f t="shared" si="482"/>
        <v/>
      </c>
      <c r="KY93" s="525">
        <f t="shared" si="362"/>
        <v>0</v>
      </c>
      <c r="KZ93" s="521" t="str">
        <f t="shared" si="363"/>
        <v/>
      </c>
      <c r="LA93" s="760" t="str">
        <f t="shared" si="364"/>
        <v/>
      </c>
      <c r="LB93" s="526" t="str">
        <f t="shared" si="365"/>
        <v>○</v>
      </c>
      <c r="LC93" s="520">
        <f t="shared" si="483"/>
        <v>0</v>
      </c>
      <c r="LD93" s="527">
        <f t="shared" si="484"/>
        <v>0</v>
      </c>
      <c r="LE93" s="527" t="str">
        <f t="shared" si="485"/>
        <v/>
      </c>
      <c r="LF93" s="761" t="str">
        <f t="shared" si="486"/>
        <v/>
      </c>
      <c r="LG93" s="735" t="str">
        <f t="shared" si="366"/>
        <v/>
      </c>
      <c r="LH93" s="530" t="str">
        <f t="shared" si="367"/>
        <v>○</v>
      </c>
      <c r="LI93" s="736">
        <f t="shared" si="368"/>
        <v>0</v>
      </c>
      <c r="LJ93" s="761">
        <f t="shared" si="369"/>
        <v>0</v>
      </c>
      <c r="LK93" s="532">
        <f t="shared" si="487"/>
        <v>0</v>
      </c>
      <c r="LL93" s="533" t="str">
        <f t="shared" si="488"/>
        <v>○</v>
      </c>
      <c r="LM93" s="600">
        <f t="shared" si="370"/>
        <v>0</v>
      </c>
      <c r="LN93" s="602" t="str">
        <f t="shared" si="489"/>
        <v>○</v>
      </c>
      <c r="LO93" s="608">
        <f t="shared" si="371"/>
        <v>0</v>
      </c>
      <c r="LP93" s="521" t="str">
        <f t="shared" si="372"/>
        <v/>
      </c>
      <c r="LQ93" s="607">
        <f t="shared" si="373"/>
        <v>0</v>
      </c>
      <c r="LR93" s="521" t="str">
        <f t="shared" si="374"/>
        <v/>
      </c>
      <c r="LS93" s="519" t="str">
        <f t="shared" si="375"/>
        <v/>
      </c>
      <c r="LT93" s="526" t="str">
        <f t="shared" si="376"/>
        <v>○</v>
      </c>
      <c r="LU93" s="601" t="str">
        <f t="shared" si="490"/>
        <v/>
      </c>
      <c r="LV93" s="601">
        <f t="shared" si="491"/>
        <v>0</v>
      </c>
      <c r="LW93" s="761">
        <f t="shared" si="377"/>
        <v>0</v>
      </c>
      <c r="LX93" s="735">
        <f t="shared" si="378"/>
        <v>0</v>
      </c>
      <c r="LY93" s="530" t="str">
        <f t="shared" si="379"/>
        <v>○</v>
      </c>
      <c r="LZ93" s="736">
        <f t="shared" si="380"/>
        <v>0</v>
      </c>
      <c r="MA93" s="761">
        <f t="shared" si="381"/>
        <v>0</v>
      </c>
      <c r="MB93" s="532">
        <f t="shared" si="382"/>
        <v>0</v>
      </c>
      <c r="MC93" s="533" t="str">
        <f t="shared" si="492"/>
        <v>○</v>
      </c>
      <c r="MD93" s="473">
        <f>IF(AND($H93=1,$T93=1),SUMIF($E$14:$E$213,E93,$CA$14:CA292),0)</f>
        <v>0</v>
      </c>
      <c r="ME93" s="856" t="str">
        <f t="shared" si="383"/>
        <v>○</v>
      </c>
      <c r="MF93" s="869" t="str">
        <f t="shared" si="493"/>
        <v/>
      </c>
      <c r="MG93" s="870" t="str">
        <f t="shared" si="384"/>
        <v/>
      </c>
      <c r="MH93" s="871" t="str">
        <f t="shared" si="385"/>
        <v/>
      </c>
      <c r="MI93" s="872" t="str">
        <f t="shared" si="494"/>
        <v/>
      </c>
      <c r="MJ93" s="873" t="str">
        <f t="shared" si="386"/>
        <v/>
      </c>
      <c r="MK93" s="874">
        <f t="shared" si="387"/>
        <v>0</v>
      </c>
    </row>
    <row r="94" spans="1:349" ht="18.649999999999999" customHeight="1">
      <c r="A94" s="610">
        <f t="shared" si="311"/>
        <v>0</v>
      </c>
      <c r="B94" s="610">
        <f t="shared" si="388"/>
        <v>0</v>
      </c>
      <c r="C94" s="610">
        <f t="shared" si="389"/>
        <v>0</v>
      </c>
      <c r="D94" s="610">
        <f t="shared" si="390"/>
        <v>0</v>
      </c>
      <c r="E94" s="610">
        <f t="shared" si="312"/>
        <v>0</v>
      </c>
      <c r="F94" s="610">
        <f t="shared" si="391"/>
        <v>0</v>
      </c>
      <c r="G94" s="610">
        <f t="shared" si="392"/>
        <v>0</v>
      </c>
      <c r="H94" s="610">
        <f t="shared" si="393"/>
        <v>0</v>
      </c>
      <c r="I94" s="611">
        <f t="shared" si="313"/>
        <v>81</v>
      </c>
      <c r="J94" s="406"/>
      <c r="K94" s="407"/>
      <c r="L94" s="407"/>
      <c r="M94" s="720"/>
      <c r="N94" s="924"/>
      <c r="O94" s="918"/>
      <c r="P94" s="306"/>
      <c r="Q94" s="637">
        <f t="shared" si="394"/>
        <v>0</v>
      </c>
      <c r="R94" s="656"/>
      <c r="S94" s="655"/>
      <c r="T94" s="657"/>
      <c r="U94" s="657"/>
      <c r="V94" s="762">
        <f t="shared" si="314"/>
        <v>0</v>
      </c>
      <c r="W94" s="305"/>
      <c r="X94" s="502"/>
      <c r="Y94" s="502"/>
      <c r="Z94" s="305"/>
      <c r="AA94" s="639" t="str">
        <f t="shared" si="395"/>
        <v/>
      </c>
      <c r="AB94" s="640" t="str">
        <f t="shared" si="396"/>
        <v/>
      </c>
      <c r="AC94" s="314"/>
      <c r="AD94" s="641">
        <f t="shared" si="397"/>
        <v>0</v>
      </c>
      <c r="AE94" s="729"/>
      <c r="AF94" s="728" t="str">
        <f>'整理番号表 （R6時） '!$AC94</f>
        <v/>
      </c>
      <c r="AG94" s="730" t="str">
        <f t="shared" si="398"/>
        <v/>
      </c>
      <c r="AH94" s="314"/>
      <c r="AI94" s="314"/>
      <c r="AJ94" s="639">
        <f>IF(AI94&lt;&gt;0,VLOOKUP(AI94,'整理番号表 （R6時） '!$B$20:$F$47,2,FALSE),)</f>
        <v>0</v>
      </c>
      <c r="AK94" s="409"/>
      <c r="AL94" s="733"/>
      <c r="AM94" s="409"/>
      <c r="AN94" s="315"/>
      <c r="AO94" s="644" t="str">
        <f>IF(AND($S94=1,$AN94&lt;&gt;0),VLOOKUP(AN94,'整理番号表 （R6時） '!$P$6:$Q$39,2,FALSE),IF(AND($T94=1,$AN94&gt;0,$AN94&lt;=8),VLOOKUP($AN94,'整理番号表 （R6時） '!$P$6:$Q$13,2,FALSE),IF($AN94&gt;=9,"ﾘｰｽは1～8の数字を選択","")))</f>
        <v/>
      </c>
      <c r="AP94" s="501"/>
      <c r="AQ94" s="645">
        <f t="shared" si="399"/>
        <v>0</v>
      </c>
      <c r="AR94" s="810"/>
      <c r="AS94" s="305"/>
      <c r="AT94" s="504"/>
      <c r="AU94" s="505"/>
      <c r="AV94" s="503"/>
      <c r="AW94" s="315"/>
      <c r="AX94" s="751">
        <f>IF(AW94&lt;&gt;0,VLOOKUP(AW94,'整理番号表 （R6時） '!$P$43:$R$49,2,FALSE),)</f>
        <v>0</v>
      </c>
      <c r="AY94" s="506"/>
      <c r="AZ94" s="505"/>
      <c r="BA94" s="503"/>
      <c r="BB94" s="444"/>
      <c r="BC94" s="759">
        <f t="shared" si="400"/>
        <v>0</v>
      </c>
      <c r="BD94" s="763">
        <f t="shared" si="315"/>
        <v>0</v>
      </c>
      <c r="BE94" s="759">
        <f t="shared" si="401"/>
        <v>0</v>
      </c>
      <c r="BF94" s="508"/>
      <c r="BG94" s="508"/>
      <c r="BH94" s="508"/>
      <c r="BI94" s="509"/>
      <c r="BJ94" s="770" t="str">
        <f t="shared" si="402"/>
        <v/>
      </c>
      <c r="BK94" s="772" t="str">
        <f t="shared" si="403"/>
        <v/>
      </c>
      <c r="BL94" s="648">
        <f t="shared" si="404"/>
        <v>0</v>
      </c>
      <c r="BM94" s="836"/>
      <c r="BN94" s="510"/>
      <c r="BO94" s="593"/>
      <c r="BP94" s="902"/>
      <c r="BQ94" s="756"/>
      <c r="BR94" s="756"/>
      <c r="BS94" s="756"/>
      <c r="BT94" s="929" t="str">
        <f t="shared" si="497"/>
        <v/>
      </c>
      <c r="BU94" s="911"/>
      <c r="BV94" s="752"/>
      <c r="BW94" s="751">
        <f>IF(BV94&lt;&gt;0,VLOOKUP(BV94,'整理番号表 （R6時） '!$P$43:$R$49,2,FALSE),)</f>
        <v>0</v>
      </c>
      <c r="BX94" s="758"/>
      <c r="BY94" s="757"/>
      <c r="BZ94" s="759" t="str">
        <f t="shared" si="405"/>
        <v/>
      </c>
      <c r="CA94" s="712"/>
      <c r="CB94" s="759">
        <f t="shared" si="406"/>
        <v>0</v>
      </c>
      <c r="CC94" s="763" t="str">
        <f t="shared" si="316"/>
        <v/>
      </c>
      <c r="CD94" s="754"/>
      <c r="CE94" s="754"/>
      <c r="CF94" s="759">
        <f t="shared" si="407"/>
        <v>0</v>
      </c>
      <c r="CG94" s="748"/>
      <c r="CH94" s="748"/>
      <c r="CI94" s="622"/>
      <c r="CJ94" s="853"/>
      <c r="CK94" s="854"/>
      <c r="CL94" s="665" t="str">
        <f t="shared" si="408"/>
        <v/>
      </c>
      <c r="CM94" s="666" t="str">
        <f t="shared" si="317"/>
        <v/>
      </c>
      <c r="CN94" s="744"/>
      <c r="CO94" s="496"/>
      <c r="CP94" s="762" t="str">
        <f t="shared" si="318"/>
        <v/>
      </c>
      <c r="CQ94" s="740"/>
      <c r="CR94" s="749"/>
      <c r="CS94" s="740"/>
      <c r="CT94" s="740"/>
      <c r="CU94" s="740"/>
      <c r="CV94" s="649" t="str">
        <f t="shared" si="409"/>
        <v/>
      </c>
      <c r="CW94" s="547">
        <f t="shared" si="410"/>
        <v>0</v>
      </c>
      <c r="CX94" s="762" t="str">
        <f t="shared" si="319"/>
        <v/>
      </c>
      <c r="CY94" s="715"/>
      <c r="CZ94" s="740"/>
      <c r="DA94" s="715"/>
      <c r="DB94" s="715"/>
      <c r="DC94" s="714"/>
      <c r="DD94" s="649" t="str">
        <f t="shared" si="411"/>
        <v/>
      </c>
      <c r="DE94" s="547" t="str">
        <f t="shared" si="412"/>
        <v/>
      </c>
      <c r="DF94" s="762">
        <f t="shared" si="413"/>
        <v>0</v>
      </c>
      <c r="DG94" s="762" t="str">
        <f t="shared" si="414"/>
        <v/>
      </c>
      <c r="DH94" s="762">
        <f t="shared" si="415"/>
        <v>0</v>
      </c>
      <c r="DI94" s="762">
        <f t="shared" si="416"/>
        <v>0</v>
      </c>
      <c r="DJ94" s="762">
        <f t="shared" si="417"/>
        <v>0</v>
      </c>
      <c r="DK94" s="762">
        <f t="shared" si="418"/>
        <v>0</v>
      </c>
      <c r="DL94" s="762">
        <f t="shared" si="419"/>
        <v>0</v>
      </c>
      <c r="DM94" s="762" t="str">
        <f t="shared" si="420"/>
        <v/>
      </c>
      <c r="DN94" s="855"/>
      <c r="DO94" s="661">
        <f t="shared" ref="DO94:DT103" si="498">IF(OR($CQ94&lt;=0,$CU94&lt;=0),0,IF(AND($AA94=1,$H94=1,$FU94&lt;&gt;1,DO$2&lt;=$CV94,$CV94&lt;DP$2),1,))</f>
        <v>0</v>
      </c>
      <c r="DP94" s="336">
        <f t="shared" si="498"/>
        <v>0</v>
      </c>
      <c r="DQ94" s="336">
        <f t="shared" si="498"/>
        <v>0</v>
      </c>
      <c r="DR94" s="336">
        <f t="shared" si="498"/>
        <v>0</v>
      </c>
      <c r="DS94" s="336">
        <f t="shared" si="498"/>
        <v>0</v>
      </c>
      <c r="DT94" s="336">
        <f t="shared" si="498"/>
        <v>0</v>
      </c>
      <c r="DU94" s="336">
        <f t="shared" si="320"/>
        <v>0</v>
      </c>
      <c r="DV94" s="336">
        <f t="shared" ref="DV94:EA103" si="499">IF($CU94&lt;0,0,IF(AND($AA94=1,$H94=1,$FU94&lt;&gt;1,DV$2&lt;=$CW94,$CW94&lt;DW$2),1,))</f>
        <v>0</v>
      </c>
      <c r="DW94" s="336">
        <f t="shared" si="499"/>
        <v>0</v>
      </c>
      <c r="DX94" s="336">
        <f t="shared" si="499"/>
        <v>0</v>
      </c>
      <c r="DY94" s="336">
        <f t="shared" si="499"/>
        <v>0</v>
      </c>
      <c r="DZ94" s="336">
        <f t="shared" si="499"/>
        <v>0</v>
      </c>
      <c r="EA94" s="336">
        <f t="shared" si="499"/>
        <v>0</v>
      </c>
      <c r="EB94" s="336">
        <f t="shared" si="321"/>
        <v>0</v>
      </c>
      <c r="EC94" s="336">
        <f t="shared" si="322"/>
        <v>0</v>
      </c>
      <c r="ED94" s="336">
        <f t="shared" si="323"/>
        <v>0</v>
      </c>
      <c r="EE94" s="336">
        <f t="shared" si="324"/>
        <v>0</v>
      </c>
      <c r="EF94" s="336">
        <f t="shared" si="325"/>
        <v>0</v>
      </c>
      <c r="EG94" s="390">
        <f t="shared" si="326"/>
        <v>0</v>
      </c>
      <c r="EH94" s="650">
        <f t="shared" si="421"/>
        <v>0</v>
      </c>
      <c r="EI94" s="650">
        <f>IF($AA94=1,IF(SUM($EH94:EH94)&lt;&gt;1,IF(SUM(GR94,HC94,HL94)&gt;0,1,),),)</f>
        <v>0</v>
      </c>
      <c r="EJ94" s="650">
        <f>IF($AA94=1,IF(SUM($EH94:EI94)&lt;&gt;1,IF(SUM(GS94,HD94,HM94)&gt;0,1,),),)</f>
        <v>0</v>
      </c>
      <c r="EK94" s="650">
        <f>IF($AA94=1,IF(SUM($EH94:EJ94)&lt;&gt;1,IF(SUM(GT94,HE94,HN94)&gt;0,1,),),)</f>
        <v>0</v>
      </c>
      <c r="EL94" s="650">
        <f>IF($AA94=1,IF(SUM($EH94:EK94)&lt;&gt;1,IF(SUM(GU94,GZ94,HF94,HO94)&gt;0,1,),),)</f>
        <v>0</v>
      </c>
      <c r="EM94" s="650">
        <f>IF($AA94=1,IF(SUM($EH94:EK94)&lt;&gt;1,IF(SUM(GV94,HG94,HP94)&gt;0,1,),),)</f>
        <v>0</v>
      </c>
      <c r="EN94" s="650">
        <f>IF($AA94=1,IF(SUM($EH94:EL94)&lt;&gt;1,IF(SUM(GW94,HH94,HQ94)&gt;0,1,),),)</f>
        <v>0</v>
      </c>
      <c r="EO94" s="650">
        <f>IF($AA94=1,IF(SUM($EH94:EM94)&lt;&gt;1,IF(SUM(GX94,HI94,HR94)&gt;0,1,),),)</f>
        <v>0</v>
      </c>
      <c r="EP94" s="650">
        <f>IF($AA94=1,IF(SUM($EH94:EO94)&lt;&gt;1,IF(SUM(GY94,HJ94,HS94,HA94)&gt;0,1,),),)</f>
        <v>0</v>
      </c>
      <c r="EQ94" s="818"/>
      <c r="ER94" s="818"/>
      <c r="ES94" s="818"/>
      <c r="ET94" s="818"/>
      <c r="EU94" s="818"/>
      <c r="EV94" s="818"/>
      <c r="EW94" s="59"/>
      <c r="EX94" s="59"/>
      <c r="EY94" s="59"/>
      <c r="EZ94" s="59"/>
      <c r="FA94" s="59"/>
      <c r="FB94" s="650">
        <f t="shared" si="327"/>
        <v>0</v>
      </c>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11"/>
      <c r="GB94" s="59"/>
      <c r="GC94" s="932"/>
      <c r="GD94" s="662"/>
      <c r="GE94" s="512"/>
      <c r="GF94" s="513"/>
      <c r="GG94" s="514"/>
      <c r="GH94" s="514"/>
      <c r="GI94" s="515">
        <f t="shared" si="328"/>
        <v>0</v>
      </c>
      <c r="GJ94" s="516">
        <f t="shared" si="329"/>
        <v>0</v>
      </c>
      <c r="GK94" s="517">
        <f t="shared" si="330"/>
        <v>0</v>
      </c>
      <c r="GL94" s="518">
        <f t="shared" si="331"/>
        <v>0</v>
      </c>
      <c r="GM94" s="518">
        <f t="shared" si="332"/>
        <v>0</v>
      </c>
      <c r="GN94" s="518">
        <f t="shared" si="333"/>
        <v>0</v>
      </c>
      <c r="GO94" s="518">
        <f t="shared" si="334"/>
        <v>0</v>
      </c>
      <c r="GP94" s="517">
        <f t="shared" si="422"/>
        <v>0</v>
      </c>
      <c r="GQ94" s="517">
        <f t="shared" si="423"/>
        <v>0</v>
      </c>
      <c r="GR94" s="517">
        <f>IF($GF94&lt;&gt;1,IF(AND(SUM($GQ94:GQ94)&lt;&gt;1),IF($GI94&gt;=10,1,),),0)</f>
        <v>0</v>
      </c>
      <c r="GS94" s="517">
        <f>IF($GF94&lt;&gt;1,IF(AND(SUM($GQ94:GR94)&lt;&gt;1),IF(AND($GE94=1,$GI94&gt;=4),1,),),0)</f>
        <v>0</v>
      </c>
      <c r="GT94" s="517">
        <f>IF($GF94&lt;&gt;1,IF(AND(SUM($GQ94:GS94)&lt;&gt;1),IF(AND($GE94=1,$GI94&gt;=2),1,),),0)</f>
        <v>0</v>
      </c>
      <c r="GU94" s="517">
        <f>IF($GF94&lt;&gt;1,IF(AND(SUM($GQ94:GT94)&lt;&gt;1),IF(AND($GE94=1,$GI94&gt;0),1,),),0)</f>
        <v>0</v>
      </c>
      <c r="GV94" s="517">
        <f>IF($GF94&lt;&gt;1,IF(AND(SUM($GQ94:GU94)&lt;&gt;1),IF($GI94&gt;=4,1,),),0)</f>
        <v>0</v>
      </c>
      <c r="GW94" s="517">
        <f>IF($GF94&lt;&gt;1,IF(AND(SUM($GQ94:GV94)&lt;&gt;1),IF($GE94=1,1,),),0)</f>
        <v>0</v>
      </c>
      <c r="GX94" s="517">
        <f>IF($GF94&lt;&gt;1,IF(AND(SUM($GQ94:GW94)&lt;&gt;1),IF($GI94&gt;=2,1,),),0)</f>
        <v>0</v>
      </c>
      <c r="GY94" s="517">
        <f>IF($GF94&lt;&gt;1,IF(AND(SUM($GQ94:GX94)&lt;&gt;1),IF($GI94&gt;0,1,),),0)</f>
        <v>0</v>
      </c>
      <c r="GZ94" s="517">
        <f t="shared" si="424"/>
        <v>0</v>
      </c>
      <c r="HA94" s="517">
        <f>IF(AND(SUM($GZ94:GZ94)&lt;&gt;1,$GP94=4,$GF94=1,$GI94&gt;0),1,0)</f>
        <v>0</v>
      </c>
      <c r="HB94" s="517">
        <f t="shared" si="425"/>
        <v>0</v>
      </c>
      <c r="HC94" s="517">
        <f t="shared" si="426"/>
        <v>0</v>
      </c>
      <c r="HD94" s="517">
        <f>IF(AND($GP94=2,SUM($HB94:HC94)&lt;&gt;1),IF(AND($GE94=1,$GJ94&gt;=0.2),1,),)</f>
        <v>0</v>
      </c>
      <c r="HE94" s="517">
        <f>IF(AND($GP94=2,SUM($HB94:HD94)&lt;&gt;1),IF(AND($GE94=1,$GJ94&gt;=0.1),1,),)</f>
        <v>0</v>
      </c>
      <c r="HF94" s="517">
        <f>IF(AND($GP94=2,SUM($HB94:HE94)&lt;&gt;1),IF(AND($GE94=1,$GI94&gt;0),1,),)</f>
        <v>0</v>
      </c>
      <c r="HG94" s="517">
        <f>IF(AND($GP94=2,SUM($HB94:HF94)&lt;&gt;1),IF($GJ94&gt;=0.2,1,),)</f>
        <v>0</v>
      </c>
      <c r="HH94" s="517">
        <f>IF(AND($GP94=2,SUM($HB94:HG94)&lt;&gt;1),IF($GE94=1,1,),)</f>
        <v>0</v>
      </c>
      <c r="HI94" s="517">
        <f>IF(AND($GP94=2,SUM($HB94:HH94)&lt;&gt;1),IF($GJ94&gt;=0.1,1,),)</f>
        <v>0</v>
      </c>
      <c r="HJ94" s="517">
        <f>IF(AND(SUM($HB94:HI94)&lt;&gt;1,$GP94=2,$GI94&gt;0),1,)</f>
        <v>0</v>
      </c>
      <c r="HK94" s="517">
        <f t="shared" si="427"/>
        <v>0</v>
      </c>
      <c r="HL94" s="517">
        <f t="shared" si="428"/>
        <v>0</v>
      </c>
      <c r="HM94" s="517">
        <f>IF(AND($GP94=3,SUM($HK94:HL94)&lt;&gt;1),IF(AND($GE94=1,$GJ94&gt;=0.1),1,),)</f>
        <v>0</v>
      </c>
      <c r="HN94" s="517">
        <f>IF(AND($GP94=3,SUM($HK94:HM94)&lt;&gt;1),IF(AND($GE94=1,$GJ94&gt;=0.05),1,),)</f>
        <v>0</v>
      </c>
      <c r="HO94" s="517">
        <f>IF(AND($GP94=3,SUM($HK94:HN94)&lt;&gt;1),IF(AND($GE94=1,$GI94&gt;0),1,),)</f>
        <v>0</v>
      </c>
      <c r="HP94" s="517">
        <f>IF(AND($GP94=3,SUM($HK94:HO94)&lt;&gt;1),IF($GJ94&gt;=0.1,1,),)</f>
        <v>0</v>
      </c>
      <c r="HQ94" s="517">
        <f>IF(AND($GP94=3,SUM($HK94:HP94)&lt;&gt;1),IF($GE94=1,1,),)</f>
        <v>0</v>
      </c>
      <c r="HR94" s="517">
        <f>IF(AND($GP94=3,SUM($HK94:HQ94)&lt;&gt;1),IF($GJ94&gt;=0.05,1,),)</f>
        <v>0</v>
      </c>
      <c r="HS94" s="517">
        <f>IF(AND(SUM($HK94:HR94)&lt;&gt;1,$GP94=3,$GF94=1,$GI94&gt;0),1,)</f>
        <v>0</v>
      </c>
      <c r="HT94" s="831"/>
      <c r="HU94" s="520">
        <f t="shared" si="429"/>
        <v>0</v>
      </c>
      <c r="HV94" s="521">
        <f t="shared" si="430"/>
        <v>0</v>
      </c>
      <c r="HW94" s="521">
        <f t="shared" si="431"/>
        <v>0</v>
      </c>
      <c r="HX94" s="521">
        <f t="shared" si="432"/>
        <v>0</v>
      </c>
      <c r="HY94" s="521">
        <f t="shared" si="433"/>
        <v>0</v>
      </c>
      <c r="HZ94" s="521">
        <f t="shared" si="434"/>
        <v>0</v>
      </c>
      <c r="IA94" s="521">
        <f t="shared" si="435"/>
        <v>0</v>
      </c>
      <c r="IB94" s="521">
        <f t="shared" si="436"/>
        <v>0</v>
      </c>
      <c r="IC94" s="521">
        <f t="shared" si="437"/>
        <v>0</v>
      </c>
      <c r="ID94" s="521">
        <f t="shared" si="438"/>
        <v>0</v>
      </c>
      <c r="IE94" s="521">
        <f t="shared" si="439"/>
        <v>0</v>
      </c>
      <c r="IF94" s="521">
        <f t="shared" si="440"/>
        <v>0</v>
      </c>
      <c r="IG94" s="521">
        <f t="shared" si="441"/>
        <v>0</v>
      </c>
      <c r="IH94" s="521">
        <f t="shared" si="442"/>
        <v>0</v>
      </c>
      <c r="II94" s="521">
        <f t="shared" si="443"/>
        <v>0</v>
      </c>
      <c r="IJ94" s="521">
        <f t="shared" si="444"/>
        <v>0</v>
      </c>
      <c r="IK94" s="521">
        <f t="shared" si="445"/>
        <v>0</v>
      </c>
      <c r="IL94" s="521">
        <f t="shared" si="446"/>
        <v>0</v>
      </c>
      <c r="IM94" s="521">
        <f t="shared" si="447"/>
        <v>0</v>
      </c>
      <c r="IN94" s="521">
        <f t="shared" si="335"/>
        <v>0</v>
      </c>
      <c r="IO94" s="521">
        <f t="shared" si="336"/>
        <v>0</v>
      </c>
      <c r="IP94" s="521">
        <f t="shared" si="337"/>
        <v>0</v>
      </c>
      <c r="IQ94" s="521">
        <f t="shared" si="338"/>
        <v>0</v>
      </c>
      <c r="IR94" s="521">
        <f t="shared" si="339"/>
        <v>0</v>
      </c>
      <c r="IS94" s="521">
        <f t="shared" si="340"/>
        <v>0</v>
      </c>
      <c r="IT94" s="521">
        <f t="shared" si="341"/>
        <v>0</v>
      </c>
      <c r="IU94" s="521">
        <f t="shared" si="342"/>
        <v>0</v>
      </c>
      <c r="IV94" s="521">
        <f t="shared" si="343"/>
        <v>0</v>
      </c>
      <c r="IW94" s="823">
        <f t="shared" si="344"/>
        <v>0</v>
      </c>
      <c r="IX94" s="521">
        <f t="shared" si="345"/>
        <v>0</v>
      </c>
      <c r="IY94" s="521">
        <f t="shared" si="346"/>
        <v>0</v>
      </c>
      <c r="IZ94" s="823">
        <f t="shared" si="448"/>
        <v>0</v>
      </c>
      <c r="JA94" s="521">
        <f t="shared" si="347"/>
        <v>0</v>
      </c>
      <c r="JB94" s="521">
        <f t="shared" si="348"/>
        <v>0</v>
      </c>
      <c r="JC94" s="521">
        <f t="shared" si="349"/>
        <v>0</v>
      </c>
      <c r="JD94" s="521">
        <f t="shared" si="449"/>
        <v>0</v>
      </c>
      <c r="JE94" s="521">
        <f t="shared" si="450"/>
        <v>0</v>
      </c>
      <c r="JF94" s="521">
        <f t="shared" si="451"/>
        <v>0</v>
      </c>
      <c r="JG94" s="521">
        <f t="shared" si="452"/>
        <v>0</v>
      </c>
      <c r="JH94" s="521">
        <f t="shared" si="453"/>
        <v>0</v>
      </c>
      <c r="JI94" s="521">
        <f t="shared" si="454"/>
        <v>0</v>
      </c>
      <c r="JJ94" s="521">
        <f t="shared" si="455"/>
        <v>0</v>
      </c>
      <c r="JK94" s="521">
        <f t="shared" si="456"/>
        <v>0</v>
      </c>
      <c r="JL94" s="521">
        <f t="shared" si="457"/>
        <v>0</v>
      </c>
      <c r="JM94" s="521">
        <f t="shared" si="458"/>
        <v>0</v>
      </c>
      <c r="JN94" s="521">
        <f t="shared" si="459"/>
        <v>0</v>
      </c>
      <c r="JO94" s="521">
        <f t="shared" si="460"/>
        <v>0</v>
      </c>
      <c r="JP94" s="521">
        <f t="shared" si="461"/>
        <v>0</v>
      </c>
      <c r="JQ94" s="521">
        <f t="shared" si="462"/>
        <v>0</v>
      </c>
      <c r="JR94" s="521">
        <f t="shared" si="463"/>
        <v>0</v>
      </c>
      <c r="JS94" s="521">
        <f t="shared" si="464"/>
        <v>0</v>
      </c>
      <c r="JT94" s="521">
        <f t="shared" si="465"/>
        <v>0</v>
      </c>
      <c r="JU94" s="521">
        <f t="shared" si="466"/>
        <v>0</v>
      </c>
      <c r="JV94" s="521">
        <f t="shared" si="467"/>
        <v>0</v>
      </c>
      <c r="JW94" s="521">
        <f t="shared" si="468"/>
        <v>0</v>
      </c>
      <c r="JX94" s="521">
        <f t="shared" si="469"/>
        <v>0</v>
      </c>
      <c r="JY94" s="521">
        <f t="shared" si="470"/>
        <v>0</v>
      </c>
      <c r="JZ94" s="521">
        <f t="shared" si="471"/>
        <v>0</v>
      </c>
      <c r="KA94" s="521">
        <f t="shared" si="472"/>
        <v>0</v>
      </c>
      <c r="KB94" s="521">
        <f t="shared" si="473"/>
        <v>0</v>
      </c>
      <c r="KC94" s="521">
        <f t="shared" si="474"/>
        <v>0</v>
      </c>
      <c r="KD94" s="521">
        <f t="shared" si="475"/>
        <v>0</v>
      </c>
      <c r="KE94" s="521">
        <f t="shared" si="476"/>
        <v>0</v>
      </c>
      <c r="KF94" s="521">
        <f t="shared" si="350"/>
        <v>0</v>
      </c>
      <c r="KG94" s="521">
        <f t="shared" si="477"/>
        <v>0</v>
      </c>
      <c r="KH94" s="521">
        <f t="shared" si="478"/>
        <v>0</v>
      </c>
      <c r="KI94" s="522">
        <f t="shared" si="479"/>
        <v>0</v>
      </c>
      <c r="KJ94" s="521">
        <f t="shared" si="351"/>
        <v>0</v>
      </c>
      <c r="KK94" s="760">
        <f>IF(H94=1,VLOOKUP(C94,'総括表 (A表)'!$E$12:$AW$542,42,FALSE),)</f>
        <v>0</v>
      </c>
      <c r="KL94" s="524">
        <f t="shared" si="480"/>
        <v>0</v>
      </c>
      <c r="KM94" s="521" t="str">
        <f t="shared" si="352"/>
        <v/>
      </c>
      <c r="KN94" s="521" t="str">
        <f t="shared" si="353"/>
        <v/>
      </c>
      <c r="KO94" s="521" t="str">
        <f t="shared" si="481"/>
        <v/>
      </c>
      <c r="KP94" s="521" t="str">
        <f t="shared" si="354"/>
        <v/>
      </c>
      <c r="KQ94" s="521" t="str">
        <f t="shared" si="355"/>
        <v/>
      </c>
      <c r="KR94" s="521" t="str">
        <f t="shared" si="356"/>
        <v/>
      </c>
      <c r="KS94" s="521" t="str">
        <f t="shared" si="357"/>
        <v/>
      </c>
      <c r="KT94" s="521" t="str">
        <f t="shared" si="358"/>
        <v/>
      </c>
      <c r="KU94" s="760" t="str">
        <f t="shared" si="359"/>
        <v/>
      </c>
      <c r="KV94" s="521" t="str">
        <f t="shared" si="360"/>
        <v/>
      </c>
      <c r="KW94" s="520">
        <f t="shared" si="361"/>
        <v>0</v>
      </c>
      <c r="KX94" s="521" t="str">
        <f t="shared" si="482"/>
        <v/>
      </c>
      <c r="KY94" s="525">
        <f t="shared" si="362"/>
        <v>0</v>
      </c>
      <c r="KZ94" s="521" t="str">
        <f t="shared" si="363"/>
        <v/>
      </c>
      <c r="LA94" s="760" t="str">
        <f t="shared" si="364"/>
        <v/>
      </c>
      <c r="LB94" s="526" t="str">
        <f t="shared" si="365"/>
        <v>○</v>
      </c>
      <c r="LC94" s="520">
        <f t="shared" si="483"/>
        <v>0</v>
      </c>
      <c r="LD94" s="527">
        <f t="shared" si="484"/>
        <v>0</v>
      </c>
      <c r="LE94" s="527" t="str">
        <f t="shared" si="485"/>
        <v/>
      </c>
      <c r="LF94" s="761" t="str">
        <f t="shared" si="486"/>
        <v/>
      </c>
      <c r="LG94" s="735" t="str">
        <f t="shared" si="366"/>
        <v/>
      </c>
      <c r="LH94" s="530" t="str">
        <f t="shared" si="367"/>
        <v>○</v>
      </c>
      <c r="LI94" s="736">
        <f t="shared" si="368"/>
        <v>0</v>
      </c>
      <c r="LJ94" s="761">
        <f t="shared" si="369"/>
        <v>0</v>
      </c>
      <c r="LK94" s="532">
        <f t="shared" si="487"/>
        <v>0</v>
      </c>
      <c r="LL94" s="533" t="str">
        <f t="shared" si="488"/>
        <v>○</v>
      </c>
      <c r="LM94" s="600">
        <f t="shared" si="370"/>
        <v>0</v>
      </c>
      <c r="LN94" s="602" t="str">
        <f t="shared" si="489"/>
        <v>○</v>
      </c>
      <c r="LO94" s="608">
        <f t="shared" si="371"/>
        <v>0</v>
      </c>
      <c r="LP94" s="521" t="str">
        <f t="shared" si="372"/>
        <v/>
      </c>
      <c r="LQ94" s="607">
        <f t="shared" si="373"/>
        <v>0</v>
      </c>
      <c r="LR94" s="521" t="str">
        <f t="shared" si="374"/>
        <v/>
      </c>
      <c r="LS94" s="519" t="str">
        <f t="shared" si="375"/>
        <v/>
      </c>
      <c r="LT94" s="526" t="str">
        <f t="shared" si="376"/>
        <v>○</v>
      </c>
      <c r="LU94" s="601" t="str">
        <f t="shared" si="490"/>
        <v/>
      </c>
      <c r="LV94" s="601">
        <f t="shared" si="491"/>
        <v>0</v>
      </c>
      <c r="LW94" s="761">
        <f t="shared" si="377"/>
        <v>0</v>
      </c>
      <c r="LX94" s="735">
        <f t="shared" si="378"/>
        <v>0</v>
      </c>
      <c r="LY94" s="530" t="str">
        <f t="shared" si="379"/>
        <v>○</v>
      </c>
      <c r="LZ94" s="736">
        <f t="shared" si="380"/>
        <v>0</v>
      </c>
      <c r="MA94" s="761">
        <f t="shared" si="381"/>
        <v>0</v>
      </c>
      <c r="MB94" s="532">
        <f t="shared" si="382"/>
        <v>0</v>
      </c>
      <c r="MC94" s="533" t="str">
        <f t="shared" si="492"/>
        <v>○</v>
      </c>
      <c r="MD94" s="473">
        <f>IF(AND($H94=1,$T94=1),SUMIF($E$14:$E$213,E94,$CA$14:CA293),0)</f>
        <v>0</v>
      </c>
      <c r="ME94" s="856" t="str">
        <f t="shared" si="383"/>
        <v>○</v>
      </c>
      <c r="MF94" s="869" t="str">
        <f t="shared" si="493"/>
        <v/>
      </c>
      <c r="MG94" s="870" t="str">
        <f t="shared" si="384"/>
        <v/>
      </c>
      <c r="MH94" s="871" t="str">
        <f t="shared" si="385"/>
        <v/>
      </c>
      <c r="MI94" s="872" t="str">
        <f t="shared" si="494"/>
        <v/>
      </c>
      <c r="MJ94" s="873" t="str">
        <f t="shared" si="386"/>
        <v/>
      </c>
      <c r="MK94" s="874">
        <f t="shared" si="387"/>
        <v>0</v>
      </c>
    </row>
    <row r="95" spans="1:349" ht="18.649999999999999" customHeight="1">
      <c r="A95" s="610">
        <f t="shared" si="311"/>
        <v>0</v>
      </c>
      <c r="B95" s="610">
        <f t="shared" si="388"/>
        <v>0</v>
      </c>
      <c r="C95" s="610">
        <f t="shared" si="389"/>
        <v>0</v>
      </c>
      <c r="D95" s="610">
        <f t="shared" si="390"/>
        <v>0</v>
      </c>
      <c r="E95" s="610">
        <f t="shared" si="312"/>
        <v>0</v>
      </c>
      <c r="F95" s="610">
        <f t="shared" si="391"/>
        <v>0</v>
      </c>
      <c r="G95" s="610">
        <f t="shared" si="392"/>
        <v>0</v>
      </c>
      <c r="H95" s="610">
        <f t="shared" si="393"/>
        <v>0</v>
      </c>
      <c r="I95" s="611">
        <f t="shared" si="313"/>
        <v>82</v>
      </c>
      <c r="J95" s="406"/>
      <c r="K95" s="407"/>
      <c r="L95" s="407"/>
      <c r="M95" s="720"/>
      <c r="N95" s="924"/>
      <c r="O95" s="918"/>
      <c r="P95" s="306"/>
      <c r="Q95" s="637">
        <f t="shared" si="394"/>
        <v>0</v>
      </c>
      <c r="R95" s="656"/>
      <c r="S95" s="655"/>
      <c r="T95" s="657"/>
      <c r="U95" s="657"/>
      <c r="V95" s="762">
        <f t="shared" si="314"/>
        <v>0</v>
      </c>
      <c r="W95" s="305"/>
      <c r="X95" s="502"/>
      <c r="Y95" s="502"/>
      <c r="Z95" s="305"/>
      <c r="AA95" s="639" t="str">
        <f t="shared" si="395"/>
        <v/>
      </c>
      <c r="AB95" s="640" t="str">
        <f t="shared" si="396"/>
        <v/>
      </c>
      <c r="AC95" s="314"/>
      <c r="AD95" s="641">
        <f t="shared" si="397"/>
        <v>0</v>
      </c>
      <c r="AE95" s="729"/>
      <c r="AF95" s="728" t="str">
        <f>'整理番号表 （R6時） '!$AC95</f>
        <v/>
      </c>
      <c r="AG95" s="730" t="str">
        <f t="shared" si="398"/>
        <v/>
      </c>
      <c r="AH95" s="314"/>
      <c r="AI95" s="314"/>
      <c r="AJ95" s="639">
        <f>IF(AI95&lt;&gt;0,VLOOKUP(AI95,'整理番号表 （R6時） '!$B$20:$F$47,2,FALSE),)</f>
        <v>0</v>
      </c>
      <c r="AK95" s="409"/>
      <c r="AL95" s="733"/>
      <c r="AM95" s="409"/>
      <c r="AN95" s="315"/>
      <c r="AO95" s="644" t="str">
        <f>IF(AND($S95=1,$AN95&lt;&gt;0),VLOOKUP(AN95,'整理番号表 （R6時） '!$P$6:$Q$39,2,FALSE),IF(AND($T95=1,$AN95&gt;0,$AN95&lt;=8),VLOOKUP($AN95,'整理番号表 （R6時） '!$P$6:$Q$13,2,FALSE),IF($AN95&gt;=9,"ﾘｰｽは1～8の数字を選択","")))</f>
        <v/>
      </c>
      <c r="AP95" s="501"/>
      <c r="AQ95" s="645">
        <f t="shared" si="399"/>
        <v>0</v>
      </c>
      <c r="AR95" s="810"/>
      <c r="AS95" s="305"/>
      <c r="AT95" s="504"/>
      <c r="AU95" s="505"/>
      <c r="AV95" s="503"/>
      <c r="AW95" s="315"/>
      <c r="AX95" s="751">
        <f>IF(AW95&lt;&gt;0,VLOOKUP(AW95,'整理番号表 （R6時） '!$P$43:$R$49,2,FALSE),)</f>
        <v>0</v>
      </c>
      <c r="AY95" s="506"/>
      <c r="AZ95" s="505"/>
      <c r="BA95" s="503"/>
      <c r="BB95" s="444"/>
      <c r="BC95" s="759">
        <f t="shared" si="400"/>
        <v>0</v>
      </c>
      <c r="BD95" s="763">
        <f t="shared" si="315"/>
        <v>0</v>
      </c>
      <c r="BE95" s="759">
        <f t="shared" si="401"/>
        <v>0</v>
      </c>
      <c r="BF95" s="508"/>
      <c r="BG95" s="508"/>
      <c r="BH95" s="508"/>
      <c r="BI95" s="509"/>
      <c r="BJ95" s="770" t="str">
        <f t="shared" si="402"/>
        <v/>
      </c>
      <c r="BK95" s="772" t="str">
        <f t="shared" si="403"/>
        <v/>
      </c>
      <c r="BL95" s="648">
        <f t="shared" si="404"/>
        <v>0</v>
      </c>
      <c r="BM95" s="836"/>
      <c r="BN95" s="510"/>
      <c r="BO95" s="593"/>
      <c r="BP95" s="902"/>
      <c r="BQ95" s="756"/>
      <c r="BR95" s="756"/>
      <c r="BS95" s="756"/>
      <c r="BT95" s="929" t="str">
        <f t="shared" si="497"/>
        <v/>
      </c>
      <c r="BU95" s="911"/>
      <c r="BV95" s="752"/>
      <c r="BW95" s="751">
        <f>IF(BV95&lt;&gt;0,VLOOKUP(BV95,'整理番号表 （R6時） '!$P$43:$R$49,2,FALSE),)</f>
        <v>0</v>
      </c>
      <c r="BX95" s="758"/>
      <c r="BY95" s="757"/>
      <c r="BZ95" s="759" t="str">
        <f t="shared" si="405"/>
        <v/>
      </c>
      <c r="CA95" s="712"/>
      <c r="CB95" s="759">
        <f t="shared" si="406"/>
        <v>0</v>
      </c>
      <c r="CC95" s="763" t="str">
        <f t="shared" si="316"/>
        <v/>
      </c>
      <c r="CD95" s="754"/>
      <c r="CE95" s="754"/>
      <c r="CF95" s="759">
        <f t="shared" si="407"/>
        <v>0</v>
      </c>
      <c r="CG95" s="748"/>
      <c r="CH95" s="748"/>
      <c r="CI95" s="622"/>
      <c r="CJ95" s="853"/>
      <c r="CK95" s="854"/>
      <c r="CL95" s="665" t="str">
        <f t="shared" si="408"/>
        <v/>
      </c>
      <c r="CM95" s="666" t="str">
        <f t="shared" si="317"/>
        <v/>
      </c>
      <c r="CN95" s="744"/>
      <c r="CO95" s="496"/>
      <c r="CP95" s="762" t="str">
        <f t="shared" si="318"/>
        <v/>
      </c>
      <c r="CQ95" s="740"/>
      <c r="CR95" s="749"/>
      <c r="CS95" s="740"/>
      <c r="CT95" s="740"/>
      <c r="CU95" s="740"/>
      <c r="CV95" s="649" t="str">
        <f t="shared" si="409"/>
        <v/>
      </c>
      <c r="CW95" s="547">
        <f t="shared" si="410"/>
        <v>0</v>
      </c>
      <c r="CX95" s="762" t="str">
        <f t="shared" si="319"/>
        <v/>
      </c>
      <c r="CY95" s="715"/>
      <c r="CZ95" s="740"/>
      <c r="DA95" s="715"/>
      <c r="DB95" s="715"/>
      <c r="DC95" s="714"/>
      <c r="DD95" s="649" t="str">
        <f t="shared" si="411"/>
        <v/>
      </c>
      <c r="DE95" s="547" t="str">
        <f t="shared" si="412"/>
        <v/>
      </c>
      <c r="DF95" s="762">
        <f t="shared" si="413"/>
        <v>0</v>
      </c>
      <c r="DG95" s="762" t="str">
        <f t="shared" si="414"/>
        <v/>
      </c>
      <c r="DH95" s="762">
        <f t="shared" si="415"/>
        <v>0</v>
      </c>
      <c r="DI95" s="762">
        <f t="shared" si="416"/>
        <v>0</v>
      </c>
      <c r="DJ95" s="762">
        <f t="shared" si="417"/>
        <v>0</v>
      </c>
      <c r="DK95" s="762">
        <f t="shared" si="418"/>
        <v>0</v>
      </c>
      <c r="DL95" s="762">
        <f t="shared" si="419"/>
        <v>0</v>
      </c>
      <c r="DM95" s="762" t="str">
        <f t="shared" si="420"/>
        <v/>
      </c>
      <c r="DN95" s="855"/>
      <c r="DO95" s="661">
        <f t="shared" si="498"/>
        <v>0</v>
      </c>
      <c r="DP95" s="336">
        <f t="shared" si="498"/>
        <v>0</v>
      </c>
      <c r="DQ95" s="336">
        <f t="shared" si="498"/>
        <v>0</v>
      </c>
      <c r="DR95" s="336">
        <f t="shared" si="498"/>
        <v>0</v>
      </c>
      <c r="DS95" s="336">
        <f t="shared" si="498"/>
        <v>0</v>
      </c>
      <c r="DT95" s="336">
        <f t="shared" si="498"/>
        <v>0</v>
      </c>
      <c r="DU95" s="336">
        <f t="shared" si="320"/>
        <v>0</v>
      </c>
      <c r="DV95" s="336">
        <f t="shared" si="499"/>
        <v>0</v>
      </c>
      <c r="DW95" s="336">
        <f t="shared" si="499"/>
        <v>0</v>
      </c>
      <c r="DX95" s="336">
        <f t="shared" si="499"/>
        <v>0</v>
      </c>
      <c r="DY95" s="336">
        <f t="shared" si="499"/>
        <v>0</v>
      </c>
      <c r="DZ95" s="336">
        <f t="shared" si="499"/>
        <v>0</v>
      </c>
      <c r="EA95" s="336">
        <f t="shared" si="499"/>
        <v>0</v>
      </c>
      <c r="EB95" s="336">
        <f t="shared" si="321"/>
        <v>0</v>
      </c>
      <c r="EC95" s="336">
        <f t="shared" si="322"/>
        <v>0</v>
      </c>
      <c r="ED95" s="336">
        <f t="shared" si="323"/>
        <v>0</v>
      </c>
      <c r="EE95" s="336">
        <f t="shared" si="324"/>
        <v>0</v>
      </c>
      <c r="EF95" s="336">
        <f t="shared" si="325"/>
        <v>0</v>
      </c>
      <c r="EG95" s="390">
        <f t="shared" si="326"/>
        <v>0</v>
      </c>
      <c r="EH95" s="650">
        <f t="shared" si="421"/>
        <v>0</v>
      </c>
      <c r="EI95" s="650">
        <f>IF($AA95=1,IF(SUM($EH95:EH95)&lt;&gt;1,IF(SUM(GR95,HC95,HL95)&gt;0,1,),),)</f>
        <v>0</v>
      </c>
      <c r="EJ95" s="650">
        <f>IF($AA95=1,IF(SUM($EH95:EI95)&lt;&gt;1,IF(SUM(GS95,HD95,HM95)&gt;0,1,),),)</f>
        <v>0</v>
      </c>
      <c r="EK95" s="650">
        <f>IF($AA95=1,IF(SUM($EH95:EJ95)&lt;&gt;1,IF(SUM(GT95,HE95,HN95)&gt;0,1,),),)</f>
        <v>0</v>
      </c>
      <c r="EL95" s="650">
        <f>IF($AA95=1,IF(SUM($EH95:EK95)&lt;&gt;1,IF(SUM(GU95,GZ95,HF95,HO95)&gt;0,1,),),)</f>
        <v>0</v>
      </c>
      <c r="EM95" s="650">
        <f>IF($AA95=1,IF(SUM($EH95:EK95)&lt;&gt;1,IF(SUM(GV95,HG95,HP95)&gt;0,1,),),)</f>
        <v>0</v>
      </c>
      <c r="EN95" s="650">
        <f>IF($AA95=1,IF(SUM($EH95:EL95)&lt;&gt;1,IF(SUM(GW95,HH95,HQ95)&gt;0,1,),),)</f>
        <v>0</v>
      </c>
      <c r="EO95" s="650">
        <f>IF($AA95=1,IF(SUM($EH95:EM95)&lt;&gt;1,IF(SUM(GX95,HI95,HR95)&gt;0,1,),),)</f>
        <v>0</v>
      </c>
      <c r="EP95" s="650">
        <f>IF($AA95=1,IF(SUM($EH95:EO95)&lt;&gt;1,IF(SUM(GY95,HJ95,HS95,HA95)&gt;0,1,),),)</f>
        <v>0</v>
      </c>
      <c r="EQ95" s="818"/>
      <c r="ER95" s="818"/>
      <c r="ES95" s="818"/>
      <c r="ET95" s="818"/>
      <c r="EU95" s="818"/>
      <c r="EV95" s="818"/>
      <c r="EW95" s="59"/>
      <c r="EX95" s="59"/>
      <c r="EY95" s="59"/>
      <c r="EZ95" s="59"/>
      <c r="FA95" s="59"/>
      <c r="FB95" s="650">
        <f t="shared" si="327"/>
        <v>0</v>
      </c>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11"/>
      <c r="GB95" s="59"/>
      <c r="GC95" s="932"/>
      <c r="GD95" s="662"/>
      <c r="GE95" s="512"/>
      <c r="GF95" s="513"/>
      <c r="GG95" s="514"/>
      <c r="GH95" s="514"/>
      <c r="GI95" s="515">
        <f t="shared" si="328"/>
        <v>0</v>
      </c>
      <c r="GJ95" s="516">
        <f t="shared" si="329"/>
        <v>0</v>
      </c>
      <c r="GK95" s="517">
        <f t="shared" si="330"/>
        <v>0</v>
      </c>
      <c r="GL95" s="518">
        <f t="shared" si="331"/>
        <v>0</v>
      </c>
      <c r="GM95" s="518">
        <f t="shared" si="332"/>
        <v>0</v>
      </c>
      <c r="GN95" s="518">
        <f t="shared" si="333"/>
        <v>0</v>
      </c>
      <c r="GO95" s="518">
        <f t="shared" si="334"/>
        <v>0</v>
      </c>
      <c r="GP95" s="517">
        <f t="shared" si="422"/>
        <v>0</v>
      </c>
      <c r="GQ95" s="517">
        <f t="shared" si="423"/>
        <v>0</v>
      </c>
      <c r="GR95" s="517">
        <f>IF($GF95&lt;&gt;1,IF(AND(SUM($GQ95:GQ95)&lt;&gt;1),IF($GI95&gt;=10,1,),),0)</f>
        <v>0</v>
      </c>
      <c r="GS95" s="517">
        <f>IF($GF95&lt;&gt;1,IF(AND(SUM($GQ95:GR95)&lt;&gt;1),IF(AND($GE95=1,$GI95&gt;=4),1,),),0)</f>
        <v>0</v>
      </c>
      <c r="GT95" s="517">
        <f>IF($GF95&lt;&gt;1,IF(AND(SUM($GQ95:GS95)&lt;&gt;1),IF(AND($GE95=1,$GI95&gt;=2),1,),),0)</f>
        <v>0</v>
      </c>
      <c r="GU95" s="517">
        <f>IF($GF95&lt;&gt;1,IF(AND(SUM($GQ95:GT95)&lt;&gt;1),IF(AND($GE95=1,$GI95&gt;0),1,),),0)</f>
        <v>0</v>
      </c>
      <c r="GV95" s="517">
        <f>IF($GF95&lt;&gt;1,IF(AND(SUM($GQ95:GU95)&lt;&gt;1),IF($GI95&gt;=4,1,),),0)</f>
        <v>0</v>
      </c>
      <c r="GW95" s="517">
        <f>IF($GF95&lt;&gt;1,IF(AND(SUM($GQ95:GV95)&lt;&gt;1),IF($GE95=1,1,),),0)</f>
        <v>0</v>
      </c>
      <c r="GX95" s="517">
        <f>IF($GF95&lt;&gt;1,IF(AND(SUM($GQ95:GW95)&lt;&gt;1),IF($GI95&gt;=2,1,),),0)</f>
        <v>0</v>
      </c>
      <c r="GY95" s="517">
        <f>IF($GF95&lt;&gt;1,IF(AND(SUM($GQ95:GX95)&lt;&gt;1),IF($GI95&gt;0,1,),),0)</f>
        <v>0</v>
      </c>
      <c r="GZ95" s="517">
        <f t="shared" si="424"/>
        <v>0</v>
      </c>
      <c r="HA95" s="517">
        <f>IF(AND(SUM($GZ95:GZ95)&lt;&gt;1,$GP95=4,$GF95=1,$GI95&gt;0),1,0)</f>
        <v>0</v>
      </c>
      <c r="HB95" s="517">
        <f t="shared" si="425"/>
        <v>0</v>
      </c>
      <c r="HC95" s="517">
        <f t="shared" si="426"/>
        <v>0</v>
      </c>
      <c r="HD95" s="517">
        <f>IF(AND($GP95=2,SUM($HB95:HC95)&lt;&gt;1),IF(AND($GE95=1,$GJ95&gt;=0.2),1,),)</f>
        <v>0</v>
      </c>
      <c r="HE95" s="517">
        <f>IF(AND($GP95=2,SUM($HB95:HD95)&lt;&gt;1),IF(AND($GE95=1,$GJ95&gt;=0.1),1,),)</f>
        <v>0</v>
      </c>
      <c r="HF95" s="517">
        <f>IF(AND($GP95=2,SUM($HB95:HE95)&lt;&gt;1),IF(AND($GE95=1,$GI95&gt;0),1,),)</f>
        <v>0</v>
      </c>
      <c r="HG95" s="517">
        <f>IF(AND($GP95=2,SUM($HB95:HF95)&lt;&gt;1),IF($GJ95&gt;=0.2,1,),)</f>
        <v>0</v>
      </c>
      <c r="HH95" s="517">
        <f>IF(AND($GP95=2,SUM($HB95:HG95)&lt;&gt;1),IF($GE95=1,1,),)</f>
        <v>0</v>
      </c>
      <c r="HI95" s="517">
        <f>IF(AND($GP95=2,SUM($HB95:HH95)&lt;&gt;1),IF($GJ95&gt;=0.1,1,),)</f>
        <v>0</v>
      </c>
      <c r="HJ95" s="517">
        <f>IF(AND(SUM($HB95:HI95)&lt;&gt;1,$GP95=2,$GI95&gt;0),1,)</f>
        <v>0</v>
      </c>
      <c r="HK95" s="517">
        <f t="shared" si="427"/>
        <v>0</v>
      </c>
      <c r="HL95" s="517">
        <f t="shared" si="428"/>
        <v>0</v>
      </c>
      <c r="HM95" s="517">
        <f>IF(AND($GP95=3,SUM($HK95:HL95)&lt;&gt;1),IF(AND($GE95=1,$GJ95&gt;=0.1),1,),)</f>
        <v>0</v>
      </c>
      <c r="HN95" s="517">
        <f>IF(AND($GP95=3,SUM($HK95:HM95)&lt;&gt;1),IF(AND($GE95=1,$GJ95&gt;=0.05),1,),)</f>
        <v>0</v>
      </c>
      <c r="HO95" s="517">
        <f>IF(AND($GP95=3,SUM($HK95:HN95)&lt;&gt;1),IF(AND($GE95=1,$GI95&gt;0),1,),)</f>
        <v>0</v>
      </c>
      <c r="HP95" s="517">
        <f>IF(AND($GP95=3,SUM($HK95:HO95)&lt;&gt;1),IF($GJ95&gt;=0.1,1,),)</f>
        <v>0</v>
      </c>
      <c r="HQ95" s="517">
        <f>IF(AND($GP95=3,SUM($HK95:HP95)&lt;&gt;1),IF($GE95=1,1,),)</f>
        <v>0</v>
      </c>
      <c r="HR95" s="517">
        <f>IF(AND($GP95=3,SUM($HK95:HQ95)&lt;&gt;1),IF($GJ95&gt;=0.05,1,),)</f>
        <v>0</v>
      </c>
      <c r="HS95" s="517">
        <f>IF(AND(SUM($HK95:HR95)&lt;&gt;1,$GP95=3,$GF95=1,$GI95&gt;0),1,)</f>
        <v>0</v>
      </c>
      <c r="HT95" s="831"/>
      <c r="HU95" s="520">
        <f t="shared" si="429"/>
        <v>0</v>
      </c>
      <c r="HV95" s="521">
        <f t="shared" si="430"/>
        <v>0</v>
      </c>
      <c r="HW95" s="521">
        <f t="shared" si="431"/>
        <v>0</v>
      </c>
      <c r="HX95" s="521">
        <f t="shared" si="432"/>
        <v>0</v>
      </c>
      <c r="HY95" s="521">
        <f t="shared" si="433"/>
        <v>0</v>
      </c>
      <c r="HZ95" s="521">
        <f t="shared" si="434"/>
        <v>0</v>
      </c>
      <c r="IA95" s="521">
        <f t="shared" si="435"/>
        <v>0</v>
      </c>
      <c r="IB95" s="521">
        <f t="shared" si="436"/>
        <v>0</v>
      </c>
      <c r="IC95" s="521">
        <f t="shared" si="437"/>
        <v>0</v>
      </c>
      <c r="ID95" s="521">
        <f t="shared" si="438"/>
        <v>0</v>
      </c>
      <c r="IE95" s="521">
        <f t="shared" si="439"/>
        <v>0</v>
      </c>
      <c r="IF95" s="521">
        <f t="shared" si="440"/>
        <v>0</v>
      </c>
      <c r="IG95" s="521">
        <f t="shared" si="441"/>
        <v>0</v>
      </c>
      <c r="IH95" s="521">
        <f t="shared" si="442"/>
        <v>0</v>
      </c>
      <c r="II95" s="521">
        <f t="shared" si="443"/>
        <v>0</v>
      </c>
      <c r="IJ95" s="521">
        <f t="shared" si="444"/>
        <v>0</v>
      </c>
      <c r="IK95" s="521">
        <f t="shared" si="445"/>
        <v>0</v>
      </c>
      <c r="IL95" s="521">
        <f t="shared" si="446"/>
        <v>0</v>
      </c>
      <c r="IM95" s="521">
        <f t="shared" si="447"/>
        <v>0</v>
      </c>
      <c r="IN95" s="521">
        <f t="shared" si="335"/>
        <v>0</v>
      </c>
      <c r="IO95" s="521">
        <f t="shared" si="336"/>
        <v>0</v>
      </c>
      <c r="IP95" s="521">
        <f t="shared" si="337"/>
        <v>0</v>
      </c>
      <c r="IQ95" s="521">
        <f t="shared" si="338"/>
        <v>0</v>
      </c>
      <c r="IR95" s="521">
        <f t="shared" si="339"/>
        <v>0</v>
      </c>
      <c r="IS95" s="521">
        <f t="shared" si="340"/>
        <v>0</v>
      </c>
      <c r="IT95" s="521">
        <f t="shared" si="341"/>
        <v>0</v>
      </c>
      <c r="IU95" s="521">
        <f t="shared" si="342"/>
        <v>0</v>
      </c>
      <c r="IV95" s="521">
        <f t="shared" si="343"/>
        <v>0</v>
      </c>
      <c r="IW95" s="823">
        <f t="shared" si="344"/>
        <v>0</v>
      </c>
      <c r="IX95" s="521">
        <f t="shared" si="345"/>
        <v>0</v>
      </c>
      <c r="IY95" s="521">
        <f t="shared" si="346"/>
        <v>0</v>
      </c>
      <c r="IZ95" s="823">
        <f t="shared" si="448"/>
        <v>0</v>
      </c>
      <c r="JA95" s="521">
        <f t="shared" si="347"/>
        <v>0</v>
      </c>
      <c r="JB95" s="521">
        <f t="shared" si="348"/>
        <v>0</v>
      </c>
      <c r="JC95" s="521">
        <f t="shared" si="349"/>
        <v>0</v>
      </c>
      <c r="JD95" s="521">
        <f t="shared" si="449"/>
        <v>0</v>
      </c>
      <c r="JE95" s="521">
        <f t="shared" si="450"/>
        <v>0</v>
      </c>
      <c r="JF95" s="521">
        <f t="shared" si="451"/>
        <v>0</v>
      </c>
      <c r="JG95" s="521">
        <f t="shared" si="452"/>
        <v>0</v>
      </c>
      <c r="JH95" s="521">
        <f t="shared" si="453"/>
        <v>0</v>
      </c>
      <c r="JI95" s="521">
        <f t="shared" si="454"/>
        <v>0</v>
      </c>
      <c r="JJ95" s="521">
        <f t="shared" si="455"/>
        <v>0</v>
      </c>
      <c r="JK95" s="521">
        <f t="shared" si="456"/>
        <v>0</v>
      </c>
      <c r="JL95" s="521">
        <f t="shared" si="457"/>
        <v>0</v>
      </c>
      <c r="JM95" s="521">
        <f t="shared" si="458"/>
        <v>0</v>
      </c>
      <c r="JN95" s="521">
        <f t="shared" si="459"/>
        <v>0</v>
      </c>
      <c r="JO95" s="521">
        <f t="shared" si="460"/>
        <v>0</v>
      </c>
      <c r="JP95" s="521">
        <f t="shared" si="461"/>
        <v>0</v>
      </c>
      <c r="JQ95" s="521">
        <f t="shared" si="462"/>
        <v>0</v>
      </c>
      <c r="JR95" s="521">
        <f t="shared" si="463"/>
        <v>0</v>
      </c>
      <c r="JS95" s="521">
        <f t="shared" si="464"/>
        <v>0</v>
      </c>
      <c r="JT95" s="521">
        <f t="shared" si="465"/>
        <v>0</v>
      </c>
      <c r="JU95" s="521">
        <f t="shared" si="466"/>
        <v>0</v>
      </c>
      <c r="JV95" s="521">
        <f t="shared" si="467"/>
        <v>0</v>
      </c>
      <c r="JW95" s="521">
        <f t="shared" si="468"/>
        <v>0</v>
      </c>
      <c r="JX95" s="521">
        <f t="shared" si="469"/>
        <v>0</v>
      </c>
      <c r="JY95" s="521">
        <f t="shared" si="470"/>
        <v>0</v>
      </c>
      <c r="JZ95" s="521">
        <f t="shared" si="471"/>
        <v>0</v>
      </c>
      <c r="KA95" s="521">
        <f t="shared" si="472"/>
        <v>0</v>
      </c>
      <c r="KB95" s="521">
        <f t="shared" si="473"/>
        <v>0</v>
      </c>
      <c r="KC95" s="521">
        <f t="shared" si="474"/>
        <v>0</v>
      </c>
      <c r="KD95" s="521">
        <f t="shared" si="475"/>
        <v>0</v>
      </c>
      <c r="KE95" s="521">
        <f t="shared" si="476"/>
        <v>0</v>
      </c>
      <c r="KF95" s="521">
        <f t="shared" si="350"/>
        <v>0</v>
      </c>
      <c r="KG95" s="521">
        <f t="shared" si="477"/>
        <v>0</v>
      </c>
      <c r="KH95" s="521">
        <f t="shared" si="478"/>
        <v>0</v>
      </c>
      <c r="KI95" s="522">
        <f t="shared" si="479"/>
        <v>0</v>
      </c>
      <c r="KJ95" s="521">
        <f t="shared" si="351"/>
        <v>0</v>
      </c>
      <c r="KK95" s="760">
        <f>IF(H95=1,VLOOKUP(C95,'総括表 (A表)'!$E$12:$AW$542,42,FALSE),)</f>
        <v>0</v>
      </c>
      <c r="KL95" s="524">
        <f t="shared" si="480"/>
        <v>0</v>
      </c>
      <c r="KM95" s="521" t="str">
        <f t="shared" si="352"/>
        <v/>
      </c>
      <c r="KN95" s="521" t="str">
        <f t="shared" si="353"/>
        <v/>
      </c>
      <c r="KO95" s="521" t="str">
        <f t="shared" si="481"/>
        <v/>
      </c>
      <c r="KP95" s="521" t="str">
        <f t="shared" si="354"/>
        <v/>
      </c>
      <c r="KQ95" s="521" t="str">
        <f t="shared" si="355"/>
        <v/>
      </c>
      <c r="KR95" s="521" t="str">
        <f t="shared" si="356"/>
        <v/>
      </c>
      <c r="KS95" s="521" t="str">
        <f t="shared" si="357"/>
        <v/>
      </c>
      <c r="KT95" s="521" t="str">
        <f t="shared" si="358"/>
        <v/>
      </c>
      <c r="KU95" s="760" t="str">
        <f t="shared" si="359"/>
        <v/>
      </c>
      <c r="KV95" s="521" t="str">
        <f t="shared" si="360"/>
        <v/>
      </c>
      <c r="KW95" s="520">
        <f t="shared" si="361"/>
        <v>0</v>
      </c>
      <c r="KX95" s="521" t="str">
        <f t="shared" si="482"/>
        <v/>
      </c>
      <c r="KY95" s="525">
        <f t="shared" si="362"/>
        <v>0</v>
      </c>
      <c r="KZ95" s="521" t="str">
        <f t="shared" si="363"/>
        <v/>
      </c>
      <c r="LA95" s="760" t="str">
        <f t="shared" si="364"/>
        <v/>
      </c>
      <c r="LB95" s="526" t="str">
        <f t="shared" si="365"/>
        <v>○</v>
      </c>
      <c r="LC95" s="520">
        <f t="shared" si="483"/>
        <v>0</v>
      </c>
      <c r="LD95" s="527">
        <f t="shared" si="484"/>
        <v>0</v>
      </c>
      <c r="LE95" s="527" t="str">
        <f t="shared" si="485"/>
        <v/>
      </c>
      <c r="LF95" s="761" t="str">
        <f t="shared" si="486"/>
        <v/>
      </c>
      <c r="LG95" s="735" t="str">
        <f t="shared" si="366"/>
        <v/>
      </c>
      <c r="LH95" s="530" t="str">
        <f t="shared" si="367"/>
        <v>○</v>
      </c>
      <c r="LI95" s="736">
        <f t="shared" si="368"/>
        <v>0</v>
      </c>
      <c r="LJ95" s="761">
        <f t="shared" si="369"/>
        <v>0</v>
      </c>
      <c r="LK95" s="532">
        <f t="shared" si="487"/>
        <v>0</v>
      </c>
      <c r="LL95" s="533" t="str">
        <f t="shared" si="488"/>
        <v>○</v>
      </c>
      <c r="LM95" s="600">
        <f t="shared" si="370"/>
        <v>0</v>
      </c>
      <c r="LN95" s="602" t="str">
        <f t="shared" si="489"/>
        <v>○</v>
      </c>
      <c r="LO95" s="608">
        <f t="shared" si="371"/>
        <v>0</v>
      </c>
      <c r="LP95" s="521" t="str">
        <f t="shared" si="372"/>
        <v/>
      </c>
      <c r="LQ95" s="607">
        <f t="shared" si="373"/>
        <v>0</v>
      </c>
      <c r="LR95" s="521" t="str">
        <f t="shared" si="374"/>
        <v/>
      </c>
      <c r="LS95" s="519" t="str">
        <f t="shared" si="375"/>
        <v/>
      </c>
      <c r="LT95" s="526" t="str">
        <f t="shared" si="376"/>
        <v>○</v>
      </c>
      <c r="LU95" s="601" t="str">
        <f t="shared" si="490"/>
        <v/>
      </c>
      <c r="LV95" s="601">
        <f t="shared" si="491"/>
        <v>0</v>
      </c>
      <c r="LW95" s="761">
        <f t="shared" si="377"/>
        <v>0</v>
      </c>
      <c r="LX95" s="735">
        <f t="shared" si="378"/>
        <v>0</v>
      </c>
      <c r="LY95" s="530" t="str">
        <f t="shared" si="379"/>
        <v>○</v>
      </c>
      <c r="LZ95" s="736">
        <f t="shared" si="380"/>
        <v>0</v>
      </c>
      <c r="MA95" s="761">
        <f t="shared" si="381"/>
        <v>0</v>
      </c>
      <c r="MB95" s="532">
        <f t="shared" si="382"/>
        <v>0</v>
      </c>
      <c r="MC95" s="533" t="str">
        <f t="shared" si="492"/>
        <v>○</v>
      </c>
      <c r="MD95" s="473">
        <f>IF(AND($H95=1,$T95=1),SUMIF($E$14:$E$213,E95,$CA$14:CA294),0)</f>
        <v>0</v>
      </c>
      <c r="ME95" s="856" t="str">
        <f t="shared" si="383"/>
        <v>○</v>
      </c>
      <c r="MF95" s="869" t="str">
        <f t="shared" si="493"/>
        <v/>
      </c>
      <c r="MG95" s="870" t="str">
        <f t="shared" si="384"/>
        <v/>
      </c>
      <c r="MH95" s="871" t="str">
        <f t="shared" si="385"/>
        <v/>
      </c>
      <c r="MI95" s="872" t="str">
        <f t="shared" si="494"/>
        <v/>
      </c>
      <c r="MJ95" s="873" t="str">
        <f t="shared" si="386"/>
        <v/>
      </c>
      <c r="MK95" s="874">
        <f t="shared" si="387"/>
        <v>0</v>
      </c>
    </row>
    <row r="96" spans="1:349" ht="18.649999999999999" customHeight="1">
      <c r="A96" s="610">
        <f t="shared" si="311"/>
        <v>0</v>
      </c>
      <c r="B96" s="610">
        <f t="shared" si="388"/>
        <v>0</v>
      </c>
      <c r="C96" s="610">
        <f t="shared" si="389"/>
        <v>0</v>
      </c>
      <c r="D96" s="610">
        <f t="shared" si="390"/>
        <v>0</v>
      </c>
      <c r="E96" s="610">
        <f t="shared" si="312"/>
        <v>0</v>
      </c>
      <c r="F96" s="610">
        <f t="shared" si="391"/>
        <v>0</v>
      </c>
      <c r="G96" s="610">
        <f t="shared" si="392"/>
        <v>0</v>
      </c>
      <c r="H96" s="610">
        <f t="shared" si="393"/>
        <v>0</v>
      </c>
      <c r="I96" s="611">
        <f t="shared" si="313"/>
        <v>83</v>
      </c>
      <c r="J96" s="406"/>
      <c r="K96" s="407"/>
      <c r="L96" s="407"/>
      <c r="M96" s="720"/>
      <c r="N96" s="924"/>
      <c r="O96" s="918"/>
      <c r="P96" s="306"/>
      <c r="Q96" s="637">
        <f t="shared" si="394"/>
        <v>0</v>
      </c>
      <c r="R96" s="656"/>
      <c r="S96" s="655"/>
      <c r="T96" s="657"/>
      <c r="U96" s="657"/>
      <c r="V96" s="762">
        <f t="shared" si="314"/>
        <v>0</v>
      </c>
      <c r="W96" s="305"/>
      <c r="X96" s="502"/>
      <c r="Y96" s="502"/>
      <c r="Z96" s="305"/>
      <c r="AA96" s="639" t="str">
        <f t="shared" si="395"/>
        <v/>
      </c>
      <c r="AB96" s="640" t="str">
        <f t="shared" si="396"/>
        <v/>
      </c>
      <c r="AC96" s="314"/>
      <c r="AD96" s="641">
        <f t="shared" si="397"/>
        <v>0</v>
      </c>
      <c r="AE96" s="729"/>
      <c r="AF96" s="728" t="str">
        <f>'整理番号表 （R6時） '!$AC96</f>
        <v/>
      </c>
      <c r="AG96" s="730" t="str">
        <f t="shared" si="398"/>
        <v/>
      </c>
      <c r="AH96" s="314"/>
      <c r="AI96" s="314"/>
      <c r="AJ96" s="639">
        <f>IF(AI96&lt;&gt;0,VLOOKUP(AI96,'整理番号表 （R6時） '!$B$20:$F$47,2,FALSE),)</f>
        <v>0</v>
      </c>
      <c r="AK96" s="409"/>
      <c r="AL96" s="733"/>
      <c r="AM96" s="409"/>
      <c r="AN96" s="315"/>
      <c r="AO96" s="644" t="str">
        <f>IF(AND($S96=1,$AN96&lt;&gt;0),VLOOKUP(AN96,'整理番号表 （R6時） '!$P$6:$Q$39,2,FALSE),IF(AND($T96=1,$AN96&gt;0,$AN96&lt;=8),VLOOKUP($AN96,'整理番号表 （R6時） '!$P$6:$Q$13,2,FALSE),IF($AN96&gt;=9,"ﾘｰｽは1～8の数字を選択","")))</f>
        <v/>
      </c>
      <c r="AP96" s="501"/>
      <c r="AQ96" s="645">
        <f t="shared" si="399"/>
        <v>0</v>
      </c>
      <c r="AR96" s="810"/>
      <c r="AS96" s="305"/>
      <c r="AT96" s="504"/>
      <c r="AU96" s="505"/>
      <c r="AV96" s="503"/>
      <c r="AW96" s="315"/>
      <c r="AX96" s="751">
        <f>IF(AW96&lt;&gt;0,VLOOKUP(AW96,'整理番号表 （R6時） '!$P$43:$R$49,2,FALSE),)</f>
        <v>0</v>
      </c>
      <c r="AY96" s="506"/>
      <c r="AZ96" s="505"/>
      <c r="BA96" s="503"/>
      <c r="BB96" s="444"/>
      <c r="BC96" s="759">
        <f t="shared" si="400"/>
        <v>0</v>
      </c>
      <c r="BD96" s="763">
        <f t="shared" si="315"/>
        <v>0</v>
      </c>
      <c r="BE96" s="759">
        <f t="shared" si="401"/>
        <v>0</v>
      </c>
      <c r="BF96" s="508"/>
      <c r="BG96" s="508"/>
      <c r="BH96" s="508"/>
      <c r="BI96" s="509"/>
      <c r="BJ96" s="770" t="str">
        <f t="shared" si="402"/>
        <v/>
      </c>
      <c r="BK96" s="772" t="str">
        <f t="shared" si="403"/>
        <v/>
      </c>
      <c r="BL96" s="648">
        <f t="shared" si="404"/>
        <v>0</v>
      </c>
      <c r="BM96" s="836"/>
      <c r="BN96" s="510"/>
      <c r="BO96" s="593"/>
      <c r="BP96" s="902"/>
      <c r="BQ96" s="756"/>
      <c r="BR96" s="756"/>
      <c r="BS96" s="756"/>
      <c r="BT96" s="929" t="str">
        <f t="shared" si="497"/>
        <v/>
      </c>
      <c r="BU96" s="911"/>
      <c r="BV96" s="752"/>
      <c r="BW96" s="751">
        <f>IF(BV96&lt;&gt;0,VLOOKUP(BV96,'整理番号表 （R6時） '!$P$43:$R$49,2,FALSE),)</f>
        <v>0</v>
      </c>
      <c r="BX96" s="758"/>
      <c r="BY96" s="757"/>
      <c r="BZ96" s="759" t="str">
        <f t="shared" si="405"/>
        <v/>
      </c>
      <c r="CA96" s="712"/>
      <c r="CB96" s="759">
        <f t="shared" si="406"/>
        <v>0</v>
      </c>
      <c r="CC96" s="763" t="str">
        <f t="shared" si="316"/>
        <v/>
      </c>
      <c r="CD96" s="754"/>
      <c r="CE96" s="754"/>
      <c r="CF96" s="759">
        <f t="shared" si="407"/>
        <v>0</v>
      </c>
      <c r="CG96" s="748"/>
      <c r="CH96" s="748"/>
      <c r="CI96" s="622"/>
      <c r="CJ96" s="853"/>
      <c r="CK96" s="854"/>
      <c r="CL96" s="665" t="str">
        <f t="shared" si="408"/>
        <v/>
      </c>
      <c r="CM96" s="666" t="str">
        <f t="shared" si="317"/>
        <v/>
      </c>
      <c r="CN96" s="744"/>
      <c r="CO96" s="496"/>
      <c r="CP96" s="762" t="str">
        <f t="shared" si="318"/>
        <v/>
      </c>
      <c r="CQ96" s="740"/>
      <c r="CR96" s="749"/>
      <c r="CS96" s="740"/>
      <c r="CT96" s="740"/>
      <c r="CU96" s="740"/>
      <c r="CV96" s="649" t="str">
        <f t="shared" si="409"/>
        <v/>
      </c>
      <c r="CW96" s="547">
        <f t="shared" si="410"/>
        <v>0</v>
      </c>
      <c r="CX96" s="762" t="str">
        <f t="shared" si="319"/>
        <v/>
      </c>
      <c r="CY96" s="715"/>
      <c r="CZ96" s="740"/>
      <c r="DA96" s="715"/>
      <c r="DB96" s="715"/>
      <c r="DC96" s="714"/>
      <c r="DD96" s="649" t="str">
        <f t="shared" si="411"/>
        <v/>
      </c>
      <c r="DE96" s="547" t="str">
        <f t="shared" si="412"/>
        <v/>
      </c>
      <c r="DF96" s="762">
        <f t="shared" si="413"/>
        <v>0</v>
      </c>
      <c r="DG96" s="762" t="str">
        <f t="shared" si="414"/>
        <v/>
      </c>
      <c r="DH96" s="762">
        <f t="shared" si="415"/>
        <v>0</v>
      </c>
      <c r="DI96" s="762">
        <f t="shared" si="416"/>
        <v>0</v>
      </c>
      <c r="DJ96" s="762">
        <f t="shared" si="417"/>
        <v>0</v>
      </c>
      <c r="DK96" s="762">
        <f t="shared" si="418"/>
        <v>0</v>
      </c>
      <c r="DL96" s="762">
        <f t="shared" si="419"/>
        <v>0</v>
      </c>
      <c r="DM96" s="762" t="str">
        <f t="shared" si="420"/>
        <v/>
      </c>
      <c r="DN96" s="855"/>
      <c r="DO96" s="661">
        <f t="shared" si="498"/>
        <v>0</v>
      </c>
      <c r="DP96" s="336">
        <f t="shared" si="498"/>
        <v>0</v>
      </c>
      <c r="DQ96" s="336">
        <f t="shared" si="498"/>
        <v>0</v>
      </c>
      <c r="DR96" s="336">
        <f t="shared" si="498"/>
        <v>0</v>
      </c>
      <c r="DS96" s="336">
        <f t="shared" si="498"/>
        <v>0</v>
      </c>
      <c r="DT96" s="336">
        <f t="shared" si="498"/>
        <v>0</v>
      </c>
      <c r="DU96" s="336">
        <f t="shared" si="320"/>
        <v>0</v>
      </c>
      <c r="DV96" s="336">
        <f t="shared" si="499"/>
        <v>0</v>
      </c>
      <c r="DW96" s="336">
        <f t="shared" si="499"/>
        <v>0</v>
      </c>
      <c r="DX96" s="336">
        <f t="shared" si="499"/>
        <v>0</v>
      </c>
      <c r="DY96" s="336">
        <f t="shared" si="499"/>
        <v>0</v>
      </c>
      <c r="DZ96" s="336">
        <f t="shared" si="499"/>
        <v>0</v>
      </c>
      <c r="EA96" s="336">
        <f t="shared" si="499"/>
        <v>0</v>
      </c>
      <c r="EB96" s="336">
        <f t="shared" si="321"/>
        <v>0</v>
      </c>
      <c r="EC96" s="336">
        <f t="shared" si="322"/>
        <v>0</v>
      </c>
      <c r="ED96" s="336">
        <f t="shared" si="323"/>
        <v>0</v>
      </c>
      <c r="EE96" s="336">
        <f t="shared" si="324"/>
        <v>0</v>
      </c>
      <c r="EF96" s="336">
        <f t="shared" si="325"/>
        <v>0</v>
      </c>
      <c r="EG96" s="390">
        <f t="shared" si="326"/>
        <v>0</v>
      </c>
      <c r="EH96" s="650">
        <f t="shared" si="421"/>
        <v>0</v>
      </c>
      <c r="EI96" s="650">
        <f>IF($AA96=1,IF(SUM($EH96:EH96)&lt;&gt;1,IF(SUM(GR96,HC96,HL96)&gt;0,1,),),)</f>
        <v>0</v>
      </c>
      <c r="EJ96" s="650">
        <f>IF($AA96=1,IF(SUM($EH96:EI96)&lt;&gt;1,IF(SUM(GS96,HD96,HM96)&gt;0,1,),),)</f>
        <v>0</v>
      </c>
      <c r="EK96" s="650">
        <f>IF($AA96=1,IF(SUM($EH96:EJ96)&lt;&gt;1,IF(SUM(GT96,HE96,HN96)&gt;0,1,),),)</f>
        <v>0</v>
      </c>
      <c r="EL96" s="650">
        <f>IF($AA96=1,IF(SUM($EH96:EK96)&lt;&gt;1,IF(SUM(GU96,GZ96,HF96,HO96)&gt;0,1,),),)</f>
        <v>0</v>
      </c>
      <c r="EM96" s="650">
        <f>IF($AA96=1,IF(SUM($EH96:EK96)&lt;&gt;1,IF(SUM(GV96,HG96,HP96)&gt;0,1,),),)</f>
        <v>0</v>
      </c>
      <c r="EN96" s="650">
        <f>IF($AA96=1,IF(SUM($EH96:EL96)&lt;&gt;1,IF(SUM(GW96,HH96,HQ96)&gt;0,1,),),)</f>
        <v>0</v>
      </c>
      <c r="EO96" s="650">
        <f>IF($AA96=1,IF(SUM($EH96:EM96)&lt;&gt;1,IF(SUM(GX96,HI96,HR96)&gt;0,1,),),)</f>
        <v>0</v>
      </c>
      <c r="EP96" s="650">
        <f>IF($AA96=1,IF(SUM($EH96:EO96)&lt;&gt;1,IF(SUM(GY96,HJ96,HS96,HA96)&gt;0,1,),),)</f>
        <v>0</v>
      </c>
      <c r="EQ96" s="818"/>
      <c r="ER96" s="818"/>
      <c r="ES96" s="818"/>
      <c r="ET96" s="818"/>
      <c r="EU96" s="818"/>
      <c r="EV96" s="818"/>
      <c r="EW96" s="59"/>
      <c r="EX96" s="59"/>
      <c r="EY96" s="59"/>
      <c r="EZ96" s="59"/>
      <c r="FA96" s="59"/>
      <c r="FB96" s="650">
        <f t="shared" si="327"/>
        <v>0</v>
      </c>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11"/>
      <c r="GB96" s="59"/>
      <c r="GC96" s="932"/>
      <c r="GD96" s="662"/>
      <c r="GE96" s="512"/>
      <c r="GF96" s="513"/>
      <c r="GG96" s="514"/>
      <c r="GH96" s="514"/>
      <c r="GI96" s="515">
        <f t="shared" si="328"/>
        <v>0</v>
      </c>
      <c r="GJ96" s="516">
        <f t="shared" si="329"/>
        <v>0</v>
      </c>
      <c r="GK96" s="517">
        <f t="shared" si="330"/>
        <v>0</v>
      </c>
      <c r="GL96" s="518">
        <f t="shared" si="331"/>
        <v>0</v>
      </c>
      <c r="GM96" s="518">
        <f t="shared" si="332"/>
        <v>0</v>
      </c>
      <c r="GN96" s="518">
        <f t="shared" si="333"/>
        <v>0</v>
      </c>
      <c r="GO96" s="518">
        <f t="shared" si="334"/>
        <v>0</v>
      </c>
      <c r="GP96" s="517">
        <f t="shared" si="422"/>
        <v>0</v>
      </c>
      <c r="GQ96" s="517">
        <f t="shared" si="423"/>
        <v>0</v>
      </c>
      <c r="GR96" s="517">
        <f>IF($GF96&lt;&gt;1,IF(AND(SUM($GQ96:GQ96)&lt;&gt;1),IF($GI96&gt;=10,1,),),0)</f>
        <v>0</v>
      </c>
      <c r="GS96" s="517">
        <f>IF($GF96&lt;&gt;1,IF(AND(SUM($GQ96:GR96)&lt;&gt;1),IF(AND($GE96=1,$GI96&gt;=4),1,),),0)</f>
        <v>0</v>
      </c>
      <c r="GT96" s="517">
        <f>IF($GF96&lt;&gt;1,IF(AND(SUM($GQ96:GS96)&lt;&gt;1),IF(AND($GE96=1,$GI96&gt;=2),1,),),0)</f>
        <v>0</v>
      </c>
      <c r="GU96" s="517">
        <f>IF($GF96&lt;&gt;1,IF(AND(SUM($GQ96:GT96)&lt;&gt;1),IF(AND($GE96=1,$GI96&gt;0),1,),),0)</f>
        <v>0</v>
      </c>
      <c r="GV96" s="517">
        <f>IF($GF96&lt;&gt;1,IF(AND(SUM($GQ96:GU96)&lt;&gt;1),IF($GI96&gt;=4,1,),),0)</f>
        <v>0</v>
      </c>
      <c r="GW96" s="517">
        <f>IF($GF96&lt;&gt;1,IF(AND(SUM($GQ96:GV96)&lt;&gt;1),IF($GE96=1,1,),),0)</f>
        <v>0</v>
      </c>
      <c r="GX96" s="517">
        <f>IF($GF96&lt;&gt;1,IF(AND(SUM($GQ96:GW96)&lt;&gt;1),IF($GI96&gt;=2,1,),),0)</f>
        <v>0</v>
      </c>
      <c r="GY96" s="517">
        <f>IF($GF96&lt;&gt;1,IF(AND(SUM($GQ96:GX96)&lt;&gt;1),IF($GI96&gt;0,1,),),0)</f>
        <v>0</v>
      </c>
      <c r="GZ96" s="517">
        <f t="shared" si="424"/>
        <v>0</v>
      </c>
      <c r="HA96" s="517">
        <f>IF(AND(SUM($GZ96:GZ96)&lt;&gt;1,$GP96=4,$GF96=1,$GI96&gt;0),1,0)</f>
        <v>0</v>
      </c>
      <c r="HB96" s="517">
        <f t="shared" si="425"/>
        <v>0</v>
      </c>
      <c r="HC96" s="517">
        <f t="shared" si="426"/>
        <v>0</v>
      </c>
      <c r="HD96" s="517">
        <f>IF(AND($GP96=2,SUM($HB96:HC96)&lt;&gt;1),IF(AND($GE96=1,$GJ96&gt;=0.2),1,),)</f>
        <v>0</v>
      </c>
      <c r="HE96" s="517">
        <f>IF(AND($GP96=2,SUM($HB96:HD96)&lt;&gt;1),IF(AND($GE96=1,$GJ96&gt;=0.1),1,),)</f>
        <v>0</v>
      </c>
      <c r="HF96" s="517">
        <f>IF(AND($GP96=2,SUM($HB96:HE96)&lt;&gt;1),IF(AND($GE96=1,$GI96&gt;0),1,),)</f>
        <v>0</v>
      </c>
      <c r="HG96" s="517">
        <f>IF(AND($GP96=2,SUM($HB96:HF96)&lt;&gt;1),IF($GJ96&gt;=0.2,1,),)</f>
        <v>0</v>
      </c>
      <c r="HH96" s="517">
        <f>IF(AND($GP96=2,SUM($HB96:HG96)&lt;&gt;1),IF($GE96=1,1,),)</f>
        <v>0</v>
      </c>
      <c r="HI96" s="517">
        <f>IF(AND($GP96=2,SUM($HB96:HH96)&lt;&gt;1),IF($GJ96&gt;=0.1,1,),)</f>
        <v>0</v>
      </c>
      <c r="HJ96" s="517">
        <f>IF(AND(SUM($HB96:HI96)&lt;&gt;1,$GP96=2,$GI96&gt;0),1,)</f>
        <v>0</v>
      </c>
      <c r="HK96" s="517">
        <f t="shared" si="427"/>
        <v>0</v>
      </c>
      <c r="HL96" s="517">
        <f t="shared" si="428"/>
        <v>0</v>
      </c>
      <c r="HM96" s="517">
        <f>IF(AND($GP96=3,SUM($HK96:HL96)&lt;&gt;1),IF(AND($GE96=1,$GJ96&gt;=0.1),1,),)</f>
        <v>0</v>
      </c>
      <c r="HN96" s="517">
        <f>IF(AND($GP96=3,SUM($HK96:HM96)&lt;&gt;1),IF(AND($GE96=1,$GJ96&gt;=0.05),1,),)</f>
        <v>0</v>
      </c>
      <c r="HO96" s="517">
        <f>IF(AND($GP96=3,SUM($HK96:HN96)&lt;&gt;1),IF(AND($GE96=1,$GI96&gt;0),1,),)</f>
        <v>0</v>
      </c>
      <c r="HP96" s="517">
        <f>IF(AND($GP96=3,SUM($HK96:HO96)&lt;&gt;1),IF($GJ96&gt;=0.1,1,),)</f>
        <v>0</v>
      </c>
      <c r="HQ96" s="517">
        <f>IF(AND($GP96=3,SUM($HK96:HP96)&lt;&gt;1),IF($GE96=1,1,),)</f>
        <v>0</v>
      </c>
      <c r="HR96" s="517">
        <f>IF(AND($GP96=3,SUM($HK96:HQ96)&lt;&gt;1),IF($GJ96&gt;=0.05,1,),)</f>
        <v>0</v>
      </c>
      <c r="HS96" s="517">
        <f>IF(AND(SUM($HK96:HR96)&lt;&gt;1,$GP96=3,$GF96=1,$GI96&gt;0),1,)</f>
        <v>0</v>
      </c>
      <c r="HT96" s="831"/>
      <c r="HU96" s="520">
        <f t="shared" si="429"/>
        <v>0</v>
      </c>
      <c r="HV96" s="521">
        <f t="shared" si="430"/>
        <v>0</v>
      </c>
      <c r="HW96" s="521">
        <f t="shared" si="431"/>
        <v>0</v>
      </c>
      <c r="HX96" s="521">
        <f t="shared" si="432"/>
        <v>0</v>
      </c>
      <c r="HY96" s="521">
        <f t="shared" si="433"/>
        <v>0</v>
      </c>
      <c r="HZ96" s="521">
        <f t="shared" si="434"/>
        <v>0</v>
      </c>
      <c r="IA96" s="521">
        <f t="shared" si="435"/>
        <v>0</v>
      </c>
      <c r="IB96" s="521">
        <f t="shared" si="436"/>
        <v>0</v>
      </c>
      <c r="IC96" s="521">
        <f t="shared" si="437"/>
        <v>0</v>
      </c>
      <c r="ID96" s="521">
        <f t="shared" si="438"/>
        <v>0</v>
      </c>
      <c r="IE96" s="521">
        <f t="shared" si="439"/>
        <v>0</v>
      </c>
      <c r="IF96" s="521">
        <f t="shared" si="440"/>
        <v>0</v>
      </c>
      <c r="IG96" s="521">
        <f t="shared" si="441"/>
        <v>0</v>
      </c>
      <c r="IH96" s="521">
        <f t="shared" si="442"/>
        <v>0</v>
      </c>
      <c r="II96" s="521">
        <f t="shared" si="443"/>
        <v>0</v>
      </c>
      <c r="IJ96" s="521">
        <f t="shared" si="444"/>
        <v>0</v>
      </c>
      <c r="IK96" s="521">
        <f t="shared" si="445"/>
        <v>0</v>
      </c>
      <c r="IL96" s="521">
        <f t="shared" si="446"/>
        <v>0</v>
      </c>
      <c r="IM96" s="521">
        <f t="shared" si="447"/>
        <v>0</v>
      </c>
      <c r="IN96" s="521">
        <f t="shared" si="335"/>
        <v>0</v>
      </c>
      <c r="IO96" s="521">
        <f t="shared" si="336"/>
        <v>0</v>
      </c>
      <c r="IP96" s="521">
        <f t="shared" si="337"/>
        <v>0</v>
      </c>
      <c r="IQ96" s="521">
        <f t="shared" si="338"/>
        <v>0</v>
      </c>
      <c r="IR96" s="521">
        <f t="shared" si="339"/>
        <v>0</v>
      </c>
      <c r="IS96" s="521">
        <f t="shared" si="340"/>
        <v>0</v>
      </c>
      <c r="IT96" s="521">
        <f t="shared" si="341"/>
        <v>0</v>
      </c>
      <c r="IU96" s="521">
        <f t="shared" si="342"/>
        <v>0</v>
      </c>
      <c r="IV96" s="521">
        <f t="shared" si="343"/>
        <v>0</v>
      </c>
      <c r="IW96" s="823">
        <f t="shared" si="344"/>
        <v>0</v>
      </c>
      <c r="IX96" s="521">
        <f t="shared" si="345"/>
        <v>0</v>
      </c>
      <c r="IY96" s="521">
        <f t="shared" si="346"/>
        <v>0</v>
      </c>
      <c r="IZ96" s="823">
        <f t="shared" si="448"/>
        <v>0</v>
      </c>
      <c r="JA96" s="521">
        <f t="shared" si="347"/>
        <v>0</v>
      </c>
      <c r="JB96" s="521">
        <f t="shared" si="348"/>
        <v>0</v>
      </c>
      <c r="JC96" s="521">
        <f t="shared" si="349"/>
        <v>0</v>
      </c>
      <c r="JD96" s="521">
        <f t="shared" si="449"/>
        <v>0</v>
      </c>
      <c r="JE96" s="521">
        <f t="shared" si="450"/>
        <v>0</v>
      </c>
      <c r="JF96" s="521">
        <f t="shared" si="451"/>
        <v>0</v>
      </c>
      <c r="JG96" s="521">
        <f t="shared" si="452"/>
        <v>0</v>
      </c>
      <c r="JH96" s="521">
        <f t="shared" si="453"/>
        <v>0</v>
      </c>
      <c r="JI96" s="521">
        <f t="shared" si="454"/>
        <v>0</v>
      </c>
      <c r="JJ96" s="521">
        <f t="shared" si="455"/>
        <v>0</v>
      </c>
      <c r="JK96" s="521">
        <f t="shared" si="456"/>
        <v>0</v>
      </c>
      <c r="JL96" s="521">
        <f t="shared" si="457"/>
        <v>0</v>
      </c>
      <c r="JM96" s="521">
        <f t="shared" si="458"/>
        <v>0</v>
      </c>
      <c r="JN96" s="521">
        <f t="shared" si="459"/>
        <v>0</v>
      </c>
      <c r="JO96" s="521">
        <f t="shared" si="460"/>
        <v>0</v>
      </c>
      <c r="JP96" s="521">
        <f t="shared" si="461"/>
        <v>0</v>
      </c>
      <c r="JQ96" s="521">
        <f t="shared" si="462"/>
        <v>0</v>
      </c>
      <c r="JR96" s="521">
        <f t="shared" si="463"/>
        <v>0</v>
      </c>
      <c r="JS96" s="521">
        <f t="shared" si="464"/>
        <v>0</v>
      </c>
      <c r="JT96" s="521">
        <f t="shared" si="465"/>
        <v>0</v>
      </c>
      <c r="JU96" s="521">
        <f t="shared" si="466"/>
        <v>0</v>
      </c>
      <c r="JV96" s="521">
        <f t="shared" si="467"/>
        <v>0</v>
      </c>
      <c r="JW96" s="521">
        <f t="shared" si="468"/>
        <v>0</v>
      </c>
      <c r="JX96" s="521">
        <f t="shared" si="469"/>
        <v>0</v>
      </c>
      <c r="JY96" s="521">
        <f t="shared" si="470"/>
        <v>0</v>
      </c>
      <c r="JZ96" s="521">
        <f t="shared" si="471"/>
        <v>0</v>
      </c>
      <c r="KA96" s="521">
        <f t="shared" si="472"/>
        <v>0</v>
      </c>
      <c r="KB96" s="521">
        <f t="shared" si="473"/>
        <v>0</v>
      </c>
      <c r="KC96" s="521">
        <f t="shared" si="474"/>
        <v>0</v>
      </c>
      <c r="KD96" s="521">
        <f t="shared" si="475"/>
        <v>0</v>
      </c>
      <c r="KE96" s="521">
        <f t="shared" si="476"/>
        <v>0</v>
      </c>
      <c r="KF96" s="521">
        <f t="shared" si="350"/>
        <v>0</v>
      </c>
      <c r="KG96" s="521">
        <f t="shared" si="477"/>
        <v>0</v>
      </c>
      <c r="KH96" s="521">
        <f t="shared" si="478"/>
        <v>0</v>
      </c>
      <c r="KI96" s="522">
        <f t="shared" si="479"/>
        <v>0</v>
      </c>
      <c r="KJ96" s="521">
        <f t="shared" si="351"/>
        <v>0</v>
      </c>
      <c r="KK96" s="760">
        <f>IF(H96=1,VLOOKUP(C96,'総括表 (A表)'!$E$12:$AW$542,42,FALSE),)</f>
        <v>0</v>
      </c>
      <c r="KL96" s="524">
        <f t="shared" si="480"/>
        <v>0</v>
      </c>
      <c r="KM96" s="521" t="str">
        <f t="shared" si="352"/>
        <v/>
      </c>
      <c r="KN96" s="521" t="str">
        <f t="shared" si="353"/>
        <v/>
      </c>
      <c r="KO96" s="521" t="str">
        <f t="shared" si="481"/>
        <v/>
      </c>
      <c r="KP96" s="521" t="str">
        <f t="shared" si="354"/>
        <v/>
      </c>
      <c r="KQ96" s="521" t="str">
        <f t="shared" si="355"/>
        <v/>
      </c>
      <c r="KR96" s="521" t="str">
        <f t="shared" si="356"/>
        <v/>
      </c>
      <c r="KS96" s="521" t="str">
        <f t="shared" si="357"/>
        <v/>
      </c>
      <c r="KT96" s="521" t="str">
        <f t="shared" si="358"/>
        <v/>
      </c>
      <c r="KU96" s="760" t="str">
        <f t="shared" si="359"/>
        <v/>
      </c>
      <c r="KV96" s="521" t="str">
        <f t="shared" si="360"/>
        <v/>
      </c>
      <c r="KW96" s="520">
        <f t="shared" si="361"/>
        <v>0</v>
      </c>
      <c r="KX96" s="521" t="str">
        <f t="shared" si="482"/>
        <v/>
      </c>
      <c r="KY96" s="525">
        <f t="shared" si="362"/>
        <v>0</v>
      </c>
      <c r="KZ96" s="521" t="str">
        <f t="shared" si="363"/>
        <v/>
      </c>
      <c r="LA96" s="760" t="str">
        <f t="shared" si="364"/>
        <v/>
      </c>
      <c r="LB96" s="526" t="str">
        <f t="shared" si="365"/>
        <v>○</v>
      </c>
      <c r="LC96" s="520">
        <f t="shared" si="483"/>
        <v>0</v>
      </c>
      <c r="LD96" s="527">
        <f t="shared" si="484"/>
        <v>0</v>
      </c>
      <c r="LE96" s="527" t="str">
        <f t="shared" si="485"/>
        <v/>
      </c>
      <c r="LF96" s="761" t="str">
        <f t="shared" si="486"/>
        <v/>
      </c>
      <c r="LG96" s="735" t="str">
        <f t="shared" si="366"/>
        <v/>
      </c>
      <c r="LH96" s="530" t="str">
        <f t="shared" si="367"/>
        <v>○</v>
      </c>
      <c r="LI96" s="736">
        <f t="shared" si="368"/>
        <v>0</v>
      </c>
      <c r="LJ96" s="761">
        <f t="shared" si="369"/>
        <v>0</v>
      </c>
      <c r="LK96" s="532">
        <f t="shared" si="487"/>
        <v>0</v>
      </c>
      <c r="LL96" s="533" t="str">
        <f t="shared" si="488"/>
        <v>○</v>
      </c>
      <c r="LM96" s="600">
        <f t="shared" si="370"/>
        <v>0</v>
      </c>
      <c r="LN96" s="602" t="str">
        <f t="shared" si="489"/>
        <v>○</v>
      </c>
      <c r="LO96" s="608">
        <f t="shared" si="371"/>
        <v>0</v>
      </c>
      <c r="LP96" s="521" t="str">
        <f t="shared" si="372"/>
        <v/>
      </c>
      <c r="LQ96" s="607">
        <f t="shared" si="373"/>
        <v>0</v>
      </c>
      <c r="LR96" s="521" t="str">
        <f t="shared" si="374"/>
        <v/>
      </c>
      <c r="LS96" s="519" t="str">
        <f t="shared" si="375"/>
        <v/>
      </c>
      <c r="LT96" s="526" t="str">
        <f t="shared" si="376"/>
        <v>○</v>
      </c>
      <c r="LU96" s="601" t="str">
        <f t="shared" si="490"/>
        <v/>
      </c>
      <c r="LV96" s="601">
        <f t="shared" si="491"/>
        <v>0</v>
      </c>
      <c r="LW96" s="761">
        <f t="shared" si="377"/>
        <v>0</v>
      </c>
      <c r="LX96" s="735">
        <f t="shared" si="378"/>
        <v>0</v>
      </c>
      <c r="LY96" s="530" t="str">
        <f t="shared" si="379"/>
        <v>○</v>
      </c>
      <c r="LZ96" s="736">
        <f t="shared" si="380"/>
        <v>0</v>
      </c>
      <c r="MA96" s="761">
        <f t="shared" si="381"/>
        <v>0</v>
      </c>
      <c r="MB96" s="532">
        <f t="shared" si="382"/>
        <v>0</v>
      </c>
      <c r="MC96" s="533" t="str">
        <f t="shared" si="492"/>
        <v>○</v>
      </c>
      <c r="MD96" s="473">
        <f>IF(AND($H96=1,$T96=1),SUMIF($E$14:$E$213,E96,$CA$14:CA295),0)</f>
        <v>0</v>
      </c>
      <c r="ME96" s="856" t="str">
        <f t="shared" si="383"/>
        <v>○</v>
      </c>
      <c r="MF96" s="869" t="str">
        <f t="shared" si="493"/>
        <v/>
      </c>
      <c r="MG96" s="870" t="str">
        <f t="shared" si="384"/>
        <v/>
      </c>
      <c r="MH96" s="871" t="str">
        <f t="shared" si="385"/>
        <v/>
      </c>
      <c r="MI96" s="872" t="str">
        <f t="shared" si="494"/>
        <v/>
      </c>
      <c r="MJ96" s="873" t="str">
        <f t="shared" si="386"/>
        <v/>
      </c>
      <c r="MK96" s="874">
        <f t="shared" si="387"/>
        <v>0</v>
      </c>
    </row>
    <row r="97" spans="1:349" ht="18.649999999999999" customHeight="1">
      <c r="A97" s="610">
        <f t="shared" si="311"/>
        <v>0</v>
      </c>
      <c r="B97" s="610">
        <f t="shared" si="388"/>
        <v>0</v>
      </c>
      <c r="C97" s="610">
        <f t="shared" si="389"/>
        <v>0</v>
      </c>
      <c r="D97" s="610">
        <f t="shared" si="390"/>
        <v>0</v>
      </c>
      <c r="E97" s="610">
        <f t="shared" si="312"/>
        <v>0</v>
      </c>
      <c r="F97" s="610">
        <f t="shared" si="391"/>
        <v>0</v>
      </c>
      <c r="G97" s="610">
        <f t="shared" si="392"/>
        <v>0</v>
      </c>
      <c r="H97" s="610">
        <f t="shared" si="393"/>
        <v>0</v>
      </c>
      <c r="I97" s="611">
        <f t="shared" si="313"/>
        <v>84</v>
      </c>
      <c r="J97" s="406"/>
      <c r="K97" s="407"/>
      <c r="L97" s="407"/>
      <c r="M97" s="720"/>
      <c r="N97" s="924"/>
      <c r="O97" s="918"/>
      <c r="P97" s="306"/>
      <c r="Q97" s="637">
        <f t="shared" si="394"/>
        <v>0</v>
      </c>
      <c r="R97" s="656"/>
      <c r="S97" s="655"/>
      <c r="T97" s="657"/>
      <c r="U97" s="657"/>
      <c r="V97" s="762">
        <f t="shared" si="314"/>
        <v>0</v>
      </c>
      <c r="W97" s="305"/>
      <c r="X97" s="502"/>
      <c r="Y97" s="502"/>
      <c r="Z97" s="305"/>
      <c r="AA97" s="639" t="str">
        <f t="shared" si="395"/>
        <v/>
      </c>
      <c r="AB97" s="640" t="str">
        <f t="shared" si="396"/>
        <v/>
      </c>
      <c r="AC97" s="314"/>
      <c r="AD97" s="641">
        <f t="shared" si="397"/>
        <v>0</v>
      </c>
      <c r="AE97" s="729"/>
      <c r="AF97" s="728" t="str">
        <f>'整理番号表 （R6時） '!$AC97</f>
        <v/>
      </c>
      <c r="AG97" s="730" t="str">
        <f t="shared" si="398"/>
        <v/>
      </c>
      <c r="AH97" s="314"/>
      <c r="AI97" s="314"/>
      <c r="AJ97" s="639">
        <f>IF(AI97&lt;&gt;0,VLOOKUP(AI97,'整理番号表 （R6時） '!$B$20:$F$47,2,FALSE),)</f>
        <v>0</v>
      </c>
      <c r="AK97" s="409"/>
      <c r="AL97" s="733"/>
      <c r="AM97" s="409"/>
      <c r="AN97" s="315"/>
      <c r="AO97" s="644" t="str">
        <f>IF(AND($S97=1,$AN97&lt;&gt;0),VLOOKUP(AN97,'整理番号表 （R6時） '!$P$6:$Q$39,2,FALSE),IF(AND($T97=1,$AN97&gt;0,$AN97&lt;=8),VLOOKUP($AN97,'整理番号表 （R6時） '!$P$6:$Q$13,2,FALSE),IF($AN97&gt;=9,"ﾘｰｽは1～8の数字を選択","")))</f>
        <v/>
      </c>
      <c r="AP97" s="501"/>
      <c r="AQ97" s="645">
        <f t="shared" si="399"/>
        <v>0</v>
      </c>
      <c r="AR97" s="810"/>
      <c r="AS97" s="305"/>
      <c r="AT97" s="504"/>
      <c r="AU97" s="505"/>
      <c r="AV97" s="503"/>
      <c r="AW97" s="315"/>
      <c r="AX97" s="751">
        <f>IF(AW97&lt;&gt;0,VLOOKUP(AW97,'整理番号表 （R6時） '!$P$43:$R$49,2,FALSE),)</f>
        <v>0</v>
      </c>
      <c r="AY97" s="506"/>
      <c r="AZ97" s="505"/>
      <c r="BA97" s="503"/>
      <c r="BB97" s="444"/>
      <c r="BC97" s="759">
        <f t="shared" si="400"/>
        <v>0</v>
      </c>
      <c r="BD97" s="763">
        <f t="shared" si="315"/>
        <v>0</v>
      </c>
      <c r="BE97" s="759">
        <f t="shared" si="401"/>
        <v>0</v>
      </c>
      <c r="BF97" s="508"/>
      <c r="BG97" s="508"/>
      <c r="BH97" s="508"/>
      <c r="BI97" s="509"/>
      <c r="BJ97" s="770" t="str">
        <f t="shared" si="402"/>
        <v/>
      </c>
      <c r="BK97" s="772" t="str">
        <f t="shared" si="403"/>
        <v/>
      </c>
      <c r="BL97" s="648">
        <f t="shared" si="404"/>
        <v>0</v>
      </c>
      <c r="BM97" s="836"/>
      <c r="BN97" s="510"/>
      <c r="BO97" s="593"/>
      <c r="BP97" s="902"/>
      <c r="BQ97" s="756"/>
      <c r="BR97" s="756"/>
      <c r="BS97" s="756"/>
      <c r="BT97" s="929" t="str">
        <f t="shared" si="497"/>
        <v/>
      </c>
      <c r="BU97" s="911"/>
      <c r="BV97" s="752"/>
      <c r="BW97" s="751">
        <f>IF(BV97&lt;&gt;0,VLOOKUP(BV97,'整理番号表 （R6時） '!$P$43:$R$49,2,FALSE),)</f>
        <v>0</v>
      </c>
      <c r="BX97" s="758"/>
      <c r="BY97" s="757"/>
      <c r="BZ97" s="759" t="str">
        <f t="shared" si="405"/>
        <v/>
      </c>
      <c r="CA97" s="712"/>
      <c r="CB97" s="759">
        <f t="shared" si="406"/>
        <v>0</v>
      </c>
      <c r="CC97" s="763" t="str">
        <f t="shared" si="316"/>
        <v/>
      </c>
      <c r="CD97" s="754"/>
      <c r="CE97" s="754"/>
      <c r="CF97" s="759">
        <f t="shared" si="407"/>
        <v>0</v>
      </c>
      <c r="CG97" s="748"/>
      <c r="CH97" s="748"/>
      <c r="CI97" s="622"/>
      <c r="CJ97" s="853"/>
      <c r="CK97" s="854"/>
      <c r="CL97" s="665" t="str">
        <f t="shared" si="408"/>
        <v/>
      </c>
      <c r="CM97" s="666" t="str">
        <f t="shared" si="317"/>
        <v/>
      </c>
      <c r="CN97" s="744"/>
      <c r="CO97" s="496"/>
      <c r="CP97" s="762" t="str">
        <f t="shared" si="318"/>
        <v/>
      </c>
      <c r="CQ97" s="740"/>
      <c r="CR97" s="749"/>
      <c r="CS97" s="740"/>
      <c r="CT97" s="740"/>
      <c r="CU97" s="740"/>
      <c r="CV97" s="649" t="str">
        <f t="shared" si="409"/>
        <v/>
      </c>
      <c r="CW97" s="547">
        <f t="shared" si="410"/>
        <v>0</v>
      </c>
      <c r="CX97" s="762" t="str">
        <f t="shared" si="319"/>
        <v/>
      </c>
      <c r="CY97" s="715"/>
      <c r="CZ97" s="740"/>
      <c r="DA97" s="715"/>
      <c r="DB97" s="715"/>
      <c r="DC97" s="714"/>
      <c r="DD97" s="649" t="str">
        <f t="shared" si="411"/>
        <v/>
      </c>
      <c r="DE97" s="547" t="str">
        <f t="shared" si="412"/>
        <v/>
      </c>
      <c r="DF97" s="762">
        <f t="shared" si="413"/>
        <v>0</v>
      </c>
      <c r="DG97" s="762" t="str">
        <f t="shared" si="414"/>
        <v/>
      </c>
      <c r="DH97" s="762">
        <f t="shared" si="415"/>
        <v>0</v>
      </c>
      <c r="DI97" s="762">
        <f t="shared" si="416"/>
        <v>0</v>
      </c>
      <c r="DJ97" s="762">
        <f t="shared" si="417"/>
        <v>0</v>
      </c>
      <c r="DK97" s="762">
        <f t="shared" si="418"/>
        <v>0</v>
      </c>
      <c r="DL97" s="762">
        <f t="shared" si="419"/>
        <v>0</v>
      </c>
      <c r="DM97" s="762" t="str">
        <f t="shared" si="420"/>
        <v/>
      </c>
      <c r="DN97" s="855"/>
      <c r="DO97" s="661">
        <f t="shared" si="498"/>
        <v>0</v>
      </c>
      <c r="DP97" s="336">
        <f t="shared" si="498"/>
        <v>0</v>
      </c>
      <c r="DQ97" s="336">
        <f t="shared" si="498"/>
        <v>0</v>
      </c>
      <c r="DR97" s="336">
        <f t="shared" si="498"/>
        <v>0</v>
      </c>
      <c r="DS97" s="336">
        <f t="shared" si="498"/>
        <v>0</v>
      </c>
      <c r="DT97" s="336">
        <f t="shared" si="498"/>
        <v>0</v>
      </c>
      <c r="DU97" s="336">
        <f t="shared" si="320"/>
        <v>0</v>
      </c>
      <c r="DV97" s="336">
        <f t="shared" si="499"/>
        <v>0</v>
      </c>
      <c r="DW97" s="336">
        <f t="shared" si="499"/>
        <v>0</v>
      </c>
      <c r="DX97" s="336">
        <f t="shared" si="499"/>
        <v>0</v>
      </c>
      <c r="DY97" s="336">
        <f t="shared" si="499"/>
        <v>0</v>
      </c>
      <c r="DZ97" s="336">
        <f t="shared" si="499"/>
        <v>0</v>
      </c>
      <c r="EA97" s="336">
        <f t="shared" si="499"/>
        <v>0</v>
      </c>
      <c r="EB97" s="336">
        <f t="shared" si="321"/>
        <v>0</v>
      </c>
      <c r="EC97" s="336">
        <f t="shared" si="322"/>
        <v>0</v>
      </c>
      <c r="ED97" s="336">
        <f t="shared" si="323"/>
        <v>0</v>
      </c>
      <c r="EE97" s="336">
        <f t="shared" si="324"/>
        <v>0</v>
      </c>
      <c r="EF97" s="336">
        <f t="shared" si="325"/>
        <v>0</v>
      </c>
      <c r="EG97" s="390">
        <f t="shared" si="326"/>
        <v>0</v>
      </c>
      <c r="EH97" s="650">
        <f t="shared" si="421"/>
        <v>0</v>
      </c>
      <c r="EI97" s="650">
        <f>IF($AA97=1,IF(SUM($EH97:EH97)&lt;&gt;1,IF(SUM(GR97,HC97,HL97)&gt;0,1,),),)</f>
        <v>0</v>
      </c>
      <c r="EJ97" s="650">
        <f>IF($AA97=1,IF(SUM($EH97:EI97)&lt;&gt;1,IF(SUM(GS97,HD97,HM97)&gt;0,1,),),)</f>
        <v>0</v>
      </c>
      <c r="EK97" s="650">
        <f>IF($AA97=1,IF(SUM($EH97:EJ97)&lt;&gt;1,IF(SUM(GT97,HE97,HN97)&gt;0,1,),),)</f>
        <v>0</v>
      </c>
      <c r="EL97" s="650">
        <f>IF($AA97=1,IF(SUM($EH97:EK97)&lt;&gt;1,IF(SUM(GU97,GZ97,HF97,HO97)&gt;0,1,),),)</f>
        <v>0</v>
      </c>
      <c r="EM97" s="650">
        <f>IF($AA97=1,IF(SUM($EH97:EK97)&lt;&gt;1,IF(SUM(GV97,HG97,HP97)&gt;0,1,),),)</f>
        <v>0</v>
      </c>
      <c r="EN97" s="650">
        <f>IF($AA97=1,IF(SUM($EH97:EL97)&lt;&gt;1,IF(SUM(GW97,HH97,HQ97)&gt;0,1,),),)</f>
        <v>0</v>
      </c>
      <c r="EO97" s="650">
        <f>IF($AA97=1,IF(SUM($EH97:EM97)&lt;&gt;1,IF(SUM(GX97,HI97,HR97)&gt;0,1,),),)</f>
        <v>0</v>
      </c>
      <c r="EP97" s="650">
        <f>IF($AA97=1,IF(SUM($EH97:EO97)&lt;&gt;1,IF(SUM(GY97,HJ97,HS97,HA97)&gt;0,1,),),)</f>
        <v>0</v>
      </c>
      <c r="EQ97" s="818"/>
      <c r="ER97" s="818"/>
      <c r="ES97" s="818"/>
      <c r="ET97" s="818"/>
      <c r="EU97" s="818"/>
      <c r="EV97" s="818"/>
      <c r="EW97" s="59"/>
      <c r="EX97" s="59"/>
      <c r="EY97" s="59"/>
      <c r="EZ97" s="59"/>
      <c r="FA97" s="59"/>
      <c r="FB97" s="650">
        <f t="shared" si="327"/>
        <v>0</v>
      </c>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11"/>
      <c r="GB97" s="59"/>
      <c r="GC97" s="932"/>
      <c r="GD97" s="662"/>
      <c r="GE97" s="512"/>
      <c r="GF97" s="513"/>
      <c r="GG97" s="514"/>
      <c r="GH97" s="514"/>
      <c r="GI97" s="515">
        <f t="shared" si="328"/>
        <v>0</v>
      </c>
      <c r="GJ97" s="516">
        <f t="shared" si="329"/>
        <v>0</v>
      </c>
      <c r="GK97" s="517">
        <f t="shared" si="330"/>
        <v>0</v>
      </c>
      <c r="GL97" s="518">
        <f t="shared" si="331"/>
        <v>0</v>
      </c>
      <c r="GM97" s="518">
        <f t="shared" si="332"/>
        <v>0</v>
      </c>
      <c r="GN97" s="518">
        <f t="shared" si="333"/>
        <v>0</v>
      </c>
      <c r="GO97" s="518">
        <f t="shared" si="334"/>
        <v>0</v>
      </c>
      <c r="GP97" s="517">
        <f t="shared" si="422"/>
        <v>0</v>
      </c>
      <c r="GQ97" s="517">
        <f t="shared" si="423"/>
        <v>0</v>
      </c>
      <c r="GR97" s="517">
        <f>IF($GF97&lt;&gt;1,IF(AND(SUM($GQ97:GQ97)&lt;&gt;1),IF($GI97&gt;=10,1,),),0)</f>
        <v>0</v>
      </c>
      <c r="GS97" s="517">
        <f>IF($GF97&lt;&gt;1,IF(AND(SUM($GQ97:GR97)&lt;&gt;1),IF(AND($GE97=1,$GI97&gt;=4),1,),),0)</f>
        <v>0</v>
      </c>
      <c r="GT97" s="517">
        <f>IF($GF97&lt;&gt;1,IF(AND(SUM($GQ97:GS97)&lt;&gt;1),IF(AND($GE97=1,$GI97&gt;=2),1,),),0)</f>
        <v>0</v>
      </c>
      <c r="GU97" s="517">
        <f>IF($GF97&lt;&gt;1,IF(AND(SUM($GQ97:GT97)&lt;&gt;1),IF(AND($GE97=1,$GI97&gt;0),1,),),0)</f>
        <v>0</v>
      </c>
      <c r="GV97" s="517">
        <f>IF($GF97&lt;&gt;1,IF(AND(SUM($GQ97:GU97)&lt;&gt;1),IF($GI97&gt;=4,1,),),0)</f>
        <v>0</v>
      </c>
      <c r="GW97" s="517">
        <f>IF($GF97&lt;&gt;1,IF(AND(SUM($GQ97:GV97)&lt;&gt;1),IF($GE97=1,1,),),0)</f>
        <v>0</v>
      </c>
      <c r="GX97" s="517">
        <f>IF($GF97&lt;&gt;1,IF(AND(SUM($GQ97:GW97)&lt;&gt;1),IF($GI97&gt;=2,1,),),0)</f>
        <v>0</v>
      </c>
      <c r="GY97" s="517">
        <f>IF($GF97&lt;&gt;1,IF(AND(SUM($GQ97:GX97)&lt;&gt;1),IF($GI97&gt;0,1,),),0)</f>
        <v>0</v>
      </c>
      <c r="GZ97" s="517">
        <f t="shared" si="424"/>
        <v>0</v>
      </c>
      <c r="HA97" s="517">
        <f>IF(AND(SUM($GZ97:GZ97)&lt;&gt;1,$GP97=4,$GF97=1,$GI97&gt;0),1,0)</f>
        <v>0</v>
      </c>
      <c r="HB97" s="517">
        <f t="shared" si="425"/>
        <v>0</v>
      </c>
      <c r="HC97" s="517">
        <f t="shared" si="426"/>
        <v>0</v>
      </c>
      <c r="HD97" s="517">
        <f>IF(AND($GP97=2,SUM($HB97:HC97)&lt;&gt;1),IF(AND($GE97=1,$GJ97&gt;=0.2),1,),)</f>
        <v>0</v>
      </c>
      <c r="HE97" s="517">
        <f>IF(AND($GP97=2,SUM($HB97:HD97)&lt;&gt;1),IF(AND($GE97=1,$GJ97&gt;=0.1),1,),)</f>
        <v>0</v>
      </c>
      <c r="HF97" s="517">
        <f>IF(AND($GP97=2,SUM($HB97:HE97)&lt;&gt;1),IF(AND($GE97=1,$GI97&gt;0),1,),)</f>
        <v>0</v>
      </c>
      <c r="HG97" s="517">
        <f>IF(AND($GP97=2,SUM($HB97:HF97)&lt;&gt;1),IF($GJ97&gt;=0.2,1,),)</f>
        <v>0</v>
      </c>
      <c r="HH97" s="517">
        <f>IF(AND($GP97=2,SUM($HB97:HG97)&lt;&gt;1),IF($GE97=1,1,),)</f>
        <v>0</v>
      </c>
      <c r="HI97" s="517">
        <f>IF(AND($GP97=2,SUM($HB97:HH97)&lt;&gt;1),IF($GJ97&gt;=0.1,1,),)</f>
        <v>0</v>
      </c>
      <c r="HJ97" s="517">
        <f>IF(AND(SUM($HB97:HI97)&lt;&gt;1,$GP97=2,$GI97&gt;0),1,)</f>
        <v>0</v>
      </c>
      <c r="HK97" s="517">
        <f t="shared" si="427"/>
        <v>0</v>
      </c>
      <c r="HL97" s="517">
        <f t="shared" si="428"/>
        <v>0</v>
      </c>
      <c r="HM97" s="517">
        <f>IF(AND($GP97=3,SUM($HK97:HL97)&lt;&gt;1),IF(AND($GE97=1,$GJ97&gt;=0.1),1,),)</f>
        <v>0</v>
      </c>
      <c r="HN97" s="517">
        <f>IF(AND($GP97=3,SUM($HK97:HM97)&lt;&gt;1),IF(AND($GE97=1,$GJ97&gt;=0.05),1,),)</f>
        <v>0</v>
      </c>
      <c r="HO97" s="517">
        <f>IF(AND($GP97=3,SUM($HK97:HN97)&lt;&gt;1),IF(AND($GE97=1,$GI97&gt;0),1,),)</f>
        <v>0</v>
      </c>
      <c r="HP97" s="517">
        <f>IF(AND($GP97=3,SUM($HK97:HO97)&lt;&gt;1),IF($GJ97&gt;=0.1,1,),)</f>
        <v>0</v>
      </c>
      <c r="HQ97" s="517">
        <f>IF(AND($GP97=3,SUM($HK97:HP97)&lt;&gt;1),IF($GE97=1,1,),)</f>
        <v>0</v>
      </c>
      <c r="HR97" s="517">
        <f>IF(AND($GP97=3,SUM($HK97:HQ97)&lt;&gt;1),IF($GJ97&gt;=0.05,1,),)</f>
        <v>0</v>
      </c>
      <c r="HS97" s="517">
        <f>IF(AND(SUM($HK97:HR97)&lt;&gt;1,$GP97=3,$GF97=1,$GI97&gt;0),1,)</f>
        <v>0</v>
      </c>
      <c r="HT97" s="831"/>
      <c r="HU97" s="520">
        <f t="shared" si="429"/>
        <v>0</v>
      </c>
      <c r="HV97" s="521">
        <f t="shared" si="430"/>
        <v>0</v>
      </c>
      <c r="HW97" s="521">
        <f t="shared" si="431"/>
        <v>0</v>
      </c>
      <c r="HX97" s="521">
        <f t="shared" si="432"/>
        <v>0</v>
      </c>
      <c r="HY97" s="521">
        <f t="shared" si="433"/>
        <v>0</v>
      </c>
      <c r="HZ97" s="521">
        <f t="shared" si="434"/>
        <v>0</v>
      </c>
      <c r="IA97" s="521">
        <f t="shared" si="435"/>
        <v>0</v>
      </c>
      <c r="IB97" s="521">
        <f t="shared" si="436"/>
        <v>0</v>
      </c>
      <c r="IC97" s="521">
        <f t="shared" si="437"/>
        <v>0</v>
      </c>
      <c r="ID97" s="521">
        <f t="shared" si="438"/>
        <v>0</v>
      </c>
      <c r="IE97" s="521">
        <f t="shared" si="439"/>
        <v>0</v>
      </c>
      <c r="IF97" s="521">
        <f t="shared" si="440"/>
        <v>0</v>
      </c>
      <c r="IG97" s="521">
        <f t="shared" si="441"/>
        <v>0</v>
      </c>
      <c r="IH97" s="521">
        <f t="shared" si="442"/>
        <v>0</v>
      </c>
      <c r="II97" s="521">
        <f t="shared" si="443"/>
        <v>0</v>
      </c>
      <c r="IJ97" s="521">
        <f t="shared" si="444"/>
        <v>0</v>
      </c>
      <c r="IK97" s="521">
        <f t="shared" si="445"/>
        <v>0</v>
      </c>
      <c r="IL97" s="521">
        <f t="shared" si="446"/>
        <v>0</v>
      </c>
      <c r="IM97" s="521">
        <f t="shared" si="447"/>
        <v>0</v>
      </c>
      <c r="IN97" s="521">
        <f t="shared" si="335"/>
        <v>0</v>
      </c>
      <c r="IO97" s="521">
        <f t="shared" si="336"/>
        <v>0</v>
      </c>
      <c r="IP97" s="521">
        <f t="shared" si="337"/>
        <v>0</v>
      </c>
      <c r="IQ97" s="521">
        <f t="shared" si="338"/>
        <v>0</v>
      </c>
      <c r="IR97" s="521">
        <f t="shared" si="339"/>
        <v>0</v>
      </c>
      <c r="IS97" s="521">
        <f t="shared" si="340"/>
        <v>0</v>
      </c>
      <c r="IT97" s="521">
        <f t="shared" si="341"/>
        <v>0</v>
      </c>
      <c r="IU97" s="521">
        <f t="shared" si="342"/>
        <v>0</v>
      </c>
      <c r="IV97" s="521">
        <f t="shared" si="343"/>
        <v>0</v>
      </c>
      <c r="IW97" s="823">
        <f t="shared" si="344"/>
        <v>0</v>
      </c>
      <c r="IX97" s="521">
        <f t="shared" si="345"/>
        <v>0</v>
      </c>
      <c r="IY97" s="521">
        <f t="shared" si="346"/>
        <v>0</v>
      </c>
      <c r="IZ97" s="823">
        <f t="shared" si="448"/>
        <v>0</v>
      </c>
      <c r="JA97" s="521">
        <f t="shared" si="347"/>
        <v>0</v>
      </c>
      <c r="JB97" s="521">
        <f t="shared" si="348"/>
        <v>0</v>
      </c>
      <c r="JC97" s="521">
        <f t="shared" si="349"/>
        <v>0</v>
      </c>
      <c r="JD97" s="521">
        <f t="shared" si="449"/>
        <v>0</v>
      </c>
      <c r="JE97" s="521">
        <f t="shared" si="450"/>
        <v>0</v>
      </c>
      <c r="JF97" s="521">
        <f t="shared" si="451"/>
        <v>0</v>
      </c>
      <c r="JG97" s="521">
        <f t="shared" si="452"/>
        <v>0</v>
      </c>
      <c r="JH97" s="521">
        <f t="shared" si="453"/>
        <v>0</v>
      </c>
      <c r="JI97" s="521">
        <f t="shared" si="454"/>
        <v>0</v>
      </c>
      <c r="JJ97" s="521">
        <f t="shared" si="455"/>
        <v>0</v>
      </c>
      <c r="JK97" s="521">
        <f t="shared" si="456"/>
        <v>0</v>
      </c>
      <c r="JL97" s="521">
        <f t="shared" si="457"/>
        <v>0</v>
      </c>
      <c r="JM97" s="521">
        <f t="shared" si="458"/>
        <v>0</v>
      </c>
      <c r="JN97" s="521">
        <f t="shared" si="459"/>
        <v>0</v>
      </c>
      <c r="JO97" s="521">
        <f t="shared" si="460"/>
        <v>0</v>
      </c>
      <c r="JP97" s="521">
        <f t="shared" si="461"/>
        <v>0</v>
      </c>
      <c r="JQ97" s="521">
        <f t="shared" si="462"/>
        <v>0</v>
      </c>
      <c r="JR97" s="521">
        <f t="shared" si="463"/>
        <v>0</v>
      </c>
      <c r="JS97" s="521">
        <f t="shared" si="464"/>
        <v>0</v>
      </c>
      <c r="JT97" s="521">
        <f t="shared" si="465"/>
        <v>0</v>
      </c>
      <c r="JU97" s="521">
        <f t="shared" si="466"/>
        <v>0</v>
      </c>
      <c r="JV97" s="521">
        <f t="shared" si="467"/>
        <v>0</v>
      </c>
      <c r="JW97" s="521">
        <f t="shared" si="468"/>
        <v>0</v>
      </c>
      <c r="JX97" s="521">
        <f t="shared" si="469"/>
        <v>0</v>
      </c>
      <c r="JY97" s="521">
        <f t="shared" si="470"/>
        <v>0</v>
      </c>
      <c r="JZ97" s="521">
        <f t="shared" si="471"/>
        <v>0</v>
      </c>
      <c r="KA97" s="521">
        <f t="shared" si="472"/>
        <v>0</v>
      </c>
      <c r="KB97" s="521">
        <f t="shared" si="473"/>
        <v>0</v>
      </c>
      <c r="KC97" s="521">
        <f t="shared" si="474"/>
        <v>0</v>
      </c>
      <c r="KD97" s="521">
        <f t="shared" si="475"/>
        <v>0</v>
      </c>
      <c r="KE97" s="521">
        <f t="shared" si="476"/>
        <v>0</v>
      </c>
      <c r="KF97" s="521">
        <f t="shared" si="350"/>
        <v>0</v>
      </c>
      <c r="KG97" s="521">
        <f t="shared" si="477"/>
        <v>0</v>
      </c>
      <c r="KH97" s="521">
        <f t="shared" si="478"/>
        <v>0</v>
      </c>
      <c r="KI97" s="522">
        <f t="shared" si="479"/>
        <v>0</v>
      </c>
      <c r="KJ97" s="521">
        <f t="shared" si="351"/>
        <v>0</v>
      </c>
      <c r="KK97" s="760">
        <f>IF(H97=1,VLOOKUP(C97,'総括表 (A表)'!$E$12:$AW$542,42,FALSE),)</f>
        <v>0</v>
      </c>
      <c r="KL97" s="524">
        <f t="shared" si="480"/>
        <v>0</v>
      </c>
      <c r="KM97" s="521" t="str">
        <f t="shared" si="352"/>
        <v/>
      </c>
      <c r="KN97" s="521" t="str">
        <f t="shared" si="353"/>
        <v/>
      </c>
      <c r="KO97" s="521" t="str">
        <f t="shared" si="481"/>
        <v/>
      </c>
      <c r="KP97" s="521" t="str">
        <f t="shared" si="354"/>
        <v/>
      </c>
      <c r="KQ97" s="521" t="str">
        <f t="shared" si="355"/>
        <v/>
      </c>
      <c r="KR97" s="521" t="str">
        <f t="shared" si="356"/>
        <v/>
      </c>
      <c r="KS97" s="521" t="str">
        <f t="shared" si="357"/>
        <v/>
      </c>
      <c r="KT97" s="521" t="str">
        <f t="shared" si="358"/>
        <v/>
      </c>
      <c r="KU97" s="760" t="str">
        <f t="shared" si="359"/>
        <v/>
      </c>
      <c r="KV97" s="521" t="str">
        <f t="shared" si="360"/>
        <v/>
      </c>
      <c r="KW97" s="520">
        <f t="shared" si="361"/>
        <v>0</v>
      </c>
      <c r="KX97" s="521" t="str">
        <f t="shared" si="482"/>
        <v/>
      </c>
      <c r="KY97" s="525">
        <f t="shared" si="362"/>
        <v>0</v>
      </c>
      <c r="KZ97" s="521" t="str">
        <f t="shared" si="363"/>
        <v/>
      </c>
      <c r="LA97" s="760" t="str">
        <f t="shared" si="364"/>
        <v/>
      </c>
      <c r="LB97" s="526" t="str">
        <f t="shared" si="365"/>
        <v>○</v>
      </c>
      <c r="LC97" s="520">
        <f t="shared" si="483"/>
        <v>0</v>
      </c>
      <c r="LD97" s="527">
        <f t="shared" si="484"/>
        <v>0</v>
      </c>
      <c r="LE97" s="527" t="str">
        <f t="shared" si="485"/>
        <v/>
      </c>
      <c r="LF97" s="761" t="str">
        <f t="shared" si="486"/>
        <v/>
      </c>
      <c r="LG97" s="735" t="str">
        <f t="shared" si="366"/>
        <v/>
      </c>
      <c r="LH97" s="530" t="str">
        <f t="shared" si="367"/>
        <v>○</v>
      </c>
      <c r="LI97" s="736">
        <f t="shared" si="368"/>
        <v>0</v>
      </c>
      <c r="LJ97" s="761">
        <f t="shared" si="369"/>
        <v>0</v>
      </c>
      <c r="LK97" s="532">
        <f t="shared" si="487"/>
        <v>0</v>
      </c>
      <c r="LL97" s="533" t="str">
        <f t="shared" si="488"/>
        <v>○</v>
      </c>
      <c r="LM97" s="600">
        <f t="shared" si="370"/>
        <v>0</v>
      </c>
      <c r="LN97" s="602" t="str">
        <f t="shared" si="489"/>
        <v>○</v>
      </c>
      <c r="LO97" s="608">
        <f t="shared" si="371"/>
        <v>0</v>
      </c>
      <c r="LP97" s="521" t="str">
        <f t="shared" si="372"/>
        <v/>
      </c>
      <c r="LQ97" s="607">
        <f t="shared" si="373"/>
        <v>0</v>
      </c>
      <c r="LR97" s="521" t="str">
        <f t="shared" si="374"/>
        <v/>
      </c>
      <c r="LS97" s="519" t="str">
        <f t="shared" si="375"/>
        <v/>
      </c>
      <c r="LT97" s="526" t="str">
        <f t="shared" si="376"/>
        <v>○</v>
      </c>
      <c r="LU97" s="601" t="str">
        <f t="shared" si="490"/>
        <v/>
      </c>
      <c r="LV97" s="601">
        <f t="shared" si="491"/>
        <v>0</v>
      </c>
      <c r="LW97" s="761">
        <f t="shared" si="377"/>
        <v>0</v>
      </c>
      <c r="LX97" s="735">
        <f t="shared" si="378"/>
        <v>0</v>
      </c>
      <c r="LY97" s="530" t="str">
        <f t="shared" si="379"/>
        <v>○</v>
      </c>
      <c r="LZ97" s="736">
        <f t="shared" si="380"/>
        <v>0</v>
      </c>
      <c r="MA97" s="761">
        <f t="shared" si="381"/>
        <v>0</v>
      </c>
      <c r="MB97" s="532">
        <f t="shared" si="382"/>
        <v>0</v>
      </c>
      <c r="MC97" s="533" t="str">
        <f t="shared" si="492"/>
        <v>○</v>
      </c>
      <c r="MD97" s="473">
        <f>IF(AND($H97=1,$T97=1),SUMIF($E$14:$E$213,E97,$CA$14:CA296),0)</f>
        <v>0</v>
      </c>
      <c r="ME97" s="856" t="str">
        <f t="shared" si="383"/>
        <v>○</v>
      </c>
      <c r="MF97" s="869" t="str">
        <f t="shared" si="493"/>
        <v/>
      </c>
      <c r="MG97" s="870" t="str">
        <f t="shared" si="384"/>
        <v/>
      </c>
      <c r="MH97" s="871" t="str">
        <f t="shared" si="385"/>
        <v/>
      </c>
      <c r="MI97" s="872" t="str">
        <f t="shared" si="494"/>
        <v/>
      </c>
      <c r="MJ97" s="873" t="str">
        <f t="shared" si="386"/>
        <v/>
      </c>
      <c r="MK97" s="874">
        <f t="shared" si="387"/>
        <v>0</v>
      </c>
    </row>
    <row r="98" spans="1:349" ht="18.649999999999999" customHeight="1">
      <c r="A98" s="610">
        <f t="shared" si="311"/>
        <v>0</v>
      </c>
      <c r="B98" s="610">
        <f t="shared" si="388"/>
        <v>0</v>
      </c>
      <c r="C98" s="610">
        <f t="shared" si="389"/>
        <v>0</v>
      </c>
      <c r="D98" s="610">
        <f t="shared" si="390"/>
        <v>0</v>
      </c>
      <c r="E98" s="610">
        <f t="shared" si="312"/>
        <v>0</v>
      </c>
      <c r="F98" s="610">
        <f t="shared" si="391"/>
        <v>0</v>
      </c>
      <c r="G98" s="610">
        <f t="shared" si="392"/>
        <v>0</v>
      </c>
      <c r="H98" s="610">
        <f t="shared" si="393"/>
        <v>0</v>
      </c>
      <c r="I98" s="611">
        <f t="shared" si="313"/>
        <v>85</v>
      </c>
      <c r="J98" s="406"/>
      <c r="K98" s="407"/>
      <c r="L98" s="407"/>
      <c r="M98" s="720"/>
      <c r="N98" s="924"/>
      <c r="O98" s="918"/>
      <c r="P98" s="306"/>
      <c r="Q98" s="637">
        <f t="shared" si="394"/>
        <v>0</v>
      </c>
      <c r="R98" s="656"/>
      <c r="S98" s="655"/>
      <c r="T98" s="657"/>
      <c r="U98" s="657"/>
      <c r="V98" s="762">
        <f t="shared" si="314"/>
        <v>0</v>
      </c>
      <c r="W98" s="305"/>
      <c r="X98" s="502"/>
      <c r="Y98" s="502"/>
      <c r="Z98" s="305"/>
      <c r="AA98" s="639" t="str">
        <f t="shared" si="395"/>
        <v/>
      </c>
      <c r="AB98" s="640" t="str">
        <f t="shared" si="396"/>
        <v/>
      </c>
      <c r="AC98" s="314"/>
      <c r="AD98" s="641">
        <f t="shared" si="397"/>
        <v>0</v>
      </c>
      <c r="AE98" s="729"/>
      <c r="AF98" s="728" t="str">
        <f>'整理番号表 （R6時） '!$AC98</f>
        <v/>
      </c>
      <c r="AG98" s="730" t="str">
        <f t="shared" si="398"/>
        <v/>
      </c>
      <c r="AH98" s="314"/>
      <c r="AI98" s="314"/>
      <c r="AJ98" s="639">
        <f>IF(AI98&lt;&gt;0,VLOOKUP(AI98,'整理番号表 （R6時） '!$B$20:$F$47,2,FALSE),)</f>
        <v>0</v>
      </c>
      <c r="AK98" s="409"/>
      <c r="AL98" s="733"/>
      <c r="AM98" s="409"/>
      <c r="AN98" s="315"/>
      <c r="AO98" s="644" t="str">
        <f>IF(AND($S98=1,$AN98&lt;&gt;0),VLOOKUP(AN98,'整理番号表 （R6時） '!$P$6:$Q$39,2,FALSE),IF(AND($T98=1,$AN98&gt;0,$AN98&lt;=8),VLOOKUP($AN98,'整理番号表 （R6時） '!$P$6:$Q$13,2,FALSE),IF($AN98&gt;=9,"ﾘｰｽは1～8の数字を選択","")))</f>
        <v/>
      </c>
      <c r="AP98" s="501"/>
      <c r="AQ98" s="645">
        <f t="shared" si="399"/>
        <v>0</v>
      </c>
      <c r="AR98" s="810"/>
      <c r="AS98" s="305"/>
      <c r="AT98" s="504"/>
      <c r="AU98" s="505"/>
      <c r="AV98" s="503"/>
      <c r="AW98" s="315"/>
      <c r="AX98" s="751">
        <f>IF(AW98&lt;&gt;0,VLOOKUP(AW98,'整理番号表 （R6時） '!$P$43:$R$49,2,FALSE),)</f>
        <v>0</v>
      </c>
      <c r="AY98" s="506"/>
      <c r="AZ98" s="505"/>
      <c r="BA98" s="503"/>
      <c r="BB98" s="444"/>
      <c r="BC98" s="759">
        <f t="shared" si="400"/>
        <v>0</v>
      </c>
      <c r="BD98" s="763">
        <f t="shared" si="315"/>
        <v>0</v>
      </c>
      <c r="BE98" s="759">
        <f t="shared" si="401"/>
        <v>0</v>
      </c>
      <c r="BF98" s="508"/>
      <c r="BG98" s="508"/>
      <c r="BH98" s="508"/>
      <c r="BI98" s="509"/>
      <c r="BJ98" s="770" t="str">
        <f t="shared" si="402"/>
        <v/>
      </c>
      <c r="BK98" s="772" t="str">
        <f t="shared" si="403"/>
        <v/>
      </c>
      <c r="BL98" s="648">
        <f t="shared" si="404"/>
        <v>0</v>
      </c>
      <c r="BM98" s="836"/>
      <c r="BN98" s="510"/>
      <c r="BO98" s="593"/>
      <c r="BP98" s="902"/>
      <c r="BQ98" s="756"/>
      <c r="BR98" s="756"/>
      <c r="BS98" s="756"/>
      <c r="BT98" s="929" t="str">
        <f t="shared" si="497"/>
        <v/>
      </c>
      <c r="BU98" s="911"/>
      <c r="BV98" s="752"/>
      <c r="BW98" s="751">
        <f>IF(BV98&lt;&gt;0,VLOOKUP(BV98,'整理番号表 （R6時） '!$P$43:$R$49,2,FALSE),)</f>
        <v>0</v>
      </c>
      <c r="BX98" s="758"/>
      <c r="BY98" s="757"/>
      <c r="BZ98" s="759" t="str">
        <f t="shared" si="405"/>
        <v/>
      </c>
      <c r="CA98" s="712"/>
      <c r="CB98" s="759">
        <f t="shared" si="406"/>
        <v>0</v>
      </c>
      <c r="CC98" s="763" t="str">
        <f t="shared" si="316"/>
        <v/>
      </c>
      <c r="CD98" s="754"/>
      <c r="CE98" s="754"/>
      <c r="CF98" s="759">
        <f t="shared" si="407"/>
        <v>0</v>
      </c>
      <c r="CG98" s="748"/>
      <c r="CH98" s="748"/>
      <c r="CI98" s="622"/>
      <c r="CJ98" s="853"/>
      <c r="CK98" s="854"/>
      <c r="CL98" s="665" t="str">
        <f t="shared" si="408"/>
        <v/>
      </c>
      <c r="CM98" s="666" t="str">
        <f t="shared" si="317"/>
        <v/>
      </c>
      <c r="CN98" s="744"/>
      <c r="CO98" s="496"/>
      <c r="CP98" s="762" t="str">
        <f t="shared" si="318"/>
        <v/>
      </c>
      <c r="CQ98" s="740"/>
      <c r="CR98" s="749"/>
      <c r="CS98" s="740"/>
      <c r="CT98" s="740"/>
      <c r="CU98" s="740"/>
      <c r="CV98" s="649" t="str">
        <f t="shared" si="409"/>
        <v/>
      </c>
      <c r="CW98" s="547">
        <f t="shared" si="410"/>
        <v>0</v>
      </c>
      <c r="CX98" s="762" t="str">
        <f t="shared" si="319"/>
        <v/>
      </c>
      <c r="CY98" s="715"/>
      <c r="CZ98" s="740"/>
      <c r="DA98" s="715"/>
      <c r="DB98" s="715"/>
      <c r="DC98" s="714"/>
      <c r="DD98" s="649" t="str">
        <f t="shared" si="411"/>
        <v/>
      </c>
      <c r="DE98" s="547" t="str">
        <f t="shared" si="412"/>
        <v/>
      </c>
      <c r="DF98" s="762">
        <f t="shared" si="413"/>
        <v>0</v>
      </c>
      <c r="DG98" s="762" t="str">
        <f t="shared" si="414"/>
        <v/>
      </c>
      <c r="DH98" s="762">
        <f t="shared" si="415"/>
        <v>0</v>
      </c>
      <c r="DI98" s="762">
        <f t="shared" si="416"/>
        <v>0</v>
      </c>
      <c r="DJ98" s="762">
        <f t="shared" si="417"/>
        <v>0</v>
      </c>
      <c r="DK98" s="762">
        <f t="shared" si="418"/>
        <v>0</v>
      </c>
      <c r="DL98" s="762">
        <f t="shared" si="419"/>
        <v>0</v>
      </c>
      <c r="DM98" s="762" t="str">
        <f t="shared" si="420"/>
        <v/>
      </c>
      <c r="DN98" s="855"/>
      <c r="DO98" s="661">
        <f t="shared" si="498"/>
        <v>0</v>
      </c>
      <c r="DP98" s="336">
        <f t="shared" si="498"/>
        <v>0</v>
      </c>
      <c r="DQ98" s="336">
        <f t="shared" si="498"/>
        <v>0</v>
      </c>
      <c r="DR98" s="336">
        <f t="shared" si="498"/>
        <v>0</v>
      </c>
      <c r="DS98" s="336">
        <f t="shared" si="498"/>
        <v>0</v>
      </c>
      <c r="DT98" s="336">
        <f t="shared" si="498"/>
        <v>0</v>
      </c>
      <c r="DU98" s="336">
        <f t="shared" si="320"/>
        <v>0</v>
      </c>
      <c r="DV98" s="336">
        <f t="shared" si="499"/>
        <v>0</v>
      </c>
      <c r="DW98" s="336">
        <f t="shared" si="499"/>
        <v>0</v>
      </c>
      <c r="DX98" s="336">
        <f t="shared" si="499"/>
        <v>0</v>
      </c>
      <c r="DY98" s="336">
        <f t="shared" si="499"/>
        <v>0</v>
      </c>
      <c r="DZ98" s="336">
        <f t="shared" si="499"/>
        <v>0</v>
      </c>
      <c r="EA98" s="336">
        <f t="shared" si="499"/>
        <v>0</v>
      </c>
      <c r="EB98" s="336">
        <f t="shared" si="321"/>
        <v>0</v>
      </c>
      <c r="EC98" s="336">
        <f t="shared" si="322"/>
        <v>0</v>
      </c>
      <c r="ED98" s="336">
        <f t="shared" si="323"/>
        <v>0</v>
      </c>
      <c r="EE98" s="336">
        <f t="shared" si="324"/>
        <v>0</v>
      </c>
      <c r="EF98" s="336">
        <f t="shared" si="325"/>
        <v>0</v>
      </c>
      <c r="EG98" s="390">
        <f t="shared" si="326"/>
        <v>0</v>
      </c>
      <c r="EH98" s="650">
        <f t="shared" si="421"/>
        <v>0</v>
      </c>
      <c r="EI98" s="650">
        <f>IF($AA98=1,IF(SUM($EH98:EH98)&lt;&gt;1,IF(SUM(GR98,HC98,HL98)&gt;0,1,),),)</f>
        <v>0</v>
      </c>
      <c r="EJ98" s="650">
        <f>IF($AA98=1,IF(SUM($EH98:EI98)&lt;&gt;1,IF(SUM(GS98,HD98,HM98)&gt;0,1,),),)</f>
        <v>0</v>
      </c>
      <c r="EK98" s="650">
        <f>IF($AA98=1,IF(SUM($EH98:EJ98)&lt;&gt;1,IF(SUM(GT98,HE98,HN98)&gt;0,1,),),)</f>
        <v>0</v>
      </c>
      <c r="EL98" s="650">
        <f>IF($AA98=1,IF(SUM($EH98:EK98)&lt;&gt;1,IF(SUM(GU98,GZ98,HF98,HO98)&gt;0,1,),),)</f>
        <v>0</v>
      </c>
      <c r="EM98" s="650">
        <f>IF($AA98=1,IF(SUM($EH98:EK98)&lt;&gt;1,IF(SUM(GV98,HG98,HP98)&gt;0,1,),),)</f>
        <v>0</v>
      </c>
      <c r="EN98" s="650">
        <f>IF($AA98=1,IF(SUM($EH98:EL98)&lt;&gt;1,IF(SUM(GW98,HH98,HQ98)&gt;0,1,),),)</f>
        <v>0</v>
      </c>
      <c r="EO98" s="650">
        <f>IF($AA98=1,IF(SUM($EH98:EM98)&lt;&gt;1,IF(SUM(GX98,HI98,HR98)&gt;0,1,),),)</f>
        <v>0</v>
      </c>
      <c r="EP98" s="650">
        <f>IF($AA98=1,IF(SUM($EH98:EO98)&lt;&gt;1,IF(SUM(GY98,HJ98,HS98,HA98)&gt;0,1,),),)</f>
        <v>0</v>
      </c>
      <c r="EQ98" s="818"/>
      <c r="ER98" s="818"/>
      <c r="ES98" s="818"/>
      <c r="ET98" s="818"/>
      <c r="EU98" s="818"/>
      <c r="EV98" s="818"/>
      <c r="EW98" s="59"/>
      <c r="EX98" s="59"/>
      <c r="EY98" s="59"/>
      <c r="EZ98" s="59"/>
      <c r="FA98" s="59"/>
      <c r="FB98" s="650">
        <f t="shared" si="327"/>
        <v>0</v>
      </c>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11"/>
      <c r="GB98" s="59"/>
      <c r="GC98" s="932"/>
      <c r="GD98" s="662"/>
      <c r="GE98" s="512"/>
      <c r="GF98" s="513"/>
      <c r="GG98" s="514"/>
      <c r="GH98" s="514"/>
      <c r="GI98" s="515">
        <f t="shared" si="328"/>
        <v>0</v>
      </c>
      <c r="GJ98" s="516">
        <f t="shared" si="329"/>
        <v>0</v>
      </c>
      <c r="GK98" s="517">
        <f t="shared" si="330"/>
        <v>0</v>
      </c>
      <c r="GL98" s="518">
        <f t="shared" si="331"/>
        <v>0</v>
      </c>
      <c r="GM98" s="518">
        <f t="shared" si="332"/>
        <v>0</v>
      </c>
      <c r="GN98" s="518">
        <f t="shared" si="333"/>
        <v>0</v>
      </c>
      <c r="GO98" s="518">
        <f t="shared" si="334"/>
        <v>0</v>
      </c>
      <c r="GP98" s="517">
        <f t="shared" si="422"/>
        <v>0</v>
      </c>
      <c r="GQ98" s="517">
        <f t="shared" si="423"/>
        <v>0</v>
      </c>
      <c r="GR98" s="517">
        <f>IF($GF98&lt;&gt;1,IF(AND(SUM($GQ98:GQ98)&lt;&gt;1),IF($GI98&gt;=10,1,),),0)</f>
        <v>0</v>
      </c>
      <c r="GS98" s="517">
        <f>IF($GF98&lt;&gt;1,IF(AND(SUM($GQ98:GR98)&lt;&gt;1),IF(AND($GE98=1,$GI98&gt;=4),1,),),0)</f>
        <v>0</v>
      </c>
      <c r="GT98" s="517">
        <f>IF($GF98&lt;&gt;1,IF(AND(SUM($GQ98:GS98)&lt;&gt;1),IF(AND($GE98=1,$GI98&gt;=2),1,),),0)</f>
        <v>0</v>
      </c>
      <c r="GU98" s="517">
        <f>IF($GF98&lt;&gt;1,IF(AND(SUM($GQ98:GT98)&lt;&gt;1),IF(AND($GE98=1,$GI98&gt;0),1,),),0)</f>
        <v>0</v>
      </c>
      <c r="GV98" s="517">
        <f>IF($GF98&lt;&gt;1,IF(AND(SUM($GQ98:GU98)&lt;&gt;1),IF($GI98&gt;=4,1,),),0)</f>
        <v>0</v>
      </c>
      <c r="GW98" s="517">
        <f>IF($GF98&lt;&gt;1,IF(AND(SUM($GQ98:GV98)&lt;&gt;1),IF($GE98=1,1,),),0)</f>
        <v>0</v>
      </c>
      <c r="GX98" s="517">
        <f>IF($GF98&lt;&gt;1,IF(AND(SUM($GQ98:GW98)&lt;&gt;1),IF($GI98&gt;=2,1,),),0)</f>
        <v>0</v>
      </c>
      <c r="GY98" s="517">
        <f>IF($GF98&lt;&gt;1,IF(AND(SUM($GQ98:GX98)&lt;&gt;1),IF($GI98&gt;0,1,),),0)</f>
        <v>0</v>
      </c>
      <c r="GZ98" s="517">
        <f t="shared" si="424"/>
        <v>0</v>
      </c>
      <c r="HA98" s="517">
        <f>IF(AND(SUM($GZ98:GZ98)&lt;&gt;1,$GP98=4,$GF98=1,$GI98&gt;0),1,0)</f>
        <v>0</v>
      </c>
      <c r="HB98" s="517">
        <f t="shared" si="425"/>
        <v>0</v>
      </c>
      <c r="HC98" s="517">
        <f t="shared" si="426"/>
        <v>0</v>
      </c>
      <c r="HD98" s="517">
        <f>IF(AND($GP98=2,SUM($HB98:HC98)&lt;&gt;1),IF(AND($GE98=1,$GJ98&gt;=0.2),1,),)</f>
        <v>0</v>
      </c>
      <c r="HE98" s="517">
        <f>IF(AND($GP98=2,SUM($HB98:HD98)&lt;&gt;1),IF(AND($GE98=1,$GJ98&gt;=0.1),1,),)</f>
        <v>0</v>
      </c>
      <c r="HF98" s="517">
        <f>IF(AND($GP98=2,SUM($HB98:HE98)&lt;&gt;1),IF(AND($GE98=1,$GI98&gt;0),1,),)</f>
        <v>0</v>
      </c>
      <c r="HG98" s="517">
        <f>IF(AND($GP98=2,SUM($HB98:HF98)&lt;&gt;1),IF($GJ98&gt;=0.2,1,),)</f>
        <v>0</v>
      </c>
      <c r="HH98" s="517">
        <f>IF(AND($GP98=2,SUM($HB98:HG98)&lt;&gt;1),IF($GE98=1,1,),)</f>
        <v>0</v>
      </c>
      <c r="HI98" s="517">
        <f>IF(AND($GP98=2,SUM($HB98:HH98)&lt;&gt;1),IF($GJ98&gt;=0.1,1,),)</f>
        <v>0</v>
      </c>
      <c r="HJ98" s="517">
        <f>IF(AND(SUM($HB98:HI98)&lt;&gt;1,$GP98=2,$GI98&gt;0),1,)</f>
        <v>0</v>
      </c>
      <c r="HK98" s="517">
        <f t="shared" si="427"/>
        <v>0</v>
      </c>
      <c r="HL98" s="517">
        <f t="shared" si="428"/>
        <v>0</v>
      </c>
      <c r="HM98" s="517">
        <f>IF(AND($GP98=3,SUM($HK98:HL98)&lt;&gt;1),IF(AND($GE98=1,$GJ98&gt;=0.1),1,),)</f>
        <v>0</v>
      </c>
      <c r="HN98" s="517">
        <f>IF(AND($GP98=3,SUM($HK98:HM98)&lt;&gt;1),IF(AND($GE98=1,$GJ98&gt;=0.05),1,),)</f>
        <v>0</v>
      </c>
      <c r="HO98" s="517">
        <f>IF(AND($GP98=3,SUM($HK98:HN98)&lt;&gt;1),IF(AND($GE98=1,$GI98&gt;0),1,),)</f>
        <v>0</v>
      </c>
      <c r="HP98" s="517">
        <f>IF(AND($GP98=3,SUM($HK98:HO98)&lt;&gt;1),IF($GJ98&gt;=0.1,1,),)</f>
        <v>0</v>
      </c>
      <c r="HQ98" s="517">
        <f>IF(AND($GP98=3,SUM($HK98:HP98)&lt;&gt;1),IF($GE98=1,1,),)</f>
        <v>0</v>
      </c>
      <c r="HR98" s="517">
        <f>IF(AND($GP98=3,SUM($HK98:HQ98)&lt;&gt;1),IF($GJ98&gt;=0.05,1,),)</f>
        <v>0</v>
      </c>
      <c r="HS98" s="517">
        <f>IF(AND(SUM($HK98:HR98)&lt;&gt;1,$GP98=3,$GF98=1,$GI98&gt;0),1,)</f>
        <v>0</v>
      </c>
      <c r="HT98" s="831"/>
      <c r="HU98" s="520">
        <f t="shared" si="429"/>
        <v>0</v>
      </c>
      <c r="HV98" s="521">
        <f t="shared" si="430"/>
        <v>0</v>
      </c>
      <c r="HW98" s="521">
        <f t="shared" si="431"/>
        <v>0</v>
      </c>
      <c r="HX98" s="521">
        <f t="shared" si="432"/>
        <v>0</v>
      </c>
      <c r="HY98" s="521">
        <f t="shared" si="433"/>
        <v>0</v>
      </c>
      <c r="HZ98" s="521">
        <f t="shared" si="434"/>
        <v>0</v>
      </c>
      <c r="IA98" s="521">
        <f t="shared" si="435"/>
        <v>0</v>
      </c>
      <c r="IB98" s="521">
        <f t="shared" si="436"/>
        <v>0</v>
      </c>
      <c r="IC98" s="521">
        <f t="shared" si="437"/>
        <v>0</v>
      </c>
      <c r="ID98" s="521">
        <f t="shared" si="438"/>
        <v>0</v>
      </c>
      <c r="IE98" s="521">
        <f t="shared" si="439"/>
        <v>0</v>
      </c>
      <c r="IF98" s="521">
        <f t="shared" si="440"/>
        <v>0</v>
      </c>
      <c r="IG98" s="521">
        <f t="shared" si="441"/>
        <v>0</v>
      </c>
      <c r="IH98" s="521">
        <f t="shared" si="442"/>
        <v>0</v>
      </c>
      <c r="II98" s="521">
        <f t="shared" si="443"/>
        <v>0</v>
      </c>
      <c r="IJ98" s="521">
        <f t="shared" si="444"/>
        <v>0</v>
      </c>
      <c r="IK98" s="521">
        <f t="shared" si="445"/>
        <v>0</v>
      </c>
      <c r="IL98" s="521">
        <f t="shared" si="446"/>
        <v>0</v>
      </c>
      <c r="IM98" s="521">
        <f t="shared" si="447"/>
        <v>0</v>
      </c>
      <c r="IN98" s="521">
        <f t="shared" si="335"/>
        <v>0</v>
      </c>
      <c r="IO98" s="521">
        <f t="shared" si="336"/>
        <v>0</v>
      </c>
      <c r="IP98" s="521">
        <f t="shared" si="337"/>
        <v>0</v>
      </c>
      <c r="IQ98" s="521">
        <f t="shared" si="338"/>
        <v>0</v>
      </c>
      <c r="IR98" s="521">
        <f t="shared" si="339"/>
        <v>0</v>
      </c>
      <c r="IS98" s="521">
        <f t="shared" si="340"/>
        <v>0</v>
      </c>
      <c r="IT98" s="521">
        <f t="shared" si="341"/>
        <v>0</v>
      </c>
      <c r="IU98" s="521">
        <f t="shared" si="342"/>
        <v>0</v>
      </c>
      <c r="IV98" s="521">
        <f t="shared" si="343"/>
        <v>0</v>
      </c>
      <c r="IW98" s="823">
        <f t="shared" si="344"/>
        <v>0</v>
      </c>
      <c r="IX98" s="521">
        <f t="shared" si="345"/>
        <v>0</v>
      </c>
      <c r="IY98" s="521">
        <f t="shared" si="346"/>
        <v>0</v>
      </c>
      <c r="IZ98" s="823">
        <f t="shared" si="448"/>
        <v>0</v>
      </c>
      <c r="JA98" s="521">
        <f t="shared" si="347"/>
        <v>0</v>
      </c>
      <c r="JB98" s="521">
        <f t="shared" si="348"/>
        <v>0</v>
      </c>
      <c r="JC98" s="521">
        <f t="shared" si="349"/>
        <v>0</v>
      </c>
      <c r="JD98" s="521">
        <f t="shared" si="449"/>
        <v>0</v>
      </c>
      <c r="JE98" s="521">
        <f t="shared" si="450"/>
        <v>0</v>
      </c>
      <c r="JF98" s="521">
        <f t="shared" si="451"/>
        <v>0</v>
      </c>
      <c r="JG98" s="521">
        <f t="shared" si="452"/>
        <v>0</v>
      </c>
      <c r="JH98" s="521">
        <f t="shared" si="453"/>
        <v>0</v>
      </c>
      <c r="JI98" s="521">
        <f t="shared" si="454"/>
        <v>0</v>
      </c>
      <c r="JJ98" s="521">
        <f t="shared" si="455"/>
        <v>0</v>
      </c>
      <c r="JK98" s="521">
        <f t="shared" si="456"/>
        <v>0</v>
      </c>
      <c r="JL98" s="521">
        <f t="shared" si="457"/>
        <v>0</v>
      </c>
      <c r="JM98" s="521">
        <f t="shared" si="458"/>
        <v>0</v>
      </c>
      <c r="JN98" s="521">
        <f t="shared" si="459"/>
        <v>0</v>
      </c>
      <c r="JO98" s="521">
        <f t="shared" si="460"/>
        <v>0</v>
      </c>
      <c r="JP98" s="521">
        <f t="shared" si="461"/>
        <v>0</v>
      </c>
      <c r="JQ98" s="521">
        <f t="shared" si="462"/>
        <v>0</v>
      </c>
      <c r="JR98" s="521">
        <f t="shared" si="463"/>
        <v>0</v>
      </c>
      <c r="JS98" s="521">
        <f t="shared" si="464"/>
        <v>0</v>
      </c>
      <c r="JT98" s="521">
        <f t="shared" si="465"/>
        <v>0</v>
      </c>
      <c r="JU98" s="521">
        <f t="shared" si="466"/>
        <v>0</v>
      </c>
      <c r="JV98" s="521">
        <f t="shared" si="467"/>
        <v>0</v>
      </c>
      <c r="JW98" s="521">
        <f t="shared" si="468"/>
        <v>0</v>
      </c>
      <c r="JX98" s="521">
        <f t="shared" si="469"/>
        <v>0</v>
      </c>
      <c r="JY98" s="521">
        <f t="shared" si="470"/>
        <v>0</v>
      </c>
      <c r="JZ98" s="521">
        <f t="shared" si="471"/>
        <v>0</v>
      </c>
      <c r="KA98" s="521">
        <f t="shared" si="472"/>
        <v>0</v>
      </c>
      <c r="KB98" s="521">
        <f t="shared" si="473"/>
        <v>0</v>
      </c>
      <c r="KC98" s="521">
        <f t="shared" si="474"/>
        <v>0</v>
      </c>
      <c r="KD98" s="521">
        <f t="shared" si="475"/>
        <v>0</v>
      </c>
      <c r="KE98" s="521">
        <f t="shared" si="476"/>
        <v>0</v>
      </c>
      <c r="KF98" s="521">
        <f t="shared" si="350"/>
        <v>0</v>
      </c>
      <c r="KG98" s="521">
        <f t="shared" si="477"/>
        <v>0</v>
      </c>
      <c r="KH98" s="521">
        <f t="shared" si="478"/>
        <v>0</v>
      </c>
      <c r="KI98" s="522">
        <f t="shared" si="479"/>
        <v>0</v>
      </c>
      <c r="KJ98" s="521">
        <f t="shared" si="351"/>
        <v>0</v>
      </c>
      <c r="KK98" s="760">
        <f>IF(H98=1,VLOOKUP(C98,'総括表 (A表)'!$E$12:$AW$542,42,FALSE),)</f>
        <v>0</v>
      </c>
      <c r="KL98" s="524">
        <f t="shared" si="480"/>
        <v>0</v>
      </c>
      <c r="KM98" s="521" t="str">
        <f t="shared" si="352"/>
        <v/>
      </c>
      <c r="KN98" s="521" t="str">
        <f t="shared" si="353"/>
        <v/>
      </c>
      <c r="KO98" s="521" t="str">
        <f t="shared" si="481"/>
        <v/>
      </c>
      <c r="KP98" s="521" t="str">
        <f t="shared" si="354"/>
        <v/>
      </c>
      <c r="KQ98" s="521" t="str">
        <f t="shared" si="355"/>
        <v/>
      </c>
      <c r="KR98" s="521" t="str">
        <f t="shared" si="356"/>
        <v/>
      </c>
      <c r="KS98" s="521" t="str">
        <f t="shared" si="357"/>
        <v/>
      </c>
      <c r="KT98" s="521" t="str">
        <f t="shared" si="358"/>
        <v/>
      </c>
      <c r="KU98" s="760" t="str">
        <f t="shared" si="359"/>
        <v/>
      </c>
      <c r="KV98" s="521" t="str">
        <f t="shared" si="360"/>
        <v/>
      </c>
      <c r="KW98" s="520">
        <f t="shared" si="361"/>
        <v>0</v>
      </c>
      <c r="KX98" s="521" t="str">
        <f t="shared" si="482"/>
        <v/>
      </c>
      <c r="KY98" s="525">
        <f t="shared" si="362"/>
        <v>0</v>
      </c>
      <c r="KZ98" s="521" t="str">
        <f t="shared" si="363"/>
        <v/>
      </c>
      <c r="LA98" s="760" t="str">
        <f t="shared" si="364"/>
        <v/>
      </c>
      <c r="LB98" s="526" t="str">
        <f t="shared" si="365"/>
        <v>○</v>
      </c>
      <c r="LC98" s="520">
        <f t="shared" si="483"/>
        <v>0</v>
      </c>
      <c r="LD98" s="527">
        <f t="shared" si="484"/>
        <v>0</v>
      </c>
      <c r="LE98" s="527" t="str">
        <f t="shared" si="485"/>
        <v/>
      </c>
      <c r="LF98" s="761" t="str">
        <f t="shared" si="486"/>
        <v/>
      </c>
      <c r="LG98" s="735" t="str">
        <f t="shared" si="366"/>
        <v/>
      </c>
      <c r="LH98" s="530" t="str">
        <f t="shared" si="367"/>
        <v>○</v>
      </c>
      <c r="LI98" s="736">
        <f t="shared" si="368"/>
        <v>0</v>
      </c>
      <c r="LJ98" s="761">
        <f t="shared" si="369"/>
        <v>0</v>
      </c>
      <c r="LK98" s="532">
        <f t="shared" si="487"/>
        <v>0</v>
      </c>
      <c r="LL98" s="533" t="str">
        <f t="shared" si="488"/>
        <v>○</v>
      </c>
      <c r="LM98" s="600">
        <f t="shared" si="370"/>
        <v>0</v>
      </c>
      <c r="LN98" s="602" t="str">
        <f t="shared" si="489"/>
        <v>○</v>
      </c>
      <c r="LO98" s="608">
        <f t="shared" si="371"/>
        <v>0</v>
      </c>
      <c r="LP98" s="521" t="str">
        <f t="shared" si="372"/>
        <v/>
      </c>
      <c r="LQ98" s="607">
        <f t="shared" si="373"/>
        <v>0</v>
      </c>
      <c r="LR98" s="521" t="str">
        <f t="shared" si="374"/>
        <v/>
      </c>
      <c r="LS98" s="519" t="str">
        <f t="shared" si="375"/>
        <v/>
      </c>
      <c r="LT98" s="526" t="str">
        <f t="shared" si="376"/>
        <v>○</v>
      </c>
      <c r="LU98" s="601" t="str">
        <f t="shared" si="490"/>
        <v/>
      </c>
      <c r="LV98" s="601">
        <f t="shared" si="491"/>
        <v>0</v>
      </c>
      <c r="LW98" s="761">
        <f t="shared" si="377"/>
        <v>0</v>
      </c>
      <c r="LX98" s="735">
        <f t="shared" si="378"/>
        <v>0</v>
      </c>
      <c r="LY98" s="530" t="str">
        <f t="shared" si="379"/>
        <v>○</v>
      </c>
      <c r="LZ98" s="736">
        <f t="shared" si="380"/>
        <v>0</v>
      </c>
      <c r="MA98" s="761">
        <f t="shared" si="381"/>
        <v>0</v>
      </c>
      <c r="MB98" s="532">
        <f t="shared" si="382"/>
        <v>0</v>
      </c>
      <c r="MC98" s="533" t="str">
        <f t="shared" si="492"/>
        <v>○</v>
      </c>
      <c r="MD98" s="473">
        <f>IF(AND($H98=1,$T98=1),SUMIF($E$14:$E$213,E98,$CA$14:CA297),0)</f>
        <v>0</v>
      </c>
      <c r="ME98" s="856" t="str">
        <f t="shared" si="383"/>
        <v>○</v>
      </c>
      <c r="MF98" s="869" t="str">
        <f t="shared" si="493"/>
        <v/>
      </c>
      <c r="MG98" s="870" t="str">
        <f t="shared" si="384"/>
        <v/>
      </c>
      <c r="MH98" s="871" t="str">
        <f t="shared" si="385"/>
        <v/>
      </c>
      <c r="MI98" s="872" t="str">
        <f t="shared" si="494"/>
        <v/>
      </c>
      <c r="MJ98" s="873" t="str">
        <f t="shared" si="386"/>
        <v/>
      </c>
      <c r="MK98" s="874">
        <f t="shared" si="387"/>
        <v>0</v>
      </c>
    </row>
    <row r="99" spans="1:349" ht="18.649999999999999" customHeight="1">
      <c r="A99" s="610">
        <f t="shared" si="311"/>
        <v>0</v>
      </c>
      <c r="B99" s="610">
        <f t="shared" si="388"/>
        <v>0</v>
      </c>
      <c r="C99" s="610">
        <f t="shared" si="389"/>
        <v>0</v>
      </c>
      <c r="D99" s="610">
        <f t="shared" si="390"/>
        <v>0</v>
      </c>
      <c r="E99" s="610">
        <f t="shared" si="312"/>
        <v>0</v>
      </c>
      <c r="F99" s="610">
        <f t="shared" si="391"/>
        <v>0</v>
      </c>
      <c r="G99" s="610">
        <f t="shared" si="392"/>
        <v>0</v>
      </c>
      <c r="H99" s="610">
        <f t="shared" si="393"/>
        <v>0</v>
      </c>
      <c r="I99" s="611">
        <f t="shared" si="313"/>
        <v>86</v>
      </c>
      <c r="J99" s="406"/>
      <c r="K99" s="407"/>
      <c r="L99" s="407"/>
      <c r="M99" s="720"/>
      <c r="N99" s="924"/>
      <c r="O99" s="918"/>
      <c r="P99" s="306"/>
      <c r="Q99" s="637">
        <f t="shared" si="394"/>
        <v>0</v>
      </c>
      <c r="R99" s="656"/>
      <c r="S99" s="655"/>
      <c r="T99" s="657"/>
      <c r="U99" s="657"/>
      <c r="V99" s="762">
        <f t="shared" si="314"/>
        <v>0</v>
      </c>
      <c r="W99" s="305"/>
      <c r="X99" s="502"/>
      <c r="Y99" s="502"/>
      <c r="Z99" s="305"/>
      <c r="AA99" s="639" t="str">
        <f t="shared" si="395"/>
        <v/>
      </c>
      <c r="AB99" s="640" t="str">
        <f t="shared" si="396"/>
        <v/>
      </c>
      <c r="AC99" s="314"/>
      <c r="AD99" s="641">
        <f t="shared" si="397"/>
        <v>0</v>
      </c>
      <c r="AE99" s="729"/>
      <c r="AF99" s="728" t="str">
        <f>'整理番号表 （R6時） '!$AC99</f>
        <v/>
      </c>
      <c r="AG99" s="730" t="str">
        <f t="shared" si="398"/>
        <v/>
      </c>
      <c r="AH99" s="314"/>
      <c r="AI99" s="314"/>
      <c r="AJ99" s="639">
        <f>IF(AI99&lt;&gt;0,VLOOKUP(AI99,'整理番号表 （R6時） '!$B$20:$F$47,2,FALSE),)</f>
        <v>0</v>
      </c>
      <c r="AK99" s="409"/>
      <c r="AL99" s="733"/>
      <c r="AM99" s="409"/>
      <c r="AN99" s="315"/>
      <c r="AO99" s="644" t="str">
        <f>IF(AND($S99=1,$AN99&lt;&gt;0),VLOOKUP(AN99,'整理番号表 （R6時） '!$P$6:$Q$39,2,FALSE),IF(AND($T99=1,$AN99&gt;0,$AN99&lt;=8),VLOOKUP($AN99,'整理番号表 （R6時） '!$P$6:$Q$13,2,FALSE),IF($AN99&gt;=9,"ﾘｰｽは1～8の数字を選択","")))</f>
        <v/>
      </c>
      <c r="AP99" s="501"/>
      <c r="AQ99" s="645">
        <f t="shared" si="399"/>
        <v>0</v>
      </c>
      <c r="AR99" s="810"/>
      <c r="AS99" s="305"/>
      <c r="AT99" s="504"/>
      <c r="AU99" s="505"/>
      <c r="AV99" s="503"/>
      <c r="AW99" s="315"/>
      <c r="AX99" s="751">
        <f>IF(AW99&lt;&gt;0,VLOOKUP(AW99,'整理番号表 （R6時） '!$P$43:$R$49,2,FALSE),)</f>
        <v>0</v>
      </c>
      <c r="AY99" s="506"/>
      <c r="AZ99" s="505"/>
      <c r="BA99" s="503"/>
      <c r="BB99" s="444"/>
      <c r="BC99" s="759">
        <f t="shared" si="400"/>
        <v>0</v>
      </c>
      <c r="BD99" s="763">
        <f t="shared" si="315"/>
        <v>0</v>
      </c>
      <c r="BE99" s="759">
        <f t="shared" si="401"/>
        <v>0</v>
      </c>
      <c r="BF99" s="508"/>
      <c r="BG99" s="508"/>
      <c r="BH99" s="508"/>
      <c r="BI99" s="509"/>
      <c r="BJ99" s="770" t="str">
        <f t="shared" si="402"/>
        <v/>
      </c>
      <c r="BK99" s="772" t="str">
        <f t="shared" si="403"/>
        <v/>
      </c>
      <c r="BL99" s="648">
        <f t="shared" si="404"/>
        <v>0</v>
      </c>
      <c r="BM99" s="836"/>
      <c r="BN99" s="510"/>
      <c r="BO99" s="593"/>
      <c r="BP99" s="902"/>
      <c r="BQ99" s="756"/>
      <c r="BR99" s="756"/>
      <c r="BS99" s="756"/>
      <c r="BT99" s="929" t="str">
        <f t="shared" si="497"/>
        <v/>
      </c>
      <c r="BU99" s="911"/>
      <c r="BV99" s="752"/>
      <c r="BW99" s="751">
        <f>IF(BV99&lt;&gt;0,VLOOKUP(BV99,'整理番号表 （R6時） '!$P$43:$R$49,2,FALSE),)</f>
        <v>0</v>
      </c>
      <c r="BX99" s="758"/>
      <c r="BY99" s="757"/>
      <c r="BZ99" s="759" t="str">
        <f t="shared" si="405"/>
        <v/>
      </c>
      <c r="CA99" s="712"/>
      <c r="CB99" s="759">
        <f t="shared" si="406"/>
        <v>0</v>
      </c>
      <c r="CC99" s="763" t="str">
        <f t="shared" si="316"/>
        <v/>
      </c>
      <c r="CD99" s="754"/>
      <c r="CE99" s="754"/>
      <c r="CF99" s="759">
        <f t="shared" si="407"/>
        <v>0</v>
      </c>
      <c r="CG99" s="748"/>
      <c r="CH99" s="748"/>
      <c r="CI99" s="622"/>
      <c r="CJ99" s="853"/>
      <c r="CK99" s="854"/>
      <c r="CL99" s="665" t="str">
        <f t="shared" si="408"/>
        <v/>
      </c>
      <c r="CM99" s="666" t="str">
        <f t="shared" si="317"/>
        <v/>
      </c>
      <c r="CN99" s="744"/>
      <c r="CO99" s="496"/>
      <c r="CP99" s="762" t="str">
        <f t="shared" si="318"/>
        <v/>
      </c>
      <c r="CQ99" s="740"/>
      <c r="CR99" s="749"/>
      <c r="CS99" s="740"/>
      <c r="CT99" s="740"/>
      <c r="CU99" s="740"/>
      <c r="CV99" s="649" t="str">
        <f t="shared" si="409"/>
        <v/>
      </c>
      <c r="CW99" s="547">
        <f t="shared" si="410"/>
        <v>0</v>
      </c>
      <c r="CX99" s="762" t="str">
        <f t="shared" si="319"/>
        <v/>
      </c>
      <c r="CY99" s="715"/>
      <c r="CZ99" s="740"/>
      <c r="DA99" s="715"/>
      <c r="DB99" s="715"/>
      <c r="DC99" s="714"/>
      <c r="DD99" s="649" t="str">
        <f t="shared" si="411"/>
        <v/>
      </c>
      <c r="DE99" s="547" t="str">
        <f t="shared" si="412"/>
        <v/>
      </c>
      <c r="DF99" s="762">
        <f t="shared" si="413"/>
        <v>0</v>
      </c>
      <c r="DG99" s="762" t="str">
        <f t="shared" si="414"/>
        <v/>
      </c>
      <c r="DH99" s="762">
        <f t="shared" si="415"/>
        <v>0</v>
      </c>
      <c r="DI99" s="762">
        <f t="shared" si="416"/>
        <v>0</v>
      </c>
      <c r="DJ99" s="762">
        <f t="shared" si="417"/>
        <v>0</v>
      </c>
      <c r="DK99" s="762">
        <f t="shared" si="418"/>
        <v>0</v>
      </c>
      <c r="DL99" s="762">
        <f t="shared" si="419"/>
        <v>0</v>
      </c>
      <c r="DM99" s="762" t="str">
        <f t="shared" si="420"/>
        <v/>
      </c>
      <c r="DN99" s="855"/>
      <c r="DO99" s="661">
        <f t="shared" si="498"/>
        <v>0</v>
      </c>
      <c r="DP99" s="336">
        <f t="shared" si="498"/>
        <v>0</v>
      </c>
      <c r="DQ99" s="336">
        <f t="shared" si="498"/>
        <v>0</v>
      </c>
      <c r="DR99" s="336">
        <f t="shared" si="498"/>
        <v>0</v>
      </c>
      <c r="DS99" s="336">
        <f t="shared" si="498"/>
        <v>0</v>
      </c>
      <c r="DT99" s="336">
        <f t="shared" si="498"/>
        <v>0</v>
      </c>
      <c r="DU99" s="336">
        <f t="shared" si="320"/>
        <v>0</v>
      </c>
      <c r="DV99" s="336">
        <f t="shared" si="499"/>
        <v>0</v>
      </c>
      <c r="DW99" s="336">
        <f t="shared" si="499"/>
        <v>0</v>
      </c>
      <c r="DX99" s="336">
        <f t="shared" si="499"/>
        <v>0</v>
      </c>
      <c r="DY99" s="336">
        <f t="shared" si="499"/>
        <v>0</v>
      </c>
      <c r="DZ99" s="336">
        <f t="shared" si="499"/>
        <v>0</v>
      </c>
      <c r="EA99" s="336">
        <f t="shared" si="499"/>
        <v>0</v>
      </c>
      <c r="EB99" s="336">
        <f t="shared" si="321"/>
        <v>0</v>
      </c>
      <c r="EC99" s="336">
        <f t="shared" si="322"/>
        <v>0</v>
      </c>
      <c r="ED99" s="336">
        <f t="shared" si="323"/>
        <v>0</v>
      </c>
      <c r="EE99" s="336">
        <f t="shared" si="324"/>
        <v>0</v>
      </c>
      <c r="EF99" s="336">
        <f t="shared" si="325"/>
        <v>0</v>
      </c>
      <c r="EG99" s="390">
        <f t="shared" si="326"/>
        <v>0</v>
      </c>
      <c r="EH99" s="650">
        <f t="shared" si="421"/>
        <v>0</v>
      </c>
      <c r="EI99" s="650">
        <f>IF($AA99=1,IF(SUM($EH99:EH99)&lt;&gt;1,IF(SUM(GR99,HC99,HL99)&gt;0,1,),),)</f>
        <v>0</v>
      </c>
      <c r="EJ99" s="650">
        <f>IF($AA99=1,IF(SUM($EH99:EI99)&lt;&gt;1,IF(SUM(GS99,HD99,HM99)&gt;0,1,),),)</f>
        <v>0</v>
      </c>
      <c r="EK99" s="650">
        <f>IF($AA99=1,IF(SUM($EH99:EJ99)&lt;&gt;1,IF(SUM(GT99,HE99,HN99)&gt;0,1,),),)</f>
        <v>0</v>
      </c>
      <c r="EL99" s="650">
        <f>IF($AA99=1,IF(SUM($EH99:EK99)&lt;&gt;1,IF(SUM(GU99,GZ99,HF99,HO99)&gt;0,1,),),)</f>
        <v>0</v>
      </c>
      <c r="EM99" s="650">
        <f>IF($AA99=1,IF(SUM($EH99:EK99)&lt;&gt;1,IF(SUM(GV99,HG99,HP99)&gt;0,1,),),)</f>
        <v>0</v>
      </c>
      <c r="EN99" s="650">
        <f>IF($AA99=1,IF(SUM($EH99:EL99)&lt;&gt;1,IF(SUM(GW99,HH99,HQ99)&gt;0,1,),),)</f>
        <v>0</v>
      </c>
      <c r="EO99" s="650">
        <f>IF($AA99=1,IF(SUM($EH99:EM99)&lt;&gt;1,IF(SUM(GX99,HI99,HR99)&gt;0,1,),),)</f>
        <v>0</v>
      </c>
      <c r="EP99" s="650">
        <f>IF($AA99=1,IF(SUM($EH99:EO99)&lt;&gt;1,IF(SUM(GY99,HJ99,HS99,HA99)&gt;0,1,),),)</f>
        <v>0</v>
      </c>
      <c r="EQ99" s="818"/>
      <c r="ER99" s="818"/>
      <c r="ES99" s="818"/>
      <c r="ET99" s="818"/>
      <c r="EU99" s="818"/>
      <c r="EV99" s="818"/>
      <c r="EW99" s="59"/>
      <c r="EX99" s="59"/>
      <c r="EY99" s="59"/>
      <c r="EZ99" s="59"/>
      <c r="FA99" s="59"/>
      <c r="FB99" s="650">
        <f t="shared" si="327"/>
        <v>0</v>
      </c>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11"/>
      <c r="GB99" s="59"/>
      <c r="GC99" s="932"/>
      <c r="GD99" s="662"/>
      <c r="GE99" s="512"/>
      <c r="GF99" s="513"/>
      <c r="GG99" s="514"/>
      <c r="GH99" s="514"/>
      <c r="GI99" s="515">
        <f t="shared" si="328"/>
        <v>0</v>
      </c>
      <c r="GJ99" s="516">
        <f t="shared" si="329"/>
        <v>0</v>
      </c>
      <c r="GK99" s="517">
        <f t="shared" si="330"/>
        <v>0</v>
      </c>
      <c r="GL99" s="518">
        <f t="shared" si="331"/>
        <v>0</v>
      </c>
      <c r="GM99" s="518">
        <f t="shared" si="332"/>
        <v>0</v>
      </c>
      <c r="GN99" s="518">
        <f t="shared" si="333"/>
        <v>0</v>
      </c>
      <c r="GO99" s="518">
        <f t="shared" si="334"/>
        <v>0</v>
      </c>
      <c r="GP99" s="517">
        <f t="shared" si="422"/>
        <v>0</v>
      </c>
      <c r="GQ99" s="517">
        <f t="shared" si="423"/>
        <v>0</v>
      </c>
      <c r="GR99" s="517">
        <f>IF($GF99&lt;&gt;1,IF(AND(SUM($GQ99:GQ99)&lt;&gt;1),IF($GI99&gt;=10,1,),),0)</f>
        <v>0</v>
      </c>
      <c r="GS99" s="517">
        <f>IF($GF99&lt;&gt;1,IF(AND(SUM($GQ99:GR99)&lt;&gt;1),IF(AND($GE99=1,$GI99&gt;=4),1,),),0)</f>
        <v>0</v>
      </c>
      <c r="GT99" s="517">
        <f>IF($GF99&lt;&gt;1,IF(AND(SUM($GQ99:GS99)&lt;&gt;1),IF(AND($GE99=1,$GI99&gt;=2),1,),),0)</f>
        <v>0</v>
      </c>
      <c r="GU99" s="517">
        <f>IF($GF99&lt;&gt;1,IF(AND(SUM($GQ99:GT99)&lt;&gt;1),IF(AND($GE99=1,$GI99&gt;0),1,),),0)</f>
        <v>0</v>
      </c>
      <c r="GV99" s="517">
        <f>IF($GF99&lt;&gt;1,IF(AND(SUM($GQ99:GU99)&lt;&gt;1),IF($GI99&gt;=4,1,),),0)</f>
        <v>0</v>
      </c>
      <c r="GW99" s="517">
        <f>IF($GF99&lt;&gt;1,IF(AND(SUM($GQ99:GV99)&lt;&gt;1),IF($GE99=1,1,),),0)</f>
        <v>0</v>
      </c>
      <c r="GX99" s="517">
        <f>IF($GF99&lt;&gt;1,IF(AND(SUM($GQ99:GW99)&lt;&gt;1),IF($GI99&gt;=2,1,),),0)</f>
        <v>0</v>
      </c>
      <c r="GY99" s="517">
        <f>IF($GF99&lt;&gt;1,IF(AND(SUM($GQ99:GX99)&lt;&gt;1),IF($GI99&gt;0,1,),),0)</f>
        <v>0</v>
      </c>
      <c r="GZ99" s="517">
        <f t="shared" si="424"/>
        <v>0</v>
      </c>
      <c r="HA99" s="517">
        <f>IF(AND(SUM($GZ99:GZ99)&lt;&gt;1,$GP99=4,$GF99=1,$GI99&gt;0),1,0)</f>
        <v>0</v>
      </c>
      <c r="HB99" s="517">
        <f t="shared" si="425"/>
        <v>0</v>
      </c>
      <c r="HC99" s="517">
        <f t="shared" si="426"/>
        <v>0</v>
      </c>
      <c r="HD99" s="517">
        <f>IF(AND($GP99=2,SUM($HB99:HC99)&lt;&gt;1),IF(AND($GE99=1,$GJ99&gt;=0.2),1,),)</f>
        <v>0</v>
      </c>
      <c r="HE99" s="517">
        <f>IF(AND($GP99=2,SUM($HB99:HD99)&lt;&gt;1),IF(AND($GE99=1,$GJ99&gt;=0.1),1,),)</f>
        <v>0</v>
      </c>
      <c r="HF99" s="517">
        <f>IF(AND($GP99=2,SUM($HB99:HE99)&lt;&gt;1),IF(AND($GE99=1,$GI99&gt;0),1,),)</f>
        <v>0</v>
      </c>
      <c r="HG99" s="517">
        <f>IF(AND($GP99=2,SUM($HB99:HF99)&lt;&gt;1),IF($GJ99&gt;=0.2,1,),)</f>
        <v>0</v>
      </c>
      <c r="HH99" s="517">
        <f>IF(AND($GP99=2,SUM($HB99:HG99)&lt;&gt;1),IF($GE99=1,1,),)</f>
        <v>0</v>
      </c>
      <c r="HI99" s="517">
        <f>IF(AND($GP99=2,SUM($HB99:HH99)&lt;&gt;1),IF($GJ99&gt;=0.1,1,),)</f>
        <v>0</v>
      </c>
      <c r="HJ99" s="517">
        <f>IF(AND(SUM($HB99:HI99)&lt;&gt;1,$GP99=2,$GI99&gt;0),1,)</f>
        <v>0</v>
      </c>
      <c r="HK99" s="517">
        <f t="shared" si="427"/>
        <v>0</v>
      </c>
      <c r="HL99" s="517">
        <f t="shared" si="428"/>
        <v>0</v>
      </c>
      <c r="HM99" s="517">
        <f>IF(AND($GP99=3,SUM($HK99:HL99)&lt;&gt;1),IF(AND($GE99=1,$GJ99&gt;=0.1),1,),)</f>
        <v>0</v>
      </c>
      <c r="HN99" s="517">
        <f>IF(AND($GP99=3,SUM($HK99:HM99)&lt;&gt;1),IF(AND($GE99=1,$GJ99&gt;=0.05),1,),)</f>
        <v>0</v>
      </c>
      <c r="HO99" s="517">
        <f>IF(AND($GP99=3,SUM($HK99:HN99)&lt;&gt;1),IF(AND($GE99=1,$GI99&gt;0),1,),)</f>
        <v>0</v>
      </c>
      <c r="HP99" s="517">
        <f>IF(AND($GP99=3,SUM($HK99:HO99)&lt;&gt;1),IF($GJ99&gt;=0.1,1,),)</f>
        <v>0</v>
      </c>
      <c r="HQ99" s="517">
        <f>IF(AND($GP99=3,SUM($HK99:HP99)&lt;&gt;1),IF($GE99=1,1,),)</f>
        <v>0</v>
      </c>
      <c r="HR99" s="517">
        <f>IF(AND($GP99=3,SUM($HK99:HQ99)&lt;&gt;1),IF($GJ99&gt;=0.05,1,),)</f>
        <v>0</v>
      </c>
      <c r="HS99" s="517">
        <f>IF(AND(SUM($HK99:HR99)&lt;&gt;1,$GP99=3,$GF99=1,$GI99&gt;0),1,)</f>
        <v>0</v>
      </c>
      <c r="HT99" s="831"/>
      <c r="HU99" s="520">
        <f t="shared" si="429"/>
        <v>0</v>
      </c>
      <c r="HV99" s="521">
        <f t="shared" si="430"/>
        <v>0</v>
      </c>
      <c r="HW99" s="521">
        <f t="shared" si="431"/>
        <v>0</v>
      </c>
      <c r="HX99" s="521">
        <f t="shared" si="432"/>
        <v>0</v>
      </c>
      <c r="HY99" s="521">
        <f t="shared" si="433"/>
        <v>0</v>
      </c>
      <c r="HZ99" s="521">
        <f t="shared" si="434"/>
        <v>0</v>
      </c>
      <c r="IA99" s="521">
        <f t="shared" si="435"/>
        <v>0</v>
      </c>
      <c r="IB99" s="521">
        <f t="shared" si="436"/>
        <v>0</v>
      </c>
      <c r="IC99" s="521">
        <f t="shared" si="437"/>
        <v>0</v>
      </c>
      <c r="ID99" s="521">
        <f t="shared" si="438"/>
        <v>0</v>
      </c>
      <c r="IE99" s="521">
        <f t="shared" si="439"/>
        <v>0</v>
      </c>
      <c r="IF99" s="521">
        <f t="shared" si="440"/>
        <v>0</v>
      </c>
      <c r="IG99" s="521">
        <f t="shared" si="441"/>
        <v>0</v>
      </c>
      <c r="IH99" s="521">
        <f t="shared" si="442"/>
        <v>0</v>
      </c>
      <c r="II99" s="521">
        <f t="shared" si="443"/>
        <v>0</v>
      </c>
      <c r="IJ99" s="521">
        <f t="shared" si="444"/>
        <v>0</v>
      </c>
      <c r="IK99" s="521">
        <f t="shared" si="445"/>
        <v>0</v>
      </c>
      <c r="IL99" s="521">
        <f t="shared" si="446"/>
        <v>0</v>
      </c>
      <c r="IM99" s="521">
        <f t="shared" si="447"/>
        <v>0</v>
      </c>
      <c r="IN99" s="521">
        <f t="shared" si="335"/>
        <v>0</v>
      </c>
      <c r="IO99" s="521">
        <f t="shared" si="336"/>
        <v>0</v>
      </c>
      <c r="IP99" s="521">
        <f t="shared" si="337"/>
        <v>0</v>
      </c>
      <c r="IQ99" s="521">
        <f t="shared" si="338"/>
        <v>0</v>
      </c>
      <c r="IR99" s="521">
        <f t="shared" si="339"/>
        <v>0</v>
      </c>
      <c r="IS99" s="521">
        <f t="shared" si="340"/>
        <v>0</v>
      </c>
      <c r="IT99" s="521">
        <f t="shared" si="341"/>
        <v>0</v>
      </c>
      <c r="IU99" s="521">
        <f t="shared" si="342"/>
        <v>0</v>
      </c>
      <c r="IV99" s="521">
        <f t="shared" si="343"/>
        <v>0</v>
      </c>
      <c r="IW99" s="823">
        <f t="shared" si="344"/>
        <v>0</v>
      </c>
      <c r="IX99" s="521">
        <f t="shared" si="345"/>
        <v>0</v>
      </c>
      <c r="IY99" s="521">
        <f t="shared" si="346"/>
        <v>0</v>
      </c>
      <c r="IZ99" s="823">
        <f t="shared" si="448"/>
        <v>0</v>
      </c>
      <c r="JA99" s="521">
        <f t="shared" si="347"/>
        <v>0</v>
      </c>
      <c r="JB99" s="521">
        <f t="shared" si="348"/>
        <v>0</v>
      </c>
      <c r="JC99" s="521">
        <f t="shared" si="349"/>
        <v>0</v>
      </c>
      <c r="JD99" s="521">
        <f t="shared" si="449"/>
        <v>0</v>
      </c>
      <c r="JE99" s="521">
        <f t="shared" si="450"/>
        <v>0</v>
      </c>
      <c r="JF99" s="521">
        <f t="shared" si="451"/>
        <v>0</v>
      </c>
      <c r="JG99" s="521">
        <f t="shared" si="452"/>
        <v>0</v>
      </c>
      <c r="JH99" s="521">
        <f t="shared" si="453"/>
        <v>0</v>
      </c>
      <c r="JI99" s="521">
        <f t="shared" si="454"/>
        <v>0</v>
      </c>
      <c r="JJ99" s="521">
        <f t="shared" si="455"/>
        <v>0</v>
      </c>
      <c r="JK99" s="521">
        <f t="shared" si="456"/>
        <v>0</v>
      </c>
      <c r="JL99" s="521">
        <f t="shared" si="457"/>
        <v>0</v>
      </c>
      <c r="JM99" s="521">
        <f t="shared" si="458"/>
        <v>0</v>
      </c>
      <c r="JN99" s="521">
        <f t="shared" si="459"/>
        <v>0</v>
      </c>
      <c r="JO99" s="521">
        <f t="shared" si="460"/>
        <v>0</v>
      </c>
      <c r="JP99" s="521">
        <f t="shared" si="461"/>
        <v>0</v>
      </c>
      <c r="JQ99" s="521">
        <f t="shared" si="462"/>
        <v>0</v>
      </c>
      <c r="JR99" s="521">
        <f t="shared" si="463"/>
        <v>0</v>
      </c>
      <c r="JS99" s="521">
        <f t="shared" si="464"/>
        <v>0</v>
      </c>
      <c r="JT99" s="521">
        <f t="shared" si="465"/>
        <v>0</v>
      </c>
      <c r="JU99" s="521">
        <f t="shared" si="466"/>
        <v>0</v>
      </c>
      <c r="JV99" s="521">
        <f t="shared" si="467"/>
        <v>0</v>
      </c>
      <c r="JW99" s="521">
        <f t="shared" si="468"/>
        <v>0</v>
      </c>
      <c r="JX99" s="521">
        <f t="shared" si="469"/>
        <v>0</v>
      </c>
      <c r="JY99" s="521">
        <f t="shared" si="470"/>
        <v>0</v>
      </c>
      <c r="JZ99" s="521">
        <f t="shared" si="471"/>
        <v>0</v>
      </c>
      <c r="KA99" s="521">
        <f t="shared" si="472"/>
        <v>0</v>
      </c>
      <c r="KB99" s="521">
        <f t="shared" si="473"/>
        <v>0</v>
      </c>
      <c r="KC99" s="521">
        <f t="shared" si="474"/>
        <v>0</v>
      </c>
      <c r="KD99" s="521">
        <f t="shared" si="475"/>
        <v>0</v>
      </c>
      <c r="KE99" s="521">
        <f t="shared" si="476"/>
        <v>0</v>
      </c>
      <c r="KF99" s="521">
        <f t="shared" si="350"/>
        <v>0</v>
      </c>
      <c r="KG99" s="521">
        <f t="shared" si="477"/>
        <v>0</v>
      </c>
      <c r="KH99" s="521">
        <f t="shared" si="478"/>
        <v>0</v>
      </c>
      <c r="KI99" s="522">
        <f t="shared" si="479"/>
        <v>0</v>
      </c>
      <c r="KJ99" s="521">
        <f t="shared" si="351"/>
        <v>0</v>
      </c>
      <c r="KK99" s="760">
        <f>IF(H99=1,VLOOKUP(C99,'総括表 (A表)'!$E$12:$AW$542,42,FALSE),)</f>
        <v>0</v>
      </c>
      <c r="KL99" s="524">
        <f t="shared" si="480"/>
        <v>0</v>
      </c>
      <c r="KM99" s="521" t="str">
        <f t="shared" si="352"/>
        <v/>
      </c>
      <c r="KN99" s="521" t="str">
        <f t="shared" si="353"/>
        <v/>
      </c>
      <c r="KO99" s="521" t="str">
        <f t="shared" si="481"/>
        <v/>
      </c>
      <c r="KP99" s="521" t="str">
        <f t="shared" si="354"/>
        <v/>
      </c>
      <c r="KQ99" s="521" t="str">
        <f t="shared" si="355"/>
        <v/>
      </c>
      <c r="KR99" s="521" t="str">
        <f t="shared" si="356"/>
        <v/>
      </c>
      <c r="KS99" s="521" t="str">
        <f t="shared" si="357"/>
        <v/>
      </c>
      <c r="KT99" s="521" t="str">
        <f t="shared" si="358"/>
        <v/>
      </c>
      <c r="KU99" s="760" t="str">
        <f t="shared" si="359"/>
        <v/>
      </c>
      <c r="KV99" s="521" t="str">
        <f t="shared" si="360"/>
        <v/>
      </c>
      <c r="KW99" s="520">
        <f t="shared" si="361"/>
        <v>0</v>
      </c>
      <c r="KX99" s="521" t="str">
        <f t="shared" si="482"/>
        <v/>
      </c>
      <c r="KY99" s="525">
        <f t="shared" si="362"/>
        <v>0</v>
      </c>
      <c r="KZ99" s="521" t="str">
        <f t="shared" si="363"/>
        <v/>
      </c>
      <c r="LA99" s="760" t="str">
        <f t="shared" si="364"/>
        <v/>
      </c>
      <c r="LB99" s="526" t="str">
        <f t="shared" si="365"/>
        <v>○</v>
      </c>
      <c r="LC99" s="520">
        <f t="shared" si="483"/>
        <v>0</v>
      </c>
      <c r="LD99" s="527">
        <f t="shared" si="484"/>
        <v>0</v>
      </c>
      <c r="LE99" s="527" t="str">
        <f t="shared" si="485"/>
        <v/>
      </c>
      <c r="LF99" s="761" t="str">
        <f t="shared" si="486"/>
        <v/>
      </c>
      <c r="LG99" s="735" t="str">
        <f t="shared" si="366"/>
        <v/>
      </c>
      <c r="LH99" s="530" t="str">
        <f t="shared" si="367"/>
        <v>○</v>
      </c>
      <c r="LI99" s="736">
        <f t="shared" si="368"/>
        <v>0</v>
      </c>
      <c r="LJ99" s="761">
        <f t="shared" si="369"/>
        <v>0</v>
      </c>
      <c r="LK99" s="532">
        <f t="shared" si="487"/>
        <v>0</v>
      </c>
      <c r="LL99" s="533" t="str">
        <f t="shared" si="488"/>
        <v>○</v>
      </c>
      <c r="LM99" s="600">
        <f t="shared" si="370"/>
        <v>0</v>
      </c>
      <c r="LN99" s="602" t="str">
        <f t="shared" si="489"/>
        <v>○</v>
      </c>
      <c r="LO99" s="608">
        <f t="shared" si="371"/>
        <v>0</v>
      </c>
      <c r="LP99" s="521" t="str">
        <f t="shared" si="372"/>
        <v/>
      </c>
      <c r="LQ99" s="607">
        <f t="shared" si="373"/>
        <v>0</v>
      </c>
      <c r="LR99" s="521" t="str">
        <f t="shared" si="374"/>
        <v/>
      </c>
      <c r="LS99" s="519" t="str">
        <f t="shared" si="375"/>
        <v/>
      </c>
      <c r="LT99" s="526" t="str">
        <f t="shared" si="376"/>
        <v>○</v>
      </c>
      <c r="LU99" s="601" t="str">
        <f t="shared" si="490"/>
        <v/>
      </c>
      <c r="LV99" s="601">
        <f t="shared" si="491"/>
        <v>0</v>
      </c>
      <c r="LW99" s="761">
        <f t="shared" si="377"/>
        <v>0</v>
      </c>
      <c r="LX99" s="735">
        <f t="shared" si="378"/>
        <v>0</v>
      </c>
      <c r="LY99" s="530" t="str">
        <f t="shared" si="379"/>
        <v>○</v>
      </c>
      <c r="LZ99" s="736">
        <f t="shared" si="380"/>
        <v>0</v>
      </c>
      <c r="MA99" s="761">
        <f t="shared" si="381"/>
        <v>0</v>
      </c>
      <c r="MB99" s="532">
        <f t="shared" si="382"/>
        <v>0</v>
      </c>
      <c r="MC99" s="533" t="str">
        <f t="shared" si="492"/>
        <v>○</v>
      </c>
      <c r="MD99" s="473">
        <f>IF(AND($H99=1,$T99=1),SUMIF($E$14:$E$213,E99,$CA$14:CA298),0)</f>
        <v>0</v>
      </c>
      <c r="ME99" s="856" t="str">
        <f t="shared" si="383"/>
        <v>○</v>
      </c>
      <c r="MF99" s="869" t="str">
        <f t="shared" si="493"/>
        <v/>
      </c>
      <c r="MG99" s="870" t="str">
        <f t="shared" si="384"/>
        <v/>
      </c>
      <c r="MH99" s="871" t="str">
        <f t="shared" si="385"/>
        <v/>
      </c>
      <c r="MI99" s="872" t="str">
        <f t="shared" si="494"/>
        <v/>
      </c>
      <c r="MJ99" s="873" t="str">
        <f t="shared" si="386"/>
        <v/>
      </c>
      <c r="MK99" s="874">
        <f t="shared" si="387"/>
        <v>0</v>
      </c>
    </row>
    <row r="100" spans="1:349" ht="18.649999999999999" customHeight="1">
      <c r="A100" s="610">
        <f t="shared" si="311"/>
        <v>0</v>
      </c>
      <c r="B100" s="610">
        <f t="shared" si="388"/>
        <v>0</v>
      </c>
      <c r="C100" s="610">
        <f t="shared" si="389"/>
        <v>0</v>
      </c>
      <c r="D100" s="610">
        <f t="shared" si="390"/>
        <v>0</v>
      </c>
      <c r="E100" s="610">
        <f t="shared" si="312"/>
        <v>0</v>
      </c>
      <c r="F100" s="610">
        <f t="shared" si="391"/>
        <v>0</v>
      </c>
      <c r="G100" s="610">
        <f t="shared" si="392"/>
        <v>0</v>
      </c>
      <c r="H100" s="610">
        <f t="shared" si="393"/>
        <v>0</v>
      </c>
      <c r="I100" s="611">
        <f t="shared" si="313"/>
        <v>87</v>
      </c>
      <c r="J100" s="406"/>
      <c r="K100" s="407"/>
      <c r="L100" s="407"/>
      <c r="M100" s="720"/>
      <c r="N100" s="924"/>
      <c r="O100" s="918"/>
      <c r="P100" s="306"/>
      <c r="Q100" s="637">
        <f t="shared" si="394"/>
        <v>0</v>
      </c>
      <c r="R100" s="656"/>
      <c r="S100" s="655"/>
      <c r="T100" s="657"/>
      <c r="U100" s="657"/>
      <c r="V100" s="762">
        <f t="shared" si="314"/>
        <v>0</v>
      </c>
      <c r="W100" s="305"/>
      <c r="X100" s="502"/>
      <c r="Y100" s="502"/>
      <c r="Z100" s="305"/>
      <c r="AA100" s="639" t="str">
        <f t="shared" si="395"/>
        <v/>
      </c>
      <c r="AB100" s="640" t="str">
        <f t="shared" si="396"/>
        <v/>
      </c>
      <c r="AC100" s="314"/>
      <c r="AD100" s="641">
        <f t="shared" si="397"/>
        <v>0</v>
      </c>
      <c r="AE100" s="729"/>
      <c r="AF100" s="728" t="str">
        <f>'整理番号表 （R6時） '!$AC100</f>
        <v/>
      </c>
      <c r="AG100" s="730" t="str">
        <f t="shared" si="398"/>
        <v/>
      </c>
      <c r="AH100" s="314"/>
      <c r="AI100" s="314"/>
      <c r="AJ100" s="639">
        <f>IF(AI100&lt;&gt;0,VLOOKUP(AI100,'整理番号表 （R6時） '!$B$20:$F$47,2,FALSE),)</f>
        <v>0</v>
      </c>
      <c r="AK100" s="409"/>
      <c r="AL100" s="733"/>
      <c r="AM100" s="409"/>
      <c r="AN100" s="315"/>
      <c r="AO100" s="644" t="str">
        <f>IF(AND($S100=1,$AN100&lt;&gt;0),VLOOKUP(AN100,'整理番号表 （R6時） '!$P$6:$Q$39,2,FALSE),IF(AND($T100=1,$AN100&gt;0,$AN100&lt;=8),VLOOKUP($AN100,'整理番号表 （R6時） '!$P$6:$Q$13,2,FALSE),IF($AN100&gt;=9,"ﾘｰｽは1～8の数字を選択","")))</f>
        <v/>
      </c>
      <c r="AP100" s="501"/>
      <c r="AQ100" s="645">
        <f t="shared" si="399"/>
        <v>0</v>
      </c>
      <c r="AR100" s="810"/>
      <c r="AS100" s="305"/>
      <c r="AT100" s="504"/>
      <c r="AU100" s="505"/>
      <c r="AV100" s="503"/>
      <c r="AW100" s="315"/>
      <c r="AX100" s="751">
        <f>IF(AW100&lt;&gt;0,VLOOKUP(AW100,'整理番号表 （R6時） '!$P$43:$R$49,2,FALSE),)</f>
        <v>0</v>
      </c>
      <c r="AY100" s="506"/>
      <c r="AZ100" s="505"/>
      <c r="BA100" s="503"/>
      <c r="BB100" s="444"/>
      <c r="BC100" s="759">
        <f t="shared" si="400"/>
        <v>0</v>
      </c>
      <c r="BD100" s="763">
        <f t="shared" si="315"/>
        <v>0</v>
      </c>
      <c r="BE100" s="759">
        <f t="shared" si="401"/>
        <v>0</v>
      </c>
      <c r="BF100" s="508"/>
      <c r="BG100" s="508"/>
      <c r="BH100" s="508"/>
      <c r="BI100" s="509"/>
      <c r="BJ100" s="770" t="str">
        <f t="shared" si="402"/>
        <v/>
      </c>
      <c r="BK100" s="772" t="str">
        <f t="shared" si="403"/>
        <v/>
      </c>
      <c r="BL100" s="648">
        <f t="shared" si="404"/>
        <v>0</v>
      </c>
      <c r="BM100" s="836"/>
      <c r="BN100" s="510"/>
      <c r="BO100" s="593"/>
      <c r="BP100" s="902"/>
      <c r="BQ100" s="756"/>
      <c r="BR100" s="756"/>
      <c r="BS100" s="756"/>
      <c r="BT100" s="929" t="str">
        <f t="shared" si="497"/>
        <v/>
      </c>
      <c r="BU100" s="911"/>
      <c r="BV100" s="752"/>
      <c r="BW100" s="751">
        <f>IF(BV100&lt;&gt;0,VLOOKUP(BV100,'整理番号表 （R6時） '!$P$43:$R$49,2,FALSE),)</f>
        <v>0</v>
      </c>
      <c r="BX100" s="758"/>
      <c r="BY100" s="757"/>
      <c r="BZ100" s="759" t="str">
        <f t="shared" si="405"/>
        <v/>
      </c>
      <c r="CA100" s="712"/>
      <c r="CB100" s="759">
        <f t="shared" si="406"/>
        <v>0</v>
      </c>
      <c r="CC100" s="763" t="str">
        <f t="shared" si="316"/>
        <v/>
      </c>
      <c r="CD100" s="754"/>
      <c r="CE100" s="754"/>
      <c r="CF100" s="759">
        <f t="shared" si="407"/>
        <v>0</v>
      </c>
      <c r="CG100" s="748"/>
      <c r="CH100" s="748"/>
      <c r="CI100" s="622"/>
      <c r="CJ100" s="853"/>
      <c r="CK100" s="854"/>
      <c r="CL100" s="665" t="str">
        <f t="shared" si="408"/>
        <v/>
      </c>
      <c r="CM100" s="666" t="str">
        <f t="shared" si="317"/>
        <v/>
      </c>
      <c r="CN100" s="744"/>
      <c r="CO100" s="496"/>
      <c r="CP100" s="762" t="str">
        <f t="shared" si="318"/>
        <v/>
      </c>
      <c r="CQ100" s="740"/>
      <c r="CR100" s="749"/>
      <c r="CS100" s="740"/>
      <c r="CT100" s="740"/>
      <c r="CU100" s="740"/>
      <c r="CV100" s="649" t="str">
        <f t="shared" si="409"/>
        <v/>
      </c>
      <c r="CW100" s="547">
        <f t="shared" si="410"/>
        <v>0</v>
      </c>
      <c r="CX100" s="762" t="str">
        <f t="shared" si="319"/>
        <v/>
      </c>
      <c r="CY100" s="715"/>
      <c r="CZ100" s="740"/>
      <c r="DA100" s="715"/>
      <c r="DB100" s="715"/>
      <c r="DC100" s="714"/>
      <c r="DD100" s="649" t="str">
        <f t="shared" si="411"/>
        <v/>
      </c>
      <c r="DE100" s="547" t="str">
        <f t="shared" si="412"/>
        <v/>
      </c>
      <c r="DF100" s="762">
        <f t="shared" si="413"/>
        <v>0</v>
      </c>
      <c r="DG100" s="762" t="str">
        <f t="shared" si="414"/>
        <v/>
      </c>
      <c r="DH100" s="762">
        <f t="shared" si="415"/>
        <v>0</v>
      </c>
      <c r="DI100" s="762">
        <f t="shared" si="416"/>
        <v>0</v>
      </c>
      <c r="DJ100" s="762">
        <f t="shared" si="417"/>
        <v>0</v>
      </c>
      <c r="DK100" s="762">
        <f t="shared" si="418"/>
        <v>0</v>
      </c>
      <c r="DL100" s="762">
        <f t="shared" si="419"/>
        <v>0</v>
      </c>
      <c r="DM100" s="762" t="str">
        <f t="shared" si="420"/>
        <v/>
      </c>
      <c r="DN100" s="855"/>
      <c r="DO100" s="661">
        <f t="shared" si="498"/>
        <v>0</v>
      </c>
      <c r="DP100" s="336">
        <f t="shared" si="498"/>
        <v>0</v>
      </c>
      <c r="DQ100" s="336">
        <f t="shared" si="498"/>
        <v>0</v>
      </c>
      <c r="DR100" s="336">
        <f t="shared" si="498"/>
        <v>0</v>
      </c>
      <c r="DS100" s="336">
        <f t="shared" si="498"/>
        <v>0</v>
      </c>
      <c r="DT100" s="336">
        <f t="shared" si="498"/>
        <v>0</v>
      </c>
      <c r="DU100" s="336">
        <f t="shared" si="320"/>
        <v>0</v>
      </c>
      <c r="DV100" s="336">
        <f t="shared" si="499"/>
        <v>0</v>
      </c>
      <c r="DW100" s="336">
        <f t="shared" si="499"/>
        <v>0</v>
      </c>
      <c r="DX100" s="336">
        <f t="shared" si="499"/>
        <v>0</v>
      </c>
      <c r="DY100" s="336">
        <f t="shared" si="499"/>
        <v>0</v>
      </c>
      <c r="DZ100" s="336">
        <f t="shared" si="499"/>
        <v>0</v>
      </c>
      <c r="EA100" s="336">
        <f t="shared" si="499"/>
        <v>0</v>
      </c>
      <c r="EB100" s="336">
        <f t="shared" si="321"/>
        <v>0</v>
      </c>
      <c r="EC100" s="336">
        <f t="shared" si="322"/>
        <v>0</v>
      </c>
      <c r="ED100" s="336">
        <f t="shared" si="323"/>
        <v>0</v>
      </c>
      <c r="EE100" s="336">
        <f t="shared" si="324"/>
        <v>0</v>
      </c>
      <c r="EF100" s="336">
        <f t="shared" si="325"/>
        <v>0</v>
      </c>
      <c r="EG100" s="390">
        <f t="shared" si="326"/>
        <v>0</v>
      </c>
      <c r="EH100" s="650">
        <f t="shared" si="421"/>
        <v>0</v>
      </c>
      <c r="EI100" s="650">
        <f>IF($AA100=1,IF(SUM($EH100:EH100)&lt;&gt;1,IF(SUM(GR100,HC100,HL100)&gt;0,1,),),)</f>
        <v>0</v>
      </c>
      <c r="EJ100" s="650">
        <f>IF($AA100=1,IF(SUM($EH100:EI100)&lt;&gt;1,IF(SUM(GS100,HD100,HM100)&gt;0,1,),),)</f>
        <v>0</v>
      </c>
      <c r="EK100" s="650">
        <f>IF($AA100=1,IF(SUM($EH100:EJ100)&lt;&gt;1,IF(SUM(GT100,HE100,HN100)&gt;0,1,),),)</f>
        <v>0</v>
      </c>
      <c r="EL100" s="650">
        <f>IF($AA100=1,IF(SUM($EH100:EK100)&lt;&gt;1,IF(SUM(GU100,GZ100,HF100,HO100)&gt;0,1,),),)</f>
        <v>0</v>
      </c>
      <c r="EM100" s="650">
        <f>IF($AA100=1,IF(SUM($EH100:EK100)&lt;&gt;1,IF(SUM(GV100,HG100,HP100)&gt;0,1,),),)</f>
        <v>0</v>
      </c>
      <c r="EN100" s="650">
        <f>IF($AA100=1,IF(SUM($EH100:EL100)&lt;&gt;1,IF(SUM(GW100,HH100,HQ100)&gt;0,1,),),)</f>
        <v>0</v>
      </c>
      <c r="EO100" s="650">
        <f>IF($AA100=1,IF(SUM($EH100:EM100)&lt;&gt;1,IF(SUM(GX100,HI100,HR100)&gt;0,1,),),)</f>
        <v>0</v>
      </c>
      <c r="EP100" s="650">
        <f>IF($AA100=1,IF(SUM($EH100:EO100)&lt;&gt;1,IF(SUM(GY100,HJ100,HS100,HA100)&gt;0,1,),),)</f>
        <v>0</v>
      </c>
      <c r="EQ100" s="818"/>
      <c r="ER100" s="818"/>
      <c r="ES100" s="818"/>
      <c r="ET100" s="818"/>
      <c r="EU100" s="818"/>
      <c r="EV100" s="818"/>
      <c r="EW100" s="59"/>
      <c r="EX100" s="59"/>
      <c r="EY100" s="59"/>
      <c r="EZ100" s="59"/>
      <c r="FA100" s="59"/>
      <c r="FB100" s="650">
        <f t="shared" si="327"/>
        <v>0</v>
      </c>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11"/>
      <c r="GB100" s="59"/>
      <c r="GC100" s="932"/>
      <c r="GD100" s="662"/>
      <c r="GE100" s="512"/>
      <c r="GF100" s="513"/>
      <c r="GG100" s="514"/>
      <c r="GH100" s="514"/>
      <c r="GI100" s="515">
        <f t="shared" si="328"/>
        <v>0</v>
      </c>
      <c r="GJ100" s="516">
        <f t="shared" si="329"/>
        <v>0</v>
      </c>
      <c r="GK100" s="517">
        <f t="shared" si="330"/>
        <v>0</v>
      </c>
      <c r="GL100" s="518">
        <f t="shared" si="331"/>
        <v>0</v>
      </c>
      <c r="GM100" s="518">
        <f t="shared" si="332"/>
        <v>0</v>
      </c>
      <c r="GN100" s="518">
        <f t="shared" si="333"/>
        <v>0</v>
      </c>
      <c r="GO100" s="518">
        <f t="shared" si="334"/>
        <v>0</v>
      </c>
      <c r="GP100" s="517">
        <f t="shared" si="422"/>
        <v>0</v>
      </c>
      <c r="GQ100" s="517">
        <f t="shared" si="423"/>
        <v>0</v>
      </c>
      <c r="GR100" s="517">
        <f>IF($GF100&lt;&gt;1,IF(AND(SUM($GQ100:GQ100)&lt;&gt;1),IF($GI100&gt;=10,1,),),0)</f>
        <v>0</v>
      </c>
      <c r="GS100" s="517">
        <f>IF($GF100&lt;&gt;1,IF(AND(SUM($GQ100:GR100)&lt;&gt;1),IF(AND($GE100=1,$GI100&gt;=4),1,),),0)</f>
        <v>0</v>
      </c>
      <c r="GT100" s="517">
        <f>IF($GF100&lt;&gt;1,IF(AND(SUM($GQ100:GS100)&lt;&gt;1),IF(AND($GE100=1,$GI100&gt;=2),1,),),0)</f>
        <v>0</v>
      </c>
      <c r="GU100" s="517">
        <f>IF($GF100&lt;&gt;1,IF(AND(SUM($GQ100:GT100)&lt;&gt;1),IF(AND($GE100=1,$GI100&gt;0),1,),),0)</f>
        <v>0</v>
      </c>
      <c r="GV100" s="517">
        <f>IF($GF100&lt;&gt;1,IF(AND(SUM($GQ100:GU100)&lt;&gt;1),IF($GI100&gt;=4,1,),),0)</f>
        <v>0</v>
      </c>
      <c r="GW100" s="517">
        <f>IF($GF100&lt;&gt;1,IF(AND(SUM($GQ100:GV100)&lt;&gt;1),IF($GE100=1,1,),),0)</f>
        <v>0</v>
      </c>
      <c r="GX100" s="517">
        <f>IF($GF100&lt;&gt;1,IF(AND(SUM($GQ100:GW100)&lt;&gt;1),IF($GI100&gt;=2,1,),),0)</f>
        <v>0</v>
      </c>
      <c r="GY100" s="517">
        <f>IF($GF100&lt;&gt;1,IF(AND(SUM($GQ100:GX100)&lt;&gt;1),IF($GI100&gt;0,1,),),0)</f>
        <v>0</v>
      </c>
      <c r="GZ100" s="517">
        <f t="shared" si="424"/>
        <v>0</v>
      </c>
      <c r="HA100" s="517">
        <f>IF(AND(SUM($GZ100:GZ100)&lt;&gt;1,$GP100=4,$GF100=1,$GI100&gt;0),1,0)</f>
        <v>0</v>
      </c>
      <c r="HB100" s="517">
        <f t="shared" si="425"/>
        <v>0</v>
      </c>
      <c r="HC100" s="517">
        <f t="shared" si="426"/>
        <v>0</v>
      </c>
      <c r="HD100" s="517">
        <f>IF(AND($GP100=2,SUM($HB100:HC100)&lt;&gt;1),IF(AND($GE100=1,$GJ100&gt;=0.2),1,),)</f>
        <v>0</v>
      </c>
      <c r="HE100" s="517">
        <f>IF(AND($GP100=2,SUM($HB100:HD100)&lt;&gt;1),IF(AND($GE100=1,$GJ100&gt;=0.1),1,),)</f>
        <v>0</v>
      </c>
      <c r="HF100" s="517">
        <f>IF(AND($GP100=2,SUM($HB100:HE100)&lt;&gt;1),IF(AND($GE100=1,$GI100&gt;0),1,),)</f>
        <v>0</v>
      </c>
      <c r="HG100" s="517">
        <f>IF(AND($GP100=2,SUM($HB100:HF100)&lt;&gt;1),IF($GJ100&gt;=0.2,1,),)</f>
        <v>0</v>
      </c>
      <c r="HH100" s="517">
        <f>IF(AND($GP100=2,SUM($HB100:HG100)&lt;&gt;1),IF($GE100=1,1,),)</f>
        <v>0</v>
      </c>
      <c r="HI100" s="517">
        <f>IF(AND($GP100=2,SUM($HB100:HH100)&lt;&gt;1),IF($GJ100&gt;=0.1,1,),)</f>
        <v>0</v>
      </c>
      <c r="HJ100" s="517">
        <f>IF(AND(SUM($HB100:HI100)&lt;&gt;1,$GP100=2,$GI100&gt;0),1,)</f>
        <v>0</v>
      </c>
      <c r="HK100" s="517">
        <f t="shared" si="427"/>
        <v>0</v>
      </c>
      <c r="HL100" s="517">
        <f t="shared" si="428"/>
        <v>0</v>
      </c>
      <c r="HM100" s="517">
        <f>IF(AND($GP100=3,SUM($HK100:HL100)&lt;&gt;1),IF(AND($GE100=1,$GJ100&gt;=0.1),1,),)</f>
        <v>0</v>
      </c>
      <c r="HN100" s="517">
        <f>IF(AND($GP100=3,SUM($HK100:HM100)&lt;&gt;1),IF(AND($GE100=1,$GJ100&gt;=0.05),1,),)</f>
        <v>0</v>
      </c>
      <c r="HO100" s="517">
        <f>IF(AND($GP100=3,SUM($HK100:HN100)&lt;&gt;1),IF(AND($GE100=1,$GI100&gt;0),1,),)</f>
        <v>0</v>
      </c>
      <c r="HP100" s="517">
        <f>IF(AND($GP100=3,SUM($HK100:HO100)&lt;&gt;1),IF($GJ100&gt;=0.1,1,),)</f>
        <v>0</v>
      </c>
      <c r="HQ100" s="517">
        <f>IF(AND($GP100=3,SUM($HK100:HP100)&lt;&gt;1),IF($GE100=1,1,),)</f>
        <v>0</v>
      </c>
      <c r="HR100" s="517">
        <f>IF(AND($GP100=3,SUM($HK100:HQ100)&lt;&gt;1),IF($GJ100&gt;=0.05,1,),)</f>
        <v>0</v>
      </c>
      <c r="HS100" s="517">
        <f>IF(AND(SUM($HK100:HR100)&lt;&gt;1,$GP100=3,$GF100=1,$GI100&gt;0),1,)</f>
        <v>0</v>
      </c>
      <c r="HT100" s="831"/>
      <c r="HU100" s="520">
        <f t="shared" si="429"/>
        <v>0</v>
      </c>
      <c r="HV100" s="521">
        <f t="shared" si="430"/>
        <v>0</v>
      </c>
      <c r="HW100" s="521">
        <f t="shared" si="431"/>
        <v>0</v>
      </c>
      <c r="HX100" s="521">
        <f t="shared" si="432"/>
        <v>0</v>
      </c>
      <c r="HY100" s="521">
        <f t="shared" si="433"/>
        <v>0</v>
      </c>
      <c r="HZ100" s="521">
        <f t="shared" si="434"/>
        <v>0</v>
      </c>
      <c r="IA100" s="521">
        <f t="shared" si="435"/>
        <v>0</v>
      </c>
      <c r="IB100" s="521">
        <f t="shared" si="436"/>
        <v>0</v>
      </c>
      <c r="IC100" s="521">
        <f t="shared" si="437"/>
        <v>0</v>
      </c>
      <c r="ID100" s="521">
        <f t="shared" si="438"/>
        <v>0</v>
      </c>
      <c r="IE100" s="521">
        <f t="shared" si="439"/>
        <v>0</v>
      </c>
      <c r="IF100" s="521">
        <f t="shared" si="440"/>
        <v>0</v>
      </c>
      <c r="IG100" s="521">
        <f t="shared" si="441"/>
        <v>0</v>
      </c>
      <c r="IH100" s="521">
        <f t="shared" si="442"/>
        <v>0</v>
      </c>
      <c r="II100" s="521">
        <f t="shared" si="443"/>
        <v>0</v>
      </c>
      <c r="IJ100" s="521">
        <f t="shared" si="444"/>
        <v>0</v>
      </c>
      <c r="IK100" s="521">
        <f t="shared" si="445"/>
        <v>0</v>
      </c>
      <c r="IL100" s="521">
        <f t="shared" si="446"/>
        <v>0</v>
      </c>
      <c r="IM100" s="521">
        <f t="shared" si="447"/>
        <v>0</v>
      </c>
      <c r="IN100" s="521">
        <f t="shared" si="335"/>
        <v>0</v>
      </c>
      <c r="IO100" s="521">
        <f t="shared" si="336"/>
        <v>0</v>
      </c>
      <c r="IP100" s="521">
        <f t="shared" si="337"/>
        <v>0</v>
      </c>
      <c r="IQ100" s="521">
        <f t="shared" si="338"/>
        <v>0</v>
      </c>
      <c r="IR100" s="521">
        <f t="shared" si="339"/>
        <v>0</v>
      </c>
      <c r="IS100" s="521">
        <f t="shared" si="340"/>
        <v>0</v>
      </c>
      <c r="IT100" s="521">
        <f t="shared" si="341"/>
        <v>0</v>
      </c>
      <c r="IU100" s="521">
        <f t="shared" si="342"/>
        <v>0</v>
      </c>
      <c r="IV100" s="521">
        <f t="shared" si="343"/>
        <v>0</v>
      </c>
      <c r="IW100" s="823">
        <f t="shared" si="344"/>
        <v>0</v>
      </c>
      <c r="IX100" s="521">
        <f t="shared" si="345"/>
        <v>0</v>
      </c>
      <c r="IY100" s="521">
        <f t="shared" si="346"/>
        <v>0</v>
      </c>
      <c r="IZ100" s="823">
        <f t="shared" si="448"/>
        <v>0</v>
      </c>
      <c r="JA100" s="521">
        <f t="shared" si="347"/>
        <v>0</v>
      </c>
      <c r="JB100" s="521">
        <f t="shared" si="348"/>
        <v>0</v>
      </c>
      <c r="JC100" s="521">
        <f t="shared" si="349"/>
        <v>0</v>
      </c>
      <c r="JD100" s="521">
        <f t="shared" si="449"/>
        <v>0</v>
      </c>
      <c r="JE100" s="521">
        <f t="shared" si="450"/>
        <v>0</v>
      </c>
      <c r="JF100" s="521">
        <f t="shared" si="451"/>
        <v>0</v>
      </c>
      <c r="JG100" s="521">
        <f t="shared" si="452"/>
        <v>0</v>
      </c>
      <c r="JH100" s="521">
        <f t="shared" si="453"/>
        <v>0</v>
      </c>
      <c r="JI100" s="521">
        <f t="shared" si="454"/>
        <v>0</v>
      </c>
      <c r="JJ100" s="521">
        <f t="shared" si="455"/>
        <v>0</v>
      </c>
      <c r="JK100" s="521">
        <f t="shared" si="456"/>
        <v>0</v>
      </c>
      <c r="JL100" s="521">
        <f t="shared" si="457"/>
        <v>0</v>
      </c>
      <c r="JM100" s="521">
        <f t="shared" si="458"/>
        <v>0</v>
      </c>
      <c r="JN100" s="521">
        <f t="shared" si="459"/>
        <v>0</v>
      </c>
      <c r="JO100" s="521">
        <f t="shared" si="460"/>
        <v>0</v>
      </c>
      <c r="JP100" s="521">
        <f t="shared" si="461"/>
        <v>0</v>
      </c>
      <c r="JQ100" s="521">
        <f t="shared" si="462"/>
        <v>0</v>
      </c>
      <c r="JR100" s="521">
        <f t="shared" si="463"/>
        <v>0</v>
      </c>
      <c r="JS100" s="521">
        <f t="shared" si="464"/>
        <v>0</v>
      </c>
      <c r="JT100" s="521">
        <f t="shared" si="465"/>
        <v>0</v>
      </c>
      <c r="JU100" s="521">
        <f t="shared" si="466"/>
        <v>0</v>
      </c>
      <c r="JV100" s="521">
        <f t="shared" si="467"/>
        <v>0</v>
      </c>
      <c r="JW100" s="521">
        <f t="shared" si="468"/>
        <v>0</v>
      </c>
      <c r="JX100" s="521">
        <f t="shared" si="469"/>
        <v>0</v>
      </c>
      <c r="JY100" s="521">
        <f t="shared" si="470"/>
        <v>0</v>
      </c>
      <c r="JZ100" s="521">
        <f t="shared" si="471"/>
        <v>0</v>
      </c>
      <c r="KA100" s="521">
        <f t="shared" si="472"/>
        <v>0</v>
      </c>
      <c r="KB100" s="521">
        <f t="shared" si="473"/>
        <v>0</v>
      </c>
      <c r="KC100" s="521">
        <f t="shared" si="474"/>
        <v>0</v>
      </c>
      <c r="KD100" s="521">
        <f t="shared" si="475"/>
        <v>0</v>
      </c>
      <c r="KE100" s="521">
        <f t="shared" si="476"/>
        <v>0</v>
      </c>
      <c r="KF100" s="521">
        <f t="shared" si="350"/>
        <v>0</v>
      </c>
      <c r="KG100" s="521">
        <f t="shared" si="477"/>
        <v>0</v>
      </c>
      <c r="KH100" s="521">
        <f t="shared" si="478"/>
        <v>0</v>
      </c>
      <c r="KI100" s="522">
        <f t="shared" si="479"/>
        <v>0</v>
      </c>
      <c r="KJ100" s="521">
        <f t="shared" si="351"/>
        <v>0</v>
      </c>
      <c r="KK100" s="760">
        <f>IF(H100=1,VLOOKUP(C100,'総括表 (A表)'!$E$12:$AW$542,42,FALSE),)</f>
        <v>0</v>
      </c>
      <c r="KL100" s="524">
        <f t="shared" si="480"/>
        <v>0</v>
      </c>
      <c r="KM100" s="521" t="str">
        <f t="shared" si="352"/>
        <v/>
      </c>
      <c r="KN100" s="521" t="str">
        <f t="shared" si="353"/>
        <v/>
      </c>
      <c r="KO100" s="521" t="str">
        <f t="shared" si="481"/>
        <v/>
      </c>
      <c r="KP100" s="521" t="str">
        <f t="shared" si="354"/>
        <v/>
      </c>
      <c r="KQ100" s="521" t="str">
        <f t="shared" si="355"/>
        <v/>
      </c>
      <c r="KR100" s="521" t="str">
        <f t="shared" si="356"/>
        <v/>
      </c>
      <c r="KS100" s="521" t="str">
        <f t="shared" si="357"/>
        <v/>
      </c>
      <c r="KT100" s="521" t="str">
        <f t="shared" si="358"/>
        <v/>
      </c>
      <c r="KU100" s="760" t="str">
        <f t="shared" si="359"/>
        <v/>
      </c>
      <c r="KV100" s="521" t="str">
        <f t="shared" si="360"/>
        <v/>
      </c>
      <c r="KW100" s="520">
        <f t="shared" si="361"/>
        <v>0</v>
      </c>
      <c r="KX100" s="521" t="str">
        <f t="shared" si="482"/>
        <v/>
      </c>
      <c r="KY100" s="525">
        <f t="shared" si="362"/>
        <v>0</v>
      </c>
      <c r="KZ100" s="521" t="str">
        <f t="shared" si="363"/>
        <v/>
      </c>
      <c r="LA100" s="760" t="str">
        <f t="shared" si="364"/>
        <v/>
      </c>
      <c r="LB100" s="526" t="str">
        <f t="shared" si="365"/>
        <v>○</v>
      </c>
      <c r="LC100" s="520">
        <f t="shared" si="483"/>
        <v>0</v>
      </c>
      <c r="LD100" s="527">
        <f t="shared" si="484"/>
        <v>0</v>
      </c>
      <c r="LE100" s="527" t="str">
        <f t="shared" si="485"/>
        <v/>
      </c>
      <c r="LF100" s="761" t="str">
        <f t="shared" si="486"/>
        <v/>
      </c>
      <c r="LG100" s="735" t="str">
        <f t="shared" si="366"/>
        <v/>
      </c>
      <c r="LH100" s="530" t="str">
        <f t="shared" si="367"/>
        <v>○</v>
      </c>
      <c r="LI100" s="736">
        <f t="shared" si="368"/>
        <v>0</v>
      </c>
      <c r="LJ100" s="761">
        <f t="shared" si="369"/>
        <v>0</v>
      </c>
      <c r="LK100" s="532">
        <f t="shared" si="487"/>
        <v>0</v>
      </c>
      <c r="LL100" s="533" t="str">
        <f t="shared" si="488"/>
        <v>○</v>
      </c>
      <c r="LM100" s="600">
        <f t="shared" si="370"/>
        <v>0</v>
      </c>
      <c r="LN100" s="602" t="str">
        <f t="shared" si="489"/>
        <v>○</v>
      </c>
      <c r="LO100" s="608">
        <f t="shared" si="371"/>
        <v>0</v>
      </c>
      <c r="LP100" s="521" t="str">
        <f t="shared" si="372"/>
        <v/>
      </c>
      <c r="LQ100" s="607">
        <f t="shared" si="373"/>
        <v>0</v>
      </c>
      <c r="LR100" s="521" t="str">
        <f t="shared" si="374"/>
        <v/>
      </c>
      <c r="LS100" s="519" t="str">
        <f t="shared" si="375"/>
        <v/>
      </c>
      <c r="LT100" s="526" t="str">
        <f t="shared" si="376"/>
        <v>○</v>
      </c>
      <c r="LU100" s="601" t="str">
        <f t="shared" si="490"/>
        <v/>
      </c>
      <c r="LV100" s="601">
        <f t="shared" si="491"/>
        <v>0</v>
      </c>
      <c r="LW100" s="761">
        <f t="shared" si="377"/>
        <v>0</v>
      </c>
      <c r="LX100" s="735">
        <f t="shared" si="378"/>
        <v>0</v>
      </c>
      <c r="LY100" s="530" t="str">
        <f t="shared" si="379"/>
        <v>○</v>
      </c>
      <c r="LZ100" s="736">
        <f t="shared" si="380"/>
        <v>0</v>
      </c>
      <c r="MA100" s="761">
        <f t="shared" si="381"/>
        <v>0</v>
      </c>
      <c r="MB100" s="532">
        <f t="shared" si="382"/>
        <v>0</v>
      </c>
      <c r="MC100" s="533" t="str">
        <f t="shared" si="492"/>
        <v>○</v>
      </c>
      <c r="MD100" s="473">
        <f>IF(AND($H100=1,$T100=1),SUMIF($E$14:$E$213,E100,$CA$14:CA299),0)</f>
        <v>0</v>
      </c>
      <c r="ME100" s="856" t="str">
        <f t="shared" si="383"/>
        <v>○</v>
      </c>
      <c r="MF100" s="869" t="str">
        <f t="shared" si="493"/>
        <v/>
      </c>
      <c r="MG100" s="870" t="str">
        <f t="shared" si="384"/>
        <v/>
      </c>
      <c r="MH100" s="871" t="str">
        <f t="shared" si="385"/>
        <v/>
      </c>
      <c r="MI100" s="872" t="str">
        <f t="shared" si="494"/>
        <v/>
      </c>
      <c r="MJ100" s="873" t="str">
        <f t="shared" si="386"/>
        <v/>
      </c>
      <c r="MK100" s="874">
        <f t="shared" si="387"/>
        <v>0</v>
      </c>
    </row>
    <row r="101" spans="1:349" ht="18.649999999999999" customHeight="1">
      <c r="A101" s="610">
        <f t="shared" si="311"/>
        <v>0</v>
      </c>
      <c r="B101" s="610">
        <f t="shared" si="388"/>
        <v>0</v>
      </c>
      <c r="C101" s="610">
        <f t="shared" si="389"/>
        <v>0</v>
      </c>
      <c r="D101" s="610">
        <f t="shared" si="390"/>
        <v>0</v>
      </c>
      <c r="E101" s="610">
        <f t="shared" si="312"/>
        <v>0</v>
      </c>
      <c r="F101" s="610">
        <f t="shared" si="391"/>
        <v>0</v>
      </c>
      <c r="G101" s="610">
        <f t="shared" si="392"/>
        <v>0</v>
      </c>
      <c r="H101" s="610">
        <f t="shared" si="393"/>
        <v>0</v>
      </c>
      <c r="I101" s="611">
        <f t="shared" si="313"/>
        <v>88</v>
      </c>
      <c r="J101" s="406"/>
      <c r="K101" s="407"/>
      <c r="L101" s="407"/>
      <c r="M101" s="720"/>
      <c r="N101" s="924"/>
      <c r="O101" s="918"/>
      <c r="P101" s="306"/>
      <c r="Q101" s="637">
        <f t="shared" si="394"/>
        <v>0</v>
      </c>
      <c r="R101" s="656"/>
      <c r="S101" s="655"/>
      <c r="T101" s="657"/>
      <c r="U101" s="657"/>
      <c r="V101" s="762">
        <f t="shared" si="314"/>
        <v>0</v>
      </c>
      <c r="W101" s="305"/>
      <c r="X101" s="502"/>
      <c r="Y101" s="502"/>
      <c r="Z101" s="305"/>
      <c r="AA101" s="639" t="str">
        <f t="shared" si="395"/>
        <v/>
      </c>
      <c r="AB101" s="640" t="str">
        <f t="shared" si="396"/>
        <v/>
      </c>
      <c r="AC101" s="314"/>
      <c r="AD101" s="641">
        <f t="shared" si="397"/>
        <v>0</v>
      </c>
      <c r="AE101" s="729"/>
      <c r="AF101" s="728" t="str">
        <f>'整理番号表 （R6時） '!$AC101</f>
        <v/>
      </c>
      <c r="AG101" s="730" t="str">
        <f t="shared" si="398"/>
        <v/>
      </c>
      <c r="AH101" s="314"/>
      <c r="AI101" s="314"/>
      <c r="AJ101" s="639">
        <f>IF(AI101&lt;&gt;0,VLOOKUP(AI101,'整理番号表 （R6時） '!$B$20:$F$47,2,FALSE),)</f>
        <v>0</v>
      </c>
      <c r="AK101" s="409"/>
      <c r="AL101" s="733"/>
      <c r="AM101" s="409"/>
      <c r="AN101" s="315"/>
      <c r="AO101" s="644" t="str">
        <f>IF(AND($S101=1,$AN101&lt;&gt;0),VLOOKUP(AN101,'整理番号表 （R6時） '!$P$6:$Q$39,2,FALSE),IF(AND($T101=1,$AN101&gt;0,$AN101&lt;=8),VLOOKUP($AN101,'整理番号表 （R6時） '!$P$6:$Q$13,2,FALSE),IF($AN101&gt;=9,"ﾘｰｽは1～8の数字を選択","")))</f>
        <v/>
      </c>
      <c r="AP101" s="501"/>
      <c r="AQ101" s="645">
        <f t="shared" si="399"/>
        <v>0</v>
      </c>
      <c r="AR101" s="810"/>
      <c r="AS101" s="305"/>
      <c r="AT101" s="504"/>
      <c r="AU101" s="505"/>
      <c r="AV101" s="503"/>
      <c r="AW101" s="315"/>
      <c r="AX101" s="751">
        <f>IF(AW101&lt;&gt;0,VLOOKUP(AW101,'整理番号表 （R6時） '!$P$43:$R$49,2,FALSE),)</f>
        <v>0</v>
      </c>
      <c r="AY101" s="506"/>
      <c r="AZ101" s="505"/>
      <c r="BA101" s="503"/>
      <c r="BB101" s="444"/>
      <c r="BC101" s="759">
        <f t="shared" si="400"/>
        <v>0</v>
      </c>
      <c r="BD101" s="763">
        <f t="shared" si="315"/>
        <v>0</v>
      </c>
      <c r="BE101" s="759">
        <f t="shared" si="401"/>
        <v>0</v>
      </c>
      <c r="BF101" s="508"/>
      <c r="BG101" s="508"/>
      <c r="BH101" s="508"/>
      <c r="BI101" s="509"/>
      <c r="BJ101" s="770" t="str">
        <f t="shared" si="402"/>
        <v/>
      </c>
      <c r="BK101" s="772" t="str">
        <f t="shared" si="403"/>
        <v/>
      </c>
      <c r="BL101" s="648">
        <f t="shared" si="404"/>
        <v>0</v>
      </c>
      <c r="BM101" s="836"/>
      <c r="BN101" s="510"/>
      <c r="BO101" s="593"/>
      <c r="BP101" s="902"/>
      <c r="BQ101" s="756"/>
      <c r="BR101" s="756"/>
      <c r="BS101" s="756"/>
      <c r="BT101" s="929" t="str">
        <f t="shared" si="497"/>
        <v/>
      </c>
      <c r="BU101" s="911"/>
      <c r="BV101" s="752"/>
      <c r="BW101" s="751">
        <f>IF(BV101&lt;&gt;0,VLOOKUP(BV101,'整理番号表 （R6時） '!$P$43:$R$49,2,FALSE),)</f>
        <v>0</v>
      </c>
      <c r="BX101" s="758"/>
      <c r="BY101" s="757"/>
      <c r="BZ101" s="759" t="str">
        <f t="shared" si="405"/>
        <v/>
      </c>
      <c r="CA101" s="712"/>
      <c r="CB101" s="759">
        <f t="shared" si="406"/>
        <v>0</v>
      </c>
      <c r="CC101" s="763" t="str">
        <f t="shared" si="316"/>
        <v/>
      </c>
      <c r="CD101" s="754"/>
      <c r="CE101" s="754"/>
      <c r="CF101" s="759">
        <f t="shared" si="407"/>
        <v>0</v>
      </c>
      <c r="CG101" s="748"/>
      <c r="CH101" s="748"/>
      <c r="CI101" s="622"/>
      <c r="CJ101" s="853"/>
      <c r="CK101" s="854"/>
      <c r="CL101" s="665" t="str">
        <f t="shared" si="408"/>
        <v/>
      </c>
      <c r="CM101" s="666" t="str">
        <f t="shared" si="317"/>
        <v/>
      </c>
      <c r="CN101" s="744"/>
      <c r="CO101" s="496"/>
      <c r="CP101" s="762" t="str">
        <f t="shared" si="318"/>
        <v/>
      </c>
      <c r="CQ101" s="740"/>
      <c r="CR101" s="749"/>
      <c r="CS101" s="740"/>
      <c r="CT101" s="740"/>
      <c r="CU101" s="740"/>
      <c r="CV101" s="649" t="str">
        <f t="shared" si="409"/>
        <v/>
      </c>
      <c r="CW101" s="547">
        <f t="shared" si="410"/>
        <v>0</v>
      </c>
      <c r="CX101" s="762" t="str">
        <f t="shared" si="319"/>
        <v/>
      </c>
      <c r="CY101" s="715"/>
      <c r="CZ101" s="740"/>
      <c r="DA101" s="715"/>
      <c r="DB101" s="715"/>
      <c r="DC101" s="714"/>
      <c r="DD101" s="649" t="str">
        <f t="shared" si="411"/>
        <v/>
      </c>
      <c r="DE101" s="547" t="str">
        <f t="shared" si="412"/>
        <v/>
      </c>
      <c r="DF101" s="762">
        <f t="shared" si="413"/>
        <v>0</v>
      </c>
      <c r="DG101" s="762" t="str">
        <f t="shared" si="414"/>
        <v/>
      </c>
      <c r="DH101" s="762">
        <f t="shared" si="415"/>
        <v>0</v>
      </c>
      <c r="DI101" s="762">
        <f t="shared" si="416"/>
        <v>0</v>
      </c>
      <c r="DJ101" s="762">
        <f t="shared" si="417"/>
        <v>0</v>
      </c>
      <c r="DK101" s="762">
        <f t="shared" si="418"/>
        <v>0</v>
      </c>
      <c r="DL101" s="762">
        <f t="shared" si="419"/>
        <v>0</v>
      </c>
      <c r="DM101" s="762" t="str">
        <f t="shared" si="420"/>
        <v/>
      </c>
      <c r="DN101" s="855"/>
      <c r="DO101" s="661">
        <f t="shared" si="498"/>
        <v>0</v>
      </c>
      <c r="DP101" s="336">
        <f t="shared" si="498"/>
        <v>0</v>
      </c>
      <c r="DQ101" s="336">
        <f t="shared" si="498"/>
        <v>0</v>
      </c>
      <c r="DR101" s="336">
        <f t="shared" si="498"/>
        <v>0</v>
      </c>
      <c r="DS101" s="336">
        <f t="shared" si="498"/>
        <v>0</v>
      </c>
      <c r="DT101" s="336">
        <f t="shared" si="498"/>
        <v>0</v>
      </c>
      <c r="DU101" s="336">
        <f t="shared" si="320"/>
        <v>0</v>
      </c>
      <c r="DV101" s="336">
        <f t="shared" si="499"/>
        <v>0</v>
      </c>
      <c r="DW101" s="336">
        <f t="shared" si="499"/>
        <v>0</v>
      </c>
      <c r="DX101" s="336">
        <f t="shared" si="499"/>
        <v>0</v>
      </c>
      <c r="DY101" s="336">
        <f t="shared" si="499"/>
        <v>0</v>
      </c>
      <c r="DZ101" s="336">
        <f t="shared" si="499"/>
        <v>0</v>
      </c>
      <c r="EA101" s="336">
        <f t="shared" si="499"/>
        <v>0</v>
      </c>
      <c r="EB101" s="336">
        <f t="shared" si="321"/>
        <v>0</v>
      </c>
      <c r="EC101" s="336">
        <f t="shared" si="322"/>
        <v>0</v>
      </c>
      <c r="ED101" s="336">
        <f t="shared" si="323"/>
        <v>0</v>
      </c>
      <c r="EE101" s="336">
        <f t="shared" si="324"/>
        <v>0</v>
      </c>
      <c r="EF101" s="336">
        <f t="shared" si="325"/>
        <v>0</v>
      </c>
      <c r="EG101" s="390">
        <f t="shared" si="326"/>
        <v>0</v>
      </c>
      <c r="EH101" s="650">
        <f t="shared" si="421"/>
        <v>0</v>
      </c>
      <c r="EI101" s="650">
        <f>IF($AA101=1,IF(SUM($EH101:EH101)&lt;&gt;1,IF(SUM(GR101,HC101,HL101)&gt;0,1,),),)</f>
        <v>0</v>
      </c>
      <c r="EJ101" s="650">
        <f>IF($AA101=1,IF(SUM($EH101:EI101)&lt;&gt;1,IF(SUM(GS101,HD101,HM101)&gt;0,1,),),)</f>
        <v>0</v>
      </c>
      <c r="EK101" s="650">
        <f>IF($AA101=1,IF(SUM($EH101:EJ101)&lt;&gt;1,IF(SUM(GT101,HE101,HN101)&gt;0,1,),),)</f>
        <v>0</v>
      </c>
      <c r="EL101" s="650">
        <f>IF($AA101=1,IF(SUM($EH101:EK101)&lt;&gt;1,IF(SUM(GU101,GZ101,HF101,HO101)&gt;0,1,),),)</f>
        <v>0</v>
      </c>
      <c r="EM101" s="650">
        <f>IF($AA101=1,IF(SUM($EH101:EK101)&lt;&gt;1,IF(SUM(GV101,HG101,HP101)&gt;0,1,),),)</f>
        <v>0</v>
      </c>
      <c r="EN101" s="650">
        <f>IF($AA101=1,IF(SUM($EH101:EL101)&lt;&gt;1,IF(SUM(GW101,HH101,HQ101)&gt;0,1,),),)</f>
        <v>0</v>
      </c>
      <c r="EO101" s="650">
        <f>IF($AA101=1,IF(SUM($EH101:EM101)&lt;&gt;1,IF(SUM(GX101,HI101,HR101)&gt;0,1,),),)</f>
        <v>0</v>
      </c>
      <c r="EP101" s="650">
        <f>IF($AA101=1,IF(SUM($EH101:EO101)&lt;&gt;1,IF(SUM(GY101,HJ101,HS101,HA101)&gt;0,1,),),)</f>
        <v>0</v>
      </c>
      <c r="EQ101" s="818"/>
      <c r="ER101" s="818"/>
      <c r="ES101" s="818"/>
      <c r="ET101" s="818"/>
      <c r="EU101" s="818"/>
      <c r="EV101" s="818"/>
      <c r="EW101" s="59"/>
      <c r="EX101" s="59"/>
      <c r="EY101" s="59"/>
      <c r="EZ101" s="59"/>
      <c r="FA101" s="59"/>
      <c r="FB101" s="650">
        <f t="shared" si="327"/>
        <v>0</v>
      </c>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11"/>
      <c r="GB101" s="59"/>
      <c r="GC101" s="932"/>
      <c r="GD101" s="662"/>
      <c r="GE101" s="512"/>
      <c r="GF101" s="513"/>
      <c r="GG101" s="514"/>
      <c r="GH101" s="514"/>
      <c r="GI101" s="515">
        <f t="shared" si="328"/>
        <v>0</v>
      </c>
      <c r="GJ101" s="516">
        <f t="shared" si="329"/>
        <v>0</v>
      </c>
      <c r="GK101" s="517">
        <f t="shared" si="330"/>
        <v>0</v>
      </c>
      <c r="GL101" s="518">
        <f t="shared" si="331"/>
        <v>0</v>
      </c>
      <c r="GM101" s="518">
        <f t="shared" si="332"/>
        <v>0</v>
      </c>
      <c r="GN101" s="518">
        <f t="shared" si="333"/>
        <v>0</v>
      </c>
      <c r="GO101" s="518">
        <f t="shared" si="334"/>
        <v>0</v>
      </c>
      <c r="GP101" s="517">
        <f t="shared" si="422"/>
        <v>0</v>
      </c>
      <c r="GQ101" s="517">
        <f t="shared" si="423"/>
        <v>0</v>
      </c>
      <c r="GR101" s="517">
        <f>IF($GF101&lt;&gt;1,IF(AND(SUM($GQ101:GQ101)&lt;&gt;1),IF($GI101&gt;=10,1,),),0)</f>
        <v>0</v>
      </c>
      <c r="GS101" s="517">
        <f>IF($GF101&lt;&gt;1,IF(AND(SUM($GQ101:GR101)&lt;&gt;1),IF(AND($GE101=1,$GI101&gt;=4),1,),),0)</f>
        <v>0</v>
      </c>
      <c r="GT101" s="517">
        <f>IF($GF101&lt;&gt;1,IF(AND(SUM($GQ101:GS101)&lt;&gt;1),IF(AND($GE101=1,$GI101&gt;=2),1,),),0)</f>
        <v>0</v>
      </c>
      <c r="GU101" s="517">
        <f>IF($GF101&lt;&gt;1,IF(AND(SUM($GQ101:GT101)&lt;&gt;1),IF(AND($GE101=1,$GI101&gt;0),1,),),0)</f>
        <v>0</v>
      </c>
      <c r="GV101" s="517">
        <f>IF($GF101&lt;&gt;1,IF(AND(SUM($GQ101:GU101)&lt;&gt;1),IF($GI101&gt;=4,1,),),0)</f>
        <v>0</v>
      </c>
      <c r="GW101" s="517">
        <f>IF($GF101&lt;&gt;1,IF(AND(SUM($GQ101:GV101)&lt;&gt;1),IF($GE101=1,1,),),0)</f>
        <v>0</v>
      </c>
      <c r="GX101" s="517">
        <f>IF($GF101&lt;&gt;1,IF(AND(SUM($GQ101:GW101)&lt;&gt;1),IF($GI101&gt;=2,1,),),0)</f>
        <v>0</v>
      </c>
      <c r="GY101" s="517">
        <f>IF($GF101&lt;&gt;1,IF(AND(SUM($GQ101:GX101)&lt;&gt;1),IF($GI101&gt;0,1,),),0)</f>
        <v>0</v>
      </c>
      <c r="GZ101" s="517">
        <f t="shared" si="424"/>
        <v>0</v>
      </c>
      <c r="HA101" s="517">
        <f>IF(AND(SUM($GZ101:GZ101)&lt;&gt;1,$GP101=4,$GF101=1,$GI101&gt;0),1,0)</f>
        <v>0</v>
      </c>
      <c r="HB101" s="517">
        <f t="shared" si="425"/>
        <v>0</v>
      </c>
      <c r="HC101" s="517">
        <f t="shared" si="426"/>
        <v>0</v>
      </c>
      <c r="HD101" s="517">
        <f>IF(AND($GP101=2,SUM($HB101:HC101)&lt;&gt;1),IF(AND($GE101=1,$GJ101&gt;=0.2),1,),)</f>
        <v>0</v>
      </c>
      <c r="HE101" s="517">
        <f>IF(AND($GP101=2,SUM($HB101:HD101)&lt;&gt;1),IF(AND($GE101=1,$GJ101&gt;=0.1),1,),)</f>
        <v>0</v>
      </c>
      <c r="HF101" s="517">
        <f>IF(AND($GP101=2,SUM($HB101:HE101)&lt;&gt;1),IF(AND($GE101=1,$GI101&gt;0),1,),)</f>
        <v>0</v>
      </c>
      <c r="HG101" s="517">
        <f>IF(AND($GP101=2,SUM($HB101:HF101)&lt;&gt;1),IF($GJ101&gt;=0.2,1,),)</f>
        <v>0</v>
      </c>
      <c r="HH101" s="517">
        <f>IF(AND($GP101=2,SUM($HB101:HG101)&lt;&gt;1),IF($GE101=1,1,),)</f>
        <v>0</v>
      </c>
      <c r="HI101" s="517">
        <f>IF(AND($GP101=2,SUM($HB101:HH101)&lt;&gt;1),IF($GJ101&gt;=0.1,1,),)</f>
        <v>0</v>
      </c>
      <c r="HJ101" s="517">
        <f>IF(AND(SUM($HB101:HI101)&lt;&gt;1,$GP101=2,$GI101&gt;0),1,)</f>
        <v>0</v>
      </c>
      <c r="HK101" s="517">
        <f t="shared" si="427"/>
        <v>0</v>
      </c>
      <c r="HL101" s="517">
        <f t="shared" si="428"/>
        <v>0</v>
      </c>
      <c r="HM101" s="517">
        <f>IF(AND($GP101=3,SUM($HK101:HL101)&lt;&gt;1),IF(AND($GE101=1,$GJ101&gt;=0.1),1,),)</f>
        <v>0</v>
      </c>
      <c r="HN101" s="517">
        <f>IF(AND($GP101=3,SUM($HK101:HM101)&lt;&gt;1),IF(AND($GE101=1,$GJ101&gt;=0.05),1,),)</f>
        <v>0</v>
      </c>
      <c r="HO101" s="517">
        <f>IF(AND($GP101=3,SUM($HK101:HN101)&lt;&gt;1),IF(AND($GE101=1,$GI101&gt;0),1,),)</f>
        <v>0</v>
      </c>
      <c r="HP101" s="517">
        <f>IF(AND($GP101=3,SUM($HK101:HO101)&lt;&gt;1),IF($GJ101&gt;=0.1,1,),)</f>
        <v>0</v>
      </c>
      <c r="HQ101" s="517">
        <f>IF(AND($GP101=3,SUM($HK101:HP101)&lt;&gt;1),IF($GE101=1,1,),)</f>
        <v>0</v>
      </c>
      <c r="HR101" s="517">
        <f>IF(AND($GP101=3,SUM($HK101:HQ101)&lt;&gt;1),IF($GJ101&gt;=0.05,1,),)</f>
        <v>0</v>
      </c>
      <c r="HS101" s="517">
        <f>IF(AND(SUM($HK101:HR101)&lt;&gt;1,$GP101=3,$GF101=1,$GI101&gt;0),1,)</f>
        <v>0</v>
      </c>
      <c r="HT101" s="831"/>
      <c r="HU101" s="520">
        <f t="shared" si="429"/>
        <v>0</v>
      </c>
      <c r="HV101" s="521">
        <f t="shared" si="430"/>
        <v>0</v>
      </c>
      <c r="HW101" s="521">
        <f t="shared" si="431"/>
        <v>0</v>
      </c>
      <c r="HX101" s="521">
        <f t="shared" si="432"/>
        <v>0</v>
      </c>
      <c r="HY101" s="521">
        <f t="shared" si="433"/>
        <v>0</v>
      </c>
      <c r="HZ101" s="521">
        <f t="shared" si="434"/>
        <v>0</v>
      </c>
      <c r="IA101" s="521">
        <f t="shared" si="435"/>
        <v>0</v>
      </c>
      <c r="IB101" s="521">
        <f t="shared" si="436"/>
        <v>0</v>
      </c>
      <c r="IC101" s="521">
        <f t="shared" si="437"/>
        <v>0</v>
      </c>
      <c r="ID101" s="521">
        <f t="shared" si="438"/>
        <v>0</v>
      </c>
      <c r="IE101" s="521">
        <f t="shared" si="439"/>
        <v>0</v>
      </c>
      <c r="IF101" s="521">
        <f t="shared" si="440"/>
        <v>0</v>
      </c>
      <c r="IG101" s="521">
        <f t="shared" si="441"/>
        <v>0</v>
      </c>
      <c r="IH101" s="521">
        <f t="shared" si="442"/>
        <v>0</v>
      </c>
      <c r="II101" s="521">
        <f t="shared" si="443"/>
        <v>0</v>
      </c>
      <c r="IJ101" s="521">
        <f t="shared" si="444"/>
        <v>0</v>
      </c>
      <c r="IK101" s="521">
        <f t="shared" si="445"/>
        <v>0</v>
      </c>
      <c r="IL101" s="521">
        <f t="shared" si="446"/>
        <v>0</v>
      </c>
      <c r="IM101" s="521">
        <f t="shared" si="447"/>
        <v>0</v>
      </c>
      <c r="IN101" s="521">
        <f t="shared" si="335"/>
        <v>0</v>
      </c>
      <c r="IO101" s="521">
        <f t="shared" si="336"/>
        <v>0</v>
      </c>
      <c r="IP101" s="521">
        <f t="shared" si="337"/>
        <v>0</v>
      </c>
      <c r="IQ101" s="521">
        <f t="shared" si="338"/>
        <v>0</v>
      </c>
      <c r="IR101" s="521">
        <f t="shared" si="339"/>
        <v>0</v>
      </c>
      <c r="IS101" s="521">
        <f t="shared" si="340"/>
        <v>0</v>
      </c>
      <c r="IT101" s="521">
        <f t="shared" si="341"/>
        <v>0</v>
      </c>
      <c r="IU101" s="521">
        <f t="shared" si="342"/>
        <v>0</v>
      </c>
      <c r="IV101" s="521">
        <f t="shared" si="343"/>
        <v>0</v>
      </c>
      <c r="IW101" s="823">
        <f t="shared" si="344"/>
        <v>0</v>
      </c>
      <c r="IX101" s="521">
        <f t="shared" si="345"/>
        <v>0</v>
      </c>
      <c r="IY101" s="521">
        <f t="shared" si="346"/>
        <v>0</v>
      </c>
      <c r="IZ101" s="823">
        <f t="shared" si="448"/>
        <v>0</v>
      </c>
      <c r="JA101" s="521">
        <f t="shared" si="347"/>
        <v>0</v>
      </c>
      <c r="JB101" s="521">
        <f t="shared" si="348"/>
        <v>0</v>
      </c>
      <c r="JC101" s="521">
        <f t="shared" si="349"/>
        <v>0</v>
      </c>
      <c r="JD101" s="521">
        <f t="shared" si="449"/>
        <v>0</v>
      </c>
      <c r="JE101" s="521">
        <f t="shared" si="450"/>
        <v>0</v>
      </c>
      <c r="JF101" s="521">
        <f t="shared" si="451"/>
        <v>0</v>
      </c>
      <c r="JG101" s="521">
        <f t="shared" si="452"/>
        <v>0</v>
      </c>
      <c r="JH101" s="521">
        <f t="shared" si="453"/>
        <v>0</v>
      </c>
      <c r="JI101" s="521">
        <f t="shared" si="454"/>
        <v>0</v>
      </c>
      <c r="JJ101" s="521">
        <f t="shared" si="455"/>
        <v>0</v>
      </c>
      <c r="JK101" s="521">
        <f t="shared" si="456"/>
        <v>0</v>
      </c>
      <c r="JL101" s="521">
        <f t="shared" si="457"/>
        <v>0</v>
      </c>
      <c r="JM101" s="521">
        <f t="shared" si="458"/>
        <v>0</v>
      </c>
      <c r="JN101" s="521">
        <f t="shared" si="459"/>
        <v>0</v>
      </c>
      <c r="JO101" s="521">
        <f t="shared" si="460"/>
        <v>0</v>
      </c>
      <c r="JP101" s="521">
        <f t="shared" si="461"/>
        <v>0</v>
      </c>
      <c r="JQ101" s="521">
        <f t="shared" si="462"/>
        <v>0</v>
      </c>
      <c r="JR101" s="521">
        <f t="shared" si="463"/>
        <v>0</v>
      </c>
      <c r="JS101" s="521">
        <f t="shared" si="464"/>
        <v>0</v>
      </c>
      <c r="JT101" s="521">
        <f t="shared" si="465"/>
        <v>0</v>
      </c>
      <c r="JU101" s="521">
        <f t="shared" si="466"/>
        <v>0</v>
      </c>
      <c r="JV101" s="521">
        <f t="shared" si="467"/>
        <v>0</v>
      </c>
      <c r="JW101" s="521">
        <f t="shared" si="468"/>
        <v>0</v>
      </c>
      <c r="JX101" s="521">
        <f t="shared" si="469"/>
        <v>0</v>
      </c>
      <c r="JY101" s="521">
        <f t="shared" si="470"/>
        <v>0</v>
      </c>
      <c r="JZ101" s="521">
        <f t="shared" si="471"/>
        <v>0</v>
      </c>
      <c r="KA101" s="521">
        <f t="shared" si="472"/>
        <v>0</v>
      </c>
      <c r="KB101" s="521">
        <f t="shared" si="473"/>
        <v>0</v>
      </c>
      <c r="KC101" s="521">
        <f t="shared" si="474"/>
        <v>0</v>
      </c>
      <c r="KD101" s="521">
        <f t="shared" si="475"/>
        <v>0</v>
      </c>
      <c r="KE101" s="521">
        <f t="shared" si="476"/>
        <v>0</v>
      </c>
      <c r="KF101" s="521">
        <f t="shared" si="350"/>
        <v>0</v>
      </c>
      <c r="KG101" s="521">
        <f t="shared" si="477"/>
        <v>0</v>
      </c>
      <c r="KH101" s="521">
        <f t="shared" si="478"/>
        <v>0</v>
      </c>
      <c r="KI101" s="522">
        <f t="shared" si="479"/>
        <v>0</v>
      </c>
      <c r="KJ101" s="521">
        <f t="shared" si="351"/>
        <v>0</v>
      </c>
      <c r="KK101" s="760">
        <f>IF(H101=1,VLOOKUP(C101,'総括表 (A表)'!$E$12:$AW$542,42,FALSE),)</f>
        <v>0</v>
      </c>
      <c r="KL101" s="524">
        <f t="shared" si="480"/>
        <v>0</v>
      </c>
      <c r="KM101" s="521" t="str">
        <f t="shared" si="352"/>
        <v/>
      </c>
      <c r="KN101" s="521" t="str">
        <f t="shared" si="353"/>
        <v/>
      </c>
      <c r="KO101" s="521" t="str">
        <f t="shared" si="481"/>
        <v/>
      </c>
      <c r="KP101" s="521" t="str">
        <f t="shared" si="354"/>
        <v/>
      </c>
      <c r="KQ101" s="521" t="str">
        <f t="shared" si="355"/>
        <v/>
      </c>
      <c r="KR101" s="521" t="str">
        <f t="shared" si="356"/>
        <v/>
      </c>
      <c r="KS101" s="521" t="str">
        <f t="shared" si="357"/>
        <v/>
      </c>
      <c r="KT101" s="521" t="str">
        <f t="shared" si="358"/>
        <v/>
      </c>
      <c r="KU101" s="760" t="str">
        <f t="shared" si="359"/>
        <v/>
      </c>
      <c r="KV101" s="521" t="str">
        <f t="shared" si="360"/>
        <v/>
      </c>
      <c r="KW101" s="520">
        <f t="shared" si="361"/>
        <v>0</v>
      </c>
      <c r="KX101" s="521" t="str">
        <f t="shared" si="482"/>
        <v/>
      </c>
      <c r="KY101" s="525">
        <f t="shared" si="362"/>
        <v>0</v>
      </c>
      <c r="KZ101" s="521" t="str">
        <f t="shared" si="363"/>
        <v/>
      </c>
      <c r="LA101" s="760" t="str">
        <f t="shared" si="364"/>
        <v/>
      </c>
      <c r="LB101" s="526" t="str">
        <f t="shared" si="365"/>
        <v>○</v>
      </c>
      <c r="LC101" s="520">
        <f t="shared" si="483"/>
        <v>0</v>
      </c>
      <c r="LD101" s="527">
        <f t="shared" si="484"/>
        <v>0</v>
      </c>
      <c r="LE101" s="527" t="str">
        <f t="shared" si="485"/>
        <v/>
      </c>
      <c r="LF101" s="761" t="str">
        <f t="shared" si="486"/>
        <v/>
      </c>
      <c r="LG101" s="735" t="str">
        <f t="shared" si="366"/>
        <v/>
      </c>
      <c r="LH101" s="530" t="str">
        <f t="shared" si="367"/>
        <v>○</v>
      </c>
      <c r="LI101" s="736">
        <f t="shared" si="368"/>
        <v>0</v>
      </c>
      <c r="LJ101" s="761">
        <f t="shared" si="369"/>
        <v>0</v>
      </c>
      <c r="LK101" s="532">
        <f t="shared" si="487"/>
        <v>0</v>
      </c>
      <c r="LL101" s="533" t="str">
        <f t="shared" si="488"/>
        <v>○</v>
      </c>
      <c r="LM101" s="600">
        <f t="shared" si="370"/>
        <v>0</v>
      </c>
      <c r="LN101" s="602" t="str">
        <f t="shared" si="489"/>
        <v>○</v>
      </c>
      <c r="LO101" s="608">
        <f t="shared" si="371"/>
        <v>0</v>
      </c>
      <c r="LP101" s="521" t="str">
        <f t="shared" si="372"/>
        <v/>
      </c>
      <c r="LQ101" s="607">
        <f t="shared" si="373"/>
        <v>0</v>
      </c>
      <c r="LR101" s="521" t="str">
        <f t="shared" si="374"/>
        <v/>
      </c>
      <c r="LS101" s="519" t="str">
        <f t="shared" si="375"/>
        <v/>
      </c>
      <c r="LT101" s="526" t="str">
        <f t="shared" si="376"/>
        <v>○</v>
      </c>
      <c r="LU101" s="601" t="str">
        <f t="shared" si="490"/>
        <v/>
      </c>
      <c r="LV101" s="601">
        <f t="shared" si="491"/>
        <v>0</v>
      </c>
      <c r="LW101" s="761">
        <f t="shared" si="377"/>
        <v>0</v>
      </c>
      <c r="LX101" s="735">
        <f t="shared" si="378"/>
        <v>0</v>
      </c>
      <c r="LY101" s="530" t="str">
        <f t="shared" si="379"/>
        <v>○</v>
      </c>
      <c r="LZ101" s="736">
        <f t="shared" si="380"/>
        <v>0</v>
      </c>
      <c r="MA101" s="761">
        <f t="shared" si="381"/>
        <v>0</v>
      </c>
      <c r="MB101" s="532">
        <f t="shared" si="382"/>
        <v>0</v>
      </c>
      <c r="MC101" s="533" t="str">
        <f t="shared" si="492"/>
        <v>○</v>
      </c>
      <c r="MD101" s="473">
        <f>IF(AND($H101=1,$T101=1),SUMIF($E$14:$E$213,E101,$CA$14:CA300),0)</f>
        <v>0</v>
      </c>
      <c r="ME101" s="856" t="str">
        <f t="shared" si="383"/>
        <v>○</v>
      </c>
      <c r="MF101" s="869" t="str">
        <f t="shared" si="493"/>
        <v/>
      </c>
      <c r="MG101" s="870" t="str">
        <f t="shared" si="384"/>
        <v/>
      </c>
      <c r="MH101" s="871" t="str">
        <f t="shared" si="385"/>
        <v/>
      </c>
      <c r="MI101" s="872" t="str">
        <f t="shared" si="494"/>
        <v/>
      </c>
      <c r="MJ101" s="873" t="str">
        <f t="shared" si="386"/>
        <v/>
      </c>
      <c r="MK101" s="874">
        <f t="shared" si="387"/>
        <v>0</v>
      </c>
    </row>
    <row r="102" spans="1:349" ht="18.649999999999999" customHeight="1">
      <c r="A102" s="610">
        <f t="shared" si="311"/>
        <v>0</v>
      </c>
      <c r="B102" s="610">
        <f t="shared" si="388"/>
        <v>0</v>
      </c>
      <c r="C102" s="610">
        <f t="shared" si="389"/>
        <v>0</v>
      </c>
      <c r="D102" s="610">
        <f t="shared" si="390"/>
        <v>0</v>
      </c>
      <c r="E102" s="610">
        <f t="shared" si="312"/>
        <v>0</v>
      </c>
      <c r="F102" s="610">
        <f t="shared" si="391"/>
        <v>0</v>
      </c>
      <c r="G102" s="610">
        <f t="shared" si="392"/>
        <v>0</v>
      </c>
      <c r="H102" s="610">
        <f t="shared" si="393"/>
        <v>0</v>
      </c>
      <c r="I102" s="611">
        <f t="shared" si="313"/>
        <v>89</v>
      </c>
      <c r="J102" s="406"/>
      <c r="K102" s="407"/>
      <c r="L102" s="407"/>
      <c r="M102" s="720"/>
      <c r="N102" s="924"/>
      <c r="O102" s="918"/>
      <c r="P102" s="306"/>
      <c r="Q102" s="637">
        <f t="shared" si="394"/>
        <v>0</v>
      </c>
      <c r="R102" s="656"/>
      <c r="S102" s="655"/>
      <c r="T102" s="657"/>
      <c r="U102" s="657"/>
      <c r="V102" s="762">
        <f t="shared" si="314"/>
        <v>0</v>
      </c>
      <c r="W102" s="305"/>
      <c r="X102" s="502"/>
      <c r="Y102" s="502"/>
      <c r="Z102" s="305"/>
      <c r="AA102" s="639" t="str">
        <f t="shared" si="395"/>
        <v/>
      </c>
      <c r="AB102" s="640" t="str">
        <f t="shared" si="396"/>
        <v/>
      </c>
      <c r="AC102" s="314"/>
      <c r="AD102" s="641">
        <f t="shared" si="397"/>
        <v>0</v>
      </c>
      <c r="AE102" s="729"/>
      <c r="AF102" s="728" t="str">
        <f>'整理番号表 （R6時） '!$AC102</f>
        <v/>
      </c>
      <c r="AG102" s="730" t="str">
        <f t="shared" si="398"/>
        <v/>
      </c>
      <c r="AH102" s="314"/>
      <c r="AI102" s="314"/>
      <c r="AJ102" s="639">
        <f>IF(AI102&lt;&gt;0,VLOOKUP(AI102,'整理番号表 （R6時） '!$B$20:$F$47,2,FALSE),)</f>
        <v>0</v>
      </c>
      <c r="AK102" s="409"/>
      <c r="AL102" s="733"/>
      <c r="AM102" s="409"/>
      <c r="AN102" s="315"/>
      <c r="AO102" s="644" t="str">
        <f>IF(AND($S102=1,$AN102&lt;&gt;0),VLOOKUP(AN102,'整理番号表 （R6時） '!$P$6:$Q$39,2,FALSE),IF(AND($T102=1,$AN102&gt;0,$AN102&lt;=8),VLOOKUP($AN102,'整理番号表 （R6時） '!$P$6:$Q$13,2,FALSE),IF($AN102&gt;=9,"ﾘｰｽは1～8の数字を選択","")))</f>
        <v/>
      </c>
      <c r="AP102" s="501"/>
      <c r="AQ102" s="645">
        <f t="shared" si="399"/>
        <v>0</v>
      </c>
      <c r="AR102" s="810"/>
      <c r="AS102" s="305"/>
      <c r="AT102" s="504"/>
      <c r="AU102" s="505"/>
      <c r="AV102" s="503"/>
      <c r="AW102" s="315"/>
      <c r="AX102" s="751">
        <f>IF(AW102&lt;&gt;0,VLOOKUP(AW102,'整理番号表 （R6時） '!$P$43:$R$49,2,FALSE),)</f>
        <v>0</v>
      </c>
      <c r="AY102" s="506"/>
      <c r="AZ102" s="505"/>
      <c r="BA102" s="503"/>
      <c r="BB102" s="444"/>
      <c r="BC102" s="759">
        <f t="shared" si="400"/>
        <v>0</v>
      </c>
      <c r="BD102" s="763">
        <f t="shared" si="315"/>
        <v>0</v>
      </c>
      <c r="BE102" s="759">
        <f t="shared" si="401"/>
        <v>0</v>
      </c>
      <c r="BF102" s="508"/>
      <c r="BG102" s="508"/>
      <c r="BH102" s="508"/>
      <c r="BI102" s="509"/>
      <c r="BJ102" s="770" t="str">
        <f t="shared" si="402"/>
        <v/>
      </c>
      <c r="BK102" s="772" t="str">
        <f t="shared" si="403"/>
        <v/>
      </c>
      <c r="BL102" s="648">
        <f t="shared" si="404"/>
        <v>0</v>
      </c>
      <c r="BM102" s="836"/>
      <c r="BN102" s="510"/>
      <c r="BO102" s="593"/>
      <c r="BP102" s="902"/>
      <c r="BQ102" s="756"/>
      <c r="BR102" s="756"/>
      <c r="BS102" s="756"/>
      <c r="BT102" s="929" t="str">
        <f t="shared" si="497"/>
        <v/>
      </c>
      <c r="BU102" s="911"/>
      <c r="BV102" s="752"/>
      <c r="BW102" s="751">
        <f>IF(BV102&lt;&gt;0,VLOOKUP(BV102,'整理番号表 （R6時） '!$P$43:$R$49,2,FALSE),)</f>
        <v>0</v>
      </c>
      <c r="BX102" s="758"/>
      <c r="BY102" s="757"/>
      <c r="BZ102" s="759" t="str">
        <f t="shared" si="405"/>
        <v/>
      </c>
      <c r="CA102" s="712"/>
      <c r="CB102" s="759">
        <f t="shared" si="406"/>
        <v>0</v>
      </c>
      <c r="CC102" s="763" t="str">
        <f t="shared" si="316"/>
        <v/>
      </c>
      <c r="CD102" s="754"/>
      <c r="CE102" s="754"/>
      <c r="CF102" s="759">
        <f t="shared" si="407"/>
        <v>0</v>
      </c>
      <c r="CG102" s="748"/>
      <c r="CH102" s="748"/>
      <c r="CI102" s="622"/>
      <c r="CJ102" s="853"/>
      <c r="CK102" s="854"/>
      <c r="CL102" s="665" t="str">
        <f t="shared" si="408"/>
        <v/>
      </c>
      <c r="CM102" s="666" t="str">
        <f t="shared" si="317"/>
        <v/>
      </c>
      <c r="CN102" s="744"/>
      <c r="CO102" s="496"/>
      <c r="CP102" s="762" t="str">
        <f t="shared" si="318"/>
        <v/>
      </c>
      <c r="CQ102" s="740"/>
      <c r="CR102" s="749"/>
      <c r="CS102" s="740"/>
      <c r="CT102" s="740"/>
      <c r="CU102" s="740"/>
      <c r="CV102" s="649" t="str">
        <f t="shared" si="409"/>
        <v/>
      </c>
      <c r="CW102" s="547">
        <f t="shared" si="410"/>
        <v>0</v>
      </c>
      <c r="CX102" s="762" t="str">
        <f t="shared" si="319"/>
        <v/>
      </c>
      <c r="CY102" s="715"/>
      <c r="CZ102" s="740"/>
      <c r="DA102" s="715"/>
      <c r="DB102" s="715"/>
      <c r="DC102" s="714"/>
      <c r="DD102" s="649" t="str">
        <f t="shared" si="411"/>
        <v/>
      </c>
      <c r="DE102" s="547" t="str">
        <f t="shared" si="412"/>
        <v/>
      </c>
      <c r="DF102" s="762">
        <f t="shared" si="413"/>
        <v>0</v>
      </c>
      <c r="DG102" s="762" t="str">
        <f t="shared" si="414"/>
        <v/>
      </c>
      <c r="DH102" s="762">
        <f t="shared" si="415"/>
        <v>0</v>
      </c>
      <c r="DI102" s="762">
        <f t="shared" si="416"/>
        <v>0</v>
      </c>
      <c r="DJ102" s="762">
        <f t="shared" si="417"/>
        <v>0</v>
      </c>
      <c r="DK102" s="762">
        <f t="shared" si="418"/>
        <v>0</v>
      </c>
      <c r="DL102" s="762">
        <f t="shared" si="419"/>
        <v>0</v>
      </c>
      <c r="DM102" s="762" t="str">
        <f t="shared" si="420"/>
        <v/>
      </c>
      <c r="DN102" s="855"/>
      <c r="DO102" s="661">
        <f t="shared" si="498"/>
        <v>0</v>
      </c>
      <c r="DP102" s="336">
        <f t="shared" si="498"/>
        <v>0</v>
      </c>
      <c r="DQ102" s="336">
        <f t="shared" si="498"/>
        <v>0</v>
      </c>
      <c r="DR102" s="336">
        <f t="shared" si="498"/>
        <v>0</v>
      </c>
      <c r="DS102" s="336">
        <f t="shared" si="498"/>
        <v>0</v>
      </c>
      <c r="DT102" s="336">
        <f t="shared" si="498"/>
        <v>0</v>
      </c>
      <c r="DU102" s="336">
        <f t="shared" si="320"/>
        <v>0</v>
      </c>
      <c r="DV102" s="336">
        <f t="shared" si="499"/>
        <v>0</v>
      </c>
      <c r="DW102" s="336">
        <f t="shared" si="499"/>
        <v>0</v>
      </c>
      <c r="DX102" s="336">
        <f t="shared" si="499"/>
        <v>0</v>
      </c>
      <c r="DY102" s="336">
        <f t="shared" si="499"/>
        <v>0</v>
      </c>
      <c r="DZ102" s="336">
        <f t="shared" si="499"/>
        <v>0</v>
      </c>
      <c r="EA102" s="336">
        <f t="shared" si="499"/>
        <v>0</v>
      </c>
      <c r="EB102" s="336">
        <f t="shared" si="321"/>
        <v>0</v>
      </c>
      <c r="EC102" s="336">
        <f t="shared" si="322"/>
        <v>0</v>
      </c>
      <c r="ED102" s="336">
        <f t="shared" si="323"/>
        <v>0</v>
      </c>
      <c r="EE102" s="336">
        <f t="shared" si="324"/>
        <v>0</v>
      </c>
      <c r="EF102" s="336">
        <f t="shared" si="325"/>
        <v>0</v>
      </c>
      <c r="EG102" s="390">
        <f t="shared" si="326"/>
        <v>0</v>
      </c>
      <c r="EH102" s="650">
        <f t="shared" si="421"/>
        <v>0</v>
      </c>
      <c r="EI102" s="650">
        <f>IF($AA102=1,IF(SUM($EH102:EH102)&lt;&gt;1,IF(SUM(GR102,HC102,HL102)&gt;0,1,),),)</f>
        <v>0</v>
      </c>
      <c r="EJ102" s="650">
        <f>IF($AA102=1,IF(SUM($EH102:EI102)&lt;&gt;1,IF(SUM(GS102,HD102,HM102)&gt;0,1,),),)</f>
        <v>0</v>
      </c>
      <c r="EK102" s="650">
        <f>IF($AA102=1,IF(SUM($EH102:EJ102)&lt;&gt;1,IF(SUM(GT102,HE102,HN102)&gt;0,1,),),)</f>
        <v>0</v>
      </c>
      <c r="EL102" s="650">
        <f>IF($AA102=1,IF(SUM($EH102:EK102)&lt;&gt;1,IF(SUM(GU102,GZ102,HF102,HO102)&gt;0,1,),),)</f>
        <v>0</v>
      </c>
      <c r="EM102" s="650">
        <f>IF($AA102=1,IF(SUM($EH102:EK102)&lt;&gt;1,IF(SUM(GV102,HG102,HP102)&gt;0,1,),),)</f>
        <v>0</v>
      </c>
      <c r="EN102" s="650">
        <f>IF($AA102=1,IF(SUM($EH102:EL102)&lt;&gt;1,IF(SUM(GW102,HH102,HQ102)&gt;0,1,),),)</f>
        <v>0</v>
      </c>
      <c r="EO102" s="650">
        <f>IF($AA102=1,IF(SUM($EH102:EM102)&lt;&gt;1,IF(SUM(GX102,HI102,HR102)&gt;0,1,),),)</f>
        <v>0</v>
      </c>
      <c r="EP102" s="650">
        <f>IF($AA102=1,IF(SUM($EH102:EO102)&lt;&gt;1,IF(SUM(GY102,HJ102,HS102,HA102)&gt;0,1,),),)</f>
        <v>0</v>
      </c>
      <c r="EQ102" s="818"/>
      <c r="ER102" s="818"/>
      <c r="ES102" s="818"/>
      <c r="ET102" s="818"/>
      <c r="EU102" s="818"/>
      <c r="EV102" s="818"/>
      <c r="EW102" s="59"/>
      <c r="EX102" s="59"/>
      <c r="EY102" s="59"/>
      <c r="EZ102" s="59"/>
      <c r="FA102" s="59"/>
      <c r="FB102" s="650">
        <f t="shared" si="327"/>
        <v>0</v>
      </c>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11"/>
      <c r="GB102" s="59"/>
      <c r="GC102" s="932"/>
      <c r="GD102" s="662"/>
      <c r="GE102" s="512"/>
      <c r="GF102" s="513"/>
      <c r="GG102" s="514"/>
      <c r="GH102" s="514"/>
      <c r="GI102" s="515">
        <f t="shared" si="328"/>
        <v>0</v>
      </c>
      <c r="GJ102" s="516">
        <f t="shared" si="329"/>
        <v>0</v>
      </c>
      <c r="GK102" s="517">
        <f t="shared" si="330"/>
        <v>0</v>
      </c>
      <c r="GL102" s="518">
        <f t="shared" si="331"/>
        <v>0</v>
      </c>
      <c r="GM102" s="518">
        <f t="shared" si="332"/>
        <v>0</v>
      </c>
      <c r="GN102" s="518">
        <f t="shared" si="333"/>
        <v>0</v>
      </c>
      <c r="GO102" s="518">
        <f t="shared" si="334"/>
        <v>0</v>
      </c>
      <c r="GP102" s="517">
        <f t="shared" si="422"/>
        <v>0</v>
      </c>
      <c r="GQ102" s="517">
        <f t="shared" si="423"/>
        <v>0</v>
      </c>
      <c r="GR102" s="517">
        <f>IF($GF102&lt;&gt;1,IF(AND(SUM($GQ102:GQ102)&lt;&gt;1),IF($GI102&gt;=10,1,),),0)</f>
        <v>0</v>
      </c>
      <c r="GS102" s="517">
        <f>IF($GF102&lt;&gt;1,IF(AND(SUM($GQ102:GR102)&lt;&gt;1),IF(AND($GE102=1,$GI102&gt;=4),1,),),0)</f>
        <v>0</v>
      </c>
      <c r="GT102" s="517">
        <f>IF($GF102&lt;&gt;1,IF(AND(SUM($GQ102:GS102)&lt;&gt;1),IF(AND($GE102=1,$GI102&gt;=2),1,),),0)</f>
        <v>0</v>
      </c>
      <c r="GU102" s="517">
        <f>IF($GF102&lt;&gt;1,IF(AND(SUM($GQ102:GT102)&lt;&gt;1),IF(AND($GE102=1,$GI102&gt;0),1,),),0)</f>
        <v>0</v>
      </c>
      <c r="GV102" s="517">
        <f>IF($GF102&lt;&gt;1,IF(AND(SUM($GQ102:GU102)&lt;&gt;1),IF($GI102&gt;=4,1,),),0)</f>
        <v>0</v>
      </c>
      <c r="GW102" s="517">
        <f>IF($GF102&lt;&gt;1,IF(AND(SUM($GQ102:GV102)&lt;&gt;1),IF($GE102=1,1,),),0)</f>
        <v>0</v>
      </c>
      <c r="GX102" s="517">
        <f>IF($GF102&lt;&gt;1,IF(AND(SUM($GQ102:GW102)&lt;&gt;1),IF($GI102&gt;=2,1,),),0)</f>
        <v>0</v>
      </c>
      <c r="GY102" s="517">
        <f>IF($GF102&lt;&gt;1,IF(AND(SUM($GQ102:GX102)&lt;&gt;1),IF($GI102&gt;0,1,),),0)</f>
        <v>0</v>
      </c>
      <c r="GZ102" s="517">
        <f t="shared" si="424"/>
        <v>0</v>
      </c>
      <c r="HA102" s="517">
        <f>IF(AND(SUM($GZ102:GZ102)&lt;&gt;1,$GP102=4,$GF102=1,$GI102&gt;0),1,0)</f>
        <v>0</v>
      </c>
      <c r="HB102" s="517">
        <f t="shared" si="425"/>
        <v>0</v>
      </c>
      <c r="HC102" s="517">
        <f t="shared" si="426"/>
        <v>0</v>
      </c>
      <c r="HD102" s="517">
        <f>IF(AND($GP102=2,SUM($HB102:HC102)&lt;&gt;1),IF(AND($GE102=1,$GJ102&gt;=0.2),1,),)</f>
        <v>0</v>
      </c>
      <c r="HE102" s="517">
        <f>IF(AND($GP102=2,SUM($HB102:HD102)&lt;&gt;1),IF(AND($GE102=1,$GJ102&gt;=0.1),1,),)</f>
        <v>0</v>
      </c>
      <c r="HF102" s="517">
        <f>IF(AND($GP102=2,SUM($HB102:HE102)&lt;&gt;1),IF(AND($GE102=1,$GI102&gt;0),1,),)</f>
        <v>0</v>
      </c>
      <c r="HG102" s="517">
        <f>IF(AND($GP102=2,SUM($HB102:HF102)&lt;&gt;1),IF($GJ102&gt;=0.2,1,),)</f>
        <v>0</v>
      </c>
      <c r="HH102" s="517">
        <f>IF(AND($GP102=2,SUM($HB102:HG102)&lt;&gt;1),IF($GE102=1,1,),)</f>
        <v>0</v>
      </c>
      <c r="HI102" s="517">
        <f>IF(AND($GP102=2,SUM($HB102:HH102)&lt;&gt;1),IF($GJ102&gt;=0.1,1,),)</f>
        <v>0</v>
      </c>
      <c r="HJ102" s="517">
        <f>IF(AND(SUM($HB102:HI102)&lt;&gt;1,$GP102=2,$GI102&gt;0),1,)</f>
        <v>0</v>
      </c>
      <c r="HK102" s="517">
        <f t="shared" si="427"/>
        <v>0</v>
      </c>
      <c r="HL102" s="517">
        <f t="shared" si="428"/>
        <v>0</v>
      </c>
      <c r="HM102" s="517">
        <f>IF(AND($GP102=3,SUM($HK102:HL102)&lt;&gt;1),IF(AND($GE102=1,$GJ102&gt;=0.1),1,),)</f>
        <v>0</v>
      </c>
      <c r="HN102" s="517">
        <f>IF(AND($GP102=3,SUM($HK102:HM102)&lt;&gt;1),IF(AND($GE102=1,$GJ102&gt;=0.05),1,),)</f>
        <v>0</v>
      </c>
      <c r="HO102" s="517">
        <f>IF(AND($GP102=3,SUM($HK102:HN102)&lt;&gt;1),IF(AND($GE102=1,$GI102&gt;0),1,),)</f>
        <v>0</v>
      </c>
      <c r="HP102" s="517">
        <f>IF(AND($GP102=3,SUM($HK102:HO102)&lt;&gt;1),IF($GJ102&gt;=0.1,1,),)</f>
        <v>0</v>
      </c>
      <c r="HQ102" s="517">
        <f>IF(AND($GP102=3,SUM($HK102:HP102)&lt;&gt;1),IF($GE102=1,1,),)</f>
        <v>0</v>
      </c>
      <c r="HR102" s="517">
        <f>IF(AND($GP102=3,SUM($HK102:HQ102)&lt;&gt;1),IF($GJ102&gt;=0.05,1,),)</f>
        <v>0</v>
      </c>
      <c r="HS102" s="517">
        <f>IF(AND(SUM($HK102:HR102)&lt;&gt;1,$GP102=3,$GF102=1,$GI102&gt;0),1,)</f>
        <v>0</v>
      </c>
      <c r="HT102" s="831"/>
      <c r="HU102" s="520">
        <f t="shared" si="429"/>
        <v>0</v>
      </c>
      <c r="HV102" s="521">
        <f t="shared" si="430"/>
        <v>0</v>
      </c>
      <c r="HW102" s="521">
        <f t="shared" si="431"/>
        <v>0</v>
      </c>
      <c r="HX102" s="521">
        <f t="shared" si="432"/>
        <v>0</v>
      </c>
      <c r="HY102" s="521">
        <f t="shared" si="433"/>
        <v>0</v>
      </c>
      <c r="HZ102" s="521">
        <f t="shared" si="434"/>
        <v>0</v>
      </c>
      <c r="IA102" s="521">
        <f t="shared" si="435"/>
        <v>0</v>
      </c>
      <c r="IB102" s="521">
        <f t="shared" si="436"/>
        <v>0</v>
      </c>
      <c r="IC102" s="521">
        <f t="shared" si="437"/>
        <v>0</v>
      </c>
      <c r="ID102" s="521">
        <f t="shared" si="438"/>
        <v>0</v>
      </c>
      <c r="IE102" s="521">
        <f t="shared" si="439"/>
        <v>0</v>
      </c>
      <c r="IF102" s="521">
        <f t="shared" si="440"/>
        <v>0</v>
      </c>
      <c r="IG102" s="521">
        <f t="shared" si="441"/>
        <v>0</v>
      </c>
      <c r="IH102" s="521">
        <f t="shared" si="442"/>
        <v>0</v>
      </c>
      <c r="II102" s="521">
        <f t="shared" si="443"/>
        <v>0</v>
      </c>
      <c r="IJ102" s="521">
        <f t="shared" si="444"/>
        <v>0</v>
      </c>
      <c r="IK102" s="521">
        <f t="shared" si="445"/>
        <v>0</v>
      </c>
      <c r="IL102" s="521">
        <f t="shared" si="446"/>
        <v>0</v>
      </c>
      <c r="IM102" s="521">
        <f t="shared" si="447"/>
        <v>0</v>
      </c>
      <c r="IN102" s="521">
        <f t="shared" si="335"/>
        <v>0</v>
      </c>
      <c r="IO102" s="521">
        <f t="shared" si="336"/>
        <v>0</v>
      </c>
      <c r="IP102" s="521">
        <f t="shared" si="337"/>
        <v>0</v>
      </c>
      <c r="IQ102" s="521">
        <f t="shared" si="338"/>
        <v>0</v>
      </c>
      <c r="IR102" s="521">
        <f t="shared" si="339"/>
        <v>0</v>
      </c>
      <c r="IS102" s="521">
        <f t="shared" si="340"/>
        <v>0</v>
      </c>
      <c r="IT102" s="521">
        <f t="shared" si="341"/>
        <v>0</v>
      </c>
      <c r="IU102" s="521">
        <f t="shared" si="342"/>
        <v>0</v>
      </c>
      <c r="IV102" s="521">
        <f t="shared" si="343"/>
        <v>0</v>
      </c>
      <c r="IW102" s="823">
        <f t="shared" si="344"/>
        <v>0</v>
      </c>
      <c r="IX102" s="521">
        <f t="shared" si="345"/>
        <v>0</v>
      </c>
      <c r="IY102" s="521">
        <f t="shared" si="346"/>
        <v>0</v>
      </c>
      <c r="IZ102" s="823">
        <f t="shared" si="448"/>
        <v>0</v>
      </c>
      <c r="JA102" s="521">
        <f t="shared" si="347"/>
        <v>0</v>
      </c>
      <c r="JB102" s="521">
        <f t="shared" si="348"/>
        <v>0</v>
      </c>
      <c r="JC102" s="521">
        <f t="shared" si="349"/>
        <v>0</v>
      </c>
      <c r="JD102" s="521">
        <f t="shared" si="449"/>
        <v>0</v>
      </c>
      <c r="JE102" s="521">
        <f t="shared" si="450"/>
        <v>0</v>
      </c>
      <c r="JF102" s="521">
        <f t="shared" si="451"/>
        <v>0</v>
      </c>
      <c r="JG102" s="521">
        <f t="shared" si="452"/>
        <v>0</v>
      </c>
      <c r="JH102" s="521">
        <f t="shared" si="453"/>
        <v>0</v>
      </c>
      <c r="JI102" s="521">
        <f t="shared" si="454"/>
        <v>0</v>
      </c>
      <c r="JJ102" s="521">
        <f t="shared" si="455"/>
        <v>0</v>
      </c>
      <c r="JK102" s="521">
        <f t="shared" si="456"/>
        <v>0</v>
      </c>
      <c r="JL102" s="521">
        <f t="shared" si="457"/>
        <v>0</v>
      </c>
      <c r="JM102" s="521">
        <f t="shared" si="458"/>
        <v>0</v>
      </c>
      <c r="JN102" s="521">
        <f t="shared" si="459"/>
        <v>0</v>
      </c>
      <c r="JO102" s="521">
        <f t="shared" si="460"/>
        <v>0</v>
      </c>
      <c r="JP102" s="521">
        <f t="shared" si="461"/>
        <v>0</v>
      </c>
      <c r="JQ102" s="521">
        <f t="shared" si="462"/>
        <v>0</v>
      </c>
      <c r="JR102" s="521">
        <f t="shared" si="463"/>
        <v>0</v>
      </c>
      <c r="JS102" s="521">
        <f t="shared" si="464"/>
        <v>0</v>
      </c>
      <c r="JT102" s="521">
        <f t="shared" si="465"/>
        <v>0</v>
      </c>
      <c r="JU102" s="521">
        <f t="shared" si="466"/>
        <v>0</v>
      </c>
      <c r="JV102" s="521">
        <f t="shared" si="467"/>
        <v>0</v>
      </c>
      <c r="JW102" s="521">
        <f t="shared" si="468"/>
        <v>0</v>
      </c>
      <c r="JX102" s="521">
        <f t="shared" si="469"/>
        <v>0</v>
      </c>
      <c r="JY102" s="521">
        <f t="shared" si="470"/>
        <v>0</v>
      </c>
      <c r="JZ102" s="521">
        <f t="shared" si="471"/>
        <v>0</v>
      </c>
      <c r="KA102" s="521">
        <f t="shared" si="472"/>
        <v>0</v>
      </c>
      <c r="KB102" s="521">
        <f t="shared" si="473"/>
        <v>0</v>
      </c>
      <c r="KC102" s="521">
        <f t="shared" si="474"/>
        <v>0</v>
      </c>
      <c r="KD102" s="521">
        <f t="shared" si="475"/>
        <v>0</v>
      </c>
      <c r="KE102" s="521">
        <f t="shared" si="476"/>
        <v>0</v>
      </c>
      <c r="KF102" s="521">
        <f t="shared" si="350"/>
        <v>0</v>
      </c>
      <c r="KG102" s="521">
        <f t="shared" si="477"/>
        <v>0</v>
      </c>
      <c r="KH102" s="521">
        <f t="shared" si="478"/>
        <v>0</v>
      </c>
      <c r="KI102" s="522">
        <f t="shared" si="479"/>
        <v>0</v>
      </c>
      <c r="KJ102" s="521">
        <f t="shared" si="351"/>
        <v>0</v>
      </c>
      <c r="KK102" s="760">
        <f>IF(H102=1,VLOOKUP(C102,'総括表 (A表)'!$E$12:$AW$542,42,FALSE),)</f>
        <v>0</v>
      </c>
      <c r="KL102" s="524">
        <f t="shared" si="480"/>
        <v>0</v>
      </c>
      <c r="KM102" s="521" t="str">
        <f t="shared" si="352"/>
        <v/>
      </c>
      <c r="KN102" s="521" t="str">
        <f t="shared" si="353"/>
        <v/>
      </c>
      <c r="KO102" s="521" t="str">
        <f t="shared" si="481"/>
        <v/>
      </c>
      <c r="KP102" s="521" t="str">
        <f t="shared" si="354"/>
        <v/>
      </c>
      <c r="KQ102" s="521" t="str">
        <f t="shared" si="355"/>
        <v/>
      </c>
      <c r="KR102" s="521" t="str">
        <f t="shared" si="356"/>
        <v/>
      </c>
      <c r="KS102" s="521" t="str">
        <f t="shared" si="357"/>
        <v/>
      </c>
      <c r="KT102" s="521" t="str">
        <f t="shared" si="358"/>
        <v/>
      </c>
      <c r="KU102" s="760" t="str">
        <f t="shared" si="359"/>
        <v/>
      </c>
      <c r="KV102" s="521" t="str">
        <f t="shared" si="360"/>
        <v/>
      </c>
      <c r="KW102" s="520">
        <f t="shared" si="361"/>
        <v>0</v>
      </c>
      <c r="KX102" s="521" t="str">
        <f t="shared" si="482"/>
        <v/>
      </c>
      <c r="KY102" s="525">
        <f t="shared" si="362"/>
        <v>0</v>
      </c>
      <c r="KZ102" s="521" t="str">
        <f t="shared" si="363"/>
        <v/>
      </c>
      <c r="LA102" s="760" t="str">
        <f t="shared" si="364"/>
        <v/>
      </c>
      <c r="LB102" s="526" t="str">
        <f t="shared" si="365"/>
        <v>○</v>
      </c>
      <c r="LC102" s="520">
        <f t="shared" si="483"/>
        <v>0</v>
      </c>
      <c r="LD102" s="527">
        <f t="shared" si="484"/>
        <v>0</v>
      </c>
      <c r="LE102" s="527" t="str">
        <f t="shared" si="485"/>
        <v/>
      </c>
      <c r="LF102" s="761" t="str">
        <f t="shared" si="486"/>
        <v/>
      </c>
      <c r="LG102" s="735" t="str">
        <f t="shared" si="366"/>
        <v/>
      </c>
      <c r="LH102" s="530" t="str">
        <f t="shared" si="367"/>
        <v>○</v>
      </c>
      <c r="LI102" s="736">
        <f t="shared" si="368"/>
        <v>0</v>
      </c>
      <c r="LJ102" s="761">
        <f t="shared" si="369"/>
        <v>0</v>
      </c>
      <c r="LK102" s="532">
        <f t="shared" si="487"/>
        <v>0</v>
      </c>
      <c r="LL102" s="533" t="str">
        <f t="shared" si="488"/>
        <v>○</v>
      </c>
      <c r="LM102" s="600">
        <f t="shared" si="370"/>
        <v>0</v>
      </c>
      <c r="LN102" s="602" t="str">
        <f t="shared" si="489"/>
        <v>○</v>
      </c>
      <c r="LO102" s="608">
        <f t="shared" si="371"/>
        <v>0</v>
      </c>
      <c r="LP102" s="521" t="str">
        <f t="shared" si="372"/>
        <v/>
      </c>
      <c r="LQ102" s="607">
        <f t="shared" si="373"/>
        <v>0</v>
      </c>
      <c r="LR102" s="521" t="str">
        <f t="shared" si="374"/>
        <v/>
      </c>
      <c r="LS102" s="519" t="str">
        <f t="shared" si="375"/>
        <v/>
      </c>
      <c r="LT102" s="526" t="str">
        <f t="shared" si="376"/>
        <v>○</v>
      </c>
      <c r="LU102" s="601" t="str">
        <f t="shared" si="490"/>
        <v/>
      </c>
      <c r="LV102" s="601">
        <f t="shared" si="491"/>
        <v>0</v>
      </c>
      <c r="LW102" s="761">
        <f t="shared" si="377"/>
        <v>0</v>
      </c>
      <c r="LX102" s="735">
        <f t="shared" si="378"/>
        <v>0</v>
      </c>
      <c r="LY102" s="530" t="str">
        <f t="shared" si="379"/>
        <v>○</v>
      </c>
      <c r="LZ102" s="736">
        <f t="shared" si="380"/>
        <v>0</v>
      </c>
      <c r="MA102" s="761">
        <f t="shared" si="381"/>
        <v>0</v>
      </c>
      <c r="MB102" s="532">
        <f t="shared" si="382"/>
        <v>0</v>
      </c>
      <c r="MC102" s="533" t="str">
        <f t="shared" si="492"/>
        <v>○</v>
      </c>
      <c r="MD102" s="473">
        <f>IF(AND($H102=1,$T102=1),SUMIF($E$14:$E$213,E102,$CA$14:CA301),0)</f>
        <v>0</v>
      </c>
      <c r="ME102" s="856" t="str">
        <f t="shared" si="383"/>
        <v>○</v>
      </c>
      <c r="MF102" s="869" t="str">
        <f t="shared" si="493"/>
        <v/>
      </c>
      <c r="MG102" s="870" t="str">
        <f t="shared" si="384"/>
        <v/>
      </c>
      <c r="MH102" s="871" t="str">
        <f t="shared" si="385"/>
        <v/>
      </c>
      <c r="MI102" s="872" t="str">
        <f t="shared" si="494"/>
        <v/>
      </c>
      <c r="MJ102" s="873" t="str">
        <f t="shared" si="386"/>
        <v/>
      </c>
      <c r="MK102" s="874">
        <f t="shared" si="387"/>
        <v>0</v>
      </c>
    </row>
    <row r="103" spans="1:349" ht="18.649999999999999" customHeight="1">
      <c r="A103" s="610">
        <f t="shared" si="311"/>
        <v>0</v>
      </c>
      <c r="B103" s="610">
        <f t="shared" si="388"/>
        <v>0</v>
      </c>
      <c r="C103" s="610">
        <f t="shared" si="389"/>
        <v>0</v>
      </c>
      <c r="D103" s="610">
        <f t="shared" si="390"/>
        <v>0</v>
      </c>
      <c r="E103" s="610">
        <f t="shared" si="312"/>
        <v>0</v>
      </c>
      <c r="F103" s="610">
        <f t="shared" si="391"/>
        <v>0</v>
      </c>
      <c r="G103" s="610">
        <f t="shared" si="392"/>
        <v>0</v>
      </c>
      <c r="H103" s="610">
        <f t="shared" si="393"/>
        <v>0</v>
      </c>
      <c r="I103" s="611">
        <f t="shared" si="313"/>
        <v>90</v>
      </c>
      <c r="J103" s="406"/>
      <c r="K103" s="407"/>
      <c r="L103" s="407"/>
      <c r="M103" s="720"/>
      <c r="N103" s="924"/>
      <c r="O103" s="918"/>
      <c r="P103" s="306"/>
      <c r="Q103" s="637">
        <f t="shared" si="394"/>
        <v>0</v>
      </c>
      <c r="R103" s="656"/>
      <c r="S103" s="655"/>
      <c r="T103" s="657"/>
      <c r="U103" s="657"/>
      <c r="V103" s="762">
        <f t="shared" si="314"/>
        <v>0</v>
      </c>
      <c r="W103" s="305"/>
      <c r="X103" s="502"/>
      <c r="Y103" s="502"/>
      <c r="Z103" s="305"/>
      <c r="AA103" s="639" t="str">
        <f t="shared" si="395"/>
        <v/>
      </c>
      <c r="AB103" s="640" t="str">
        <f t="shared" si="396"/>
        <v/>
      </c>
      <c r="AC103" s="314"/>
      <c r="AD103" s="641">
        <f t="shared" si="397"/>
        <v>0</v>
      </c>
      <c r="AE103" s="729"/>
      <c r="AF103" s="728" t="str">
        <f>'整理番号表 （R6時） '!$AC103</f>
        <v/>
      </c>
      <c r="AG103" s="730" t="str">
        <f t="shared" si="398"/>
        <v/>
      </c>
      <c r="AH103" s="314"/>
      <c r="AI103" s="314"/>
      <c r="AJ103" s="639">
        <f>IF(AI103&lt;&gt;0,VLOOKUP(AI103,'整理番号表 （R6時） '!$B$20:$F$47,2,FALSE),)</f>
        <v>0</v>
      </c>
      <c r="AK103" s="409"/>
      <c r="AL103" s="733"/>
      <c r="AM103" s="409"/>
      <c r="AN103" s="315"/>
      <c r="AO103" s="644" t="str">
        <f>IF(AND($S103=1,$AN103&lt;&gt;0),VLOOKUP(AN103,'整理番号表 （R6時） '!$P$6:$Q$39,2,FALSE),IF(AND($T103=1,$AN103&gt;0,$AN103&lt;=8),VLOOKUP($AN103,'整理番号表 （R6時） '!$P$6:$Q$13,2,FALSE),IF($AN103&gt;=9,"ﾘｰｽは1～8の数字を選択","")))</f>
        <v/>
      </c>
      <c r="AP103" s="501"/>
      <c r="AQ103" s="645">
        <f t="shared" si="399"/>
        <v>0</v>
      </c>
      <c r="AR103" s="810"/>
      <c r="AS103" s="305"/>
      <c r="AT103" s="504"/>
      <c r="AU103" s="505"/>
      <c r="AV103" s="503"/>
      <c r="AW103" s="315"/>
      <c r="AX103" s="751">
        <f>IF(AW103&lt;&gt;0,VLOOKUP(AW103,'整理番号表 （R6時） '!$P$43:$R$49,2,FALSE),)</f>
        <v>0</v>
      </c>
      <c r="AY103" s="506"/>
      <c r="AZ103" s="505"/>
      <c r="BA103" s="503"/>
      <c r="BB103" s="444"/>
      <c r="BC103" s="759">
        <f t="shared" si="400"/>
        <v>0</v>
      </c>
      <c r="BD103" s="763">
        <f t="shared" si="315"/>
        <v>0</v>
      </c>
      <c r="BE103" s="759">
        <f t="shared" si="401"/>
        <v>0</v>
      </c>
      <c r="BF103" s="508"/>
      <c r="BG103" s="508"/>
      <c r="BH103" s="508"/>
      <c r="BI103" s="509"/>
      <c r="BJ103" s="770" t="str">
        <f t="shared" si="402"/>
        <v/>
      </c>
      <c r="BK103" s="772" t="str">
        <f t="shared" si="403"/>
        <v/>
      </c>
      <c r="BL103" s="648">
        <f t="shared" si="404"/>
        <v>0</v>
      </c>
      <c r="BM103" s="836"/>
      <c r="BN103" s="510"/>
      <c r="BO103" s="593"/>
      <c r="BP103" s="902"/>
      <c r="BQ103" s="756"/>
      <c r="BR103" s="756"/>
      <c r="BS103" s="756"/>
      <c r="BT103" s="929" t="str">
        <f t="shared" si="497"/>
        <v/>
      </c>
      <c r="BU103" s="911"/>
      <c r="BV103" s="752"/>
      <c r="BW103" s="751">
        <f>IF(BV103&lt;&gt;0,VLOOKUP(BV103,'整理番号表 （R6時） '!$P$43:$R$49,2,FALSE),)</f>
        <v>0</v>
      </c>
      <c r="BX103" s="758"/>
      <c r="BY103" s="757"/>
      <c r="BZ103" s="759" t="str">
        <f t="shared" si="405"/>
        <v/>
      </c>
      <c r="CA103" s="712"/>
      <c r="CB103" s="759">
        <f t="shared" si="406"/>
        <v>0</v>
      </c>
      <c r="CC103" s="763" t="str">
        <f t="shared" si="316"/>
        <v/>
      </c>
      <c r="CD103" s="754"/>
      <c r="CE103" s="754"/>
      <c r="CF103" s="759">
        <f t="shared" si="407"/>
        <v>0</v>
      </c>
      <c r="CG103" s="748"/>
      <c r="CH103" s="748"/>
      <c r="CI103" s="622"/>
      <c r="CJ103" s="853"/>
      <c r="CK103" s="854"/>
      <c r="CL103" s="665" t="str">
        <f t="shared" si="408"/>
        <v/>
      </c>
      <c r="CM103" s="666" t="str">
        <f t="shared" si="317"/>
        <v/>
      </c>
      <c r="CN103" s="744"/>
      <c r="CO103" s="496"/>
      <c r="CP103" s="762" t="str">
        <f t="shared" si="318"/>
        <v/>
      </c>
      <c r="CQ103" s="740"/>
      <c r="CR103" s="749"/>
      <c r="CS103" s="740"/>
      <c r="CT103" s="740"/>
      <c r="CU103" s="740"/>
      <c r="CV103" s="649" t="str">
        <f t="shared" si="409"/>
        <v/>
      </c>
      <c r="CW103" s="547">
        <f t="shared" si="410"/>
        <v>0</v>
      </c>
      <c r="CX103" s="762" t="str">
        <f t="shared" si="319"/>
        <v/>
      </c>
      <c r="CY103" s="715"/>
      <c r="CZ103" s="740"/>
      <c r="DA103" s="715"/>
      <c r="DB103" s="715"/>
      <c r="DC103" s="714"/>
      <c r="DD103" s="649" t="str">
        <f t="shared" si="411"/>
        <v/>
      </c>
      <c r="DE103" s="547" t="str">
        <f t="shared" si="412"/>
        <v/>
      </c>
      <c r="DF103" s="762">
        <f t="shared" si="413"/>
        <v>0</v>
      </c>
      <c r="DG103" s="762" t="str">
        <f t="shared" si="414"/>
        <v/>
      </c>
      <c r="DH103" s="762">
        <f t="shared" si="415"/>
        <v>0</v>
      </c>
      <c r="DI103" s="762">
        <f t="shared" si="416"/>
        <v>0</v>
      </c>
      <c r="DJ103" s="762">
        <f t="shared" si="417"/>
        <v>0</v>
      </c>
      <c r="DK103" s="762">
        <f t="shared" si="418"/>
        <v>0</v>
      </c>
      <c r="DL103" s="762">
        <f t="shared" si="419"/>
        <v>0</v>
      </c>
      <c r="DM103" s="762" t="str">
        <f t="shared" si="420"/>
        <v/>
      </c>
      <c r="DN103" s="855"/>
      <c r="DO103" s="661">
        <f t="shared" si="498"/>
        <v>0</v>
      </c>
      <c r="DP103" s="336">
        <f t="shared" si="498"/>
        <v>0</v>
      </c>
      <c r="DQ103" s="336">
        <f t="shared" si="498"/>
        <v>0</v>
      </c>
      <c r="DR103" s="336">
        <f t="shared" si="498"/>
        <v>0</v>
      </c>
      <c r="DS103" s="336">
        <f t="shared" si="498"/>
        <v>0</v>
      </c>
      <c r="DT103" s="336">
        <f t="shared" si="498"/>
        <v>0</v>
      </c>
      <c r="DU103" s="336">
        <f t="shared" si="320"/>
        <v>0</v>
      </c>
      <c r="DV103" s="336">
        <f t="shared" si="499"/>
        <v>0</v>
      </c>
      <c r="DW103" s="336">
        <f t="shared" si="499"/>
        <v>0</v>
      </c>
      <c r="DX103" s="336">
        <f t="shared" si="499"/>
        <v>0</v>
      </c>
      <c r="DY103" s="336">
        <f t="shared" si="499"/>
        <v>0</v>
      </c>
      <c r="DZ103" s="336">
        <f t="shared" si="499"/>
        <v>0</v>
      </c>
      <c r="EA103" s="336">
        <f t="shared" si="499"/>
        <v>0</v>
      </c>
      <c r="EB103" s="336">
        <f t="shared" si="321"/>
        <v>0</v>
      </c>
      <c r="EC103" s="336">
        <f t="shared" si="322"/>
        <v>0</v>
      </c>
      <c r="ED103" s="336">
        <f t="shared" si="323"/>
        <v>0</v>
      </c>
      <c r="EE103" s="336">
        <f t="shared" si="324"/>
        <v>0</v>
      </c>
      <c r="EF103" s="336">
        <f t="shared" si="325"/>
        <v>0</v>
      </c>
      <c r="EG103" s="390">
        <f t="shared" si="326"/>
        <v>0</v>
      </c>
      <c r="EH103" s="650">
        <f t="shared" si="421"/>
        <v>0</v>
      </c>
      <c r="EI103" s="650">
        <f>IF($AA103=1,IF(SUM($EH103:EH103)&lt;&gt;1,IF(SUM(GR103,HC103,HL103)&gt;0,1,),),)</f>
        <v>0</v>
      </c>
      <c r="EJ103" s="650">
        <f>IF($AA103=1,IF(SUM($EH103:EI103)&lt;&gt;1,IF(SUM(GS103,HD103,HM103)&gt;0,1,),),)</f>
        <v>0</v>
      </c>
      <c r="EK103" s="650">
        <f>IF($AA103=1,IF(SUM($EH103:EJ103)&lt;&gt;1,IF(SUM(GT103,HE103,HN103)&gt;0,1,),),)</f>
        <v>0</v>
      </c>
      <c r="EL103" s="650">
        <f>IF($AA103=1,IF(SUM($EH103:EK103)&lt;&gt;1,IF(SUM(GU103,GZ103,HF103,HO103)&gt;0,1,),),)</f>
        <v>0</v>
      </c>
      <c r="EM103" s="650">
        <f>IF($AA103=1,IF(SUM($EH103:EK103)&lt;&gt;1,IF(SUM(GV103,HG103,HP103)&gt;0,1,),),)</f>
        <v>0</v>
      </c>
      <c r="EN103" s="650">
        <f>IF($AA103=1,IF(SUM($EH103:EL103)&lt;&gt;1,IF(SUM(GW103,HH103,HQ103)&gt;0,1,),),)</f>
        <v>0</v>
      </c>
      <c r="EO103" s="650">
        <f>IF($AA103=1,IF(SUM($EH103:EM103)&lt;&gt;1,IF(SUM(GX103,HI103,HR103)&gt;0,1,),),)</f>
        <v>0</v>
      </c>
      <c r="EP103" s="650">
        <f>IF($AA103=1,IF(SUM($EH103:EO103)&lt;&gt;1,IF(SUM(GY103,HJ103,HS103,HA103)&gt;0,1,),),)</f>
        <v>0</v>
      </c>
      <c r="EQ103" s="818"/>
      <c r="ER103" s="818"/>
      <c r="ES103" s="818"/>
      <c r="ET103" s="818"/>
      <c r="EU103" s="818"/>
      <c r="EV103" s="818"/>
      <c r="EW103" s="59"/>
      <c r="EX103" s="59"/>
      <c r="EY103" s="59"/>
      <c r="EZ103" s="59"/>
      <c r="FA103" s="59"/>
      <c r="FB103" s="650">
        <f t="shared" si="327"/>
        <v>0</v>
      </c>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11"/>
      <c r="GB103" s="59"/>
      <c r="GC103" s="932"/>
      <c r="GD103" s="662"/>
      <c r="GE103" s="512"/>
      <c r="GF103" s="513"/>
      <c r="GG103" s="514"/>
      <c r="GH103" s="514"/>
      <c r="GI103" s="515">
        <f t="shared" si="328"/>
        <v>0</v>
      </c>
      <c r="GJ103" s="516">
        <f t="shared" si="329"/>
        <v>0</v>
      </c>
      <c r="GK103" s="517">
        <f t="shared" si="330"/>
        <v>0</v>
      </c>
      <c r="GL103" s="518">
        <f t="shared" si="331"/>
        <v>0</v>
      </c>
      <c r="GM103" s="518">
        <f t="shared" si="332"/>
        <v>0</v>
      </c>
      <c r="GN103" s="518">
        <f t="shared" si="333"/>
        <v>0</v>
      </c>
      <c r="GO103" s="518">
        <f t="shared" si="334"/>
        <v>0</v>
      </c>
      <c r="GP103" s="517">
        <f t="shared" si="422"/>
        <v>0</v>
      </c>
      <c r="GQ103" s="517">
        <f t="shared" si="423"/>
        <v>0</v>
      </c>
      <c r="GR103" s="517">
        <f>IF($GF103&lt;&gt;1,IF(AND(SUM($GQ103:GQ103)&lt;&gt;1),IF($GI103&gt;=10,1,),),0)</f>
        <v>0</v>
      </c>
      <c r="GS103" s="517">
        <f>IF($GF103&lt;&gt;1,IF(AND(SUM($GQ103:GR103)&lt;&gt;1),IF(AND($GE103=1,$GI103&gt;=4),1,),),0)</f>
        <v>0</v>
      </c>
      <c r="GT103" s="517">
        <f>IF($GF103&lt;&gt;1,IF(AND(SUM($GQ103:GS103)&lt;&gt;1),IF(AND($GE103=1,$GI103&gt;=2),1,),),0)</f>
        <v>0</v>
      </c>
      <c r="GU103" s="517">
        <f>IF($GF103&lt;&gt;1,IF(AND(SUM($GQ103:GT103)&lt;&gt;1),IF(AND($GE103=1,$GI103&gt;0),1,),),0)</f>
        <v>0</v>
      </c>
      <c r="GV103" s="517">
        <f>IF($GF103&lt;&gt;1,IF(AND(SUM($GQ103:GU103)&lt;&gt;1),IF($GI103&gt;=4,1,),),0)</f>
        <v>0</v>
      </c>
      <c r="GW103" s="517">
        <f>IF($GF103&lt;&gt;1,IF(AND(SUM($GQ103:GV103)&lt;&gt;1),IF($GE103=1,1,),),0)</f>
        <v>0</v>
      </c>
      <c r="GX103" s="517">
        <f>IF($GF103&lt;&gt;1,IF(AND(SUM($GQ103:GW103)&lt;&gt;1),IF($GI103&gt;=2,1,),),0)</f>
        <v>0</v>
      </c>
      <c r="GY103" s="517">
        <f>IF($GF103&lt;&gt;1,IF(AND(SUM($GQ103:GX103)&lt;&gt;1),IF($GI103&gt;0,1,),),0)</f>
        <v>0</v>
      </c>
      <c r="GZ103" s="517">
        <f t="shared" si="424"/>
        <v>0</v>
      </c>
      <c r="HA103" s="517">
        <f>IF(AND(SUM($GZ103:GZ103)&lt;&gt;1,$GP103=4,$GF103=1,$GI103&gt;0),1,0)</f>
        <v>0</v>
      </c>
      <c r="HB103" s="517">
        <f t="shared" si="425"/>
        <v>0</v>
      </c>
      <c r="HC103" s="517">
        <f t="shared" si="426"/>
        <v>0</v>
      </c>
      <c r="HD103" s="517">
        <f>IF(AND($GP103=2,SUM($HB103:HC103)&lt;&gt;1),IF(AND($GE103=1,$GJ103&gt;=0.2),1,),)</f>
        <v>0</v>
      </c>
      <c r="HE103" s="517">
        <f>IF(AND($GP103=2,SUM($HB103:HD103)&lt;&gt;1),IF(AND($GE103=1,$GJ103&gt;=0.1),1,),)</f>
        <v>0</v>
      </c>
      <c r="HF103" s="517">
        <f>IF(AND($GP103=2,SUM($HB103:HE103)&lt;&gt;1),IF(AND($GE103=1,$GI103&gt;0),1,),)</f>
        <v>0</v>
      </c>
      <c r="HG103" s="517">
        <f>IF(AND($GP103=2,SUM($HB103:HF103)&lt;&gt;1),IF($GJ103&gt;=0.2,1,),)</f>
        <v>0</v>
      </c>
      <c r="HH103" s="517">
        <f>IF(AND($GP103=2,SUM($HB103:HG103)&lt;&gt;1),IF($GE103=1,1,),)</f>
        <v>0</v>
      </c>
      <c r="HI103" s="517">
        <f>IF(AND($GP103=2,SUM($HB103:HH103)&lt;&gt;1),IF($GJ103&gt;=0.1,1,),)</f>
        <v>0</v>
      </c>
      <c r="HJ103" s="517">
        <f>IF(AND(SUM($HB103:HI103)&lt;&gt;1,$GP103=2,$GI103&gt;0),1,)</f>
        <v>0</v>
      </c>
      <c r="HK103" s="517">
        <f t="shared" si="427"/>
        <v>0</v>
      </c>
      <c r="HL103" s="517">
        <f t="shared" si="428"/>
        <v>0</v>
      </c>
      <c r="HM103" s="517">
        <f>IF(AND($GP103=3,SUM($HK103:HL103)&lt;&gt;1),IF(AND($GE103=1,$GJ103&gt;=0.1),1,),)</f>
        <v>0</v>
      </c>
      <c r="HN103" s="517">
        <f>IF(AND($GP103=3,SUM($HK103:HM103)&lt;&gt;1),IF(AND($GE103=1,$GJ103&gt;=0.05),1,),)</f>
        <v>0</v>
      </c>
      <c r="HO103" s="517">
        <f>IF(AND($GP103=3,SUM($HK103:HN103)&lt;&gt;1),IF(AND($GE103=1,$GI103&gt;0),1,),)</f>
        <v>0</v>
      </c>
      <c r="HP103" s="517">
        <f>IF(AND($GP103=3,SUM($HK103:HO103)&lt;&gt;1),IF($GJ103&gt;=0.1,1,),)</f>
        <v>0</v>
      </c>
      <c r="HQ103" s="517">
        <f>IF(AND($GP103=3,SUM($HK103:HP103)&lt;&gt;1),IF($GE103=1,1,),)</f>
        <v>0</v>
      </c>
      <c r="HR103" s="517">
        <f>IF(AND($GP103=3,SUM($HK103:HQ103)&lt;&gt;1),IF($GJ103&gt;=0.05,1,),)</f>
        <v>0</v>
      </c>
      <c r="HS103" s="517">
        <f>IF(AND(SUM($HK103:HR103)&lt;&gt;1,$GP103=3,$GF103=1,$GI103&gt;0),1,)</f>
        <v>0</v>
      </c>
      <c r="HT103" s="831"/>
      <c r="HU103" s="520">
        <f t="shared" si="429"/>
        <v>0</v>
      </c>
      <c r="HV103" s="521">
        <f t="shared" si="430"/>
        <v>0</v>
      </c>
      <c r="HW103" s="521">
        <f t="shared" si="431"/>
        <v>0</v>
      </c>
      <c r="HX103" s="521">
        <f t="shared" si="432"/>
        <v>0</v>
      </c>
      <c r="HY103" s="521">
        <f t="shared" si="433"/>
        <v>0</v>
      </c>
      <c r="HZ103" s="521">
        <f t="shared" si="434"/>
        <v>0</v>
      </c>
      <c r="IA103" s="521">
        <f t="shared" si="435"/>
        <v>0</v>
      </c>
      <c r="IB103" s="521">
        <f t="shared" si="436"/>
        <v>0</v>
      </c>
      <c r="IC103" s="521">
        <f t="shared" si="437"/>
        <v>0</v>
      </c>
      <c r="ID103" s="521">
        <f t="shared" si="438"/>
        <v>0</v>
      </c>
      <c r="IE103" s="521">
        <f t="shared" si="439"/>
        <v>0</v>
      </c>
      <c r="IF103" s="521">
        <f t="shared" si="440"/>
        <v>0</v>
      </c>
      <c r="IG103" s="521">
        <f t="shared" si="441"/>
        <v>0</v>
      </c>
      <c r="IH103" s="521">
        <f t="shared" si="442"/>
        <v>0</v>
      </c>
      <c r="II103" s="521">
        <f t="shared" si="443"/>
        <v>0</v>
      </c>
      <c r="IJ103" s="521">
        <f t="shared" si="444"/>
        <v>0</v>
      </c>
      <c r="IK103" s="521">
        <f t="shared" si="445"/>
        <v>0</v>
      </c>
      <c r="IL103" s="521">
        <f t="shared" si="446"/>
        <v>0</v>
      </c>
      <c r="IM103" s="521">
        <f t="shared" si="447"/>
        <v>0</v>
      </c>
      <c r="IN103" s="521">
        <f t="shared" si="335"/>
        <v>0</v>
      </c>
      <c r="IO103" s="521">
        <f t="shared" si="336"/>
        <v>0</v>
      </c>
      <c r="IP103" s="521">
        <f t="shared" si="337"/>
        <v>0</v>
      </c>
      <c r="IQ103" s="521">
        <f t="shared" si="338"/>
        <v>0</v>
      </c>
      <c r="IR103" s="521">
        <f t="shared" si="339"/>
        <v>0</v>
      </c>
      <c r="IS103" s="521">
        <f t="shared" si="340"/>
        <v>0</v>
      </c>
      <c r="IT103" s="521">
        <f t="shared" si="341"/>
        <v>0</v>
      </c>
      <c r="IU103" s="521">
        <f t="shared" si="342"/>
        <v>0</v>
      </c>
      <c r="IV103" s="521">
        <f t="shared" si="343"/>
        <v>0</v>
      </c>
      <c r="IW103" s="823">
        <f t="shared" si="344"/>
        <v>0</v>
      </c>
      <c r="IX103" s="521">
        <f t="shared" si="345"/>
        <v>0</v>
      </c>
      <c r="IY103" s="521">
        <f t="shared" si="346"/>
        <v>0</v>
      </c>
      <c r="IZ103" s="823">
        <f t="shared" si="448"/>
        <v>0</v>
      </c>
      <c r="JA103" s="521">
        <f t="shared" si="347"/>
        <v>0</v>
      </c>
      <c r="JB103" s="521">
        <f t="shared" si="348"/>
        <v>0</v>
      </c>
      <c r="JC103" s="521">
        <f t="shared" si="349"/>
        <v>0</v>
      </c>
      <c r="JD103" s="521">
        <f t="shared" si="449"/>
        <v>0</v>
      </c>
      <c r="JE103" s="521">
        <f t="shared" si="450"/>
        <v>0</v>
      </c>
      <c r="JF103" s="521">
        <f t="shared" si="451"/>
        <v>0</v>
      </c>
      <c r="JG103" s="521">
        <f t="shared" si="452"/>
        <v>0</v>
      </c>
      <c r="JH103" s="521">
        <f t="shared" si="453"/>
        <v>0</v>
      </c>
      <c r="JI103" s="521">
        <f t="shared" si="454"/>
        <v>0</v>
      </c>
      <c r="JJ103" s="521">
        <f t="shared" si="455"/>
        <v>0</v>
      </c>
      <c r="JK103" s="521">
        <f t="shared" si="456"/>
        <v>0</v>
      </c>
      <c r="JL103" s="521">
        <f t="shared" si="457"/>
        <v>0</v>
      </c>
      <c r="JM103" s="521">
        <f t="shared" si="458"/>
        <v>0</v>
      </c>
      <c r="JN103" s="521">
        <f t="shared" si="459"/>
        <v>0</v>
      </c>
      <c r="JO103" s="521">
        <f t="shared" si="460"/>
        <v>0</v>
      </c>
      <c r="JP103" s="521">
        <f t="shared" si="461"/>
        <v>0</v>
      </c>
      <c r="JQ103" s="521">
        <f t="shared" si="462"/>
        <v>0</v>
      </c>
      <c r="JR103" s="521">
        <f t="shared" si="463"/>
        <v>0</v>
      </c>
      <c r="JS103" s="521">
        <f t="shared" si="464"/>
        <v>0</v>
      </c>
      <c r="JT103" s="521">
        <f t="shared" si="465"/>
        <v>0</v>
      </c>
      <c r="JU103" s="521">
        <f t="shared" si="466"/>
        <v>0</v>
      </c>
      <c r="JV103" s="521">
        <f t="shared" si="467"/>
        <v>0</v>
      </c>
      <c r="JW103" s="521">
        <f t="shared" si="468"/>
        <v>0</v>
      </c>
      <c r="JX103" s="521">
        <f t="shared" si="469"/>
        <v>0</v>
      </c>
      <c r="JY103" s="521">
        <f t="shared" si="470"/>
        <v>0</v>
      </c>
      <c r="JZ103" s="521">
        <f t="shared" si="471"/>
        <v>0</v>
      </c>
      <c r="KA103" s="521">
        <f t="shared" si="472"/>
        <v>0</v>
      </c>
      <c r="KB103" s="521">
        <f t="shared" si="473"/>
        <v>0</v>
      </c>
      <c r="KC103" s="521">
        <f t="shared" si="474"/>
        <v>0</v>
      </c>
      <c r="KD103" s="521">
        <f t="shared" si="475"/>
        <v>0</v>
      </c>
      <c r="KE103" s="521">
        <f t="shared" si="476"/>
        <v>0</v>
      </c>
      <c r="KF103" s="521">
        <f t="shared" si="350"/>
        <v>0</v>
      </c>
      <c r="KG103" s="521">
        <f t="shared" si="477"/>
        <v>0</v>
      </c>
      <c r="KH103" s="521">
        <f t="shared" si="478"/>
        <v>0</v>
      </c>
      <c r="KI103" s="522">
        <f t="shared" si="479"/>
        <v>0</v>
      </c>
      <c r="KJ103" s="521">
        <f t="shared" si="351"/>
        <v>0</v>
      </c>
      <c r="KK103" s="760">
        <f>IF(H103=1,VLOOKUP(C103,'総括表 (A表)'!$E$12:$AW$542,42,FALSE),)</f>
        <v>0</v>
      </c>
      <c r="KL103" s="524">
        <f t="shared" si="480"/>
        <v>0</v>
      </c>
      <c r="KM103" s="521" t="str">
        <f t="shared" si="352"/>
        <v/>
      </c>
      <c r="KN103" s="521" t="str">
        <f t="shared" si="353"/>
        <v/>
      </c>
      <c r="KO103" s="521" t="str">
        <f t="shared" si="481"/>
        <v/>
      </c>
      <c r="KP103" s="521" t="str">
        <f t="shared" si="354"/>
        <v/>
      </c>
      <c r="KQ103" s="521" t="str">
        <f t="shared" si="355"/>
        <v/>
      </c>
      <c r="KR103" s="521" t="str">
        <f t="shared" si="356"/>
        <v/>
      </c>
      <c r="KS103" s="521" t="str">
        <f t="shared" si="357"/>
        <v/>
      </c>
      <c r="KT103" s="521" t="str">
        <f t="shared" si="358"/>
        <v/>
      </c>
      <c r="KU103" s="760" t="str">
        <f t="shared" si="359"/>
        <v/>
      </c>
      <c r="KV103" s="521" t="str">
        <f t="shared" si="360"/>
        <v/>
      </c>
      <c r="KW103" s="520">
        <f t="shared" si="361"/>
        <v>0</v>
      </c>
      <c r="KX103" s="521" t="str">
        <f t="shared" si="482"/>
        <v/>
      </c>
      <c r="KY103" s="525">
        <f t="shared" si="362"/>
        <v>0</v>
      </c>
      <c r="KZ103" s="521" t="str">
        <f t="shared" si="363"/>
        <v/>
      </c>
      <c r="LA103" s="760" t="str">
        <f t="shared" si="364"/>
        <v/>
      </c>
      <c r="LB103" s="526" t="str">
        <f t="shared" si="365"/>
        <v>○</v>
      </c>
      <c r="LC103" s="520">
        <f t="shared" si="483"/>
        <v>0</v>
      </c>
      <c r="LD103" s="527">
        <f t="shared" si="484"/>
        <v>0</v>
      </c>
      <c r="LE103" s="527" t="str">
        <f t="shared" si="485"/>
        <v/>
      </c>
      <c r="LF103" s="761" t="str">
        <f t="shared" si="486"/>
        <v/>
      </c>
      <c r="LG103" s="735" t="str">
        <f t="shared" si="366"/>
        <v/>
      </c>
      <c r="LH103" s="530" t="str">
        <f t="shared" si="367"/>
        <v>○</v>
      </c>
      <c r="LI103" s="736">
        <f t="shared" si="368"/>
        <v>0</v>
      </c>
      <c r="LJ103" s="761">
        <f t="shared" si="369"/>
        <v>0</v>
      </c>
      <c r="LK103" s="532">
        <f t="shared" si="487"/>
        <v>0</v>
      </c>
      <c r="LL103" s="533" t="str">
        <f t="shared" si="488"/>
        <v>○</v>
      </c>
      <c r="LM103" s="600">
        <f t="shared" si="370"/>
        <v>0</v>
      </c>
      <c r="LN103" s="602" t="str">
        <f t="shared" si="489"/>
        <v>○</v>
      </c>
      <c r="LO103" s="608">
        <f t="shared" si="371"/>
        <v>0</v>
      </c>
      <c r="LP103" s="521" t="str">
        <f t="shared" si="372"/>
        <v/>
      </c>
      <c r="LQ103" s="607">
        <f t="shared" si="373"/>
        <v>0</v>
      </c>
      <c r="LR103" s="521" t="str">
        <f t="shared" si="374"/>
        <v/>
      </c>
      <c r="LS103" s="519" t="str">
        <f t="shared" si="375"/>
        <v/>
      </c>
      <c r="LT103" s="526" t="str">
        <f t="shared" si="376"/>
        <v>○</v>
      </c>
      <c r="LU103" s="601" t="str">
        <f t="shared" si="490"/>
        <v/>
      </c>
      <c r="LV103" s="601">
        <f t="shared" si="491"/>
        <v>0</v>
      </c>
      <c r="LW103" s="761">
        <f t="shared" si="377"/>
        <v>0</v>
      </c>
      <c r="LX103" s="735">
        <f t="shared" si="378"/>
        <v>0</v>
      </c>
      <c r="LY103" s="530" t="str">
        <f t="shared" si="379"/>
        <v>○</v>
      </c>
      <c r="LZ103" s="736">
        <f t="shared" si="380"/>
        <v>0</v>
      </c>
      <c r="MA103" s="761">
        <f t="shared" si="381"/>
        <v>0</v>
      </c>
      <c r="MB103" s="532">
        <f t="shared" si="382"/>
        <v>0</v>
      </c>
      <c r="MC103" s="533" t="str">
        <f t="shared" si="492"/>
        <v>○</v>
      </c>
      <c r="MD103" s="473">
        <f>IF(AND($H103=1,$T103=1),SUMIF($E$14:$E$213,E103,$CA$14:CA302),0)</f>
        <v>0</v>
      </c>
      <c r="ME103" s="856" t="str">
        <f t="shared" si="383"/>
        <v>○</v>
      </c>
      <c r="MF103" s="869" t="str">
        <f t="shared" si="493"/>
        <v/>
      </c>
      <c r="MG103" s="870" t="str">
        <f t="shared" si="384"/>
        <v/>
      </c>
      <c r="MH103" s="871" t="str">
        <f t="shared" si="385"/>
        <v/>
      </c>
      <c r="MI103" s="872" t="str">
        <f t="shared" si="494"/>
        <v/>
      </c>
      <c r="MJ103" s="873" t="str">
        <f t="shared" si="386"/>
        <v/>
      </c>
      <c r="MK103" s="874">
        <f t="shared" si="387"/>
        <v>0</v>
      </c>
    </row>
    <row r="104" spans="1:349" ht="18.649999999999999" customHeight="1">
      <c r="A104" s="610">
        <f t="shared" si="311"/>
        <v>0</v>
      </c>
      <c r="B104" s="610">
        <f t="shared" si="388"/>
        <v>0</v>
      </c>
      <c r="C104" s="610">
        <f t="shared" si="389"/>
        <v>0</v>
      </c>
      <c r="D104" s="610">
        <f t="shared" si="390"/>
        <v>0</v>
      </c>
      <c r="E104" s="610">
        <f t="shared" si="312"/>
        <v>0</v>
      </c>
      <c r="F104" s="610">
        <f t="shared" si="391"/>
        <v>0</v>
      </c>
      <c r="G104" s="610">
        <f t="shared" si="392"/>
        <v>0</v>
      </c>
      <c r="H104" s="610">
        <f t="shared" si="393"/>
        <v>0</v>
      </c>
      <c r="I104" s="611">
        <f t="shared" si="313"/>
        <v>91</v>
      </c>
      <c r="J104" s="406"/>
      <c r="K104" s="407"/>
      <c r="L104" s="407"/>
      <c r="M104" s="720"/>
      <c r="N104" s="924"/>
      <c r="O104" s="918"/>
      <c r="P104" s="306"/>
      <c r="Q104" s="637">
        <f t="shared" si="394"/>
        <v>0</v>
      </c>
      <c r="R104" s="656"/>
      <c r="S104" s="655"/>
      <c r="T104" s="657"/>
      <c r="U104" s="657"/>
      <c r="V104" s="762">
        <f t="shared" si="314"/>
        <v>0</v>
      </c>
      <c r="W104" s="305"/>
      <c r="X104" s="502"/>
      <c r="Y104" s="502"/>
      <c r="Z104" s="305"/>
      <c r="AA104" s="639" t="str">
        <f t="shared" si="395"/>
        <v/>
      </c>
      <c r="AB104" s="640" t="str">
        <f t="shared" si="396"/>
        <v/>
      </c>
      <c r="AC104" s="314"/>
      <c r="AD104" s="641">
        <f t="shared" si="397"/>
        <v>0</v>
      </c>
      <c r="AE104" s="729"/>
      <c r="AF104" s="728" t="str">
        <f>'整理番号表 （R6時） '!$AC104</f>
        <v/>
      </c>
      <c r="AG104" s="730" t="str">
        <f t="shared" si="398"/>
        <v/>
      </c>
      <c r="AH104" s="314"/>
      <c r="AI104" s="314"/>
      <c r="AJ104" s="639">
        <f>IF(AI104&lt;&gt;0,VLOOKUP(AI104,'整理番号表 （R6時） '!$B$20:$F$47,2,FALSE),)</f>
        <v>0</v>
      </c>
      <c r="AK104" s="409"/>
      <c r="AL104" s="733"/>
      <c r="AM104" s="409"/>
      <c r="AN104" s="315"/>
      <c r="AO104" s="644" t="str">
        <f>IF(AND($S104=1,$AN104&lt;&gt;0),VLOOKUP(AN104,'整理番号表 （R6時） '!$P$6:$Q$39,2,FALSE),IF(AND($T104=1,$AN104&gt;0,$AN104&lt;=8),VLOOKUP($AN104,'整理番号表 （R6時） '!$P$6:$Q$13,2,FALSE),IF($AN104&gt;=9,"ﾘｰｽは1～8の数字を選択","")))</f>
        <v/>
      </c>
      <c r="AP104" s="501"/>
      <c r="AQ104" s="645">
        <f t="shared" si="399"/>
        <v>0</v>
      </c>
      <c r="AR104" s="810"/>
      <c r="AS104" s="305"/>
      <c r="AT104" s="504"/>
      <c r="AU104" s="505"/>
      <c r="AV104" s="503"/>
      <c r="AW104" s="315"/>
      <c r="AX104" s="751">
        <f>IF(AW104&lt;&gt;0,VLOOKUP(AW104,'整理番号表 （R6時） '!$P$43:$R$49,2,FALSE),)</f>
        <v>0</v>
      </c>
      <c r="AY104" s="506"/>
      <c r="AZ104" s="505"/>
      <c r="BA104" s="503"/>
      <c r="BB104" s="444"/>
      <c r="BC104" s="759">
        <f t="shared" si="400"/>
        <v>0</v>
      </c>
      <c r="BD104" s="763">
        <f t="shared" si="315"/>
        <v>0</v>
      </c>
      <c r="BE104" s="759">
        <f t="shared" si="401"/>
        <v>0</v>
      </c>
      <c r="BF104" s="508"/>
      <c r="BG104" s="508"/>
      <c r="BH104" s="508"/>
      <c r="BI104" s="509"/>
      <c r="BJ104" s="770" t="str">
        <f t="shared" si="402"/>
        <v/>
      </c>
      <c r="BK104" s="772" t="str">
        <f t="shared" si="403"/>
        <v/>
      </c>
      <c r="BL104" s="648">
        <f t="shared" si="404"/>
        <v>0</v>
      </c>
      <c r="BM104" s="836"/>
      <c r="BN104" s="510"/>
      <c r="BO104" s="593"/>
      <c r="BP104" s="902"/>
      <c r="BQ104" s="756"/>
      <c r="BR104" s="756"/>
      <c r="BS104" s="756"/>
      <c r="BT104" s="929" t="str">
        <f t="shared" si="497"/>
        <v/>
      </c>
      <c r="BU104" s="911"/>
      <c r="BV104" s="752"/>
      <c r="BW104" s="751">
        <f>IF(BV104&lt;&gt;0,VLOOKUP(BV104,'整理番号表 （R6時） '!$P$43:$R$49,2,FALSE),)</f>
        <v>0</v>
      </c>
      <c r="BX104" s="758"/>
      <c r="BY104" s="757"/>
      <c r="BZ104" s="759" t="str">
        <f t="shared" si="405"/>
        <v/>
      </c>
      <c r="CA104" s="712"/>
      <c r="CB104" s="759">
        <f t="shared" si="406"/>
        <v>0</v>
      </c>
      <c r="CC104" s="763" t="str">
        <f t="shared" si="316"/>
        <v/>
      </c>
      <c r="CD104" s="754"/>
      <c r="CE104" s="754"/>
      <c r="CF104" s="759">
        <f t="shared" si="407"/>
        <v>0</v>
      </c>
      <c r="CG104" s="748"/>
      <c r="CH104" s="748"/>
      <c r="CI104" s="622"/>
      <c r="CJ104" s="853"/>
      <c r="CK104" s="854"/>
      <c r="CL104" s="665" t="str">
        <f t="shared" si="408"/>
        <v/>
      </c>
      <c r="CM104" s="666" t="str">
        <f t="shared" si="317"/>
        <v/>
      </c>
      <c r="CN104" s="744"/>
      <c r="CO104" s="496"/>
      <c r="CP104" s="762" t="str">
        <f t="shared" si="318"/>
        <v/>
      </c>
      <c r="CQ104" s="740"/>
      <c r="CR104" s="749"/>
      <c r="CS104" s="740"/>
      <c r="CT104" s="740"/>
      <c r="CU104" s="740"/>
      <c r="CV104" s="649" t="str">
        <f t="shared" si="409"/>
        <v/>
      </c>
      <c r="CW104" s="547">
        <f t="shared" si="410"/>
        <v>0</v>
      </c>
      <c r="CX104" s="762" t="str">
        <f t="shared" si="319"/>
        <v/>
      </c>
      <c r="CY104" s="715"/>
      <c r="CZ104" s="740"/>
      <c r="DA104" s="715"/>
      <c r="DB104" s="715"/>
      <c r="DC104" s="714"/>
      <c r="DD104" s="649" t="str">
        <f t="shared" si="411"/>
        <v/>
      </c>
      <c r="DE104" s="547" t="str">
        <f t="shared" si="412"/>
        <v/>
      </c>
      <c r="DF104" s="762">
        <f t="shared" si="413"/>
        <v>0</v>
      </c>
      <c r="DG104" s="762" t="str">
        <f t="shared" si="414"/>
        <v/>
      </c>
      <c r="DH104" s="762">
        <f t="shared" si="415"/>
        <v>0</v>
      </c>
      <c r="DI104" s="762">
        <f t="shared" si="416"/>
        <v>0</v>
      </c>
      <c r="DJ104" s="762">
        <f t="shared" si="417"/>
        <v>0</v>
      </c>
      <c r="DK104" s="762">
        <f t="shared" si="418"/>
        <v>0</v>
      </c>
      <c r="DL104" s="762">
        <f t="shared" si="419"/>
        <v>0</v>
      </c>
      <c r="DM104" s="762" t="str">
        <f t="shared" si="420"/>
        <v/>
      </c>
      <c r="DN104" s="855"/>
      <c r="DO104" s="661">
        <f t="shared" ref="DO104:DT113" si="500">IF(OR($CQ104&lt;=0,$CU104&lt;=0),0,IF(AND($AA104=1,$H104=1,$FU104&lt;&gt;1,DO$2&lt;=$CV104,$CV104&lt;DP$2),1,))</f>
        <v>0</v>
      </c>
      <c r="DP104" s="336">
        <f t="shared" si="500"/>
        <v>0</v>
      </c>
      <c r="DQ104" s="336">
        <f t="shared" si="500"/>
        <v>0</v>
      </c>
      <c r="DR104" s="336">
        <f t="shared" si="500"/>
        <v>0</v>
      </c>
      <c r="DS104" s="336">
        <f t="shared" si="500"/>
        <v>0</v>
      </c>
      <c r="DT104" s="336">
        <f t="shared" si="500"/>
        <v>0</v>
      </c>
      <c r="DU104" s="336">
        <f t="shared" si="320"/>
        <v>0</v>
      </c>
      <c r="DV104" s="336">
        <f t="shared" ref="DV104:EA113" si="501">IF($CU104&lt;0,0,IF(AND($AA104=1,$H104=1,$FU104&lt;&gt;1,DV$2&lt;=$CW104,$CW104&lt;DW$2),1,))</f>
        <v>0</v>
      </c>
      <c r="DW104" s="336">
        <f t="shared" si="501"/>
        <v>0</v>
      </c>
      <c r="DX104" s="336">
        <f t="shared" si="501"/>
        <v>0</v>
      </c>
      <c r="DY104" s="336">
        <f t="shared" si="501"/>
        <v>0</v>
      </c>
      <c r="DZ104" s="336">
        <f t="shared" si="501"/>
        <v>0</v>
      </c>
      <c r="EA104" s="336">
        <f t="shared" si="501"/>
        <v>0</v>
      </c>
      <c r="EB104" s="336">
        <f t="shared" si="321"/>
        <v>0</v>
      </c>
      <c r="EC104" s="336">
        <f t="shared" si="322"/>
        <v>0</v>
      </c>
      <c r="ED104" s="336">
        <f t="shared" si="323"/>
        <v>0</v>
      </c>
      <c r="EE104" s="336">
        <f t="shared" si="324"/>
        <v>0</v>
      </c>
      <c r="EF104" s="336">
        <f t="shared" si="325"/>
        <v>0</v>
      </c>
      <c r="EG104" s="390">
        <f t="shared" si="326"/>
        <v>0</v>
      </c>
      <c r="EH104" s="650">
        <f t="shared" si="421"/>
        <v>0</v>
      </c>
      <c r="EI104" s="650">
        <f>IF($AA104=1,IF(SUM($EH104:EH104)&lt;&gt;1,IF(SUM(GR104,HC104,HL104)&gt;0,1,),),)</f>
        <v>0</v>
      </c>
      <c r="EJ104" s="650">
        <f>IF($AA104=1,IF(SUM($EH104:EI104)&lt;&gt;1,IF(SUM(GS104,HD104,HM104)&gt;0,1,),),)</f>
        <v>0</v>
      </c>
      <c r="EK104" s="650">
        <f>IF($AA104=1,IF(SUM($EH104:EJ104)&lt;&gt;1,IF(SUM(GT104,HE104,HN104)&gt;0,1,),),)</f>
        <v>0</v>
      </c>
      <c r="EL104" s="650">
        <f>IF($AA104=1,IF(SUM($EH104:EK104)&lt;&gt;1,IF(SUM(GU104,GZ104,HF104,HO104)&gt;0,1,),),)</f>
        <v>0</v>
      </c>
      <c r="EM104" s="650">
        <f>IF($AA104=1,IF(SUM($EH104:EK104)&lt;&gt;1,IF(SUM(GV104,HG104,HP104)&gt;0,1,),),)</f>
        <v>0</v>
      </c>
      <c r="EN104" s="650">
        <f>IF($AA104=1,IF(SUM($EH104:EL104)&lt;&gt;1,IF(SUM(GW104,HH104,HQ104)&gt;0,1,),),)</f>
        <v>0</v>
      </c>
      <c r="EO104" s="650">
        <f>IF($AA104=1,IF(SUM($EH104:EM104)&lt;&gt;1,IF(SUM(GX104,HI104,HR104)&gt;0,1,),),)</f>
        <v>0</v>
      </c>
      <c r="EP104" s="650">
        <f>IF($AA104=1,IF(SUM($EH104:EO104)&lt;&gt;1,IF(SUM(GY104,HJ104,HS104,HA104)&gt;0,1,),),)</f>
        <v>0</v>
      </c>
      <c r="EQ104" s="818"/>
      <c r="ER104" s="818"/>
      <c r="ES104" s="818"/>
      <c r="ET104" s="818"/>
      <c r="EU104" s="818"/>
      <c r="EV104" s="818"/>
      <c r="EW104" s="59"/>
      <c r="EX104" s="59"/>
      <c r="EY104" s="59"/>
      <c r="EZ104" s="59"/>
      <c r="FA104" s="59"/>
      <c r="FB104" s="650">
        <f t="shared" si="327"/>
        <v>0</v>
      </c>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11"/>
      <c r="GB104" s="59"/>
      <c r="GC104" s="932"/>
      <c r="GD104" s="662"/>
      <c r="GE104" s="512"/>
      <c r="GF104" s="513"/>
      <c r="GG104" s="514"/>
      <c r="GH104" s="514"/>
      <c r="GI104" s="515">
        <f t="shared" si="328"/>
        <v>0</v>
      </c>
      <c r="GJ104" s="516">
        <f t="shared" si="329"/>
        <v>0</v>
      </c>
      <c r="GK104" s="517">
        <f t="shared" si="330"/>
        <v>0</v>
      </c>
      <c r="GL104" s="518">
        <f t="shared" si="331"/>
        <v>0</v>
      </c>
      <c r="GM104" s="518">
        <f t="shared" si="332"/>
        <v>0</v>
      </c>
      <c r="GN104" s="518">
        <f t="shared" si="333"/>
        <v>0</v>
      </c>
      <c r="GO104" s="518">
        <f t="shared" si="334"/>
        <v>0</v>
      </c>
      <c r="GP104" s="517">
        <f t="shared" si="422"/>
        <v>0</v>
      </c>
      <c r="GQ104" s="517">
        <f t="shared" si="423"/>
        <v>0</v>
      </c>
      <c r="GR104" s="517">
        <f>IF($GF104&lt;&gt;1,IF(AND(SUM($GQ104:GQ104)&lt;&gt;1),IF($GI104&gt;=10,1,),),0)</f>
        <v>0</v>
      </c>
      <c r="GS104" s="517">
        <f>IF($GF104&lt;&gt;1,IF(AND(SUM($GQ104:GR104)&lt;&gt;1),IF(AND($GE104=1,$GI104&gt;=4),1,),),0)</f>
        <v>0</v>
      </c>
      <c r="GT104" s="517">
        <f>IF($GF104&lt;&gt;1,IF(AND(SUM($GQ104:GS104)&lt;&gt;1),IF(AND($GE104=1,$GI104&gt;=2),1,),),0)</f>
        <v>0</v>
      </c>
      <c r="GU104" s="517">
        <f>IF($GF104&lt;&gt;1,IF(AND(SUM($GQ104:GT104)&lt;&gt;1),IF(AND($GE104=1,$GI104&gt;0),1,),),0)</f>
        <v>0</v>
      </c>
      <c r="GV104" s="517">
        <f>IF($GF104&lt;&gt;1,IF(AND(SUM($GQ104:GU104)&lt;&gt;1),IF($GI104&gt;=4,1,),),0)</f>
        <v>0</v>
      </c>
      <c r="GW104" s="517">
        <f>IF($GF104&lt;&gt;1,IF(AND(SUM($GQ104:GV104)&lt;&gt;1),IF($GE104=1,1,),),0)</f>
        <v>0</v>
      </c>
      <c r="GX104" s="517">
        <f>IF($GF104&lt;&gt;1,IF(AND(SUM($GQ104:GW104)&lt;&gt;1),IF($GI104&gt;=2,1,),),0)</f>
        <v>0</v>
      </c>
      <c r="GY104" s="517">
        <f>IF($GF104&lt;&gt;1,IF(AND(SUM($GQ104:GX104)&lt;&gt;1),IF($GI104&gt;0,1,),),0)</f>
        <v>0</v>
      </c>
      <c r="GZ104" s="517">
        <f t="shared" si="424"/>
        <v>0</v>
      </c>
      <c r="HA104" s="517">
        <f>IF(AND(SUM($GZ104:GZ104)&lt;&gt;1,$GP104=4,$GF104=1,$GI104&gt;0),1,0)</f>
        <v>0</v>
      </c>
      <c r="HB104" s="517">
        <f t="shared" si="425"/>
        <v>0</v>
      </c>
      <c r="HC104" s="517">
        <f t="shared" si="426"/>
        <v>0</v>
      </c>
      <c r="HD104" s="517">
        <f>IF(AND($GP104=2,SUM($HB104:HC104)&lt;&gt;1),IF(AND($GE104=1,$GJ104&gt;=0.2),1,),)</f>
        <v>0</v>
      </c>
      <c r="HE104" s="517">
        <f>IF(AND($GP104=2,SUM($HB104:HD104)&lt;&gt;1),IF(AND($GE104=1,$GJ104&gt;=0.1),1,),)</f>
        <v>0</v>
      </c>
      <c r="HF104" s="517">
        <f>IF(AND($GP104=2,SUM($HB104:HE104)&lt;&gt;1),IF(AND($GE104=1,$GI104&gt;0),1,),)</f>
        <v>0</v>
      </c>
      <c r="HG104" s="517">
        <f>IF(AND($GP104=2,SUM($HB104:HF104)&lt;&gt;1),IF($GJ104&gt;=0.2,1,),)</f>
        <v>0</v>
      </c>
      <c r="HH104" s="517">
        <f>IF(AND($GP104=2,SUM($HB104:HG104)&lt;&gt;1),IF($GE104=1,1,),)</f>
        <v>0</v>
      </c>
      <c r="HI104" s="517">
        <f>IF(AND($GP104=2,SUM($HB104:HH104)&lt;&gt;1),IF($GJ104&gt;=0.1,1,),)</f>
        <v>0</v>
      </c>
      <c r="HJ104" s="517">
        <f>IF(AND(SUM($HB104:HI104)&lt;&gt;1,$GP104=2,$GI104&gt;0),1,)</f>
        <v>0</v>
      </c>
      <c r="HK104" s="517">
        <f t="shared" si="427"/>
        <v>0</v>
      </c>
      <c r="HL104" s="517">
        <f t="shared" si="428"/>
        <v>0</v>
      </c>
      <c r="HM104" s="517">
        <f>IF(AND($GP104=3,SUM($HK104:HL104)&lt;&gt;1),IF(AND($GE104=1,$GJ104&gt;=0.1),1,),)</f>
        <v>0</v>
      </c>
      <c r="HN104" s="517">
        <f>IF(AND($GP104=3,SUM($HK104:HM104)&lt;&gt;1),IF(AND($GE104=1,$GJ104&gt;=0.05),1,),)</f>
        <v>0</v>
      </c>
      <c r="HO104" s="517">
        <f>IF(AND($GP104=3,SUM($HK104:HN104)&lt;&gt;1),IF(AND($GE104=1,$GI104&gt;0),1,),)</f>
        <v>0</v>
      </c>
      <c r="HP104" s="517">
        <f>IF(AND($GP104=3,SUM($HK104:HO104)&lt;&gt;1),IF($GJ104&gt;=0.1,1,),)</f>
        <v>0</v>
      </c>
      <c r="HQ104" s="517">
        <f>IF(AND($GP104=3,SUM($HK104:HP104)&lt;&gt;1),IF($GE104=1,1,),)</f>
        <v>0</v>
      </c>
      <c r="HR104" s="517">
        <f>IF(AND($GP104=3,SUM($HK104:HQ104)&lt;&gt;1),IF($GJ104&gt;=0.05,1,),)</f>
        <v>0</v>
      </c>
      <c r="HS104" s="517">
        <f>IF(AND(SUM($HK104:HR104)&lt;&gt;1,$GP104=3,$GF104=1,$GI104&gt;0),1,)</f>
        <v>0</v>
      </c>
      <c r="HT104" s="831"/>
      <c r="HU104" s="520">
        <f t="shared" si="429"/>
        <v>0</v>
      </c>
      <c r="HV104" s="521">
        <f t="shared" si="430"/>
        <v>0</v>
      </c>
      <c r="HW104" s="521">
        <f t="shared" si="431"/>
        <v>0</v>
      </c>
      <c r="HX104" s="521">
        <f t="shared" si="432"/>
        <v>0</v>
      </c>
      <c r="HY104" s="521">
        <f t="shared" si="433"/>
        <v>0</v>
      </c>
      <c r="HZ104" s="521">
        <f t="shared" si="434"/>
        <v>0</v>
      </c>
      <c r="IA104" s="521">
        <f t="shared" si="435"/>
        <v>0</v>
      </c>
      <c r="IB104" s="521">
        <f t="shared" si="436"/>
        <v>0</v>
      </c>
      <c r="IC104" s="521">
        <f t="shared" si="437"/>
        <v>0</v>
      </c>
      <c r="ID104" s="521">
        <f t="shared" si="438"/>
        <v>0</v>
      </c>
      <c r="IE104" s="521">
        <f t="shared" si="439"/>
        <v>0</v>
      </c>
      <c r="IF104" s="521">
        <f t="shared" si="440"/>
        <v>0</v>
      </c>
      <c r="IG104" s="521">
        <f t="shared" si="441"/>
        <v>0</v>
      </c>
      <c r="IH104" s="521">
        <f t="shared" si="442"/>
        <v>0</v>
      </c>
      <c r="II104" s="521">
        <f t="shared" si="443"/>
        <v>0</v>
      </c>
      <c r="IJ104" s="521">
        <f t="shared" si="444"/>
        <v>0</v>
      </c>
      <c r="IK104" s="521">
        <f t="shared" si="445"/>
        <v>0</v>
      </c>
      <c r="IL104" s="521">
        <f t="shared" si="446"/>
        <v>0</v>
      </c>
      <c r="IM104" s="521">
        <f t="shared" si="447"/>
        <v>0</v>
      </c>
      <c r="IN104" s="521">
        <f t="shared" si="335"/>
        <v>0</v>
      </c>
      <c r="IO104" s="521">
        <f t="shared" si="336"/>
        <v>0</v>
      </c>
      <c r="IP104" s="521">
        <f t="shared" si="337"/>
        <v>0</v>
      </c>
      <c r="IQ104" s="521">
        <f t="shared" si="338"/>
        <v>0</v>
      </c>
      <c r="IR104" s="521">
        <f t="shared" si="339"/>
        <v>0</v>
      </c>
      <c r="IS104" s="521">
        <f t="shared" si="340"/>
        <v>0</v>
      </c>
      <c r="IT104" s="521">
        <f t="shared" si="341"/>
        <v>0</v>
      </c>
      <c r="IU104" s="521">
        <f t="shared" si="342"/>
        <v>0</v>
      </c>
      <c r="IV104" s="521">
        <f t="shared" si="343"/>
        <v>0</v>
      </c>
      <c r="IW104" s="823">
        <f t="shared" si="344"/>
        <v>0</v>
      </c>
      <c r="IX104" s="521">
        <f t="shared" si="345"/>
        <v>0</v>
      </c>
      <c r="IY104" s="521">
        <f t="shared" si="346"/>
        <v>0</v>
      </c>
      <c r="IZ104" s="823">
        <f t="shared" si="448"/>
        <v>0</v>
      </c>
      <c r="JA104" s="521">
        <f t="shared" si="347"/>
        <v>0</v>
      </c>
      <c r="JB104" s="521">
        <f t="shared" si="348"/>
        <v>0</v>
      </c>
      <c r="JC104" s="521">
        <f t="shared" si="349"/>
        <v>0</v>
      </c>
      <c r="JD104" s="521">
        <f t="shared" si="449"/>
        <v>0</v>
      </c>
      <c r="JE104" s="521">
        <f t="shared" si="450"/>
        <v>0</v>
      </c>
      <c r="JF104" s="521">
        <f t="shared" si="451"/>
        <v>0</v>
      </c>
      <c r="JG104" s="521">
        <f t="shared" si="452"/>
        <v>0</v>
      </c>
      <c r="JH104" s="521">
        <f t="shared" si="453"/>
        <v>0</v>
      </c>
      <c r="JI104" s="521">
        <f t="shared" si="454"/>
        <v>0</v>
      </c>
      <c r="JJ104" s="521">
        <f t="shared" si="455"/>
        <v>0</v>
      </c>
      <c r="JK104" s="521">
        <f t="shared" si="456"/>
        <v>0</v>
      </c>
      <c r="JL104" s="521">
        <f t="shared" si="457"/>
        <v>0</v>
      </c>
      <c r="JM104" s="521">
        <f t="shared" si="458"/>
        <v>0</v>
      </c>
      <c r="JN104" s="521">
        <f t="shared" si="459"/>
        <v>0</v>
      </c>
      <c r="JO104" s="521">
        <f t="shared" si="460"/>
        <v>0</v>
      </c>
      <c r="JP104" s="521">
        <f t="shared" si="461"/>
        <v>0</v>
      </c>
      <c r="JQ104" s="521">
        <f t="shared" si="462"/>
        <v>0</v>
      </c>
      <c r="JR104" s="521">
        <f t="shared" si="463"/>
        <v>0</v>
      </c>
      <c r="JS104" s="521">
        <f t="shared" si="464"/>
        <v>0</v>
      </c>
      <c r="JT104" s="521">
        <f t="shared" si="465"/>
        <v>0</v>
      </c>
      <c r="JU104" s="521">
        <f t="shared" si="466"/>
        <v>0</v>
      </c>
      <c r="JV104" s="521">
        <f t="shared" si="467"/>
        <v>0</v>
      </c>
      <c r="JW104" s="521">
        <f t="shared" si="468"/>
        <v>0</v>
      </c>
      <c r="JX104" s="521">
        <f t="shared" si="469"/>
        <v>0</v>
      </c>
      <c r="JY104" s="521">
        <f t="shared" si="470"/>
        <v>0</v>
      </c>
      <c r="JZ104" s="521">
        <f t="shared" si="471"/>
        <v>0</v>
      </c>
      <c r="KA104" s="521">
        <f t="shared" si="472"/>
        <v>0</v>
      </c>
      <c r="KB104" s="521">
        <f t="shared" si="473"/>
        <v>0</v>
      </c>
      <c r="KC104" s="521">
        <f t="shared" si="474"/>
        <v>0</v>
      </c>
      <c r="KD104" s="521">
        <f t="shared" si="475"/>
        <v>0</v>
      </c>
      <c r="KE104" s="521">
        <f t="shared" si="476"/>
        <v>0</v>
      </c>
      <c r="KF104" s="521">
        <f t="shared" si="350"/>
        <v>0</v>
      </c>
      <c r="KG104" s="521">
        <f t="shared" si="477"/>
        <v>0</v>
      </c>
      <c r="KH104" s="521">
        <f t="shared" si="478"/>
        <v>0</v>
      </c>
      <c r="KI104" s="522">
        <f t="shared" si="479"/>
        <v>0</v>
      </c>
      <c r="KJ104" s="521">
        <f t="shared" si="351"/>
        <v>0</v>
      </c>
      <c r="KK104" s="760">
        <f>IF(H104=1,VLOOKUP(C104,'総括表 (A表)'!$E$12:$AW$542,42,FALSE),)</f>
        <v>0</v>
      </c>
      <c r="KL104" s="524">
        <f t="shared" si="480"/>
        <v>0</v>
      </c>
      <c r="KM104" s="521" t="str">
        <f t="shared" si="352"/>
        <v/>
      </c>
      <c r="KN104" s="521" t="str">
        <f t="shared" si="353"/>
        <v/>
      </c>
      <c r="KO104" s="521" t="str">
        <f t="shared" si="481"/>
        <v/>
      </c>
      <c r="KP104" s="521" t="str">
        <f t="shared" si="354"/>
        <v/>
      </c>
      <c r="KQ104" s="521" t="str">
        <f t="shared" si="355"/>
        <v/>
      </c>
      <c r="KR104" s="521" t="str">
        <f t="shared" si="356"/>
        <v/>
      </c>
      <c r="KS104" s="521" t="str">
        <f t="shared" si="357"/>
        <v/>
      </c>
      <c r="KT104" s="521" t="str">
        <f t="shared" si="358"/>
        <v/>
      </c>
      <c r="KU104" s="760" t="str">
        <f t="shared" si="359"/>
        <v/>
      </c>
      <c r="KV104" s="521" t="str">
        <f t="shared" si="360"/>
        <v/>
      </c>
      <c r="KW104" s="520">
        <f t="shared" si="361"/>
        <v>0</v>
      </c>
      <c r="KX104" s="521" t="str">
        <f t="shared" si="482"/>
        <v/>
      </c>
      <c r="KY104" s="525">
        <f t="shared" si="362"/>
        <v>0</v>
      </c>
      <c r="KZ104" s="521" t="str">
        <f t="shared" si="363"/>
        <v/>
      </c>
      <c r="LA104" s="760" t="str">
        <f t="shared" si="364"/>
        <v/>
      </c>
      <c r="LB104" s="526" t="str">
        <f t="shared" si="365"/>
        <v>○</v>
      </c>
      <c r="LC104" s="520">
        <f t="shared" si="483"/>
        <v>0</v>
      </c>
      <c r="LD104" s="527">
        <f t="shared" si="484"/>
        <v>0</v>
      </c>
      <c r="LE104" s="527" t="str">
        <f t="shared" si="485"/>
        <v/>
      </c>
      <c r="LF104" s="761" t="str">
        <f t="shared" si="486"/>
        <v/>
      </c>
      <c r="LG104" s="735" t="str">
        <f t="shared" si="366"/>
        <v/>
      </c>
      <c r="LH104" s="530" t="str">
        <f t="shared" si="367"/>
        <v>○</v>
      </c>
      <c r="LI104" s="736">
        <f t="shared" si="368"/>
        <v>0</v>
      </c>
      <c r="LJ104" s="761">
        <f t="shared" si="369"/>
        <v>0</v>
      </c>
      <c r="LK104" s="532">
        <f t="shared" si="487"/>
        <v>0</v>
      </c>
      <c r="LL104" s="533" t="str">
        <f t="shared" si="488"/>
        <v>○</v>
      </c>
      <c r="LM104" s="600">
        <f t="shared" si="370"/>
        <v>0</v>
      </c>
      <c r="LN104" s="602" t="str">
        <f t="shared" si="489"/>
        <v>○</v>
      </c>
      <c r="LO104" s="608">
        <f t="shared" si="371"/>
        <v>0</v>
      </c>
      <c r="LP104" s="521" t="str">
        <f t="shared" si="372"/>
        <v/>
      </c>
      <c r="LQ104" s="607">
        <f t="shared" si="373"/>
        <v>0</v>
      </c>
      <c r="LR104" s="521" t="str">
        <f t="shared" si="374"/>
        <v/>
      </c>
      <c r="LS104" s="519" t="str">
        <f t="shared" si="375"/>
        <v/>
      </c>
      <c r="LT104" s="526" t="str">
        <f t="shared" si="376"/>
        <v>○</v>
      </c>
      <c r="LU104" s="601" t="str">
        <f t="shared" si="490"/>
        <v/>
      </c>
      <c r="LV104" s="601">
        <f t="shared" si="491"/>
        <v>0</v>
      </c>
      <c r="LW104" s="761">
        <f t="shared" si="377"/>
        <v>0</v>
      </c>
      <c r="LX104" s="735">
        <f t="shared" si="378"/>
        <v>0</v>
      </c>
      <c r="LY104" s="530" t="str">
        <f t="shared" si="379"/>
        <v>○</v>
      </c>
      <c r="LZ104" s="736">
        <f t="shared" si="380"/>
        <v>0</v>
      </c>
      <c r="MA104" s="761">
        <f t="shared" si="381"/>
        <v>0</v>
      </c>
      <c r="MB104" s="532">
        <f t="shared" si="382"/>
        <v>0</v>
      </c>
      <c r="MC104" s="533" t="str">
        <f t="shared" si="492"/>
        <v>○</v>
      </c>
      <c r="MD104" s="473">
        <f>IF(AND($H104=1,$T104=1),SUMIF($E$14:$E$213,E104,$CA$14:CA303),0)</f>
        <v>0</v>
      </c>
      <c r="ME104" s="856" t="str">
        <f t="shared" si="383"/>
        <v>○</v>
      </c>
      <c r="MF104" s="869" t="str">
        <f t="shared" si="493"/>
        <v/>
      </c>
      <c r="MG104" s="870" t="str">
        <f t="shared" si="384"/>
        <v/>
      </c>
      <c r="MH104" s="871" t="str">
        <f t="shared" si="385"/>
        <v/>
      </c>
      <c r="MI104" s="872" t="str">
        <f t="shared" si="494"/>
        <v/>
      </c>
      <c r="MJ104" s="873" t="str">
        <f t="shared" si="386"/>
        <v/>
      </c>
      <c r="MK104" s="874">
        <f t="shared" si="387"/>
        <v>0</v>
      </c>
    </row>
    <row r="105" spans="1:349" ht="18.649999999999999" customHeight="1">
      <c r="A105" s="610">
        <f t="shared" si="311"/>
        <v>0</v>
      </c>
      <c r="B105" s="610">
        <f t="shared" si="388"/>
        <v>0</v>
      </c>
      <c r="C105" s="610">
        <f t="shared" si="389"/>
        <v>0</v>
      </c>
      <c r="D105" s="610">
        <f t="shared" si="390"/>
        <v>0</v>
      </c>
      <c r="E105" s="610">
        <f t="shared" si="312"/>
        <v>0</v>
      </c>
      <c r="F105" s="610">
        <f t="shared" si="391"/>
        <v>0</v>
      </c>
      <c r="G105" s="610">
        <f t="shared" si="392"/>
        <v>0</v>
      </c>
      <c r="H105" s="610">
        <f t="shared" si="393"/>
        <v>0</v>
      </c>
      <c r="I105" s="611">
        <f t="shared" si="313"/>
        <v>92</v>
      </c>
      <c r="J105" s="406"/>
      <c r="K105" s="407"/>
      <c r="L105" s="407"/>
      <c r="M105" s="720"/>
      <c r="N105" s="924"/>
      <c r="O105" s="918"/>
      <c r="P105" s="306"/>
      <c r="Q105" s="637">
        <f t="shared" si="394"/>
        <v>0</v>
      </c>
      <c r="R105" s="656"/>
      <c r="S105" s="655"/>
      <c r="T105" s="657"/>
      <c r="U105" s="657"/>
      <c r="V105" s="762">
        <f t="shared" si="314"/>
        <v>0</v>
      </c>
      <c r="W105" s="305"/>
      <c r="X105" s="502"/>
      <c r="Y105" s="502"/>
      <c r="Z105" s="305"/>
      <c r="AA105" s="639" t="str">
        <f t="shared" si="395"/>
        <v/>
      </c>
      <c r="AB105" s="640" t="str">
        <f t="shared" si="396"/>
        <v/>
      </c>
      <c r="AC105" s="314"/>
      <c r="AD105" s="641">
        <f t="shared" si="397"/>
        <v>0</v>
      </c>
      <c r="AE105" s="729"/>
      <c r="AF105" s="728" t="str">
        <f>'整理番号表 （R6時） '!$AC105</f>
        <v/>
      </c>
      <c r="AG105" s="730" t="str">
        <f t="shared" si="398"/>
        <v/>
      </c>
      <c r="AH105" s="314"/>
      <c r="AI105" s="314"/>
      <c r="AJ105" s="639">
        <f>IF(AI105&lt;&gt;0,VLOOKUP(AI105,'整理番号表 （R6時） '!$B$20:$F$47,2,FALSE),)</f>
        <v>0</v>
      </c>
      <c r="AK105" s="409"/>
      <c r="AL105" s="733"/>
      <c r="AM105" s="409"/>
      <c r="AN105" s="315"/>
      <c r="AO105" s="644" t="str">
        <f>IF(AND($S105=1,$AN105&lt;&gt;0),VLOOKUP(AN105,'整理番号表 （R6時） '!$P$6:$Q$39,2,FALSE),IF(AND($T105=1,$AN105&gt;0,$AN105&lt;=8),VLOOKUP($AN105,'整理番号表 （R6時） '!$P$6:$Q$13,2,FALSE),IF($AN105&gt;=9,"ﾘｰｽは1～8の数字を選択","")))</f>
        <v/>
      </c>
      <c r="AP105" s="501"/>
      <c r="AQ105" s="645">
        <f t="shared" si="399"/>
        <v>0</v>
      </c>
      <c r="AR105" s="810"/>
      <c r="AS105" s="305"/>
      <c r="AT105" s="504"/>
      <c r="AU105" s="505"/>
      <c r="AV105" s="503"/>
      <c r="AW105" s="315"/>
      <c r="AX105" s="751">
        <f>IF(AW105&lt;&gt;0,VLOOKUP(AW105,'整理番号表 （R6時） '!$P$43:$R$49,2,FALSE),)</f>
        <v>0</v>
      </c>
      <c r="AY105" s="506"/>
      <c r="AZ105" s="505"/>
      <c r="BA105" s="503"/>
      <c r="BB105" s="444"/>
      <c r="BC105" s="759">
        <f t="shared" si="400"/>
        <v>0</v>
      </c>
      <c r="BD105" s="763">
        <f t="shared" si="315"/>
        <v>0</v>
      </c>
      <c r="BE105" s="759">
        <f t="shared" si="401"/>
        <v>0</v>
      </c>
      <c r="BF105" s="508"/>
      <c r="BG105" s="508"/>
      <c r="BH105" s="508"/>
      <c r="BI105" s="509"/>
      <c r="BJ105" s="770" t="str">
        <f t="shared" si="402"/>
        <v/>
      </c>
      <c r="BK105" s="772" t="str">
        <f t="shared" si="403"/>
        <v/>
      </c>
      <c r="BL105" s="648">
        <f t="shared" si="404"/>
        <v>0</v>
      </c>
      <c r="BM105" s="836"/>
      <c r="BN105" s="510"/>
      <c r="BO105" s="593"/>
      <c r="BP105" s="902"/>
      <c r="BQ105" s="756"/>
      <c r="BR105" s="756"/>
      <c r="BS105" s="756"/>
      <c r="BT105" s="929" t="str">
        <f t="shared" si="497"/>
        <v/>
      </c>
      <c r="BU105" s="911"/>
      <c r="BV105" s="752"/>
      <c r="BW105" s="751">
        <f>IF(BV105&lt;&gt;0,VLOOKUP(BV105,'整理番号表 （R6時） '!$P$43:$R$49,2,FALSE),)</f>
        <v>0</v>
      </c>
      <c r="BX105" s="758"/>
      <c r="BY105" s="757"/>
      <c r="BZ105" s="759" t="str">
        <f t="shared" si="405"/>
        <v/>
      </c>
      <c r="CA105" s="712"/>
      <c r="CB105" s="759">
        <f t="shared" si="406"/>
        <v>0</v>
      </c>
      <c r="CC105" s="763" t="str">
        <f t="shared" si="316"/>
        <v/>
      </c>
      <c r="CD105" s="754"/>
      <c r="CE105" s="754"/>
      <c r="CF105" s="759">
        <f t="shared" si="407"/>
        <v>0</v>
      </c>
      <c r="CG105" s="748"/>
      <c r="CH105" s="748"/>
      <c r="CI105" s="622"/>
      <c r="CJ105" s="853"/>
      <c r="CK105" s="854"/>
      <c r="CL105" s="665" t="str">
        <f t="shared" si="408"/>
        <v/>
      </c>
      <c r="CM105" s="666" t="str">
        <f t="shared" si="317"/>
        <v/>
      </c>
      <c r="CN105" s="744"/>
      <c r="CO105" s="496"/>
      <c r="CP105" s="762" t="str">
        <f t="shared" si="318"/>
        <v/>
      </c>
      <c r="CQ105" s="740"/>
      <c r="CR105" s="749"/>
      <c r="CS105" s="740"/>
      <c r="CT105" s="740"/>
      <c r="CU105" s="740"/>
      <c r="CV105" s="649" t="str">
        <f t="shared" si="409"/>
        <v/>
      </c>
      <c r="CW105" s="547">
        <f t="shared" si="410"/>
        <v>0</v>
      </c>
      <c r="CX105" s="762" t="str">
        <f t="shared" si="319"/>
        <v/>
      </c>
      <c r="CY105" s="715"/>
      <c r="CZ105" s="740"/>
      <c r="DA105" s="715"/>
      <c r="DB105" s="715"/>
      <c r="DC105" s="714"/>
      <c r="DD105" s="649" t="str">
        <f t="shared" si="411"/>
        <v/>
      </c>
      <c r="DE105" s="547" t="str">
        <f t="shared" si="412"/>
        <v/>
      </c>
      <c r="DF105" s="762">
        <f t="shared" si="413"/>
        <v>0</v>
      </c>
      <c r="DG105" s="762" t="str">
        <f t="shared" si="414"/>
        <v/>
      </c>
      <c r="DH105" s="762">
        <f t="shared" si="415"/>
        <v>0</v>
      </c>
      <c r="DI105" s="762">
        <f t="shared" si="416"/>
        <v>0</v>
      </c>
      <c r="DJ105" s="762">
        <f t="shared" si="417"/>
        <v>0</v>
      </c>
      <c r="DK105" s="762">
        <f t="shared" si="418"/>
        <v>0</v>
      </c>
      <c r="DL105" s="762">
        <f t="shared" si="419"/>
        <v>0</v>
      </c>
      <c r="DM105" s="762" t="str">
        <f t="shared" si="420"/>
        <v/>
      </c>
      <c r="DN105" s="855"/>
      <c r="DO105" s="661">
        <f t="shared" si="500"/>
        <v>0</v>
      </c>
      <c r="DP105" s="336">
        <f t="shared" si="500"/>
        <v>0</v>
      </c>
      <c r="DQ105" s="336">
        <f t="shared" si="500"/>
        <v>0</v>
      </c>
      <c r="DR105" s="336">
        <f t="shared" si="500"/>
        <v>0</v>
      </c>
      <c r="DS105" s="336">
        <f t="shared" si="500"/>
        <v>0</v>
      </c>
      <c r="DT105" s="336">
        <f t="shared" si="500"/>
        <v>0</v>
      </c>
      <c r="DU105" s="336">
        <f t="shared" si="320"/>
        <v>0</v>
      </c>
      <c r="DV105" s="336">
        <f t="shared" si="501"/>
        <v>0</v>
      </c>
      <c r="DW105" s="336">
        <f t="shared" si="501"/>
        <v>0</v>
      </c>
      <c r="DX105" s="336">
        <f t="shared" si="501"/>
        <v>0</v>
      </c>
      <c r="DY105" s="336">
        <f t="shared" si="501"/>
        <v>0</v>
      </c>
      <c r="DZ105" s="336">
        <f t="shared" si="501"/>
        <v>0</v>
      </c>
      <c r="EA105" s="336">
        <f t="shared" si="501"/>
        <v>0</v>
      </c>
      <c r="EB105" s="336">
        <f t="shared" si="321"/>
        <v>0</v>
      </c>
      <c r="EC105" s="336">
        <f t="shared" si="322"/>
        <v>0</v>
      </c>
      <c r="ED105" s="336">
        <f t="shared" si="323"/>
        <v>0</v>
      </c>
      <c r="EE105" s="336">
        <f t="shared" si="324"/>
        <v>0</v>
      </c>
      <c r="EF105" s="336">
        <f t="shared" si="325"/>
        <v>0</v>
      </c>
      <c r="EG105" s="390">
        <f t="shared" si="326"/>
        <v>0</v>
      </c>
      <c r="EH105" s="650">
        <f t="shared" si="421"/>
        <v>0</v>
      </c>
      <c r="EI105" s="650">
        <f>IF($AA105=1,IF(SUM($EH105:EH105)&lt;&gt;1,IF(SUM(GR105,HC105,HL105)&gt;0,1,),),)</f>
        <v>0</v>
      </c>
      <c r="EJ105" s="650">
        <f>IF($AA105=1,IF(SUM($EH105:EI105)&lt;&gt;1,IF(SUM(GS105,HD105,HM105)&gt;0,1,),),)</f>
        <v>0</v>
      </c>
      <c r="EK105" s="650">
        <f>IF($AA105=1,IF(SUM($EH105:EJ105)&lt;&gt;1,IF(SUM(GT105,HE105,HN105)&gt;0,1,),),)</f>
        <v>0</v>
      </c>
      <c r="EL105" s="650">
        <f>IF($AA105=1,IF(SUM($EH105:EK105)&lt;&gt;1,IF(SUM(GU105,GZ105,HF105,HO105)&gt;0,1,),),)</f>
        <v>0</v>
      </c>
      <c r="EM105" s="650">
        <f>IF($AA105=1,IF(SUM($EH105:EK105)&lt;&gt;1,IF(SUM(GV105,HG105,HP105)&gt;0,1,),),)</f>
        <v>0</v>
      </c>
      <c r="EN105" s="650">
        <f>IF($AA105=1,IF(SUM($EH105:EL105)&lt;&gt;1,IF(SUM(GW105,HH105,HQ105)&gt;0,1,),),)</f>
        <v>0</v>
      </c>
      <c r="EO105" s="650">
        <f>IF($AA105=1,IF(SUM($EH105:EM105)&lt;&gt;1,IF(SUM(GX105,HI105,HR105)&gt;0,1,),),)</f>
        <v>0</v>
      </c>
      <c r="EP105" s="650">
        <f>IF($AA105=1,IF(SUM($EH105:EO105)&lt;&gt;1,IF(SUM(GY105,HJ105,HS105,HA105)&gt;0,1,),),)</f>
        <v>0</v>
      </c>
      <c r="EQ105" s="818"/>
      <c r="ER105" s="818"/>
      <c r="ES105" s="818"/>
      <c r="ET105" s="818"/>
      <c r="EU105" s="818"/>
      <c r="EV105" s="818"/>
      <c r="EW105" s="59"/>
      <c r="EX105" s="59"/>
      <c r="EY105" s="59"/>
      <c r="EZ105" s="59"/>
      <c r="FA105" s="59"/>
      <c r="FB105" s="650">
        <f t="shared" si="327"/>
        <v>0</v>
      </c>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11"/>
      <c r="GB105" s="59"/>
      <c r="GC105" s="932"/>
      <c r="GD105" s="662"/>
      <c r="GE105" s="512"/>
      <c r="GF105" s="513"/>
      <c r="GG105" s="514"/>
      <c r="GH105" s="514"/>
      <c r="GI105" s="515">
        <f t="shared" si="328"/>
        <v>0</v>
      </c>
      <c r="GJ105" s="516">
        <f t="shared" si="329"/>
        <v>0</v>
      </c>
      <c r="GK105" s="517">
        <f t="shared" si="330"/>
        <v>0</v>
      </c>
      <c r="GL105" s="518">
        <f t="shared" si="331"/>
        <v>0</v>
      </c>
      <c r="GM105" s="518">
        <f t="shared" si="332"/>
        <v>0</v>
      </c>
      <c r="GN105" s="518">
        <f t="shared" si="333"/>
        <v>0</v>
      </c>
      <c r="GO105" s="518">
        <f t="shared" si="334"/>
        <v>0</v>
      </c>
      <c r="GP105" s="517">
        <f t="shared" si="422"/>
        <v>0</v>
      </c>
      <c r="GQ105" s="517">
        <f t="shared" si="423"/>
        <v>0</v>
      </c>
      <c r="GR105" s="517">
        <f>IF($GF105&lt;&gt;1,IF(AND(SUM($GQ105:GQ105)&lt;&gt;1),IF($GI105&gt;=10,1,),),0)</f>
        <v>0</v>
      </c>
      <c r="GS105" s="517">
        <f>IF($GF105&lt;&gt;1,IF(AND(SUM($GQ105:GR105)&lt;&gt;1),IF(AND($GE105=1,$GI105&gt;=4),1,),),0)</f>
        <v>0</v>
      </c>
      <c r="GT105" s="517">
        <f>IF($GF105&lt;&gt;1,IF(AND(SUM($GQ105:GS105)&lt;&gt;1),IF(AND($GE105=1,$GI105&gt;=2),1,),),0)</f>
        <v>0</v>
      </c>
      <c r="GU105" s="517">
        <f>IF($GF105&lt;&gt;1,IF(AND(SUM($GQ105:GT105)&lt;&gt;1),IF(AND($GE105=1,$GI105&gt;0),1,),),0)</f>
        <v>0</v>
      </c>
      <c r="GV105" s="517">
        <f>IF($GF105&lt;&gt;1,IF(AND(SUM($GQ105:GU105)&lt;&gt;1),IF($GI105&gt;=4,1,),),0)</f>
        <v>0</v>
      </c>
      <c r="GW105" s="517">
        <f>IF($GF105&lt;&gt;1,IF(AND(SUM($GQ105:GV105)&lt;&gt;1),IF($GE105=1,1,),),0)</f>
        <v>0</v>
      </c>
      <c r="GX105" s="517">
        <f>IF($GF105&lt;&gt;1,IF(AND(SUM($GQ105:GW105)&lt;&gt;1),IF($GI105&gt;=2,1,),),0)</f>
        <v>0</v>
      </c>
      <c r="GY105" s="517">
        <f>IF($GF105&lt;&gt;1,IF(AND(SUM($GQ105:GX105)&lt;&gt;1),IF($GI105&gt;0,1,),),0)</f>
        <v>0</v>
      </c>
      <c r="GZ105" s="517">
        <f t="shared" si="424"/>
        <v>0</v>
      </c>
      <c r="HA105" s="517">
        <f>IF(AND(SUM($GZ105:GZ105)&lt;&gt;1,$GP105=4,$GF105=1,$GI105&gt;0),1,0)</f>
        <v>0</v>
      </c>
      <c r="HB105" s="517">
        <f t="shared" si="425"/>
        <v>0</v>
      </c>
      <c r="HC105" s="517">
        <f t="shared" si="426"/>
        <v>0</v>
      </c>
      <c r="HD105" s="517">
        <f>IF(AND($GP105=2,SUM($HB105:HC105)&lt;&gt;1),IF(AND($GE105=1,$GJ105&gt;=0.2),1,),)</f>
        <v>0</v>
      </c>
      <c r="HE105" s="517">
        <f>IF(AND($GP105=2,SUM($HB105:HD105)&lt;&gt;1),IF(AND($GE105=1,$GJ105&gt;=0.1),1,),)</f>
        <v>0</v>
      </c>
      <c r="HF105" s="517">
        <f>IF(AND($GP105=2,SUM($HB105:HE105)&lt;&gt;1),IF(AND($GE105=1,$GI105&gt;0),1,),)</f>
        <v>0</v>
      </c>
      <c r="HG105" s="517">
        <f>IF(AND($GP105=2,SUM($HB105:HF105)&lt;&gt;1),IF($GJ105&gt;=0.2,1,),)</f>
        <v>0</v>
      </c>
      <c r="HH105" s="517">
        <f>IF(AND($GP105=2,SUM($HB105:HG105)&lt;&gt;1),IF($GE105=1,1,),)</f>
        <v>0</v>
      </c>
      <c r="HI105" s="517">
        <f>IF(AND($GP105=2,SUM($HB105:HH105)&lt;&gt;1),IF($GJ105&gt;=0.1,1,),)</f>
        <v>0</v>
      </c>
      <c r="HJ105" s="517">
        <f>IF(AND(SUM($HB105:HI105)&lt;&gt;1,$GP105=2,$GI105&gt;0),1,)</f>
        <v>0</v>
      </c>
      <c r="HK105" s="517">
        <f t="shared" si="427"/>
        <v>0</v>
      </c>
      <c r="HL105" s="517">
        <f t="shared" si="428"/>
        <v>0</v>
      </c>
      <c r="HM105" s="517">
        <f>IF(AND($GP105=3,SUM($HK105:HL105)&lt;&gt;1),IF(AND($GE105=1,$GJ105&gt;=0.1),1,),)</f>
        <v>0</v>
      </c>
      <c r="HN105" s="517">
        <f>IF(AND($GP105=3,SUM($HK105:HM105)&lt;&gt;1),IF(AND($GE105=1,$GJ105&gt;=0.05),1,),)</f>
        <v>0</v>
      </c>
      <c r="HO105" s="517">
        <f>IF(AND($GP105=3,SUM($HK105:HN105)&lt;&gt;1),IF(AND($GE105=1,$GI105&gt;0),1,),)</f>
        <v>0</v>
      </c>
      <c r="HP105" s="517">
        <f>IF(AND($GP105=3,SUM($HK105:HO105)&lt;&gt;1),IF($GJ105&gt;=0.1,1,),)</f>
        <v>0</v>
      </c>
      <c r="HQ105" s="517">
        <f>IF(AND($GP105=3,SUM($HK105:HP105)&lt;&gt;1),IF($GE105=1,1,),)</f>
        <v>0</v>
      </c>
      <c r="HR105" s="517">
        <f>IF(AND($GP105=3,SUM($HK105:HQ105)&lt;&gt;1),IF($GJ105&gt;=0.05,1,),)</f>
        <v>0</v>
      </c>
      <c r="HS105" s="517">
        <f>IF(AND(SUM($HK105:HR105)&lt;&gt;1,$GP105=3,$GF105=1,$GI105&gt;0),1,)</f>
        <v>0</v>
      </c>
      <c r="HT105" s="831"/>
      <c r="HU105" s="520">
        <f t="shared" si="429"/>
        <v>0</v>
      </c>
      <c r="HV105" s="521">
        <f t="shared" si="430"/>
        <v>0</v>
      </c>
      <c r="HW105" s="521">
        <f t="shared" si="431"/>
        <v>0</v>
      </c>
      <c r="HX105" s="521">
        <f t="shared" si="432"/>
        <v>0</v>
      </c>
      <c r="HY105" s="521">
        <f t="shared" si="433"/>
        <v>0</v>
      </c>
      <c r="HZ105" s="521">
        <f t="shared" si="434"/>
        <v>0</v>
      </c>
      <c r="IA105" s="521">
        <f t="shared" si="435"/>
        <v>0</v>
      </c>
      <c r="IB105" s="521">
        <f t="shared" si="436"/>
        <v>0</v>
      </c>
      <c r="IC105" s="521">
        <f t="shared" si="437"/>
        <v>0</v>
      </c>
      <c r="ID105" s="521">
        <f t="shared" si="438"/>
        <v>0</v>
      </c>
      <c r="IE105" s="521">
        <f t="shared" si="439"/>
        <v>0</v>
      </c>
      <c r="IF105" s="521">
        <f t="shared" si="440"/>
        <v>0</v>
      </c>
      <c r="IG105" s="521">
        <f t="shared" si="441"/>
        <v>0</v>
      </c>
      <c r="IH105" s="521">
        <f t="shared" si="442"/>
        <v>0</v>
      </c>
      <c r="II105" s="521">
        <f t="shared" si="443"/>
        <v>0</v>
      </c>
      <c r="IJ105" s="521">
        <f t="shared" si="444"/>
        <v>0</v>
      </c>
      <c r="IK105" s="521">
        <f t="shared" si="445"/>
        <v>0</v>
      </c>
      <c r="IL105" s="521">
        <f t="shared" si="446"/>
        <v>0</v>
      </c>
      <c r="IM105" s="521">
        <f t="shared" si="447"/>
        <v>0</v>
      </c>
      <c r="IN105" s="521">
        <f t="shared" si="335"/>
        <v>0</v>
      </c>
      <c r="IO105" s="521">
        <f t="shared" si="336"/>
        <v>0</v>
      </c>
      <c r="IP105" s="521">
        <f t="shared" si="337"/>
        <v>0</v>
      </c>
      <c r="IQ105" s="521">
        <f t="shared" si="338"/>
        <v>0</v>
      </c>
      <c r="IR105" s="521">
        <f t="shared" si="339"/>
        <v>0</v>
      </c>
      <c r="IS105" s="521">
        <f t="shared" si="340"/>
        <v>0</v>
      </c>
      <c r="IT105" s="521">
        <f t="shared" si="341"/>
        <v>0</v>
      </c>
      <c r="IU105" s="521">
        <f t="shared" si="342"/>
        <v>0</v>
      </c>
      <c r="IV105" s="521">
        <f t="shared" si="343"/>
        <v>0</v>
      </c>
      <c r="IW105" s="823">
        <f t="shared" si="344"/>
        <v>0</v>
      </c>
      <c r="IX105" s="521">
        <f t="shared" si="345"/>
        <v>0</v>
      </c>
      <c r="IY105" s="521">
        <f t="shared" si="346"/>
        <v>0</v>
      </c>
      <c r="IZ105" s="823">
        <f t="shared" si="448"/>
        <v>0</v>
      </c>
      <c r="JA105" s="521">
        <f t="shared" si="347"/>
        <v>0</v>
      </c>
      <c r="JB105" s="521">
        <f t="shared" si="348"/>
        <v>0</v>
      </c>
      <c r="JC105" s="521">
        <f t="shared" si="349"/>
        <v>0</v>
      </c>
      <c r="JD105" s="521">
        <f t="shared" si="449"/>
        <v>0</v>
      </c>
      <c r="JE105" s="521">
        <f t="shared" si="450"/>
        <v>0</v>
      </c>
      <c r="JF105" s="521">
        <f t="shared" si="451"/>
        <v>0</v>
      </c>
      <c r="JG105" s="521">
        <f t="shared" si="452"/>
        <v>0</v>
      </c>
      <c r="JH105" s="521">
        <f t="shared" si="453"/>
        <v>0</v>
      </c>
      <c r="JI105" s="521">
        <f t="shared" si="454"/>
        <v>0</v>
      </c>
      <c r="JJ105" s="521">
        <f t="shared" si="455"/>
        <v>0</v>
      </c>
      <c r="JK105" s="521">
        <f t="shared" si="456"/>
        <v>0</v>
      </c>
      <c r="JL105" s="521">
        <f t="shared" si="457"/>
        <v>0</v>
      </c>
      <c r="JM105" s="521">
        <f t="shared" si="458"/>
        <v>0</v>
      </c>
      <c r="JN105" s="521">
        <f t="shared" si="459"/>
        <v>0</v>
      </c>
      <c r="JO105" s="521">
        <f t="shared" si="460"/>
        <v>0</v>
      </c>
      <c r="JP105" s="521">
        <f t="shared" si="461"/>
        <v>0</v>
      </c>
      <c r="JQ105" s="521">
        <f t="shared" si="462"/>
        <v>0</v>
      </c>
      <c r="JR105" s="521">
        <f t="shared" si="463"/>
        <v>0</v>
      </c>
      <c r="JS105" s="521">
        <f t="shared" si="464"/>
        <v>0</v>
      </c>
      <c r="JT105" s="521">
        <f t="shared" si="465"/>
        <v>0</v>
      </c>
      <c r="JU105" s="521">
        <f t="shared" si="466"/>
        <v>0</v>
      </c>
      <c r="JV105" s="521">
        <f t="shared" si="467"/>
        <v>0</v>
      </c>
      <c r="JW105" s="521">
        <f t="shared" si="468"/>
        <v>0</v>
      </c>
      <c r="JX105" s="521">
        <f t="shared" si="469"/>
        <v>0</v>
      </c>
      <c r="JY105" s="521">
        <f t="shared" si="470"/>
        <v>0</v>
      </c>
      <c r="JZ105" s="521">
        <f t="shared" si="471"/>
        <v>0</v>
      </c>
      <c r="KA105" s="521">
        <f t="shared" si="472"/>
        <v>0</v>
      </c>
      <c r="KB105" s="521">
        <f t="shared" si="473"/>
        <v>0</v>
      </c>
      <c r="KC105" s="521">
        <f t="shared" si="474"/>
        <v>0</v>
      </c>
      <c r="KD105" s="521">
        <f t="shared" si="475"/>
        <v>0</v>
      </c>
      <c r="KE105" s="521">
        <f t="shared" si="476"/>
        <v>0</v>
      </c>
      <c r="KF105" s="521">
        <f t="shared" si="350"/>
        <v>0</v>
      </c>
      <c r="KG105" s="521">
        <f t="shared" si="477"/>
        <v>0</v>
      </c>
      <c r="KH105" s="521">
        <f t="shared" si="478"/>
        <v>0</v>
      </c>
      <c r="KI105" s="522">
        <f t="shared" si="479"/>
        <v>0</v>
      </c>
      <c r="KJ105" s="521">
        <f t="shared" si="351"/>
        <v>0</v>
      </c>
      <c r="KK105" s="760">
        <f>IF(H105=1,VLOOKUP(C105,'総括表 (A表)'!$E$12:$AW$542,42,FALSE),)</f>
        <v>0</v>
      </c>
      <c r="KL105" s="524">
        <f t="shared" si="480"/>
        <v>0</v>
      </c>
      <c r="KM105" s="521" t="str">
        <f t="shared" si="352"/>
        <v/>
      </c>
      <c r="KN105" s="521" t="str">
        <f t="shared" si="353"/>
        <v/>
      </c>
      <c r="KO105" s="521" t="str">
        <f t="shared" si="481"/>
        <v/>
      </c>
      <c r="KP105" s="521" t="str">
        <f t="shared" si="354"/>
        <v/>
      </c>
      <c r="KQ105" s="521" t="str">
        <f t="shared" si="355"/>
        <v/>
      </c>
      <c r="KR105" s="521" t="str">
        <f t="shared" si="356"/>
        <v/>
      </c>
      <c r="KS105" s="521" t="str">
        <f t="shared" si="357"/>
        <v/>
      </c>
      <c r="KT105" s="521" t="str">
        <f t="shared" si="358"/>
        <v/>
      </c>
      <c r="KU105" s="760" t="str">
        <f t="shared" si="359"/>
        <v/>
      </c>
      <c r="KV105" s="521" t="str">
        <f t="shared" si="360"/>
        <v/>
      </c>
      <c r="KW105" s="520">
        <f t="shared" si="361"/>
        <v>0</v>
      </c>
      <c r="KX105" s="521" t="str">
        <f t="shared" si="482"/>
        <v/>
      </c>
      <c r="KY105" s="525">
        <f t="shared" si="362"/>
        <v>0</v>
      </c>
      <c r="KZ105" s="521" t="str">
        <f t="shared" si="363"/>
        <v/>
      </c>
      <c r="LA105" s="760" t="str">
        <f t="shared" si="364"/>
        <v/>
      </c>
      <c r="LB105" s="526" t="str">
        <f t="shared" si="365"/>
        <v>○</v>
      </c>
      <c r="LC105" s="520">
        <f t="shared" si="483"/>
        <v>0</v>
      </c>
      <c r="LD105" s="527">
        <f t="shared" si="484"/>
        <v>0</v>
      </c>
      <c r="LE105" s="527" t="str">
        <f t="shared" si="485"/>
        <v/>
      </c>
      <c r="LF105" s="761" t="str">
        <f t="shared" si="486"/>
        <v/>
      </c>
      <c r="LG105" s="735" t="str">
        <f t="shared" si="366"/>
        <v/>
      </c>
      <c r="LH105" s="530" t="str">
        <f t="shared" si="367"/>
        <v>○</v>
      </c>
      <c r="LI105" s="736">
        <f t="shared" si="368"/>
        <v>0</v>
      </c>
      <c r="LJ105" s="761">
        <f t="shared" si="369"/>
        <v>0</v>
      </c>
      <c r="LK105" s="532">
        <f t="shared" si="487"/>
        <v>0</v>
      </c>
      <c r="LL105" s="533" t="str">
        <f t="shared" si="488"/>
        <v>○</v>
      </c>
      <c r="LM105" s="600">
        <f t="shared" si="370"/>
        <v>0</v>
      </c>
      <c r="LN105" s="602" t="str">
        <f t="shared" si="489"/>
        <v>○</v>
      </c>
      <c r="LO105" s="608">
        <f t="shared" si="371"/>
        <v>0</v>
      </c>
      <c r="LP105" s="521" t="str">
        <f t="shared" si="372"/>
        <v/>
      </c>
      <c r="LQ105" s="607">
        <f t="shared" si="373"/>
        <v>0</v>
      </c>
      <c r="LR105" s="521" t="str">
        <f t="shared" si="374"/>
        <v/>
      </c>
      <c r="LS105" s="519" t="str">
        <f t="shared" si="375"/>
        <v/>
      </c>
      <c r="LT105" s="526" t="str">
        <f t="shared" si="376"/>
        <v>○</v>
      </c>
      <c r="LU105" s="601" t="str">
        <f t="shared" si="490"/>
        <v/>
      </c>
      <c r="LV105" s="601">
        <f t="shared" si="491"/>
        <v>0</v>
      </c>
      <c r="LW105" s="761">
        <f t="shared" si="377"/>
        <v>0</v>
      </c>
      <c r="LX105" s="735">
        <f t="shared" si="378"/>
        <v>0</v>
      </c>
      <c r="LY105" s="530" t="str">
        <f t="shared" si="379"/>
        <v>○</v>
      </c>
      <c r="LZ105" s="736">
        <f t="shared" si="380"/>
        <v>0</v>
      </c>
      <c r="MA105" s="761">
        <f t="shared" si="381"/>
        <v>0</v>
      </c>
      <c r="MB105" s="532">
        <f t="shared" si="382"/>
        <v>0</v>
      </c>
      <c r="MC105" s="533" t="str">
        <f t="shared" si="492"/>
        <v>○</v>
      </c>
      <c r="MD105" s="473">
        <f>IF(AND($H105=1,$T105=1),SUMIF($E$14:$E$213,E105,$CA$14:CA304),0)</f>
        <v>0</v>
      </c>
      <c r="ME105" s="856" t="str">
        <f t="shared" si="383"/>
        <v>○</v>
      </c>
      <c r="MF105" s="869" t="str">
        <f t="shared" si="493"/>
        <v/>
      </c>
      <c r="MG105" s="870" t="str">
        <f t="shared" si="384"/>
        <v/>
      </c>
      <c r="MH105" s="871" t="str">
        <f t="shared" si="385"/>
        <v/>
      </c>
      <c r="MI105" s="872" t="str">
        <f t="shared" si="494"/>
        <v/>
      </c>
      <c r="MJ105" s="873" t="str">
        <f t="shared" si="386"/>
        <v/>
      </c>
      <c r="MK105" s="874">
        <f t="shared" si="387"/>
        <v>0</v>
      </c>
    </row>
    <row r="106" spans="1:349" ht="18.649999999999999" customHeight="1">
      <c r="A106" s="610">
        <f t="shared" si="311"/>
        <v>0</v>
      </c>
      <c r="B106" s="610">
        <f t="shared" si="388"/>
        <v>0</v>
      </c>
      <c r="C106" s="610">
        <f t="shared" si="389"/>
        <v>0</v>
      </c>
      <c r="D106" s="610">
        <f t="shared" si="390"/>
        <v>0</v>
      </c>
      <c r="E106" s="610">
        <f t="shared" si="312"/>
        <v>0</v>
      </c>
      <c r="F106" s="610">
        <f t="shared" si="391"/>
        <v>0</v>
      </c>
      <c r="G106" s="610">
        <f t="shared" si="392"/>
        <v>0</v>
      </c>
      <c r="H106" s="610">
        <f t="shared" si="393"/>
        <v>0</v>
      </c>
      <c r="I106" s="611">
        <f t="shared" si="313"/>
        <v>93</v>
      </c>
      <c r="J106" s="406"/>
      <c r="K106" s="407"/>
      <c r="L106" s="407"/>
      <c r="M106" s="720"/>
      <c r="N106" s="924"/>
      <c r="O106" s="918"/>
      <c r="P106" s="306"/>
      <c r="Q106" s="637">
        <f t="shared" si="394"/>
        <v>0</v>
      </c>
      <c r="R106" s="656"/>
      <c r="S106" s="655"/>
      <c r="T106" s="657"/>
      <c r="U106" s="657"/>
      <c r="V106" s="762">
        <f t="shared" si="314"/>
        <v>0</v>
      </c>
      <c r="W106" s="305"/>
      <c r="X106" s="502"/>
      <c r="Y106" s="502"/>
      <c r="Z106" s="305"/>
      <c r="AA106" s="639" t="str">
        <f t="shared" si="395"/>
        <v/>
      </c>
      <c r="AB106" s="640" t="str">
        <f t="shared" si="396"/>
        <v/>
      </c>
      <c r="AC106" s="314"/>
      <c r="AD106" s="641">
        <f t="shared" si="397"/>
        <v>0</v>
      </c>
      <c r="AE106" s="729"/>
      <c r="AF106" s="728" t="str">
        <f>'整理番号表 （R6時） '!$AC106</f>
        <v/>
      </c>
      <c r="AG106" s="730" t="str">
        <f t="shared" si="398"/>
        <v/>
      </c>
      <c r="AH106" s="314"/>
      <c r="AI106" s="314"/>
      <c r="AJ106" s="639">
        <f>IF(AI106&lt;&gt;0,VLOOKUP(AI106,'整理番号表 （R6時） '!$B$20:$F$47,2,FALSE),)</f>
        <v>0</v>
      </c>
      <c r="AK106" s="409"/>
      <c r="AL106" s="733"/>
      <c r="AM106" s="409"/>
      <c r="AN106" s="315"/>
      <c r="AO106" s="644" t="str">
        <f>IF(AND($S106=1,$AN106&lt;&gt;0),VLOOKUP(AN106,'整理番号表 （R6時） '!$P$6:$Q$39,2,FALSE),IF(AND($T106=1,$AN106&gt;0,$AN106&lt;=8),VLOOKUP($AN106,'整理番号表 （R6時） '!$P$6:$Q$13,2,FALSE),IF($AN106&gt;=9,"ﾘｰｽは1～8の数字を選択","")))</f>
        <v/>
      </c>
      <c r="AP106" s="501"/>
      <c r="AQ106" s="645">
        <f t="shared" si="399"/>
        <v>0</v>
      </c>
      <c r="AR106" s="810"/>
      <c r="AS106" s="305"/>
      <c r="AT106" s="504"/>
      <c r="AU106" s="505"/>
      <c r="AV106" s="503"/>
      <c r="AW106" s="315"/>
      <c r="AX106" s="751">
        <f>IF(AW106&lt;&gt;0,VLOOKUP(AW106,'整理番号表 （R6時） '!$P$43:$R$49,2,FALSE),)</f>
        <v>0</v>
      </c>
      <c r="AY106" s="506"/>
      <c r="AZ106" s="505"/>
      <c r="BA106" s="503"/>
      <c r="BB106" s="444"/>
      <c r="BC106" s="759">
        <f t="shared" si="400"/>
        <v>0</v>
      </c>
      <c r="BD106" s="763">
        <f t="shared" si="315"/>
        <v>0</v>
      </c>
      <c r="BE106" s="759">
        <f t="shared" si="401"/>
        <v>0</v>
      </c>
      <c r="BF106" s="508"/>
      <c r="BG106" s="508"/>
      <c r="BH106" s="508"/>
      <c r="BI106" s="509"/>
      <c r="BJ106" s="770" t="str">
        <f t="shared" si="402"/>
        <v/>
      </c>
      <c r="BK106" s="772" t="str">
        <f t="shared" si="403"/>
        <v/>
      </c>
      <c r="BL106" s="648">
        <f t="shared" si="404"/>
        <v>0</v>
      </c>
      <c r="BM106" s="836"/>
      <c r="BN106" s="510"/>
      <c r="BO106" s="593"/>
      <c r="BP106" s="902"/>
      <c r="BQ106" s="756"/>
      <c r="BR106" s="756"/>
      <c r="BS106" s="756"/>
      <c r="BT106" s="929" t="str">
        <f t="shared" si="497"/>
        <v/>
      </c>
      <c r="BU106" s="911"/>
      <c r="BV106" s="752"/>
      <c r="BW106" s="751">
        <f>IF(BV106&lt;&gt;0,VLOOKUP(BV106,'整理番号表 （R6時） '!$P$43:$R$49,2,FALSE),)</f>
        <v>0</v>
      </c>
      <c r="BX106" s="758"/>
      <c r="BY106" s="757"/>
      <c r="BZ106" s="759" t="str">
        <f t="shared" si="405"/>
        <v/>
      </c>
      <c r="CA106" s="712"/>
      <c r="CB106" s="759">
        <f t="shared" si="406"/>
        <v>0</v>
      </c>
      <c r="CC106" s="763" t="str">
        <f t="shared" si="316"/>
        <v/>
      </c>
      <c r="CD106" s="754"/>
      <c r="CE106" s="754"/>
      <c r="CF106" s="759">
        <f t="shared" si="407"/>
        <v>0</v>
      </c>
      <c r="CG106" s="748"/>
      <c r="CH106" s="748"/>
      <c r="CI106" s="622"/>
      <c r="CJ106" s="853"/>
      <c r="CK106" s="854"/>
      <c r="CL106" s="665" t="str">
        <f t="shared" si="408"/>
        <v/>
      </c>
      <c r="CM106" s="666" t="str">
        <f t="shared" si="317"/>
        <v/>
      </c>
      <c r="CN106" s="744"/>
      <c r="CO106" s="496"/>
      <c r="CP106" s="762" t="str">
        <f t="shared" si="318"/>
        <v/>
      </c>
      <c r="CQ106" s="740"/>
      <c r="CR106" s="749"/>
      <c r="CS106" s="740"/>
      <c r="CT106" s="740"/>
      <c r="CU106" s="740"/>
      <c r="CV106" s="649" t="str">
        <f t="shared" si="409"/>
        <v/>
      </c>
      <c r="CW106" s="547">
        <f t="shared" si="410"/>
        <v>0</v>
      </c>
      <c r="CX106" s="762" t="str">
        <f t="shared" si="319"/>
        <v/>
      </c>
      <c r="CY106" s="715"/>
      <c r="CZ106" s="740"/>
      <c r="DA106" s="715"/>
      <c r="DB106" s="715"/>
      <c r="DC106" s="714"/>
      <c r="DD106" s="649" t="str">
        <f t="shared" si="411"/>
        <v/>
      </c>
      <c r="DE106" s="547" t="str">
        <f t="shared" si="412"/>
        <v/>
      </c>
      <c r="DF106" s="762">
        <f t="shared" si="413"/>
        <v>0</v>
      </c>
      <c r="DG106" s="762" t="str">
        <f t="shared" si="414"/>
        <v/>
      </c>
      <c r="DH106" s="762">
        <f t="shared" si="415"/>
        <v>0</v>
      </c>
      <c r="DI106" s="762">
        <f t="shared" si="416"/>
        <v>0</v>
      </c>
      <c r="DJ106" s="762">
        <f t="shared" si="417"/>
        <v>0</v>
      </c>
      <c r="DK106" s="762">
        <f t="shared" si="418"/>
        <v>0</v>
      </c>
      <c r="DL106" s="762">
        <f t="shared" si="419"/>
        <v>0</v>
      </c>
      <c r="DM106" s="762" t="str">
        <f t="shared" si="420"/>
        <v/>
      </c>
      <c r="DN106" s="855"/>
      <c r="DO106" s="661">
        <f t="shared" si="500"/>
        <v>0</v>
      </c>
      <c r="DP106" s="336">
        <f t="shared" si="500"/>
        <v>0</v>
      </c>
      <c r="DQ106" s="336">
        <f t="shared" si="500"/>
        <v>0</v>
      </c>
      <c r="DR106" s="336">
        <f t="shared" si="500"/>
        <v>0</v>
      </c>
      <c r="DS106" s="336">
        <f t="shared" si="500"/>
        <v>0</v>
      </c>
      <c r="DT106" s="336">
        <f t="shared" si="500"/>
        <v>0</v>
      </c>
      <c r="DU106" s="336">
        <f t="shared" si="320"/>
        <v>0</v>
      </c>
      <c r="DV106" s="336">
        <f t="shared" si="501"/>
        <v>0</v>
      </c>
      <c r="DW106" s="336">
        <f t="shared" si="501"/>
        <v>0</v>
      </c>
      <c r="DX106" s="336">
        <f t="shared" si="501"/>
        <v>0</v>
      </c>
      <c r="DY106" s="336">
        <f t="shared" si="501"/>
        <v>0</v>
      </c>
      <c r="DZ106" s="336">
        <f t="shared" si="501"/>
        <v>0</v>
      </c>
      <c r="EA106" s="336">
        <f t="shared" si="501"/>
        <v>0</v>
      </c>
      <c r="EB106" s="336">
        <f t="shared" si="321"/>
        <v>0</v>
      </c>
      <c r="EC106" s="336">
        <f t="shared" si="322"/>
        <v>0</v>
      </c>
      <c r="ED106" s="336">
        <f t="shared" si="323"/>
        <v>0</v>
      </c>
      <c r="EE106" s="336">
        <f t="shared" si="324"/>
        <v>0</v>
      </c>
      <c r="EF106" s="336">
        <f t="shared" si="325"/>
        <v>0</v>
      </c>
      <c r="EG106" s="390">
        <f t="shared" si="326"/>
        <v>0</v>
      </c>
      <c r="EH106" s="650">
        <f t="shared" si="421"/>
        <v>0</v>
      </c>
      <c r="EI106" s="650">
        <f>IF($AA106=1,IF(SUM($EH106:EH106)&lt;&gt;1,IF(SUM(GR106,HC106,HL106)&gt;0,1,),),)</f>
        <v>0</v>
      </c>
      <c r="EJ106" s="650">
        <f>IF($AA106=1,IF(SUM($EH106:EI106)&lt;&gt;1,IF(SUM(GS106,HD106,HM106)&gt;0,1,),),)</f>
        <v>0</v>
      </c>
      <c r="EK106" s="650">
        <f>IF($AA106=1,IF(SUM($EH106:EJ106)&lt;&gt;1,IF(SUM(GT106,HE106,HN106)&gt;0,1,),),)</f>
        <v>0</v>
      </c>
      <c r="EL106" s="650">
        <f>IF($AA106=1,IF(SUM($EH106:EK106)&lt;&gt;1,IF(SUM(GU106,GZ106,HF106,HO106)&gt;0,1,),),)</f>
        <v>0</v>
      </c>
      <c r="EM106" s="650">
        <f>IF($AA106=1,IF(SUM($EH106:EK106)&lt;&gt;1,IF(SUM(GV106,HG106,HP106)&gt;0,1,),),)</f>
        <v>0</v>
      </c>
      <c r="EN106" s="650">
        <f>IF($AA106=1,IF(SUM($EH106:EL106)&lt;&gt;1,IF(SUM(GW106,HH106,HQ106)&gt;0,1,),),)</f>
        <v>0</v>
      </c>
      <c r="EO106" s="650">
        <f>IF($AA106=1,IF(SUM($EH106:EM106)&lt;&gt;1,IF(SUM(GX106,HI106,HR106)&gt;0,1,),),)</f>
        <v>0</v>
      </c>
      <c r="EP106" s="650">
        <f>IF($AA106=1,IF(SUM($EH106:EO106)&lt;&gt;1,IF(SUM(GY106,HJ106,HS106,HA106)&gt;0,1,),),)</f>
        <v>0</v>
      </c>
      <c r="EQ106" s="818"/>
      <c r="ER106" s="818"/>
      <c r="ES106" s="818"/>
      <c r="ET106" s="818"/>
      <c r="EU106" s="818"/>
      <c r="EV106" s="818"/>
      <c r="EW106" s="59"/>
      <c r="EX106" s="59"/>
      <c r="EY106" s="59"/>
      <c r="EZ106" s="59"/>
      <c r="FA106" s="59"/>
      <c r="FB106" s="650">
        <f t="shared" si="327"/>
        <v>0</v>
      </c>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11"/>
      <c r="GB106" s="59"/>
      <c r="GC106" s="932"/>
      <c r="GD106" s="662"/>
      <c r="GE106" s="512"/>
      <c r="GF106" s="513"/>
      <c r="GG106" s="514"/>
      <c r="GH106" s="514"/>
      <c r="GI106" s="515">
        <f t="shared" si="328"/>
        <v>0</v>
      </c>
      <c r="GJ106" s="516">
        <f t="shared" si="329"/>
        <v>0</v>
      </c>
      <c r="GK106" s="517">
        <f t="shared" si="330"/>
        <v>0</v>
      </c>
      <c r="GL106" s="518">
        <f t="shared" si="331"/>
        <v>0</v>
      </c>
      <c r="GM106" s="518">
        <f t="shared" si="332"/>
        <v>0</v>
      </c>
      <c r="GN106" s="518">
        <f t="shared" si="333"/>
        <v>0</v>
      </c>
      <c r="GO106" s="518">
        <f t="shared" si="334"/>
        <v>0</v>
      </c>
      <c r="GP106" s="517">
        <f t="shared" si="422"/>
        <v>0</v>
      </c>
      <c r="GQ106" s="517">
        <f t="shared" si="423"/>
        <v>0</v>
      </c>
      <c r="GR106" s="517">
        <f>IF($GF106&lt;&gt;1,IF(AND(SUM($GQ106:GQ106)&lt;&gt;1),IF($GI106&gt;=10,1,),),0)</f>
        <v>0</v>
      </c>
      <c r="GS106" s="517">
        <f>IF($GF106&lt;&gt;1,IF(AND(SUM($GQ106:GR106)&lt;&gt;1),IF(AND($GE106=1,$GI106&gt;=4),1,),),0)</f>
        <v>0</v>
      </c>
      <c r="GT106" s="517">
        <f>IF($GF106&lt;&gt;1,IF(AND(SUM($GQ106:GS106)&lt;&gt;1),IF(AND($GE106=1,$GI106&gt;=2),1,),),0)</f>
        <v>0</v>
      </c>
      <c r="GU106" s="517">
        <f>IF($GF106&lt;&gt;1,IF(AND(SUM($GQ106:GT106)&lt;&gt;1),IF(AND($GE106=1,$GI106&gt;0),1,),),0)</f>
        <v>0</v>
      </c>
      <c r="GV106" s="517">
        <f>IF($GF106&lt;&gt;1,IF(AND(SUM($GQ106:GU106)&lt;&gt;1),IF($GI106&gt;=4,1,),),0)</f>
        <v>0</v>
      </c>
      <c r="GW106" s="517">
        <f>IF($GF106&lt;&gt;1,IF(AND(SUM($GQ106:GV106)&lt;&gt;1),IF($GE106=1,1,),),0)</f>
        <v>0</v>
      </c>
      <c r="GX106" s="517">
        <f>IF($GF106&lt;&gt;1,IF(AND(SUM($GQ106:GW106)&lt;&gt;1),IF($GI106&gt;=2,1,),),0)</f>
        <v>0</v>
      </c>
      <c r="GY106" s="517">
        <f>IF($GF106&lt;&gt;1,IF(AND(SUM($GQ106:GX106)&lt;&gt;1),IF($GI106&gt;0,1,),),0)</f>
        <v>0</v>
      </c>
      <c r="GZ106" s="517">
        <f t="shared" si="424"/>
        <v>0</v>
      </c>
      <c r="HA106" s="517">
        <f>IF(AND(SUM($GZ106:GZ106)&lt;&gt;1,$GP106=4,$GF106=1,$GI106&gt;0),1,0)</f>
        <v>0</v>
      </c>
      <c r="HB106" s="517">
        <f t="shared" si="425"/>
        <v>0</v>
      </c>
      <c r="HC106" s="517">
        <f t="shared" si="426"/>
        <v>0</v>
      </c>
      <c r="HD106" s="517">
        <f>IF(AND($GP106=2,SUM($HB106:HC106)&lt;&gt;1),IF(AND($GE106=1,$GJ106&gt;=0.2),1,),)</f>
        <v>0</v>
      </c>
      <c r="HE106" s="517">
        <f>IF(AND($GP106=2,SUM($HB106:HD106)&lt;&gt;1),IF(AND($GE106=1,$GJ106&gt;=0.1),1,),)</f>
        <v>0</v>
      </c>
      <c r="HF106" s="517">
        <f>IF(AND($GP106=2,SUM($HB106:HE106)&lt;&gt;1),IF(AND($GE106=1,$GI106&gt;0),1,),)</f>
        <v>0</v>
      </c>
      <c r="HG106" s="517">
        <f>IF(AND($GP106=2,SUM($HB106:HF106)&lt;&gt;1),IF($GJ106&gt;=0.2,1,),)</f>
        <v>0</v>
      </c>
      <c r="HH106" s="517">
        <f>IF(AND($GP106=2,SUM($HB106:HG106)&lt;&gt;1),IF($GE106=1,1,),)</f>
        <v>0</v>
      </c>
      <c r="HI106" s="517">
        <f>IF(AND($GP106=2,SUM($HB106:HH106)&lt;&gt;1),IF($GJ106&gt;=0.1,1,),)</f>
        <v>0</v>
      </c>
      <c r="HJ106" s="517">
        <f>IF(AND(SUM($HB106:HI106)&lt;&gt;1,$GP106=2,$GI106&gt;0),1,)</f>
        <v>0</v>
      </c>
      <c r="HK106" s="517">
        <f t="shared" si="427"/>
        <v>0</v>
      </c>
      <c r="HL106" s="517">
        <f t="shared" si="428"/>
        <v>0</v>
      </c>
      <c r="HM106" s="517">
        <f>IF(AND($GP106=3,SUM($HK106:HL106)&lt;&gt;1),IF(AND($GE106=1,$GJ106&gt;=0.1),1,),)</f>
        <v>0</v>
      </c>
      <c r="HN106" s="517">
        <f>IF(AND($GP106=3,SUM($HK106:HM106)&lt;&gt;1),IF(AND($GE106=1,$GJ106&gt;=0.05),1,),)</f>
        <v>0</v>
      </c>
      <c r="HO106" s="517">
        <f>IF(AND($GP106=3,SUM($HK106:HN106)&lt;&gt;1),IF(AND($GE106=1,$GI106&gt;0),1,),)</f>
        <v>0</v>
      </c>
      <c r="HP106" s="517">
        <f>IF(AND($GP106=3,SUM($HK106:HO106)&lt;&gt;1),IF($GJ106&gt;=0.1,1,),)</f>
        <v>0</v>
      </c>
      <c r="HQ106" s="517">
        <f>IF(AND($GP106=3,SUM($HK106:HP106)&lt;&gt;1),IF($GE106=1,1,),)</f>
        <v>0</v>
      </c>
      <c r="HR106" s="517">
        <f>IF(AND($GP106=3,SUM($HK106:HQ106)&lt;&gt;1),IF($GJ106&gt;=0.05,1,),)</f>
        <v>0</v>
      </c>
      <c r="HS106" s="517">
        <f>IF(AND(SUM($HK106:HR106)&lt;&gt;1,$GP106=3,$GF106=1,$GI106&gt;0),1,)</f>
        <v>0</v>
      </c>
      <c r="HT106" s="831"/>
      <c r="HU106" s="520">
        <f t="shared" si="429"/>
        <v>0</v>
      </c>
      <c r="HV106" s="521">
        <f t="shared" si="430"/>
        <v>0</v>
      </c>
      <c r="HW106" s="521">
        <f t="shared" si="431"/>
        <v>0</v>
      </c>
      <c r="HX106" s="521">
        <f t="shared" si="432"/>
        <v>0</v>
      </c>
      <c r="HY106" s="521">
        <f t="shared" si="433"/>
        <v>0</v>
      </c>
      <c r="HZ106" s="521">
        <f t="shared" si="434"/>
        <v>0</v>
      </c>
      <c r="IA106" s="521">
        <f t="shared" si="435"/>
        <v>0</v>
      </c>
      <c r="IB106" s="521">
        <f t="shared" si="436"/>
        <v>0</v>
      </c>
      <c r="IC106" s="521">
        <f t="shared" si="437"/>
        <v>0</v>
      </c>
      <c r="ID106" s="521">
        <f t="shared" si="438"/>
        <v>0</v>
      </c>
      <c r="IE106" s="521">
        <f t="shared" si="439"/>
        <v>0</v>
      </c>
      <c r="IF106" s="521">
        <f t="shared" si="440"/>
        <v>0</v>
      </c>
      <c r="IG106" s="521">
        <f t="shared" si="441"/>
        <v>0</v>
      </c>
      <c r="IH106" s="521">
        <f t="shared" si="442"/>
        <v>0</v>
      </c>
      <c r="II106" s="521">
        <f t="shared" si="443"/>
        <v>0</v>
      </c>
      <c r="IJ106" s="521">
        <f t="shared" si="444"/>
        <v>0</v>
      </c>
      <c r="IK106" s="521">
        <f t="shared" si="445"/>
        <v>0</v>
      </c>
      <c r="IL106" s="521">
        <f t="shared" si="446"/>
        <v>0</v>
      </c>
      <c r="IM106" s="521">
        <f t="shared" si="447"/>
        <v>0</v>
      </c>
      <c r="IN106" s="521">
        <f t="shared" si="335"/>
        <v>0</v>
      </c>
      <c r="IO106" s="521">
        <f t="shared" si="336"/>
        <v>0</v>
      </c>
      <c r="IP106" s="521">
        <f t="shared" si="337"/>
        <v>0</v>
      </c>
      <c r="IQ106" s="521">
        <f t="shared" si="338"/>
        <v>0</v>
      </c>
      <c r="IR106" s="521">
        <f t="shared" si="339"/>
        <v>0</v>
      </c>
      <c r="IS106" s="521">
        <f t="shared" si="340"/>
        <v>0</v>
      </c>
      <c r="IT106" s="521">
        <f t="shared" si="341"/>
        <v>0</v>
      </c>
      <c r="IU106" s="521">
        <f t="shared" si="342"/>
        <v>0</v>
      </c>
      <c r="IV106" s="521">
        <f t="shared" si="343"/>
        <v>0</v>
      </c>
      <c r="IW106" s="823">
        <f t="shared" si="344"/>
        <v>0</v>
      </c>
      <c r="IX106" s="521">
        <f t="shared" si="345"/>
        <v>0</v>
      </c>
      <c r="IY106" s="521">
        <f t="shared" si="346"/>
        <v>0</v>
      </c>
      <c r="IZ106" s="823">
        <f t="shared" si="448"/>
        <v>0</v>
      </c>
      <c r="JA106" s="521">
        <f t="shared" si="347"/>
        <v>0</v>
      </c>
      <c r="JB106" s="521">
        <f t="shared" si="348"/>
        <v>0</v>
      </c>
      <c r="JC106" s="521">
        <f t="shared" si="349"/>
        <v>0</v>
      </c>
      <c r="JD106" s="521">
        <f t="shared" si="449"/>
        <v>0</v>
      </c>
      <c r="JE106" s="521">
        <f t="shared" si="450"/>
        <v>0</v>
      </c>
      <c r="JF106" s="521">
        <f t="shared" si="451"/>
        <v>0</v>
      </c>
      <c r="JG106" s="521">
        <f t="shared" si="452"/>
        <v>0</v>
      </c>
      <c r="JH106" s="521">
        <f t="shared" si="453"/>
        <v>0</v>
      </c>
      <c r="JI106" s="521">
        <f t="shared" si="454"/>
        <v>0</v>
      </c>
      <c r="JJ106" s="521">
        <f t="shared" si="455"/>
        <v>0</v>
      </c>
      <c r="JK106" s="521">
        <f t="shared" si="456"/>
        <v>0</v>
      </c>
      <c r="JL106" s="521">
        <f t="shared" si="457"/>
        <v>0</v>
      </c>
      <c r="JM106" s="521">
        <f t="shared" si="458"/>
        <v>0</v>
      </c>
      <c r="JN106" s="521">
        <f t="shared" si="459"/>
        <v>0</v>
      </c>
      <c r="JO106" s="521">
        <f t="shared" si="460"/>
        <v>0</v>
      </c>
      <c r="JP106" s="521">
        <f t="shared" si="461"/>
        <v>0</v>
      </c>
      <c r="JQ106" s="521">
        <f t="shared" si="462"/>
        <v>0</v>
      </c>
      <c r="JR106" s="521">
        <f t="shared" si="463"/>
        <v>0</v>
      </c>
      <c r="JS106" s="521">
        <f t="shared" si="464"/>
        <v>0</v>
      </c>
      <c r="JT106" s="521">
        <f t="shared" si="465"/>
        <v>0</v>
      </c>
      <c r="JU106" s="521">
        <f t="shared" si="466"/>
        <v>0</v>
      </c>
      <c r="JV106" s="521">
        <f t="shared" si="467"/>
        <v>0</v>
      </c>
      <c r="JW106" s="521">
        <f t="shared" si="468"/>
        <v>0</v>
      </c>
      <c r="JX106" s="521">
        <f t="shared" si="469"/>
        <v>0</v>
      </c>
      <c r="JY106" s="521">
        <f t="shared" si="470"/>
        <v>0</v>
      </c>
      <c r="JZ106" s="521">
        <f t="shared" si="471"/>
        <v>0</v>
      </c>
      <c r="KA106" s="521">
        <f t="shared" si="472"/>
        <v>0</v>
      </c>
      <c r="KB106" s="521">
        <f t="shared" si="473"/>
        <v>0</v>
      </c>
      <c r="KC106" s="521">
        <f t="shared" si="474"/>
        <v>0</v>
      </c>
      <c r="KD106" s="521">
        <f t="shared" si="475"/>
        <v>0</v>
      </c>
      <c r="KE106" s="521">
        <f t="shared" si="476"/>
        <v>0</v>
      </c>
      <c r="KF106" s="521">
        <f t="shared" si="350"/>
        <v>0</v>
      </c>
      <c r="KG106" s="521">
        <f t="shared" si="477"/>
        <v>0</v>
      </c>
      <c r="KH106" s="521">
        <f t="shared" si="478"/>
        <v>0</v>
      </c>
      <c r="KI106" s="522">
        <f t="shared" si="479"/>
        <v>0</v>
      </c>
      <c r="KJ106" s="521">
        <f t="shared" si="351"/>
        <v>0</v>
      </c>
      <c r="KK106" s="760">
        <f>IF(H106=1,VLOOKUP(C106,'総括表 (A表)'!$E$12:$AW$542,42,FALSE),)</f>
        <v>0</v>
      </c>
      <c r="KL106" s="524">
        <f t="shared" si="480"/>
        <v>0</v>
      </c>
      <c r="KM106" s="521" t="str">
        <f t="shared" si="352"/>
        <v/>
      </c>
      <c r="KN106" s="521" t="str">
        <f t="shared" si="353"/>
        <v/>
      </c>
      <c r="KO106" s="521" t="str">
        <f t="shared" si="481"/>
        <v/>
      </c>
      <c r="KP106" s="521" t="str">
        <f t="shared" si="354"/>
        <v/>
      </c>
      <c r="KQ106" s="521" t="str">
        <f t="shared" si="355"/>
        <v/>
      </c>
      <c r="KR106" s="521" t="str">
        <f t="shared" si="356"/>
        <v/>
      </c>
      <c r="KS106" s="521" t="str">
        <f t="shared" si="357"/>
        <v/>
      </c>
      <c r="KT106" s="521" t="str">
        <f t="shared" si="358"/>
        <v/>
      </c>
      <c r="KU106" s="760" t="str">
        <f t="shared" si="359"/>
        <v/>
      </c>
      <c r="KV106" s="521" t="str">
        <f t="shared" si="360"/>
        <v/>
      </c>
      <c r="KW106" s="520">
        <f t="shared" si="361"/>
        <v>0</v>
      </c>
      <c r="KX106" s="521" t="str">
        <f t="shared" si="482"/>
        <v/>
      </c>
      <c r="KY106" s="525">
        <f t="shared" si="362"/>
        <v>0</v>
      </c>
      <c r="KZ106" s="521" t="str">
        <f t="shared" si="363"/>
        <v/>
      </c>
      <c r="LA106" s="760" t="str">
        <f t="shared" si="364"/>
        <v/>
      </c>
      <c r="LB106" s="526" t="str">
        <f t="shared" si="365"/>
        <v>○</v>
      </c>
      <c r="LC106" s="520">
        <f t="shared" si="483"/>
        <v>0</v>
      </c>
      <c r="LD106" s="527">
        <f t="shared" si="484"/>
        <v>0</v>
      </c>
      <c r="LE106" s="527" t="str">
        <f t="shared" si="485"/>
        <v/>
      </c>
      <c r="LF106" s="761" t="str">
        <f t="shared" si="486"/>
        <v/>
      </c>
      <c r="LG106" s="735" t="str">
        <f t="shared" si="366"/>
        <v/>
      </c>
      <c r="LH106" s="530" t="str">
        <f t="shared" si="367"/>
        <v>○</v>
      </c>
      <c r="LI106" s="736">
        <f t="shared" si="368"/>
        <v>0</v>
      </c>
      <c r="LJ106" s="761">
        <f t="shared" si="369"/>
        <v>0</v>
      </c>
      <c r="LK106" s="532">
        <f t="shared" si="487"/>
        <v>0</v>
      </c>
      <c r="LL106" s="533" t="str">
        <f t="shared" si="488"/>
        <v>○</v>
      </c>
      <c r="LM106" s="600">
        <f t="shared" si="370"/>
        <v>0</v>
      </c>
      <c r="LN106" s="602" t="str">
        <f t="shared" si="489"/>
        <v>○</v>
      </c>
      <c r="LO106" s="608">
        <f t="shared" si="371"/>
        <v>0</v>
      </c>
      <c r="LP106" s="521" t="str">
        <f t="shared" si="372"/>
        <v/>
      </c>
      <c r="LQ106" s="607">
        <f t="shared" si="373"/>
        <v>0</v>
      </c>
      <c r="LR106" s="521" t="str">
        <f t="shared" si="374"/>
        <v/>
      </c>
      <c r="LS106" s="519" t="str">
        <f t="shared" si="375"/>
        <v/>
      </c>
      <c r="LT106" s="526" t="str">
        <f t="shared" si="376"/>
        <v>○</v>
      </c>
      <c r="LU106" s="601" t="str">
        <f t="shared" si="490"/>
        <v/>
      </c>
      <c r="LV106" s="601">
        <f t="shared" si="491"/>
        <v>0</v>
      </c>
      <c r="LW106" s="761">
        <f t="shared" si="377"/>
        <v>0</v>
      </c>
      <c r="LX106" s="735">
        <f t="shared" si="378"/>
        <v>0</v>
      </c>
      <c r="LY106" s="530" t="str">
        <f t="shared" si="379"/>
        <v>○</v>
      </c>
      <c r="LZ106" s="736">
        <f t="shared" si="380"/>
        <v>0</v>
      </c>
      <c r="MA106" s="761">
        <f t="shared" si="381"/>
        <v>0</v>
      </c>
      <c r="MB106" s="532">
        <f t="shared" si="382"/>
        <v>0</v>
      </c>
      <c r="MC106" s="533" t="str">
        <f t="shared" si="492"/>
        <v>○</v>
      </c>
      <c r="MD106" s="473">
        <f>IF(AND($H106=1,$T106=1),SUMIF($E$14:$E$213,E106,$CA$14:CA305),0)</f>
        <v>0</v>
      </c>
      <c r="ME106" s="856" t="str">
        <f t="shared" si="383"/>
        <v>○</v>
      </c>
      <c r="MF106" s="869" t="str">
        <f t="shared" si="493"/>
        <v/>
      </c>
      <c r="MG106" s="870" t="str">
        <f t="shared" si="384"/>
        <v/>
      </c>
      <c r="MH106" s="871" t="str">
        <f t="shared" si="385"/>
        <v/>
      </c>
      <c r="MI106" s="872" t="str">
        <f t="shared" si="494"/>
        <v/>
      </c>
      <c r="MJ106" s="873" t="str">
        <f t="shared" si="386"/>
        <v/>
      </c>
      <c r="MK106" s="874">
        <f t="shared" si="387"/>
        <v>0</v>
      </c>
    </row>
    <row r="107" spans="1:349" ht="18.649999999999999" customHeight="1">
      <c r="A107" s="610">
        <f t="shared" si="311"/>
        <v>0</v>
      </c>
      <c r="B107" s="610">
        <f t="shared" si="388"/>
        <v>0</v>
      </c>
      <c r="C107" s="610">
        <f t="shared" si="389"/>
        <v>0</v>
      </c>
      <c r="D107" s="610">
        <f t="shared" si="390"/>
        <v>0</v>
      </c>
      <c r="E107" s="610">
        <f t="shared" si="312"/>
        <v>0</v>
      </c>
      <c r="F107" s="610">
        <f t="shared" si="391"/>
        <v>0</v>
      </c>
      <c r="G107" s="610">
        <f t="shared" si="392"/>
        <v>0</v>
      </c>
      <c r="H107" s="610">
        <f t="shared" si="393"/>
        <v>0</v>
      </c>
      <c r="I107" s="611">
        <f t="shared" si="313"/>
        <v>94</v>
      </c>
      <c r="J107" s="406"/>
      <c r="K107" s="407"/>
      <c r="L107" s="407"/>
      <c r="M107" s="720"/>
      <c r="N107" s="924"/>
      <c r="O107" s="918"/>
      <c r="P107" s="306"/>
      <c r="Q107" s="637">
        <f t="shared" si="394"/>
        <v>0</v>
      </c>
      <c r="R107" s="656"/>
      <c r="S107" s="655"/>
      <c r="T107" s="657"/>
      <c r="U107" s="657"/>
      <c r="V107" s="762">
        <f t="shared" si="314"/>
        <v>0</v>
      </c>
      <c r="W107" s="305"/>
      <c r="X107" s="502"/>
      <c r="Y107" s="502"/>
      <c r="Z107" s="305"/>
      <c r="AA107" s="639" t="str">
        <f t="shared" si="395"/>
        <v/>
      </c>
      <c r="AB107" s="640" t="str">
        <f t="shared" si="396"/>
        <v/>
      </c>
      <c r="AC107" s="314"/>
      <c r="AD107" s="641">
        <f t="shared" si="397"/>
        <v>0</v>
      </c>
      <c r="AE107" s="729"/>
      <c r="AF107" s="728" t="str">
        <f>'整理番号表 （R6時） '!$AC107</f>
        <v/>
      </c>
      <c r="AG107" s="730" t="str">
        <f t="shared" si="398"/>
        <v/>
      </c>
      <c r="AH107" s="314"/>
      <c r="AI107" s="314"/>
      <c r="AJ107" s="639">
        <f>IF(AI107&lt;&gt;0,VLOOKUP(AI107,'整理番号表 （R6時） '!$B$20:$F$47,2,FALSE),)</f>
        <v>0</v>
      </c>
      <c r="AK107" s="409"/>
      <c r="AL107" s="733"/>
      <c r="AM107" s="409"/>
      <c r="AN107" s="315"/>
      <c r="AO107" s="644" t="str">
        <f>IF(AND($S107=1,$AN107&lt;&gt;0),VLOOKUP(AN107,'整理番号表 （R6時） '!$P$6:$Q$39,2,FALSE),IF(AND($T107=1,$AN107&gt;0,$AN107&lt;=8),VLOOKUP($AN107,'整理番号表 （R6時） '!$P$6:$Q$13,2,FALSE),IF($AN107&gt;=9,"ﾘｰｽは1～8の数字を選択","")))</f>
        <v/>
      </c>
      <c r="AP107" s="501"/>
      <c r="AQ107" s="645">
        <f t="shared" si="399"/>
        <v>0</v>
      </c>
      <c r="AR107" s="810"/>
      <c r="AS107" s="305"/>
      <c r="AT107" s="504"/>
      <c r="AU107" s="505"/>
      <c r="AV107" s="503"/>
      <c r="AW107" s="315"/>
      <c r="AX107" s="751">
        <f>IF(AW107&lt;&gt;0,VLOOKUP(AW107,'整理番号表 （R6時） '!$P$43:$R$49,2,FALSE),)</f>
        <v>0</v>
      </c>
      <c r="AY107" s="506"/>
      <c r="AZ107" s="505"/>
      <c r="BA107" s="503"/>
      <c r="BB107" s="444"/>
      <c r="BC107" s="759">
        <f t="shared" si="400"/>
        <v>0</v>
      </c>
      <c r="BD107" s="763">
        <f t="shared" si="315"/>
        <v>0</v>
      </c>
      <c r="BE107" s="759">
        <f t="shared" si="401"/>
        <v>0</v>
      </c>
      <c r="BF107" s="508"/>
      <c r="BG107" s="508"/>
      <c r="BH107" s="508"/>
      <c r="BI107" s="509"/>
      <c r="BJ107" s="770" t="str">
        <f t="shared" si="402"/>
        <v/>
      </c>
      <c r="BK107" s="772" t="str">
        <f t="shared" si="403"/>
        <v/>
      </c>
      <c r="BL107" s="648">
        <f t="shared" si="404"/>
        <v>0</v>
      </c>
      <c r="BM107" s="836"/>
      <c r="BN107" s="510"/>
      <c r="BO107" s="593"/>
      <c r="BP107" s="902"/>
      <c r="BQ107" s="756"/>
      <c r="BR107" s="756"/>
      <c r="BS107" s="756"/>
      <c r="BT107" s="929" t="str">
        <f t="shared" si="497"/>
        <v/>
      </c>
      <c r="BU107" s="911"/>
      <c r="BV107" s="752"/>
      <c r="BW107" s="751">
        <f>IF(BV107&lt;&gt;0,VLOOKUP(BV107,'整理番号表 （R6時） '!$P$43:$R$49,2,FALSE),)</f>
        <v>0</v>
      </c>
      <c r="BX107" s="758"/>
      <c r="BY107" s="757"/>
      <c r="BZ107" s="759" t="str">
        <f t="shared" si="405"/>
        <v/>
      </c>
      <c r="CA107" s="712"/>
      <c r="CB107" s="759">
        <f t="shared" si="406"/>
        <v>0</v>
      </c>
      <c r="CC107" s="763" t="str">
        <f t="shared" si="316"/>
        <v/>
      </c>
      <c r="CD107" s="754"/>
      <c r="CE107" s="754"/>
      <c r="CF107" s="759">
        <f t="shared" si="407"/>
        <v>0</v>
      </c>
      <c r="CG107" s="748"/>
      <c r="CH107" s="748"/>
      <c r="CI107" s="622"/>
      <c r="CJ107" s="853"/>
      <c r="CK107" s="854"/>
      <c r="CL107" s="665" t="str">
        <f t="shared" si="408"/>
        <v/>
      </c>
      <c r="CM107" s="666" t="str">
        <f t="shared" si="317"/>
        <v/>
      </c>
      <c r="CN107" s="744"/>
      <c r="CO107" s="496"/>
      <c r="CP107" s="762" t="str">
        <f t="shared" si="318"/>
        <v/>
      </c>
      <c r="CQ107" s="740"/>
      <c r="CR107" s="749"/>
      <c r="CS107" s="740"/>
      <c r="CT107" s="740"/>
      <c r="CU107" s="740"/>
      <c r="CV107" s="649" t="str">
        <f t="shared" si="409"/>
        <v/>
      </c>
      <c r="CW107" s="547">
        <f t="shared" si="410"/>
        <v>0</v>
      </c>
      <c r="CX107" s="762" t="str">
        <f t="shared" si="319"/>
        <v/>
      </c>
      <c r="CY107" s="715"/>
      <c r="CZ107" s="740"/>
      <c r="DA107" s="715"/>
      <c r="DB107" s="715"/>
      <c r="DC107" s="714"/>
      <c r="DD107" s="649" t="str">
        <f t="shared" si="411"/>
        <v/>
      </c>
      <c r="DE107" s="547" t="str">
        <f t="shared" si="412"/>
        <v/>
      </c>
      <c r="DF107" s="762">
        <f t="shared" si="413"/>
        <v>0</v>
      </c>
      <c r="DG107" s="762" t="str">
        <f t="shared" si="414"/>
        <v/>
      </c>
      <c r="DH107" s="762">
        <f t="shared" si="415"/>
        <v>0</v>
      </c>
      <c r="DI107" s="762">
        <f t="shared" si="416"/>
        <v>0</v>
      </c>
      <c r="DJ107" s="762">
        <f t="shared" si="417"/>
        <v>0</v>
      </c>
      <c r="DK107" s="762">
        <f t="shared" si="418"/>
        <v>0</v>
      </c>
      <c r="DL107" s="762">
        <f t="shared" si="419"/>
        <v>0</v>
      </c>
      <c r="DM107" s="762" t="str">
        <f t="shared" si="420"/>
        <v/>
      </c>
      <c r="DN107" s="855"/>
      <c r="DO107" s="661">
        <f t="shared" si="500"/>
        <v>0</v>
      </c>
      <c r="DP107" s="336">
        <f t="shared" si="500"/>
        <v>0</v>
      </c>
      <c r="DQ107" s="336">
        <f t="shared" si="500"/>
        <v>0</v>
      </c>
      <c r="DR107" s="336">
        <f t="shared" si="500"/>
        <v>0</v>
      </c>
      <c r="DS107" s="336">
        <f t="shared" si="500"/>
        <v>0</v>
      </c>
      <c r="DT107" s="336">
        <f t="shared" si="500"/>
        <v>0</v>
      </c>
      <c r="DU107" s="336">
        <f t="shared" si="320"/>
        <v>0</v>
      </c>
      <c r="DV107" s="336">
        <f t="shared" si="501"/>
        <v>0</v>
      </c>
      <c r="DW107" s="336">
        <f t="shared" si="501"/>
        <v>0</v>
      </c>
      <c r="DX107" s="336">
        <f t="shared" si="501"/>
        <v>0</v>
      </c>
      <c r="DY107" s="336">
        <f t="shared" si="501"/>
        <v>0</v>
      </c>
      <c r="DZ107" s="336">
        <f t="shared" si="501"/>
        <v>0</v>
      </c>
      <c r="EA107" s="336">
        <f t="shared" si="501"/>
        <v>0</v>
      </c>
      <c r="EB107" s="336">
        <f t="shared" si="321"/>
        <v>0</v>
      </c>
      <c r="EC107" s="336">
        <f t="shared" si="322"/>
        <v>0</v>
      </c>
      <c r="ED107" s="336">
        <f t="shared" si="323"/>
        <v>0</v>
      </c>
      <c r="EE107" s="336">
        <f t="shared" si="324"/>
        <v>0</v>
      </c>
      <c r="EF107" s="336">
        <f t="shared" si="325"/>
        <v>0</v>
      </c>
      <c r="EG107" s="390">
        <f t="shared" si="326"/>
        <v>0</v>
      </c>
      <c r="EH107" s="650">
        <f t="shared" si="421"/>
        <v>0</v>
      </c>
      <c r="EI107" s="650">
        <f>IF($AA107=1,IF(SUM($EH107:EH107)&lt;&gt;1,IF(SUM(GR107,HC107,HL107)&gt;0,1,),),)</f>
        <v>0</v>
      </c>
      <c r="EJ107" s="650">
        <f>IF($AA107=1,IF(SUM($EH107:EI107)&lt;&gt;1,IF(SUM(GS107,HD107,HM107)&gt;0,1,),),)</f>
        <v>0</v>
      </c>
      <c r="EK107" s="650">
        <f>IF($AA107=1,IF(SUM($EH107:EJ107)&lt;&gt;1,IF(SUM(GT107,HE107,HN107)&gt;0,1,),),)</f>
        <v>0</v>
      </c>
      <c r="EL107" s="650">
        <f>IF($AA107=1,IF(SUM($EH107:EK107)&lt;&gt;1,IF(SUM(GU107,GZ107,HF107,HO107)&gt;0,1,),),)</f>
        <v>0</v>
      </c>
      <c r="EM107" s="650">
        <f>IF($AA107=1,IF(SUM($EH107:EK107)&lt;&gt;1,IF(SUM(GV107,HG107,HP107)&gt;0,1,),),)</f>
        <v>0</v>
      </c>
      <c r="EN107" s="650">
        <f>IF($AA107=1,IF(SUM($EH107:EL107)&lt;&gt;1,IF(SUM(GW107,HH107,HQ107)&gt;0,1,),),)</f>
        <v>0</v>
      </c>
      <c r="EO107" s="650">
        <f>IF($AA107=1,IF(SUM($EH107:EM107)&lt;&gt;1,IF(SUM(GX107,HI107,HR107)&gt;0,1,),),)</f>
        <v>0</v>
      </c>
      <c r="EP107" s="650">
        <f>IF($AA107=1,IF(SUM($EH107:EO107)&lt;&gt;1,IF(SUM(GY107,HJ107,HS107,HA107)&gt;0,1,),),)</f>
        <v>0</v>
      </c>
      <c r="EQ107" s="818"/>
      <c r="ER107" s="818"/>
      <c r="ES107" s="818"/>
      <c r="ET107" s="818"/>
      <c r="EU107" s="818"/>
      <c r="EV107" s="818"/>
      <c r="EW107" s="59"/>
      <c r="EX107" s="59"/>
      <c r="EY107" s="59"/>
      <c r="EZ107" s="59"/>
      <c r="FA107" s="59"/>
      <c r="FB107" s="650">
        <f t="shared" si="327"/>
        <v>0</v>
      </c>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11"/>
      <c r="GB107" s="59"/>
      <c r="GC107" s="932"/>
      <c r="GD107" s="662"/>
      <c r="GE107" s="512"/>
      <c r="GF107" s="513"/>
      <c r="GG107" s="514"/>
      <c r="GH107" s="514"/>
      <c r="GI107" s="515">
        <f t="shared" si="328"/>
        <v>0</v>
      </c>
      <c r="GJ107" s="516">
        <f t="shared" si="329"/>
        <v>0</v>
      </c>
      <c r="GK107" s="517">
        <f t="shared" si="330"/>
        <v>0</v>
      </c>
      <c r="GL107" s="518">
        <f t="shared" si="331"/>
        <v>0</v>
      </c>
      <c r="GM107" s="518">
        <f t="shared" si="332"/>
        <v>0</v>
      </c>
      <c r="GN107" s="518">
        <f t="shared" si="333"/>
        <v>0</v>
      </c>
      <c r="GO107" s="518">
        <f t="shared" si="334"/>
        <v>0</v>
      </c>
      <c r="GP107" s="517">
        <f t="shared" si="422"/>
        <v>0</v>
      </c>
      <c r="GQ107" s="517">
        <f t="shared" si="423"/>
        <v>0</v>
      </c>
      <c r="GR107" s="517">
        <f>IF($GF107&lt;&gt;1,IF(AND(SUM($GQ107:GQ107)&lt;&gt;1),IF($GI107&gt;=10,1,),),0)</f>
        <v>0</v>
      </c>
      <c r="GS107" s="517">
        <f>IF($GF107&lt;&gt;1,IF(AND(SUM($GQ107:GR107)&lt;&gt;1),IF(AND($GE107=1,$GI107&gt;=4),1,),),0)</f>
        <v>0</v>
      </c>
      <c r="GT107" s="517">
        <f>IF($GF107&lt;&gt;1,IF(AND(SUM($GQ107:GS107)&lt;&gt;1),IF(AND($GE107=1,$GI107&gt;=2),1,),),0)</f>
        <v>0</v>
      </c>
      <c r="GU107" s="517">
        <f>IF($GF107&lt;&gt;1,IF(AND(SUM($GQ107:GT107)&lt;&gt;1),IF(AND($GE107=1,$GI107&gt;0),1,),),0)</f>
        <v>0</v>
      </c>
      <c r="GV107" s="517">
        <f>IF($GF107&lt;&gt;1,IF(AND(SUM($GQ107:GU107)&lt;&gt;1),IF($GI107&gt;=4,1,),),0)</f>
        <v>0</v>
      </c>
      <c r="GW107" s="517">
        <f>IF($GF107&lt;&gt;1,IF(AND(SUM($GQ107:GV107)&lt;&gt;1),IF($GE107=1,1,),),0)</f>
        <v>0</v>
      </c>
      <c r="GX107" s="517">
        <f>IF($GF107&lt;&gt;1,IF(AND(SUM($GQ107:GW107)&lt;&gt;1),IF($GI107&gt;=2,1,),),0)</f>
        <v>0</v>
      </c>
      <c r="GY107" s="517">
        <f>IF($GF107&lt;&gt;1,IF(AND(SUM($GQ107:GX107)&lt;&gt;1),IF($GI107&gt;0,1,),),0)</f>
        <v>0</v>
      </c>
      <c r="GZ107" s="517">
        <f t="shared" si="424"/>
        <v>0</v>
      </c>
      <c r="HA107" s="517">
        <f>IF(AND(SUM($GZ107:GZ107)&lt;&gt;1,$GP107=4,$GF107=1,$GI107&gt;0),1,0)</f>
        <v>0</v>
      </c>
      <c r="HB107" s="517">
        <f t="shared" si="425"/>
        <v>0</v>
      </c>
      <c r="HC107" s="517">
        <f t="shared" si="426"/>
        <v>0</v>
      </c>
      <c r="HD107" s="517">
        <f>IF(AND($GP107=2,SUM($HB107:HC107)&lt;&gt;1),IF(AND($GE107=1,$GJ107&gt;=0.2),1,),)</f>
        <v>0</v>
      </c>
      <c r="HE107" s="517">
        <f>IF(AND($GP107=2,SUM($HB107:HD107)&lt;&gt;1),IF(AND($GE107=1,$GJ107&gt;=0.1),1,),)</f>
        <v>0</v>
      </c>
      <c r="HF107" s="517">
        <f>IF(AND($GP107=2,SUM($HB107:HE107)&lt;&gt;1),IF(AND($GE107=1,$GI107&gt;0),1,),)</f>
        <v>0</v>
      </c>
      <c r="HG107" s="517">
        <f>IF(AND($GP107=2,SUM($HB107:HF107)&lt;&gt;1),IF($GJ107&gt;=0.2,1,),)</f>
        <v>0</v>
      </c>
      <c r="HH107" s="517">
        <f>IF(AND($GP107=2,SUM($HB107:HG107)&lt;&gt;1),IF($GE107=1,1,),)</f>
        <v>0</v>
      </c>
      <c r="HI107" s="517">
        <f>IF(AND($GP107=2,SUM($HB107:HH107)&lt;&gt;1),IF($GJ107&gt;=0.1,1,),)</f>
        <v>0</v>
      </c>
      <c r="HJ107" s="517">
        <f>IF(AND(SUM($HB107:HI107)&lt;&gt;1,$GP107=2,$GI107&gt;0),1,)</f>
        <v>0</v>
      </c>
      <c r="HK107" s="517">
        <f t="shared" si="427"/>
        <v>0</v>
      </c>
      <c r="HL107" s="517">
        <f t="shared" si="428"/>
        <v>0</v>
      </c>
      <c r="HM107" s="517">
        <f>IF(AND($GP107=3,SUM($HK107:HL107)&lt;&gt;1),IF(AND($GE107=1,$GJ107&gt;=0.1),1,),)</f>
        <v>0</v>
      </c>
      <c r="HN107" s="517">
        <f>IF(AND($GP107=3,SUM($HK107:HM107)&lt;&gt;1),IF(AND($GE107=1,$GJ107&gt;=0.05),1,),)</f>
        <v>0</v>
      </c>
      <c r="HO107" s="517">
        <f>IF(AND($GP107=3,SUM($HK107:HN107)&lt;&gt;1),IF(AND($GE107=1,$GI107&gt;0),1,),)</f>
        <v>0</v>
      </c>
      <c r="HP107" s="517">
        <f>IF(AND($GP107=3,SUM($HK107:HO107)&lt;&gt;1),IF($GJ107&gt;=0.1,1,),)</f>
        <v>0</v>
      </c>
      <c r="HQ107" s="517">
        <f>IF(AND($GP107=3,SUM($HK107:HP107)&lt;&gt;1),IF($GE107=1,1,),)</f>
        <v>0</v>
      </c>
      <c r="HR107" s="517">
        <f>IF(AND($GP107=3,SUM($HK107:HQ107)&lt;&gt;1),IF($GJ107&gt;=0.05,1,),)</f>
        <v>0</v>
      </c>
      <c r="HS107" s="517">
        <f>IF(AND(SUM($HK107:HR107)&lt;&gt;1,$GP107=3,$GF107=1,$GI107&gt;0),1,)</f>
        <v>0</v>
      </c>
      <c r="HT107" s="831"/>
      <c r="HU107" s="520">
        <f t="shared" si="429"/>
        <v>0</v>
      </c>
      <c r="HV107" s="521">
        <f t="shared" si="430"/>
        <v>0</v>
      </c>
      <c r="HW107" s="521">
        <f t="shared" si="431"/>
        <v>0</v>
      </c>
      <c r="HX107" s="521">
        <f t="shared" si="432"/>
        <v>0</v>
      </c>
      <c r="HY107" s="521">
        <f t="shared" si="433"/>
        <v>0</v>
      </c>
      <c r="HZ107" s="521">
        <f t="shared" si="434"/>
        <v>0</v>
      </c>
      <c r="IA107" s="521">
        <f t="shared" si="435"/>
        <v>0</v>
      </c>
      <c r="IB107" s="521">
        <f t="shared" si="436"/>
        <v>0</v>
      </c>
      <c r="IC107" s="521">
        <f t="shared" si="437"/>
        <v>0</v>
      </c>
      <c r="ID107" s="521">
        <f t="shared" si="438"/>
        <v>0</v>
      </c>
      <c r="IE107" s="521">
        <f t="shared" si="439"/>
        <v>0</v>
      </c>
      <c r="IF107" s="521">
        <f t="shared" si="440"/>
        <v>0</v>
      </c>
      <c r="IG107" s="521">
        <f t="shared" si="441"/>
        <v>0</v>
      </c>
      <c r="IH107" s="521">
        <f t="shared" si="442"/>
        <v>0</v>
      </c>
      <c r="II107" s="521">
        <f t="shared" si="443"/>
        <v>0</v>
      </c>
      <c r="IJ107" s="521">
        <f t="shared" si="444"/>
        <v>0</v>
      </c>
      <c r="IK107" s="521">
        <f t="shared" si="445"/>
        <v>0</v>
      </c>
      <c r="IL107" s="521">
        <f t="shared" si="446"/>
        <v>0</v>
      </c>
      <c r="IM107" s="521">
        <f t="shared" si="447"/>
        <v>0</v>
      </c>
      <c r="IN107" s="521">
        <f t="shared" si="335"/>
        <v>0</v>
      </c>
      <c r="IO107" s="521">
        <f t="shared" si="336"/>
        <v>0</v>
      </c>
      <c r="IP107" s="521">
        <f t="shared" si="337"/>
        <v>0</v>
      </c>
      <c r="IQ107" s="521">
        <f t="shared" si="338"/>
        <v>0</v>
      </c>
      <c r="IR107" s="521">
        <f t="shared" si="339"/>
        <v>0</v>
      </c>
      <c r="IS107" s="521">
        <f t="shared" si="340"/>
        <v>0</v>
      </c>
      <c r="IT107" s="521">
        <f t="shared" si="341"/>
        <v>0</v>
      </c>
      <c r="IU107" s="521">
        <f t="shared" si="342"/>
        <v>0</v>
      </c>
      <c r="IV107" s="521">
        <f t="shared" si="343"/>
        <v>0</v>
      </c>
      <c r="IW107" s="823">
        <f t="shared" si="344"/>
        <v>0</v>
      </c>
      <c r="IX107" s="521">
        <f t="shared" si="345"/>
        <v>0</v>
      </c>
      <c r="IY107" s="521">
        <f t="shared" si="346"/>
        <v>0</v>
      </c>
      <c r="IZ107" s="823">
        <f t="shared" si="448"/>
        <v>0</v>
      </c>
      <c r="JA107" s="521">
        <f t="shared" si="347"/>
        <v>0</v>
      </c>
      <c r="JB107" s="521">
        <f t="shared" si="348"/>
        <v>0</v>
      </c>
      <c r="JC107" s="521">
        <f t="shared" si="349"/>
        <v>0</v>
      </c>
      <c r="JD107" s="521">
        <f t="shared" si="449"/>
        <v>0</v>
      </c>
      <c r="JE107" s="521">
        <f t="shared" si="450"/>
        <v>0</v>
      </c>
      <c r="JF107" s="521">
        <f t="shared" si="451"/>
        <v>0</v>
      </c>
      <c r="JG107" s="521">
        <f t="shared" si="452"/>
        <v>0</v>
      </c>
      <c r="JH107" s="521">
        <f t="shared" si="453"/>
        <v>0</v>
      </c>
      <c r="JI107" s="521">
        <f t="shared" si="454"/>
        <v>0</v>
      </c>
      <c r="JJ107" s="521">
        <f t="shared" si="455"/>
        <v>0</v>
      </c>
      <c r="JK107" s="521">
        <f t="shared" si="456"/>
        <v>0</v>
      </c>
      <c r="JL107" s="521">
        <f t="shared" si="457"/>
        <v>0</v>
      </c>
      <c r="JM107" s="521">
        <f t="shared" si="458"/>
        <v>0</v>
      </c>
      <c r="JN107" s="521">
        <f t="shared" si="459"/>
        <v>0</v>
      </c>
      <c r="JO107" s="521">
        <f t="shared" si="460"/>
        <v>0</v>
      </c>
      <c r="JP107" s="521">
        <f t="shared" si="461"/>
        <v>0</v>
      </c>
      <c r="JQ107" s="521">
        <f t="shared" si="462"/>
        <v>0</v>
      </c>
      <c r="JR107" s="521">
        <f t="shared" si="463"/>
        <v>0</v>
      </c>
      <c r="JS107" s="521">
        <f t="shared" si="464"/>
        <v>0</v>
      </c>
      <c r="JT107" s="521">
        <f t="shared" si="465"/>
        <v>0</v>
      </c>
      <c r="JU107" s="521">
        <f t="shared" si="466"/>
        <v>0</v>
      </c>
      <c r="JV107" s="521">
        <f t="shared" si="467"/>
        <v>0</v>
      </c>
      <c r="JW107" s="521">
        <f t="shared" si="468"/>
        <v>0</v>
      </c>
      <c r="JX107" s="521">
        <f t="shared" si="469"/>
        <v>0</v>
      </c>
      <c r="JY107" s="521">
        <f t="shared" si="470"/>
        <v>0</v>
      </c>
      <c r="JZ107" s="521">
        <f t="shared" si="471"/>
        <v>0</v>
      </c>
      <c r="KA107" s="521">
        <f t="shared" si="472"/>
        <v>0</v>
      </c>
      <c r="KB107" s="521">
        <f t="shared" si="473"/>
        <v>0</v>
      </c>
      <c r="KC107" s="521">
        <f t="shared" si="474"/>
        <v>0</v>
      </c>
      <c r="KD107" s="521">
        <f t="shared" si="475"/>
        <v>0</v>
      </c>
      <c r="KE107" s="521">
        <f t="shared" si="476"/>
        <v>0</v>
      </c>
      <c r="KF107" s="521">
        <f t="shared" si="350"/>
        <v>0</v>
      </c>
      <c r="KG107" s="521">
        <f t="shared" si="477"/>
        <v>0</v>
      </c>
      <c r="KH107" s="521">
        <f t="shared" si="478"/>
        <v>0</v>
      </c>
      <c r="KI107" s="522">
        <f t="shared" si="479"/>
        <v>0</v>
      </c>
      <c r="KJ107" s="521">
        <f t="shared" si="351"/>
        <v>0</v>
      </c>
      <c r="KK107" s="760">
        <f>IF(H107=1,VLOOKUP(C107,'総括表 (A表)'!$E$12:$AW$542,42,FALSE),)</f>
        <v>0</v>
      </c>
      <c r="KL107" s="524">
        <f t="shared" si="480"/>
        <v>0</v>
      </c>
      <c r="KM107" s="521" t="str">
        <f t="shared" si="352"/>
        <v/>
      </c>
      <c r="KN107" s="521" t="str">
        <f t="shared" si="353"/>
        <v/>
      </c>
      <c r="KO107" s="521" t="str">
        <f t="shared" si="481"/>
        <v/>
      </c>
      <c r="KP107" s="521" t="str">
        <f t="shared" si="354"/>
        <v/>
      </c>
      <c r="KQ107" s="521" t="str">
        <f t="shared" si="355"/>
        <v/>
      </c>
      <c r="KR107" s="521" t="str">
        <f t="shared" si="356"/>
        <v/>
      </c>
      <c r="KS107" s="521" t="str">
        <f t="shared" si="357"/>
        <v/>
      </c>
      <c r="KT107" s="521" t="str">
        <f t="shared" si="358"/>
        <v/>
      </c>
      <c r="KU107" s="760" t="str">
        <f t="shared" si="359"/>
        <v/>
      </c>
      <c r="KV107" s="521" t="str">
        <f t="shared" si="360"/>
        <v/>
      </c>
      <c r="KW107" s="520">
        <f t="shared" si="361"/>
        <v>0</v>
      </c>
      <c r="KX107" s="521" t="str">
        <f t="shared" si="482"/>
        <v/>
      </c>
      <c r="KY107" s="525">
        <f t="shared" si="362"/>
        <v>0</v>
      </c>
      <c r="KZ107" s="521" t="str">
        <f t="shared" si="363"/>
        <v/>
      </c>
      <c r="LA107" s="760" t="str">
        <f t="shared" si="364"/>
        <v/>
      </c>
      <c r="LB107" s="526" t="str">
        <f t="shared" si="365"/>
        <v>○</v>
      </c>
      <c r="LC107" s="520">
        <f t="shared" si="483"/>
        <v>0</v>
      </c>
      <c r="LD107" s="527">
        <f t="shared" si="484"/>
        <v>0</v>
      </c>
      <c r="LE107" s="527" t="str">
        <f t="shared" si="485"/>
        <v/>
      </c>
      <c r="LF107" s="761" t="str">
        <f t="shared" si="486"/>
        <v/>
      </c>
      <c r="LG107" s="735" t="str">
        <f t="shared" si="366"/>
        <v/>
      </c>
      <c r="LH107" s="530" t="str">
        <f t="shared" si="367"/>
        <v>○</v>
      </c>
      <c r="LI107" s="736">
        <f t="shared" si="368"/>
        <v>0</v>
      </c>
      <c r="LJ107" s="761">
        <f t="shared" si="369"/>
        <v>0</v>
      </c>
      <c r="LK107" s="532">
        <f t="shared" si="487"/>
        <v>0</v>
      </c>
      <c r="LL107" s="533" t="str">
        <f t="shared" si="488"/>
        <v>○</v>
      </c>
      <c r="LM107" s="600">
        <f t="shared" si="370"/>
        <v>0</v>
      </c>
      <c r="LN107" s="602" t="str">
        <f t="shared" si="489"/>
        <v>○</v>
      </c>
      <c r="LO107" s="608">
        <f t="shared" si="371"/>
        <v>0</v>
      </c>
      <c r="LP107" s="521" t="str">
        <f t="shared" si="372"/>
        <v/>
      </c>
      <c r="LQ107" s="607">
        <f t="shared" si="373"/>
        <v>0</v>
      </c>
      <c r="LR107" s="521" t="str">
        <f t="shared" si="374"/>
        <v/>
      </c>
      <c r="LS107" s="519" t="str">
        <f t="shared" si="375"/>
        <v/>
      </c>
      <c r="LT107" s="526" t="str">
        <f t="shared" si="376"/>
        <v>○</v>
      </c>
      <c r="LU107" s="601" t="str">
        <f t="shared" si="490"/>
        <v/>
      </c>
      <c r="LV107" s="601">
        <f t="shared" si="491"/>
        <v>0</v>
      </c>
      <c r="LW107" s="761">
        <f t="shared" si="377"/>
        <v>0</v>
      </c>
      <c r="LX107" s="735">
        <f t="shared" si="378"/>
        <v>0</v>
      </c>
      <c r="LY107" s="530" t="str">
        <f t="shared" si="379"/>
        <v>○</v>
      </c>
      <c r="LZ107" s="736">
        <f t="shared" si="380"/>
        <v>0</v>
      </c>
      <c r="MA107" s="761">
        <f t="shared" si="381"/>
        <v>0</v>
      </c>
      <c r="MB107" s="532">
        <f t="shared" si="382"/>
        <v>0</v>
      </c>
      <c r="MC107" s="533" t="str">
        <f t="shared" si="492"/>
        <v>○</v>
      </c>
      <c r="MD107" s="473">
        <f>IF(AND($H107=1,$T107=1),SUMIF($E$14:$E$213,E107,$CA$14:CA306),0)</f>
        <v>0</v>
      </c>
      <c r="ME107" s="856" t="str">
        <f t="shared" si="383"/>
        <v>○</v>
      </c>
      <c r="MF107" s="869" t="str">
        <f t="shared" si="493"/>
        <v/>
      </c>
      <c r="MG107" s="870" t="str">
        <f t="shared" si="384"/>
        <v/>
      </c>
      <c r="MH107" s="871" t="str">
        <f t="shared" si="385"/>
        <v/>
      </c>
      <c r="MI107" s="872" t="str">
        <f t="shared" si="494"/>
        <v/>
      </c>
      <c r="MJ107" s="873" t="str">
        <f t="shared" si="386"/>
        <v/>
      </c>
      <c r="MK107" s="874">
        <f t="shared" si="387"/>
        <v>0</v>
      </c>
    </row>
    <row r="108" spans="1:349" ht="18.649999999999999" customHeight="1">
      <c r="A108" s="610">
        <f t="shared" si="311"/>
        <v>0</v>
      </c>
      <c r="B108" s="610">
        <f t="shared" si="388"/>
        <v>0</v>
      </c>
      <c r="C108" s="610">
        <f t="shared" si="389"/>
        <v>0</v>
      </c>
      <c r="D108" s="610">
        <f t="shared" si="390"/>
        <v>0</v>
      </c>
      <c r="E108" s="610">
        <f t="shared" si="312"/>
        <v>0</v>
      </c>
      <c r="F108" s="610">
        <f t="shared" si="391"/>
        <v>0</v>
      </c>
      <c r="G108" s="610">
        <f t="shared" si="392"/>
        <v>0</v>
      </c>
      <c r="H108" s="610">
        <f t="shared" si="393"/>
        <v>0</v>
      </c>
      <c r="I108" s="611">
        <f t="shared" si="313"/>
        <v>95</v>
      </c>
      <c r="J108" s="406"/>
      <c r="K108" s="407"/>
      <c r="L108" s="407"/>
      <c r="M108" s="720"/>
      <c r="N108" s="924"/>
      <c r="O108" s="918"/>
      <c r="P108" s="306"/>
      <c r="Q108" s="637">
        <f t="shared" si="394"/>
        <v>0</v>
      </c>
      <c r="R108" s="656"/>
      <c r="S108" s="655"/>
      <c r="T108" s="657"/>
      <c r="U108" s="657"/>
      <c r="V108" s="762">
        <f t="shared" si="314"/>
        <v>0</v>
      </c>
      <c r="W108" s="305"/>
      <c r="X108" s="502"/>
      <c r="Y108" s="502"/>
      <c r="Z108" s="305"/>
      <c r="AA108" s="639" t="str">
        <f t="shared" si="395"/>
        <v/>
      </c>
      <c r="AB108" s="640" t="str">
        <f t="shared" si="396"/>
        <v/>
      </c>
      <c r="AC108" s="314"/>
      <c r="AD108" s="641">
        <f t="shared" si="397"/>
        <v>0</v>
      </c>
      <c r="AE108" s="729"/>
      <c r="AF108" s="728" t="str">
        <f>'整理番号表 （R6時） '!$AC108</f>
        <v/>
      </c>
      <c r="AG108" s="730" t="str">
        <f t="shared" si="398"/>
        <v/>
      </c>
      <c r="AH108" s="314"/>
      <c r="AI108" s="314"/>
      <c r="AJ108" s="639">
        <f>IF(AI108&lt;&gt;0,VLOOKUP(AI108,'整理番号表 （R6時） '!$B$20:$F$47,2,FALSE),)</f>
        <v>0</v>
      </c>
      <c r="AK108" s="409"/>
      <c r="AL108" s="733"/>
      <c r="AM108" s="409"/>
      <c r="AN108" s="315"/>
      <c r="AO108" s="644" t="str">
        <f>IF(AND($S108=1,$AN108&lt;&gt;0),VLOOKUP(AN108,'整理番号表 （R6時） '!$P$6:$Q$39,2,FALSE),IF(AND($T108=1,$AN108&gt;0,$AN108&lt;=8),VLOOKUP($AN108,'整理番号表 （R6時） '!$P$6:$Q$13,2,FALSE),IF($AN108&gt;=9,"ﾘｰｽは1～8の数字を選択","")))</f>
        <v/>
      </c>
      <c r="AP108" s="501"/>
      <c r="AQ108" s="645">
        <f t="shared" si="399"/>
        <v>0</v>
      </c>
      <c r="AR108" s="810"/>
      <c r="AS108" s="305"/>
      <c r="AT108" s="504"/>
      <c r="AU108" s="505"/>
      <c r="AV108" s="503"/>
      <c r="AW108" s="315"/>
      <c r="AX108" s="751">
        <f>IF(AW108&lt;&gt;0,VLOOKUP(AW108,'整理番号表 （R6時） '!$P$43:$R$49,2,FALSE),)</f>
        <v>0</v>
      </c>
      <c r="AY108" s="506"/>
      <c r="AZ108" s="505"/>
      <c r="BA108" s="503"/>
      <c r="BB108" s="444"/>
      <c r="BC108" s="759">
        <f t="shared" si="400"/>
        <v>0</v>
      </c>
      <c r="BD108" s="763">
        <f t="shared" si="315"/>
        <v>0</v>
      </c>
      <c r="BE108" s="759">
        <f t="shared" si="401"/>
        <v>0</v>
      </c>
      <c r="BF108" s="508"/>
      <c r="BG108" s="508"/>
      <c r="BH108" s="508"/>
      <c r="BI108" s="509"/>
      <c r="BJ108" s="770" t="str">
        <f t="shared" si="402"/>
        <v/>
      </c>
      <c r="BK108" s="772" t="str">
        <f t="shared" si="403"/>
        <v/>
      </c>
      <c r="BL108" s="648">
        <f t="shared" si="404"/>
        <v>0</v>
      </c>
      <c r="BM108" s="836"/>
      <c r="BN108" s="510"/>
      <c r="BO108" s="593"/>
      <c r="BP108" s="902"/>
      <c r="BQ108" s="756"/>
      <c r="BR108" s="756"/>
      <c r="BS108" s="756"/>
      <c r="BT108" s="929" t="str">
        <f t="shared" si="497"/>
        <v/>
      </c>
      <c r="BU108" s="911"/>
      <c r="BV108" s="752"/>
      <c r="BW108" s="751">
        <f>IF(BV108&lt;&gt;0,VLOOKUP(BV108,'整理番号表 （R6時） '!$P$43:$R$49,2,FALSE),)</f>
        <v>0</v>
      </c>
      <c r="BX108" s="758"/>
      <c r="BY108" s="757"/>
      <c r="BZ108" s="759" t="str">
        <f t="shared" si="405"/>
        <v/>
      </c>
      <c r="CA108" s="712"/>
      <c r="CB108" s="759">
        <f t="shared" si="406"/>
        <v>0</v>
      </c>
      <c r="CC108" s="763" t="str">
        <f t="shared" si="316"/>
        <v/>
      </c>
      <c r="CD108" s="754"/>
      <c r="CE108" s="754"/>
      <c r="CF108" s="759">
        <f t="shared" si="407"/>
        <v>0</v>
      </c>
      <c r="CG108" s="748"/>
      <c r="CH108" s="748"/>
      <c r="CI108" s="622"/>
      <c r="CJ108" s="853"/>
      <c r="CK108" s="854"/>
      <c r="CL108" s="665" t="str">
        <f t="shared" si="408"/>
        <v/>
      </c>
      <c r="CM108" s="666" t="str">
        <f t="shared" si="317"/>
        <v/>
      </c>
      <c r="CN108" s="744"/>
      <c r="CO108" s="496"/>
      <c r="CP108" s="762" t="str">
        <f t="shared" si="318"/>
        <v/>
      </c>
      <c r="CQ108" s="740"/>
      <c r="CR108" s="749"/>
      <c r="CS108" s="740"/>
      <c r="CT108" s="740"/>
      <c r="CU108" s="740"/>
      <c r="CV108" s="649" t="str">
        <f t="shared" si="409"/>
        <v/>
      </c>
      <c r="CW108" s="547">
        <f t="shared" si="410"/>
        <v>0</v>
      </c>
      <c r="CX108" s="762" t="str">
        <f t="shared" si="319"/>
        <v/>
      </c>
      <c r="CY108" s="715"/>
      <c r="CZ108" s="740"/>
      <c r="DA108" s="715"/>
      <c r="DB108" s="715"/>
      <c r="DC108" s="714"/>
      <c r="DD108" s="649" t="str">
        <f t="shared" si="411"/>
        <v/>
      </c>
      <c r="DE108" s="547" t="str">
        <f t="shared" si="412"/>
        <v/>
      </c>
      <c r="DF108" s="762">
        <f t="shared" si="413"/>
        <v>0</v>
      </c>
      <c r="DG108" s="762" t="str">
        <f t="shared" si="414"/>
        <v/>
      </c>
      <c r="DH108" s="762">
        <f t="shared" si="415"/>
        <v>0</v>
      </c>
      <c r="DI108" s="762">
        <f t="shared" si="416"/>
        <v>0</v>
      </c>
      <c r="DJ108" s="762">
        <f t="shared" si="417"/>
        <v>0</v>
      </c>
      <c r="DK108" s="762">
        <f t="shared" si="418"/>
        <v>0</v>
      </c>
      <c r="DL108" s="762">
        <f t="shared" si="419"/>
        <v>0</v>
      </c>
      <c r="DM108" s="762" t="str">
        <f t="shared" si="420"/>
        <v/>
      </c>
      <c r="DN108" s="855"/>
      <c r="DO108" s="661">
        <f t="shared" si="500"/>
        <v>0</v>
      </c>
      <c r="DP108" s="336">
        <f t="shared" si="500"/>
        <v>0</v>
      </c>
      <c r="DQ108" s="336">
        <f t="shared" si="500"/>
        <v>0</v>
      </c>
      <c r="DR108" s="336">
        <f t="shared" si="500"/>
        <v>0</v>
      </c>
      <c r="DS108" s="336">
        <f t="shared" si="500"/>
        <v>0</v>
      </c>
      <c r="DT108" s="336">
        <f t="shared" si="500"/>
        <v>0</v>
      </c>
      <c r="DU108" s="336">
        <f t="shared" si="320"/>
        <v>0</v>
      </c>
      <c r="DV108" s="336">
        <f t="shared" si="501"/>
        <v>0</v>
      </c>
      <c r="DW108" s="336">
        <f t="shared" si="501"/>
        <v>0</v>
      </c>
      <c r="DX108" s="336">
        <f t="shared" si="501"/>
        <v>0</v>
      </c>
      <c r="DY108" s="336">
        <f t="shared" si="501"/>
        <v>0</v>
      </c>
      <c r="DZ108" s="336">
        <f t="shared" si="501"/>
        <v>0</v>
      </c>
      <c r="EA108" s="336">
        <f t="shared" si="501"/>
        <v>0</v>
      </c>
      <c r="EB108" s="336">
        <f t="shared" si="321"/>
        <v>0</v>
      </c>
      <c r="EC108" s="336">
        <f t="shared" si="322"/>
        <v>0</v>
      </c>
      <c r="ED108" s="336">
        <f t="shared" si="323"/>
        <v>0</v>
      </c>
      <c r="EE108" s="336">
        <f t="shared" si="324"/>
        <v>0</v>
      </c>
      <c r="EF108" s="336">
        <f t="shared" si="325"/>
        <v>0</v>
      </c>
      <c r="EG108" s="390">
        <f t="shared" si="326"/>
        <v>0</v>
      </c>
      <c r="EH108" s="650">
        <f t="shared" si="421"/>
        <v>0</v>
      </c>
      <c r="EI108" s="650">
        <f>IF($AA108=1,IF(SUM($EH108:EH108)&lt;&gt;1,IF(SUM(GR108,HC108,HL108)&gt;0,1,),),)</f>
        <v>0</v>
      </c>
      <c r="EJ108" s="650">
        <f>IF($AA108=1,IF(SUM($EH108:EI108)&lt;&gt;1,IF(SUM(GS108,HD108,HM108)&gt;0,1,),),)</f>
        <v>0</v>
      </c>
      <c r="EK108" s="650">
        <f>IF($AA108=1,IF(SUM($EH108:EJ108)&lt;&gt;1,IF(SUM(GT108,HE108,HN108)&gt;0,1,),),)</f>
        <v>0</v>
      </c>
      <c r="EL108" s="650">
        <f>IF($AA108=1,IF(SUM($EH108:EK108)&lt;&gt;1,IF(SUM(GU108,GZ108,HF108,HO108)&gt;0,1,),),)</f>
        <v>0</v>
      </c>
      <c r="EM108" s="650">
        <f>IF($AA108=1,IF(SUM($EH108:EK108)&lt;&gt;1,IF(SUM(GV108,HG108,HP108)&gt;0,1,),),)</f>
        <v>0</v>
      </c>
      <c r="EN108" s="650">
        <f>IF($AA108=1,IF(SUM($EH108:EL108)&lt;&gt;1,IF(SUM(GW108,HH108,HQ108)&gt;0,1,),),)</f>
        <v>0</v>
      </c>
      <c r="EO108" s="650">
        <f>IF($AA108=1,IF(SUM($EH108:EM108)&lt;&gt;1,IF(SUM(GX108,HI108,HR108)&gt;0,1,),),)</f>
        <v>0</v>
      </c>
      <c r="EP108" s="650">
        <f>IF($AA108=1,IF(SUM($EH108:EO108)&lt;&gt;1,IF(SUM(GY108,HJ108,HS108,HA108)&gt;0,1,),),)</f>
        <v>0</v>
      </c>
      <c r="EQ108" s="818"/>
      <c r="ER108" s="818"/>
      <c r="ES108" s="818"/>
      <c r="ET108" s="818"/>
      <c r="EU108" s="818"/>
      <c r="EV108" s="818"/>
      <c r="EW108" s="59"/>
      <c r="EX108" s="59"/>
      <c r="EY108" s="59"/>
      <c r="EZ108" s="59"/>
      <c r="FA108" s="59"/>
      <c r="FB108" s="650">
        <f t="shared" si="327"/>
        <v>0</v>
      </c>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11"/>
      <c r="GB108" s="59"/>
      <c r="GC108" s="932"/>
      <c r="GD108" s="662"/>
      <c r="GE108" s="512"/>
      <c r="GF108" s="513"/>
      <c r="GG108" s="514"/>
      <c r="GH108" s="514"/>
      <c r="GI108" s="515">
        <f t="shared" si="328"/>
        <v>0</v>
      </c>
      <c r="GJ108" s="516">
        <f t="shared" si="329"/>
        <v>0</v>
      </c>
      <c r="GK108" s="517">
        <f t="shared" si="330"/>
        <v>0</v>
      </c>
      <c r="GL108" s="518">
        <f t="shared" si="331"/>
        <v>0</v>
      </c>
      <c r="GM108" s="518">
        <f t="shared" si="332"/>
        <v>0</v>
      </c>
      <c r="GN108" s="518">
        <f t="shared" si="333"/>
        <v>0</v>
      </c>
      <c r="GO108" s="518">
        <f t="shared" si="334"/>
        <v>0</v>
      </c>
      <c r="GP108" s="517">
        <f t="shared" si="422"/>
        <v>0</v>
      </c>
      <c r="GQ108" s="517">
        <f t="shared" si="423"/>
        <v>0</v>
      </c>
      <c r="GR108" s="517">
        <f>IF($GF108&lt;&gt;1,IF(AND(SUM($GQ108:GQ108)&lt;&gt;1),IF($GI108&gt;=10,1,),),0)</f>
        <v>0</v>
      </c>
      <c r="GS108" s="517">
        <f>IF($GF108&lt;&gt;1,IF(AND(SUM($GQ108:GR108)&lt;&gt;1),IF(AND($GE108=1,$GI108&gt;=4),1,),),0)</f>
        <v>0</v>
      </c>
      <c r="GT108" s="517">
        <f>IF($GF108&lt;&gt;1,IF(AND(SUM($GQ108:GS108)&lt;&gt;1),IF(AND($GE108=1,$GI108&gt;=2),1,),),0)</f>
        <v>0</v>
      </c>
      <c r="GU108" s="517">
        <f>IF($GF108&lt;&gt;1,IF(AND(SUM($GQ108:GT108)&lt;&gt;1),IF(AND($GE108=1,$GI108&gt;0),1,),),0)</f>
        <v>0</v>
      </c>
      <c r="GV108" s="517">
        <f>IF($GF108&lt;&gt;1,IF(AND(SUM($GQ108:GU108)&lt;&gt;1),IF($GI108&gt;=4,1,),),0)</f>
        <v>0</v>
      </c>
      <c r="GW108" s="517">
        <f>IF($GF108&lt;&gt;1,IF(AND(SUM($GQ108:GV108)&lt;&gt;1),IF($GE108=1,1,),),0)</f>
        <v>0</v>
      </c>
      <c r="GX108" s="517">
        <f>IF($GF108&lt;&gt;1,IF(AND(SUM($GQ108:GW108)&lt;&gt;1),IF($GI108&gt;=2,1,),),0)</f>
        <v>0</v>
      </c>
      <c r="GY108" s="517">
        <f>IF($GF108&lt;&gt;1,IF(AND(SUM($GQ108:GX108)&lt;&gt;1),IF($GI108&gt;0,1,),),0)</f>
        <v>0</v>
      </c>
      <c r="GZ108" s="517">
        <f t="shared" si="424"/>
        <v>0</v>
      </c>
      <c r="HA108" s="517">
        <f>IF(AND(SUM($GZ108:GZ108)&lt;&gt;1,$GP108=4,$GF108=1,$GI108&gt;0),1,0)</f>
        <v>0</v>
      </c>
      <c r="HB108" s="517">
        <f t="shared" si="425"/>
        <v>0</v>
      </c>
      <c r="HC108" s="517">
        <f t="shared" si="426"/>
        <v>0</v>
      </c>
      <c r="HD108" s="517">
        <f>IF(AND($GP108=2,SUM($HB108:HC108)&lt;&gt;1),IF(AND($GE108=1,$GJ108&gt;=0.2),1,),)</f>
        <v>0</v>
      </c>
      <c r="HE108" s="517">
        <f>IF(AND($GP108=2,SUM($HB108:HD108)&lt;&gt;1),IF(AND($GE108=1,$GJ108&gt;=0.1),1,),)</f>
        <v>0</v>
      </c>
      <c r="HF108" s="517">
        <f>IF(AND($GP108=2,SUM($HB108:HE108)&lt;&gt;1),IF(AND($GE108=1,$GI108&gt;0),1,),)</f>
        <v>0</v>
      </c>
      <c r="HG108" s="517">
        <f>IF(AND($GP108=2,SUM($HB108:HF108)&lt;&gt;1),IF($GJ108&gt;=0.2,1,),)</f>
        <v>0</v>
      </c>
      <c r="HH108" s="517">
        <f>IF(AND($GP108=2,SUM($HB108:HG108)&lt;&gt;1),IF($GE108=1,1,),)</f>
        <v>0</v>
      </c>
      <c r="HI108" s="517">
        <f>IF(AND($GP108=2,SUM($HB108:HH108)&lt;&gt;1),IF($GJ108&gt;=0.1,1,),)</f>
        <v>0</v>
      </c>
      <c r="HJ108" s="517">
        <f>IF(AND(SUM($HB108:HI108)&lt;&gt;1,$GP108=2,$GI108&gt;0),1,)</f>
        <v>0</v>
      </c>
      <c r="HK108" s="517">
        <f t="shared" si="427"/>
        <v>0</v>
      </c>
      <c r="HL108" s="517">
        <f t="shared" si="428"/>
        <v>0</v>
      </c>
      <c r="HM108" s="517">
        <f>IF(AND($GP108=3,SUM($HK108:HL108)&lt;&gt;1),IF(AND($GE108=1,$GJ108&gt;=0.1),1,),)</f>
        <v>0</v>
      </c>
      <c r="HN108" s="517">
        <f>IF(AND($GP108=3,SUM($HK108:HM108)&lt;&gt;1),IF(AND($GE108=1,$GJ108&gt;=0.05),1,),)</f>
        <v>0</v>
      </c>
      <c r="HO108" s="517">
        <f>IF(AND($GP108=3,SUM($HK108:HN108)&lt;&gt;1),IF(AND($GE108=1,$GI108&gt;0),1,),)</f>
        <v>0</v>
      </c>
      <c r="HP108" s="517">
        <f>IF(AND($GP108=3,SUM($HK108:HO108)&lt;&gt;1),IF($GJ108&gt;=0.1,1,),)</f>
        <v>0</v>
      </c>
      <c r="HQ108" s="517">
        <f>IF(AND($GP108=3,SUM($HK108:HP108)&lt;&gt;1),IF($GE108=1,1,),)</f>
        <v>0</v>
      </c>
      <c r="HR108" s="517">
        <f>IF(AND($GP108=3,SUM($HK108:HQ108)&lt;&gt;1),IF($GJ108&gt;=0.05,1,),)</f>
        <v>0</v>
      </c>
      <c r="HS108" s="517">
        <f>IF(AND(SUM($HK108:HR108)&lt;&gt;1,$GP108=3,$GF108=1,$GI108&gt;0),1,)</f>
        <v>0</v>
      </c>
      <c r="HT108" s="831"/>
      <c r="HU108" s="520">
        <f t="shared" si="429"/>
        <v>0</v>
      </c>
      <c r="HV108" s="521">
        <f t="shared" si="430"/>
        <v>0</v>
      </c>
      <c r="HW108" s="521">
        <f t="shared" si="431"/>
        <v>0</v>
      </c>
      <c r="HX108" s="521">
        <f t="shared" si="432"/>
        <v>0</v>
      </c>
      <c r="HY108" s="521">
        <f t="shared" si="433"/>
        <v>0</v>
      </c>
      <c r="HZ108" s="521">
        <f t="shared" si="434"/>
        <v>0</v>
      </c>
      <c r="IA108" s="521">
        <f t="shared" si="435"/>
        <v>0</v>
      </c>
      <c r="IB108" s="521">
        <f t="shared" si="436"/>
        <v>0</v>
      </c>
      <c r="IC108" s="521">
        <f t="shared" si="437"/>
        <v>0</v>
      </c>
      <c r="ID108" s="521">
        <f t="shared" si="438"/>
        <v>0</v>
      </c>
      <c r="IE108" s="521">
        <f t="shared" si="439"/>
        <v>0</v>
      </c>
      <c r="IF108" s="521">
        <f t="shared" si="440"/>
        <v>0</v>
      </c>
      <c r="IG108" s="521">
        <f t="shared" si="441"/>
        <v>0</v>
      </c>
      <c r="IH108" s="521">
        <f t="shared" si="442"/>
        <v>0</v>
      </c>
      <c r="II108" s="521">
        <f t="shared" si="443"/>
        <v>0</v>
      </c>
      <c r="IJ108" s="521">
        <f t="shared" si="444"/>
        <v>0</v>
      </c>
      <c r="IK108" s="521">
        <f t="shared" si="445"/>
        <v>0</v>
      </c>
      <c r="IL108" s="521">
        <f t="shared" si="446"/>
        <v>0</v>
      </c>
      <c r="IM108" s="521">
        <f t="shared" si="447"/>
        <v>0</v>
      </c>
      <c r="IN108" s="521">
        <f t="shared" si="335"/>
        <v>0</v>
      </c>
      <c r="IO108" s="521">
        <f t="shared" si="336"/>
        <v>0</v>
      </c>
      <c r="IP108" s="521">
        <f t="shared" si="337"/>
        <v>0</v>
      </c>
      <c r="IQ108" s="521">
        <f t="shared" si="338"/>
        <v>0</v>
      </c>
      <c r="IR108" s="521">
        <f t="shared" si="339"/>
        <v>0</v>
      </c>
      <c r="IS108" s="521">
        <f t="shared" si="340"/>
        <v>0</v>
      </c>
      <c r="IT108" s="521">
        <f t="shared" si="341"/>
        <v>0</v>
      </c>
      <c r="IU108" s="521">
        <f t="shared" si="342"/>
        <v>0</v>
      </c>
      <c r="IV108" s="521">
        <f t="shared" si="343"/>
        <v>0</v>
      </c>
      <c r="IW108" s="823">
        <f t="shared" si="344"/>
        <v>0</v>
      </c>
      <c r="IX108" s="521">
        <f t="shared" si="345"/>
        <v>0</v>
      </c>
      <c r="IY108" s="521">
        <f t="shared" si="346"/>
        <v>0</v>
      </c>
      <c r="IZ108" s="823">
        <f t="shared" si="448"/>
        <v>0</v>
      </c>
      <c r="JA108" s="521">
        <f t="shared" si="347"/>
        <v>0</v>
      </c>
      <c r="JB108" s="521">
        <f t="shared" si="348"/>
        <v>0</v>
      </c>
      <c r="JC108" s="521">
        <f t="shared" si="349"/>
        <v>0</v>
      </c>
      <c r="JD108" s="521">
        <f t="shared" si="449"/>
        <v>0</v>
      </c>
      <c r="JE108" s="521">
        <f t="shared" si="450"/>
        <v>0</v>
      </c>
      <c r="JF108" s="521">
        <f t="shared" si="451"/>
        <v>0</v>
      </c>
      <c r="JG108" s="521">
        <f t="shared" si="452"/>
        <v>0</v>
      </c>
      <c r="JH108" s="521">
        <f t="shared" si="453"/>
        <v>0</v>
      </c>
      <c r="JI108" s="521">
        <f t="shared" si="454"/>
        <v>0</v>
      </c>
      <c r="JJ108" s="521">
        <f t="shared" si="455"/>
        <v>0</v>
      </c>
      <c r="JK108" s="521">
        <f t="shared" si="456"/>
        <v>0</v>
      </c>
      <c r="JL108" s="521">
        <f t="shared" si="457"/>
        <v>0</v>
      </c>
      <c r="JM108" s="521">
        <f t="shared" si="458"/>
        <v>0</v>
      </c>
      <c r="JN108" s="521">
        <f t="shared" si="459"/>
        <v>0</v>
      </c>
      <c r="JO108" s="521">
        <f t="shared" si="460"/>
        <v>0</v>
      </c>
      <c r="JP108" s="521">
        <f t="shared" si="461"/>
        <v>0</v>
      </c>
      <c r="JQ108" s="521">
        <f t="shared" si="462"/>
        <v>0</v>
      </c>
      <c r="JR108" s="521">
        <f t="shared" si="463"/>
        <v>0</v>
      </c>
      <c r="JS108" s="521">
        <f t="shared" si="464"/>
        <v>0</v>
      </c>
      <c r="JT108" s="521">
        <f t="shared" si="465"/>
        <v>0</v>
      </c>
      <c r="JU108" s="521">
        <f t="shared" si="466"/>
        <v>0</v>
      </c>
      <c r="JV108" s="521">
        <f t="shared" si="467"/>
        <v>0</v>
      </c>
      <c r="JW108" s="521">
        <f t="shared" si="468"/>
        <v>0</v>
      </c>
      <c r="JX108" s="521">
        <f t="shared" si="469"/>
        <v>0</v>
      </c>
      <c r="JY108" s="521">
        <f t="shared" si="470"/>
        <v>0</v>
      </c>
      <c r="JZ108" s="521">
        <f t="shared" si="471"/>
        <v>0</v>
      </c>
      <c r="KA108" s="521">
        <f t="shared" si="472"/>
        <v>0</v>
      </c>
      <c r="KB108" s="521">
        <f t="shared" si="473"/>
        <v>0</v>
      </c>
      <c r="KC108" s="521">
        <f t="shared" si="474"/>
        <v>0</v>
      </c>
      <c r="KD108" s="521">
        <f t="shared" si="475"/>
        <v>0</v>
      </c>
      <c r="KE108" s="521">
        <f t="shared" si="476"/>
        <v>0</v>
      </c>
      <c r="KF108" s="521">
        <f t="shared" si="350"/>
        <v>0</v>
      </c>
      <c r="KG108" s="521">
        <f t="shared" si="477"/>
        <v>0</v>
      </c>
      <c r="KH108" s="521">
        <f t="shared" si="478"/>
        <v>0</v>
      </c>
      <c r="KI108" s="522">
        <f t="shared" si="479"/>
        <v>0</v>
      </c>
      <c r="KJ108" s="521">
        <f t="shared" si="351"/>
        <v>0</v>
      </c>
      <c r="KK108" s="760">
        <f>IF(H108=1,VLOOKUP(C108,'総括表 (A表)'!$E$12:$AW$542,42,FALSE),)</f>
        <v>0</v>
      </c>
      <c r="KL108" s="524">
        <f t="shared" si="480"/>
        <v>0</v>
      </c>
      <c r="KM108" s="521" t="str">
        <f t="shared" si="352"/>
        <v/>
      </c>
      <c r="KN108" s="521" t="str">
        <f t="shared" si="353"/>
        <v/>
      </c>
      <c r="KO108" s="521" t="str">
        <f t="shared" si="481"/>
        <v/>
      </c>
      <c r="KP108" s="521" t="str">
        <f t="shared" si="354"/>
        <v/>
      </c>
      <c r="KQ108" s="521" t="str">
        <f t="shared" si="355"/>
        <v/>
      </c>
      <c r="KR108" s="521" t="str">
        <f t="shared" si="356"/>
        <v/>
      </c>
      <c r="KS108" s="521" t="str">
        <f t="shared" si="357"/>
        <v/>
      </c>
      <c r="KT108" s="521" t="str">
        <f t="shared" si="358"/>
        <v/>
      </c>
      <c r="KU108" s="760" t="str">
        <f t="shared" si="359"/>
        <v/>
      </c>
      <c r="KV108" s="521" t="str">
        <f t="shared" si="360"/>
        <v/>
      </c>
      <c r="KW108" s="520">
        <f t="shared" si="361"/>
        <v>0</v>
      </c>
      <c r="KX108" s="521" t="str">
        <f t="shared" si="482"/>
        <v/>
      </c>
      <c r="KY108" s="525">
        <f t="shared" si="362"/>
        <v>0</v>
      </c>
      <c r="KZ108" s="521" t="str">
        <f t="shared" si="363"/>
        <v/>
      </c>
      <c r="LA108" s="760" t="str">
        <f t="shared" si="364"/>
        <v/>
      </c>
      <c r="LB108" s="526" t="str">
        <f t="shared" si="365"/>
        <v>○</v>
      </c>
      <c r="LC108" s="520">
        <f t="shared" si="483"/>
        <v>0</v>
      </c>
      <c r="LD108" s="527">
        <f t="shared" si="484"/>
        <v>0</v>
      </c>
      <c r="LE108" s="527" t="str">
        <f t="shared" si="485"/>
        <v/>
      </c>
      <c r="LF108" s="761" t="str">
        <f t="shared" si="486"/>
        <v/>
      </c>
      <c r="LG108" s="735" t="str">
        <f t="shared" si="366"/>
        <v/>
      </c>
      <c r="LH108" s="530" t="str">
        <f t="shared" si="367"/>
        <v>○</v>
      </c>
      <c r="LI108" s="736">
        <f t="shared" si="368"/>
        <v>0</v>
      </c>
      <c r="LJ108" s="761">
        <f t="shared" si="369"/>
        <v>0</v>
      </c>
      <c r="LK108" s="532">
        <f t="shared" si="487"/>
        <v>0</v>
      </c>
      <c r="LL108" s="533" t="str">
        <f t="shared" si="488"/>
        <v>○</v>
      </c>
      <c r="LM108" s="600">
        <f t="shared" si="370"/>
        <v>0</v>
      </c>
      <c r="LN108" s="602" t="str">
        <f t="shared" si="489"/>
        <v>○</v>
      </c>
      <c r="LO108" s="608">
        <f t="shared" si="371"/>
        <v>0</v>
      </c>
      <c r="LP108" s="521" t="str">
        <f t="shared" si="372"/>
        <v/>
      </c>
      <c r="LQ108" s="607">
        <f t="shared" si="373"/>
        <v>0</v>
      </c>
      <c r="LR108" s="521" t="str">
        <f t="shared" si="374"/>
        <v/>
      </c>
      <c r="LS108" s="519" t="str">
        <f t="shared" si="375"/>
        <v/>
      </c>
      <c r="LT108" s="526" t="str">
        <f t="shared" si="376"/>
        <v>○</v>
      </c>
      <c r="LU108" s="601" t="str">
        <f t="shared" si="490"/>
        <v/>
      </c>
      <c r="LV108" s="601">
        <f t="shared" si="491"/>
        <v>0</v>
      </c>
      <c r="LW108" s="761">
        <f t="shared" si="377"/>
        <v>0</v>
      </c>
      <c r="LX108" s="735">
        <f t="shared" si="378"/>
        <v>0</v>
      </c>
      <c r="LY108" s="530" t="str">
        <f t="shared" si="379"/>
        <v>○</v>
      </c>
      <c r="LZ108" s="736">
        <f t="shared" si="380"/>
        <v>0</v>
      </c>
      <c r="MA108" s="761">
        <f t="shared" si="381"/>
        <v>0</v>
      </c>
      <c r="MB108" s="532">
        <f t="shared" si="382"/>
        <v>0</v>
      </c>
      <c r="MC108" s="533" t="str">
        <f t="shared" si="492"/>
        <v>○</v>
      </c>
      <c r="MD108" s="473">
        <f>IF(AND($H108=1,$T108=1),SUMIF($E$14:$E$213,E108,$CA$14:CA307),0)</f>
        <v>0</v>
      </c>
      <c r="ME108" s="856" t="str">
        <f t="shared" si="383"/>
        <v>○</v>
      </c>
      <c r="MF108" s="869" t="str">
        <f t="shared" si="493"/>
        <v/>
      </c>
      <c r="MG108" s="870" t="str">
        <f t="shared" si="384"/>
        <v/>
      </c>
      <c r="MH108" s="871" t="str">
        <f t="shared" si="385"/>
        <v/>
      </c>
      <c r="MI108" s="872" t="str">
        <f t="shared" si="494"/>
        <v/>
      </c>
      <c r="MJ108" s="873" t="str">
        <f t="shared" si="386"/>
        <v/>
      </c>
      <c r="MK108" s="874">
        <f t="shared" si="387"/>
        <v>0</v>
      </c>
    </row>
    <row r="109" spans="1:349" ht="18.649999999999999" customHeight="1">
      <c r="A109" s="610">
        <f t="shared" si="311"/>
        <v>0</v>
      </c>
      <c r="B109" s="610">
        <f t="shared" si="388"/>
        <v>0</v>
      </c>
      <c r="C109" s="610">
        <f t="shared" si="389"/>
        <v>0</v>
      </c>
      <c r="D109" s="610">
        <f t="shared" si="390"/>
        <v>0</v>
      </c>
      <c r="E109" s="610">
        <f t="shared" si="312"/>
        <v>0</v>
      </c>
      <c r="F109" s="610">
        <f t="shared" si="391"/>
        <v>0</v>
      </c>
      <c r="G109" s="610">
        <f t="shared" si="392"/>
        <v>0</v>
      </c>
      <c r="H109" s="610">
        <f t="shared" si="393"/>
        <v>0</v>
      </c>
      <c r="I109" s="611">
        <f t="shared" si="313"/>
        <v>96</v>
      </c>
      <c r="J109" s="406"/>
      <c r="K109" s="407"/>
      <c r="L109" s="407"/>
      <c r="M109" s="720"/>
      <c r="N109" s="924"/>
      <c r="O109" s="918"/>
      <c r="P109" s="306"/>
      <c r="Q109" s="637">
        <f t="shared" si="394"/>
        <v>0</v>
      </c>
      <c r="R109" s="656"/>
      <c r="S109" s="655"/>
      <c r="T109" s="657"/>
      <c r="U109" s="657"/>
      <c r="V109" s="762">
        <f t="shared" si="314"/>
        <v>0</v>
      </c>
      <c r="W109" s="305"/>
      <c r="X109" s="502"/>
      <c r="Y109" s="502"/>
      <c r="Z109" s="305"/>
      <c r="AA109" s="639" t="str">
        <f t="shared" si="395"/>
        <v/>
      </c>
      <c r="AB109" s="640" t="str">
        <f t="shared" si="396"/>
        <v/>
      </c>
      <c r="AC109" s="314"/>
      <c r="AD109" s="641">
        <f t="shared" si="397"/>
        <v>0</v>
      </c>
      <c r="AE109" s="729"/>
      <c r="AF109" s="728" t="str">
        <f>'整理番号表 （R6時） '!$AC109</f>
        <v/>
      </c>
      <c r="AG109" s="730" t="str">
        <f t="shared" si="398"/>
        <v/>
      </c>
      <c r="AH109" s="314"/>
      <c r="AI109" s="314"/>
      <c r="AJ109" s="639">
        <f>IF(AI109&lt;&gt;0,VLOOKUP(AI109,'整理番号表 （R6時） '!$B$20:$F$47,2,FALSE),)</f>
        <v>0</v>
      </c>
      <c r="AK109" s="409"/>
      <c r="AL109" s="733"/>
      <c r="AM109" s="409"/>
      <c r="AN109" s="315"/>
      <c r="AO109" s="644" t="str">
        <f>IF(AND($S109=1,$AN109&lt;&gt;0),VLOOKUP(AN109,'整理番号表 （R6時） '!$P$6:$Q$39,2,FALSE),IF(AND($T109=1,$AN109&gt;0,$AN109&lt;=8),VLOOKUP($AN109,'整理番号表 （R6時） '!$P$6:$Q$13,2,FALSE),IF($AN109&gt;=9,"ﾘｰｽは1～8の数字を選択","")))</f>
        <v/>
      </c>
      <c r="AP109" s="501"/>
      <c r="AQ109" s="645">
        <f t="shared" si="399"/>
        <v>0</v>
      </c>
      <c r="AR109" s="810"/>
      <c r="AS109" s="305"/>
      <c r="AT109" s="504"/>
      <c r="AU109" s="505"/>
      <c r="AV109" s="503"/>
      <c r="AW109" s="315"/>
      <c r="AX109" s="751">
        <f>IF(AW109&lt;&gt;0,VLOOKUP(AW109,'整理番号表 （R6時） '!$P$43:$R$49,2,FALSE),)</f>
        <v>0</v>
      </c>
      <c r="AY109" s="506"/>
      <c r="AZ109" s="505"/>
      <c r="BA109" s="503"/>
      <c r="BB109" s="444"/>
      <c r="BC109" s="759">
        <f t="shared" si="400"/>
        <v>0</v>
      </c>
      <c r="BD109" s="763">
        <f t="shared" si="315"/>
        <v>0</v>
      </c>
      <c r="BE109" s="759">
        <f t="shared" si="401"/>
        <v>0</v>
      </c>
      <c r="BF109" s="508"/>
      <c r="BG109" s="508"/>
      <c r="BH109" s="508"/>
      <c r="BI109" s="509"/>
      <c r="BJ109" s="770" t="str">
        <f t="shared" si="402"/>
        <v/>
      </c>
      <c r="BK109" s="772" t="str">
        <f t="shared" si="403"/>
        <v/>
      </c>
      <c r="BL109" s="648">
        <f t="shared" si="404"/>
        <v>0</v>
      </c>
      <c r="BM109" s="836"/>
      <c r="BN109" s="510"/>
      <c r="BO109" s="593"/>
      <c r="BP109" s="902"/>
      <c r="BQ109" s="756"/>
      <c r="BR109" s="756"/>
      <c r="BS109" s="756"/>
      <c r="BT109" s="929" t="str">
        <f t="shared" si="497"/>
        <v/>
      </c>
      <c r="BU109" s="911"/>
      <c r="BV109" s="752"/>
      <c r="BW109" s="751">
        <f>IF(BV109&lt;&gt;0,VLOOKUP(BV109,'整理番号表 （R6時） '!$P$43:$R$49,2,FALSE),)</f>
        <v>0</v>
      </c>
      <c r="BX109" s="758"/>
      <c r="BY109" s="757"/>
      <c r="BZ109" s="759" t="str">
        <f t="shared" si="405"/>
        <v/>
      </c>
      <c r="CA109" s="712"/>
      <c r="CB109" s="759">
        <f t="shared" si="406"/>
        <v>0</v>
      </c>
      <c r="CC109" s="763" t="str">
        <f t="shared" si="316"/>
        <v/>
      </c>
      <c r="CD109" s="754"/>
      <c r="CE109" s="754"/>
      <c r="CF109" s="759">
        <f t="shared" si="407"/>
        <v>0</v>
      </c>
      <c r="CG109" s="748"/>
      <c r="CH109" s="748"/>
      <c r="CI109" s="622"/>
      <c r="CJ109" s="853"/>
      <c r="CK109" s="854"/>
      <c r="CL109" s="665" t="str">
        <f t="shared" si="408"/>
        <v/>
      </c>
      <c r="CM109" s="666" t="str">
        <f t="shared" si="317"/>
        <v/>
      </c>
      <c r="CN109" s="744"/>
      <c r="CO109" s="496"/>
      <c r="CP109" s="762" t="str">
        <f t="shared" si="318"/>
        <v/>
      </c>
      <c r="CQ109" s="740"/>
      <c r="CR109" s="749"/>
      <c r="CS109" s="740"/>
      <c r="CT109" s="740"/>
      <c r="CU109" s="740"/>
      <c r="CV109" s="649" t="str">
        <f t="shared" si="409"/>
        <v/>
      </c>
      <c r="CW109" s="547">
        <f t="shared" si="410"/>
        <v>0</v>
      </c>
      <c r="CX109" s="762" t="str">
        <f t="shared" si="319"/>
        <v/>
      </c>
      <c r="CY109" s="715"/>
      <c r="CZ109" s="740"/>
      <c r="DA109" s="715"/>
      <c r="DB109" s="715"/>
      <c r="DC109" s="714"/>
      <c r="DD109" s="649" t="str">
        <f t="shared" si="411"/>
        <v/>
      </c>
      <c r="DE109" s="547" t="str">
        <f t="shared" si="412"/>
        <v/>
      </c>
      <c r="DF109" s="762">
        <f t="shared" si="413"/>
        <v>0</v>
      </c>
      <c r="DG109" s="762" t="str">
        <f t="shared" si="414"/>
        <v/>
      </c>
      <c r="DH109" s="762">
        <f t="shared" si="415"/>
        <v>0</v>
      </c>
      <c r="DI109" s="762">
        <f t="shared" si="416"/>
        <v>0</v>
      </c>
      <c r="DJ109" s="762">
        <f t="shared" si="417"/>
        <v>0</v>
      </c>
      <c r="DK109" s="762">
        <f t="shared" si="418"/>
        <v>0</v>
      </c>
      <c r="DL109" s="762">
        <f t="shared" si="419"/>
        <v>0</v>
      </c>
      <c r="DM109" s="762" t="str">
        <f t="shared" si="420"/>
        <v/>
      </c>
      <c r="DN109" s="855"/>
      <c r="DO109" s="661">
        <f t="shared" si="500"/>
        <v>0</v>
      </c>
      <c r="DP109" s="336">
        <f t="shared" si="500"/>
        <v>0</v>
      </c>
      <c r="DQ109" s="336">
        <f t="shared" si="500"/>
        <v>0</v>
      </c>
      <c r="DR109" s="336">
        <f t="shared" si="500"/>
        <v>0</v>
      </c>
      <c r="DS109" s="336">
        <f t="shared" si="500"/>
        <v>0</v>
      </c>
      <c r="DT109" s="336">
        <f t="shared" si="500"/>
        <v>0</v>
      </c>
      <c r="DU109" s="336">
        <f t="shared" si="320"/>
        <v>0</v>
      </c>
      <c r="DV109" s="336">
        <f t="shared" si="501"/>
        <v>0</v>
      </c>
      <c r="DW109" s="336">
        <f t="shared" si="501"/>
        <v>0</v>
      </c>
      <c r="DX109" s="336">
        <f t="shared" si="501"/>
        <v>0</v>
      </c>
      <c r="DY109" s="336">
        <f t="shared" si="501"/>
        <v>0</v>
      </c>
      <c r="DZ109" s="336">
        <f t="shared" si="501"/>
        <v>0</v>
      </c>
      <c r="EA109" s="336">
        <f t="shared" si="501"/>
        <v>0</v>
      </c>
      <c r="EB109" s="336">
        <f t="shared" si="321"/>
        <v>0</v>
      </c>
      <c r="EC109" s="336">
        <f t="shared" si="322"/>
        <v>0</v>
      </c>
      <c r="ED109" s="336">
        <f t="shared" si="323"/>
        <v>0</v>
      </c>
      <c r="EE109" s="336">
        <f t="shared" si="324"/>
        <v>0</v>
      </c>
      <c r="EF109" s="336">
        <f t="shared" si="325"/>
        <v>0</v>
      </c>
      <c r="EG109" s="390">
        <f t="shared" si="326"/>
        <v>0</v>
      </c>
      <c r="EH109" s="650">
        <f t="shared" si="421"/>
        <v>0</v>
      </c>
      <c r="EI109" s="650">
        <f>IF($AA109=1,IF(SUM($EH109:EH109)&lt;&gt;1,IF(SUM(GR109,HC109,HL109)&gt;0,1,),),)</f>
        <v>0</v>
      </c>
      <c r="EJ109" s="650">
        <f>IF($AA109=1,IF(SUM($EH109:EI109)&lt;&gt;1,IF(SUM(GS109,HD109,HM109)&gt;0,1,),),)</f>
        <v>0</v>
      </c>
      <c r="EK109" s="650">
        <f>IF($AA109=1,IF(SUM($EH109:EJ109)&lt;&gt;1,IF(SUM(GT109,HE109,HN109)&gt;0,1,),),)</f>
        <v>0</v>
      </c>
      <c r="EL109" s="650">
        <f>IF($AA109=1,IF(SUM($EH109:EK109)&lt;&gt;1,IF(SUM(GU109,GZ109,HF109,HO109)&gt;0,1,),),)</f>
        <v>0</v>
      </c>
      <c r="EM109" s="650">
        <f>IF($AA109=1,IF(SUM($EH109:EK109)&lt;&gt;1,IF(SUM(GV109,HG109,HP109)&gt;0,1,),),)</f>
        <v>0</v>
      </c>
      <c r="EN109" s="650">
        <f>IF($AA109=1,IF(SUM($EH109:EL109)&lt;&gt;1,IF(SUM(GW109,HH109,HQ109)&gt;0,1,),),)</f>
        <v>0</v>
      </c>
      <c r="EO109" s="650">
        <f>IF($AA109=1,IF(SUM($EH109:EM109)&lt;&gt;1,IF(SUM(GX109,HI109,HR109)&gt;0,1,),),)</f>
        <v>0</v>
      </c>
      <c r="EP109" s="650">
        <f>IF($AA109=1,IF(SUM($EH109:EO109)&lt;&gt;1,IF(SUM(GY109,HJ109,HS109,HA109)&gt;0,1,),),)</f>
        <v>0</v>
      </c>
      <c r="EQ109" s="818"/>
      <c r="ER109" s="818"/>
      <c r="ES109" s="818"/>
      <c r="ET109" s="818"/>
      <c r="EU109" s="818"/>
      <c r="EV109" s="818"/>
      <c r="EW109" s="59"/>
      <c r="EX109" s="59"/>
      <c r="EY109" s="59"/>
      <c r="EZ109" s="59"/>
      <c r="FA109" s="59"/>
      <c r="FB109" s="650">
        <f t="shared" si="327"/>
        <v>0</v>
      </c>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11"/>
      <c r="GB109" s="59"/>
      <c r="GC109" s="932"/>
      <c r="GD109" s="662"/>
      <c r="GE109" s="512"/>
      <c r="GF109" s="513"/>
      <c r="GG109" s="514"/>
      <c r="GH109" s="514"/>
      <c r="GI109" s="515">
        <f t="shared" si="328"/>
        <v>0</v>
      </c>
      <c r="GJ109" s="516">
        <f t="shared" si="329"/>
        <v>0</v>
      </c>
      <c r="GK109" s="517">
        <f t="shared" si="330"/>
        <v>0</v>
      </c>
      <c r="GL109" s="518">
        <f t="shared" si="331"/>
        <v>0</v>
      </c>
      <c r="GM109" s="518">
        <f t="shared" si="332"/>
        <v>0</v>
      </c>
      <c r="GN109" s="518">
        <f t="shared" si="333"/>
        <v>0</v>
      </c>
      <c r="GO109" s="518">
        <f t="shared" si="334"/>
        <v>0</v>
      </c>
      <c r="GP109" s="517">
        <f t="shared" si="422"/>
        <v>0</v>
      </c>
      <c r="GQ109" s="517">
        <f t="shared" si="423"/>
        <v>0</v>
      </c>
      <c r="GR109" s="517">
        <f>IF($GF109&lt;&gt;1,IF(AND(SUM($GQ109:GQ109)&lt;&gt;1),IF($GI109&gt;=10,1,),),0)</f>
        <v>0</v>
      </c>
      <c r="GS109" s="517">
        <f>IF($GF109&lt;&gt;1,IF(AND(SUM($GQ109:GR109)&lt;&gt;1),IF(AND($GE109=1,$GI109&gt;=4),1,),),0)</f>
        <v>0</v>
      </c>
      <c r="GT109" s="517">
        <f>IF($GF109&lt;&gt;1,IF(AND(SUM($GQ109:GS109)&lt;&gt;1),IF(AND($GE109=1,$GI109&gt;=2),1,),),0)</f>
        <v>0</v>
      </c>
      <c r="GU109" s="517">
        <f>IF($GF109&lt;&gt;1,IF(AND(SUM($GQ109:GT109)&lt;&gt;1),IF(AND($GE109=1,$GI109&gt;0),1,),),0)</f>
        <v>0</v>
      </c>
      <c r="GV109" s="517">
        <f>IF($GF109&lt;&gt;1,IF(AND(SUM($GQ109:GU109)&lt;&gt;1),IF($GI109&gt;=4,1,),),0)</f>
        <v>0</v>
      </c>
      <c r="GW109" s="517">
        <f>IF($GF109&lt;&gt;1,IF(AND(SUM($GQ109:GV109)&lt;&gt;1),IF($GE109=1,1,),),0)</f>
        <v>0</v>
      </c>
      <c r="GX109" s="517">
        <f>IF($GF109&lt;&gt;1,IF(AND(SUM($GQ109:GW109)&lt;&gt;1),IF($GI109&gt;=2,1,),),0)</f>
        <v>0</v>
      </c>
      <c r="GY109" s="517">
        <f>IF($GF109&lt;&gt;1,IF(AND(SUM($GQ109:GX109)&lt;&gt;1),IF($GI109&gt;0,1,),),0)</f>
        <v>0</v>
      </c>
      <c r="GZ109" s="517">
        <f t="shared" si="424"/>
        <v>0</v>
      </c>
      <c r="HA109" s="517">
        <f>IF(AND(SUM($GZ109:GZ109)&lt;&gt;1,$GP109=4,$GF109=1,$GI109&gt;0),1,0)</f>
        <v>0</v>
      </c>
      <c r="HB109" s="517">
        <f t="shared" si="425"/>
        <v>0</v>
      </c>
      <c r="HC109" s="517">
        <f t="shared" si="426"/>
        <v>0</v>
      </c>
      <c r="HD109" s="517">
        <f>IF(AND($GP109=2,SUM($HB109:HC109)&lt;&gt;1),IF(AND($GE109=1,$GJ109&gt;=0.2),1,),)</f>
        <v>0</v>
      </c>
      <c r="HE109" s="517">
        <f>IF(AND($GP109=2,SUM($HB109:HD109)&lt;&gt;1),IF(AND($GE109=1,$GJ109&gt;=0.1),1,),)</f>
        <v>0</v>
      </c>
      <c r="HF109" s="517">
        <f>IF(AND($GP109=2,SUM($HB109:HE109)&lt;&gt;1),IF(AND($GE109=1,$GI109&gt;0),1,),)</f>
        <v>0</v>
      </c>
      <c r="HG109" s="517">
        <f>IF(AND($GP109=2,SUM($HB109:HF109)&lt;&gt;1),IF($GJ109&gt;=0.2,1,),)</f>
        <v>0</v>
      </c>
      <c r="HH109" s="517">
        <f>IF(AND($GP109=2,SUM($HB109:HG109)&lt;&gt;1),IF($GE109=1,1,),)</f>
        <v>0</v>
      </c>
      <c r="HI109" s="517">
        <f>IF(AND($GP109=2,SUM($HB109:HH109)&lt;&gt;1),IF($GJ109&gt;=0.1,1,),)</f>
        <v>0</v>
      </c>
      <c r="HJ109" s="517">
        <f>IF(AND(SUM($HB109:HI109)&lt;&gt;1,$GP109=2,$GI109&gt;0),1,)</f>
        <v>0</v>
      </c>
      <c r="HK109" s="517">
        <f t="shared" si="427"/>
        <v>0</v>
      </c>
      <c r="HL109" s="517">
        <f t="shared" si="428"/>
        <v>0</v>
      </c>
      <c r="HM109" s="517">
        <f>IF(AND($GP109=3,SUM($HK109:HL109)&lt;&gt;1),IF(AND($GE109=1,$GJ109&gt;=0.1),1,),)</f>
        <v>0</v>
      </c>
      <c r="HN109" s="517">
        <f>IF(AND($GP109=3,SUM($HK109:HM109)&lt;&gt;1),IF(AND($GE109=1,$GJ109&gt;=0.05),1,),)</f>
        <v>0</v>
      </c>
      <c r="HO109" s="517">
        <f>IF(AND($GP109=3,SUM($HK109:HN109)&lt;&gt;1),IF(AND($GE109=1,$GI109&gt;0),1,),)</f>
        <v>0</v>
      </c>
      <c r="HP109" s="517">
        <f>IF(AND($GP109=3,SUM($HK109:HO109)&lt;&gt;1),IF($GJ109&gt;=0.1,1,),)</f>
        <v>0</v>
      </c>
      <c r="HQ109" s="517">
        <f>IF(AND($GP109=3,SUM($HK109:HP109)&lt;&gt;1),IF($GE109=1,1,),)</f>
        <v>0</v>
      </c>
      <c r="HR109" s="517">
        <f>IF(AND($GP109=3,SUM($HK109:HQ109)&lt;&gt;1),IF($GJ109&gt;=0.05,1,),)</f>
        <v>0</v>
      </c>
      <c r="HS109" s="517">
        <f>IF(AND(SUM($HK109:HR109)&lt;&gt;1,$GP109=3,$GF109=1,$GI109&gt;0),1,)</f>
        <v>0</v>
      </c>
      <c r="HT109" s="831"/>
      <c r="HU109" s="520">
        <f t="shared" si="429"/>
        <v>0</v>
      </c>
      <c r="HV109" s="521">
        <f t="shared" si="430"/>
        <v>0</v>
      </c>
      <c r="HW109" s="521">
        <f t="shared" si="431"/>
        <v>0</v>
      </c>
      <c r="HX109" s="521">
        <f t="shared" si="432"/>
        <v>0</v>
      </c>
      <c r="HY109" s="521">
        <f t="shared" si="433"/>
        <v>0</v>
      </c>
      <c r="HZ109" s="521">
        <f t="shared" si="434"/>
        <v>0</v>
      </c>
      <c r="IA109" s="521">
        <f t="shared" si="435"/>
        <v>0</v>
      </c>
      <c r="IB109" s="521">
        <f t="shared" si="436"/>
        <v>0</v>
      </c>
      <c r="IC109" s="521">
        <f t="shared" si="437"/>
        <v>0</v>
      </c>
      <c r="ID109" s="521">
        <f t="shared" si="438"/>
        <v>0</v>
      </c>
      <c r="IE109" s="521">
        <f t="shared" si="439"/>
        <v>0</v>
      </c>
      <c r="IF109" s="521">
        <f t="shared" si="440"/>
        <v>0</v>
      </c>
      <c r="IG109" s="521">
        <f t="shared" si="441"/>
        <v>0</v>
      </c>
      <c r="IH109" s="521">
        <f t="shared" si="442"/>
        <v>0</v>
      </c>
      <c r="II109" s="521">
        <f t="shared" si="443"/>
        <v>0</v>
      </c>
      <c r="IJ109" s="521">
        <f t="shared" si="444"/>
        <v>0</v>
      </c>
      <c r="IK109" s="521">
        <f t="shared" si="445"/>
        <v>0</v>
      </c>
      <c r="IL109" s="521">
        <f t="shared" si="446"/>
        <v>0</v>
      </c>
      <c r="IM109" s="521">
        <f t="shared" si="447"/>
        <v>0</v>
      </c>
      <c r="IN109" s="521">
        <f t="shared" si="335"/>
        <v>0</v>
      </c>
      <c r="IO109" s="521">
        <f t="shared" si="336"/>
        <v>0</v>
      </c>
      <c r="IP109" s="521">
        <f t="shared" si="337"/>
        <v>0</v>
      </c>
      <c r="IQ109" s="521">
        <f t="shared" si="338"/>
        <v>0</v>
      </c>
      <c r="IR109" s="521">
        <f t="shared" si="339"/>
        <v>0</v>
      </c>
      <c r="IS109" s="521">
        <f t="shared" si="340"/>
        <v>0</v>
      </c>
      <c r="IT109" s="521">
        <f t="shared" si="341"/>
        <v>0</v>
      </c>
      <c r="IU109" s="521">
        <f t="shared" si="342"/>
        <v>0</v>
      </c>
      <c r="IV109" s="521">
        <f t="shared" si="343"/>
        <v>0</v>
      </c>
      <c r="IW109" s="823">
        <f t="shared" si="344"/>
        <v>0</v>
      </c>
      <c r="IX109" s="521">
        <f t="shared" si="345"/>
        <v>0</v>
      </c>
      <c r="IY109" s="521">
        <f t="shared" si="346"/>
        <v>0</v>
      </c>
      <c r="IZ109" s="823">
        <f t="shared" si="448"/>
        <v>0</v>
      </c>
      <c r="JA109" s="521">
        <f t="shared" si="347"/>
        <v>0</v>
      </c>
      <c r="JB109" s="521">
        <f t="shared" si="348"/>
        <v>0</v>
      </c>
      <c r="JC109" s="521">
        <f t="shared" si="349"/>
        <v>0</v>
      </c>
      <c r="JD109" s="521">
        <f t="shared" si="449"/>
        <v>0</v>
      </c>
      <c r="JE109" s="521">
        <f t="shared" si="450"/>
        <v>0</v>
      </c>
      <c r="JF109" s="521">
        <f t="shared" si="451"/>
        <v>0</v>
      </c>
      <c r="JG109" s="521">
        <f t="shared" si="452"/>
        <v>0</v>
      </c>
      <c r="JH109" s="521">
        <f t="shared" si="453"/>
        <v>0</v>
      </c>
      <c r="JI109" s="521">
        <f t="shared" si="454"/>
        <v>0</v>
      </c>
      <c r="JJ109" s="521">
        <f t="shared" si="455"/>
        <v>0</v>
      </c>
      <c r="JK109" s="521">
        <f t="shared" si="456"/>
        <v>0</v>
      </c>
      <c r="JL109" s="521">
        <f t="shared" si="457"/>
        <v>0</v>
      </c>
      <c r="JM109" s="521">
        <f t="shared" si="458"/>
        <v>0</v>
      </c>
      <c r="JN109" s="521">
        <f t="shared" si="459"/>
        <v>0</v>
      </c>
      <c r="JO109" s="521">
        <f t="shared" si="460"/>
        <v>0</v>
      </c>
      <c r="JP109" s="521">
        <f t="shared" si="461"/>
        <v>0</v>
      </c>
      <c r="JQ109" s="521">
        <f t="shared" si="462"/>
        <v>0</v>
      </c>
      <c r="JR109" s="521">
        <f t="shared" si="463"/>
        <v>0</v>
      </c>
      <c r="JS109" s="521">
        <f t="shared" si="464"/>
        <v>0</v>
      </c>
      <c r="JT109" s="521">
        <f t="shared" si="465"/>
        <v>0</v>
      </c>
      <c r="JU109" s="521">
        <f t="shared" si="466"/>
        <v>0</v>
      </c>
      <c r="JV109" s="521">
        <f t="shared" si="467"/>
        <v>0</v>
      </c>
      <c r="JW109" s="521">
        <f t="shared" si="468"/>
        <v>0</v>
      </c>
      <c r="JX109" s="521">
        <f t="shared" si="469"/>
        <v>0</v>
      </c>
      <c r="JY109" s="521">
        <f t="shared" si="470"/>
        <v>0</v>
      </c>
      <c r="JZ109" s="521">
        <f t="shared" si="471"/>
        <v>0</v>
      </c>
      <c r="KA109" s="521">
        <f t="shared" si="472"/>
        <v>0</v>
      </c>
      <c r="KB109" s="521">
        <f t="shared" si="473"/>
        <v>0</v>
      </c>
      <c r="KC109" s="521">
        <f t="shared" si="474"/>
        <v>0</v>
      </c>
      <c r="KD109" s="521">
        <f t="shared" si="475"/>
        <v>0</v>
      </c>
      <c r="KE109" s="521">
        <f t="shared" si="476"/>
        <v>0</v>
      </c>
      <c r="KF109" s="521">
        <f t="shared" si="350"/>
        <v>0</v>
      </c>
      <c r="KG109" s="521">
        <f t="shared" si="477"/>
        <v>0</v>
      </c>
      <c r="KH109" s="521">
        <f t="shared" si="478"/>
        <v>0</v>
      </c>
      <c r="KI109" s="522">
        <f t="shared" si="479"/>
        <v>0</v>
      </c>
      <c r="KJ109" s="521">
        <f t="shared" si="351"/>
        <v>0</v>
      </c>
      <c r="KK109" s="760">
        <f>IF(H109=1,VLOOKUP(C109,'総括表 (A表)'!$E$12:$AW$542,42,FALSE),)</f>
        <v>0</v>
      </c>
      <c r="KL109" s="524">
        <f t="shared" si="480"/>
        <v>0</v>
      </c>
      <c r="KM109" s="521" t="str">
        <f t="shared" si="352"/>
        <v/>
      </c>
      <c r="KN109" s="521" t="str">
        <f t="shared" si="353"/>
        <v/>
      </c>
      <c r="KO109" s="521" t="str">
        <f t="shared" si="481"/>
        <v/>
      </c>
      <c r="KP109" s="521" t="str">
        <f t="shared" si="354"/>
        <v/>
      </c>
      <c r="KQ109" s="521" t="str">
        <f t="shared" si="355"/>
        <v/>
      </c>
      <c r="KR109" s="521" t="str">
        <f t="shared" si="356"/>
        <v/>
      </c>
      <c r="KS109" s="521" t="str">
        <f t="shared" si="357"/>
        <v/>
      </c>
      <c r="KT109" s="521" t="str">
        <f t="shared" si="358"/>
        <v/>
      </c>
      <c r="KU109" s="760" t="str">
        <f t="shared" si="359"/>
        <v/>
      </c>
      <c r="KV109" s="521" t="str">
        <f t="shared" si="360"/>
        <v/>
      </c>
      <c r="KW109" s="520">
        <f t="shared" si="361"/>
        <v>0</v>
      </c>
      <c r="KX109" s="521" t="str">
        <f t="shared" si="482"/>
        <v/>
      </c>
      <c r="KY109" s="525">
        <f t="shared" si="362"/>
        <v>0</v>
      </c>
      <c r="KZ109" s="521" t="str">
        <f t="shared" si="363"/>
        <v/>
      </c>
      <c r="LA109" s="760" t="str">
        <f t="shared" si="364"/>
        <v/>
      </c>
      <c r="LB109" s="526" t="str">
        <f t="shared" si="365"/>
        <v>○</v>
      </c>
      <c r="LC109" s="520">
        <f t="shared" si="483"/>
        <v>0</v>
      </c>
      <c r="LD109" s="527">
        <f t="shared" si="484"/>
        <v>0</v>
      </c>
      <c r="LE109" s="527" t="str">
        <f t="shared" si="485"/>
        <v/>
      </c>
      <c r="LF109" s="761" t="str">
        <f t="shared" si="486"/>
        <v/>
      </c>
      <c r="LG109" s="735" t="str">
        <f t="shared" si="366"/>
        <v/>
      </c>
      <c r="LH109" s="530" t="str">
        <f t="shared" si="367"/>
        <v>○</v>
      </c>
      <c r="LI109" s="736">
        <f t="shared" si="368"/>
        <v>0</v>
      </c>
      <c r="LJ109" s="761">
        <f t="shared" si="369"/>
        <v>0</v>
      </c>
      <c r="LK109" s="532">
        <f t="shared" si="487"/>
        <v>0</v>
      </c>
      <c r="LL109" s="533" t="str">
        <f t="shared" si="488"/>
        <v>○</v>
      </c>
      <c r="LM109" s="600">
        <f t="shared" si="370"/>
        <v>0</v>
      </c>
      <c r="LN109" s="602" t="str">
        <f t="shared" si="489"/>
        <v>○</v>
      </c>
      <c r="LO109" s="608">
        <f t="shared" si="371"/>
        <v>0</v>
      </c>
      <c r="LP109" s="521" t="str">
        <f t="shared" si="372"/>
        <v/>
      </c>
      <c r="LQ109" s="607">
        <f t="shared" si="373"/>
        <v>0</v>
      </c>
      <c r="LR109" s="521" t="str">
        <f t="shared" si="374"/>
        <v/>
      </c>
      <c r="LS109" s="519" t="str">
        <f t="shared" si="375"/>
        <v/>
      </c>
      <c r="LT109" s="526" t="str">
        <f t="shared" si="376"/>
        <v>○</v>
      </c>
      <c r="LU109" s="601" t="str">
        <f t="shared" si="490"/>
        <v/>
      </c>
      <c r="LV109" s="601">
        <f t="shared" si="491"/>
        <v>0</v>
      </c>
      <c r="LW109" s="761">
        <f t="shared" si="377"/>
        <v>0</v>
      </c>
      <c r="LX109" s="735">
        <f t="shared" si="378"/>
        <v>0</v>
      </c>
      <c r="LY109" s="530" t="str">
        <f t="shared" si="379"/>
        <v>○</v>
      </c>
      <c r="LZ109" s="736">
        <f t="shared" si="380"/>
        <v>0</v>
      </c>
      <c r="MA109" s="761">
        <f t="shared" si="381"/>
        <v>0</v>
      </c>
      <c r="MB109" s="532">
        <f t="shared" si="382"/>
        <v>0</v>
      </c>
      <c r="MC109" s="533" t="str">
        <f t="shared" si="492"/>
        <v>○</v>
      </c>
      <c r="MD109" s="473">
        <f>IF(AND($H109=1,$T109=1),SUMIF($E$14:$E$213,E109,$CA$14:CA308),0)</f>
        <v>0</v>
      </c>
      <c r="ME109" s="856" t="str">
        <f t="shared" si="383"/>
        <v>○</v>
      </c>
      <c r="MF109" s="869" t="str">
        <f t="shared" si="493"/>
        <v/>
      </c>
      <c r="MG109" s="870" t="str">
        <f t="shared" si="384"/>
        <v/>
      </c>
      <c r="MH109" s="871" t="str">
        <f t="shared" si="385"/>
        <v/>
      </c>
      <c r="MI109" s="872" t="str">
        <f t="shared" si="494"/>
        <v/>
      </c>
      <c r="MJ109" s="873" t="str">
        <f t="shared" si="386"/>
        <v/>
      </c>
      <c r="MK109" s="874">
        <f t="shared" si="387"/>
        <v>0</v>
      </c>
    </row>
    <row r="110" spans="1:349" ht="18.649999999999999" customHeight="1">
      <c r="A110" s="610">
        <f t="shared" si="311"/>
        <v>0</v>
      </c>
      <c r="B110" s="610">
        <f t="shared" si="388"/>
        <v>0</v>
      </c>
      <c r="C110" s="610">
        <f t="shared" si="389"/>
        <v>0</v>
      </c>
      <c r="D110" s="610">
        <f t="shared" si="390"/>
        <v>0</v>
      </c>
      <c r="E110" s="610">
        <f t="shared" si="312"/>
        <v>0</v>
      </c>
      <c r="F110" s="610">
        <f t="shared" si="391"/>
        <v>0</v>
      </c>
      <c r="G110" s="610">
        <f t="shared" si="392"/>
        <v>0</v>
      </c>
      <c r="H110" s="610">
        <f t="shared" si="393"/>
        <v>0</v>
      </c>
      <c r="I110" s="611">
        <f t="shared" si="313"/>
        <v>97</v>
      </c>
      <c r="J110" s="406"/>
      <c r="K110" s="407"/>
      <c r="L110" s="407"/>
      <c r="M110" s="720"/>
      <c r="N110" s="924"/>
      <c r="O110" s="918"/>
      <c r="P110" s="306"/>
      <c r="Q110" s="637">
        <f t="shared" si="394"/>
        <v>0</v>
      </c>
      <c r="R110" s="656"/>
      <c r="S110" s="655"/>
      <c r="T110" s="657"/>
      <c r="U110" s="657"/>
      <c r="V110" s="762">
        <f t="shared" ref="V110:V112" si="502">IF(W110&lt;&gt;"",IF(L110&lt;&gt;L109,1,IF(W110&lt;&gt;W109,V109+1,V109)),)</f>
        <v>0</v>
      </c>
      <c r="W110" s="305"/>
      <c r="X110" s="502"/>
      <c r="Y110" s="502"/>
      <c r="Z110" s="305"/>
      <c r="AA110" s="639" t="str">
        <f t="shared" si="395"/>
        <v/>
      </c>
      <c r="AB110" s="640" t="str">
        <f t="shared" si="396"/>
        <v/>
      </c>
      <c r="AC110" s="314"/>
      <c r="AD110" s="641">
        <f t="shared" si="397"/>
        <v>0</v>
      </c>
      <c r="AE110" s="729"/>
      <c r="AF110" s="728" t="str">
        <f>'整理番号表 （R6時） '!$AC110</f>
        <v/>
      </c>
      <c r="AG110" s="730" t="str">
        <f t="shared" si="398"/>
        <v/>
      </c>
      <c r="AH110" s="314"/>
      <c r="AI110" s="314"/>
      <c r="AJ110" s="639">
        <f>IF(AI110&lt;&gt;0,VLOOKUP(AI110,'整理番号表 （R6時） '!$B$20:$F$47,2,FALSE),)</f>
        <v>0</v>
      </c>
      <c r="AK110" s="409"/>
      <c r="AL110" s="733"/>
      <c r="AM110" s="409"/>
      <c r="AN110" s="315"/>
      <c r="AO110" s="644" t="str">
        <f>IF(AND($S110=1,$AN110&lt;&gt;0),VLOOKUP(AN110,'整理番号表 （R6時） '!$P$6:$Q$39,2,FALSE),IF(AND($T110=1,$AN110&gt;0,$AN110&lt;=8),VLOOKUP($AN110,'整理番号表 （R6時） '!$P$6:$Q$13,2,FALSE),IF($AN110&gt;=9,"ﾘｰｽは1～8の数字を選択","")))</f>
        <v/>
      </c>
      <c r="AP110" s="501"/>
      <c r="AQ110" s="645">
        <f t="shared" si="399"/>
        <v>0</v>
      </c>
      <c r="AR110" s="810"/>
      <c r="AS110" s="305"/>
      <c r="AT110" s="504"/>
      <c r="AU110" s="505"/>
      <c r="AV110" s="503"/>
      <c r="AW110" s="315"/>
      <c r="AX110" s="751">
        <f>IF(AW110&lt;&gt;0,VLOOKUP(AW110,'整理番号表 （R6時） '!$P$43:$R$49,2,FALSE),)</f>
        <v>0</v>
      </c>
      <c r="AY110" s="506"/>
      <c r="AZ110" s="505"/>
      <c r="BA110" s="503"/>
      <c r="BB110" s="444"/>
      <c r="BC110" s="759">
        <f t="shared" si="400"/>
        <v>0</v>
      </c>
      <c r="BD110" s="763">
        <f t="shared" ref="BD110:BD141" si="503">IF($LG110&gt;0,IF(SUMIFS($LI$14:$LI$213,$E$14:$E$213,E110)&lt;SUMIFS($LJ$14:$LJ$213,$E$14:$E$213,E110),IFERROR(ROUND($LG110,-3),0),IFERROR(ROUNDDOWN($LG110,-3),0)),)</f>
        <v>0</v>
      </c>
      <c r="BE110" s="759">
        <f t="shared" si="401"/>
        <v>0</v>
      </c>
      <c r="BF110" s="508"/>
      <c r="BG110" s="508"/>
      <c r="BH110" s="508"/>
      <c r="BI110" s="509"/>
      <c r="BJ110" s="770" t="str">
        <f t="shared" si="402"/>
        <v/>
      </c>
      <c r="BK110" s="772" t="str">
        <f t="shared" si="403"/>
        <v/>
      </c>
      <c r="BL110" s="648">
        <f t="shared" si="404"/>
        <v>0</v>
      </c>
      <c r="BM110" s="836"/>
      <c r="BN110" s="510"/>
      <c r="BO110" s="593"/>
      <c r="BP110" s="902"/>
      <c r="BQ110" s="756"/>
      <c r="BR110" s="756"/>
      <c r="BS110" s="756"/>
      <c r="BT110" s="929" t="str">
        <f t="shared" si="497"/>
        <v/>
      </c>
      <c r="BU110" s="911"/>
      <c r="BV110" s="752"/>
      <c r="BW110" s="751">
        <f>IF(BV110&lt;&gt;0,VLOOKUP(BV110,'整理番号表 （R6時） '!$P$43:$R$49,2,FALSE),)</f>
        <v>0</v>
      </c>
      <c r="BX110" s="758"/>
      <c r="BY110" s="757"/>
      <c r="BZ110" s="759" t="str">
        <f t="shared" si="405"/>
        <v/>
      </c>
      <c r="CA110" s="712"/>
      <c r="CB110" s="759">
        <f t="shared" si="406"/>
        <v>0</v>
      </c>
      <c r="CC110" s="763" t="str">
        <f t="shared" ref="CC110:CC141" si="504">IF(AND(MI110&lt;=84,MI110&gt;=48),ROUNDDOWN(CA110*3/7,-3),IF(AND(MI110&gt;=36,MI110&lt;48),ROUNDDOWN(CA110*MI110/84*0.75,-3),""))</f>
        <v/>
      </c>
      <c r="CD110" s="754"/>
      <c r="CE110" s="754"/>
      <c r="CF110" s="759">
        <f t="shared" si="407"/>
        <v>0</v>
      </c>
      <c r="CG110" s="748"/>
      <c r="CH110" s="748"/>
      <c r="CI110" s="622"/>
      <c r="CJ110" s="853"/>
      <c r="CK110" s="854"/>
      <c r="CL110" s="665" t="str">
        <f t="shared" si="408"/>
        <v/>
      </c>
      <c r="CM110" s="666" t="str">
        <f t="shared" ref="CM110:CM141" si="505">IF(AND($MJ110=3,$CJ110&gt;=DC110+10),1,IF(AND($MJ110&gt;3,$CJ110&gt;DC110+10,1),1,""))</f>
        <v/>
      </c>
      <c r="CN110" s="744"/>
      <c r="CO110" s="496"/>
      <c r="CP110" s="762" t="str">
        <f t="shared" ref="CP110:CP141" si="506">IF(AND(W110&lt;&gt;"",H110=1),1,IF(AND(OR(S110=1,$T110=1),$DN110=1),1,""))</f>
        <v/>
      </c>
      <c r="CQ110" s="740"/>
      <c r="CR110" s="749"/>
      <c r="CS110" s="740"/>
      <c r="CT110" s="740"/>
      <c r="CU110" s="740"/>
      <c r="CV110" s="649" t="str">
        <f t="shared" si="409"/>
        <v/>
      </c>
      <c r="CW110" s="547">
        <f t="shared" si="410"/>
        <v>0</v>
      </c>
      <c r="CX110" s="762" t="str">
        <f t="shared" ref="CX110:CX141" si="507">IF(AND(OR(S110=1,T110=1),H110=1),1,"")</f>
        <v/>
      </c>
      <c r="CY110" s="715"/>
      <c r="CZ110" s="740"/>
      <c r="DA110" s="715"/>
      <c r="DB110" s="715"/>
      <c r="DC110" s="714"/>
      <c r="DD110" s="649" t="str">
        <f t="shared" si="411"/>
        <v/>
      </c>
      <c r="DE110" s="547" t="str">
        <f t="shared" si="412"/>
        <v/>
      </c>
      <c r="DF110" s="762">
        <f t="shared" si="413"/>
        <v>0</v>
      </c>
      <c r="DG110" s="762" t="str">
        <f t="shared" si="414"/>
        <v/>
      </c>
      <c r="DH110" s="762">
        <f t="shared" si="415"/>
        <v>0</v>
      </c>
      <c r="DI110" s="762">
        <f t="shared" si="416"/>
        <v>0</v>
      </c>
      <c r="DJ110" s="762">
        <f t="shared" si="417"/>
        <v>0</v>
      </c>
      <c r="DK110" s="762">
        <f t="shared" si="418"/>
        <v>0</v>
      </c>
      <c r="DL110" s="762">
        <f t="shared" si="419"/>
        <v>0</v>
      </c>
      <c r="DM110" s="762" t="str">
        <f t="shared" si="420"/>
        <v/>
      </c>
      <c r="DN110" s="855"/>
      <c r="DO110" s="661">
        <f t="shared" si="500"/>
        <v>0</v>
      </c>
      <c r="DP110" s="336">
        <f t="shared" si="500"/>
        <v>0</v>
      </c>
      <c r="DQ110" s="336">
        <f t="shared" si="500"/>
        <v>0</v>
      </c>
      <c r="DR110" s="336">
        <f t="shared" si="500"/>
        <v>0</v>
      </c>
      <c r="DS110" s="336">
        <f t="shared" si="500"/>
        <v>0</v>
      </c>
      <c r="DT110" s="336">
        <f t="shared" si="500"/>
        <v>0</v>
      </c>
      <c r="DU110" s="336">
        <f t="shared" ref="DU110:DU141" si="508">IF(OR($CQ110&lt;=0,$CU110&lt;=0),0,IF(AND($AA110=1,$H110=1,$FU110&lt;&gt;1,DU$2&lt;=$CV110),1,))</f>
        <v>0</v>
      </c>
      <c r="DV110" s="336">
        <f t="shared" si="501"/>
        <v>0</v>
      </c>
      <c r="DW110" s="336">
        <f t="shared" si="501"/>
        <v>0</v>
      </c>
      <c r="DX110" s="336">
        <f t="shared" si="501"/>
        <v>0</v>
      </c>
      <c r="DY110" s="336">
        <f t="shared" si="501"/>
        <v>0</v>
      </c>
      <c r="DZ110" s="336">
        <f t="shared" si="501"/>
        <v>0</v>
      </c>
      <c r="EA110" s="336">
        <f t="shared" si="501"/>
        <v>0</v>
      </c>
      <c r="EB110" s="336">
        <f t="shared" ref="EB110:EB141" si="509">IF($CU110&lt;0,0,IF(AND($AA110=1,$H110=1,$FU110&lt;&gt;1,EB$2&lt;=$CW110),1,))</f>
        <v>0</v>
      </c>
      <c r="EC110" s="336">
        <f t="shared" ref="EC110:EC141" si="510">IF(AND($H110=1,$AA110=1,$AC110=2,$FU110=1,(SUM($ED110:$EG110)&lt;&gt;1)),IF($CU110&gt;=$AG110,1,),)</f>
        <v>0</v>
      </c>
      <c r="ED110" s="336">
        <f t="shared" ref="ED110:ED141" si="511">IF(AND($H110=1,$AA110=1,$AC110=2,$FU110=1,(SUM(EE110:EG110)&lt;&gt;1)),IF((($CU110-$AG110)/$AG110)&gt;=0.1,1,),)</f>
        <v>0</v>
      </c>
      <c r="EE110" s="336">
        <f t="shared" ref="EE110:EE141" si="512">IF(AND($H110=1,$AA110=1,$AC110=2,$FU110=1,(SUM(EF110:EG110)&lt;&gt;1)),IF((($CU110-$AG110)/$AG110)&gt;=0.2,1,),)</f>
        <v>0</v>
      </c>
      <c r="EF110" s="336">
        <f t="shared" ref="EF110:EF141" si="513">IF(AND($H110=1,$AA110=1,$AC110=2,$FU110=1,(SUM(EG110)&lt;&gt;1)),IF((($CU110-$AG110)/$AG110)&gt;=0.3,1,),)</f>
        <v>0</v>
      </c>
      <c r="EG110" s="390">
        <f t="shared" ref="EG110:EG141" si="514">IF(AND($H110=1,$AA110=1,$AC110=2,$FU110=1),IF((($CU110-$AG110)/$AG110)&gt;=0.4,1,),)</f>
        <v>0</v>
      </c>
      <c r="EH110" s="650">
        <f t="shared" si="421"/>
        <v>0</v>
      </c>
      <c r="EI110" s="650">
        <f>IF($AA110=1,IF(SUM($EH110:EH110)&lt;&gt;1,IF(SUM(GR110,HC110,HL110)&gt;0,1,),),)</f>
        <v>0</v>
      </c>
      <c r="EJ110" s="650">
        <f>IF($AA110=1,IF(SUM($EH110:EI110)&lt;&gt;1,IF(SUM(GS110,HD110,HM110)&gt;0,1,),),)</f>
        <v>0</v>
      </c>
      <c r="EK110" s="650">
        <f>IF($AA110=1,IF(SUM($EH110:EJ110)&lt;&gt;1,IF(SUM(GT110,HE110,HN110)&gt;0,1,),),)</f>
        <v>0</v>
      </c>
      <c r="EL110" s="650">
        <f>IF($AA110=1,IF(SUM($EH110:EK110)&lt;&gt;1,IF(SUM(GU110,GZ110,HF110,HO110)&gt;0,1,),),)</f>
        <v>0</v>
      </c>
      <c r="EM110" s="650">
        <f>IF($AA110=1,IF(SUM($EH110:EK110)&lt;&gt;1,IF(SUM(GV110,HG110,HP110)&gt;0,1,),),)</f>
        <v>0</v>
      </c>
      <c r="EN110" s="650">
        <f>IF($AA110=1,IF(SUM($EH110:EL110)&lt;&gt;1,IF(SUM(GW110,HH110,HQ110)&gt;0,1,),),)</f>
        <v>0</v>
      </c>
      <c r="EO110" s="650">
        <f>IF($AA110=1,IF(SUM($EH110:EM110)&lt;&gt;1,IF(SUM(GX110,HI110,HR110)&gt;0,1,),),)</f>
        <v>0</v>
      </c>
      <c r="EP110" s="650">
        <f>IF($AA110=1,IF(SUM($EH110:EO110)&lt;&gt;1,IF(SUM(GY110,HJ110,HS110,HA110)&gt;0,1,),),)</f>
        <v>0</v>
      </c>
      <c r="EQ110" s="818"/>
      <c r="ER110" s="818"/>
      <c r="ES110" s="818"/>
      <c r="ET110" s="818"/>
      <c r="EU110" s="818"/>
      <c r="EV110" s="818"/>
      <c r="EW110" s="59"/>
      <c r="EX110" s="59"/>
      <c r="EY110" s="59"/>
      <c r="EZ110" s="59"/>
      <c r="FA110" s="59"/>
      <c r="FB110" s="650">
        <f t="shared" si="327"/>
        <v>0</v>
      </c>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11"/>
      <c r="GB110" s="59"/>
      <c r="GC110" s="932"/>
      <c r="GD110" s="662"/>
      <c r="GE110" s="512"/>
      <c r="GF110" s="513"/>
      <c r="GG110" s="514"/>
      <c r="GH110" s="514"/>
      <c r="GI110" s="515">
        <f t="shared" ref="GI110:GI141" si="515">IF(AND($H110=1,$GG110&lt;&gt;GH110),ROUND($GH110-$GG110,50),0)</f>
        <v>0</v>
      </c>
      <c r="GJ110" s="516">
        <f t="shared" ref="GJ110:GJ141" si="516">IF(AND($H110=1,$GG110&gt;0),ROUNDDOWN($GI110/$GG110,2),0)</f>
        <v>0</v>
      </c>
      <c r="GK110" s="517">
        <f t="shared" si="330"/>
        <v>0</v>
      </c>
      <c r="GL110" s="518">
        <f t="shared" ref="GL110:GL141" si="517">IF(OR(AND($GK110&gt;=1,$GK110&lt;=3),$GK110=6),$AJ110,)</f>
        <v>0</v>
      </c>
      <c r="GM110" s="518">
        <f t="shared" ref="GM110:GM141" si="518">IF(OR($GK110=4,$GK110=7),$AJ110,)</f>
        <v>0</v>
      </c>
      <c r="GN110" s="518">
        <f t="shared" ref="GN110:GN141" si="519">IF($GK110=5,$AJ110,)</f>
        <v>0</v>
      </c>
      <c r="GO110" s="518">
        <f t="shared" ref="GO110:GO141" si="520">IF(AND($GK110&gt;=8,$GK110&lt;=13),$AJ110,)</f>
        <v>0</v>
      </c>
      <c r="GP110" s="517">
        <f t="shared" si="422"/>
        <v>0</v>
      </c>
      <c r="GQ110" s="517">
        <f t="shared" si="423"/>
        <v>0</v>
      </c>
      <c r="GR110" s="517">
        <f>IF($GF110&lt;&gt;1,IF(AND(SUM($GQ110:GQ110)&lt;&gt;1),IF($GI110&gt;=10,1,),),0)</f>
        <v>0</v>
      </c>
      <c r="GS110" s="517">
        <f>IF($GF110&lt;&gt;1,IF(AND(SUM($GQ110:GR110)&lt;&gt;1),IF(AND($GE110=1,$GI110&gt;=4),1,),),0)</f>
        <v>0</v>
      </c>
      <c r="GT110" s="517">
        <f>IF($GF110&lt;&gt;1,IF(AND(SUM($GQ110:GS110)&lt;&gt;1),IF(AND($GE110=1,$GI110&gt;=2),1,),),0)</f>
        <v>0</v>
      </c>
      <c r="GU110" s="517">
        <f>IF($GF110&lt;&gt;1,IF(AND(SUM($GQ110:GT110)&lt;&gt;1),IF(AND($GE110=1,$GI110&gt;0),1,),),0)</f>
        <v>0</v>
      </c>
      <c r="GV110" s="517">
        <f>IF($GF110&lt;&gt;1,IF(AND(SUM($GQ110:GU110)&lt;&gt;1),IF($GI110&gt;=4,1,),),0)</f>
        <v>0</v>
      </c>
      <c r="GW110" s="517">
        <f>IF($GF110&lt;&gt;1,IF(AND(SUM($GQ110:GV110)&lt;&gt;1),IF($GE110=1,1,),),0)</f>
        <v>0</v>
      </c>
      <c r="GX110" s="517">
        <f>IF($GF110&lt;&gt;1,IF(AND(SUM($GQ110:GW110)&lt;&gt;1),IF($GI110&gt;=2,1,),),0)</f>
        <v>0</v>
      </c>
      <c r="GY110" s="517">
        <f>IF($GF110&lt;&gt;1,IF(AND(SUM($GQ110:GX110)&lt;&gt;1),IF($GI110&gt;0,1,),),0)</f>
        <v>0</v>
      </c>
      <c r="GZ110" s="517">
        <f t="shared" si="424"/>
        <v>0</v>
      </c>
      <c r="HA110" s="517">
        <f>IF(AND(SUM($GZ110:GZ110)&lt;&gt;1,$GP110=4,$GF110=1,$GI110&gt;0),1,0)</f>
        <v>0</v>
      </c>
      <c r="HB110" s="517">
        <f t="shared" si="425"/>
        <v>0</v>
      </c>
      <c r="HC110" s="517">
        <f t="shared" si="426"/>
        <v>0</v>
      </c>
      <c r="HD110" s="517">
        <f>IF(AND($GP110=2,SUM($HB110:HC110)&lt;&gt;1),IF(AND($GE110=1,$GJ110&gt;=0.2),1,),)</f>
        <v>0</v>
      </c>
      <c r="HE110" s="517">
        <f>IF(AND($GP110=2,SUM($HB110:HD110)&lt;&gt;1),IF(AND($GE110=1,$GJ110&gt;=0.1),1,),)</f>
        <v>0</v>
      </c>
      <c r="HF110" s="517">
        <f>IF(AND($GP110=2,SUM($HB110:HE110)&lt;&gt;1),IF(AND($GE110=1,$GI110&gt;0),1,),)</f>
        <v>0</v>
      </c>
      <c r="HG110" s="517">
        <f>IF(AND($GP110=2,SUM($HB110:HF110)&lt;&gt;1),IF($GJ110&gt;=0.2,1,),)</f>
        <v>0</v>
      </c>
      <c r="HH110" s="517">
        <f>IF(AND($GP110=2,SUM($HB110:HG110)&lt;&gt;1),IF($GE110=1,1,),)</f>
        <v>0</v>
      </c>
      <c r="HI110" s="517">
        <f>IF(AND($GP110=2,SUM($HB110:HH110)&lt;&gt;1),IF($GJ110&gt;=0.1,1,),)</f>
        <v>0</v>
      </c>
      <c r="HJ110" s="517">
        <f>IF(AND(SUM($HB110:HI110)&lt;&gt;1,$GP110=2,$GI110&gt;0),1,)</f>
        <v>0</v>
      </c>
      <c r="HK110" s="517">
        <f t="shared" si="427"/>
        <v>0</v>
      </c>
      <c r="HL110" s="517">
        <f t="shared" si="428"/>
        <v>0</v>
      </c>
      <c r="HM110" s="517">
        <f>IF(AND($GP110=3,SUM($HK110:HL110)&lt;&gt;1),IF(AND($GE110=1,$GJ110&gt;=0.1),1,),)</f>
        <v>0</v>
      </c>
      <c r="HN110" s="517">
        <f>IF(AND($GP110=3,SUM($HK110:HM110)&lt;&gt;1),IF(AND($GE110=1,$GJ110&gt;=0.05),1,),)</f>
        <v>0</v>
      </c>
      <c r="HO110" s="517">
        <f>IF(AND($GP110=3,SUM($HK110:HN110)&lt;&gt;1),IF(AND($GE110=1,$GI110&gt;0),1,),)</f>
        <v>0</v>
      </c>
      <c r="HP110" s="517">
        <f>IF(AND($GP110=3,SUM($HK110:HO110)&lt;&gt;1),IF($GJ110&gt;=0.1,1,),)</f>
        <v>0</v>
      </c>
      <c r="HQ110" s="517">
        <f>IF(AND($GP110=3,SUM($HK110:HP110)&lt;&gt;1),IF($GE110=1,1,),)</f>
        <v>0</v>
      </c>
      <c r="HR110" s="517">
        <f>IF(AND($GP110=3,SUM($HK110:HQ110)&lt;&gt;1),IF($GJ110&gt;=0.05,1,),)</f>
        <v>0</v>
      </c>
      <c r="HS110" s="517">
        <f>IF(AND(SUM($HK110:HR110)&lt;&gt;1,$GP110=3,$GF110=1,$GI110&gt;0),1,)</f>
        <v>0</v>
      </c>
      <c r="HT110" s="831"/>
      <c r="HU110" s="520">
        <f t="shared" si="429"/>
        <v>0</v>
      </c>
      <c r="HV110" s="521">
        <f t="shared" si="430"/>
        <v>0</v>
      </c>
      <c r="HW110" s="521">
        <f t="shared" si="431"/>
        <v>0</v>
      </c>
      <c r="HX110" s="521">
        <f t="shared" si="432"/>
        <v>0</v>
      </c>
      <c r="HY110" s="521">
        <f t="shared" si="433"/>
        <v>0</v>
      </c>
      <c r="HZ110" s="521">
        <f t="shared" si="434"/>
        <v>0</v>
      </c>
      <c r="IA110" s="521">
        <f t="shared" si="435"/>
        <v>0</v>
      </c>
      <c r="IB110" s="521">
        <f t="shared" si="436"/>
        <v>0</v>
      </c>
      <c r="IC110" s="521">
        <f t="shared" si="437"/>
        <v>0</v>
      </c>
      <c r="ID110" s="521">
        <f t="shared" si="438"/>
        <v>0</v>
      </c>
      <c r="IE110" s="521">
        <f t="shared" si="439"/>
        <v>0</v>
      </c>
      <c r="IF110" s="521">
        <f t="shared" si="440"/>
        <v>0</v>
      </c>
      <c r="IG110" s="521">
        <f t="shared" si="441"/>
        <v>0</v>
      </c>
      <c r="IH110" s="521">
        <f t="shared" si="442"/>
        <v>0</v>
      </c>
      <c r="II110" s="521">
        <f t="shared" si="443"/>
        <v>0</v>
      </c>
      <c r="IJ110" s="521">
        <f t="shared" si="444"/>
        <v>0</v>
      </c>
      <c r="IK110" s="521">
        <f t="shared" si="445"/>
        <v>0</v>
      </c>
      <c r="IL110" s="521">
        <f t="shared" si="446"/>
        <v>0</v>
      </c>
      <c r="IM110" s="521">
        <f t="shared" si="447"/>
        <v>0</v>
      </c>
      <c r="IN110" s="521">
        <f t="shared" ref="IN110:IN141" si="521">IF($H110=1,EH110*$IN$5,0)</f>
        <v>0</v>
      </c>
      <c r="IO110" s="521">
        <f t="shared" ref="IO110:IO141" si="522">IF($H110=1,EI110*$IO$5,0)</f>
        <v>0</v>
      </c>
      <c r="IP110" s="521">
        <f t="shared" ref="IP110:IP141" si="523">IF($H110=1,EJ110*$IP$5,0)</f>
        <v>0</v>
      </c>
      <c r="IQ110" s="521">
        <f t="shared" ref="IQ110:IQ141" si="524">IF($H110=1,EK110*$IQ$5,0)</f>
        <v>0</v>
      </c>
      <c r="IR110" s="521">
        <f t="shared" ref="IR110:IR141" si="525">IF($H110=1,EL110*$IR$5,0)</f>
        <v>0</v>
      </c>
      <c r="IS110" s="521">
        <f t="shared" ref="IS110:IS141" si="526">IF($H110=1,EM110*$IS$5,0)</f>
        <v>0</v>
      </c>
      <c r="IT110" s="521">
        <f t="shared" ref="IT110:IT141" si="527">IF($H110=1,EN110*$IT$5,0)</f>
        <v>0</v>
      </c>
      <c r="IU110" s="521">
        <f t="shared" ref="IU110:IU141" si="528">IF($H110=1,EO110*$IU$5,0)</f>
        <v>0</v>
      </c>
      <c r="IV110" s="521">
        <f t="shared" ref="IV110:IV141" si="529">IF($H110=1,EP110*$IV$5,0)</f>
        <v>0</v>
      </c>
      <c r="IW110" s="823">
        <f t="shared" ref="IW110:IW141" si="530">IF($H110=1,EQ110*$IW$5,0)</f>
        <v>0</v>
      </c>
      <c r="IX110" s="521">
        <f t="shared" ref="IX110:IX141" si="531">IF($ER110=1,IF($H110=1,ER110*IX$5,0),)</f>
        <v>0</v>
      </c>
      <c r="IY110" s="521">
        <f t="shared" ref="IY110:IY141" si="532">IF($ES110=1,IF($H110=1,$ES110*IY$5,0),)</f>
        <v>0</v>
      </c>
      <c r="IZ110" s="823">
        <f t="shared" si="448"/>
        <v>0</v>
      </c>
      <c r="JA110" s="521">
        <f t="shared" ref="JA110:JA141" si="533">IF($EU110=1,IF($H110=1,$EU110*JA$5,0),)</f>
        <v>0</v>
      </c>
      <c r="JB110" s="521">
        <f t="shared" ref="JB110:JB141" si="534">IF($EV110=1,IF($H110=1,$EV110*JB$5,0),)</f>
        <v>0</v>
      </c>
      <c r="JC110" s="521">
        <f t="shared" ref="JC110:JC141" si="535">IF($H110=1,$EW110*JC$5,0)</f>
        <v>0</v>
      </c>
      <c r="JD110" s="521">
        <f t="shared" si="449"/>
        <v>0</v>
      </c>
      <c r="JE110" s="521">
        <f t="shared" si="450"/>
        <v>0</v>
      </c>
      <c r="JF110" s="521">
        <f t="shared" si="451"/>
        <v>0</v>
      </c>
      <c r="JG110" s="521">
        <f t="shared" si="452"/>
        <v>0</v>
      </c>
      <c r="JH110" s="521">
        <f t="shared" si="453"/>
        <v>0</v>
      </c>
      <c r="JI110" s="521">
        <f t="shared" si="454"/>
        <v>0</v>
      </c>
      <c r="JJ110" s="521">
        <f t="shared" si="455"/>
        <v>0</v>
      </c>
      <c r="JK110" s="521">
        <f t="shared" si="456"/>
        <v>0</v>
      </c>
      <c r="JL110" s="521">
        <f t="shared" si="457"/>
        <v>0</v>
      </c>
      <c r="JM110" s="521">
        <f t="shared" si="458"/>
        <v>0</v>
      </c>
      <c r="JN110" s="521">
        <f t="shared" si="459"/>
        <v>0</v>
      </c>
      <c r="JO110" s="521">
        <f t="shared" si="460"/>
        <v>0</v>
      </c>
      <c r="JP110" s="521">
        <f t="shared" si="461"/>
        <v>0</v>
      </c>
      <c r="JQ110" s="521">
        <f t="shared" si="462"/>
        <v>0</v>
      </c>
      <c r="JR110" s="521">
        <f t="shared" si="463"/>
        <v>0</v>
      </c>
      <c r="JS110" s="521">
        <f t="shared" si="464"/>
        <v>0</v>
      </c>
      <c r="JT110" s="521">
        <f t="shared" si="465"/>
        <v>0</v>
      </c>
      <c r="JU110" s="521">
        <f t="shared" si="466"/>
        <v>0</v>
      </c>
      <c r="JV110" s="521">
        <f t="shared" si="467"/>
        <v>0</v>
      </c>
      <c r="JW110" s="521">
        <f t="shared" si="468"/>
        <v>0</v>
      </c>
      <c r="JX110" s="521">
        <f t="shared" si="469"/>
        <v>0</v>
      </c>
      <c r="JY110" s="521">
        <f t="shared" si="470"/>
        <v>0</v>
      </c>
      <c r="JZ110" s="521">
        <f t="shared" si="471"/>
        <v>0</v>
      </c>
      <c r="KA110" s="521">
        <f t="shared" si="472"/>
        <v>0</v>
      </c>
      <c r="KB110" s="521">
        <f t="shared" si="473"/>
        <v>0</v>
      </c>
      <c r="KC110" s="521">
        <f t="shared" si="474"/>
        <v>0</v>
      </c>
      <c r="KD110" s="521">
        <f t="shared" si="475"/>
        <v>0</v>
      </c>
      <c r="KE110" s="521">
        <f t="shared" si="476"/>
        <v>0</v>
      </c>
      <c r="KF110" s="521">
        <f t="shared" ref="KF110:KF141" si="536">IF($H110=1,IF($FZ110&gt;=3,3,$FZ110*KF$5),0)</f>
        <v>0</v>
      </c>
      <c r="KG110" s="521">
        <f t="shared" si="477"/>
        <v>0</v>
      </c>
      <c r="KH110" s="521">
        <f t="shared" si="478"/>
        <v>0</v>
      </c>
      <c r="KI110" s="522">
        <f t="shared" si="479"/>
        <v>0</v>
      </c>
      <c r="KJ110" s="521">
        <f t="shared" ref="KJ110:KJ141" si="537">IF(F110=1,SUMIF($C$14:$C$213,C110,$H$14:$H$213),0)</f>
        <v>0</v>
      </c>
      <c r="KK110" s="760">
        <f>IF(H110=1,VLOOKUP(C110,'総括表 (A表)'!$E$12:$AW$542,42,FALSE),)</f>
        <v>0</v>
      </c>
      <c r="KL110" s="524">
        <f t="shared" si="480"/>
        <v>0</v>
      </c>
      <c r="KM110" s="521" t="str">
        <f t="shared" si="352"/>
        <v/>
      </c>
      <c r="KN110" s="521" t="str">
        <f t="shared" si="353"/>
        <v/>
      </c>
      <c r="KO110" s="521" t="str">
        <f t="shared" si="481"/>
        <v/>
      </c>
      <c r="KP110" s="521" t="str">
        <f t="shared" si="354"/>
        <v/>
      </c>
      <c r="KQ110" s="521" t="str">
        <f t="shared" si="355"/>
        <v/>
      </c>
      <c r="KR110" s="521" t="str">
        <f t="shared" si="356"/>
        <v/>
      </c>
      <c r="KS110" s="521" t="str">
        <f t="shared" si="357"/>
        <v/>
      </c>
      <c r="KT110" s="521" t="str">
        <f t="shared" si="358"/>
        <v/>
      </c>
      <c r="KU110" s="760" t="str">
        <f t="shared" si="359"/>
        <v/>
      </c>
      <c r="KV110" s="521" t="str">
        <f t="shared" ref="KV110:KV141" si="538">IF((SUM($DO110:$DU110)&gt;0),IF(AND(OR(S110=1,T110=1),$CP110=1),"○",""),"")</f>
        <v/>
      </c>
      <c r="KW110" s="520">
        <f t="shared" si="361"/>
        <v>0</v>
      </c>
      <c r="KX110" s="521" t="str">
        <f t="shared" si="482"/>
        <v/>
      </c>
      <c r="KY110" s="525">
        <f t="shared" ref="KY110:KY141" si="539">IF(AND($S110=1,$AR110&lt;&gt;""),IF($AP110&lt;&gt;1,IF(AND(5&lt;=BN110,BN110&lt;=20),"○",IF(OR(AND(4&lt;=BN110,BN110&lt;=24),OR(AN110=30,AN110=31)),"△","×")),IF(AND(AP110=1,5&lt;=BO110,BO110&lt;=20),"中古○",IF(AND(4&lt;=BO110,BO110&lt;=24),"中古△","×"))),)</f>
        <v>0</v>
      </c>
      <c r="KZ110" s="521" t="str">
        <f t="shared" ref="KZ110:KZ141" si="540">IF(AR110&lt;&gt;"",IF(AW110&gt;0,"○","×"),"")</f>
        <v/>
      </c>
      <c r="LA110" s="760" t="str">
        <f t="shared" ref="LA110:LA141" si="541">IF(AND($H110=1,$S110=1),IF($CY110&lt;=0,"△",IF(OR($DC110-$CY110&gt;=4,$DD110&gt;=0.3),"○","×")),"")</f>
        <v/>
      </c>
      <c r="LB110" s="526" t="str">
        <f t="shared" si="365"/>
        <v>○</v>
      </c>
      <c r="LC110" s="520">
        <f t="shared" si="483"/>
        <v>0</v>
      </c>
      <c r="LD110" s="527">
        <f t="shared" si="484"/>
        <v>0</v>
      </c>
      <c r="LE110" s="527" t="str">
        <f t="shared" si="485"/>
        <v/>
      </c>
      <c r="LF110" s="761" t="str">
        <f t="shared" si="486"/>
        <v/>
      </c>
      <c r="LG110" s="735" t="str">
        <f t="shared" ref="LG110:LG141" si="542">IF($AA110&gt;0,IF(SUMIFS($LI$14:$LI$213,$E$14:$E$213,E110)&lt;SUMIFS($LJ$14:$LJ$213,$E$14:$E$213,E110),$LF110*SUMIFS($LI$14:$LI$213,$E$14:$E$213,E110)/SUMIFS($LJ$14:$LJ$213,$E$14:$E$213,E110),$LF110))</f>
        <v/>
      </c>
      <c r="LH110" s="530" t="str">
        <f t="shared" ref="LH110:LH141" si="543">IF($BC110&lt;=$LG110,"○","×")</f>
        <v>○</v>
      </c>
      <c r="LI110" s="736">
        <f t="shared" si="368"/>
        <v>0</v>
      </c>
      <c r="LJ110" s="761">
        <f t="shared" ref="LJ110:LJ141" si="544">IF($S110=1,SUMIF($E$14:$E$213,$E110,$LF$14:$LF$213),0)</f>
        <v>0</v>
      </c>
      <c r="LK110" s="532">
        <f t="shared" si="487"/>
        <v>0</v>
      </c>
      <c r="LL110" s="533" t="str">
        <f t="shared" si="488"/>
        <v>○</v>
      </c>
      <c r="LM110" s="600">
        <f t="shared" ref="LM110:LM141" si="545">IF(AND($H110=1,$S110=1),SUMIF($E$14:$E$213,E110,$BB$14:$BB$213),0)</f>
        <v>0</v>
      </c>
      <c r="LN110" s="602" t="str">
        <f t="shared" si="489"/>
        <v>○</v>
      </c>
      <c r="LO110" s="608">
        <f t="shared" si="371"/>
        <v>0</v>
      </c>
      <c r="LP110" s="521" t="str">
        <f t="shared" ref="LP110:LP141" si="546">IF(AND($T110=1,$AR110&lt;&gt;""),IF($BZ110&gt;=500000,"○","×"),"")</f>
        <v/>
      </c>
      <c r="LQ110" s="607">
        <f t="shared" ref="LQ110:LQ141" si="547">IF(AND($T110=1,$AR110&lt;&gt;""),IF($AP110&lt;&gt;1,IF(AND(5&lt;=CH110,CH110&lt;=20),"○",IF(OR(AND(4&lt;=CH110,
CH110&lt;=24),OR(AN110=30,AN110=31)),"△","×")),IF(AND(AP110=1,5&lt;=CI110,CI110&lt;=20),
"中古○",IF(AND(4&lt;=CI110,CI110&lt;=24),"中古△","×"))),)</f>
        <v>0</v>
      </c>
      <c r="LR110" s="521" t="str">
        <f t="shared" ref="LR110:LR141" si="548">IF(AND($T110=1,$AR110&lt;&gt;""),IF($BY110&gt;0,"○","×"),"")</f>
        <v/>
      </c>
      <c r="LS110" s="519" t="str">
        <f t="shared" ref="LS110:LS141" si="549">IF(AND($H110=1,$T110=1),IF($CY110&lt;=0,"△",IF(OR($CY110-$DE110&gt;=4,$DD110&gt;=0.3),"○","×")),"")</f>
        <v/>
      </c>
      <c r="LT110" s="526" t="str">
        <f t="shared" si="376"/>
        <v>○</v>
      </c>
      <c r="LU110" s="601" t="str">
        <f t="shared" si="490"/>
        <v/>
      </c>
      <c r="LV110" s="601">
        <f t="shared" si="491"/>
        <v>0</v>
      </c>
      <c r="LW110" s="761">
        <f t="shared" ref="LW110:LW141" si="550">IF(AND($T110=1,$MI110&lt;=84,$MI110&gt;=48),ROUNDDOWN(CA110*3/7,0),IF(AND($T110=1,$MI110&gt;=36,$MI110&lt;48),ROUNDDOWN(CA110*$MI110/84*0.75,0),0))</f>
        <v>0</v>
      </c>
      <c r="LX110" s="735">
        <f t="shared" ref="LX110:LX141" si="551">IF(CA110&gt;0,IF(SUMIFS($LZ$14:$LZ$213,$E$14:$E$213,E110)&lt;SUMIFS($MA$14:$MA$213,$E$14:$E$213,E110),$LW110*SUMIFS($LZ$14:$LZ$213,$E$14:$E$213,E110)/SUMIFS($MA$14:$MA$213,$E$14:$E$213,E110),$LW110),)</f>
        <v>0</v>
      </c>
      <c r="LY110" s="530" t="str">
        <f t="shared" si="379"/>
        <v>○</v>
      </c>
      <c r="LZ110" s="736">
        <f t="shared" ref="LZ110:LZ141" si="552">IF(AND($T110=1,H110=1),IF(AA110=2,1000000,15000000),)</f>
        <v>0</v>
      </c>
      <c r="MA110" s="761">
        <f t="shared" ref="MA110:MA141" si="553">IF(AND($H110=1,$T110=1),SUMIF($E$14:$E$213,$E110,$LW$14:$LW$213),0)</f>
        <v>0</v>
      </c>
      <c r="MB110" s="532">
        <f t="shared" ref="MB110:MB141" si="554">IF(AND($H110=1,$T110=1),SUMIF($E$14:$E$213,$E110,$CC$14:$CC$213),0)</f>
        <v>0</v>
      </c>
      <c r="MC110" s="533" t="str">
        <f t="shared" si="492"/>
        <v>○</v>
      </c>
      <c r="MD110" s="473">
        <f>IF(AND($H110=1,$T110=1),SUMIF($E$14:$E$213,E110,$CA$14:CA309),0)</f>
        <v>0</v>
      </c>
      <c r="ME110" s="856" t="str">
        <f t="shared" si="383"/>
        <v>○</v>
      </c>
      <c r="MF110" s="869" t="str">
        <f t="shared" si="493"/>
        <v/>
      </c>
      <c r="MG110" s="870" t="str">
        <f t="shared" ref="MG110:MG141" si="555">IF(AND($H110=1,AE110&gt;0,$AC110=2),DATEDIF($AE110,$AF$2,"Yd"),"")</f>
        <v/>
      </c>
      <c r="MH110" s="871" t="str">
        <f t="shared" ref="MH110:MH141" si="556">IF(AND($H110=1,AE110&gt;0,$AC110=2,$MG110&gt;0),$MF110+1,MF110)</f>
        <v/>
      </c>
      <c r="MI110" s="872" t="str">
        <f t="shared" si="494"/>
        <v/>
      </c>
      <c r="MJ110" s="873" t="str">
        <f t="shared" ref="MJ110:MJ141" si="557">IF(AND($BR110&gt;0,$BS110&gt;0),DATEDIF($BR110,$BS110+1,"Y"),"")</f>
        <v/>
      </c>
      <c r="MK110" s="874">
        <f t="shared" ref="MK110:MK141" si="558">IFERROR(ROUND($DC110*(1.3*((CK110-(CZ110+MJ110))/3)),0),0)</f>
        <v>0</v>
      </c>
    </row>
    <row r="111" spans="1:349" ht="18.649999999999999" customHeight="1">
      <c r="A111" s="610">
        <f t="shared" si="311"/>
        <v>0</v>
      </c>
      <c r="B111" s="610">
        <f t="shared" si="388"/>
        <v>0</v>
      </c>
      <c r="C111" s="610">
        <f t="shared" si="389"/>
        <v>0</v>
      </c>
      <c r="D111" s="610">
        <f t="shared" si="390"/>
        <v>0</v>
      </c>
      <c r="E111" s="610">
        <f t="shared" si="312"/>
        <v>0</v>
      </c>
      <c r="F111" s="610">
        <f t="shared" si="391"/>
        <v>0</v>
      </c>
      <c r="G111" s="610">
        <f t="shared" si="392"/>
        <v>0</v>
      </c>
      <c r="H111" s="610">
        <f t="shared" si="393"/>
        <v>0</v>
      </c>
      <c r="I111" s="611">
        <f t="shared" si="313"/>
        <v>98</v>
      </c>
      <c r="J111" s="406"/>
      <c r="K111" s="407"/>
      <c r="L111" s="407"/>
      <c r="M111" s="720"/>
      <c r="N111" s="924"/>
      <c r="O111" s="918"/>
      <c r="P111" s="306"/>
      <c r="Q111" s="637">
        <f t="shared" si="394"/>
        <v>0</v>
      </c>
      <c r="R111" s="656"/>
      <c r="S111" s="655"/>
      <c r="T111" s="657"/>
      <c r="U111" s="657"/>
      <c r="V111" s="762">
        <f t="shared" si="502"/>
        <v>0</v>
      </c>
      <c r="W111" s="305"/>
      <c r="X111" s="502"/>
      <c r="Y111" s="502"/>
      <c r="Z111" s="305"/>
      <c r="AA111" s="639" t="str">
        <f t="shared" si="395"/>
        <v/>
      </c>
      <c r="AB111" s="640" t="str">
        <f t="shared" si="396"/>
        <v/>
      </c>
      <c r="AC111" s="314"/>
      <c r="AD111" s="641">
        <f t="shared" si="397"/>
        <v>0</v>
      </c>
      <c r="AE111" s="729"/>
      <c r="AF111" s="728" t="str">
        <f>'整理番号表 （R6時） '!$AC111</f>
        <v/>
      </c>
      <c r="AG111" s="730" t="str">
        <f t="shared" si="398"/>
        <v/>
      </c>
      <c r="AH111" s="314"/>
      <c r="AI111" s="314"/>
      <c r="AJ111" s="639">
        <f>IF(AI111&lt;&gt;0,VLOOKUP(AI111,'整理番号表 （R6時） '!$B$20:$F$47,2,FALSE),)</f>
        <v>0</v>
      </c>
      <c r="AK111" s="409"/>
      <c r="AL111" s="733"/>
      <c r="AM111" s="409"/>
      <c r="AN111" s="315"/>
      <c r="AO111" s="644" t="str">
        <f>IF(AND($S111=1,$AN111&lt;&gt;0),VLOOKUP(AN111,'整理番号表 （R6時） '!$P$6:$Q$39,2,FALSE),IF(AND($T111=1,$AN111&gt;0,$AN111&lt;=8),VLOOKUP($AN111,'整理番号表 （R6時） '!$P$6:$Q$13,2,FALSE),IF($AN111&gt;=9,"ﾘｰｽは1～8の数字を選択","")))</f>
        <v/>
      </c>
      <c r="AP111" s="501"/>
      <c r="AQ111" s="645">
        <f t="shared" si="399"/>
        <v>0</v>
      </c>
      <c r="AR111" s="810"/>
      <c r="AS111" s="305"/>
      <c r="AT111" s="504"/>
      <c r="AU111" s="505"/>
      <c r="AV111" s="503"/>
      <c r="AW111" s="315"/>
      <c r="AX111" s="751">
        <f>IF(AW111&lt;&gt;0,VLOOKUP(AW111,'整理番号表 （R6時） '!$P$43:$R$49,2,FALSE),)</f>
        <v>0</v>
      </c>
      <c r="AY111" s="506"/>
      <c r="AZ111" s="505"/>
      <c r="BA111" s="503"/>
      <c r="BB111" s="444"/>
      <c r="BC111" s="759">
        <f t="shared" si="400"/>
        <v>0</v>
      </c>
      <c r="BD111" s="763">
        <f t="shared" si="503"/>
        <v>0</v>
      </c>
      <c r="BE111" s="759">
        <f t="shared" si="401"/>
        <v>0</v>
      </c>
      <c r="BF111" s="508"/>
      <c r="BG111" s="508"/>
      <c r="BH111" s="508"/>
      <c r="BI111" s="509"/>
      <c r="BJ111" s="770" t="str">
        <f t="shared" si="402"/>
        <v/>
      </c>
      <c r="BK111" s="772" t="str">
        <f t="shared" si="403"/>
        <v/>
      </c>
      <c r="BL111" s="648">
        <f t="shared" si="404"/>
        <v>0</v>
      </c>
      <c r="BM111" s="836"/>
      <c r="BN111" s="510"/>
      <c r="BO111" s="593"/>
      <c r="BP111" s="902"/>
      <c r="BQ111" s="756"/>
      <c r="BR111" s="756"/>
      <c r="BS111" s="756"/>
      <c r="BT111" s="929" t="str">
        <f t="shared" si="497"/>
        <v/>
      </c>
      <c r="BU111" s="911"/>
      <c r="BV111" s="752"/>
      <c r="BW111" s="751">
        <f>IF(BV111&lt;&gt;0,VLOOKUP(BV111,'整理番号表 （R6時） '!$P$43:$R$49,2,FALSE),)</f>
        <v>0</v>
      </c>
      <c r="BX111" s="758"/>
      <c r="BY111" s="757"/>
      <c r="BZ111" s="759" t="str">
        <f t="shared" si="405"/>
        <v/>
      </c>
      <c r="CA111" s="712"/>
      <c r="CB111" s="759">
        <f t="shared" si="406"/>
        <v>0</v>
      </c>
      <c r="CC111" s="763" t="str">
        <f t="shared" si="504"/>
        <v/>
      </c>
      <c r="CD111" s="754"/>
      <c r="CE111" s="754"/>
      <c r="CF111" s="759">
        <f t="shared" si="407"/>
        <v>0</v>
      </c>
      <c r="CG111" s="748"/>
      <c r="CH111" s="748"/>
      <c r="CI111" s="622"/>
      <c r="CJ111" s="853"/>
      <c r="CK111" s="854"/>
      <c r="CL111" s="665" t="str">
        <f t="shared" si="408"/>
        <v/>
      </c>
      <c r="CM111" s="666" t="str">
        <f t="shared" si="505"/>
        <v/>
      </c>
      <c r="CN111" s="744"/>
      <c r="CO111" s="496"/>
      <c r="CP111" s="762" t="str">
        <f t="shared" si="506"/>
        <v/>
      </c>
      <c r="CQ111" s="740"/>
      <c r="CR111" s="749"/>
      <c r="CS111" s="740"/>
      <c r="CT111" s="740"/>
      <c r="CU111" s="740"/>
      <c r="CV111" s="649" t="str">
        <f t="shared" si="409"/>
        <v/>
      </c>
      <c r="CW111" s="547">
        <f t="shared" si="410"/>
        <v>0</v>
      </c>
      <c r="CX111" s="762" t="str">
        <f t="shared" si="507"/>
        <v/>
      </c>
      <c r="CY111" s="715"/>
      <c r="CZ111" s="740"/>
      <c r="DA111" s="715"/>
      <c r="DB111" s="715"/>
      <c r="DC111" s="714"/>
      <c r="DD111" s="649" t="str">
        <f t="shared" si="411"/>
        <v/>
      </c>
      <c r="DE111" s="547" t="str">
        <f t="shared" si="412"/>
        <v/>
      </c>
      <c r="DF111" s="762">
        <f t="shared" si="413"/>
        <v>0</v>
      </c>
      <c r="DG111" s="762" t="str">
        <f t="shared" si="414"/>
        <v/>
      </c>
      <c r="DH111" s="762">
        <f t="shared" si="415"/>
        <v>0</v>
      </c>
      <c r="DI111" s="762">
        <f t="shared" si="416"/>
        <v>0</v>
      </c>
      <c r="DJ111" s="762">
        <f t="shared" si="417"/>
        <v>0</v>
      </c>
      <c r="DK111" s="762">
        <f t="shared" si="418"/>
        <v>0</v>
      </c>
      <c r="DL111" s="762">
        <f t="shared" si="419"/>
        <v>0</v>
      </c>
      <c r="DM111" s="762" t="str">
        <f t="shared" si="420"/>
        <v/>
      </c>
      <c r="DN111" s="855"/>
      <c r="DO111" s="661">
        <f t="shared" si="500"/>
        <v>0</v>
      </c>
      <c r="DP111" s="336">
        <f t="shared" si="500"/>
        <v>0</v>
      </c>
      <c r="DQ111" s="336">
        <f t="shared" si="500"/>
        <v>0</v>
      </c>
      <c r="DR111" s="336">
        <f t="shared" si="500"/>
        <v>0</v>
      </c>
      <c r="DS111" s="336">
        <f t="shared" si="500"/>
        <v>0</v>
      </c>
      <c r="DT111" s="336">
        <f t="shared" si="500"/>
        <v>0</v>
      </c>
      <c r="DU111" s="336">
        <f t="shared" si="508"/>
        <v>0</v>
      </c>
      <c r="DV111" s="336">
        <f t="shared" si="501"/>
        <v>0</v>
      </c>
      <c r="DW111" s="336">
        <f t="shared" si="501"/>
        <v>0</v>
      </c>
      <c r="DX111" s="336">
        <f t="shared" si="501"/>
        <v>0</v>
      </c>
      <c r="DY111" s="336">
        <f t="shared" si="501"/>
        <v>0</v>
      </c>
      <c r="DZ111" s="336">
        <f t="shared" si="501"/>
        <v>0</v>
      </c>
      <c r="EA111" s="336">
        <f t="shared" si="501"/>
        <v>0</v>
      </c>
      <c r="EB111" s="336">
        <f t="shared" si="509"/>
        <v>0</v>
      </c>
      <c r="EC111" s="336">
        <f t="shared" si="510"/>
        <v>0</v>
      </c>
      <c r="ED111" s="336">
        <f t="shared" si="511"/>
        <v>0</v>
      </c>
      <c r="EE111" s="336">
        <f t="shared" si="512"/>
        <v>0</v>
      </c>
      <c r="EF111" s="336">
        <f t="shared" si="513"/>
        <v>0</v>
      </c>
      <c r="EG111" s="390">
        <f t="shared" si="514"/>
        <v>0</v>
      </c>
      <c r="EH111" s="650">
        <f t="shared" si="421"/>
        <v>0</v>
      </c>
      <c r="EI111" s="650">
        <f>IF($AA111=1,IF(SUM($EH111:EH111)&lt;&gt;1,IF(SUM(GR111,HC111,HL111)&gt;0,1,),),)</f>
        <v>0</v>
      </c>
      <c r="EJ111" s="650">
        <f>IF($AA111=1,IF(SUM($EH111:EI111)&lt;&gt;1,IF(SUM(GS111,HD111,HM111)&gt;0,1,),),)</f>
        <v>0</v>
      </c>
      <c r="EK111" s="650">
        <f>IF($AA111=1,IF(SUM($EH111:EJ111)&lt;&gt;1,IF(SUM(GT111,HE111,HN111)&gt;0,1,),),)</f>
        <v>0</v>
      </c>
      <c r="EL111" s="650">
        <f>IF($AA111=1,IF(SUM($EH111:EK111)&lt;&gt;1,IF(SUM(GU111,GZ111,HF111,HO111)&gt;0,1,),),)</f>
        <v>0</v>
      </c>
      <c r="EM111" s="650">
        <f>IF($AA111=1,IF(SUM($EH111:EK111)&lt;&gt;1,IF(SUM(GV111,HG111,HP111)&gt;0,1,),),)</f>
        <v>0</v>
      </c>
      <c r="EN111" s="650">
        <f>IF($AA111=1,IF(SUM($EH111:EL111)&lt;&gt;1,IF(SUM(GW111,HH111,HQ111)&gt;0,1,),),)</f>
        <v>0</v>
      </c>
      <c r="EO111" s="650">
        <f>IF($AA111=1,IF(SUM($EH111:EM111)&lt;&gt;1,IF(SUM(GX111,HI111,HR111)&gt;0,1,),),)</f>
        <v>0</v>
      </c>
      <c r="EP111" s="650">
        <f>IF($AA111=1,IF(SUM($EH111:EO111)&lt;&gt;1,IF(SUM(GY111,HJ111,HS111,HA111)&gt;0,1,),),)</f>
        <v>0</v>
      </c>
      <c r="EQ111" s="818"/>
      <c r="ER111" s="818"/>
      <c r="ES111" s="818"/>
      <c r="ET111" s="818"/>
      <c r="EU111" s="818"/>
      <c r="EV111" s="818"/>
      <c r="EW111" s="59"/>
      <c r="EX111" s="59"/>
      <c r="EY111" s="59"/>
      <c r="EZ111" s="59"/>
      <c r="FA111" s="59"/>
      <c r="FB111" s="650">
        <f t="shared" si="327"/>
        <v>0</v>
      </c>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11"/>
      <c r="GB111" s="59"/>
      <c r="GC111" s="932"/>
      <c r="GD111" s="662"/>
      <c r="GE111" s="512"/>
      <c r="GF111" s="513"/>
      <c r="GG111" s="514"/>
      <c r="GH111" s="514"/>
      <c r="GI111" s="515">
        <f t="shared" si="515"/>
        <v>0</v>
      </c>
      <c r="GJ111" s="516">
        <f t="shared" si="516"/>
        <v>0</v>
      </c>
      <c r="GK111" s="517">
        <f t="shared" si="330"/>
        <v>0</v>
      </c>
      <c r="GL111" s="518">
        <f t="shared" si="517"/>
        <v>0</v>
      </c>
      <c r="GM111" s="518">
        <f t="shared" si="518"/>
        <v>0</v>
      </c>
      <c r="GN111" s="518">
        <f t="shared" si="519"/>
        <v>0</v>
      </c>
      <c r="GO111" s="518">
        <f t="shared" si="520"/>
        <v>0</v>
      </c>
      <c r="GP111" s="517">
        <f t="shared" si="422"/>
        <v>0</v>
      </c>
      <c r="GQ111" s="517">
        <f t="shared" si="423"/>
        <v>0</v>
      </c>
      <c r="GR111" s="517">
        <f>IF($GF111&lt;&gt;1,IF(AND(SUM($GQ111:GQ111)&lt;&gt;1),IF($GI111&gt;=10,1,),),0)</f>
        <v>0</v>
      </c>
      <c r="GS111" s="517">
        <f>IF($GF111&lt;&gt;1,IF(AND(SUM($GQ111:GR111)&lt;&gt;1),IF(AND($GE111=1,$GI111&gt;=4),1,),),0)</f>
        <v>0</v>
      </c>
      <c r="GT111" s="517">
        <f>IF($GF111&lt;&gt;1,IF(AND(SUM($GQ111:GS111)&lt;&gt;1),IF(AND($GE111=1,$GI111&gt;=2),1,),),0)</f>
        <v>0</v>
      </c>
      <c r="GU111" s="517">
        <f>IF($GF111&lt;&gt;1,IF(AND(SUM($GQ111:GT111)&lt;&gt;1),IF(AND($GE111=1,$GI111&gt;0),1,),),0)</f>
        <v>0</v>
      </c>
      <c r="GV111" s="517">
        <f>IF($GF111&lt;&gt;1,IF(AND(SUM($GQ111:GU111)&lt;&gt;1),IF($GI111&gt;=4,1,),),0)</f>
        <v>0</v>
      </c>
      <c r="GW111" s="517">
        <f>IF($GF111&lt;&gt;1,IF(AND(SUM($GQ111:GV111)&lt;&gt;1),IF($GE111=1,1,),),0)</f>
        <v>0</v>
      </c>
      <c r="GX111" s="517">
        <f>IF($GF111&lt;&gt;1,IF(AND(SUM($GQ111:GW111)&lt;&gt;1),IF($GI111&gt;=2,1,),),0)</f>
        <v>0</v>
      </c>
      <c r="GY111" s="517">
        <f>IF($GF111&lt;&gt;1,IF(AND(SUM($GQ111:GX111)&lt;&gt;1),IF($GI111&gt;0,1,),),0)</f>
        <v>0</v>
      </c>
      <c r="GZ111" s="517">
        <f t="shared" si="424"/>
        <v>0</v>
      </c>
      <c r="HA111" s="517">
        <f>IF(AND(SUM($GZ111:GZ111)&lt;&gt;1,$GP111=4,$GF111=1,$GI111&gt;0),1,0)</f>
        <v>0</v>
      </c>
      <c r="HB111" s="517">
        <f t="shared" si="425"/>
        <v>0</v>
      </c>
      <c r="HC111" s="517">
        <f t="shared" si="426"/>
        <v>0</v>
      </c>
      <c r="HD111" s="517">
        <f>IF(AND($GP111=2,SUM($HB111:HC111)&lt;&gt;1),IF(AND($GE111=1,$GJ111&gt;=0.2),1,),)</f>
        <v>0</v>
      </c>
      <c r="HE111" s="517">
        <f>IF(AND($GP111=2,SUM($HB111:HD111)&lt;&gt;1),IF(AND($GE111=1,$GJ111&gt;=0.1),1,),)</f>
        <v>0</v>
      </c>
      <c r="HF111" s="517">
        <f>IF(AND($GP111=2,SUM($HB111:HE111)&lt;&gt;1),IF(AND($GE111=1,$GI111&gt;0),1,),)</f>
        <v>0</v>
      </c>
      <c r="HG111" s="517">
        <f>IF(AND($GP111=2,SUM($HB111:HF111)&lt;&gt;1),IF($GJ111&gt;=0.2,1,),)</f>
        <v>0</v>
      </c>
      <c r="HH111" s="517">
        <f>IF(AND($GP111=2,SUM($HB111:HG111)&lt;&gt;1),IF($GE111=1,1,),)</f>
        <v>0</v>
      </c>
      <c r="HI111" s="517">
        <f>IF(AND($GP111=2,SUM($HB111:HH111)&lt;&gt;1),IF($GJ111&gt;=0.1,1,),)</f>
        <v>0</v>
      </c>
      <c r="HJ111" s="517">
        <f>IF(AND(SUM($HB111:HI111)&lt;&gt;1,$GP111=2,$GI111&gt;0),1,)</f>
        <v>0</v>
      </c>
      <c r="HK111" s="517">
        <f t="shared" si="427"/>
        <v>0</v>
      </c>
      <c r="HL111" s="517">
        <f t="shared" si="428"/>
        <v>0</v>
      </c>
      <c r="HM111" s="517">
        <f>IF(AND($GP111=3,SUM($HK111:HL111)&lt;&gt;1),IF(AND($GE111=1,$GJ111&gt;=0.1),1,),)</f>
        <v>0</v>
      </c>
      <c r="HN111" s="517">
        <f>IF(AND($GP111=3,SUM($HK111:HM111)&lt;&gt;1),IF(AND($GE111=1,$GJ111&gt;=0.05),1,),)</f>
        <v>0</v>
      </c>
      <c r="HO111" s="517">
        <f>IF(AND($GP111=3,SUM($HK111:HN111)&lt;&gt;1),IF(AND($GE111=1,$GI111&gt;0),1,),)</f>
        <v>0</v>
      </c>
      <c r="HP111" s="517">
        <f>IF(AND($GP111=3,SUM($HK111:HO111)&lt;&gt;1),IF($GJ111&gt;=0.1,1,),)</f>
        <v>0</v>
      </c>
      <c r="HQ111" s="517">
        <f>IF(AND($GP111=3,SUM($HK111:HP111)&lt;&gt;1),IF($GE111=1,1,),)</f>
        <v>0</v>
      </c>
      <c r="HR111" s="517">
        <f>IF(AND($GP111=3,SUM($HK111:HQ111)&lt;&gt;1),IF($GJ111&gt;=0.05,1,),)</f>
        <v>0</v>
      </c>
      <c r="HS111" s="517">
        <f>IF(AND(SUM($HK111:HR111)&lt;&gt;1,$GP111=3,$GF111=1,$GI111&gt;0),1,)</f>
        <v>0</v>
      </c>
      <c r="HT111" s="831"/>
      <c r="HU111" s="520">
        <f t="shared" si="429"/>
        <v>0</v>
      </c>
      <c r="HV111" s="521">
        <f t="shared" si="430"/>
        <v>0</v>
      </c>
      <c r="HW111" s="521">
        <f t="shared" si="431"/>
        <v>0</v>
      </c>
      <c r="HX111" s="521">
        <f t="shared" si="432"/>
        <v>0</v>
      </c>
      <c r="HY111" s="521">
        <f t="shared" si="433"/>
        <v>0</v>
      </c>
      <c r="HZ111" s="521">
        <f t="shared" si="434"/>
        <v>0</v>
      </c>
      <c r="IA111" s="521">
        <f t="shared" si="435"/>
        <v>0</v>
      </c>
      <c r="IB111" s="521">
        <f t="shared" si="436"/>
        <v>0</v>
      </c>
      <c r="IC111" s="521">
        <f t="shared" si="437"/>
        <v>0</v>
      </c>
      <c r="ID111" s="521">
        <f t="shared" si="438"/>
        <v>0</v>
      </c>
      <c r="IE111" s="521">
        <f t="shared" si="439"/>
        <v>0</v>
      </c>
      <c r="IF111" s="521">
        <f t="shared" si="440"/>
        <v>0</v>
      </c>
      <c r="IG111" s="521">
        <f t="shared" si="441"/>
        <v>0</v>
      </c>
      <c r="IH111" s="521">
        <f t="shared" si="442"/>
        <v>0</v>
      </c>
      <c r="II111" s="521">
        <f t="shared" si="443"/>
        <v>0</v>
      </c>
      <c r="IJ111" s="521">
        <f t="shared" si="444"/>
        <v>0</v>
      </c>
      <c r="IK111" s="521">
        <f t="shared" si="445"/>
        <v>0</v>
      </c>
      <c r="IL111" s="521">
        <f t="shared" si="446"/>
        <v>0</v>
      </c>
      <c r="IM111" s="521">
        <f t="shared" si="447"/>
        <v>0</v>
      </c>
      <c r="IN111" s="521">
        <f t="shared" si="521"/>
        <v>0</v>
      </c>
      <c r="IO111" s="521">
        <f t="shared" si="522"/>
        <v>0</v>
      </c>
      <c r="IP111" s="521">
        <f t="shared" si="523"/>
        <v>0</v>
      </c>
      <c r="IQ111" s="521">
        <f t="shared" si="524"/>
        <v>0</v>
      </c>
      <c r="IR111" s="521">
        <f t="shared" si="525"/>
        <v>0</v>
      </c>
      <c r="IS111" s="521">
        <f t="shared" si="526"/>
        <v>0</v>
      </c>
      <c r="IT111" s="521">
        <f t="shared" si="527"/>
        <v>0</v>
      </c>
      <c r="IU111" s="521">
        <f t="shared" si="528"/>
        <v>0</v>
      </c>
      <c r="IV111" s="521">
        <f t="shared" si="529"/>
        <v>0</v>
      </c>
      <c r="IW111" s="823">
        <f t="shared" si="530"/>
        <v>0</v>
      </c>
      <c r="IX111" s="521">
        <f t="shared" si="531"/>
        <v>0</v>
      </c>
      <c r="IY111" s="521">
        <f t="shared" si="532"/>
        <v>0</v>
      </c>
      <c r="IZ111" s="823">
        <f t="shared" si="448"/>
        <v>0</v>
      </c>
      <c r="JA111" s="521">
        <f t="shared" si="533"/>
        <v>0</v>
      </c>
      <c r="JB111" s="521">
        <f t="shared" si="534"/>
        <v>0</v>
      </c>
      <c r="JC111" s="521">
        <f t="shared" si="535"/>
        <v>0</v>
      </c>
      <c r="JD111" s="521">
        <f t="shared" si="449"/>
        <v>0</v>
      </c>
      <c r="JE111" s="521">
        <f t="shared" si="450"/>
        <v>0</v>
      </c>
      <c r="JF111" s="521">
        <f t="shared" si="451"/>
        <v>0</v>
      </c>
      <c r="JG111" s="521">
        <f t="shared" si="452"/>
        <v>0</v>
      </c>
      <c r="JH111" s="521">
        <f t="shared" si="453"/>
        <v>0</v>
      </c>
      <c r="JI111" s="521">
        <f t="shared" si="454"/>
        <v>0</v>
      </c>
      <c r="JJ111" s="521">
        <f t="shared" si="455"/>
        <v>0</v>
      </c>
      <c r="JK111" s="521">
        <f t="shared" si="456"/>
        <v>0</v>
      </c>
      <c r="JL111" s="521">
        <f t="shared" si="457"/>
        <v>0</v>
      </c>
      <c r="JM111" s="521">
        <f t="shared" si="458"/>
        <v>0</v>
      </c>
      <c r="JN111" s="521">
        <f t="shared" si="459"/>
        <v>0</v>
      </c>
      <c r="JO111" s="521">
        <f t="shared" si="460"/>
        <v>0</v>
      </c>
      <c r="JP111" s="521">
        <f t="shared" si="461"/>
        <v>0</v>
      </c>
      <c r="JQ111" s="521">
        <f t="shared" si="462"/>
        <v>0</v>
      </c>
      <c r="JR111" s="521">
        <f t="shared" si="463"/>
        <v>0</v>
      </c>
      <c r="JS111" s="521">
        <f t="shared" si="464"/>
        <v>0</v>
      </c>
      <c r="JT111" s="521">
        <f t="shared" si="465"/>
        <v>0</v>
      </c>
      <c r="JU111" s="521">
        <f t="shared" si="466"/>
        <v>0</v>
      </c>
      <c r="JV111" s="521">
        <f t="shared" si="467"/>
        <v>0</v>
      </c>
      <c r="JW111" s="521">
        <f t="shared" si="468"/>
        <v>0</v>
      </c>
      <c r="JX111" s="521">
        <f t="shared" si="469"/>
        <v>0</v>
      </c>
      <c r="JY111" s="521">
        <f t="shared" si="470"/>
        <v>0</v>
      </c>
      <c r="JZ111" s="521">
        <f t="shared" si="471"/>
        <v>0</v>
      </c>
      <c r="KA111" s="521">
        <f t="shared" si="472"/>
        <v>0</v>
      </c>
      <c r="KB111" s="521">
        <f t="shared" si="473"/>
        <v>0</v>
      </c>
      <c r="KC111" s="521">
        <f t="shared" si="474"/>
        <v>0</v>
      </c>
      <c r="KD111" s="521">
        <f t="shared" si="475"/>
        <v>0</v>
      </c>
      <c r="KE111" s="521">
        <f t="shared" si="476"/>
        <v>0</v>
      </c>
      <c r="KF111" s="521">
        <f t="shared" si="536"/>
        <v>0</v>
      </c>
      <c r="KG111" s="521">
        <f t="shared" si="477"/>
        <v>0</v>
      </c>
      <c r="KH111" s="521">
        <f t="shared" si="478"/>
        <v>0</v>
      </c>
      <c r="KI111" s="522">
        <f t="shared" si="479"/>
        <v>0</v>
      </c>
      <c r="KJ111" s="521">
        <f t="shared" si="537"/>
        <v>0</v>
      </c>
      <c r="KK111" s="760">
        <f>IF(H111=1,VLOOKUP(C111,'総括表 (A表)'!$E$12:$AW$542,42,FALSE),)</f>
        <v>0</v>
      </c>
      <c r="KL111" s="524">
        <f t="shared" si="480"/>
        <v>0</v>
      </c>
      <c r="KM111" s="521" t="str">
        <f t="shared" si="352"/>
        <v/>
      </c>
      <c r="KN111" s="521" t="str">
        <f t="shared" si="353"/>
        <v/>
      </c>
      <c r="KO111" s="521" t="str">
        <f t="shared" si="481"/>
        <v/>
      </c>
      <c r="KP111" s="521" t="str">
        <f t="shared" si="354"/>
        <v/>
      </c>
      <c r="KQ111" s="521" t="str">
        <f t="shared" si="355"/>
        <v/>
      </c>
      <c r="KR111" s="521" t="str">
        <f t="shared" si="356"/>
        <v/>
      </c>
      <c r="KS111" s="521" t="str">
        <f t="shared" si="357"/>
        <v/>
      </c>
      <c r="KT111" s="521" t="str">
        <f t="shared" si="358"/>
        <v/>
      </c>
      <c r="KU111" s="760" t="str">
        <f t="shared" si="359"/>
        <v/>
      </c>
      <c r="KV111" s="521" t="str">
        <f t="shared" si="538"/>
        <v/>
      </c>
      <c r="KW111" s="520">
        <f t="shared" si="361"/>
        <v>0</v>
      </c>
      <c r="KX111" s="521" t="str">
        <f t="shared" si="482"/>
        <v/>
      </c>
      <c r="KY111" s="525">
        <f t="shared" si="539"/>
        <v>0</v>
      </c>
      <c r="KZ111" s="521" t="str">
        <f t="shared" si="540"/>
        <v/>
      </c>
      <c r="LA111" s="760" t="str">
        <f t="shared" si="541"/>
        <v/>
      </c>
      <c r="LB111" s="526" t="str">
        <f t="shared" si="365"/>
        <v>○</v>
      </c>
      <c r="LC111" s="520">
        <f t="shared" si="483"/>
        <v>0</v>
      </c>
      <c r="LD111" s="527">
        <f t="shared" si="484"/>
        <v>0</v>
      </c>
      <c r="LE111" s="527" t="str">
        <f t="shared" si="485"/>
        <v/>
      </c>
      <c r="LF111" s="761" t="str">
        <f t="shared" si="486"/>
        <v/>
      </c>
      <c r="LG111" s="735" t="str">
        <f t="shared" si="542"/>
        <v/>
      </c>
      <c r="LH111" s="530" t="str">
        <f t="shared" si="543"/>
        <v>○</v>
      </c>
      <c r="LI111" s="736">
        <f t="shared" si="368"/>
        <v>0</v>
      </c>
      <c r="LJ111" s="761">
        <f t="shared" si="544"/>
        <v>0</v>
      </c>
      <c r="LK111" s="532">
        <f t="shared" si="487"/>
        <v>0</v>
      </c>
      <c r="LL111" s="533" t="str">
        <f t="shared" si="488"/>
        <v>○</v>
      </c>
      <c r="LM111" s="600">
        <f t="shared" si="545"/>
        <v>0</v>
      </c>
      <c r="LN111" s="602" t="str">
        <f t="shared" si="489"/>
        <v>○</v>
      </c>
      <c r="LO111" s="608">
        <f t="shared" si="371"/>
        <v>0</v>
      </c>
      <c r="LP111" s="521" t="str">
        <f t="shared" si="546"/>
        <v/>
      </c>
      <c r="LQ111" s="607">
        <f t="shared" si="547"/>
        <v>0</v>
      </c>
      <c r="LR111" s="521" t="str">
        <f t="shared" si="548"/>
        <v/>
      </c>
      <c r="LS111" s="519" t="str">
        <f t="shared" si="549"/>
        <v/>
      </c>
      <c r="LT111" s="526" t="str">
        <f t="shared" si="376"/>
        <v>○</v>
      </c>
      <c r="LU111" s="601" t="str">
        <f t="shared" si="490"/>
        <v/>
      </c>
      <c r="LV111" s="601">
        <f t="shared" si="491"/>
        <v>0</v>
      </c>
      <c r="LW111" s="761">
        <f t="shared" si="550"/>
        <v>0</v>
      </c>
      <c r="LX111" s="735">
        <f t="shared" si="551"/>
        <v>0</v>
      </c>
      <c r="LY111" s="530" t="str">
        <f t="shared" si="379"/>
        <v>○</v>
      </c>
      <c r="LZ111" s="736">
        <f t="shared" si="552"/>
        <v>0</v>
      </c>
      <c r="MA111" s="761">
        <f t="shared" si="553"/>
        <v>0</v>
      </c>
      <c r="MB111" s="532">
        <f t="shared" si="554"/>
        <v>0</v>
      </c>
      <c r="MC111" s="533" t="str">
        <f t="shared" si="492"/>
        <v>○</v>
      </c>
      <c r="MD111" s="473">
        <f>IF(AND($H111=1,$T111=1),SUMIF($E$14:$E$213,E111,$CA$14:CA310),0)</f>
        <v>0</v>
      </c>
      <c r="ME111" s="856" t="str">
        <f t="shared" si="383"/>
        <v>○</v>
      </c>
      <c r="MF111" s="869" t="str">
        <f t="shared" si="493"/>
        <v/>
      </c>
      <c r="MG111" s="870" t="str">
        <f t="shared" si="555"/>
        <v/>
      </c>
      <c r="MH111" s="871" t="str">
        <f t="shared" si="556"/>
        <v/>
      </c>
      <c r="MI111" s="872" t="str">
        <f t="shared" si="494"/>
        <v/>
      </c>
      <c r="MJ111" s="873" t="str">
        <f t="shared" si="557"/>
        <v/>
      </c>
      <c r="MK111" s="874">
        <f t="shared" si="558"/>
        <v>0</v>
      </c>
    </row>
    <row r="112" spans="1:349" ht="18.649999999999999" customHeight="1">
      <c r="A112" s="610">
        <f t="shared" si="311"/>
        <v>0</v>
      </c>
      <c r="B112" s="610">
        <f t="shared" si="388"/>
        <v>0</v>
      </c>
      <c r="C112" s="610">
        <f t="shared" si="389"/>
        <v>0</v>
      </c>
      <c r="D112" s="610">
        <f t="shared" si="390"/>
        <v>0</v>
      </c>
      <c r="E112" s="610">
        <f t="shared" si="312"/>
        <v>0</v>
      </c>
      <c r="F112" s="610">
        <f t="shared" si="391"/>
        <v>0</v>
      </c>
      <c r="G112" s="610">
        <f t="shared" si="392"/>
        <v>0</v>
      </c>
      <c r="H112" s="610">
        <f t="shared" si="393"/>
        <v>0</v>
      </c>
      <c r="I112" s="611">
        <f t="shared" si="313"/>
        <v>99</v>
      </c>
      <c r="J112" s="406"/>
      <c r="K112" s="407"/>
      <c r="L112" s="407"/>
      <c r="M112" s="720"/>
      <c r="N112" s="924"/>
      <c r="O112" s="918"/>
      <c r="P112" s="306"/>
      <c r="Q112" s="637">
        <f t="shared" si="394"/>
        <v>0</v>
      </c>
      <c r="R112" s="656"/>
      <c r="S112" s="655"/>
      <c r="T112" s="657"/>
      <c r="U112" s="657"/>
      <c r="V112" s="762">
        <f t="shared" si="502"/>
        <v>0</v>
      </c>
      <c r="W112" s="305"/>
      <c r="X112" s="502"/>
      <c r="Y112" s="502"/>
      <c r="Z112" s="305"/>
      <c r="AA112" s="639" t="str">
        <f t="shared" si="395"/>
        <v/>
      </c>
      <c r="AB112" s="640" t="str">
        <f t="shared" si="396"/>
        <v/>
      </c>
      <c r="AC112" s="314"/>
      <c r="AD112" s="641">
        <f t="shared" si="397"/>
        <v>0</v>
      </c>
      <c r="AE112" s="729"/>
      <c r="AF112" s="728" t="str">
        <f>'整理番号表 （R6時） '!$AC112</f>
        <v/>
      </c>
      <c r="AG112" s="730" t="str">
        <f t="shared" si="398"/>
        <v/>
      </c>
      <c r="AH112" s="314"/>
      <c r="AI112" s="314"/>
      <c r="AJ112" s="639">
        <f>IF(AI112&lt;&gt;0,VLOOKUP(AI112,'整理番号表 （R6時） '!$B$20:$F$47,2,FALSE),)</f>
        <v>0</v>
      </c>
      <c r="AK112" s="409"/>
      <c r="AL112" s="733"/>
      <c r="AM112" s="409"/>
      <c r="AN112" s="315"/>
      <c r="AO112" s="644" t="str">
        <f>IF(AND($S112=1,$AN112&lt;&gt;0),VLOOKUP(AN112,'整理番号表 （R6時） '!$P$6:$Q$39,2,FALSE),IF(AND($T112=1,$AN112&gt;0,$AN112&lt;=8),VLOOKUP($AN112,'整理番号表 （R6時） '!$P$6:$Q$13,2,FALSE),IF($AN112&gt;=9,"ﾘｰｽは1～8の数字を選択","")))</f>
        <v/>
      </c>
      <c r="AP112" s="501"/>
      <c r="AQ112" s="645">
        <f t="shared" si="399"/>
        <v>0</v>
      </c>
      <c r="AR112" s="810"/>
      <c r="AS112" s="305"/>
      <c r="AT112" s="504"/>
      <c r="AU112" s="505"/>
      <c r="AV112" s="503"/>
      <c r="AW112" s="315"/>
      <c r="AX112" s="751">
        <f>IF(AW112&lt;&gt;0,VLOOKUP(AW112,'整理番号表 （R6時） '!$P$43:$R$49,2,FALSE),)</f>
        <v>0</v>
      </c>
      <c r="AY112" s="506"/>
      <c r="AZ112" s="505"/>
      <c r="BA112" s="503"/>
      <c r="BB112" s="444"/>
      <c r="BC112" s="759">
        <f t="shared" si="400"/>
        <v>0</v>
      </c>
      <c r="BD112" s="763">
        <f t="shared" si="503"/>
        <v>0</v>
      </c>
      <c r="BE112" s="759">
        <f t="shared" si="401"/>
        <v>0</v>
      </c>
      <c r="BF112" s="508"/>
      <c r="BG112" s="508"/>
      <c r="BH112" s="508"/>
      <c r="BI112" s="509"/>
      <c r="BJ112" s="770" t="str">
        <f t="shared" si="402"/>
        <v/>
      </c>
      <c r="BK112" s="772" t="str">
        <f t="shared" si="403"/>
        <v/>
      </c>
      <c r="BL112" s="648">
        <f t="shared" si="404"/>
        <v>0</v>
      </c>
      <c r="BM112" s="836"/>
      <c r="BN112" s="510"/>
      <c r="BO112" s="593"/>
      <c r="BP112" s="902"/>
      <c r="BQ112" s="756"/>
      <c r="BR112" s="756"/>
      <c r="BS112" s="756"/>
      <c r="BT112" s="929" t="str">
        <f t="shared" si="497"/>
        <v/>
      </c>
      <c r="BU112" s="911"/>
      <c r="BV112" s="752"/>
      <c r="BW112" s="751">
        <f>IF(BV112&lt;&gt;0,VLOOKUP(BV112,'整理番号表 （R6時） '!$P$43:$R$49,2,FALSE),)</f>
        <v>0</v>
      </c>
      <c r="BX112" s="758"/>
      <c r="BY112" s="757"/>
      <c r="BZ112" s="759" t="str">
        <f t="shared" si="405"/>
        <v/>
      </c>
      <c r="CA112" s="712"/>
      <c r="CB112" s="759">
        <f t="shared" si="406"/>
        <v>0</v>
      </c>
      <c r="CC112" s="763" t="str">
        <f t="shared" si="504"/>
        <v/>
      </c>
      <c r="CD112" s="754"/>
      <c r="CE112" s="754"/>
      <c r="CF112" s="759">
        <f t="shared" si="407"/>
        <v>0</v>
      </c>
      <c r="CG112" s="748"/>
      <c r="CH112" s="748"/>
      <c r="CI112" s="622"/>
      <c r="CJ112" s="853"/>
      <c r="CK112" s="854"/>
      <c r="CL112" s="665" t="str">
        <f t="shared" si="408"/>
        <v/>
      </c>
      <c r="CM112" s="666" t="str">
        <f t="shared" si="505"/>
        <v/>
      </c>
      <c r="CN112" s="744"/>
      <c r="CO112" s="496"/>
      <c r="CP112" s="762" t="str">
        <f t="shared" si="506"/>
        <v/>
      </c>
      <c r="CQ112" s="740"/>
      <c r="CR112" s="749"/>
      <c r="CS112" s="740"/>
      <c r="CT112" s="740"/>
      <c r="CU112" s="740"/>
      <c r="CV112" s="649" t="str">
        <f t="shared" si="409"/>
        <v/>
      </c>
      <c r="CW112" s="547">
        <f t="shared" si="410"/>
        <v>0</v>
      </c>
      <c r="CX112" s="762" t="str">
        <f t="shared" si="507"/>
        <v/>
      </c>
      <c r="CY112" s="715"/>
      <c r="CZ112" s="740"/>
      <c r="DA112" s="715"/>
      <c r="DB112" s="715"/>
      <c r="DC112" s="714"/>
      <c r="DD112" s="649" t="str">
        <f t="shared" si="411"/>
        <v/>
      </c>
      <c r="DE112" s="547" t="str">
        <f t="shared" si="412"/>
        <v/>
      </c>
      <c r="DF112" s="762">
        <f t="shared" si="413"/>
        <v>0</v>
      </c>
      <c r="DG112" s="762" t="str">
        <f t="shared" si="414"/>
        <v/>
      </c>
      <c r="DH112" s="762">
        <f t="shared" si="415"/>
        <v>0</v>
      </c>
      <c r="DI112" s="762">
        <f t="shared" si="416"/>
        <v>0</v>
      </c>
      <c r="DJ112" s="762">
        <f t="shared" si="417"/>
        <v>0</v>
      </c>
      <c r="DK112" s="762">
        <f t="shared" si="418"/>
        <v>0</v>
      </c>
      <c r="DL112" s="762">
        <f t="shared" si="419"/>
        <v>0</v>
      </c>
      <c r="DM112" s="762" t="str">
        <f t="shared" si="420"/>
        <v/>
      </c>
      <c r="DN112" s="855"/>
      <c r="DO112" s="661">
        <f t="shared" si="500"/>
        <v>0</v>
      </c>
      <c r="DP112" s="336">
        <f t="shared" si="500"/>
        <v>0</v>
      </c>
      <c r="DQ112" s="336">
        <f t="shared" si="500"/>
        <v>0</v>
      </c>
      <c r="DR112" s="336">
        <f t="shared" si="500"/>
        <v>0</v>
      </c>
      <c r="DS112" s="336">
        <f t="shared" si="500"/>
        <v>0</v>
      </c>
      <c r="DT112" s="336">
        <f t="shared" si="500"/>
        <v>0</v>
      </c>
      <c r="DU112" s="336">
        <f t="shared" si="508"/>
        <v>0</v>
      </c>
      <c r="DV112" s="336">
        <f t="shared" si="501"/>
        <v>0</v>
      </c>
      <c r="DW112" s="336">
        <f t="shared" si="501"/>
        <v>0</v>
      </c>
      <c r="DX112" s="336">
        <f t="shared" si="501"/>
        <v>0</v>
      </c>
      <c r="DY112" s="336">
        <f t="shared" si="501"/>
        <v>0</v>
      </c>
      <c r="DZ112" s="336">
        <f t="shared" si="501"/>
        <v>0</v>
      </c>
      <c r="EA112" s="336">
        <f t="shared" si="501"/>
        <v>0</v>
      </c>
      <c r="EB112" s="336">
        <f t="shared" si="509"/>
        <v>0</v>
      </c>
      <c r="EC112" s="336">
        <f t="shared" si="510"/>
        <v>0</v>
      </c>
      <c r="ED112" s="336">
        <f t="shared" si="511"/>
        <v>0</v>
      </c>
      <c r="EE112" s="336">
        <f t="shared" si="512"/>
        <v>0</v>
      </c>
      <c r="EF112" s="336">
        <f t="shared" si="513"/>
        <v>0</v>
      </c>
      <c r="EG112" s="390">
        <f t="shared" si="514"/>
        <v>0</v>
      </c>
      <c r="EH112" s="650">
        <f t="shared" si="421"/>
        <v>0</v>
      </c>
      <c r="EI112" s="650">
        <f>IF($AA112=1,IF(SUM($EH112:EH112)&lt;&gt;1,IF(SUM(GR112,HC112,HL112)&gt;0,1,),),)</f>
        <v>0</v>
      </c>
      <c r="EJ112" s="650">
        <f>IF($AA112=1,IF(SUM($EH112:EI112)&lt;&gt;1,IF(SUM(GS112,HD112,HM112)&gt;0,1,),),)</f>
        <v>0</v>
      </c>
      <c r="EK112" s="650">
        <f>IF($AA112=1,IF(SUM($EH112:EJ112)&lt;&gt;1,IF(SUM(GT112,HE112,HN112)&gt;0,1,),),)</f>
        <v>0</v>
      </c>
      <c r="EL112" s="650">
        <f>IF($AA112=1,IF(SUM($EH112:EK112)&lt;&gt;1,IF(SUM(GU112,GZ112,HF112,HO112)&gt;0,1,),),)</f>
        <v>0</v>
      </c>
      <c r="EM112" s="650">
        <f>IF($AA112=1,IF(SUM($EH112:EK112)&lt;&gt;1,IF(SUM(GV112,HG112,HP112)&gt;0,1,),),)</f>
        <v>0</v>
      </c>
      <c r="EN112" s="650">
        <f>IF($AA112=1,IF(SUM($EH112:EL112)&lt;&gt;1,IF(SUM(GW112,HH112,HQ112)&gt;0,1,),),)</f>
        <v>0</v>
      </c>
      <c r="EO112" s="650">
        <f>IF($AA112=1,IF(SUM($EH112:EM112)&lt;&gt;1,IF(SUM(GX112,HI112,HR112)&gt;0,1,),),)</f>
        <v>0</v>
      </c>
      <c r="EP112" s="650">
        <f>IF($AA112=1,IF(SUM($EH112:EO112)&lt;&gt;1,IF(SUM(GY112,HJ112,HS112,HA112)&gt;0,1,),),)</f>
        <v>0</v>
      </c>
      <c r="EQ112" s="818"/>
      <c r="ER112" s="818"/>
      <c r="ES112" s="818"/>
      <c r="ET112" s="818"/>
      <c r="EU112" s="818"/>
      <c r="EV112" s="818"/>
      <c r="EW112" s="59"/>
      <c r="EX112" s="59"/>
      <c r="EY112" s="59"/>
      <c r="EZ112" s="59"/>
      <c r="FA112" s="59"/>
      <c r="FB112" s="650">
        <f t="shared" si="327"/>
        <v>0</v>
      </c>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11"/>
      <c r="GB112" s="59"/>
      <c r="GC112" s="932"/>
      <c r="GD112" s="662"/>
      <c r="GE112" s="512"/>
      <c r="GF112" s="513"/>
      <c r="GG112" s="514"/>
      <c r="GH112" s="514"/>
      <c r="GI112" s="515">
        <f t="shared" si="515"/>
        <v>0</v>
      </c>
      <c r="GJ112" s="516">
        <f t="shared" si="516"/>
        <v>0</v>
      </c>
      <c r="GK112" s="517">
        <f t="shared" si="330"/>
        <v>0</v>
      </c>
      <c r="GL112" s="518">
        <f t="shared" si="517"/>
        <v>0</v>
      </c>
      <c r="GM112" s="518">
        <f t="shared" si="518"/>
        <v>0</v>
      </c>
      <c r="GN112" s="518">
        <f t="shared" si="519"/>
        <v>0</v>
      </c>
      <c r="GO112" s="518">
        <f t="shared" si="520"/>
        <v>0</v>
      </c>
      <c r="GP112" s="517">
        <f t="shared" si="422"/>
        <v>0</v>
      </c>
      <c r="GQ112" s="517">
        <f t="shared" si="423"/>
        <v>0</v>
      </c>
      <c r="GR112" s="517">
        <f>IF($GF112&lt;&gt;1,IF(AND(SUM($GQ112:GQ112)&lt;&gt;1),IF($GI112&gt;=10,1,),),0)</f>
        <v>0</v>
      </c>
      <c r="GS112" s="517">
        <f>IF($GF112&lt;&gt;1,IF(AND(SUM($GQ112:GR112)&lt;&gt;1),IF(AND($GE112=1,$GI112&gt;=4),1,),),0)</f>
        <v>0</v>
      </c>
      <c r="GT112" s="517">
        <f>IF($GF112&lt;&gt;1,IF(AND(SUM($GQ112:GS112)&lt;&gt;1),IF(AND($GE112=1,$GI112&gt;=2),1,),),0)</f>
        <v>0</v>
      </c>
      <c r="GU112" s="517">
        <f>IF($GF112&lt;&gt;1,IF(AND(SUM($GQ112:GT112)&lt;&gt;1),IF(AND($GE112=1,$GI112&gt;0),1,),),0)</f>
        <v>0</v>
      </c>
      <c r="GV112" s="517">
        <f>IF($GF112&lt;&gt;1,IF(AND(SUM($GQ112:GU112)&lt;&gt;1),IF($GI112&gt;=4,1,),),0)</f>
        <v>0</v>
      </c>
      <c r="GW112" s="517">
        <f>IF($GF112&lt;&gt;1,IF(AND(SUM($GQ112:GV112)&lt;&gt;1),IF($GE112=1,1,),),0)</f>
        <v>0</v>
      </c>
      <c r="GX112" s="517">
        <f>IF($GF112&lt;&gt;1,IF(AND(SUM($GQ112:GW112)&lt;&gt;1),IF($GI112&gt;=2,1,),),0)</f>
        <v>0</v>
      </c>
      <c r="GY112" s="517">
        <f>IF($GF112&lt;&gt;1,IF(AND(SUM($GQ112:GX112)&lt;&gt;1),IF($GI112&gt;0,1,),),0)</f>
        <v>0</v>
      </c>
      <c r="GZ112" s="517">
        <f t="shared" si="424"/>
        <v>0</v>
      </c>
      <c r="HA112" s="517">
        <f>IF(AND(SUM($GZ112:GZ112)&lt;&gt;1,$GP112=4,$GF112=1,$GI112&gt;0),1,0)</f>
        <v>0</v>
      </c>
      <c r="HB112" s="517">
        <f t="shared" si="425"/>
        <v>0</v>
      </c>
      <c r="HC112" s="517">
        <f t="shared" si="426"/>
        <v>0</v>
      </c>
      <c r="HD112" s="517">
        <f>IF(AND($GP112=2,SUM($HB112:HC112)&lt;&gt;1),IF(AND($GE112=1,$GJ112&gt;=0.2),1,),)</f>
        <v>0</v>
      </c>
      <c r="HE112" s="517">
        <f>IF(AND($GP112=2,SUM($HB112:HD112)&lt;&gt;1),IF(AND($GE112=1,$GJ112&gt;=0.1),1,),)</f>
        <v>0</v>
      </c>
      <c r="HF112" s="517">
        <f>IF(AND($GP112=2,SUM($HB112:HE112)&lt;&gt;1),IF(AND($GE112=1,$GI112&gt;0),1,),)</f>
        <v>0</v>
      </c>
      <c r="HG112" s="517">
        <f>IF(AND($GP112=2,SUM($HB112:HF112)&lt;&gt;1),IF($GJ112&gt;=0.2,1,),)</f>
        <v>0</v>
      </c>
      <c r="HH112" s="517">
        <f>IF(AND($GP112=2,SUM($HB112:HG112)&lt;&gt;1),IF($GE112=1,1,),)</f>
        <v>0</v>
      </c>
      <c r="HI112" s="517">
        <f>IF(AND($GP112=2,SUM($HB112:HH112)&lt;&gt;1),IF($GJ112&gt;=0.1,1,),)</f>
        <v>0</v>
      </c>
      <c r="HJ112" s="517">
        <f>IF(AND(SUM($HB112:HI112)&lt;&gt;1,$GP112=2,$GI112&gt;0),1,)</f>
        <v>0</v>
      </c>
      <c r="HK112" s="517">
        <f t="shared" si="427"/>
        <v>0</v>
      </c>
      <c r="HL112" s="517">
        <f t="shared" si="428"/>
        <v>0</v>
      </c>
      <c r="HM112" s="517">
        <f>IF(AND($GP112=3,SUM($HK112:HL112)&lt;&gt;1),IF(AND($GE112=1,$GJ112&gt;=0.1),1,),)</f>
        <v>0</v>
      </c>
      <c r="HN112" s="517">
        <f>IF(AND($GP112=3,SUM($HK112:HM112)&lt;&gt;1),IF(AND($GE112=1,$GJ112&gt;=0.05),1,),)</f>
        <v>0</v>
      </c>
      <c r="HO112" s="517">
        <f>IF(AND($GP112=3,SUM($HK112:HN112)&lt;&gt;1),IF(AND($GE112=1,$GI112&gt;0),1,),)</f>
        <v>0</v>
      </c>
      <c r="HP112" s="517">
        <f>IF(AND($GP112=3,SUM($HK112:HO112)&lt;&gt;1),IF($GJ112&gt;=0.1,1,),)</f>
        <v>0</v>
      </c>
      <c r="HQ112" s="517">
        <f>IF(AND($GP112=3,SUM($HK112:HP112)&lt;&gt;1),IF($GE112=1,1,),)</f>
        <v>0</v>
      </c>
      <c r="HR112" s="517">
        <f>IF(AND($GP112=3,SUM($HK112:HQ112)&lt;&gt;1),IF($GJ112&gt;=0.05,1,),)</f>
        <v>0</v>
      </c>
      <c r="HS112" s="517">
        <f>IF(AND(SUM($HK112:HR112)&lt;&gt;1,$GP112=3,$GF112=1,$GI112&gt;0),1,)</f>
        <v>0</v>
      </c>
      <c r="HT112" s="831"/>
      <c r="HU112" s="520">
        <f t="shared" si="429"/>
        <v>0</v>
      </c>
      <c r="HV112" s="521">
        <f t="shared" si="430"/>
        <v>0</v>
      </c>
      <c r="HW112" s="521">
        <f t="shared" si="431"/>
        <v>0</v>
      </c>
      <c r="HX112" s="521">
        <f t="shared" si="432"/>
        <v>0</v>
      </c>
      <c r="HY112" s="521">
        <f t="shared" si="433"/>
        <v>0</v>
      </c>
      <c r="HZ112" s="521">
        <f t="shared" si="434"/>
        <v>0</v>
      </c>
      <c r="IA112" s="521">
        <f t="shared" si="435"/>
        <v>0</v>
      </c>
      <c r="IB112" s="521">
        <f t="shared" si="436"/>
        <v>0</v>
      </c>
      <c r="IC112" s="521">
        <f t="shared" si="437"/>
        <v>0</v>
      </c>
      <c r="ID112" s="521">
        <f t="shared" si="438"/>
        <v>0</v>
      </c>
      <c r="IE112" s="521">
        <f t="shared" si="439"/>
        <v>0</v>
      </c>
      <c r="IF112" s="521">
        <f t="shared" si="440"/>
        <v>0</v>
      </c>
      <c r="IG112" s="521">
        <f t="shared" si="441"/>
        <v>0</v>
      </c>
      <c r="IH112" s="521">
        <f t="shared" si="442"/>
        <v>0</v>
      </c>
      <c r="II112" s="521">
        <f t="shared" si="443"/>
        <v>0</v>
      </c>
      <c r="IJ112" s="521">
        <f t="shared" si="444"/>
        <v>0</v>
      </c>
      <c r="IK112" s="521">
        <f t="shared" si="445"/>
        <v>0</v>
      </c>
      <c r="IL112" s="521">
        <f t="shared" si="446"/>
        <v>0</v>
      </c>
      <c r="IM112" s="521">
        <f t="shared" si="447"/>
        <v>0</v>
      </c>
      <c r="IN112" s="521">
        <f t="shared" si="521"/>
        <v>0</v>
      </c>
      <c r="IO112" s="521">
        <f t="shared" si="522"/>
        <v>0</v>
      </c>
      <c r="IP112" s="521">
        <f t="shared" si="523"/>
        <v>0</v>
      </c>
      <c r="IQ112" s="521">
        <f t="shared" si="524"/>
        <v>0</v>
      </c>
      <c r="IR112" s="521">
        <f t="shared" si="525"/>
        <v>0</v>
      </c>
      <c r="IS112" s="521">
        <f t="shared" si="526"/>
        <v>0</v>
      </c>
      <c r="IT112" s="521">
        <f t="shared" si="527"/>
        <v>0</v>
      </c>
      <c r="IU112" s="521">
        <f t="shared" si="528"/>
        <v>0</v>
      </c>
      <c r="IV112" s="521">
        <f t="shared" si="529"/>
        <v>0</v>
      </c>
      <c r="IW112" s="823">
        <f t="shared" si="530"/>
        <v>0</v>
      </c>
      <c r="IX112" s="521">
        <f t="shared" si="531"/>
        <v>0</v>
      </c>
      <c r="IY112" s="521">
        <f t="shared" si="532"/>
        <v>0</v>
      </c>
      <c r="IZ112" s="823">
        <f t="shared" si="448"/>
        <v>0</v>
      </c>
      <c r="JA112" s="521">
        <f t="shared" si="533"/>
        <v>0</v>
      </c>
      <c r="JB112" s="521">
        <f t="shared" si="534"/>
        <v>0</v>
      </c>
      <c r="JC112" s="521">
        <f t="shared" si="535"/>
        <v>0</v>
      </c>
      <c r="JD112" s="521">
        <f t="shared" si="449"/>
        <v>0</v>
      </c>
      <c r="JE112" s="521">
        <f t="shared" si="450"/>
        <v>0</v>
      </c>
      <c r="JF112" s="521">
        <f t="shared" si="451"/>
        <v>0</v>
      </c>
      <c r="JG112" s="521">
        <f t="shared" si="452"/>
        <v>0</v>
      </c>
      <c r="JH112" s="521">
        <f t="shared" si="453"/>
        <v>0</v>
      </c>
      <c r="JI112" s="521">
        <f t="shared" si="454"/>
        <v>0</v>
      </c>
      <c r="JJ112" s="521">
        <f t="shared" si="455"/>
        <v>0</v>
      </c>
      <c r="JK112" s="521">
        <f t="shared" si="456"/>
        <v>0</v>
      </c>
      <c r="JL112" s="521">
        <f t="shared" si="457"/>
        <v>0</v>
      </c>
      <c r="JM112" s="521">
        <f t="shared" si="458"/>
        <v>0</v>
      </c>
      <c r="JN112" s="521">
        <f t="shared" si="459"/>
        <v>0</v>
      </c>
      <c r="JO112" s="521">
        <f t="shared" si="460"/>
        <v>0</v>
      </c>
      <c r="JP112" s="521">
        <f t="shared" si="461"/>
        <v>0</v>
      </c>
      <c r="JQ112" s="521">
        <f t="shared" si="462"/>
        <v>0</v>
      </c>
      <c r="JR112" s="521">
        <f t="shared" si="463"/>
        <v>0</v>
      </c>
      <c r="JS112" s="521">
        <f t="shared" si="464"/>
        <v>0</v>
      </c>
      <c r="JT112" s="521">
        <f t="shared" si="465"/>
        <v>0</v>
      </c>
      <c r="JU112" s="521">
        <f t="shared" si="466"/>
        <v>0</v>
      </c>
      <c r="JV112" s="521">
        <f t="shared" si="467"/>
        <v>0</v>
      </c>
      <c r="JW112" s="521">
        <f t="shared" si="468"/>
        <v>0</v>
      </c>
      <c r="JX112" s="521">
        <f t="shared" si="469"/>
        <v>0</v>
      </c>
      <c r="JY112" s="521">
        <f t="shared" si="470"/>
        <v>0</v>
      </c>
      <c r="JZ112" s="521">
        <f t="shared" si="471"/>
        <v>0</v>
      </c>
      <c r="KA112" s="521">
        <f t="shared" si="472"/>
        <v>0</v>
      </c>
      <c r="KB112" s="521">
        <f t="shared" si="473"/>
        <v>0</v>
      </c>
      <c r="KC112" s="521">
        <f t="shared" si="474"/>
        <v>0</v>
      </c>
      <c r="KD112" s="521">
        <f t="shared" si="475"/>
        <v>0</v>
      </c>
      <c r="KE112" s="521">
        <f t="shared" si="476"/>
        <v>0</v>
      </c>
      <c r="KF112" s="521">
        <f t="shared" si="536"/>
        <v>0</v>
      </c>
      <c r="KG112" s="521">
        <f t="shared" si="477"/>
        <v>0</v>
      </c>
      <c r="KH112" s="521">
        <f t="shared" si="478"/>
        <v>0</v>
      </c>
      <c r="KI112" s="522">
        <f t="shared" si="479"/>
        <v>0</v>
      </c>
      <c r="KJ112" s="521">
        <f t="shared" si="537"/>
        <v>0</v>
      </c>
      <c r="KK112" s="760">
        <f>IF(H112=1,VLOOKUP(C112,'総括表 (A表)'!$E$12:$AW$542,42,FALSE),)</f>
        <v>0</v>
      </c>
      <c r="KL112" s="524">
        <f t="shared" si="480"/>
        <v>0</v>
      </c>
      <c r="KM112" s="521" t="str">
        <f t="shared" si="352"/>
        <v/>
      </c>
      <c r="KN112" s="521" t="str">
        <f t="shared" si="353"/>
        <v/>
      </c>
      <c r="KO112" s="521" t="str">
        <f t="shared" si="481"/>
        <v/>
      </c>
      <c r="KP112" s="521" t="str">
        <f t="shared" si="354"/>
        <v/>
      </c>
      <c r="KQ112" s="521" t="str">
        <f t="shared" si="355"/>
        <v/>
      </c>
      <c r="KR112" s="521" t="str">
        <f t="shared" si="356"/>
        <v/>
      </c>
      <c r="KS112" s="521" t="str">
        <f t="shared" si="357"/>
        <v/>
      </c>
      <c r="KT112" s="521" t="str">
        <f t="shared" si="358"/>
        <v/>
      </c>
      <c r="KU112" s="760" t="str">
        <f t="shared" si="359"/>
        <v/>
      </c>
      <c r="KV112" s="521" t="str">
        <f t="shared" si="538"/>
        <v/>
      </c>
      <c r="KW112" s="520">
        <f t="shared" si="361"/>
        <v>0</v>
      </c>
      <c r="KX112" s="521" t="str">
        <f t="shared" si="482"/>
        <v/>
      </c>
      <c r="KY112" s="525">
        <f t="shared" si="539"/>
        <v>0</v>
      </c>
      <c r="KZ112" s="521" t="str">
        <f t="shared" si="540"/>
        <v/>
      </c>
      <c r="LA112" s="760" t="str">
        <f t="shared" si="541"/>
        <v/>
      </c>
      <c r="LB112" s="526" t="str">
        <f t="shared" si="365"/>
        <v>○</v>
      </c>
      <c r="LC112" s="520">
        <f t="shared" si="483"/>
        <v>0</v>
      </c>
      <c r="LD112" s="527">
        <f t="shared" si="484"/>
        <v>0</v>
      </c>
      <c r="LE112" s="527" t="str">
        <f t="shared" si="485"/>
        <v/>
      </c>
      <c r="LF112" s="761" t="str">
        <f t="shared" si="486"/>
        <v/>
      </c>
      <c r="LG112" s="735" t="str">
        <f t="shared" si="542"/>
        <v/>
      </c>
      <c r="LH112" s="530" t="str">
        <f t="shared" si="543"/>
        <v>○</v>
      </c>
      <c r="LI112" s="736">
        <f t="shared" si="368"/>
        <v>0</v>
      </c>
      <c r="LJ112" s="761">
        <f t="shared" si="544"/>
        <v>0</v>
      </c>
      <c r="LK112" s="532">
        <f t="shared" si="487"/>
        <v>0</v>
      </c>
      <c r="LL112" s="533" t="str">
        <f t="shared" si="488"/>
        <v>○</v>
      </c>
      <c r="LM112" s="600">
        <f t="shared" si="545"/>
        <v>0</v>
      </c>
      <c r="LN112" s="602" t="str">
        <f t="shared" si="489"/>
        <v>○</v>
      </c>
      <c r="LO112" s="608">
        <f t="shared" si="371"/>
        <v>0</v>
      </c>
      <c r="LP112" s="521" t="str">
        <f t="shared" si="546"/>
        <v/>
      </c>
      <c r="LQ112" s="607">
        <f t="shared" si="547"/>
        <v>0</v>
      </c>
      <c r="LR112" s="521" t="str">
        <f t="shared" si="548"/>
        <v/>
      </c>
      <c r="LS112" s="519" t="str">
        <f t="shared" si="549"/>
        <v/>
      </c>
      <c r="LT112" s="526" t="str">
        <f t="shared" si="376"/>
        <v>○</v>
      </c>
      <c r="LU112" s="601" t="str">
        <f t="shared" si="490"/>
        <v/>
      </c>
      <c r="LV112" s="601">
        <f t="shared" si="491"/>
        <v>0</v>
      </c>
      <c r="LW112" s="761">
        <f t="shared" si="550"/>
        <v>0</v>
      </c>
      <c r="LX112" s="735">
        <f t="shared" si="551"/>
        <v>0</v>
      </c>
      <c r="LY112" s="530" t="str">
        <f t="shared" si="379"/>
        <v>○</v>
      </c>
      <c r="LZ112" s="736">
        <f t="shared" si="552"/>
        <v>0</v>
      </c>
      <c r="MA112" s="761">
        <f t="shared" si="553"/>
        <v>0</v>
      </c>
      <c r="MB112" s="532">
        <f t="shared" si="554"/>
        <v>0</v>
      </c>
      <c r="MC112" s="533" t="str">
        <f t="shared" si="492"/>
        <v>○</v>
      </c>
      <c r="MD112" s="473">
        <f>IF(AND($H112=1,$T112=1),SUMIF($E$14:$E$213,E112,$CA$14:CA311),0)</f>
        <v>0</v>
      </c>
      <c r="ME112" s="856" t="str">
        <f t="shared" si="383"/>
        <v>○</v>
      </c>
      <c r="MF112" s="869" t="str">
        <f t="shared" si="493"/>
        <v/>
      </c>
      <c r="MG112" s="870" t="str">
        <f t="shared" si="555"/>
        <v/>
      </c>
      <c r="MH112" s="871" t="str">
        <f t="shared" si="556"/>
        <v/>
      </c>
      <c r="MI112" s="872" t="str">
        <f t="shared" si="494"/>
        <v/>
      </c>
      <c r="MJ112" s="873" t="str">
        <f t="shared" si="557"/>
        <v/>
      </c>
      <c r="MK112" s="874">
        <f t="shared" si="558"/>
        <v>0</v>
      </c>
    </row>
    <row r="113" spans="1:349" ht="18.649999999999999" customHeight="1">
      <c r="A113" s="610">
        <f>D113*1000000+C113*10000+V113*100+AQ113</f>
        <v>0</v>
      </c>
      <c r="B113" s="610">
        <f>IF(J113&lt;&gt;"",IF(J113&lt;&gt;J112,B112+1,B112),0)</f>
        <v>0</v>
      </c>
      <c r="C113" s="610">
        <f>IF(L113&lt;&gt;"",IF(L113&lt;&gt;L112,C112+1,C112),0)</f>
        <v>0</v>
      </c>
      <c r="D113" s="610">
        <f>IF(K113&lt;&gt;"",IF(K113&lt;&gt;K112,D112+1,D112),0)</f>
        <v>0</v>
      </c>
      <c r="E113" s="610">
        <f>IF(W113&lt;&gt;"",IF(OR(W113&lt;&gt;W112,L113&lt;&gt;L112),E112+1,E112),0)</f>
        <v>0</v>
      </c>
      <c r="F113" s="610">
        <f>IF(L113&lt;&gt;"",IF(L113&lt;&gt;L112,1,0),0)</f>
        <v>0</v>
      </c>
      <c r="G113" s="610">
        <f>IF(K113&lt;&gt;"",IF(K113&lt;&gt;K112,1,0),0)</f>
        <v>0</v>
      </c>
      <c r="H113" s="610">
        <f>IF(W113&lt;&gt;"",IF(W113&lt;&gt;W112,1,0),0)</f>
        <v>0</v>
      </c>
      <c r="I113" s="611">
        <f t="shared" si="313"/>
        <v>100</v>
      </c>
      <c r="J113" s="406"/>
      <c r="K113" s="407"/>
      <c r="L113" s="407"/>
      <c r="M113" s="720"/>
      <c r="N113" s="924"/>
      <c r="O113" s="918"/>
      <c r="P113" s="306"/>
      <c r="Q113" s="637">
        <f>IFERROR(IF($P113=1,"都市農業地域",IF($P113=2,"平地農業地域",IF($P113=3,"中間農業地域",IF($P113=4,"山間農業地域",0)))),0)</f>
        <v>0</v>
      </c>
      <c r="R113" s="656"/>
      <c r="S113" s="724"/>
      <c r="T113" s="657"/>
      <c r="U113" s="657"/>
      <c r="V113" s="762">
        <f>IF(W113&lt;&gt;"",IF(L113&lt;&gt;L112,1,IF(W113&lt;&gt;W112,V112+1,V112)),)</f>
        <v>0</v>
      </c>
      <c r="W113" s="305"/>
      <c r="X113" s="502"/>
      <c r="Y113" s="502"/>
      <c r="Z113" s="305"/>
      <c r="AA113" s="639" t="str">
        <f>IF($AC113="","",IF($AC113=5,2,1))</f>
        <v/>
      </c>
      <c r="AB113" s="640" t="str">
        <f>IF($AC113=5,"100万円",IF(OR($S113=1,$T113=1),"1,500万円",""))</f>
        <v/>
      </c>
      <c r="AC113" s="314"/>
      <c r="AD113" s="641">
        <f>IFERROR(IF($AC113=1,"認定農業者",IF($AC113=2,"認定就農者",IF($AC113=3,"集落営農組織(任意組織)",IF($AC113=4,"市町村基本構想に示す目標水準を達成している農業者",IF($AC113=5,"市町村が認める者",0))))),0)</f>
        <v>0</v>
      </c>
      <c r="AE113" s="729"/>
      <c r="AF113" s="728" t="str">
        <f>'整理番号表 （R6時） '!$AC113</f>
        <v/>
      </c>
      <c r="AG113" s="730" t="str">
        <f>IF($AF113&lt;&gt;"",$AG$2*AF113,"")</f>
        <v/>
      </c>
      <c r="AH113" s="314"/>
      <c r="AI113" s="314"/>
      <c r="AJ113" s="639">
        <f>IF(AI113&lt;&gt;0,VLOOKUP(AI113,'整理番号表 （R6時） '!$B$20:$F$47,2,FALSE),)</f>
        <v>0</v>
      </c>
      <c r="AK113" s="409"/>
      <c r="AL113" s="733"/>
      <c r="AM113" s="409"/>
      <c r="AN113" s="315"/>
      <c r="AO113" s="644" t="str">
        <f>IF(AND($S113=1,$AN113&lt;&gt;0),VLOOKUP(AN113,'整理番号表 （R6時） '!$P$6:$Q$39,2,FALSE),IF(AND($T113=1,$AN113&gt;0,$AN113&lt;=8),VLOOKUP($AN113,'整理番号表 （R6時） '!$P$6:$Q$13,2,FALSE),IF($AN113&gt;=9,"ﾘｰｽは1～8の数字を選択","")))</f>
        <v/>
      </c>
      <c r="AP113" s="501"/>
      <c r="AQ113" s="645">
        <f t="shared" si="399"/>
        <v>0</v>
      </c>
      <c r="AR113" s="810"/>
      <c r="AS113" s="305"/>
      <c r="AT113" s="504"/>
      <c r="AU113" s="505"/>
      <c r="AV113" s="503"/>
      <c r="AW113" s="315"/>
      <c r="AX113" s="751">
        <f>IF(AW113&lt;&gt;0,VLOOKUP(AW113,'整理番号表 （R6時） '!$P$43:$R$49,2,FALSE),)</f>
        <v>0</v>
      </c>
      <c r="AY113" s="506"/>
      <c r="AZ113" s="505"/>
      <c r="BA113" s="503"/>
      <c r="BB113" s="444"/>
      <c r="BC113" s="759">
        <f t="shared" si="400"/>
        <v>0</v>
      </c>
      <c r="BD113" s="763">
        <f t="shared" si="503"/>
        <v>0</v>
      </c>
      <c r="BE113" s="759">
        <f t="shared" si="401"/>
        <v>0</v>
      </c>
      <c r="BF113" s="508"/>
      <c r="BG113" s="508"/>
      <c r="BH113" s="508"/>
      <c r="BI113" s="509"/>
      <c r="BJ113" s="770" t="str">
        <f t="shared" si="402"/>
        <v/>
      </c>
      <c r="BK113" s="772" t="str">
        <f t="shared" si="403"/>
        <v/>
      </c>
      <c r="BL113" s="648">
        <f t="shared" si="404"/>
        <v>0</v>
      </c>
      <c r="BM113" s="836"/>
      <c r="BN113" s="510"/>
      <c r="BO113" s="593"/>
      <c r="BP113" s="902"/>
      <c r="BQ113" s="756"/>
      <c r="BR113" s="756"/>
      <c r="BS113" s="756"/>
      <c r="BT113" s="929" t="str">
        <f t="shared" si="497"/>
        <v/>
      </c>
      <c r="BU113" s="911"/>
      <c r="BV113" s="752"/>
      <c r="BW113" s="751">
        <f>IF(BV113&lt;&gt;0,VLOOKUP(BV113,'整理番号表 （R6時） '!$P$43:$R$49,2,FALSE),)</f>
        <v>0</v>
      </c>
      <c r="BX113" s="758"/>
      <c r="BY113" s="757"/>
      <c r="BZ113" s="759" t="str">
        <f t="shared" si="405"/>
        <v/>
      </c>
      <c r="CA113" s="712"/>
      <c r="CB113" s="759">
        <f t="shared" si="406"/>
        <v>0</v>
      </c>
      <c r="CC113" s="763" t="str">
        <f t="shared" si="504"/>
        <v/>
      </c>
      <c r="CD113" s="754"/>
      <c r="CE113" s="754"/>
      <c r="CF113" s="759">
        <f t="shared" si="407"/>
        <v>0</v>
      </c>
      <c r="CG113" s="748"/>
      <c r="CH113" s="748"/>
      <c r="CI113" s="622"/>
      <c r="CJ113" s="853"/>
      <c r="CK113" s="854"/>
      <c r="CL113" s="665" t="str">
        <f t="shared" si="408"/>
        <v/>
      </c>
      <c r="CM113" s="666" t="str">
        <f t="shared" si="505"/>
        <v/>
      </c>
      <c r="CN113" s="744"/>
      <c r="CO113" s="496"/>
      <c r="CP113" s="762" t="str">
        <f t="shared" si="506"/>
        <v/>
      </c>
      <c r="CQ113" s="740"/>
      <c r="CR113" s="749"/>
      <c r="CS113" s="740"/>
      <c r="CT113" s="740"/>
      <c r="CU113" s="740"/>
      <c r="CV113" s="649" t="str">
        <f t="shared" si="409"/>
        <v/>
      </c>
      <c r="CW113" s="547">
        <f t="shared" si="410"/>
        <v>0</v>
      </c>
      <c r="CX113" s="762" t="str">
        <f t="shared" si="507"/>
        <v/>
      </c>
      <c r="CY113" s="715"/>
      <c r="CZ113" s="740"/>
      <c r="DA113" s="715"/>
      <c r="DB113" s="715"/>
      <c r="DC113" s="714"/>
      <c r="DD113" s="649" t="str">
        <f t="shared" si="411"/>
        <v/>
      </c>
      <c r="DE113" s="547" t="str">
        <f t="shared" si="412"/>
        <v/>
      </c>
      <c r="DF113" s="762">
        <f t="shared" si="413"/>
        <v>0</v>
      </c>
      <c r="DG113" s="762" t="str">
        <f t="shared" si="414"/>
        <v/>
      </c>
      <c r="DH113" s="762">
        <f t="shared" si="415"/>
        <v>0</v>
      </c>
      <c r="DI113" s="762">
        <f t="shared" si="416"/>
        <v>0</v>
      </c>
      <c r="DJ113" s="762">
        <f t="shared" si="417"/>
        <v>0</v>
      </c>
      <c r="DK113" s="762">
        <f t="shared" si="418"/>
        <v>0</v>
      </c>
      <c r="DL113" s="762">
        <f t="shared" si="419"/>
        <v>0</v>
      </c>
      <c r="DM113" s="762" t="str">
        <f t="shared" si="420"/>
        <v/>
      </c>
      <c r="DN113" s="855"/>
      <c r="DO113" s="661">
        <f t="shared" si="500"/>
        <v>0</v>
      </c>
      <c r="DP113" s="336">
        <f t="shared" si="500"/>
        <v>0</v>
      </c>
      <c r="DQ113" s="336">
        <f t="shared" si="500"/>
        <v>0</v>
      </c>
      <c r="DR113" s="336">
        <f t="shared" si="500"/>
        <v>0</v>
      </c>
      <c r="DS113" s="336">
        <f t="shared" si="500"/>
        <v>0</v>
      </c>
      <c r="DT113" s="336">
        <f t="shared" si="500"/>
        <v>0</v>
      </c>
      <c r="DU113" s="336">
        <f t="shared" si="508"/>
        <v>0</v>
      </c>
      <c r="DV113" s="336">
        <f t="shared" si="501"/>
        <v>0</v>
      </c>
      <c r="DW113" s="336">
        <f t="shared" si="501"/>
        <v>0</v>
      </c>
      <c r="DX113" s="336">
        <f t="shared" si="501"/>
        <v>0</v>
      </c>
      <c r="DY113" s="336">
        <f t="shared" si="501"/>
        <v>0</v>
      </c>
      <c r="DZ113" s="336">
        <f t="shared" si="501"/>
        <v>0</v>
      </c>
      <c r="EA113" s="336">
        <f t="shared" si="501"/>
        <v>0</v>
      </c>
      <c r="EB113" s="336">
        <f t="shared" si="509"/>
        <v>0</v>
      </c>
      <c r="EC113" s="336">
        <f t="shared" si="510"/>
        <v>0</v>
      </c>
      <c r="ED113" s="336">
        <f t="shared" si="511"/>
        <v>0</v>
      </c>
      <c r="EE113" s="336">
        <f t="shared" si="512"/>
        <v>0</v>
      </c>
      <c r="EF113" s="336">
        <f t="shared" si="513"/>
        <v>0</v>
      </c>
      <c r="EG113" s="390">
        <f t="shared" si="514"/>
        <v>0</v>
      </c>
      <c r="EH113" s="650">
        <f t="shared" si="421"/>
        <v>0</v>
      </c>
      <c r="EI113" s="650">
        <f>IF($AA113=1,IF(SUM($EH113:EH113)&lt;&gt;1,IF(SUM(GR113,HC113,HL113)&gt;0,1,),),)</f>
        <v>0</v>
      </c>
      <c r="EJ113" s="650">
        <f>IF($AA113=1,IF(SUM($EH113:EI113)&lt;&gt;1,IF(SUM(GS113,HD113,HM113)&gt;0,1,),),)</f>
        <v>0</v>
      </c>
      <c r="EK113" s="650">
        <f>IF($AA113=1,IF(SUM($EH113:EJ113)&lt;&gt;1,IF(SUM(GT113,HE113,HN113)&gt;0,1,),),)</f>
        <v>0</v>
      </c>
      <c r="EL113" s="650">
        <f>IF($AA113=1,IF(SUM($EH113:EK113)&lt;&gt;1,IF(SUM(GU113,GZ113,HF113,HO113)&gt;0,1,),),)</f>
        <v>0</v>
      </c>
      <c r="EM113" s="650">
        <f>IF($AA113=1,IF(SUM($EH113:EK113)&lt;&gt;1,IF(SUM(GV113,HG113,HP113)&gt;0,1,),),)</f>
        <v>0</v>
      </c>
      <c r="EN113" s="650">
        <f>IF($AA113=1,IF(SUM($EH113:EL113)&lt;&gt;1,IF(SUM(GW113,HH113,HQ113)&gt;0,1,),),)</f>
        <v>0</v>
      </c>
      <c r="EO113" s="650">
        <f>IF($AA113=1,IF(SUM($EH113:EM113)&lt;&gt;1,IF(SUM(GX113,HI113,HR113)&gt;0,1,),),)</f>
        <v>0</v>
      </c>
      <c r="EP113" s="650">
        <f>IF($AA113=1,IF(SUM($EH113:EO113)&lt;&gt;1,IF(SUM(GY113,HJ113,HS113,HA113)&gt;0,1,),),)</f>
        <v>0</v>
      </c>
      <c r="EQ113" s="818"/>
      <c r="ER113" s="818"/>
      <c r="ES113" s="818"/>
      <c r="ET113" s="818"/>
      <c r="EU113" s="818"/>
      <c r="EV113" s="818"/>
      <c r="EW113" s="59"/>
      <c r="EX113" s="59"/>
      <c r="EY113" s="59"/>
      <c r="EZ113" s="59"/>
      <c r="FA113" s="59"/>
      <c r="FB113" s="650">
        <f t="shared" si="327"/>
        <v>0</v>
      </c>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11"/>
      <c r="GB113" s="59"/>
      <c r="GC113" s="932"/>
      <c r="GD113" s="662"/>
      <c r="GE113" s="512"/>
      <c r="GF113" s="513"/>
      <c r="GG113" s="514"/>
      <c r="GH113" s="514"/>
      <c r="GI113" s="515">
        <f t="shared" si="515"/>
        <v>0</v>
      </c>
      <c r="GJ113" s="516">
        <f t="shared" si="516"/>
        <v>0</v>
      </c>
      <c r="GK113" s="517">
        <f t="shared" si="330"/>
        <v>0</v>
      </c>
      <c r="GL113" s="518">
        <f t="shared" si="517"/>
        <v>0</v>
      </c>
      <c r="GM113" s="518">
        <f t="shared" si="518"/>
        <v>0</v>
      </c>
      <c r="GN113" s="518">
        <f t="shared" si="519"/>
        <v>0</v>
      </c>
      <c r="GO113" s="518">
        <f t="shared" si="520"/>
        <v>0</v>
      </c>
      <c r="GP113" s="517">
        <f t="shared" si="422"/>
        <v>0</v>
      </c>
      <c r="GQ113" s="517">
        <f t="shared" si="423"/>
        <v>0</v>
      </c>
      <c r="GR113" s="517">
        <f>IF($GF113&lt;&gt;1,IF(AND(SUM($GQ113:GQ113)&lt;&gt;1),IF($GI113&gt;=10,1,),),0)</f>
        <v>0</v>
      </c>
      <c r="GS113" s="517">
        <f>IF($GF113&lt;&gt;1,IF(AND(SUM($GQ113:GR113)&lt;&gt;1),IF(AND($GE113=1,$GI113&gt;=4),1,),),0)</f>
        <v>0</v>
      </c>
      <c r="GT113" s="517">
        <f>IF($GF113&lt;&gt;1,IF(AND(SUM($GQ113:GS113)&lt;&gt;1),IF(AND($GE113=1,$GI113&gt;=2),1,),),0)</f>
        <v>0</v>
      </c>
      <c r="GU113" s="517">
        <f>IF($GF113&lt;&gt;1,IF(AND(SUM($GQ113:GT113)&lt;&gt;1),IF(AND($GE113=1,$GI113&gt;0),1,),),0)</f>
        <v>0</v>
      </c>
      <c r="GV113" s="517">
        <f>IF($GF113&lt;&gt;1,IF(AND(SUM($GQ113:GU113)&lt;&gt;1),IF($GI113&gt;=4,1,),),0)</f>
        <v>0</v>
      </c>
      <c r="GW113" s="517">
        <f>IF($GF113&lt;&gt;1,IF(AND(SUM($GQ113:GV113)&lt;&gt;1),IF($GE113=1,1,),),0)</f>
        <v>0</v>
      </c>
      <c r="GX113" s="517">
        <f>IF($GF113&lt;&gt;1,IF(AND(SUM($GQ113:GW113)&lt;&gt;1),IF($GI113&gt;=2,1,),),0)</f>
        <v>0</v>
      </c>
      <c r="GY113" s="517">
        <f>IF($GF113&lt;&gt;1,IF(AND(SUM($GQ113:GX113)&lt;&gt;1),IF($GI113&gt;0,1,),),0)</f>
        <v>0</v>
      </c>
      <c r="GZ113" s="517">
        <f t="shared" si="424"/>
        <v>0</v>
      </c>
      <c r="HA113" s="517">
        <f>IF(AND(SUM($GZ113:GZ113)&lt;&gt;1,$GP113=4,$GF113=1,$GI113&gt;0),1,0)</f>
        <v>0</v>
      </c>
      <c r="HB113" s="517">
        <f t="shared" si="425"/>
        <v>0</v>
      </c>
      <c r="HC113" s="517">
        <f t="shared" si="426"/>
        <v>0</v>
      </c>
      <c r="HD113" s="517">
        <f>IF(AND($GP113=2,SUM($HB113:HC113)&lt;&gt;1),IF(AND($GE113=1,$GJ113&gt;=0.2),1,),)</f>
        <v>0</v>
      </c>
      <c r="HE113" s="517">
        <f>IF(AND($GP113=2,SUM($HB113:HD113)&lt;&gt;1),IF(AND($GE113=1,$GJ113&gt;=0.1),1,),)</f>
        <v>0</v>
      </c>
      <c r="HF113" s="517">
        <f>IF(AND($GP113=2,SUM($HB113:HE113)&lt;&gt;1),IF(AND($GE113=1,$GI113&gt;0),1,),)</f>
        <v>0</v>
      </c>
      <c r="HG113" s="517">
        <f>IF(AND($GP113=2,SUM($HB113:HF113)&lt;&gt;1),IF($GJ113&gt;=0.2,1,),)</f>
        <v>0</v>
      </c>
      <c r="HH113" s="517">
        <f>IF(AND($GP113=2,SUM($HB113:HG113)&lt;&gt;1),IF($GE113=1,1,),)</f>
        <v>0</v>
      </c>
      <c r="HI113" s="517">
        <f>IF(AND($GP113=2,SUM($HB113:HH113)&lt;&gt;1),IF($GJ113&gt;=0.1,1,),)</f>
        <v>0</v>
      </c>
      <c r="HJ113" s="517">
        <f>IF(AND(SUM($HB113:HI113)&lt;&gt;1,$GP113=2,$GI113&gt;0),1,)</f>
        <v>0</v>
      </c>
      <c r="HK113" s="517">
        <f t="shared" si="427"/>
        <v>0</v>
      </c>
      <c r="HL113" s="517">
        <f t="shared" si="428"/>
        <v>0</v>
      </c>
      <c r="HM113" s="517">
        <f>IF(AND($GP113=3,SUM($HK113:HL113)&lt;&gt;1),IF(AND($GE113=1,$GJ113&gt;=0.1),1,),)</f>
        <v>0</v>
      </c>
      <c r="HN113" s="517">
        <f>IF(AND($GP113=3,SUM($HK113:HM113)&lt;&gt;1),IF(AND($GE113=1,$GJ113&gt;=0.05),1,),)</f>
        <v>0</v>
      </c>
      <c r="HO113" s="517">
        <f>IF(AND($GP113=3,SUM($HK113:HN113)&lt;&gt;1),IF(AND($GE113=1,$GI113&gt;0),1,),)</f>
        <v>0</v>
      </c>
      <c r="HP113" s="517">
        <f>IF(AND($GP113=3,SUM($HK113:HO113)&lt;&gt;1),IF($GJ113&gt;=0.1,1,),)</f>
        <v>0</v>
      </c>
      <c r="HQ113" s="517">
        <f>IF(AND($GP113=3,SUM($HK113:HP113)&lt;&gt;1),IF($GE113=1,1,),)</f>
        <v>0</v>
      </c>
      <c r="HR113" s="517">
        <f>IF(AND($GP113=3,SUM($HK113:HQ113)&lt;&gt;1),IF($GJ113&gt;=0.05,1,),)</f>
        <v>0</v>
      </c>
      <c r="HS113" s="517">
        <f>IF(AND(SUM($HK113:HR113)&lt;&gt;1,$GP113=3,$GF113=1,$GI113&gt;0),1,)</f>
        <v>0</v>
      </c>
      <c r="HT113" s="831"/>
      <c r="HU113" s="520">
        <f t="shared" si="429"/>
        <v>0</v>
      </c>
      <c r="HV113" s="521">
        <f t="shared" si="430"/>
        <v>0</v>
      </c>
      <c r="HW113" s="521">
        <f t="shared" si="431"/>
        <v>0</v>
      </c>
      <c r="HX113" s="521">
        <f t="shared" si="432"/>
        <v>0</v>
      </c>
      <c r="HY113" s="521">
        <f t="shared" si="433"/>
        <v>0</v>
      </c>
      <c r="HZ113" s="521">
        <f t="shared" si="434"/>
        <v>0</v>
      </c>
      <c r="IA113" s="521">
        <f t="shared" si="435"/>
        <v>0</v>
      </c>
      <c r="IB113" s="521">
        <f t="shared" si="436"/>
        <v>0</v>
      </c>
      <c r="IC113" s="521">
        <f t="shared" si="437"/>
        <v>0</v>
      </c>
      <c r="ID113" s="521">
        <f t="shared" si="438"/>
        <v>0</v>
      </c>
      <c r="IE113" s="521">
        <f t="shared" si="439"/>
        <v>0</v>
      </c>
      <c r="IF113" s="521">
        <f t="shared" si="440"/>
        <v>0</v>
      </c>
      <c r="IG113" s="521">
        <f t="shared" si="441"/>
        <v>0</v>
      </c>
      <c r="IH113" s="521">
        <f t="shared" si="442"/>
        <v>0</v>
      </c>
      <c r="II113" s="521">
        <f t="shared" si="443"/>
        <v>0</v>
      </c>
      <c r="IJ113" s="521">
        <f t="shared" si="444"/>
        <v>0</v>
      </c>
      <c r="IK113" s="521">
        <f t="shared" si="445"/>
        <v>0</v>
      </c>
      <c r="IL113" s="521">
        <f t="shared" si="446"/>
        <v>0</v>
      </c>
      <c r="IM113" s="521">
        <f t="shared" si="447"/>
        <v>0</v>
      </c>
      <c r="IN113" s="521">
        <f t="shared" si="521"/>
        <v>0</v>
      </c>
      <c r="IO113" s="521">
        <f t="shared" si="522"/>
        <v>0</v>
      </c>
      <c r="IP113" s="521">
        <f t="shared" si="523"/>
        <v>0</v>
      </c>
      <c r="IQ113" s="521">
        <f t="shared" si="524"/>
        <v>0</v>
      </c>
      <c r="IR113" s="521">
        <f t="shared" si="525"/>
        <v>0</v>
      </c>
      <c r="IS113" s="521">
        <f t="shared" si="526"/>
        <v>0</v>
      </c>
      <c r="IT113" s="521">
        <f t="shared" si="527"/>
        <v>0</v>
      </c>
      <c r="IU113" s="521">
        <f t="shared" si="528"/>
        <v>0</v>
      </c>
      <c r="IV113" s="521">
        <f t="shared" si="529"/>
        <v>0</v>
      </c>
      <c r="IW113" s="823">
        <f t="shared" si="530"/>
        <v>0</v>
      </c>
      <c r="IX113" s="521">
        <f t="shared" si="531"/>
        <v>0</v>
      </c>
      <c r="IY113" s="521">
        <f t="shared" si="532"/>
        <v>0</v>
      </c>
      <c r="IZ113" s="823">
        <f t="shared" si="448"/>
        <v>0</v>
      </c>
      <c r="JA113" s="521">
        <f t="shared" si="533"/>
        <v>0</v>
      </c>
      <c r="JB113" s="521">
        <f t="shared" si="534"/>
        <v>0</v>
      </c>
      <c r="JC113" s="521">
        <f t="shared" si="535"/>
        <v>0</v>
      </c>
      <c r="JD113" s="521">
        <f t="shared" si="449"/>
        <v>0</v>
      </c>
      <c r="JE113" s="521">
        <f t="shared" si="450"/>
        <v>0</v>
      </c>
      <c r="JF113" s="521">
        <f t="shared" si="451"/>
        <v>0</v>
      </c>
      <c r="JG113" s="521">
        <f t="shared" si="452"/>
        <v>0</v>
      </c>
      <c r="JH113" s="521">
        <f t="shared" si="453"/>
        <v>0</v>
      </c>
      <c r="JI113" s="521">
        <f t="shared" si="454"/>
        <v>0</v>
      </c>
      <c r="JJ113" s="521">
        <f t="shared" si="455"/>
        <v>0</v>
      </c>
      <c r="JK113" s="521">
        <f t="shared" si="456"/>
        <v>0</v>
      </c>
      <c r="JL113" s="521">
        <f t="shared" si="457"/>
        <v>0</v>
      </c>
      <c r="JM113" s="521">
        <f t="shared" si="458"/>
        <v>0</v>
      </c>
      <c r="JN113" s="521">
        <f t="shared" si="459"/>
        <v>0</v>
      </c>
      <c r="JO113" s="521">
        <f t="shared" si="460"/>
        <v>0</v>
      </c>
      <c r="JP113" s="521">
        <f t="shared" si="461"/>
        <v>0</v>
      </c>
      <c r="JQ113" s="521">
        <f t="shared" si="462"/>
        <v>0</v>
      </c>
      <c r="JR113" s="521">
        <f t="shared" si="463"/>
        <v>0</v>
      </c>
      <c r="JS113" s="521">
        <f t="shared" si="464"/>
        <v>0</v>
      </c>
      <c r="JT113" s="521">
        <f t="shared" si="465"/>
        <v>0</v>
      </c>
      <c r="JU113" s="521">
        <f t="shared" si="466"/>
        <v>0</v>
      </c>
      <c r="JV113" s="521">
        <f t="shared" si="467"/>
        <v>0</v>
      </c>
      <c r="JW113" s="521">
        <f t="shared" si="468"/>
        <v>0</v>
      </c>
      <c r="JX113" s="521">
        <f t="shared" si="469"/>
        <v>0</v>
      </c>
      <c r="JY113" s="521">
        <f t="shared" si="470"/>
        <v>0</v>
      </c>
      <c r="JZ113" s="521">
        <f t="shared" si="471"/>
        <v>0</v>
      </c>
      <c r="KA113" s="521">
        <f t="shared" si="472"/>
        <v>0</v>
      </c>
      <c r="KB113" s="521">
        <f t="shared" si="473"/>
        <v>0</v>
      </c>
      <c r="KC113" s="521">
        <f t="shared" si="474"/>
        <v>0</v>
      </c>
      <c r="KD113" s="521">
        <f t="shared" si="475"/>
        <v>0</v>
      </c>
      <c r="KE113" s="521">
        <f t="shared" si="476"/>
        <v>0</v>
      </c>
      <c r="KF113" s="521">
        <f t="shared" si="536"/>
        <v>0</v>
      </c>
      <c r="KG113" s="521">
        <f t="shared" si="477"/>
        <v>0</v>
      </c>
      <c r="KH113" s="521">
        <f t="shared" si="478"/>
        <v>0</v>
      </c>
      <c r="KI113" s="522">
        <f t="shared" si="479"/>
        <v>0</v>
      </c>
      <c r="KJ113" s="521">
        <f t="shared" si="537"/>
        <v>0</v>
      </c>
      <c r="KK113" s="760">
        <f>IF(H113=1,VLOOKUP(C113,'総括表 (A表)'!$E$12:$AW$542,42,FALSE),)</f>
        <v>0</v>
      </c>
      <c r="KL113" s="524">
        <f t="shared" si="480"/>
        <v>0</v>
      </c>
      <c r="KM113" s="521" t="str">
        <f t="shared" si="352"/>
        <v/>
      </c>
      <c r="KN113" s="521" t="str">
        <f t="shared" si="353"/>
        <v/>
      </c>
      <c r="KO113" s="521" t="str">
        <f t="shared" si="481"/>
        <v/>
      </c>
      <c r="KP113" s="521" t="str">
        <f t="shared" si="354"/>
        <v/>
      </c>
      <c r="KQ113" s="521" t="str">
        <f t="shared" si="355"/>
        <v/>
      </c>
      <c r="KR113" s="521" t="str">
        <f t="shared" si="356"/>
        <v/>
      </c>
      <c r="KS113" s="521" t="str">
        <f t="shared" si="357"/>
        <v/>
      </c>
      <c r="KT113" s="521" t="str">
        <f t="shared" si="358"/>
        <v/>
      </c>
      <c r="KU113" s="760" t="str">
        <f t="shared" si="359"/>
        <v/>
      </c>
      <c r="KV113" s="521" t="str">
        <f t="shared" si="538"/>
        <v/>
      </c>
      <c r="KW113" s="520">
        <f t="shared" si="361"/>
        <v>0</v>
      </c>
      <c r="KX113" s="521" t="str">
        <f t="shared" si="482"/>
        <v/>
      </c>
      <c r="KY113" s="525">
        <f t="shared" si="539"/>
        <v>0</v>
      </c>
      <c r="KZ113" s="521" t="str">
        <f t="shared" si="540"/>
        <v/>
      </c>
      <c r="LA113" s="760" t="str">
        <f t="shared" si="541"/>
        <v/>
      </c>
      <c r="LB113" s="526" t="str">
        <f t="shared" si="365"/>
        <v>○</v>
      </c>
      <c r="LC113" s="520">
        <f t="shared" si="483"/>
        <v>0</v>
      </c>
      <c r="LD113" s="527">
        <f t="shared" si="484"/>
        <v>0</v>
      </c>
      <c r="LE113" s="527" t="str">
        <f t="shared" si="485"/>
        <v/>
      </c>
      <c r="LF113" s="761" t="str">
        <f t="shared" si="486"/>
        <v/>
      </c>
      <c r="LG113" s="735" t="str">
        <f t="shared" si="542"/>
        <v/>
      </c>
      <c r="LH113" s="530" t="str">
        <f t="shared" si="543"/>
        <v>○</v>
      </c>
      <c r="LI113" s="736">
        <f t="shared" si="368"/>
        <v>0</v>
      </c>
      <c r="LJ113" s="761">
        <f t="shared" si="544"/>
        <v>0</v>
      </c>
      <c r="LK113" s="532">
        <f t="shared" si="487"/>
        <v>0</v>
      </c>
      <c r="LL113" s="533" t="str">
        <f t="shared" si="488"/>
        <v>○</v>
      </c>
      <c r="LM113" s="600">
        <f t="shared" si="545"/>
        <v>0</v>
      </c>
      <c r="LN113" s="602" t="str">
        <f t="shared" si="489"/>
        <v>○</v>
      </c>
      <c r="LO113" s="608">
        <f t="shared" si="371"/>
        <v>0</v>
      </c>
      <c r="LP113" s="521" t="str">
        <f t="shared" si="546"/>
        <v/>
      </c>
      <c r="LQ113" s="607">
        <f t="shared" si="547"/>
        <v>0</v>
      </c>
      <c r="LR113" s="521" t="str">
        <f t="shared" si="548"/>
        <v/>
      </c>
      <c r="LS113" s="519" t="str">
        <f t="shared" si="549"/>
        <v/>
      </c>
      <c r="LT113" s="526" t="str">
        <f t="shared" si="376"/>
        <v>○</v>
      </c>
      <c r="LU113" s="601" t="str">
        <f t="shared" si="490"/>
        <v/>
      </c>
      <c r="LV113" s="601">
        <f t="shared" si="491"/>
        <v>0</v>
      </c>
      <c r="LW113" s="761">
        <f t="shared" si="550"/>
        <v>0</v>
      </c>
      <c r="LX113" s="735">
        <f t="shared" si="551"/>
        <v>0</v>
      </c>
      <c r="LY113" s="530" t="str">
        <f t="shared" si="379"/>
        <v>○</v>
      </c>
      <c r="LZ113" s="736">
        <f t="shared" si="552"/>
        <v>0</v>
      </c>
      <c r="MA113" s="761">
        <f t="shared" si="553"/>
        <v>0</v>
      </c>
      <c r="MB113" s="532">
        <f t="shared" si="554"/>
        <v>0</v>
      </c>
      <c r="MC113" s="533" t="str">
        <f t="shared" si="492"/>
        <v>○</v>
      </c>
      <c r="MD113" s="473">
        <f>IF(AND($H113=1,$T113=1),SUMIF($E$14:$E$213,E113,$CA$14:CA312),0)</f>
        <v>0</v>
      </c>
      <c r="ME113" s="856" t="str">
        <f t="shared" si="383"/>
        <v>○</v>
      </c>
      <c r="MF113" s="869" t="str">
        <f t="shared" si="493"/>
        <v/>
      </c>
      <c r="MG113" s="870" t="str">
        <f t="shared" si="555"/>
        <v/>
      </c>
      <c r="MH113" s="871" t="str">
        <f t="shared" si="556"/>
        <v/>
      </c>
      <c r="MI113" s="872" t="str">
        <f t="shared" si="494"/>
        <v/>
      </c>
      <c r="MJ113" s="873" t="str">
        <f t="shared" si="557"/>
        <v/>
      </c>
      <c r="MK113" s="874">
        <f t="shared" si="558"/>
        <v>0</v>
      </c>
    </row>
    <row r="114" spans="1:349" s="739" customFormat="1" ht="18.649999999999999" customHeight="1">
      <c r="A114" s="610">
        <f t="shared" ref="A114:A177" si="559">D114*1000000+C114*10000+V114*100+AQ114</f>
        <v>0</v>
      </c>
      <c r="B114" s="610">
        <f>IF(J114&lt;&gt;"",IF(J114&lt;&gt;J113,B113+1,B113),0)</f>
        <v>0</v>
      </c>
      <c r="C114" s="610">
        <f>IF(L114&lt;&gt;"",IF(L114&lt;&gt;L113,C113+1,C113),0)</f>
        <v>0</v>
      </c>
      <c r="D114" s="610">
        <f>IF(K114&lt;&gt;"",IF(K114&lt;&gt;K113,D113+1,D113),0)</f>
        <v>0</v>
      </c>
      <c r="E114" s="610">
        <f>IF(W114&lt;&gt;"",IF(OR(W114&lt;&gt;W113,L114&lt;&gt;L113),E113+1,E113),0)</f>
        <v>0</v>
      </c>
      <c r="F114" s="610">
        <f>IF(L114&lt;&gt;"",IF(L114&lt;&gt;L113,1,0),0)</f>
        <v>0</v>
      </c>
      <c r="G114" s="610">
        <f>IF(K114&lt;&gt;"",IF(K114&lt;&gt;K113,1,0),0)</f>
        <v>0</v>
      </c>
      <c r="H114" s="610">
        <f>IF(W114&lt;&gt;"",IF(W114&lt;&gt;W113,1,0),0)</f>
        <v>0</v>
      </c>
      <c r="I114" s="611">
        <f t="shared" si="313"/>
        <v>101</v>
      </c>
      <c r="J114" s="719"/>
      <c r="K114" s="720"/>
      <c r="L114" s="720"/>
      <c r="M114" s="720"/>
      <c r="N114" s="924"/>
      <c r="O114" s="918"/>
      <c r="P114" s="742"/>
      <c r="Q114" s="637">
        <f t="shared" si="394"/>
        <v>0</v>
      </c>
      <c r="R114" s="723"/>
      <c r="S114" s="724"/>
      <c r="T114" s="724"/>
      <c r="U114" s="724"/>
      <c r="V114" s="762">
        <f>IF(W114&lt;&gt;"",IF(L114&lt;&gt;L113,1,IF(W114&lt;&gt;W113,V113+1,V113)),)</f>
        <v>0</v>
      </c>
      <c r="W114" s="741"/>
      <c r="X114" s="745"/>
      <c r="Y114" s="745"/>
      <c r="Z114" s="741"/>
      <c r="AA114" s="639" t="str">
        <f t="shared" si="395"/>
        <v/>
      </c>
      <c r="AB114" s="640" t="str">
        <f t="shared" si="396"/>
        <v/>
      </c>
      <c r="AC114" s="731"/>
      <c r="AD114" s="641">
        <f t="shared" si="397"/>
        <v>0</v>
      </c>
      <c r="AE114" s="729"/>
      <c r="AF114" s="728">
        <f>'整理番号表 （R6時） '!$AC114</f>
        <v>0</v>
      </c>
      <c r="AG114" s="730">
        <f t="shared" ref="AG114:AG177" si="560">IF($AF114&lt;&gt;"",$AG$2*AF114,"")</f>
        <v>0</v>
      </c>
      <c r="AH114" s="731"/>
      <c r="AI114" s="731"/>
      <c r="AJ114" s="639">
        <f>IF(AI114&lt;&gt;0,VLOOKUP(AI114,'整理番号表 （R6時） '!$B$20:$F$47,2,FALSE),)</f>
        <v>0</v>
      </c>
      <c r="AK114" s="733"/>
      <c r="AL114" s="733"/>
      <c r="AM114" s="733"/>
      <c r="AN114" s="752"/>
      <c r="AO114" s="644" t="str">
        <f>IF(AND($S114=1,$AN114&lt;&gt;0),VLOOKUP(AN114,'整理番号表 （R6時） '!$P$6:$Q$39,2,FALSE),IF(AND($T114=1,$AN114&gt;0,$AN114&lt;=8),VLOOKUP($AN114,'整理番号表 （R6時） '!$P$6:$Q$13,2,FALSE),IF($AN114&gt;=9,"ﾘｰｽは1～8の数字を選択","")))</f>
        <v/>
      </c>
      <c r="AP114" s="865"/>
      <c r="AQ114" s="645">
        <f t="shared" si="399"/>
        <v>0</v>
      </c>
      <c r="AR114" s="810"/>
      <c r="AS114" s="741"/>
      <c r="AT114" s="756"/>
      <c r="AU114" s="757"/>
      <c r="AV114" s="755"/>
      <c r="AW114" s="752"/>
      <c r="AX114" s="751">
        <f>IF(AW114&lt;&gt;0,VLOOKUP(AW114,'整理番号表 （R6時） '!$P$43:$R$49,2,FALSE),)</f>
        <v>0</v>
      </c>
      <c r="AY114" s="758"/>
      <c r="AZ114" s="757"/>
      <c r="BA114" s="755"/>
      <c r="BB114" s="754"/>
      <c r="BC114" s="759">
        <f t="shared" si="400"/>
        <v>0</v>
      </c>
      <c r="BD114" s="763">
        <f>IF($LG114&gt;0,IF(SUMIFS($LI$14:$LI$113,$E$14:$E$113,E114)&lt;SUMIFS($LJ$14:$LJ$113,$E$14:$E$113,E114),IFERROR(ROUND($LG114,-3),0),IFERROR(ROUNDDOWN($LG114,-3),0)),)</f>
        <v>0</v>
      </c>
      <c r="BE114" s="759">
        <f t="shared" si="401"/>
        <v>0</v>
      </c>
      <c r="BF114" s="508"/>
      <c r="BG114" s="508"/>
      <c r="BH114" s="508"/>
      <c r="BI114" s="509"/>
      <c r="BJ114" s="770" t="str">
        <f t="shared" si="402"/>
        <v/>
      </c>
      <c r="BK114" s="772" t="str">
        <f t="shared" si="403"/>
        <v/>
      </c>
      <c r="BL114" s="648">
        <f t="shared" si="404"/>
        <v>0</v>
      </c>
      <c r="BM114" s="836"/>
      <c r="BN114" s="748"/>
      <c r="BO114" s="593"/>
      <c r="BP114" s="902"/>
      <c r="BQ114" s="756"/>
      <c r="BR114" s="756"/>
      <c r="BS114" s="756"/>
      <c r="BT114" s="929" t="str">
        <f t="shared" si="497"/>
        <v/>
      </c>
      <c r="BU114" s="911"/>
      <c r="BV114" s="752"/>
      <c r="BW114" s="751">
        <f>IF(BV114&lt;&gt;0,VLOOKUP(BV114,'整理番号表 （R6時） '!$P$43:$R$49,2,FALSE),)</f>
        <v>0</v>
      </c>
      <c r="BX114" s="758"/>
      <c r="BY114" s="757"/>
      <c r="BZ114" s="759" t="str">
        <f t="shared" si="405"/>
        <v/>
      </c>
      <c r="CA114" s="712"/>
      <c r="CB114" s="759">
        <f t="shared" si="406"/>
        <v>0</v>
      </c>
      <c r="CC114" s="763" t="str">
        <f t="shared" si="504"/>
        <v/>
      </c>
      <c r="CD114" s="754"/>
      <c r="CE114" s="754"/>
      <c r="CF114" s="759">
        <f t="shared" si="407"/>
        <v>0</v>
      </c>
      <c r="CG114" s="748"/>
      <c r="CH114" s="748"/>
      <c r="CI114" s="622"/>
      <c r="CJ114" s="853"/>
      <c r="CK114" s="854"/>
      <c r="CL114" s="665" t="str">
        <f t="shared" si="408"/>
        <v/>
      </c>
      <c r="CM114" s="666" t="str">
        <f t="shared" si="505"/>
        <v/>
      </c>
      <c r="CN114" s="744"/>
      <c r="CO114" s="496"/>
      <c r="CP114" s="762" t="str">
        <f t="shared" si="506"/>
        <v/>
      </c>
      <c r="CQ114" s="740"/>
      <c r="CR114" s="749"/>
      <c r="CS114" s="740"/>
      <c r="CT114" s="740"/>
      <c r="CU114" s="740"/>
      <c r="CV114" s="649" t="str">
        <f t="shared" si="409"/>
        <v/>
      </c>
      <c r="CW114" s="547">
        <f t="shared" si="410"/>
        <v>0</v>
      </c>
      <c r="CX114" s="762" t="str">
        <f t="shared" si="507"/>
        <v/>
      </c>
      <c r="CY114" s="715"/>
      <c r="CZ114" s="740"/>
      <c r="DA114" s="715"/>
      <c r="DB114" s="715"/>
      <c r="DC114" s="714"/>
      <c r="DD114" s="649" t="str">
        <f t="shared" si="411"/>
        <v/>
      </c>
      <c r="DE114" s="547" t="str">
        <f t="shared" si="412"/>
        <v/>
      </c>
      <c r="DF114" s="762">
        <f t="shared" si="413"/>
        <v>0</v>
      </c>
      <c r="DG114" s="762" t="str">
        <f t="shared" si="414"/>
        <v/>
      </c>
      <c r="DH114" s="762">
        <f t="shared" si="415"/>
        <v>0</v>
      </c>
      <c r="DI114" s="762">
        <f t="shared" si="416"/>
        <v>0</v>
      </c>
      <c r="DJ114" s="762">
        <f t="shared" si="417"/>
        <v>0</v>
      </c>
      <c r="DK114" s="762">
        <f t="shared" si="418"/>
        <v>0</v>
      </c>
      <c r="DL114" s="762">
        <f t="shared" si="419"/>
        <v>0</v>
      </c>
      <c r="DM114" s="762" t="str">
        <f t="shared" si="420"/>
        <v/>
      </c>
      <c r="DN114" s="855"/>
      <c r="DO114" s="661">
        <f t="shared" ref="DO114:DT123" si="561">IF(OR($CQ114&lt;=0,$CU114&lt;=0),0,IF(AND($AA114=1,$H114=1,$FU114&lt;&gt;1,DO$2&lt;=$CV114,$CV114&lt;DP$2),1,))</f>
        <v>0</v>
      </c>
      <c r="DP114" s="336">
        <f t="shared" si="561"/>
        <v>0</v>
      </c>
      <c r="DQ114" s="336">
        <f t="shared" si="561"/>
        <v>0</v>
      </c>
      <c r="DR114" s="336">
        <f t="shared" si="561"/>
        <v>0</v>
      </c>
      <c r="DS114" s="336">
        <f t="shared" si="561"/>
        <v>0</v>
      </c>
      <c r="DT114" s="336">
        <f t="shared" si="561"/>
        <v>0</v>
      </c>
      <c r="DU114" s="336">
        <f t="shared" si="508"/>
        <v>0</v>
      </c>
      <c r="DV114" s="336">
        <f t="shared" ref="DV114:EA123" si="562">IF($CU114&lt;0,0,IF(AND($AA114=1,$H114=1,$FU114&lt;&gt;1,DV$2&lt;=$CW114,$CW114&lt;DW$2),1,))</f>
        <v>0</v>
      </c>
      <c r="DW114" s="336">
        <f t="shared" si="562"/>
        <v>0</v>
      </c>
      <c r="DX114" s="336">
        <f t="shared" si="562"/>
        <v>0</v>
      </c>
      <c r="DY114" s="336">
        <f t="shared" si="562"/>
        <v>0</v>
      </c>
      <c r="DZ114" s="336">
        <f t="shared" si="562"/>
        <v>0</v>
      </c>
      <c r="EA114" s="336">
        <f t="shared" si="562"/>
        <v>0</v>
      </c>
      <c r="EB114" s="336">
        <f t="shared" si="509"/>
        <v>0</v>
      </c>
      <c r="EC114" s="336">
        <f t="shared" si="510"/>
        <v>0</v>
      </c>
      <c r="ED114" s="336">
        <f t="shared" si="511"/>
        <v>0</v>
      </c>
      <c r="EE114" s="336">
        <f t="shared" si="512"/>
        <v>0</v>
      </c>
      <c r="EF114" s="336">
        <f t="shared" si="513"/>
        <v>0</v>
      </c>
      <c r="EG114" s="390">
        <f t="shared" si="514"/>
        <v>0</v>
      </c>
      <c r="EH114" s="650">
        <f t="shared" si="421"/>
        <v>0</v>
      </c>
      <c r="EI114" s="650">
        <f>IF($AA114=1,IF(SUM($EH114:EH114)&lt;&gt;1,IF(SUM(GR114,HC114,HL114)&gt;0,1,),),)</f>
        <v>0</v>
      </c>
      <c r="EJ114" s="650">
        <f>IF($AA114=1,IF(SUM($EH114:EI114)&lt;&gt;1,IF(SUM(GS114,HD114,HM114)&gt;0,1,),),)</f>
        <v>0</v>
      </c>
      <c r="EK114" s="650">
        <f>IF($AA114=1,IF(SUM($EH114:EJ114)&lt;&gt;1,IF(SUM(GT114,HE114,HN114)&gt;0,1,),),)</f>
        <v>0</v>
      </c>
      <c r="EL114" s="650">
        <f>IF($AA114=1,IF(SUM($EH114:EK114)&lt;&gt;1,IF(SUM(GU114,GZ114,HF114,HO114)&gt;0,1,),),)</f>
        <v>0</v>
      </c>
      <c r="EM114" s="650">
        <f>IF($AA114=1,IF(SUM($EH114:EK114)&lt;&gt;1,IF(SUM(GV114,HG114,HP114)&gt;0,1,),),)</f>
        <v>0</v>
      </c>
      <c r="EN114" s="650">
        <f>IF($AA114=1,IF(SUM($EH114:EL114)&lt;&gt;1,IF(SUM(GW114,HH114,HQ114)&gt;0,1,),),)</f>
        <v>0</v>
      </c>
      <c r="EO114" s="650">
        <f>IF($AA114=1,IF(SUM($EH114:EM114)&lt;&gt;1,IF(SUM(GX114,HI114,HR114)&gt;0,1,),),)</f>
        <v>0</v>
      </c>
      <c r="EP114" s="650">
        <f>IF($AA114=1,IF(SUM($EH114:EO114)&lt;&gt;1,IF(SUM(GY114,HJ114,HS114,HA114)&gt;0,1,),),)</f>
        <v>0</v>
      </c>
      <c r="EQ114" s="818"/>
      <c r="ER114" s="818"/>
      <c r="ES114" s="818"/>
      <c r="ET114" s="818"/>
      <c r="EU114" s="818"/>
      <c r="EV114" s="818"/>
      <c r="EW114" s="59"/>
      <c r="EX114" s="59"/>
      <c r="EY114" s="59"/>
      <c r="EZ114" s="59"/>
      <c r="FA114" s="59"/>
      <c r="FB114" s="650">
        <f t="shared" si="327"/>
        <v>0</v>
      </c>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11"/>
      <c r="GB114" s="59"/>
      <c r="GC114" s="932"/>
      <c r="GD114" s="662"/>
      <c r="GE114" s="512"/>
      <c r="GF114" s="513"/>
      <c r="GG114" s="514"/>
      <c r="GH114" s="514"/>
      <c r="GI114" s="515">
        <f t="shared" si="515"/>
        <v>0</v>
      </c>
      <c r="GJ114" s="516">
        <f t="shared" si="516"/>
        <v>0</v>
      </c>
      <c r="GK114" s="517">
        <f t="shared" si="330"/>
        <v>0</v>
      </c>
      <c r="GL114" s="518">
        <f t="shared" si="517"/>
        <v>0</v>
      </c>
      <c r="GM114" s="518">
        <f t="shared" si="518"/>
        <v>0</v>
      </c>
      <c r="GN114" s="518">
        <f t="shared" si="519"/>
        <v>0</v>
      </c>
      <c r="GO114" s="518">
        <f t="shared" si="520"/>
        <v>0</v>
      </c>
      <c r="GP114" s="517">
        <f t="shared" si="422"/>
        <v>0</v>
      </c>
      <c r="GQ114" s="517">
        <f t="shared" si="423"/>
        <v>0</v>
      </c>
      <c r="GR114" s="517">
        <f>IF($GF114&lt;&gt;1,IF(AND(SUM($GQ114:GQ114)&lt;&gt;1),IF($GI114&gt;=10,1,),),0)</f>
        <v>0</v>
      </c>
      <c r="GS114" s="517">
        <f>IF($GF114&lt;&gt;1,IF(AND(SUM($GQ114:GR114)&lt;&gt;1),IF(AND($GE114=1,$GI114&gt;=4),1,),),0)</f>
        <v>0</v>
      </c>
      <c r="GT114" s="517">
        <f>IF($GF114&lt;&gt;1,IF(AND(SUM($GQ114:GS114)&lt;&gt;1),IF(AND($GE114=1,$GI114&gt;=2),1,),),0)</f>
        <v>0</v>
      </c>
      <c r="GU114" s="517">
        <f>IF($GF114&lt;&gt;1,IF(AND(SUM($GQ114:GT114)&lt;&gt;1),IF(AND($GE114=1,$GI114&gt;0),1,),),0)</f>
        <v>0</v>
      </c>
      <c r="GV114" s="517">
        <f>IF($GF114&lt;&gt;1,IF(AND(SUM($GQ114:GU114)&lt;&gt;1),IF($GI114&gt;=4,1,),),0)</f>
        <v>0</v>
      </c>
      <c r="GW114" s="517">
        <f>IF($GF114&lt;&gt;1,IF(AND(SUM($GQ114:GV114)&lt;&gt;1),IF($GE114=1,1,),),0)</f>
        <v>0</v>
      </c>
      <c r="GX114" s="517">
        <f>IF($GF114&lt;&gt;1,IF(AND(SUM($GQ114:GW114)&lt;&gt;1),IF($GI114&gt;=2,1,),),0)</f>
        <v>0</v>
      </c>
      <c r="GY114" s="517">
        <f>IF($GF114&lt;&gt;1,IF(AND(SUM($GQ114:GX114)&lt;&gt;1),IF($GI114&gt;0,1,),),0)</f>
        <v>0</v>
      </c>
      <c r="GZ114" s="517">
        <f t="shared" si="424"/>
        <v>0</v>
      </c>
      <c r="HA114" s="517">
        <f>IF(AND(SUM($GZ114:GZ114)&lt;&gt;1,$GP114=4,$GF114=1,$GI114&gt;0),1,0)</f>
        <v>0</v>
      </c>
      <c r="HB114" s="517">
        <f t="shared" si="425"/>
        <v>0</v>
      </c>
      <c r="HC114" s="517">
        <f t="shared" si="426"/>
        <v>0</v>
      </c>
      <c r="HD114" s="517">
        <f>IF(AND($GP114=2,SUM($HB114:HC114)&lt;&gt;1),IF(AND($GE114=1,$GJ114&gt;=0.2),1,),)</f>
        <v>0</v>
      </c>
      <c r="HE114" s="517">
        <f>IF(AND($GP114=2,SUM($HB114:HD114)&lt;&gt;1),IF(AND($GE114=1,$GJ114&gt;=0.1),1,),)</f>
        <v>0</v>
      </c>
      <c r="HF114" s="517">
        <f>IF(AND($GP114=2,SUM($HB114:HE114)&lt;&gt;1),IF(AND($GE114=1,$GI114&gt;0),1,),)</f>
        <v>0</v>
      </c>
      <c r="HG114" s="517">
        <f>IF(AND($GP114=2,SUM($HB114:HF114)&lt;&gt;1),IF($GJ114&gt;=0.2,1,),)</f>
        <v>0</v>
      </c>
      <c r="HH114" s="517">
        <f>IF(AND($GP114=2,SUM($HB114:HG114)&lt;&gt;1),IF($GE114=1,1,),)</f>
        <v>0</v>
      </c>
      <c r="HI114" s="517">
        <f>IF(AND($GP114=2,SUM($HB114:HH114)&lt;&gt;1),IF($GJ114&gt;=0.1,1,),)</f>
        <v>0</v>
      </c>
      <c r="HJ114" s="517">
        <f>IF(AND(SUM($HB114:HI114)&lt;&gt;1,$GP114=2,$GI114&gt;0),1,)</f>
        <v>0</v>
      </c>
      <c r="HK114" s="517">
        <f t="shared" si="427"/>
        <v>0</v>
      </c>
      <c r="HL114" s="517">
        <f t="shared" si="428"/>
        <v>0</v>
      </c>
      <c r="HM114" s="517">
        <f>IF(AND($GP114=3,SUM($HK114:HL114)&lt;&gt;1),IF(AND($GE114=1,$GJ114&gt;=0.1),1,),)</f>
        <v>0</v>
      </c>
      <c r="HN114" s="517">
        <f>IF(AND($GP114=3,SUM($HK114:HM114)&lt;&gt;1),IF(AND($GE114=1,$GJ114&gt;=0.05),1,),)</f>
        <v>0</v>
      </c>
      <c r="HO114" s="517">
        <f>IF(AND($GP114=3,SUM($HK114:HN114)&lt;&gt;1),IF(AND($GE114=1,$GI114&gt;0),1,),)</f>
        <v>0</v>
      </c>
      <c r="HP114" s="517">
        <f>IF(AND($GP114=3,SUM($HK114:HO114)&lt;&gt;1),IF($GJ114&gt;=0.1,1,),)</f>
        <v>0</v>
      </c>
      <c r="HQ114" s="517">
        <f>IF(AND($GP114=3,SUM($HK114:HP114)&lt;&gt;1),IF($GE114=1,1,),)</f>
        <v>0</v>
      </c>
      <c r="HR114" s="517">
        <f>IF(AND($GP114=3,SUM($HK114:HQ114)&lt;&gt;1),IF($GJ114&gt;=0.05,1,),)</f>
        <v>0</v>
      </c>
      <c r="HS114" s="517">
        <f>IF(AND(SUM($HK114:HR114)&lt;&gt;1,$GP114=3,$GF114=1,$GI114&gt;0),1,)</f>
        <v>0</v>
      </c>
      <c r="HT114" s="831"/>
      <c r="HU114" s="520">
        <f t="shared" si="429"/>
        <v>0</v>
      </c>
      <c r="HV114" s="521">
        <f t="shared" si="430"/>
        <v>0</v>
      </c>
      <c r="HW114" s="521">
        <f t="shared" si="431"/>
        <v>0</v>
      </c>
      <c r="HX114" s="521">
        <f t="shared" si="432"/>
        <v>0</v>
      </c>
      <c r="HY114" s="521">
        <f t="shared" si="433"/>
        <v>0</v>
      </c>
      <c r="HZ114" s="521">
        <f t="shared" si="434"/>
        <v>0</v>
      </c>
      <c r="IA114" s="521">
        <f t="shared" si="435"/>
        <v>0</v>
      </c>
      <c r="IB114" s="521">
        <f t="shared" si="436"/>
        <v>0</v>
      </c>
      <c r="IC114" s="521">
        <f t="shared" si="437"/>
        <v>0</v>
      </c>
      <c r="ID114" s="521">
        <f t="shared" si="438"/>
        <v>0</v>
      </c>
      <c r="IE114" s="521">
        <f t="shared" si="439"/>
        <v>0</v>
      </c>
      <c r="IF114" s="521">
        <f t="shared" si="440"/>
        <v>0</v>
      </c>
      <c r="IG114" s="521">
        <f t="shared" si="441"/>
        <v>0</v>
      </c>
      <c r="IH114" s="521">
        <f t="shared" si="442"/>
        <v>0</v>
      </c>
      <c r="II114" s="521">
        <f t="shared" si="443"/>
        <v>0</v>
      </c>
      <c r="IJ114" s="521">
        <f t="shared" si="444"/>
        <v>0</v>
      </c>
      <c r="IK114" s="521">
        <f t="shared" si="445"/>
        <v>0</v>
      </c>
      <c r="IL114" s="521">
        <f t="shared" si="446"/>
        <v>0</v>
      </c>
      <c r="IM114" s="521">
        <f t="shared" si="447"/>
        <v>0</v>
      </c>
      <c r="IN114" s="521">
        <f t="shared" si="521"/>
        <v>0</v>
      </c>
      <c r="IO114" s="521">
        <f t="shared" si="522"/>
        <v>0</v>
      </c>
      <c r="IP114" s="521">
        <f t="shared" si="523"/>
        <v>0</v>
      </c>
      <c r="IQ114" s="521">
        <f t="shared" si="524"/>
        <v>0</v>
      </c>
      <c r="IR114" s="521">
        <f t="shared" si="525"/>
        <v>0</v>
      </c>
      <c r="IS114" s="521">
        <f t="shared" si="526"/>
        <v>0</v>
      </c>
      <c r="IT114" s="521">
        <f t="shared" si="527"/>
        <v>0</v>
      </c>
      <c r="IU114" s="521">
        <f t="shared" si="528"/>
        <v>0</v>
      </c>
      <c r="IV114" s="521">
        <f t="shared" si="529"/>
        <v>0</v>
      </c>
      <c r="IW114" s="823">
        <f t="shared" si="530"/>
        <v>0</v>
      </c>
      <c r="IX114" s="521">
        <f t="shared" si="531"/>
        <v>0</v>
      </c>
      <c r="IY114" s="521">
        <f t="shared" si="532"/>
        <v>0</v>
      </c>
      <c r="IZ114" s="823">
        <f t="shared" si="448"/>
        <v>0</v>
      </c>
      <c r="JA114" s="521">
        <f t="shared" si="533"/>
        <v>0</v>
      </c>
      <c r="JB114" s="521">
        <f t="shared" si="534"/>
        <v>0</v>
      </c>
      <c r="JC114" s="521">
        <f t="shared" si="535"/>
        <v>0</v>
      </c>
      <c r="JD114" s="521">
        <f t="shared" si="449"/>
        <v>0</v>
      </c>
      <c r="JE114" s="521">
        <f t="shared" si="450"/>
        <v>0</v>
      </c>
      <c r="JF114" s="521">
        <f t="shared" si="451"/>
        <v>0</v>
      </c>
      <c r="JG114" s="521">
        <f t="shared" si="452"/>
        <v>0</v>
      </c>
      <c r="JH114" s="521">
        <f t="shared" si="453"/>
        <v>0</v>
      </c>
      <c r="JI114" s="521">
        <f t="shared" si="454"/>
        <v>0</v>
      </c>
      <c r="JJ114" s="521">
        <f t="shared" si="455"/>
        <v>0</v>
      </c>
      <c r="JK114" s="521">
        <f t="shared" si="456"/>
        <v>0</v>
      </c>
      <c r="JL114" s="521">
        <f t="shared" si="457"/>
        <v>0</v>
      </c>
      <c r="JM114" s="521">
        <f t="shared" si="458"/>
        <v>0</v>
      </c>
      <c r="JN114" s="521">
        <f t="shared" si="459"/>
        <v>0</v>
      </c>
      <c r="JO114" s="521">
        <f t="shared" si="460"/>
        <v>0</v>
      </c>
      <c r="JP114" s="521">
        <f t="shared" si="461"/>
        <v>0</v>
      </c>
      <c r="JQ114" s="521">
        <f t="shared" si="462"/>
        <v>0</v>
      </c>
      <c r="JR114" s="521">
        <f t="shared" si="463"/>
        <v>0</v>
      </c>
      <c r="JS114" s="521">
        <f t="shared" si="464"/>
        <v>0</v>
      </c>
      <c r="JT114" s="521">
        <f t="shared" si="465"/>
        <v>0</v>
      </c>
      <c r="JU114" s="521">
        <f t="shared" si="466"/>
        <v>0</v>
      </c>
      <c r="JV114" s="521">
        <f t="shared" si="467"/>
        <v>0</v>
      </c>
      <c r="JW114" s="521">
        <f t="shared" si="468"/>
        <v>0</v>
      </c>
      <c r="JX114" s="521">
        <f t="shared" si="469"/>
        <v>0</v>
      </c>
      <c r="JY114" s="521">
        <f t="shared" si="470"/>
        <v>0</v>
      </c>
      <c r="JZ114" s="521">
        <f t="shared" si="471"/>
        <v>0</v>
      </c>
      <c r="KA114" s="521">
        <f t="shared" si="472"/>
        <v>0</v>
      </c>
      <c r="KB114" s="521">
        <f t="shared" si="473"/>
        <v>0</v>
      </c>
      <c r="KC114" s="521">
        <f t="shared" si="474"/>
        <v>0</v>
      </c>
      <c r="KD114" s="521">
        <f t="shared" si="475"/>
        <v>0</v>
      </c>
      <c r="KE114" s="521">
        <f t="shared" si="476"/>
        <v>0</v>
      </c>
      <c r="KF114" s="521">
        <f t="shared" si="536"/>
        <v>0</v>
      </c>
      <c r="KG114" s="521">
        <f t="shared" si="477"/>
        <v>0</v>
      </c>
      <c r="KH114" s="521">
        <f t="shared" si="478"/>
        <v>0</v>
      </c>
      <c r="KI114" s="522">
        <f t="shared" si="479"/>
        <v>0</v>
      </c>
      <c r="KJ114" s="521">
        <f>IF(F114=1,SUMIF($C$14:$C$113,C114,$H$14:$H$113),0)</f>
        <v>0</v>
      </c>
      <c r="KK114" s="760">
        <f>IF(H114=1,VLOOKUP(C114,'総括表 (A表)'!$E$12:$AW$542,42,FALSE),)</f>
        <v>0</v>
      </c>
      <c r="KL114" s="524">
        <f t="shared" si="480"/>
        <v>0</v>
      </c>
      <c r="KM114" s="521" t="str">
        <f t="shared" si="352"/>
        <v/>
      </c>
      <c r="KN114" s="521" t="str">
        <f t="shared" si="353"/>
        <v/>
      </c>
      <c r="KO114" s="521" t="str">
        <f t="shared" si="481"/>
        <v/>
      </c>
      <c r="KP114" s="521" t="str">
        <f t="shared" si="354"/>
        <v/>
      </c>
      <c r="KQ114" s="521" t="str">
        <f t="shared" si="355"/>
        <v/>
      </c>
      <c r="KR114" s="521" t="str">
        <f t="shared" si="356"/>
        <v/>
      </c>
      <c r="KS114" s="521" t="str">
        <f t="shared" si="357"/>
        <v/>
      </c>
      <c r="KT114" s="521" t="str">
        <f t="shared" si="358"/>
        <v/>
      </c>
      <c r="KU114" s="760" t="str">
        <f t="shared" si="359"/>
        <v/>
      </c>
      <c r="KV114" s="521" t="str">
        <f t="shared" si="538"/>
        <v/>
      </c>
      <c r="KW114" s="520">
        <f t="shared" si="361"/>
        <v>0</v>
      </c>
      <c r="KX114" s="521" t="str">
        <f t="shared" si="482"/>
        <v/>
      </c>
      <c r="KY114" s="525">
        <f t="shared" si="539"/>
        <v>0</v>
      </c>
      <c r="KZ114" s="521" t="str">
        <f t="shared" si="540"/>
        <v/>
      </c>
      <c r="LA114" s="760" t="str">
        <f t="shared" si="541"/>
        <v/>
      </c>
      <c r="LB114" s="526" t="str">
        <f t="shared" si="365"/>
        <v>○</v>
      </c>
      <c r="LC114" s="520">
        <f t="shared" si="483"/>
        <v>0</v>
      </c>
      <c r="LD114" s="527">
        <f t="shared" si="484"/>
        <v>0</v>
      </c>
      <c r="LE114" s="527" t="str">
        <f t="shared" si="485"/>
        <v/>
      </c>
      <c r="LF114" s="761" t="str">
        <f t="shared" si="486"/>
        <v/>
      </c>
      <c r="LG114" s="735" t="str">
        <f>IF($AA114&gt;0,IF(SUMIFS($LI$14:$LI$113,$E$14:$E$113,E114)&lt;SUMIFS($LJ$14:$LJ$113,$E$14:$E$113,E114),$LF114*SUMIFS($LI$14:$LI$113,$E$14:$E$113,E114)/SUMIFS($LJ$14:$LJ$113,$E$14:$E$113,E114),$LF114))</f>
        <v/>
      </c>
      <c r="LH114" s="530" t="str">
        <f t="shared" si="543"/>
        <v>○</v>
      </c>
      <c r="LI114" s="736">
        <f t="shared" si="368"/>
        <v>0</v>
      </c>
      <c r="LJ114" s="761">
        <f>IF($S114=1,SUMIF($E$14:$E$113,$E114,$LF$14:$LF$113),0)</f>
        <v>0</v>
      </c>
      <c r="LK114" s="532">
        <f>IF(AND($H114=1,$S114=1),SUMIF($E$14:$E$113,$E114,$BD$14:$BD$113),0)</f>
        <v>0</v>
      </c>
      <c r="LL114" s="533" t="str">
        <f t="shared" si="488"/>
        <v>○</v>
      </c>
      <c r="LM114" s="600">
        <f>IF(AND($H114=1,$S114=1),SUMIF($E$14:$E$113,E114,$BB$14:$BB$113),0)</f>
        <v>0</v>
      </c>
      <c r="LN114" s="602" t="str">
        <f t="shared" si="489"/>
        <v>○</v>
      </c>
      <c r="LO114" s="608">
        <f t="shared" si="371"/>
        <v>0</v>
      </c>
      <c r="LP114" s="521" t="str">
        <f t="shared" si="546"/>
        <v/>
      </c>
      <c r="LQ114" s="607">
        <f t="shared" si="547"/>
        <v>0</v>
      </c>
      <c r="LR114" s="521" t="str">
        <f t="shared" si="548"/>
        <v/>
      </c>
      <c r="LS114" s="519" t="str">
        <f t="shared" si="549"/>
        <v/>
      </c>
      <c r="LT114" s="526" t="str">
        <f t="shared" si="376"/>
        <v>○</v>
      </c>
      <c r="LU114" s="601" t="str">
        <f t="shared" si="490"/>
        <v/>
      </c>
      <c r="LV114" s="601">
        <f t="shared" si="491"/>
        <v>0</v>
      </c>
      <c r="LW114" s="761">
        <f t="shared" si="550"/>
        <v>0</v>
      </c>
      <c r="LX114" s="735">
        <f>IF(CA114&gt;0,IF(SUMIFS($LZ$14:$LZ$113,$E$14:$E$113,E114)&lt;SUMIFS($MA$14:$MA$113,$E$14:$E$113,E114),$LW114*SUMIFS($LZ$14:$LZ$113,$E$14:$E$113,E114)/SUMIFS($MA$14:$MA$113,$E$14:$E$113,E114),$LW114),)</f>
        <v>0</v>
      </c>
      <c r="LY114" s="530" t="str">
        <f t="shared" si="379"/>
        <v>○</v>
      </c>
      <c r="LZ114" s="736">
        <f t="shared" si="552"/>
        <v>0</v>
      </c>
      <c r="MA114" s="761">
        <f>IF(AND($H114=1,$T114=1),SUMIF($E$14:$E$113,$E114,$LW$14:$LW$113),0)</f>
        <v>0</v>
      </c>
      <c r="MB114" s="532">
        <f>IF(AND($H114=1,$T114=1),SUMIF($E$14:$E$113,$E114,$CC$14:$CC$113),0)</f>
        <v>0</v>
      </c>
      <c r="MC114" s="533" t="str">
        <f t="shared" si="492"/>
        <v>○</v>
      </c>
      <c r="MD114" s="473">
        <f>IF(AND($H114=1,$T114=1),SUMIF($E$14:$E$113,E114,$CA$14:CA313),0)</f>
        <v>0</v>
      </c>
      <c r="ME114" s="856" t="str">
        <f t="shared" si="383"/>
        <v>○</v>
      </c>
      <c r="MF114" s="869" t="str">
        <f t="shared" si="493"/>
        <v/>
      </c>
      <c r="MG114" s="870" t="str">
        <f t="shared" si="555"/>
        <v/>
      </c>
      <c r="MH114" s="871" t="str">
        <f t="shared" si="556"/>
        <v/>
      </c>
      <c r="MI114" s="872" t="str">
        <f t="shared" si="494"/>
        <v/>
      </c>
      <c r="MJ114" s="873" t="str">
        <f t="shared" si="557"/>
        <v/>
      </c>
      <c r="MK114" s="874">
        <f t="shared" si="558"/>
        <v>0</v>
      </c>
    </row>
    <row r="115" spans="1:349" s="739" customFormat="1" ht="18.649999999999999" customHeight="1">
      <c r="A115" s="610">
        <f t="shared" si="559"/>
        <v>0</v>
      </c>
      <c r="B115" s="610">
        <f t="shared" ref="B115:B177" si="563">IF(J115&lt;&gt;"",IF(J115&lt;&gt;J114,B114+1,B114),0)</f>
        <v>0</v>
      </c>
      <c r="C115" s="610">
        <f>IF(L115&lt;&gt;"",IF(L115&lt;&gt;L114,C114+1,C114),0)</f>
        <v>0</v>
      </c>
      <c r="D115" s="610">
        <f t="shared" ref="D115:D177" si="564">IF(K115&lt;&gt;"",IF(K115&lt;&gt;K114,D114+1,D114),0)</f>
        <v>0</v>
      </c>
      <c r="E115" s="610">
        <f t="shared" ref="E115:E177" si="565">IF(W115&lt;&gt;"",IF(OR(W115&lt;&gt;W114,L115&lt;&gt;L114),E114+1,E114),0)</f>
        <v>0</v>
      </c>
      <c r="F115" s="610">
        <f t="shared" ref="F115:F177" si="566">IF(L115&lt;&gt;"",IF(L115&lt;&gt;L114,1,0),0)</f>
        <v>0</v>
      </c>
      <c r="G115" s="610">
        <f t="shared" ref="G115:G177" si="567">IF(K115&lt;&gt;"",IF(K115&lt;&gt;K114,1,0),0)</f>
        <v>0</v>
      </c>
      <c r="H115" s="610">
        <f t="shared" ref="H115:H177" si="568">IF(W115&lt;&gt;"",IF(W115&lt;&gt;W114,1,0),0)</f>
        <v>0</v>
      </c>
      <c r="I115" s="611">
        <f t="shared" si="313"/>
        <v>102</v>
      </c>
      <c r="J115" s="719"/>
      <c r="K115" s="720"/>
      <c r="L115" s="720"/>
      <c r="M115" s="720"/>
      <c r="N115" s="924"/>
      <c r="O115" s="918"/>
      <c r="P115" s="742"/>
      <c r="Q115" s="637">
        <f t="shared" si="394"/>
        <v>0</v>
      </c>
      <c r="R115" s="723"/>
      <c r="S115" s="724"/>
      <c r="T115" s="724"/>
      <c r="U115" s="724"/>
      <c r="V115" s="762">
        <f t="shared" ref="V115:V177" si="569">IF(W115&lt;&gt;"",IF(L115&lt;&gt;L114,1,IF(W115&lt;&gt;W114,V114+1,V114)),)</f>
        <v>0</v>
      </c>
      <c r="W115" s="741"/>
      <c r="X115" s="745"/>
      <c r="Y115" s="745"/>
      <c r="Z115" s="741"/>
      <c r="AA115" s="639" t="str">
        <f t="shared" si="395"/>
        <v/>
      </c>
      <c r="AB115" s="640" t="str">
        <f t="shared" si="396"/>
        <v/>
      </c>
      <c r="AC115" s="731"/>
      <c r="AD115" s="641">
        <f t="shared" si="397"/>
        <v>0</v>
      </c>
      <c r="AE115" s="729"/>
      <c r="AF115" s="728">
        <f>'整理番号表 （R6時） '!$AC115</f>
        <v>0</v>
      </c>
      <c r="AG115" s="730">
        <f t="shared" si="560"/>
        <v>0</v>
      </c>
      <c r="AH115" s="731"/>
      <c r="AI115" s="731"/>
      <c r="AJ115" s="639">
        <f>IF(AI115&lt;&gt;0,VLOOKUP(AI115,'整理番号表 （R6時） '!$B$20:$F$47,2,FALSE),)</f>
        <v>0</v>
      </c>
      <c r="AK115" s="733"/>
      <c r="AL115" s="733"/>
      <c r="AM115" s="733"/>
      <c r="AN115" s="752"/>
      <c r="AO115" s="644" t="str">
        <f>IF(AND($S115=1,$AN115&lt;&gt;0),VLOOKUP(AN115,'整理番号表 （R6時） '!$P$6:$Q$39,2,FALSE),IF(AND($T115=1,$AN115&gt;0,$AN115&lt;=8),VLOOKUP($AN115,'整理番号表 （R6時） '!$P$6:$Q$13,2,FALSE),IF($AN115&gt;=9,"ﾘｰｽは1～8の数字を選択","")))</f>
        <v/>
      </c>
      <c r="AP115" s="865"/>
      <c r="AQ115" s="645">
        <f t="shared" si="399"/>
        <v>0</v>
      </c>
      <c r="AR115" s="810"/>
      <c r="AS115" s="741"/>
      <c r="AT115" s="756"/>
      <c r="AU115" s="757"/>
      <c r="AV115" s="755"/>
      <c r="AW115" s="752"/>
      <c r="AX115" s="751">
        <f>IF(AW115&lt;&gt;0,VLOOKUP(AW115,'整理番号表 （R6時） '!$P$43:$R$49,2,FALSE),)</f>
        <v>0</v>
      </c>
      <c r="AY115" s="758"/>
      <c r="AZ115" s="757"/>
      <c r="BA115" s="755"/>
      <c r="BB115" s="754"/>
      <c r="BC115" s="759">
        <f t="shared" si="400"/>
        <v>0</v>
      </c>
      <c r="BD115" s="763">
        <f t="shared" si="503"/>
        <v>0</v>
      </c>
      <c r="BE115" s="759">
        <f t="shared" si="401"/>
        <v>0</v>
      </c>
      <c r="BF115" s="508"/>
      <c r="BG115" s="508"/>
      <c r="BH115" s="508"/>
      <c r="BI115" s="509"/>
      <c r="BJ115" s="770" t="str">
        <f t="shared" si="402"/>
        <v/>
      </c>
      <c r="BK115" s="772" t="str">
        <f t="shared" si="403"/>
        <v/>
      </c>
      <c r="BL115" s="648">
        <f t="shared" si="404"/>
        <v>0</v>
      </c>
      <c r="BM115" s="836"/>
      <c r="BN115" s="748"/>
      <c r="BO115" s="593"/>
      <c r="BP115" s="902"/>
      <c r="BQ115" s="756"/>
      <c r="BR115" s="756"/>
      <c r="BS115" s="756"/>
      <c r="BT115" s="929" t="str">
        <f t="shared" si="497"/>
        <v/>
      </c>
      <c r="BU115" s="911"/>
      <c r="BV115" s="752"/>
      <c r="BW115" s="751">
        <f>IF(BV115&lt;&gt;0,VLOOKUP(BV115,'整理番号表 （R6時） '!$P$43:$R$49,2,FALSE),)</f>
        <v>0</v>
      </c>
      <c r="BX115" s="758"/>
      <c r="BY115" s="757"/>
      <c r="BZ115" s="759" t="str">
        <f t="shared" si="405"/>
        <v/>
      </c>
      <c r="CA115" s="712"/>
      <c r="CB115" s="759">
        <f t="shared" si="406"/>
        <v>0</v>
      </c>
      <c r="CC115" s="763" t="str">
        <f t="shared" si="504"/>
        <v/>
      </c>
      <c r="CD115" s="754"/>
      <c r="CE115" s="754"/>
      <c r="CF115" s="759">
        <f t="shared" si="407"/>
        <v>0</v>
      </c>
      <c r="CG115" s="748"/>
      <c r="CH115" s="748"/>
      <c r="CI115" s="622"/>
      <c r="CJ115" s="853"/>
      <c r="CK115" s="854"/>
      <c r="CL115" s="665" t="str">
        <f t="shared" si="408"/>
        <v/>
      </c>
      <c r="CM115" s="666" t="str">
        <f t="shared" si="505"/>
        <v/>
      </c>
      <c r="CN115" s="744"/>
      <c r="CO115" s="496"/>
      <c r="CP115" s="762" t="str">
        <f t="shared" si="506"/>
        <v/>
      </c>
      <c r="CQ115" s="740"/>
      <c r="CR115" s="749"/>
      <c r="CS115" s="740"/>
      <c r="CT115" s="740"/>
      <c r="CU115" s="740"/>
      <c r="CV115" s="649" t="str">
        <f t="shared" si="409"/>
        <v/>
      </c>
      <c r="CW115" s="547">
        <f t="shared" si="410"/>
        <v>0</v>
      </c>
      <c r="CX115" s="762" t="str">
        <f t="shared" si="507"/>
        <v/>
      </c>
      <c r="CY115" s="715"/>
      <c r="CZ115" s="740"/>
      <c r="DA115" s="715"/>
      <c r="DB115" s="715"/>
      <c r="DC115" s="714"/>
      <c r="DD115" s="649" t="str">
        <f t="shared" si="411"/>
        <v/>
      </c>
      <c r="DE115" s="547" t="str">
        <f t="shared" si="412"/>
        <v/>
      </c>
      <c r="DF115" s="762">
        <f t="shared" si="413"/>
        <v>0</v>
      </c>
      <c r="DG115" s="762" t="str">
        <f t="shared" si="414"/>
        <v/>
      </c>
      <c r="DH115" s="762">
        <f t="shared" si="415"/>
        <v>0</v>
      </c>
      <c r="DI115" s="762">
        <f t="shared" si="416"/>
        <v>0</v>
      </c>
      <c r="DJ115" s="762">
        <f t="shared" si="417"/>
        <v>0</v>
      </c>
      <c r="DK115" s="762">
        <f t="shared" si="418"/>
        <v>0</v>
      </c>
      <c r="DL115" s="762">
        <f t="shared" si="419"/>
        <v>0</v>
      </c>
      <c r="DM115" s="762" t="str">
        <f t="shared" si="420"/>
        <v/>
      </c>
      <c r="DN115" s="855"/>
      <c r="DO115" s="661">
        <f t="shared" si="561"/>
        <v>0</v>
      </c>
      <c r="DP115" s="336">
        <f t="shared" si="561"/>
        <v>0</v>
      </c>
      <c r="DQ115" s="336">
        <f t="shared" si="561"/>
        <v>0</v>
      </c>
      <c r="DR115" s="336">
        <f t="shared" si="561"/>
        <v>0</v>
      </c>
      <c r="DS115" s="336">
        <f t="shared" si="561"/>
        <v>0</v>
      </c>
      <c r="DT115" s="336">
        <f t="shared" si="561"/>
        <v>0</v>
      </c>
      <c r="DU115" s="336">
        <f t="shared" si="508"/>
        <v>0</v>
      </c>
      <c r="DV115" s="336">
        <f t="shared" si="562"/>
        <v>0</v>
      </c>
      <c r="DW115" s="336">
        <f t="shared" si="562"/>
        <v>0</v>
      </c>
      <c r="DX115" s="336">
        <f t="shared" si="562"/>
        <v>0</v>
      </c>
      <c r="DY115" s="336">
        <f t="shared" si="562"/>
        <v>0</v>
      </c>
      <c r="DZ115" s="336">
        <f t="shared" si="562"/>
        <v>0</v>
      </c>
      <c r="EA115" s="336">
        <f t="shared" si="562"/>
        <v>0</v>
      </c>
      <c r="EB115" s="336">
        <f t="shared" si="509"/>
        <v>0</v>
      </c>
      <c r="EC115" s="336">
        <f t="shared" si="510"/>
        <v>0</v>
      </c>
      <c r="ED115" s="336">
        <f t="shared" si="511"/>
        <v>0</v>
      </c>
      <c r="EE115" s="336">
        <f t="shared" si="512"/>
        <v>0</v>
      </c>
      <c r="EF115" s="336">
        <f t="shared" si="513"/>
        <v>0</v>
      </c>
      <c r="EG115" s="390">
        <f t="shared" si="514"/>
        <v>0</v>
      </c>
      <c r="EH115" s="650">
        <f t="shared" si="421"/>
        <v>0</v>
      </c>
      <c r="EI115" s="650">
        <f>IF($AA115=1,IF(SUM($EH115:EH115)&lt;&gt;1,IF(SUM(GR115,HC115,HL115)&gt;0,1,),),)</f>
        <v>0</v>
      </c>
      <c r="EJ115" s="650">
        <f>IF($AA115=1,IF(SUM($EH115:EI115)&lt;&gt;1,IF(SUM(GS115,HD115,HM115)&gt;0,1,),),)</f>
        <v>0</v>
      </c>
      <c r="EK115" s="650">
        <f>IF($AA115=1,IF(SUM($EH115:EJ115)&lt;&gt;1,IF(SUM(GT115,HE115,HN115)&gt;0,1,),),)</f>
        <v>0</v>
      </c>
      <c r="EL115" s="650">
        <f>IF($AA115=1,IF(SUM($EH115:EK115)&lt;&gt;1,IF(SUM(GU115,GZ115,HF115,HO115)&gt;0,1,),),)</f>
        <v>0</v>
      </c>
      <c r="EM115" s="650">
        <f>IF($AA115=1,IF(SUM($EH115:EK115)&lt;&gt;1,IF(SUM(GV115,HG115,HP115)&gt;0,1,),),)</f>
        <v>0</v>
      </c>
      <c r="EN115" s="650">
        <f>IF($AA115=1,IF(SUM($EH115:EL115)&lt;&gt;1,IF(SUM(GW115,HH115,HQ115)&gt;0,1,),),)</f>
        <v>0</v>
      </c>
      <c r="EO115" s="650">
        <f>IF($AA115=1,IF(SUM($EH115:EM115)&lt;&gt;1,IF(SUM(GX115,HI115,HR115)&gt;0,1,),),)</f>
        <v>0</v>
      </c>
      <c r="EP115" s="650">
        <f>IF($AA115=1,IF(SUM($EH115:EO115)&lt;&gt;1,IF(SUM(GY115,HJ115,HS115,HA115)&gt;0,1,),),)</f>
        <v>0</v>
      </c>
      <c r="EQ115" s="818"/>
      <c r="ER115" s="818"/>
      <c r="ES115" s="818"/>
      <c r="ET115" s="818"/>
      <c r="EU115" s="818"/>
      <c r="EV115" s="818"/>
      <c r="EW115" s="59"/>
      <c r="EX115" s="59"/>
      <c r="EY115" s="59"/>
      <c r="EZ115" s="59"/>
      <c r="FA115" s="59"/>
      <c r="FB115" s="650">
        <f t="shared" si="327"/>
        <v>0</v>
      </c>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11"/>
      <c r="GB115" s="59"/>
      <c r="GC115" s="932"/>
      <c r="GD115" s="662"/>
      <c r="GE115" s="512"/>
      <c r="GF115" s="513"/>
      <c r="GG115" s="514"/>
      <c r="GH115" s="514"/>
      <c r="GI115" s="515">
        <f t="shared" si="515"/>
        <v>0</v>
      </c>
      <c r="GJ115" s="516">
        <f t="shared" si="516"/>
        <v>0</v>
      </c>
      <c r="GK115" s="517">
        <f t="shared" si="330"/>
        <v>0</v>
      </c>
      <c r="GL115" s="518">
        <f t="shared" si="517"/>
        <v>0</v>
      </c>
      <c r="GM115" s="518">
        <f t="shared" si="518"/>
        <v>0</v>
      </c>
      <c r="GN115" s="518">
        <f t="shared" si="519"/>
        <v>0</v>
      </c>
      <c r="GO115" s="518">
        <f t="shared" si="520"/>
        <v>0</v>
      </c>
      <c r="GP115" s="517">
        <f t="shared" si="422"/>
        <v>0</v>
      </c>
      <c r="GQ115" s="517">
        <f t="shared" si="423"/>
        <v>0</v>
      </c>
      <c r="GR115" s="517">
        <f>IF($GF115&lt;&gt;1,IF(AND(SUM($GQ115:GQ115)&lt;&gt;1),IF($GI115&gt;=10,1,),),0)</f>
        <v>0</v>
      </c>
      <c r="GS115" s="517">
        <f>IF($GF115&lt;&gt;1,IF(AND(SUM($GQ115:GR115)&lt;&gt;1),IF(AND($GE115=1,$GI115&gt;=4),1,),),0)</f>
        <v>0</v>
      </c>
      <c r="GT115" s="517">
        <f>IF($GF115&lt;&gt;1,IF(AND(SUM($GQ115:GS115)&lt;&gt;1),IF(AND($GE115=1,$GI115&gt;=2),1,),),0)</f>
        <v>0</v>
      </c>
      <c r="GU115" s="517">
        <f>IF($GF115&lt;&gt;1,IF(AND(SUM($GQ115:GT115)&lt;&gt;1),IF(AND($GE115=1,$GI115&gt;0),1,),),0)</f>
        <v>0</v>
      </c>
      <c r="GV115" s="517">
        <f>IF($GF115&lt;&gt;1,IF(AND(SUM($GQ115:GU115)&lt;&gt;1),IF($GI115&gt;=4,1,),),0)</f>
        <v>0</v>
      </c>
      <c r="GW115" s="517">
        <f>IF($GF115&lt;&gt;1,IF(AND(SUM($GQ115:GV115)&lt;&gt;1),IF($GE115=1,1,),),0)</f>
        <v>0</v>
      </c>
      <c r="GX115" s="517">
        <f>IF($GF115&lt;&gt;1,IF(AND(SUM($GQ115:GW115)&lt;&gt;1),IF($GI115&gt;=2,1,),),0)</f>
        <v>0</v>
      </c>
      <c r="GY115" s="517">
        <f>IF($GF115&lt;&gt;1,IF(AND(SUM($GQ115:GX115)&lt;&gt;1),IF($GI115&gt;0,1,),),0)</f>
        <v>0</v>
      </c>
      <c r="GZ115" s="517">
        <f t="shared" si="424"/>
        <v>0</v>
      </c>
      <c r="HA115" s="517">
        <f>IF(AND(SUM($GZ115:GZ115)&lt;&gt;1,$GP115=4,$GF115=1,$GI115&gt;0),1,0)</f>
        <v>0</v>
      </c>
      <c r="HB115" s="517">
        <f t="shared" si="425"/>
        <v>0</v>
      </c>
      <c r="HC115" s="517">
        <f t="shared" si="426"/>
        <v>0</v>
      </c>
      <c r="HD115" s="517">
        <f>IF(AND($GP115=2,SUM($HB115:HC115)&lt;&gt;1),IF(AND($GE115=1,$GJ115&gt;=0.2),1,),)</f>
        <v>0</v>
      </c>
      <c r="HE115" s="517">
        <f>IF(AND($GP115=2,SUM($HB115:HD115)&lt;&gt;1),IF(AND($GE115=1,$GJ115&gt;=0.1),1,),)</f>
        <v>0</v>
      </c>
      <c r="HF115" s="517">
        <f>IF(AND($GP115=2,SUM($HB115:HE115)&lt;&gt;1),IF(AND($GE115=1,$GI115&gt;0),1,),)</f>
        <v>0</v>
      </c>
      <c r="HG115" s="517">
        <f>IF(AND($GP115=2,SUM($HB115:HF115)&lt;&gt;1),IF($GJ115&gt;=0.2,1,),)</f>
        <v>0</v>
      </c>
      <c r="HH115" s="517">
        <f>IF(AND($GP115=2,SUM($HB115:HG115)&lt;&gt;1),IF($GE115=1,1,),)</f>
        <v>0</v>
      </c>
      <c r="HI115" s="517">
        <f>IF(AND($GP115=2,SUM($HB115:HH115)&lt;&gt;1),IF($GJ115&gt;=0.1,1,),)</f>
        <v>0</v>
      </c>
      <c r="HJ115" s="517">
        <f>IF(AND(SUM($HB115:HI115)&lt;&gt;1,$GP115=2,$GI115&gt;0),1,)</f>
        <v>0</v>
      </c>
      <c r="HK115" s="517">
        <f t="shared" si="427"/>
        <v>0</v>
      </c>
      <c r="HL115" s="517">
        <f t="shared" si="428"/>
        <v>0</v>
      </c>
      <c r="HM115" s="517">
        <f>IF(AND($GP115=3,SUM($HK115:HL115)&lt;&gt;1),IF(AND($GE115=1,$GJ115&gt;=0.1),1,),)</f>
        <v>0</v>
      </c>
      <c r="HN115" s="517">
        <f>IF(AND($GP115=3,SUM($HK115:HM115)&lt;&gt;1),IF(AND($GE115=1,$GJ115&gt;=0.05),1,),)</f>
        <v>0</v>
      </c>
      <c r="HO115" s="517">
        <f>IF(AND($GP115=3,SUM($HK115:HN115)&lt;&gt;1),IF(AND($GE115=1,$GI115&gt;0),1,),)</f>
        <v>0</v>
      </c>
      <c r="HP115" s="517">
        <f>IF(AND($GP115=3,SUM($HK115:HO115)&lt;&gt;1),IF($GJ115&gt;=0.1,1,),)</f>
        <v>0</v>
      </c>
      <c r="HQ115" s="517">
        <f>IF(AND($GP115=3,SUM($HK115:HP115)&lt;&gt;1),IF($GE115=1,1,),)</f>
        <v>0</v>
      </c>
      <c r="HR115" s="517">
        <f>IF(AND($GP115=3,SUM($HK115:HQ115)&lt;&gt;1),IF($GJ115&gt;=0.05,1,),)</f>
        <v>0</v>
      </c>
      <c r="HS115" s="517">
        <f>IF(AND(SUM($HK115:HR115)&lt;&gt;1,$GP115=3,$GF115=1,$GI115&gt;0),1,)</f>
        <v>0</v>
      </c>
      <c r="HT115" s="831"/>
      <c r="HU115" s="520">
        <f t="shared" si="429"/>
        <v>0</v>
      </c>
      <c r="HV115" s="521">
        <f t="shared" si="430"/>
        <v>0</v>
      </c>
      <c r="HW115" s="521">
        <f t="shared" si="431"/>
        <v>0</v>
      </c>
      <c r="HX115" s="521">
        <f t="shared" si="432"/>
        <v>0</v>
      </c>
      <c r="HY115" s="521">
        <f t="shared" si="433"/>
        <v>0</v>
      </c>
      <c r="HZ115" s="521">
        <f t="shared" si="434"/>
        <v>0</v>
      </c>
      <c r="IA115" s="521">
        <f t="shared" si="435"/>
        <v>0</v>
      </c>
      <c r="IB115" s="521">
        <f t="shared" si="436"/>
        <v>0</v>
      </c>
      <c r="IC115" s="521">
        <f t="shared" si="437"/>
        <v>0</v>
      </c>
      <c r="ID115" s="521">
        <f t="shared" si="438"/>
        <v>0</v>
      </c>
      <c r="IE115" s="521">
        <f t="shared" si="439"/>
        <v>0</v>
      </c>
      <c r="IF115" s="521">
        <f t="shared" si="440"/>
        <v>0</v>
      </c>
      <c r="IG115" s="521">
        <f t="shared" si="441"/>
        <v>0</v>
      </c>
      <c r="IH115" s="521">
        <f t="shared" si="442"/>
        <v>0</v>
      </c>
      <c r="II115" s="521">
        <f t="shared" si="443"/>
        <v>0</v>
      </c>
      <c r="IJ115" s="521">
        <f t="shared" si="444"/>
        <v>0</v>
      </c>
      <c r="IK115" s="521">
        <f t="shared" si="445"/>
        <v>0</v>
      </c>
      <c r="IL115" s="521">
        <f t="shared" si="446"/>
        <v>0</v>
      </c>
      <c r="IM115" s="521">
        <f t="shared" si="447"/>
        <v>0</v>
      </c>
      <c r="IN115" s="521">
        <f t="shared" si="521"/>
        <v>0</v>
      </c>
      <c r="IO115" s="521">
        <f t="shared" si="522"/>
        <v>0</v>
      </c>
      <c r="IP115" s="521">
        <f t="shared" si="523"/>
        <v>0</v>
      </c>
      <c r="IQ115" s="521">
        <f t="shared" si="524"/>
        <v>0</v>
      </c>
      <c r="IR115" s="521">
        <f t="shared" si="525"/>
        <v>0</v>
      </c>
      <c r="IS115" s="521">
        <f t="shared" si="526"/>
        <v>0</v>
      </c>
      <c r="IT115" s="521">
        <f t="shared" si="527"/>
        <v>0</v>
      </c>
      <c r="IU115" s="521">
        <f t="shared" si="528"/>
        <v>0</v>
      </c>
      <c r="IV115" s="521">
        <f t="shared" si="529"/>
        <v>0</v>
      </c>
      <c r="IW115" s="823">
        <f t="shared" si="530"/>
        <v>0</v>
      </c>
      <c r="IX115" s="521">
        <f t="shared" si="531"/>
        <v>0</v>
      </c>
      <c r="IY115" s="521">
        <f t="shared" si="532"/>
        <v>0</v>
      </c>
      <c r="IZ115" s="823">
        <f t="shared" si="448"/>
        <v>0</v>
      </c>
      <c r="JA115" s="521">
        <f t="shared" si="533"/>
        <v>0</v>
      </c>
      <c r="JB115" s="521">
        <f t="shared" si="534"/>
        <v>0</v>
      </c>
      <c r="JC115" s="521">
        <f t="shared" si="535"/>
        <v>0</v>
      </c>
      <c r="JD115" s="521">
        <f t="shared" si="449"/>
        <v>0</v>
      </c>
      <c r="JE115" s="521">
        <f t="shared" si="450"/>
        <v>0</v>
      </c>
      <c r="JF115" s="521">
        <f t="shared" si="451"/>
        <v>0</v>
      </c>
      <c r="JG115" s="521">
        <f t="shared" si="452"/>
        <v>0</v>
      </c>
      <c r="JH115" s="521">
        <f t="shared" si="453"/>
        <v>0</v>
      </c>
      <c r="JI115" s="521">
        <f t="shared" si="454"/>
        <v>0</v>
      </c>
      <c r="JJ115" s="521">
        <f t="shared" si="455"/>
        <v>0</v>
      </c>
      <c r="JK115" s="521">
        <f t="shared" si="456"/>
        <v>0</v>
      </c>
      <c r="JL115" s="521">
        <f t="shared" si="457"/>
        <v>0</v>
      </c>
      <c r="JM115" s="521">
        <f t="shared" si="458"/>
        <v>0</v>
      </c>
      <c r="JN115" s="521">
        <f t="shared" si="459"/>
        <v>0</v>
      </c>
      <c r="JO115" s="521">
        <f t="shared" si="460"/>
        <v>0</v>
      </c>
      <c r="JP115" s="521">
        <f t="shared" si="461"/>
        <v>0</v>
      </c>
      <c r="JQ115" s="521">
        <f t="shared" si="462"/>
        <v>0</v>
      </c>
      <c r="JR115" s="521">
        <f t="shared" si="463"/>
        <v>0</v>
      </c>
      <c r="JS115" s="521">
        <f t="shared" si="464"/>
        <v>0</v>
      </c>
      <c r="JT115" s="521">
        <f t="shared" si="465"/>
        <v>0</v>
      </c>
      <c r="JU115" s="521">
        <f t="shared" si="466"/>
        <v>0</v>
      </c>
      <c r="JV115" s="521">
        <f t="shared" si="467"/>
        <v>0</v>
      </c>
      <c r="JW115" s="521">
        <f t="shared" si="468"/>
        <v>0</v>
      </c>
      <c r="JX115" s="521">
        <f t="shared" si="469"/>
        <v>0</v>
      </c>
      <c r="JY115" s="521">
        <f t="shared" si="470"/>
        <v>0</v>
      </c>
      <c r="JZ115" s="521">
        <f t="shared" si="471"/>
        <v>0</v>
      </c>
      <c r="KA115" s="521">
        <f t="shared" si="472"/>
        <v>0</v>
      </c>
      <c r="KB115" s="521">
        <f t="shared" si="473"/>
        <v>0</v>
      </c>
      <c r="KC115" s="521">
        <f t="shared" si="474"/>
        <v>0</v>
      </c>
      <c r="KD115" s="521">
        <f t="shared" si="475"/>
        <v>0</v>
      </c>
      <c r="KE115" s="521">
        <f t="shared" si="476"/>
        <v>0</v>
      </c>
      <c r="KF115" s="521">
        <f t="shared" si="536"/>
        <v>0</v>
      </c>
      <c r="KG115" s="521">
        <f t="shared" si="477"/>
        <v>0</v>
      </c>
      <c r="KH115" s="521">
        <f t="shared" si="478"/>
        <v>0</v>
      </c>
      <c r="KI115" s="522">
        <f t="shared" si="479"/>
        <v>0</v>
      </c>
      <c r="KJ115" s="521">
        <f t="shared" si="537"/>
        <v>0</v>
      </c>
      <c r="KK115" s="760">
        <f>IF(H115=1,VLOOKUP(C115,'総括表 (A表)'!$E$12:$AW$542,42,FALSE),)</f>
        <v>0</v>
      </c>
      <c r="KL115" s="524">
        <f t="shared" si="480"/>
        <v>0</v>
      </c>
      <c r="KM115" s="521" t="str">
        <f t="shared" si="352"/>
        <v/>
      </c>
      <c r="KN115" s="521" t="str">
        <f t="shared" si="353"/>
        <v/>
      </c>
      <c r="KO115" s="521" t="str">
        <f t="shared" si="481"/>
        <v/>
      </c>
      <c r="KP115" s="521" t="str">
        <f t="shared" si="354"/>
        <v/>
      </c>
      <c r="KQ115" s="521" t="str">
        <f t="shared" si="355"/>
        <v/>
      </c>
      <c r="KR115" s="521" t="str">
        <f t="shared" si="356"/>
        <v/>
      </c>
      <c r="KS115" s="521" t="str">
        <f t="shared" si="357"/>
        <v/>
      </c>
      <c r="KT115" s="521" t="str">
        <f t="shared" si="358"/>
        <v/>
      </c>
      <c r="KU115" s="760" t="str">
        <f t="shared" si="359"/>
        <v/>
      </c>
      <c r="KV115" s="521" t="str">
        <f t="shared" si="538"/>
        <v/>
      </c>
      <c r="KW115" s="520">
        <f t="shared" si="361"/>
        <v>0</v>
      </c>
      <c r="KX115" s="521" t="str">
        <f t="shared" si="482"/>
        <v/>
      </c>
      <c r="KY115" s="525">
        <f t="shared" si="539"/>
        <v>0</v>
      </c>
      <c r="KZ115" s="521" t="str">
        <f t="shared" si="540"/>
        <v/>
      </c>
      <c r="LA115" s="760" t="str">
        <f t="shared" si="541"/>
        <v/>
      </c>
      <c r="LB115" s="526" t="str">
        <f t="shared" si="365"/>
        <v>○</v>
      </c>
      <c r="LC115" s="520">
        <f t="shared" si="483"/>
        <v>0</v>
      </c>
      <c r="LD115" s="527">
        <f t="shared" si="484"/>
        <v>0</v>
      </c>
      <c r="LE115" s="527" t="str">
        <f t="shared" si="485"/>
        <v/>
      </c>
      <c r="LF115" s="761" t="str">
        <f t="shared" si="486"/>
        <v/>
      </c>
      <c r="LG115" s="735" t="str">
        <f t="shared" si="542"/>
        <v/>
      </c>
      <c r="LH115" s="530" t="str">
        <f t="shared" si="543"/>
        <v>○</v>
      </c>
      <c r="LI115" s="736">
        <f t="shared" si="368"/>
        <v>0</v>
      </c>
      <c r="LJ115" s="761">
        <f t="shared" si="544"/>
        <v>0</v>
      </c>
      <c r="LK115" s="532">
        <f t="shared" si="487"/>
        <v>0</v>
      </c>
      <c r="LL115" s="533" t="str">
        <f t="shared" si="488"/>
        <v>○</v>
      </c>
      <c r="LM115" s="600">
        <f t="shared" si="545"/>
        <v>0</v>
      </c>
      <c r="LN115" s="602" t="str">
        <f t="shared" si="489"/>
        <v>○</v>
      </c>
      <c r="LO115" s="608">
        <f t="shared" si="371"/>
        <v>0</v>
      </c>
      <c r="LP115" s="521" t="str">
        <f t="shared" si="546"/>
        <v/>
      </c>
      <c r="LQ115" s="607">
        <f t="shared" si="547"/>
        <v>0</v>
      </c>
      <c r="LR115" s="521" t="str">
        <f t="shared" si="548"/>
        <v/>
      </c>
      <c r="LS115" s="519" t="str">
        <f t="shared" si="549"/>
        <v/>
      </c>
      <c r="LT115" s="526" t="str">
        <f t="shared" si="376"/>
        <v>○</v>
      </c>
      <c r="LU115" s="601" t="str">
        <f t="shared" si="490"/>
        <v/>
      </c>
      <c r="LV115" s="601">
        <f t="shared" si="491"/>
        <v>0</v>
      </c>
      <c r="LW115" s="761">
        <f t="shared" si="550"/>
        <v>0</v>
      </c>
      <c r="LX115" s="735">
        <f t="shared" si="551"/>
        <v>0</v>
      </c>
      <c r="LY115" s="530" t="str">
        <f t="shared" si="379"/>
        <v>○</v>
      </c>
      <c r="LZ115" s="736">
        <f t="shared" si="552"/>
        <v>0</v>
      </c>
      <c r="MA115" s="761">
        <f t="shared" si="553"/>
        <v>0</v>
      </c>
      <c r="MB115" s="532">
        <f t="shared" si="554"/>
        <v>0</v>
      </c>
      <c r="MC115" s="533" t="str">
        <f t="shared" si="492"/>
        <v>○</v>
      </c>
      <c r="MD115" s="473">
        <f>IF(AND($H115=1,$T115=1),SUMIF($E$14:$E$213,E115,$CA$14:CA314),0)</f>
        <v>0</v>
      </c>
      <c r="ME115" s="856" t="str">
        <f t="shared" si="383"/>
        <v>○</v>
      </c>
      <c r="MF115" s="869" t="str">
        <f t="shared" si="493"/>
        <v/>
      </c>
      <c r="MG115" s="870" t="str">
        <f t="shared" si="555"/>
        <v/>
      </c>
      <c r="MH115" s="871" t="str">
        <f t="shared" si="556"/>
        <v/>
      </c>
      <c r="MI115" s="872" t="str">
        <f t="shared" si="494"/>
        <v/>
      </c>
      <c r="MJ115" s="873" t="str">
        <f t="shared" si="557"/>
        <v/>
      </c>
      <c r="MK115" s="874">
        <f t="shared" si="558"/>
        <v>0</v>
      </c>
    </row>
    <row r="116" spans="1:349" s="739" customFormat="1" ht="18.649999999999999" customHeight="1">
      <c r="A116" s="610">
        <f t="shared" si="559"/>
        <v>0</v>
      </c>
      <c r="B116" s="610">
        <f t="shared" si="563"/>
        <v>0</v>
      </c>
      <c r="C116" s="610">
        <f t="shared" ref="C116:C177" si="570">IF(L116&lt;&gt;"",IF(L116&lt;&gt;L115,C115+1,C115),0)</f>
        <v>0</v>
      </c>
      <c r="D116" s="610">
        <f t="shared" si="564"/>
        <v>0</v>
      </c>
      <c r="E116" s="610">
        <f t="shared" si="565"/>
        <v>0</v>
      </c>
      <c r="F116" s="610">
        <f t="shared" si="566"/>
        <v>0</v>
      </c>
      <c r="G116" s="610">
        <f t="shared" si="567"/>
        <v>0</v>
      </c>
      <c r="H116" s="610">
        <f t="shared" si="568"/>
        <v>0</v>
      </c>
      <c r="I116" s="611">
        <f t="shared" si="313"/>
        <v>103</v>
      </c>
      <c r="J116" s="719"/>
      <c r="K116" s="720"/>
      <c r="L116" s="720"/>
      <c r="M116" s="720"/>
      <c r="N116" s="924"/>
      <c r="O116" s="918"/>
      <c r="P116" s="742"/>
      <c r="Q116" s="637">
        <f t="shared" si="394"/>
        <v>0</v>
      </c>
      <c r="R116" s="723"/>
      <c r="S116" s="724"/>
      <c r="T116" s="724"/>
      <c r="U116" s="724"/>
      <c r="V116" s="762">
        <f t="shared" si="569"/>
        <v>0</v>
      </c>
      <c r="W116" s="741"/>
      <c r="X116" s="745"/>
      <c r="Y116" s="745"/>
      <c r="Z116" s="741"/>
      <c r="AA116" s="639" t="str">
        <f t="shared" si="395"/>
        <v/>
      </c>
      <c r="AB116" s="640" t="str">
        <f t="shared" si="396"/>
        <v/>
      </c>
      <c r="AC116" s="731"/>
      <c r="AD116" s="641">
        <f t="shared" si="397"/>
        <v>0</v>
      </c>
      <c r="AE116" s="729"/>
      <c r="AF116" s="728">
        <f>'整理番号表 （R6時） '!$AC116</f>
        <v>0</v>
      </c>
      <c r="AG116" s="730">
        <f t="shared" si="560"/>
        <v>0</v>
      </c>
      <c r="AH116" s="731"/>
      <c r="AI116" s="731"/>
      <c r="AJ116" s="639">
        <f>IF(AI116&lt;&gt;0,VLOOKUP(AI116,'整理番号表 （R6時） '!$B$20:$F$47,2,FALSE),)</f>
        <v>0</v>
      </c>
      <c r="AK116" s="733"/>
      <c r="AL116" s="733"/>
      <c r="AM116" s="733"/>
      <c r="AN116" s="752"/>
      <c r="AO116" s="644" t="str">
        <f>IF(AND($S116=1,$AN116&lt;&gt;0),VLOOKUP(AN116,'整理番号表 （R6時） '!$P$6:$Q$39,2,FALSE),IF(AND($T116=1,$AN116&gt;0,$AN116&lt;=8),VLOOKUP($AN116,'整理番号表 （R6時） '!$P$6:$Q$13,2,FALSE),IF($AN116&gt;=9,"ﾘｰｽは1～8の数字を選択","")))</f>
        <v/>
      </c>
      <c r="AP116" s="865"/>
      <c r="AQ116" s="645">
        <f t="shared" si="399"/>
        <v>0</v>
      </c>
      <c r="AR116" s="810"/>
      <c r="AS116" s="741"/>
      <c r="AT116" s="756"/>
      <c r="AU116" s="757"/>
      <c r="AV116" s="755"/>
      <c r="AW116" s="752"/>
      <c r="AX116" s="751">
        <f>IF(AW116&lt;&gt;0,VLOOKUP(AW116,'整理番号表 （R6時） '!$P$43:$R$49,2,FALSE),)</f>
        <v>0</v>
      </c>
      <c r="AY116" s="758"/>
      <c r="AZ116" s="757"/>
      <c r="BA116" s="755"/>
      <c r="BB116" s="754"/>
      <c r="BC116" s="759">
        <f t="shared" si="400"/>
        <v>0</v>
      </c>
      <c r="BD116" s="763">
        <f t="shared" si="503"/>
        <v>0</v>
      </c>
      <c r="BE116" s="759">
        <f t="shared" si="401"/>
        <v>0</v>
      </c>
      <c r="BF116" s="508"/>
      <c r="BG116" s="508"/>
      <c r="BH116" s="508"/>
      <c r="BI116" s="509"/>
      <c r="BJ116" s="770" t="str">
        <f t="shared" si="402"/>
        <v/>
      </c>
      <c r="BK116" s="772" t="str">
        <f t="shared" si="403"/>
        <v/>
      </c>
      <c r="BL116" s="648">
        <f t="shared" si="404"/>
        <v>0</v>
      </c>
      <c r="BM116" s="836"/>
      <c r="BN116" s="748"/>
      <c r="BO116" s="593"/>
      <c r="BP116" s="902"/>
      <c r="BQ116" s="756"/>
      <c r="BR116" s="756"/>
      <c r="BS116" s="756"/>
      <c r="BT116" s="929" t="str">
        <f t="shared" si="497"/>
        <v/>
      </c>
      <c r="BU116" s="911"/>
      <c r="BV116" s="752"/>
      <c r="BW116" s="751">
        <f>IF(BV116&lt;&gt;0,VLOOKUP(BV116,'整理番号表 （R6時） '!$P$43:$R$49,2,FALSE),)</f>
        <v>0</v>
      </c>
      <c r="BX116" s="758"/>
      <c r="BY116" s="757"/>
      <c r="BZ116" s="759" t="str">
        <f t="shared" si="405"/>
        <v/>
      </c>
      <c r="CA116" s="712"/>
      <c r="CB116" s="759">
        <f t="shared" si="406"/>
        <v>0</v>
      </c>
      <c r="CC116" s="763" t="str">
        <f t="shared" si="504"/>
        <v/>
      </c>
      <c r="CD116" s="754"/>
      <c r="CE116" s="754"/>
      <c r="CF116" s="759">
        <f t="shared" si="407"/>
        <v>0</v>
      </c>
      <c r="CG116" s="748"/>
      <c r="CH116" s="748"/>
      <c r="CI116" s="622"/>
      <c r="CJ116" s="853"/>
      <c r="CK116" s="854"/>
      <c r="CL116" s="665" t="str">
        <f t="shared" si="408"/>
        <v/>
      </c>
      <c r="CM116" s="666" t="str">
        <f t="shared" si="505"/>
        <v/>
      </c>
      <c r="CN116" s="744"/>
      <c r="CO116" s="496"/>
      <c r="CP116" s="762" t="str">
        <f t="shared" si="506"/>
        <v/>
      </c>
      <c r="CQ116" s="740"/>
      <c r="CR116" s="749"/>
      <c r="CS116" s="740"/>
      <c r="CT116" s="740"/>
      <c r="CU116" s="740"/>
      <c r="CV116" s="649" t="str">
        <f t="shared" si="409"/>
        <v/>
      </c>
      <c r="CW116" s="547">
        <f t="shared" si="410"/>
        <v>0</v>
      </c>
      <c r="CX116" s="762" t="str">
        <f t="shared" si="507"/>
        <v/>
      </c>
      <c r="CY116" s="715"/>
      <c r="CZ116" s="740"/>
      <c r="DA116" s="715"/>
      <c r="DB116" s="715"/>
      <c r="DC116" s="714"/>
      <c r="DD116" s="649" t="str">
        <f t="shared" si="411"/>
        <v/>
      </c>
      <c r="DE116" s="547" t="str">
        <f t="shared" si="412"/>
        <v/>
      </c>
      <c r="DF116" s="762">
        <f t="shared" si="413"/>
        <v>0</v>
      </c>
      <c r="DG116" s="762" t="str">
        <f t="shared" si="414"/>
        <v/>
      </c>
      <c r="DH116" s="762">
        <f t="shared" si="415"/>
        <v>0</v>
      </c>
      <c r="DI116" s="762">
        <f t="shared" si="416"/>
        <v>0</v>
      </c>
      <c r="DJ116" s="762">
        <f t="shared" si="417"/>
        <v>0</v>
      </c>
      <c r="DK116" s="762">
        <f t="shared" si="418"/>
        <v>0</v>
      </c>
      <c r="DL116" s="762">
        <f t="shared" si="419"/>
        <v>0</v>
      </c>
      <c r="DM116" s="762" t="str">
        <f t="shared" si="420"/>
        <v/>
      </c>
      <c r="DN116" s="855"/>
      <c r="DO116" s="661">
        <f t="shared" si="561"/>
        <v>0</v>
      </c>
      <c r="DP116" s="336">
        <f t="shared" si="561"/>
        <v>0</v>
      </c>
      <c r="DQ116" s="336">
        <f t="shared" si="561"/>
        <v>0</v>
      </c>
      <c r="DR116" s="336">
        <f t="shared" si="561"/>
        <v>0</v>
      </c>
      <c r="DS116" s="336">
        <f t="shared" si="561"/>
        <v>0</v>
      </c>
      <c r="DT116" s="336">
        <f t="shared" si="561"/>
        <v>0</v>
      </c>
      <c r="DU116" s="336">
        <f t="shared" si="508"/>
        <v>0</v>
      </c>
      <c r="DV116" s="336">
        <f t="shared" si="562"/>
        <v>0</v>
      </c>
      <c r="DW116" s="336">
        <f t="shared" si="562"/>
        <v>0</v>
      </c>
      <c r="DX116" s="336">
        <f t="shared" si="562"/>
        <v>0</v>
      </c>
      <c r="DY116" s="336">
        <f t="shared" si="562"/>
        <v>0</v>
      </c>
      <c r="DZ116" s="336">
        <f t="shared" si="562"/>
        <v>0</v>
      </c>
      <c r="EA116" s="336">
        <f t="shared" si="562"/>
        <v>0</v>
      </c>
      <c r="EB116" s="336">
        <f t="shared" si="509"/>
        <v>0</v>
      </c>
      <c r="EC116" s="336">
        <f t="shared" si="510"/>
        <v>0</v>
      </c>
      <c r="ED116" s="336">
        <f t="shared" si="511"/>
        <v>0</v>
      </c>
      <c r="EE116" s="336">
        <f t="shared" si="512"/>
        <v>0</v>
      </c>
      <c r="EF116" s="336">
        <f t="shared" si="513"/>
        <v>0</v>
      </c>
      <c r="EG116" s="390">
        <f t="shared" si="514"/>
        <v>0</v>
      </c>
      <c r="EH116" s="650">
        <f t="shared" si="421"/>
        <v>0</v>
      </c>
      <c r="EI116" s="650">
        <f>IF($AA116=1,IF(SUM($EH116:EH116)&lt;&gt;1,IF(SUM(GR116,HC116,HL116)&gt;0,1,),),)</f>
        <v>0</v>
      </c>
      <c r="EJ116" s="650">
        <f>IF($AA116=1,IF(SUM($EH116:EI116)&lt;&gt;1,IF(SUM(GS116,HD116,HM116)&gt;0,1,),),)</f>
        <v>0</v>
      </c>
      <c r="EK116" s="650">
        <f>IF($AA116=1,IF(SUM($EH116:EJ116)&lt;&gt;1,IF(SUM(GT116,HE116,HN116)&gt;0,1,),),)</f>
        <v>0</v>
      </c>
      <c r="EL116" s="650">
        <f>IF($AA116=1,IF(SUM($EH116:EK116)&lt;&gt;1,IF(SUM(GU116,GZ116,HF116,HO116)&gt;0,1,),),)</f>
        <v>0</v>
      </c>
      <c r="EM116" s="650">
        <f>IF($AA116=1,IF(SUM($EH116:EK116)&lt;&gt;1,IF(SUM(GV116,HG116,HP116)&gt;0,1,),),)</f>
        <v>0</v>
      </c>
      <c r="EN116" s="650">
        <f>IF($AA116=1,IF(SUM($EH116:EL116)&lt;&gt;1,IF(SUM(GW116,HH116,HQ116)&gt;0,1,),),)</f>
        <v>0</v>
      </c>
      <c r="EO116" s="650">
        <f>IF($AA116=1,IF(SUM($EH116:EM116)&lt;&gt;1,IF(SUM(GX116,HI116,HR116)&gt;0,1,),),)</f>
        <v>0</v>
      </c>
      <c r="EP116" s="650">
        <f>IF($AA116=1,IF(SUM($EH116:EO116)&lt;&gt;1,IF(SUM(GY116,HJ116,HS116,HA116)&gt;0,1,),),)</f>
        <v>0</v>
      </c>
      <c r="EQ116" s="818"/>
      <c r="ER116" s="818"/>
      <c r="ES116" s="818"/>
      <c r="ET116" s="818"/>
      <c r="EU116" s="818"/>
      <c r="EV116" s="818"/>
      <c r="EW116" s="59"/>
      <c r="EX116" s="59"/>
      <c r="EY116" s="59"/>
      <c r="EZ116" s="59"/>
      <c r="FA116" s="59"/>
      <c r="FB116" s="650">
        <f t="shared" si="327"/>
        <v>0</v>
      </c>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11"/>
      <c r="GB116" s="59"/>
      <c r="GC116" s="932"/>
      <c r="GD116" s="662"/>
      <c r="GE116" s="512"/>
      <c r="GF116" s="513"/>
      <c r="GG116" s="514"/>
      <c r="GH116" s="514"/>
      <c r="GI116" s="515">
        <f t="shared" si="515"/>
        <v>0</v>
      </c>
      <c r="GJ116" s="516">
        <f t="shared" si="516"/>
        <v>0</v>
      </c>
      <c r="GK116" s="517">
        <f t="shared" si="330"/>
        <v>0</v>
      </c>
      <c r="GL116" s="518">
        <f t="shared" si="517"/>
        <v>0</v>
      </c>
      <c r="GM116" s="518">
        <f t="shared" si="518"/>
        <v>0</v>
      </c>
      <c r="GN116" s="518">
        <f t="shared" si="519"/>
        <v>0</v>
      </c>
      <c r="GO116" s="518">
        <f t="shared" si="520"/>
        <v>0</v>
      </c>
      <c r="GP116" s="517">
        <f t="shared" si="422"/>
        <v>0</v>
      </c>
      <c r="GQ116" s="517">
        <f t="shared" si="423"/>
        <v>0</v>
      </c>
      <c r="GR116" s="517">
        <f>IF($GF116&lt;&gt;1,IF(AND(SUM($GQ116:GQ116)&lt;&gt;1),IF($GI116&gt;=10,1,),),0)</f>
        <v>0</v>
      </c>
      <c r="GS116" s="517">
        <f>IF($GF116&lt;&gt;1,IF(AND(SUM($GQ116:GR116)&lt;&gt;1),IF(AND($GE116=1,$GI116&gt;=4),1,),),0)</f>
        <v>0</v>
      </c>
      <c r="GT116" s="517">
        <f>IF($GF116&lt;&gt;1,IF(AND(SUM($GQ116:GS116)&lt;&gt;1),IF(AND($GE116=1,$GI116&gt;=2),1,),),0)</f>
        <v>0</v>
      </c>
      <c r="GU116" s="517">
        <f>IF($GF116&lt;&gt;1,IF(AND(SUM($GQ116:GT116)&lt;&gt;1),IF(AND($GE116=1,$GI116&gt;0),1,),),0)</f>
        <v>0</v>
      </c>
      <c r="GV116" s="517">
        <f>IF($GF116&lt;&gt;1,IF(AND(SUM($GQ116:GU116)&lt;&gt;1),IF($GI116&gt;=4,1,),),0)</f>
        <v>0</v>
      </c>
      <c r="GW116" s="517">
        <f>IF($GF116&lt;&gt;1,IF(AND(SUM($GQ116:GV116)&lt;&gt;1),IF($GE116=1,1,),),0)</f>
        <v>0</v>
      </c>
      <c r="GX116" s="517">
        <f>IF($GF116&lt;&gt;1,IF(AND(SUM($GQ116:GW116)&lt;&gt;1),IF($GI116&gt;=2,1,),),0)</f>
        <v>0</v>
      </c>
      <c r="GY116" s="517">
        <f>IF($GF116&lt;&gt;1,IF(AND(SUM($GQ116:GX116)&lt;&gt;1),IF($GI116&gt;0,1,),),0)</f>
        <v>0</v>
      </c>
      <c r="GZ116" s="517">
        <f t="shared" si="424"/>
        <v>0</v>
      </c>
      <c r="HA116" s="517">
        <f>IF(AND(SUM($GZ116:GZ116)&lt;&gt;1,$GP116=4,$GF116=1,$GI116&gt;0),1,0)</f>
        <v>0</v>
      </c>
      <c r="HB116" s="517">
        <f t="shared" si="425"/>
        <v>0</v>
      </c>
      <c r="HC116" s="517">
        <f t="shared" si="426"/>
        <v>0</v>
      </c>
      <c r="HD116" s="517">
        <f>IF(AND($GP116=2,SUM($HB116:HC116)&lt;&gt;1),IF(AND($GE116=1,$GJ116&gt;=0.2),1,),)</f>
        <v>0</v>
      </c>
      <c r="HE116" s="517">
        <f>IF(AND($GP116=2,SUM($HB116:HD116)&lt;&gt;1),IF(AND($GE116=1,$GJ116&gt;=0.1),1,),)</f>
        <v>0</v>
      </c>
      <c r="HF116" s="517">
        <f>IF(AND($GP116=2,SUM($HB116:HE116)&lt;&gt;1),IF(AND($GE116=1,$GI116&gt;0),1,),)</f>
        <v>0</v>
      </c>
      <c r="HG116" s="517">
        <f>IF(AND($GP116=2,SUM($HB116:HF116)&lt;&gt;1),IF($GJ116&gt;=0.2,1,),)</f>
        <v>0</v>
      </c>
      <c r="HH116" s="517">
        <f>IF(AND($GP116=2,SUM($HB116:HG116)&lt;&gt;1),IF($GE116=1,1,),)</f>
        <v>0</v>
      </c>
      <c r="HI116" s="517">
        <f>IF(AND($GP116=2,SUM($HB116:HH116)&lt;&gt;1),IF($GJ116&gt;=0.1,1,),)</f>
        <v>0</v>
      </c>
      <c r="HJ116" s="517">
        <f>IF(AND(SUM($HB116:HI116)&lt;&gt;1,$GP116=2,$GI116&gt;0),1,)</f>
        <v>0</v>
      </c>
      <c r="HK116" s="517">
        <f t="shared" si="427"/>
        <v>0</v>
      </c>
      <c r="HL116" s="517">
        <f t="shared" si="428"/>
        <v>0</v>
      </c>
      <c r="HM116" s="517">
        <f>IF(AND($GP116=3,SUM($HK116:HL116)&lt;&gt;1),IF(AND($GE116=1,$GJ116&gt;=0.1),1,),)</f>
        <v>0</v>
      </c>
      <c r="HN116" s="517">
        <f>IF(AND($GP116=3,SUM($HK116:HM116)&lt;&gt;1),IF(AND($GE116=1,$GJ116&gt;=0.05),1,),)</f>
        <v>0</v>
      </c>
      <c r="HO116" s="517">
        <f>IF(AND($GP116=3,SUM($HK116:HN116)&lt;&gt;1),IF(AND($GE116=1,$GI116&gt;0),1,),)</f>
        <v>0</v>
      </c>
      <c r="HP116" s="517">
        <f>IF(AND($GP116=3,SUM($HK116:HO116)&lt;&gt;1),IF($GJ116&gt;=0.1,1,),)</f>
        <v>0</v>
      </c>
      <c r="HQ116" s="517">
        <f>IF(AND($GP116=3,SUM($HK116:HP116)&lt;&gt;1),IF($GE116=1,1,),)</f>
        <v>0</v>
      </c>
      <c r="HR116" s="517">
        <f>IF(AND($GP116=3,SUM($HK116:HQ116)&lt;&gt;1),IF($GJ116&gt;=0.05,1,),)</f>
        <v>0</v>
      </c>
      <c r="HS116" s="517">
        <f>IF(AND(SUM($HK116:HR116)&lt;&gt;1,$GP116=3,$GF116=1,$GI116&gt;0),1,)</f>
        <v>0</v>
      </c>
      <c r="HT116" s="831"/>
      <c r="HU116" s="520">
        <f t="shared" si="429"/>
        <v>0</v>
      </c>
      <c r="HV116" s="521">
        <f t="shared" si="430"/>
        <v>0</v>
      </c>
      <c r="HW116" s="521">
        <f t="shared" si="431"/>
        <v>0</v>
      </c>
      <c r="HX116" s="521">
        <f t="shared" si="432"/>
        <v>0</v>
      </c>
      <c r="HY116" s="521">
        <f t="shared" si="433"/>
        <v>0</v>
      </c>
      <c r="HZ116" s="521">
        <f t="shared" si="434"/>
        <v>0</v>
      </c>
      <c r="IA116" s="521">
        <f t="shared" si="435"/>
        <v>0</v>
      </c>
      <c r="IB116" s="521">
        <f t="shared" si="436"/>
        <v>0</v>
      </c>
      <c r="IC116" s="521">
        <f t="shared" si="437"/>
        <v>0</v>
      </c>
      <c r="ID116" s="521">
        <f t="shared" si="438"/>
        <v>0</v>
      </c>
      <c r="IE116" s="521">
        <f t="shared" si="439"/>
        <v>0</v>
      </c>
      <c r="IF116" s="521">
        <f t="shared" si="440"/>
        <v>0</v>
      </c>
      <c r="IG116" s="521">
        <f t="shared" si="441"/>
        <v>0</v>
      </c>
      <c r="IH116" s="521">
        <f t="shared" si="442"/>
        <v>0</v>
      </c>
      <c r="II116" s="521">
        <f t="shared" si="443"/>
        <v>0</v>
      </c>
      <c r="IJ116" s="521">
        <f t="shared" si="444"/>
        <v>0</v>
      </c>
      <c r="IK116" s="521">
        <f t="shared" si="445"/>
        <v>0</v>
      </c>
      <c r="IL116" s="521">
        <f t="shared" si="446"/>
        <v>0</v>
      </c>
      <c r="IM116" s="521">
        <f t="shared" si="447"/>
        <v>0</v>
      </c>
      <c r="IN116" s="521">
        <f t="shared" si="521"/>
        <v>0</v>
      </c>
      <c r="IO116" s="521">
        <f t="shared" si="522"/>
        <v>0</v>
      </c>
      <c r="IP116" s="521">
        <f t="shared" si="523"/>
        <v>0</v>
      </c>
      <c r="IQ116" s="521">
        <f t="shared" si="524"/>
        <v>0</v>
      </c>
      <c r="IR116" s="521">
        <f t="shared" si="525"/>
        <v>0</v>
      </c>
      <c r="IS116" s="521">
        <f t="shared" si="526"/>
        <v>0</v>
      </c>
      <c r="IT116" s="521">
        <f t="shared" si="527"/>
        <v>0</v>
      </c>
      <c r="IU116" s="521">
        <f t="shared" si="528"/>
        <v>0</v>
      </c>
      <c r="IV116" s="521">
        <f t="shared" si="529"/>
        <v>0</v>
      </c>
      <c r="IW116" s="823">
        <f t="shared" si="530"/>
        <v>0</v>
      </c>
      <c r="IX116" s="521">
        <f t="shared" si="531"/>
        <v>0</v>
      </c>
      <c r="IY116" s="521">
        <f t="shared" si="532"/>
        <v>0</v>
      </c>
      <c r="IZ116" s="823">
        <f t="shared" si="448"/>
        <v>0</v>
      </c>
      <c r="JA116" s="521">
        <f t="shared" si="533"/>
        <v>0</v>
      </c>
      <c r="JB116" s="521">
        <f t="shared" si="534"/>
        <v>0</v>
      </c>
      <c r="JC116" s="521">
        <f t="shared" si="535"/>
        <v>0</v>
      </c>
      <c r="JD116" s="521">
        <f t="shared" si="449"/>
        <v>0</v>
      </c>
      <c r="JE116" s="521">
        <f t="shared" si="450"/>
        <v>0</v>
      </c>
      <c r="JF116" s="521">
        <f t="shared" si="451"/>
        <v>0</v>
      </c>
      <c r="JG116" s="521">
        <f t="shared" si="452"/>
        <v>0</v>
      </c>
      <c r="JH116" s="521">
        <f t="shared" si="453"/>
        <v>0</v>
      </c>
      <c r="JI116" s="521">
        <f t="shared" si="454"/>
        <v>0</v>
      </c>
      <c r="JJ116" s="521">
        <f t="shared" si="455"/>
        <v>0</v>
      </c>
      <c r="JK116" s="521">
        <f t="shared" si="456"/>
        <v>0</v>
      </c>
      <c r="JL116" s="521">
        <f t="shared" si="457"/>
        <v>0</v>
      </c>
      <c r="JM116" s="521">
        <f t="shared" si="458"/>
        <v>0</v>
      </c>
      <c r="JN116" s="521">
        <f t="shared" si="459"/>
        <v>0</v>
      </c>
      <c r="JO116" s="521">
        <f t="shared" si="460"/>
        <v>0</v>
      </c>
      <c r="JP116" s="521">
        <f t="shared" si="461"/>
        <v>0</v>
      </c>
      <c r="JQ116" s="521">
        <f t="shared" si="462"/>
        <v>0</v>
      </c>
      <c r="JR116" s="521">
        <f t="shared" si="463"/>
        <v>0</v>
      </c>
      <c r="JS116" s="521">
        <f t="shared" si="464"/>
        <v>0</v>
      </c>
      <c r="JT116" s="521">
        <f t="shared" si="465"/>
        <v>0</v>
      </c>
      <c r="JU116" s="521">
        <f t="shared" si="466"/>
        <v>0</v>
      </c>
      <c r="JV116" s="521">
        <f t="shared" si="467"/>
        <v>0</v>
      </c>
      <c r="JW116" s="521">
        <f t="shared" si="468"/>
        <v>0</v>
      </c>
      <c r="JX116" s="521">
        <f t="shared" si="469"/>
        <v>0</v>
      </c>
      <c r="JY116" s="521">
        <f t="shared" si="470"/>
        <v>0</v>
      </c>
      <c r="JZ116" s="521">
        <f t="shared" si="471"/>
        <v>0</v>
      </c>
      <c r="KA116" s="521">
        <f t="shared" si="472"/>
        <v>0</v>
      </c>
      <c r="KB116" s="521">
        <f t="shared" si="473"/>
        <v>0</v>
      </c>
      <c r="KC116" s="521">
        <f t="shared" si="474"/>
        <v>0</v>
      </c>
      <c r="KD116" s="521">
        <f t="shared" si="475"/>
        <v>0</v>
      </c>
      <c r="KE116" s="521">
        <f t="shared" si="476"/>
        <v>0</v>
      </c>
      <c r="KF116" s="521">
        <f t="shared" si="536"/>
        <v>0</v>
      </c>
      <c r="KG116" s="521">
        <f t="shared" si="477"/>
        <v>0</v>
      </c>
      <c r="KH116" s="521">
        <f t="shared" si="478"/>
        <v>0</v>
      </c>
      <c r="KI116" s="522">
        <f t="shared" si="479"/>
        <v>0</v>
      </c>
      <c r="KJ116" s="521">
        <f t="shared" si="537"/>
        <v>0</v>
      </c>
      <c r="KK116" s="760">
        <f>IF(H116=1,VLOOKUP(C116,'総括表 (A表)'!$E$12:$AW$542,42,FALSE),)</f>
        <v>0</v>
      </c>
      <c r="KL116" s="524">
        <f t="shared" si="480"/>
        <v>0</v>
      </c>
      <c r="KM116" s="521" t="str">
        <f t="shared" si="352"/>
        <v/>
      </c>
      <c r="KN116" s="521" t="str">
        <f t="shared" si="353"/>
        <v/>
      </c>
      <c r="KO116" s="521" t="str">
        <f t="shared" si="481"/>
        <v/>
      </c>
      <c r="KP116" s="521" t="str">
        <f t="shared" si="354"/>
        <v/>
      </c>
      <c r="KQ116" s="521" t="str">
        <f t="shared" si="355"/>
        <v/>
      </c>
      <c r="KR116" s="521" t="str">
        <f t="shared" si="356"/>
        <v/>
      </c>
      <c r="KS116" s="521" t="str">
        <f t="shared" si="357"/>
        <v/>
      </c>
      <c r="KT116" s="521" t="str">
        <f t="shared" si="358"/>
        <v/>
      </c>
      <c r="KU116" s="760" t="str">
        <f t="shared" si="359"/>
        <v/>
      </c>
      <c r="KV116" s="521" t="str">
        <f t="shared" si="538"/>
        <v/>
      </c>
      <c r="KW116" s="520">
        <f t="shared" si="361"/>
        <v>0</v>
      </c>
      <c r="KX116" s="521" t="str">
        <f t="shared" si="482"/>
        <v/>
      </c>
      <c r="KY116" s="525">
        <f t="shared" si="539"/>
        <v>0</v>
      </c>
      <c r="KZ116" s="521" t="str">
        <f t="shared" si="540"/>
        <v/>
      </c>
      <c r="LA116" s="760" t="str">
        <f t="shared" si="541"/>
        <v/>
      </c>
      <c r="LB116" s="526" t="str">
        <f t="shared" si="365"/>
        <v>○</v>
      </c>
      <c r="LC116" s="520">
        <f t="shared" si="483"/>
        <v>0</v>
      </c>
      <c r="LD116" s="527">
        <f t="shared" si="484"/>
        <v>0</v>
      </c>
      <c r="LE116" s="527" t="str">
        <f t="shared" si="485"/>
        <v/>
      </c>
      <c r="LF116" s="761" t="str">
        <f t="shared" si="486"/>
        <v/>
      </c>
      <c r="LG116" s="735" t="str">
        <f t="shared" si="542"/>
        <v/>
      </c>
      <c r="LH116" s="530" t="str">
        <f t="shared" si="543"/>
        <v>○</v>
      </c>
      <c r="LI116" s="736">
        <f t="shared" si="368"/>
        <v>0</v>
      </c>
      <c r="LJ116" s="761">
        <f t="shared" si="544"/>
        <v>0</v>
      </c>
      <c r="LK116" s="532">
        <f t="shared" si="487"/>
        <v>0</v>
      </c>
      <c r="LL116" s="533" t="str">
        <f t="shared" si="488"/>
        <v>○</v>
      </c>
      <c r="LM116" s="600">
        <f t="shared" si="545"/>
        <v>0</v>
      </c>
      <c r="LN116" s="602" t="str">
        <f t="shared" si="489"/>
        <v>○</v>
      </c>
      <c r="LO116" s="608">
        <f t="shared" si="371"/>
        <v>0</v>
      </c>
      <c r="LP116" s="521" t="str">
        <f t="shared" si="546"/>
        <v/>
      </c>
      <c r="LQ116" s="607">
        <f t="shared" si="547"/>
        <v>0</v>
      </c>
      <c r="LR116" s="521" t="str">
        <f t="shared" si="548"/>
        <v/>
      </c>
      <c r="LS116" s="519" t="str">
        <f t="shared" si="549"/>
        <v/>
      </c>
      <c r="LT116" s="526" t="str">
        <f t="shared" si="376"/>
        <v>○</v>
      </c>
      <c r="LU116" s="601" t="str">
        <f t="shared" si="490"/>
        <v/>
      </c>
      <c r="LV116" s="601">
        <f t="shared" si="491"/>
        <v>0</v>
      </c>
      <c r="LW116" s="761">
        <f t="shared" si="550"/>
        <v>0</v>
      </c>
      <c r="LX116" s="735">
        <f t="shared" si="551"/>
        <v>0</v>
      </c>
      <c r="LY116" s="530" t="str">
        <f t="shared" si="379"/>
        <v>○</v>
      </c>
      <c r="LZ116" s="736">
        <f t="shared" si="552"/>
        <v>0</v>
      </c>
      <c r="MA116" s="761">
        <f t="shared" si="553"/>
        <v>0</v>
      </c>
      <c r="MB116" s="532">
        <f t="shared" si="554"/>
        <v>0</v>
      </c>
      <c r="MC116" s="533" t="str">
        <f t="shared" si="492"/>
        <v>○</v>
      </c>
      <c r="MD116" s="473">
        <f>IF(AND($H116=1,$T116=1),SUMIF($E$14:$E$213,E116,$CA$14:CA315),0)</f>
        <v>0</v>
      </c>
      <c r="ME116" s="856" t="str">
        <f t="shared" si="383"/>
        <v>○</v>
      </c>
      <c r="MF116" s="869" t="str">
        <f t="shared" si="493"/>
        <v/>
      </c>
      <c r="MG116" s="870" t="str">
        <f t="shared" si="555"/>
        <v/>
      </c>
      <c r="MH116" s="871" t="str">
        <f t="shared" si="556"/>
        <v/>
      </c>
      <c r="MI116" s="872" t="str">
        <f t="shared" si="494"/>
        <v/>
      </c>
      <c r="MJ116" s="873" t="str">
        <f t="shared" si="557"/>
        <v/>
      </c>
      <c r="MK116" s="874">
        <f t="shared" si="558"/>
        <v>0</v>
      </c>
    </row>
    <row r="117" spans="1:349" s="739" customFormat="1" ht="18.649999999999999" customHeight="1">
      <c r="A117" s="610">
        <f t="shared" si="559"/>
        <v>0</v>
      </c>
      <c r="B117" s="610">
        <f t="shared" si="563"/>
        <v>0</v>
      </c>
      <c r="C117" s="610">
        <f t="shared" si="570"/>
        <v>0</v>
      </c>
      <c r="D117" s="610">
        <f t="shared" si="564"/>
        <v>0</v>
      </c>
      <c r="E117" s="610">
        <f t="shared" si="565"/>
        <v>0</v>
      </c>
      <c r="F117" s="610">
        <f t="shared" si="566"/>
        <v>0</v>
      </c>
      <c r="G117" s="610">
        <f t="shared" si="567"/>
        <v>0</v>
      </c>
      <c r="H117" s="610">
        <f t="shared" si="568"/>
        <v>0</v>
      </c>
      <c r="I117" s="611">
        <f t="shared" si="313"/>
        <v>104</v>
      </c>
      <c r="J117" s="719"/>
      <c r="K117" s="720"/>
      <c r="L117" s="720"/>
      <c r="M117" s="720"/>
      <c r="N117" s="924"/>
      <c r="O117" s="918"/>
      <c r="P117" s="742"/>
      <c r="Q117" s="637">
        <f t="shared" si="394"/>
        <v>0</v>
      </c>
      <c r="R117" s="723"/>
      <c r="S117" s="724"/>
      <c r="T117" s="724"/>
      <c r="U117" s="724"/>
      <c r="V117" s="762">
        <f t="shared" si="569"/>
        <v>0</v>
      </c>
      <c r="W117" s="741"/>
      <c r="X117" s="745"/>
      <c r="Y117" s="745"/>
      <c r="Z117" s="741"/>
      <c r="AA117" s="639" t="str">
        <f t="shared" si="395"/>
        <v/>
      </c>
      <c r="AB117" s="640" t="str">
        <f t="shared" si="396"/>
        <v/>
      </c>
      <c r="AC117" s="731"/>
      <c r="AD117" s="641">
        <f t="shared" si="397"/>
        <v>0</v>
      </c>
      <c r="AE117" s="729"/>
      <c r="AF117" s="728">
        <f>'整理番号表 （R6時） '!$AC117</f>
        <v>0</v>
      </c>
      <c r="AG117" s="730">
        <f t="shared" si="560"/>
        <v>0</v>
      </c>
      <c r="AH117" s="731"/>
      <c r="AI117" s="731"/>
      <c r="AJ117" s="639">
        <f>IF(AI117&lt;&gt;0,VLOOKUP(AI117,'整理番号表 （R6時） '!$B$20:$F$47,2,FALSE),)</f>
        <v>0</v>
      </c>
      <c r="AK117" s="733"/>
      <c r="AL117" s="733"/>
      <c r="AM117" s="733"/>
      <c r="AN117" s="752"/>
      <c r="AO117" s="644" t="str">
        <f>IF(AND($S117=1,$AN117&lt;&gt;0),VLOOKUP(AN117,'整理番号表 （R6時） '!$P$6:$Q$39,2,FALSE),IF(AND($T117=1,$AN117&gt;0,$AN117&lt;=8),VLOOKUP($AN117,'整理番号表 （R6時） '!$P$6:$Q$13,2,FALSE),IF($AN117&gt;=9,"ﾘｰｽは1～8の数字を選択","")))</f>
        <v/>
      </c>
      <c r="AP117" s="865"/>
      <c r="AQ117" s="645">
        <f t="shared" si="399"/>
        <v>0</v>
      </c>
      <c r="AR117" s="810"/>
      <c r="AS117" s="741"/>
      <c r="AT117" s="756"/>
      <c r="AU117" s="757"/>
      <c r="AV117" s="755"/>
      <c r="AW117" s="752"/>
      <c r="AX117" s="751">
        <f>IF(AW117&lt;&gt;0,VLOOKUP(AW117,'整理番号表 （R6時） '!$P$43:$R$49,2,FALSE),)</f>
        <v>0</v>
      </c>
      <c r="AY117" s="758"/>
      <c r="AZ117" s="757"/>
      <c r="BA117" s="755"/>
      <c r="BB117" s="754"/>
      <c r="BC117" s="759">
        <f t="shared" si="400"/>
        <v>0</v>
      </c>
      <c r="BD117" s="763">
        <f t="shared" si="503"/>
        <v>0</v>
      </c>
      <c r="BE117" s="759">
        <f t="shared" si="401"/>
        <v>0</v>
      </c>
      <c r="BF117" s="508"/>
      <c r="BG117" s="508"/>
      <c r="BH117" s="508"/>
      <c r="BI117" s="509"/>
      <c r="BJ117" s="770" t="str">
        <f t="shared" si="402"/>
        <v/>
      </c>
      <c r="BK117" s="772" t="str">
        <f t="shared" si="403"/>
        <v/>
      </c>
      <c r="BL117" s="648">
        <f t="shared" si="404"/>
        <v>0</v>
      </c>
      <c r="BM117" s="836"/>
      <c r="BN117" s="748"/>
      <c r="BO117" s="593"/>
      <c r="BP117" s="902"/>
      <c r="BQ117" s="756"/>
      <c r="BR117" s="756"/>
      <c r="BS117" s="756"/>
      <c r="BT117" s="929" t="str">
        <f t="shared" si="497"/>
        <v/>
      </c>
      <c r="BU117" s="911"/>
      <c r="BV117" s="752"/>
      <c r="BW117" s="751">
        <f>IF(BV117&lt;&gt;0,VLOOKUP(BV117,'整理番号表 （R6時） '!$P$43:$R$49,2,FALSE),)</f>
        <v>0</v>
      </c>
      <c r="BX117" s="758"/>
      <c r="BY117" s="757"/>
      <c r="BZ117" s="759" t="str">
        <f t="shared" si="405"/>
        <v/>
      </c>
      <c r="CA117" s="712"/>
      <c r="CB117" s="759">
        <f t="shared" si="406"/>
        <v>0</v>
      </c>
      <c r="CC117" s="763" t="str">
        <f t="shared" si="504"/>
        <v/>
      </c>
      <c r="CD117" s="754"/>
      <c r="CE117" s="754"/>
      <c r="CF117" s="759">
        <f t="shared" si="407"/>
        <v>0</v>
      </c>
      <c r="CG117" s="748"/>
      <c r="CH117" s="748"/>
      <c r="CI117" s="622"/>
      <c r="CJ117" s="853"/>
      <c r="CK117" s="854"/>
      <c r="CL117" s="665" t="str">
        <f t="shared" si="408"/>
        <v/>
      </c>
      <c r="CM117" s="666" t="str">
        <f t="shared" si="505"/>
        <v/>
      </c>
      <c r="CN117" s="744"/>
      <c r="CO117" s="496"/>
      <c r="CP117" s="762" t="str">
        <f t="shared" si="506"/>
        <v/>
      </c>
      <c r="CQ117" s="740"/>
      <c r="CR117" s="749"/>
      <c r="CS117" s="740"/>
      <c r="CT117" s="740"/>
      <c r="CU117" s="740"/>
      <c r="CV117" s="649" t="str">
        <f t="shared" si="409"/>
        <v/>
      </c>
      <c r="CW117" s="547">
        <f t="shared" si="410"/>
        <v>0</v>
      </c>
      <c r="CX117" s="762" t="str">
        <f t="shared" si="507"/>
        <v/>
      </c>
      <c r="CY117" s="715"/>
      <c r="CZ117" s="740"/>
      <c r="DA117" s="715"/>
      <c r="DB117" s="715"/>
      <c r="DC117" s="714"/>
      <c r="DD117" s="649" t="str">
        <f t="shared" si="411"/>
        <v/>
      </c>
      <c r="DE117" s="547" t="str">
        <f t="shared" si="412"/>
        <v/>
      </c>
      <c r="DF117" s="762">
        <f t="shared" si="413"/>
        <v>0</v>
      </c>
      <c r="DG117" s="762" t="str">
        <f t="shared" si="414"/>
        <v/>
      </c>
      <c r="DH117" s="762">
        <f t="shared" si="415"/>
        <v>0</v>
      </c>
      <c r="DI117" s="762">
        <f t="shared" si="416"/>
        <v>0</v>
      </c>
      <c r="DJ117" s="762">
        <f t="shared" si="417"/>
        <v>0</v>
      </c>
      <c r="DK117" s="762">
        <f t="shared" si="418"/>
        <v>0</v>
      </c>
      <c r="DL117" s="762">
        <f t="shared" si="419"/>
        <v>0</v>
      </c>
      <c r="DM117" s="762" t="str">
        <f t="shared" si="420"/>
        <v/>
      </c>
      <c r="DN117" s="855"/>
      <c r="DO117" s="661">
        <f t="shared" si="561"/>
        <v>0</v>
      </c>
      <c r="DP117" s="336">
        <f t="shared" si="561"/>
        <v>0</v>
      </c>
      <c r="DQ117" s="336">
        <f t="shared" si="561"/>
        <v>0</v>
      </c>
      <c r="DR117" s="336">
        <f t="shared" si="561"/>
        <v>0</v>
      </c>
      <c r="DS117" s="336">
        <f t="shared" si="561"/>
        <v>0</v>
      </c>
      <c r="DT117" s="336">
        <f t="shared" si="561"/>
        <v>0</v>
      </c>
      <c r="DU117" s="336">
        <f t="shared" si="508"/>
        <v>0</v>
      </c>
      <c r="DV117" s="336">
        <f t="shared" si="562"/>
        <v>0</v>
      </c>
      <c r="DW117" s="336">
        <f t="shared" si="562"/>
        <v>0</v>
      </c>
      <c r="DX117" s="336">
        <f t="shared" si="562"/>
        <v>0</v>
      </c>
      <c r="DY117" s="336">
        <f t="shared" si="562"/>
        <v>0</v>
      </c>
      <c r="DZ117" s="336">
        <f t="shared" si="562"/>
        <v>0</v>
      </c>
      <c r="EA117" s="336">
        <f t="shared" si="562"/>
        <v>0</v>
      </c>
      <c r="EB117" s="336">
        <f t="shared" si="509"/>
        <v>0</v>
      </c>
      <c r="EC117" s="336">
        <f t="shared" si="510"/>
        <v>0</v>
      </c>
      <c r="ED117" s="336">
        <f t="shared" si="511"/>
        <v>0</v>
      </c>
      <c r="EE117" s="336">
        <f t="shared" si="512"/>
        <v>0</v>
      </c>
      <c r="EF117" s="336">
        <f t="shared" si="513"/>
        <v>0</v>
      </c>
      <c r="EG117" s="390">
        <f t="shared" si="514"/>
        <v>0</v>
      </c>
      <c r="EH117" s="650">
        <f t="shared" si="421"/>
        <v>0</v>
      </c>
      <c r="EI117" s="650">
        <f>IF($AA117=1,IF(SUM($EH117:EH117)&lt;&gt;1,IF(SUM(GR117,HC117,HL117)&gt;0,1,),),)</f>
        <v>0</v>
      </c>
      <c r="EJ117" s="650">
        <f>IF($AA117=1,IF(SUM($EH117:EI117)&lt;&gt;1,IF(SUM(GS117,HD117,HM117)&gt;0,1,),),)</f>
        <v>0</v>
      </c>
      <c r="EK117" s="650">
        <f>IF($AA117=1,IF(SUM($EH117:EJ117)&lt;&gt;1,IF(SUM(GT117,HE117,HN117)&gt;0,1,),),)</f>
        <v>0</v>
      </c>
      <c r="EL117" s="650">
        <f>IF($AA117=1,IF(SUM($EH117:EK117)&lt;&gt;1,IF(SUM(GU117,GZ117,HF117,HO117)&gt;0,1,),),)</f>
        <v>0</v>
      </c>
      <c r="EM117" s="650">
        <f>IF($AA117=1,IF(SUM($EH117:EK117)&lt;&gt;1,IF(SUM(GV117,HG117,HP117)&gt;0,1,),),)</f>
        <v>0</v>
      </c>
      <c r="EN117" s="650">
        <f>IF($AA117=1,IF(SUM($EH117:EL117)&lt;&gt;1,IF(SUM(GW117,HH117,HQ117)&gt;0,1,),),)</f>
        <v>0</v>
      </c>
      <c r="EO117" s="650">
        <f>IF($AA117=1,IF(SUM($EH117:EM117)&lt;&gt;1,IF(SUM(GX117,HI117,HR117)&gt;0,1,),),)</f>
        <v>0</v>
      </c>
      <c r="EP117" s="650">
        <f>IF($AA117=1,IF(SUM($EH117:EO117)&lt;&gt;1,IF(SUM(GY117,HJ117,HS117,HA117)&gt;0,1,),),)</f>
        <v>0</v>
      </c>
      <c r="EQ117" s="818"/>
      <c r="ER117" s="818"/>
      <c r="ES117" s="818"/>
      <c r="ET117" s="818"/>
      <c r="EU117" s="818"/>
      <c r="EV117" s="818"/>
      <c r="EW117" s="59"/>
      <c r="EX117" s="59"/>
      <c r="EY117" s="59"/>
      <c r="EZ117" s="59"/>
      <c r="FA117" s="59"/>
      <c r="FB117" s="650">
        <f t="shared" si="327"/>
        <v>0</v>
      </c>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11"/>
      <c r="GB117" s="59"/>
      <c r="GC117" s="932"/>
      <c r="GD117" s="662"/>
      <c r="GE117" s="512"/>
      <c r="GF117" s="513"/>
      <c r="GG117" s="514"/>
      <c r="GH117" s="514"/>
      <c r="GI117" s="515">
        <f t="shared" si="515"/>
        <v>0</v>
      </c>
      <c r="GJ117" s="516">
        <f t="shared" si="516"/>
        <v>0</v>
      </c>
      <c r="GK117" s="517">
        <f t="shared" si="330"/>
        <v>0</v>
      </c>
      <c r="GL117" s="518">
        <f t="shared" si="517"/>
        <v>0</v>
      </c>
      <c r="GM117" s="518">
        <f t="shared" si="518"/>
        <v>0</v>
      </c>
      <c r="GN117" s="518">
        <f t="shared" si="519"/>
        <v>0</v>
      </c>
      <c r="GO117" s="518">
        <f t="shared" si="520"/>
        <v>0</v>
      </c>
      <c r="GP117" s="517">
        <f t="shared" si="422"/>
        <v>0</v>
      </c>
      <c r="GQ117" s="517">
        <f t="shared" si="423"/>
        <v>0</v>
      </c>
      <c r="GR117" s="517">
        <f>IF($GF117&lt;&gt;1,IF(AND(SUM($GQ117:GQ117)&lt;&gt;1),IF($GI117&gt;=10,1,),),0)</f>
        <v>0</v>
      </c>
      <c r="GS117" s="517">
        <f>IF($GF117&lt;&gt;1,IF(AND(SUM($GQ117:GR117)&lt;&gt;1),IF(AND($GE117=1,$GI117&gt;=4),1,),),0)</f>
        <v>0</v>
      </c>
      <c r="GT117" s="517">
        <f>IF($GF117&lt;&gt;1,IF(AND(SUM($GQ117:GS117)&lt;&gt;1),IF(AND($GE117=1,$GI117&gt;=2),1,),),0)</f>
        <v>0</v>
      </c>
      <c r="GU117" s="517">
        <f>IF($GF117&lt;&gt;1,IF(AND(SUM($GQ117:GT117)&lt;&gt;1),IF(AND($GE117=1,$GI117&gt;0),1,),),0)</f>
        <v>0</v>
      </c>
      <c r="GV117" s="517">
        <f>IF($GF117&lt;&gt;1,IF(AND(SUM($GQ117:GU117)&lt;&gt;1),IF($GI117&gt;=4,1,),),0)</f>
        <v>0</v>
      </c>
      <c r="GW117" s="517">
        <f>IF($GF117&lt;&gt;1,IF(AND(SUM($GQ117:GV117)&lt;&gt;1),IF($GE117=1,1,),),0)</f>
        <v>0</v>
      </c>
      <c r="GX117" s="517">
        <f>IF($GF117&lt;&gt;1,IF(AND(SUM($GQ117:GW117)&lt;&gt;1),IF($GI117&gt;=2,1,),),0)</f>
        <v>0</v>
      </c>
      <c r="GY117" s="517">
        <f>IF($GF117&lt;&gt;1,IF(AND(SUM($GQ117:GX117)&lt;&gt;1),IF($GI117&gt;0,1,),),0)</f>
        <v>0</v>
      </c>
      <c r="GZ117" s="517">
        <f t="shared" si="424"/>
        <v>0</v>
      </c>
      <c r="HA117" s="517">
        <f>IF(AND(SUM($GZ117:GZ117)&lt;&gt;1,$GP117=4,$GF117=1,$GI117&gt;0),1,0)</f>
        <v>0</v>
      </c>
      <c r="HB117" s="517">
        <f t="shared" si="425"/>
        <v>0</v>
      </c>
      <c r="HC117" s="517">
        <f t="shared" si="426"/>
        <v>0</v>
      </c>
      <c r="HD117" s="517">
        <f>IF(AND($GP117=2,SUM($HB117:HC117)&lt;&gt;1),IF(AND($GE117=1,$GJ117&gt;=0.2),1,),)</f>
        <v>0</v>
      </c>
      <c r="HE117" s="517">
        <f>IF(AND($GP117=2,SUM($HB117:HD117)&lt;&gt;1),IF(AND($GE117=1,$GJ117&gt;=0.1),1,),)</f>
        <v>0</v>
      </c>
      <c r="HF117" s="517">
        <f>IF(AND($GP117=2,SUM($HB117:HE117)&lt;&gt;1),IF(AND($GE117=1,$GI117&gt;0),1,),)</f>
        <v>0</v>
      </c>
      <c r="HG117" s="517">
        <f>IF(AND($GP117=2,SUM($HB117:HF117)&lt;&gt;1),IF($GJ117&gt;=0.2,1,),)</f>
        <v>0</v>
      </c>
      <c r="HH117" s="517">
        <f>IF(AND($GP117=2,SUM($HB117:HG117)&lt;&gt;1),IF($GE117=1,1,),)</f>
        <v>0</v>
      </c>
      <c r="HI117" s="517">
        <f>IF(AND($GP117=2,SUM($HB117:HH117)&lt;&gt;1),IF($GJ117&gt;=0.1,1,),)</f>
        <v>0</v>
      </c>
      <c r="HJ117" s="517">
        <f>IF(AND(SUM($HB117:HI117)&lt;&gt;1,$GP117=2,$GI117&gt;0),1,)</f>
        <v>0</v>
      </c>
      <c r="HK117" s="517">
        <f t="shared" si="427"/>
        <v>0</v>
      </c>
      <c r="HL117" s="517">
        <f t="shared" si="428"/>
        <v>0</v>
      </c>
      <c r="HM117" s="517">
        <f>IF(AND($GP117=3,SUM($HK117:HL117)&lt;&gt;1),IF(AND($GE117=1,$GJ117&gt;=0.1),1,),)</f>
        <v>0</v>
      </c>
      <c r="HN117" s="517">
        <f>IF(AND($GP117=3,SUM($HK117:HM117)&lt;&gt;1),IF(AND($GE117=1,$GJ117&gt;=0.05),1,),)</f>
        <v>0</v>
      </c>
      <c r="HO117" s="517">
        <f>IF(AND($GP117=3,SUM($HK117:HN117)&lt;&gt;1),IF(AND($GE117=1,$GI117&gt;0),1,),)</f>
        <v>0</v>
      </c>
      <c r="HP117" s="517">
        <f>IF(AND($GP117=3,SUM($HK117:HO117)&lt;&gt;1),IF($GJ117&gt;=0.1,1,),)</f>
        <v>0</v>
      </c>
      <c r="HQ117" s="517">
        <f>IF(AND($GP117=3,SUM($HK117:HP117)&lt;&gt;1),IF($GE117=1,1,),)</f>
        <v>0</v>
      </c>
      <c r="HR117" s="517">
        <f>IF(AND($GP117=3,SUM($HK117:HQ117)&lt;&gt;1),IF($GJ117&gt;=0.05,1,),)</f>
        <v>0</v>
      </c>
      <c r="HS117" s="517">
        <f>IF(AND(SUM($HK117:HR117)&lt;&gt;1,$GP117=3,$GF117=1,$GI117&gt;0),1,)</f>
        <v>0</v>
      </c>
      <c r="HT117" s="831"/>
      <c r="HU117" s="520">
        <f t="shared" si="429"/>
        <v>0</v>
      </c>
      <c r="HV117" s="521">
        <f t="shared" si="430"/>
        <v>0</v>
      </c>
      <c r="HW117" s="521">
        <f t="shared" si="431"/>
        <v>0</v>
      </c>
      <c r="HX117" s="521">
        <f t="shared" si="432"/>
        <v>0</v>
      </c>
      <c r="HY117" s="521">
        <f t="shared" si="433"/>
        <v>0</v>
      </c>
      <c r="HZ117" s="521">
        <f t="shared" si="434"/>
        <v>0</v>
      </c>
      <c r="IA117" s="521">
        <f t="shared" si="435"/>
        <v>0</v>
      </c>
      <c r="IB117" s="521">
        <f t="shared" si="436"/>
        <v>0</v>
      </c>
      <c r="IC117" s="521">
        <f t="shared" si="437"/>
        <v>0</v>
      </c>
      <c r="ID117" s="521">
        <f t="shared" si="438"/>
        <v>0</v>
      </c>
      <c r="IE117" s="521">
        <f t="shared" si="439"/>
        <v>0</v>
      </c>
      <c r="IF117" s="521">
        <f t="shared" si="440"/>
        <v>0</v>
      </c>
      <c r="IG117" s="521">
        <f t="shared" si="441"/>
        <v>0</v>
      </c>
      <c r="IH117" s="521">
        <f t="shared" si="442"/>
        <v>0</v>
      </c>
      <c r="II117" s="521">
        <f t="shared" si="443"/>
        <v>0</v>
      </c>
      <c r="IJ117" s="521">
        <f t="shared" si="444"/>
        <v>0</v>
      </c>
      <c r="IK117" s="521">
        <f t="shared" si="445"/>
        <v>0</v>
      </c>
      <c r="IL117" s="521">
        <f t="shared" si="446"/>
        <v>0</v>
      </c>
      <c r="IM117" s="521">
        <f t="shared" si="447"/>
        <v>0</v>
      </c>
      <c r="IN117" s="521">
        <f t="shared" si="521"/>
        <v>0</v>
      </c>
      <c r="IO117" s="521">
        <f t="shared" si="522"/>
        <v>0</v>
      </c>
      <c r="IP117" s="521">
        <f t="shared" si="523"/>
        <v>0</v>
      </c>
      <c r="IQ117" s="521">
        <f t="shared" si="524"/>
        <v>0</v>
      </c>
      <c r="IR117" s="521">
        <f t="shared" si="525"/>
        <v>0</v>
      </c>
      <c r="IS117" s="521">
        <f t="shared" si="526"/>
        <v>0</v>
      </c>
      <c r="IT117" s="521">
        <f t="shared" si="527"/>
        <v>0</v>
      </c>
      <c r="IU117" s="521">
        <f t="shared" si="528"/>
        <v>0</v>
      </c>
      <c r="IV117" s="521">
        <f t="shared" si="529"/>
        <v>0</v>
      </c>
      <c r="IW117" s="823">
        <f t="shared" si="530"/>
        <v>0</v>
      </c>
      <c r="IX117" s="521">
        <f t="shared" si="531"/>
        <v>0</v>
      </c>
      <c r="IY117" s="521">
        <f t="shared" si="532"/>
        <v>0</v>
      </c>
      <c r="IZ117" s="823">
        <f t="shared" si="448"/>
        <v>0</v>
      </c>
      <c r="JA117" s="521">
        <f t="shared" si="533"/>
        <v>0</v>
      </c>
      <c r="JB117" s="521">
        <f t="shared" si="534"/>
        <v>0</v>
      </c>
      <c r="JC117" s="521">
        <f t="shared" si="535"/>
        <v>0</v>
      </c>
      <c r="JD117" s="521">
        <f t="shared" si="449"/>
        <v>0</v>
      </c>
      <c r="JE117" s="521">
        <f t="shared" si="450"/>
        <v>0</v>
      </c>
      <c r="JF117" s="521">
        <f t="shared" si="451"/>
        <v>0</v>
      </c>
      <c r="JG117" s="521">
        <f t="shared" si="452"/>
        <v>0</v>
      </c>
      <c r="JH117" s="521">
        <f t="shared" si="453"/>
        <v>0</v>
      </c>
      <c r="JI117" s="521">
        <f t="shared" si="454"/>
        <v>0</v>
      </c>
      <c r="JJ117" s="521">
        <f t="shared" si="455"/>
        <v>0</v>
      </c>
      <c r="JK117" s="521">
        <f t="shared" si="456"/>
        <v>0</v>
      </c>
      <c r="JL117" s="521">
        <f t="shared" si="457"/>
        <v>0</v>
      </c>
      <c r="JM117" s="521">
        <f t="shared" si="458"/>
        <v>0</v>
      </c>
      <c r="JN117" s="521">
        <f t="shared" si="459"/>
        <v>0</v>
      </c>
      <c r="JO117" s="521">
        <f t="shared" si="460"/>
        <v>0</v>
      </c>
      <c r="JP117" s="521">
        <f t="shared" si="461"/>
        <v>0</v>
      </c>
      <c r="JQ117" s="521">
        <f t="shared" si="462"/>
        <v>0</v>
      </c>
      <c r="JR117" s="521">
        <f t="shared" si="463"/>
        <v>0</v>
      </c>
      <c r="JS117" s="521">
        <f t="shared" si="464"/>
        <v>0</v>
      </c>
      <c r="JT117" s="521">
        <f t="shared" si="465"/>
        <v>0</v>
      </c>
      <c r="JU117" s="521">
        <f t="shared" si="466"/>
        <v>0</v>
      </c>
      <c r="JV117" s="521">
        <f t="shared" si="467"/>
        <v>0</v>
      </c>
      <c r="JW117" s="521">
        <f t="shared" si="468"/>
        <v>0</v>
      </c>
      <c r="JX117" s="521">
        <f t="shared" si="469"/>
        <v>0</v>
      </c>
      <c r="JY117" s="521">
        <f t="shared" si="470"/>
        <v>0</v>
      </c>
      <c r="JZ117" s="521">
        <f t="shared" si="471"/>
        <v>0</v>
      </c>
      <c r="KA117" s="521">
        <f t="shared" si="472"/>
        <v>0</v>
      </c>
      <c r="KB117" s="521">
        <f t="shared" si="473"/>
        <v>0</v>
      </c>
      <c r="KC117" s="521">
        <f t="shared" si="474"/>
        <v>0</v>
      </c>
      <c r="KD117" s="521">
        <f t="shared" si="475"/>
        <v>0</v>
      </c>
      <c r="KE117" s="521">
        <f t="shared" si="476"/>
        <v>0</v>
      </c>
      <c r="KF117" s="521">
        <f t="shared" si="536"/>
        <v>0</v>
      </c>
      <c r="KG117" s="521">
        <f t="shared" si="477"/>
        <v>0</v>
      </c>
      <c r="KH117" s="521">
        <f t="shared" si="478"/>
        <v>0</v>
      </c>
      <c r="KI117" s="522">
        <f t="shared" si="479"/>
        <v>0</v>
      </c>
      <c r="KJ117" s="521">
        <f t="shared" si="537"/>
        <v>0</v>
      </c>
      <c r="KK117" s="760">
        <f>IF(H117=1,VLOOKUP(C117,'総括表 (A表)'!$E$12:$AW$542,42,FALSE),)</f>
        <v>0</v>
      </c>
      <c r="KL117" s="524">
        <f t="shared" si="480"/>
        <v>0</v>
      </c>
      <c r="KM117" s="521" t="str">
        <f t="shared" si="352"/>
        <v/>
      </c>
      <c r="KN117" s="521" t="str">
        <f t="shared" si="353"/>
        <v/>
      </c>
      <c r="KO117" s="521" t="str">
        <f t="shared" si="481"/>
        <v/>
      </c>
      <c r="KP117" s="521" t="str">
        <f t="shared" si="354"/>
        <v/>
      </c>
      <c r="KQ117" s="521" t="str">
        <f t="shared" si="355"/>
        <v/>
      </c>
      <c r="KR117" s="521" t="str">
        <f t="shared" si="356"/>
        <v/>
      </c>
      <c r="KS117" s="521" t="str">
        <f t="shared" si="357"/>
        <v/>
      </c>
      <c r="KT117" s="521" t="str">
        <f t="shared" si="358"/>
        <v/>
      </c>
      <c r="KU117" s="760" t="str">
        <f t="shared" si="359"/>
        <v/>
      </c>
      <c r="KV117" s="521" t="str">
        <f t="shared" si="538"/>
        <v/>
      </c>
      <c r="KW117" s="520">
        <f t="shared" si="361"/>
        <v>0</v>
      </c>
      <c r="KX117" s="521" t="str">
        <f t="shared" si="482"/>
        <v/>
      </c>
      <c r="KY117" s="525">
        <f t="shared" si="539"/>
        <v>0</v>
      </c>
      <c r="KZ117" s="521" t="str">
        <f t="shared" si="540"/>
        <v/>
      </c>
      <c r="LA117" s="760" t="str">
        <f t="shared" si="541"/>
        <v/>
      </c>
      <c r="LB117" s="526" t="str">
        <f t="shared" si="365"/>
        <v>○</v>
      </c>
      <c r="LC117" s="520">
        <f t="shared" si="483"/>
        <v>0</v>
      </c>
      <c r="LD117" s="527">
        <f t="shared" si="484"/>
        <v>0</v>
      </c>
      <c r="LE117" s="527" t="str">
        <f t="shared" si="485"/>
        <v/>
      </c>
      <c r="LF117" s="761" t="str">
        <f t="shared" si="486"/>
        <v/>
      </c>
      <c r="LG117" s="735" t="str">
        <f t="shared" si="542"/>
        <v/>
      </c>
      <c r="LH117" s="530" t="str">
        <f t="shared" si="543"/>
        <v>○</v>
      </c>
      <c r="LI117" s="736">
        <f t="shared" si="368"/>
        <v>0</v>
      </c>
      <c r="LJ117" s="761">
        <f t="shared" si="544"/>
        <v>0</v>
      </c>
      <c r="LK117" s="532">
        <f t="shared" si="487"/>
        <v>0</v>
      </c>
      <c r="LL117" s="533" t="str">
        <f t="shared" si="488"/>
        <v>○</v>
      </c>
      <c r="LM117" s="600">
        <f t="shared" si="545"/>
        <v>0</v>
      </c>
      <c r="LN117" s="602" t="str">
        <f t="shared" si="489"/>
        <v>○</v>
      </c>
      <c r="LO117" s="608">
        <f t="shared" si="371"/>
        <v>0</v>
      </c>
      <c r="LP117" s="521" t="str">
        <f t="shared" si="546"/>
        <v/>
      </c>
      <c r="LQ117" s="607">
        <f t="shared" si="547"/>
        <v>0</v>
      </c>
      <c r="LR117" s="521" t="str">
        <f t="shared" si="548"/>
        <v/>
      </c>
      <c r="LS117" s="519" t="str">
        <f t="shared" si="549"/>
        <v/>
      </c>
      <c r="LT117" s="526" t="str">
        <f t="shared" si="376"/>
        <v>○</v>
      </c>
      <c r="LU117" s="601" t="str">
        <f t="shared" si="490"/>
        <v/>
      </c>
      <c r="LV117" s="601">
        <f t="shared" si="491"/>
        <v>0</v>
      </c>
      <c r="LW117" s="761">
        <f t="shared" si="550"/>
        <v>0</v>
      </c>
      <c r="LX117" s="735">
        <f t="shared" si="551"/>
        <v>0</v>
      </c>
      <c r="LY117" s="530" t="str">
        <f t="shared" si="379"/>
        <v>○</v>
      </c>
      <c r="LZ117" s="736">
        <f t="shared" si="552"/>
        <v>0</v>
      </c>
      <c r="MA117" s="761">
        <f t="shared" si="553"/>
        <v>0</v>
      </c>
      <c r="MB117" s="532">
        <f t="shared" si="554"/>
        <v>0</v>
      </c>
      <c r="MC117" s="533" t="str">
        <f t="shared" si="492"/>
        <v>○</v>
      </c>
      <c r="MD117" s="473">
        <f>IF(AND($H117=1,$T117=1),SUMIF($E$14:$E$213,E117,$CA$14:CA316),0)</f>
        <v>0</v>
      </c>
      <c r="ME117" s="856" t="str">
        <f t="shared" si="383"/>
        <v>○</v>
      </c>
      <c r="MF117" s="869" t="str">
        <f t="shared" si="493"/>
        <v/>
      </c>
      <c r="MG117" s="870" t="str">
        <f t="shared" si="555"/>
        <v/>
      </c>
      <c r="MH117" s="871" t="str">
        <f t="shared" si="556"/>
        <v/>
      </c>
      <c r="MI117" s="872" t="str">
        <f t="shared" si="494"/>
        <v/>
      </c>
      <c r="MJ117" s="873" t="str">
        <f t="shared" si="557"/>
        <v/>
      </c>
      <c r="MK117" s="874">
        <f t="shared" si="558"/>
        <v>0</v>
      </c>
    </row>
    <row r="118" spans="1:349" s="739" customFormat="1" ht="18.649999999999999" customHeight="1">
      <c r="A118" s="610">
        <f t="shared" si="559"/>
        <v>0</v>
      </c>
      <c r="B118" s="610">
        <f t="shared" si="563"/>
        <v>0</v>
      </c>
      <c r="C118" s="610">
        <f t="shared" si="570"/>
        <v>0</v>
      </c>
      <c r="D118" s="610">
        <f t="shared" si="564"/>
        <v>0</v>
      </c>
      <c r="E118" s="610">
        <f t="shared" si="565"/>
        <v>0</v>
      </c>
      <c r="F118" s="610">
        <f t="shared" si="566"/>
        <v>0</v>
      </c>
      <c r="G118" s="610">
        <f t="shared" si="567"/>
        <v>0</v>
      </c>
      <c r="H118" s="610">
        <f t="shared" si="568"/>
        <v>0</v>
      </c>
      <c r="I118" s="611">
        <f t="shared" si="313"/>
        <v>105</v>
      </c>
      <c r="J118" s="719"/>
      <c r="K118" s="720"/>
      <c r="L118" s="720"/>
      <c r="M118" s="720"/>
      <c r="N118" s="924"/>
      <c r="O118" s="918"/>
      <c r="P118" s="742"/>
      <c r="Q118" s="637">
        <f t="shared" si="394"/>
        <v>0</v>
      </c>
      <c r="R118" s="723"/>
      <c r="S118" s="724"/>
      <c r="T118" s="724"/>
      <c r="U118" s="724"/>
      <c r="V118" s="762">
        <f t="shared" si="569"/>
        <v>0</v>
      </c>
      <c r="W118" s="741"/>
      <c r="X118" s="745"/>
      <c r="Y118" s="745"/>
      <c r="Z118" s="741"/>
      <c r="AA118" s="639" t="str">
        <f t="shared" si="395"/>
        <v/>
      </c>
      <c r="AB118" s="640" t="str">
        <f t="shared" si="396"/>
        <v/>
      </c>
      <c r="AC118" s="731"/>
      <c r="AD118" s="641">
        <f t="shared" si="397"/>
        <v>0</v>
      </c>
      <c r="AE118" s="729"/>
      <c r="AF118" s="728">
        <f>'整理番号表 （R6時） '!$AC118</f>
        <v>0</v>
      </c>
      <c r="AG118" s="730">
        <f t="shared" si="560"/>
        <v>0</v>
      </c>
      <c r="AH118" s="731"/>
      <c r="AI118" s="731"/>
      <c r="AJ118" s="639">
        <f>IF(AI118&lt;&gt;0,VLOOKUP(AI118,'整理番号表 （R6時） '!$B$20:$F$47,2,FALSE),)</f>
        <v>0</v>
      </c>
      <c r="AK118" s="733"/>
      <c r="AL118" s="733"/>
      <c r="AM118" s="733"/>
      <c r="AN118" s="752"/>
      <c r="AO118" s="644" t="str">
        <f>IF(AND($S118=1,$AN118&lt;&gt;0),VLOOKUP(AN118,'整理番号表 （R6時） '!$P$6:$Q$39,2,FALSE),IF(AND($T118=1,$AN118&gt;0,$AN118&lt;=8),VLOOKUP($AN118,'整理番号表 （R6時） '!$P$6:$Q$13,2,FALSE),IF($AN118&gt;=9,"ﾘｰｽは1～8の数字を選択","")))</f>
        <v/>
      </c>
      <c r="AP118" s="865"/>
      <c r="AQ118" s="645">
        <f t="shared" si="399"/>
        <v>0</v>
      </c>
      <c r="AR118" s="810"/>
      <c r="AS118" s="741"/>
      <c r="AT118" s="756"/>
      <c r="AU118" s="757"/>
      <c r="AV118" s="755"/>
      <c r="AW118" s="752"/>
      <c r="AX118" s="751">
        <f>IF(AW118&lt;&gt;0,VLOOKUP(AW118,'整理番号表 （R6時） '!$P$43:$R$49,2,FALSE),)</f>
        <v>0</v>
      </c>
      <c r="AY118" s="758"/>
      <c r="AZ118" s="757"/>
      <c r="BA118" s="755"/>
      <c r="BB118" s="754"/>
      <c r="BC118" s="759">
        <f t="shared" si="400"/>
        <v>0</v>
      </c>
      <c r="BD118" s="763">
        <f t="shared" si="503"/>
        <v>0</v>
      </c>
      <c r="BE118" s="759">
        <f t="shared" si="401"/>
        <v>0</v>
      </c>
      <c r="BF118" s="508"/>
      <c r="BG118" s="508"/>
      <c r="BH118" s="508"/>
      <c r="BI118" s="509"/>
      <c r="BJ118" s="770" t="str">
        <f t="shared" si="402"/>
        <v/>
      </c>
      <c r="BK118" s="772" t="str">
        <f t="shared" si="403"/>
        <v/>
      </c>
      <c r="BL118" s="648">
        <f t="shared" si="404"/>
        <v>0</v>
      </c>
      <c r="BM118" s="836"/>
      <c r="BN118" s="748"/>
      <c r="BO118" s="593"/>
      <c r="BP118" s="902"/>
      <c r="BQ118" s="756"/>
      <c r="BR118" s="756"/>
      <c r="BS118" s="756"/>
      <c r="BT118" s="929" t="str">
        <f t="shared" si="497"/>
        <v/>
      </c>
      <c r="BU118" s="911"/>
      <c r="BV118" s="752"/>
      <c r="BW118" s="751">
        <f>IF(BV118&lt;&gt;0,VLOOKUP(BV118,'整理番号表 （R6時） '!$P$43:$R$49,2,FALSE),)</f>
        <v>0</v>
      </c>
      <c r="BX118" s="758"/>
      <c r="BY118" s="757"/>
      <c r="BZ118" s="759" t="str">
        <f t="shared" si="405"/>
        <v/>
      </c>
      <c r="CA118" s="712"/>
      <c r="CB118" s="759">
        <f t="shared" si="406"/>
        <v>0</v>
      </c>
      <c r="CC118" s="763" t="str">
        <f t="shared" si="504"/>
        <v/>
      </c>
      <c r="CD118" s="754"/>
      <c r="CE118" s="754"/>
      <c r="CF118" s="759">
        <f t="shared" si="407"/>
        <v>0</v>
      </c>
      <c r="CG118" s="748"/>
      <c r="CH118" s="748"/>
      <c r="CI118" s="622"/>
      <c r="CJ118" s="853"/>
      <c r="CK118" s="854"/>
      <c r="CL118" s="665" t="str">
        <f t="shared" si="408"/>
        <v/>
      </c>
      <c r="CM118" s="666" t="str">
        <f t="shared" si="505"/>
        <v/>
      </c>
      <c r="CN118" s="744"/>
      <c r="CO118" s="496"/>
      <c r="CP118" s="762" t="str">
        <f t="shared" si="506"/>
        <v/>
      </c>
      <c r="CQ118" s="740"/>
      <c r="CR118" s="749"/>
      <c r="CS118" s="740"/>
      <c r="CT118" s="740"/>
      <c r="CU118" s="740"/>
      <c r="CV118" s="649" t="str">
        <f t="shared" si="409"/>
        <v/>
      </c>
      <c r="CW118" s="547">
        <f t="shared" si="410"/>
        <v>0</v>
      </c>
      <c r="CX118" s="762" t="str">
        <f t="shared" si="507"/>
        <v/>
      </c>
      <c r="CY118" s="715"/>
      <c r="CZ118" s="740"/>
      <c r="DA118" s="715"/>
      <c r="DB118" s="715"/>
      <c r="DC118" s="714"/>
      <c r="DD118" s="649" t="str">
        <f t="shared" si="411"/>
        <v/>
      </c>
      <c r="DE118" s="547" t="str">
        <f t="shared" si="412"/>
        <v/>
      </c>
      <c r="DF118" s="762">
        <f t="shared" si="413"/>
        <v>0</v>
      </c>
      <c r="DG118" s="762" t="str">
        <f t="shared" si="414"/>
        <v/>
      </c>
      <c r="DH118" s="762">
        <f t="shared" si="415"/>
        <v>0</v>
      </c>
      <c r="DI118" s="762">
        <f t="shared" si="416"/>
        <v>0</v>
      </c>
      <c r="DJ118" s="762">
        <f t="shared" si="417"/>
        <v>0</v>
      </c>
      <c r="DK118" s="762">
        <f t="shared" si="418"/>
        <v>0</v>
      </c>
      <c r="DL118" s="762">
        <f t="shared" si="419"/>
        <v>0</v>
      </c>
      <c r="DM118" s="762" t="str">
        <f t="shared" si="420"/>
        <v/>
      </c>
      <c r="DN118" s="855"/>
      <c r="DO118" s="661">
        <f t="shared" si="561"/>
        <v>0</v>
      </c>
      <c r="DP118" s="336">
        <f t="shared" si="561"/>
        <v>0</v>
      </c>
      <c r="DQ118" s="336">
        <f t="shared" si="561"/>
        <v>0</v>
      </c>
      <c r="DR118" s="336">
        <f t="shared" si="561"/>
        <v>0</v>
      </c>
      <c r="DS118" s="336">
        <f t="shared" si="561"/>
        <v>0</v>
      </c>
      <c r="DT118" s="336">
        <f t="shared" si="561"/>
        <v>0</v>
      </c>
      <c r="DU118" s="336">
        <f t="shared" si="508"/>
        <v>0</v>
      </c>
      <c r="DV118" s="336">
        <f t="shared" si="562"/>
        <v>0</v>
      </c>
      <c r="DW118" s="336">
        <f t="shared" si="562"/>
        <v>0</v>
      </c>
      <c r="DX118" s="336">
        <f t="shared" si="562"/>
        <v>0</v>
      </c>
      <c r="DY118" s="336">
        <f t="shared" si="562"/>
        <v>0</v>
      </c>
      <c r="DZ118" s="336">
        <f t="shared" si="562"/>
        <v>0</v>
      </c>
      <c r="EA118" s="336">
        <f t="shared" si="562"/>
        <v>0</v>
      </c>
      <c r="EB118" s="336">
        <f t="shared" si="509"/>
        <v>0</v>
      </c>
      <c r="EC118" s="336">
        <f t="shared" si="510"/>
        <v>0</v>
      </c>
      <c r="ED118" s="336">
        <f t="shared" si="511"/>
        <v>0</v>
      </c>
      <c r="EE118" s="336">
        <f t="shared" si="512"/>
        <v>0</v>
      </c>
      <c r="EF118" s="336">
        <f t="shared" si="513"/>
        <v>0</v>
      </c>
      <c r="EG118" s="390">
        <f t="shared" si="514"/>
        <v>0</v>
      </c>
      <c r="EH118" s="650">
        <f t="shared" si="421"/>
        <v>0</v>
      </c>
      <c r="EI118" s="650">
        <f>IF($AA118=1,IF(SUM($EH118:EH118)&lt;&gt;1,IF(SUM(GR118,HC118,HL118)&gt;0,1,),),)</f>
        <v>0</v>
      </c>
      <c r="EJ118" s="650">
        <f>IF($AA118=1,IF(SUM($EH118:EI118)&lt;&gt;1,IF(SUM(GS118,HD118,HM118)&gt;0,1,),),)</f>
        <v>0</v>
      </c>
      <c r="EK118" s="650">
        <f>IF($AA118=1,IF(SUM($EH118:EJ118)&lt;&gt;1,IF(SUM(GT118,HE118,HN118)&gt;0,1,),),)</f>
        <v>0</v>
      </c>
      <c r="EL118" s="650">
        <f>IF($AA118=1,IF(SUM($EH118:EK118)&lt;&gt;1,IF(SUM(GU118,GZ118,HF118,HO118)&gt;0,1,),),)</f>
        <v>0</v>
      </c>
      <c r="EM118" s="650">
        <f>IF($AA118=1,IF(SUM($EH118:EK118)&lt;&gt;1,IF(SUM(GV118,HG118,HP118)&gt;0,1,),),)</f>
        <v>0</v>
      </c>
      <c r="EN118" s="650">
        <f>IF($AA118=1,IF(SUM($EH118:EL118)&lt;&gt;1,IF(SUM(GW118,HH118,HQ118)&gt;0,1,),),)</f>
        <v>0</v>
      </c>
      <c r="EO118" s="650">
        <f>IF($AA118=1,IF(SUM($EH118:EM118)&lt;&gt;1,IF(SUM(GX118,HI118,HR118)&gt;0,1,),),)</f>
        <v>0</v>
      </c>
      <c r="EP118" s="650">
        <f>IF($AA118=1,IF(SUM($EH118:EO118)&lt;&gt;1,IF(SUM(GY118,HJ118,HS118,HA118)&gt;0,1,),),)</f>
        <v>0</v>
      </c>
      <c r="EQ118" s="818"/>
      <c r="ER118" s="818"/>
      <c r="ES118" s="818"/>
      <c r="ET118" s="818"/>
      <c r="EU118" s="818"/>
      <c r="EV118" s="818"/>
      <c r="EW118" s="59"/>
      <c r="EX118" s="59"/>
      <c r="EY118" s="59"/>
      <c r="EZ118" s="59"/>
      <c r="FA118" s="59"/>
      <c r="FB118" s="650">
        <f t="shared" si="327"/>
        <v>0</v>
      </c>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11"/>
      <c r="GB118" s="59"/>
      <c r="GC118" s="932"/>
      <c r="GD118" s="662"/>
      <c r="GE118" s="512"/>
      <c r="GF118" s="513"/>
      <c r="GG118" s="514"/>
      <c r="GH118" s="514"/>
      <c r="GI118" s="515">
        <f t="shared" si="515"/>
        <v>0</v>
      </c>
      <c r="GJ118" s="516">
        <f t="shared" si="516"/>
        <v>0</v>
      </c>
      <c r="GK118" s="517">
        <f t="shared" si="330"/>
        <v>0</v>
      </c>
      <c r="GL118" s="518">
        <f t="shared" si="517"/>
        <v>0</v>
      </c>
      <c r="GM118" s="518">
        <f t="shared" si="518"/>
        <v>0</v>
      </c>
      <c r="GN118" s="518">
        <f t="shared" si="519"/>
        <v>0</v>
      </c>
      <c r="GO118" s="518">
        <f t="shared" si="520"/>
        <v>0</v>
      </c>
      <c r="GP118" s="517">
        <f t="shared" si="422"/>
        <v>0</v>
      </c>
      <c r="GQ118" s="517">
        <f t="shared" si="423"/>
        <v>0</v>
      </c>
      <c r="GR118" s="517">
        <f>IF($GF118&lt;&gt;1,IF(AND(SUM($GQ118:GQ118)&lt;&gt;1),IF($GI118&gt;=10,1,),),0)</f>
        <v>0</v>
      </c>
      <c r="GS118" s="517">
        <f>IF($GF118&lt;&gt;1,IF(AND(SUM($GQ118:GR118)&lt;&gt;1),IF(AND($GE118=1,$GI118&gt;=4),1,),),0)</f>
        <v>0</v>
      </c>
      <c r="GT118" s="517">
        <f>IF($GF118&lt;&gt;1,IF(AND(SUM($GQ118:GS118)&lt;&gt;1),IF(AND($GE118=1,$GI118&gt;=2),1,),),0)</f>
        <v>0</v>
      </c>
      <c r="GU118" s="517">
        <f>IF($GF118&lt;&gt;1,IF(AND(SUM($GQ118:GT118)&lt;&gt;1),IF(AND($GE118=1,$GI118&gt;0),1,),),0)</f>
        <v>0</v>
      </c>
      <c r="GV118" s="517">
        <f>IF($GF118&lt;&gt;1,IF(AND(SUM($GQ118:GU118)&lt;&gt;1),IF($GI118&gt;=4,1,),),0)</f>
        <v>0</v>
      </c>
      <c r="GW118" s="517">
        <f>IF($GF118&lt;&gt;1,IF(AND(SUM($GQ118:GV118)&lt;&gt;1),IF($GE118=1,1,),),0)</f>
        <v>0</v>
      </c>
      <c r="GX118" s="517">
        <f>IF($GF118&lt;&gt;1,IF(AND(SUM($GQ118:GW118)&lt;&gt;1),IF($GI118&gt;=2,1,),),0)</f>
        <v>0</v>
      </c>
      <c r="GY118" s="517">
        <f>IF($GF118&lt;&gt;1,IF(AND(SUM($GQ118:GX118)&lt;&gt;1),IF($GI118&gt;0,1,),),0)</f>
        <v>0</v>
      </c>
      <c r="GZ118" s="517">
        <f t="shared" si="424"/>
        <v>0</v>
      </c>
      <c r="HA118" s="517">
        <f>IF(AND(SUM($GZ118:GZ118)&lt;&gt;1,$GP118=4,$GF118=1,$GI118&gt;0),1,0)</f>
        <v>0</v>
      </c>
      <c r="HB118" s="517">
        <f t="shared" si="425"/>
        <v>0</v>
      </c>
      <c r="HC118" s="517">
        <f t="shared" si="426"/>
        <v>0</v>
      </c>
      <c r="HD118" s="517">
        <f>IF(AND($GP118=2,SUM($HB118:HC118)&lt;&gt;1),IF(AND($GE118=1,$GJ118&gt;=0.2),1,),)</f>
        <v>0</v>
      </c>
      <c r="HE118" s="517">
        <f>IF(AND($GP118=2,SUM($HB118:HD118)&lt;&gt;1),IF(AND($GE118=1,$GJ118&gt;=0.1),1,),)</f>
        <v>0</v>
      </c>
      <c r="HF118" s="517">
        <f>IF(AND($GP118=2,SUM($HB118:HE118)&lt;&gt;1),IF(AND($GE118=1,$GI118&gt;0),1,),)</f>
        <v>0</v>
      </c>
      <c r="HG118" s="517">
        <f>IF(AND($GP118=2,SUM($HB118:HF118)&lt;&gt;1),IF($GJ118&gt;=0.2,1,),)</f>
        <v>0</v>
      </c>
      <c r="HH118" s="517">
        <f>IF(AND($GP118=2,SUM($HB118:HG118)&lt;&gt;1),IF($GE118=1,1,),)</f>
        <v>0</v>
      </c>
      <c r="HI118" s="517">
        <f>IF(AND($GP118=2,SUM($HB118:HH118)&lt;&gt;1),IF($GJ118&gt;=0.1,1,),)</f>
        <v>0</v>
      </c>
      <c r="HJ118" s="517">
        <f>IF(AND(SUM($HB118:HI118)&lt;&gt;1,$GP118=2,$GI118&gt;0),1,)</f>
        <v>0</v>
      </c>
      <c r="HK118" s="517">
        <f t="shared" si="427"/>
        <v>0</v>
      </c>
      <c r="HL118" s="517">
        <f t="shared" si="428"/>
        <v>0</v>
      </c>
      <c r="HM118" s="517">
        <f>IF(AND($GP118=3,SUM($HK118:HL118)&lt;&gt;1),IF(AND($GE118=1,$GJ118&gt;=0.1),1,),)</f>
        <v>0</v>
      </c>
      <c r="HN118" s="517">
        <f>IF(AND($GP118=3,SUM($HK118:HM118)&lt;&gt;1),IF(AND($GE118=1,$GJ118&gt;=0.05),1,),)</f>
        <v>0</v>
      </c>
      <c r="HO118" s="517">
        <f>IF(AND($GP118=3,SUM($HK118:HN118)&lt;&gt;1),IF(AND($GE118=1,$GI118&gt;0),1,),)</f>
        <v>0</v>
      </c>
      <c r="HP118" s="517">
        <f>IF(AND($GP118=3,SUM($HK118:HO118)&lt;&gt;1),IF($GJ118&gt;=0.1,1,),)</f>
        <v>0</v>
      </c>
      <c r="HQ118" s="517">
        <f>IF(AND($GP118=3,SUM($HK118:HP118)&lt;&gt;1),IF($GE118=1,1,),)</f>
        <v>0</v>
      </c>
      <c r="HR118" s="517">
        <f>IF(AND($GP118=3,SUM($HK118:HQ118)&lt;&gt;1),IF($GJ118&gt;=0.05,1,),)</f>
        <v>0</v>
      </c>
      <c r="HS118" s="517">
        <f>IF(AND(SUM($HK118:HR118)&lt;&gt;1,$GP118=3,$GF118=1,$GI118&gt;0),1,)</f>
        <v>0</v>
      </c>
      <c r="HT118" s="831"/>
      <c r="HU118" s="520">
        <f t="shared" si="429"/>
        <v>0</v>
      </c>
      <c r="HV118" s="521">
        <f t="shared" si="430"/>
        <v>0</v>
      </c>
      <c r="HW118" s="521">
        <f t="shared" si="431"/>
        <v>0</v>
      </c>
      <c r="HX118" s="521">
        <f t="shared" si="432"/>
        <v>0</v>
      </c>
      <c r="HY118" s="521">
        <f t="shared" si="433"/>
        <v>0</v>
      </c>
      <c r="HZ118" s="521">
        <f t="shared" si="434"/>
        <v>0</v>
      </c>
      <c r="IA118" s="521">
        <f t="shared" si="435"/>
        <v>0</v>
      </c>
      <c r="IB118" s="521">
        <f t="shared" si="436"/>
        <v>0</v>
      </c>
      <c r="IC118" s="521">
        <f t="shared" si="437"/>
        <v>0</v>
      </c>
      <c r="ID118" s="521">
        <f t="shared" si="438"/>
        <v>0</v>
      </c>
      <c r="IE118" s="521">
        <f t="shared" si="439"/>
        <v>0</v>
      </c>
      <c r="IF118" s="521">
        <f t="shared" si="440"/>
        <v>0</v>
      </c>
      <c r="IG118" s="521">
        <f t="shared" si="441"/>
        <v>0</v>
      </c>
      <c r="IH118" s="521">
        <f t="shared" si="442"/>
        <v>0</v>
      </c>
      <c r="II118" s="521">
        <f t="shared" si="443"/>
        <v>0</v>
      </c>
      <c r="IJ118" s="521">
        <f t="shared" si="444"/>
        <v>0</v>
      </c>
      <c r="IK118" s="521">
        <f t="shared" si="445"/>
        <v>0</v>
      </c>
      <c r="IL118" s="521">
        <f t="shared" si="446"/>
        <v>0</v>
      </c>
      <c r="IM118" s="521">
        <f t="shared" si="447"/>
        <v>0</v>
      </c>
      <c r="IN118" s="521">
        <f t="shared" si="521"/>
        <v>0</v>
      </c>
      <c r="IO118" s="521">
        <f t="shared" si="522"/>
        <v>0</v>
      </c>
      <c r="IP118" s="521">
        <f t="shared" si="523"/>
        <v>0</v>
      </c>
      <c r="IQ118" s="521">
        <f t="shared" si="524"/>
        <v>0</v>
      </c>
      <c r="IR118" s="521">
        <f t="shared" si="525"/>
        <v>0</v>
      </c>
      <c r="IS118" s="521">
        <f t="shared" si="526"/>
        <v>0</v>
      </c>
      <c r="IT118" s="521">
        <f t="shared" si="527"/>
        <v>0</v>
      </c>
      <c r="IU118" s="521">
        <f t="shared" si="528"/>
        <v>0</v>
      </c>
      <c r="IV118" s="521">
        <f t="shared" si="529"/>
        <v>0</v>
      </c>
      <c r="IW118" s="823">
        <f t="shared" si="530"/>
        <v>0</v>
      </c>
      <c r="IX118" s="521">
        <f t="shared" si="531"/>
        <v>0</v>
      </c>
      <c r="IY118" s="521">
        <f t="shared" si="532"/>
        <v>0</v>
      </c>
      <c r="IZ118" s="823">
        <f t="shared" si="448"/>
        <v>0</v>
      </c>
      <c r="JA118" s="521">
        <f t="shared" si="533"/>
        <v>0</v>
      </c>
      <c r="JB118" s="521">
        <f t="shared" si="534"/>
        <v>0</v>
      </c>
      <c r="JC118" s="521">
        <f t="shared" si="535"/>
        <v>0</v>
      </c>
      <c r="JD118" s="521">
        <f t="shared" si="449"/>
        <v>0</v>
      </c>
      <c r="JE118" s="521">
        <f t="shared" si="450"/>
        <v>0</v>
      </c>
      <c r="JF118" s="521">
        <f t="shared" si="451"/>
        <v>0</v>
      </c>
      <c r="JG118" s="521">
        <f t="shared" si="452"/>
        <v>0</v>
      </c>
      <c r="JH118" s="521">
        <f t="shared" si="453"/>
        <v>0</v>
      </c>
      <c r="JI118" s="521">
        <f t="shared" si="454"/>
        <v>0</v>
      </c>
      <c r="JJ118" s="521">
        <f t="shared" si="455"/>
        <v>0</v>
      </c>
      <c r="JK118" s="521">
        <f t="shared" si="456"/>
        <v>0</v>
      </c>
      <c r="JL118" s="521">
        <f t="shared" si="457"/>
        <v>0</v>
      </c>
      <c r="JM118" s="521">
        <f t="shared" si="458"/>
        <v>0</v>
      </c>
      <c r="JN118" s="521">
        <f t="shared" si="459"/>
        <v>0</v>
      </c>
      <c r="JO118" s="521">
        <f t="shared" si="460"/>
        <v>0</v>
      </c>
      <c r="JP118" s="521">
        <f t="shared" si="461"/>
        <v>0</v>
      </c>
      <c r="JQ118" s="521">
        <f t="shared" si="462"/>
        <v>0</v>
      </c>
      <c r="JR118" s="521">
        <f t="shared" si="463"/>
        <v>0</v>
      </c>
      <c r="JS118" s="521">
        <f t="shared" si="464"/>
        <v>0</v>
      </c>
      <c r="JT118" s="521">
        <f t="shared" si="465"/>
        <v>0</v>
      </c>
      <c r="JU118" s="521">
        <f t="shared" si="466"/>
        <v>0</v>
      </c>
      <c r="JV118" s="521">
        <f t="shared" si="467"/>
        <v>0</v>
      </c>
      <c r="JW118" s="521">
        <f t="shared" si="468"/>
        <v>0</v>
      </c>
      <c r="JX118" s="521">
        <f t="shared" si="469"/>
        <v>0</v>
      </c>
      <c r="JY118" s="521">
        <f t="shared" si="470"/>
        <v>0</v>
      </c>
      <c r="JZ118" s="521">
        <f t="shared" si="471"/>
        <v>0</v>
      </c>
      <c r="KA118" s="521">
        <f t="shared" si="472"/>
        <v>0</v>
      </c>
      <c r="KB118" s="521">
        <f t="shared" si="473"/>
        <v>0</v>
      </c>
      <c r="KC118" s="521">
        <f t="shared" si="474"/>
        <v>0</v>
      </c>
      <c r="KD118" s="521">
        <f t="shared" si="475"/>
        <v>0</v>
      </c>
      <c r="KE118" s="521">
        <f t="shared" si="476"/>
        <v>0</v>
      </c>
      <c r="KF118" s="521">
        <f t="shared" si="536"/>
        <v>0</v>
      </c>
      <c r="KG118" s="521">
        <f t="shared" si="477"/>
        <v>0</v>
      </c>
      <c r="KH118" s="521">
        <f t="shared" si="478"/>
        <v>0</v>
      </c>
      <c r="KI118" s="522">
        <f t="shared" si="479"/>
        <v>0</v>
      </c>
      <c r="KJ118" s="521">
        <f t="shared" si="537"/>
        <v>0</v>
      </c>
      <c r="KK118" s="760">
        <f>IF(H118=1,VLOOKUP(C118,'総括表 (A表)'!$E$12:$AW$542,42,FALSE),)</f>
        <v>0</v>
      </c>
      <c r="KL118" s="524">
        <f t="shared" si="480"/>
        <v>0</v>
      </c>
      <c r="KM118" s="521" t="str">
        <f t="shared" si="352"/>
        <v/>
      </c>
      <c r="KN118" s="521" t="str">
        <f t="shared" si="353"/>
        <v/>
      </c>
      <c r="KO118" s="521" t="str">
        <f t="shared" si="481"/>
        <v/>
      </c>
      <c r="KP118" s="521" t="str">
        <f t="shared" si="354"/>
        <v/>
      </c>
      <c r="KQ118" s="521" t="str">
        <f t="shared" si="355"/>
        <v/>
      </c>
      <c r="KR118" s="521" t="str">
        <f t="shared" si="356"/>
        <v/>
      </c>
      <c r="KS118" s="521" t="str">
        <f t="shared" si="357"/>
        <v/>
      </c>
      <c r="KT118" s="521" t="str">
        <f t="shared" si="358"/>
        <v/>
      </c>
      <c r="KU118" s="760" t="str">
        <f t="shared" si="359"/>
        <v/>
      </c>
      <c r="KV118" s="521" t="str">
        <f t="shared" si="538"/>
        <v/>
      </c>
      <c r="KW118" s="520">
        <f t="shared" si="361"/>
        <v>0</v>
      </c>
      <c r="KX118" s="521" t="str">
        <f t="shared" si="482"/>
        <v/>
      </c>
      <c r="KY118" s="525">
        <f t="shared" si="539"/>
        <v>0</v>
      </c>
      <c r="KZ118" s="521" t="str">
        <f t="shared" si="540"/>
        <v/>
      </c>
      <c r="LA118" s="760" t="str">
        <f t="shared" si="541"/>
        <v/>
      </c>
      <c r="LB118" s="526" t="str">
        <f t="shared" si="365"/>
        <v>○</v>
      </c>
      <c r="LC118" s="520">
        <f t="shared" si="483"/>
        <v>0</v>
      </c>
      <c r="LD118" s="527">
        <f t="shared" si="484"/>
        <v>0</v>
      </c>
      <c r="LE118" s="527" t="str">
        <f t="shared" si="485"/>
        <v/>
      </c>
      <c r="LF118" s="761" t="str">
        <f t="shared" si="486"/>
        <v/>
      </c>
      <c r="LG118" s="735" t="str">
        <f t="shared" si="542"/>
        <v/>
      </c>
      <c r="LH118" s="530" t="str">
        <f t="shared" si="543"/>
        <v>○</v>
      </c>
      <c r="LI118" s="736">
        <f t="shared" si="368"/>
        <v>0</v>
      </c>
      <c r="LJ118" s="761">
        <f t="shared" si="544"/>
        <v>0</v>
      </c>
      <c r="LK118" s="532">
        <f t="shared" si="487"/>
        <v>0</v>
      </c>
      <c r="LL118" s="533" t="str">
        <f t="shared" si="488"/>
        <v>○</v>
      </c>
      <c r="LM118" s="600">
        <f t="shared" si="545"/>
        <v>0</v>
      </c>
      <c r="LN118" s="602" t="str">
        <f t="shared" si="489"/>
        <v>○</v>
      </c>
      <c r="LO118" s="608">
        <f t="shared" si="371"/>
        <v>0</v>
      </c>
      <c r="LP118" s="521" t="str">
        <f t="shared" si="546"/>
        <v/>
      </c>
      <c r="LQ118" s="607">
        <f t="shared" si="547"/>
        <v>0</v>
      </c>
      <c r="LR118" s="521" t="str">
        <f t="shared" si="548"/>
        <v/>
      </c>
      <c r="LS118" s="519" t="str">
        <f t="shared" si="549"/>
        <v/>
      </c>
      <c r="LT118" s="526" t="str">
        <f t="shared" si="376"/>
        <v>○</v>
      </c>
      <c r="LU118" s="601" t="str">
        <f t="shared" si="490"/>
        <v/>
      </c>
      <c r="LV118" s="601">
        <f t="shared" si="491"/>
        <v>0</v>
      </c>
      <c r="LW118" s="761">
        <f t="shared" si="550"/>
        <v>0</v>
      </c>
      <c r="LX118" s="735">
        <f t="shared" si="551"/>
        <v>0</v>
      </c>
      <c r="LY118" s="530" t="str">
        <f t="shared" si="379"/>
        <v>○</v>
      </c>
      <c r="LZ118" s="736">
        <f t="shared" si="552"/>
        <v>0</v>
      </c>
      <c r="MA118" s="761">
        <f t="shared" si="553"/>
        <v>0</v>
      </c>
      <c r="MB118" s="532">
        <f t="shared" si="554"/>
        <v>0</v>
      </c>
      <c r="MC118" s="533" t="str">
        <f t="shared" si="492"/>
        <v>○</v>
      </c>
      <c r="MD118" s="473">
        <f>IF(AND($H118=1,$T118=1),SUMIF($E$14:$E$213,E118,$CA$14:CA317),0)</f>
        <v>0</v>
      </c>
      <c r="ME118" s="856" t="str">
        <f t="shared" si="383"/>
        <v>○</v>
      </c>
      <c r="MF118" s="869" t="str">
        <f t="shared" si="493"/>
        <v/>
      </c>
      <c r="MG118" s="870" t="str">
        <f t="shared" si="555"/>
        <v/>
      </c>
      <c r="MH118" s="871" t="str">
        <f t="shared" si="556"/>
        <v/>
      </c>
      <c r="MI118" s="872" t="str">
        <f t="shared" si="494"/>
        <v/>
      </c>
      <c r="MJ118" s="873" t="str">
        <f t="shared" si="557"/>
        <v/>
      </c>
      <c r="MK118" s="874">
        <f t="shared" si="558"/>
        <v>0</v>
      </c>
    </row>
    <row r="119" spans="1:349" s="739" customFormat="1" ht="18.649999999999999" customHeight="1">
      <c r="A119" s="610">
        <f t="shared" si="559"/>
        <v>0</v>
      </c>
      <c r="B119" s="610">
        <f t="shared" si="563"/>
        <v>0</v>
      </c>
      <c r="C119" s="610">
        <f t="shared" si="570"/>
        <v>0</v>
      </c>
      <c r="D119" s="610">
        <f t="shared" si="564"/>
        <v>0</v>
      </c>
      <c r="E119" s="610">
        <f t="shared" si="565"/>
        <v>0</v>
      </c>
      <c r="F119" s="610">
        <f t="shared" si="566"/>
        <v>0</v>
      </c>
      <c r="G119" s="610">
        <f t="shared" si="567"/>
        <v>0</v>
      </c>
      <c r="H119" s="610">
        <f t="shared" si="568"/>
        <v>0</v>
      </c>
      <c r="I119" s="611">
        <f t="shared" si="313"/>
        <v>106</v>
      </c>
      <c r="J119" s="719"/>
      <c r="K119" s="720"/>
      <c r="L119" s="720"/>
      <c r="M119" s="720"/>
      <c r="N119" s="924"/>
      <c r="O119" s="918"/>
      <c r="P119" s="742"/>
      <c r="Q119" s="637">
        <f t="shared" si="394"/>
        <v>0</v>
      </c>
      <c r="R119" s="723"/>
      <c r="S119" s="724"/>
      <c r="T119" s="724"/>
      <c r="U119" s="724"/>
      <c r="V119" s="762">
        <f t="shared" si="569"/>
        <v>0</v>
      </c>
      <c r="W119" s="741"/>
      <c r="X119" s="745"/>
      <c r="Y119" s="745"/>
      <c r="Z119" s="741"/>
      <c r="AA119" s="639" t="str">
        <f t="shared" si="395"/>
        <v/>
      </c>
      <c r="AB119" s="640" t="str">
        <f t="shared" si="396"/>
        <v/>
      </c>
      <c r="AC119" s="731"/>
      <c r="AD119" s="641">
        <f t="shared" si="397"/>
        <v>0</v>
      </c>
      <c r="AE119" s="729"/>
      <c r="AF119" s="728">
        <f>'整理番号表 （R6時） '!$AC119</f>
        <v>0</v>
      </c>
      <c r="AG119" s="730">
        <f t="shared" si="560"/>
        <v>0</v>
      </c>
      <c r="AH119" s="731"/>
      <c r="AI119" s="731"/>
      <c r="AJ119" s="639">
        <f>IF(AI119&lt;&gt;0,VLOOKUP(AI119,'整理番号表 （R6時） '!$B$20:$F$47,2,FALSE),)</f>
        <v>0</v>
      </c>
      <c r="AK119" s="733"/>
      <c r="AL119" s="733"/>
      <c r="AM119" s="733"/>
      <c r="AN119" s="752"/>
      <c r="AO119" s="644" t="str">
        <f>IF(AND($S119=1,$AN119&lt;&gt;0),VLOOKUP(AN119,'整理番号表 （R6時） '!$P$6:$Q$39,2,FALSE),IF(AND($T119=1,$AN119&gt;0,$AN119&lt;=8),VLOOKUP($AN119,'整理番号表 （R6時） '!$P$6:$Q$13,2,FALSE),IF($AN119&gt;=9,"ﾘｰｽは1～8の数字を選択","")))</f>
        <v/>
      </c>
      <c r="AP119" s="865"/>
      <c r="AQ119" s="645">
        <f t="shared" si="399"/>
        <v>0</v>
      </c>
      <c r="AR119" s="810"/>
      <c r="AS119" s="741"/>
      <c r="AT119" s="756"/>
      <c r="AU119" s="757"/>
      <c r="AV119" s="755"/>
      <c r="AW119" s="752"/>
      <c r="AX119" s="751">
        <f>IF(AW119&lt;&gt;0,VLOOKUP(AW119,'整理番号表 （R6時） '!$P$43:$R$49,2,FALSE),)</f>
        <v>0</v>
      </c>
      <c r="AY119" s="758"/>
      <c r="AZ119" s="757"/>
      <c r="BA119" s="755"/>
      <c r="BB119" s="754"/>
      <c r="BC119" s="759">
        <f t="shared" si="400"/>
        <v>0</v>
      </c>
      <c r="BD119" s="763">
        <f t="shared" si="503"/>
        <v>0</v>
      </c>
      <c r="BE119" s="759">
        <f t="shared" si="401"/>
        <v>0</v>
      </c>
      <c r="BF119" s="508"/>
      <c r="BG119" s="508"/>
      <c r="BH119" s="508"/>
      <c r="BI119" s="509"/>
      <c r="BJ119" s="770" t="str">
        <f t="shared" si="402"/>
        <v/>
      </c>
      <c r="BK119" s="772" t="str">
        <f t="shared" si="403"/>
        <v/>
      </c>
      <c r="BL119" s="648">
        <f t="shared" si="404"/>
        <v>0</v>
      </c>
      <c r="BM119" s="836"/>
      <c r="BN119" s="748"/>
      <c r="BO119" s="593"/>
      <c r="BP119" s="902"/>
      <c r="BQ119" s="756"/>
      <c r="BR119" s="756"/>
      <c r="BS119" s="756"/>
      <c r="BT119" s="929" t="str">
        <f t="shared" si="497"/>
        <v/>
      </c>
      <c r="BU119" s="911"/>
      <c r="BV119" s="752"/>
      <c r="BW119" s="751">
        <f>IF(BV119&lt;&gt;0,VLOOKUP(BV119,'整理番号表 （R6時） '!$P$43:$R$49,2,FALSE),)</f>
        <v>0</v>
      </c>
      <c r="BX119" s="758"/>
      <c r="BY119" s="757"/>
      <c r="BZ119" s="759" t="str">
        <f t="shared" si="405"/>
        <v/>
      </c>
      <c r="CA119" s="712"/>
      <c r="CB119" s="759">
        <f t="shared" si="406"/>
        <v>0</v>
      </c>
      <c r="CC119" s="763" t="str">
        <f t="shared" si="504"/>
        <v/>
      </c>
      <c r="CD119" s="754"/>
      <c r="CE119" s="754"/>
      <c r="CF119" s="759">
        <f t="shared" si="407"/>
        <v>0</v>
      </c>
      <c r="CG119" s="748"/>
      <c r="CH119" s="748"/>
      <c r="CI119" s="622"/>
      <c r="CJ119" s="853"/>
      <c r="CK119" s="854"/>
      <c r="CL119" s="665" t="str">
        <f t="shared" si="408"/>
        <v/>
      </c>
      <c r="CM119" s="666" t="str">
        <f t="shared" si="505"/>
        <v/>
      </c>
      <c r="CN119" s="744"/>
      <c r="CO119" s="496"/>
      <c r="CP119" s="762" t="str">
        <f t="shared" si="506"/>
        <v/>
      </c>
      <c r="CQ119" s="740"/>
      <c r="CR119" s="749"/>
      <c r="CS119" s="740"/>
      <c r="CT119" s="740"/>
      <c r="CU119" s="740"/>
      <c r="CV119" s="649" t="str">
        <f t="shared" si="409"/>
        <v/>
      </c>
      <c r="CW119" s="547">
        <f t="shared" si="410"/>
        <v>0</v>
      </c>
      <c r="CX119" s="762" t="str">
        <f t="shared" si="507"/>
        <v/>
      </c>
      <c r="CY119" s="715"/>
      <c r="CZ119" s="740"/>
      <c r="DA119" s="715"/>
      <c r="DB119" s="715"/>
      <c r="DC119" s="714"/>
      <c r="DD119" s="649" t="str">
        <f t="shared" si="411"/>
        <v/>
      </c>
      <c r="DE119" s="547" t="str">
        <f t="shared" si="412"/>
        <v/>
      </c>
      <c r="DF119" s="762">
        <f t="shared" si="413"/>
        <v>0</v>
      </c>
      <c r="DG119" s="762" t="str">
        <f t="shared" si="414"/>
        <v/>
      </c>
      <c r="DH119" s="762">
        <f t="shared" si="415"/>
        <v>0</v>
      </c>
      <c r="DI119" s="762">
        <f t="shared" si="416"/>
        <v>0</v>
      </c>
      <c r="DJ119" s="762">
        <f t="shared" si="417"/>
        <v>0</v>
      </c>
      <c r="DK119" s="762">
        <f t="shared" si="418"/>
        <v>0</v>
      </c>
      <c r="DL119" s="762">
        <f t="shared" si="419"/>
        <v>0</v>
      </c>
      <c r="DM119" s="762" t="str">
        <f t="shared" si="420"/>
        <v/>
      </c>
      <c r="DN119" s="855"/>
      <c r="DO119" s="661">
        <f t="shared" si="561"/>
        <v>0</v>
      </c>
      <c r="DP119" s="336">
        <f t="shared" si="561"/>
        <v>0</v>
      </c>
      <c r="DQ119" s="336">
        <f t="shared" si="561"/>
        <v>0</v>
      </c>
      <c r="DR119" s="336">
        <f t="shared" si="561"/>
        <v>0</v>
      </c>
      <c r="DS119" s="336">
        <f t="shared" si="561"/>
        <v>0</v>
      </c>
      <c r="DT119" s="336">
        <f t="shared" si="561"/>
        <v>0</v>
      </c>
      <c r="DU119" s="336">
        <f t="shared" si="508"/>
        <v>0</v>
      </c>
      <c r="DV119" s="336">
        <f t="shared" si="562"/>
        <v>0</v>
      </c>
      <c r="DW119" s="336">
        <f t="shared" si="562"/>
        <v>0</v>
      </c>
      <c r="DX119" s="336">
        <f t="shared" si="562"/>
        <v>0</v>
      </c>
      <c r="DY119" s="336">
        <f t="shared" si="562"/>
        <v>0</v>
      </c>
      <c r="DZ119" s="336">
        <f t="shared" si="562"/>
        <v>0</v>
      </c>
      <c r="EA119" s="336">
        <f t="shared" si="562"/>
        <v>0</v>
      </c>
      <c r="EB119" s="336">
        <f t="shared" si="509"/>
        <v>0</v>
      </c>
      <c r="EC119" s="336">
        <f t="shared" si="510"/>
        <v>0</v>
      </c>
      <c r="ED119" s="336">
        <f t="shared" si="511"/>
        <v>0</v>
      </c>
      <c r="EE119" s="336">
        <f t="shared" si="512"/>
        <v>0</v>
      </c>
      <c r="EF119" s="336">
        <f t="shared" si="513"/>
        <v>0</v>
      </c>
      <c r="EG119" s="390">
        <f t="shared" si="514"/>
        <v>0</v>
      </c>
      <c r="EH119" s="650">
        <f t="shared" si="421"/>
        <v>0</v>
      </c>
      <c r="EI119" s="650">
        <f>IF($AA119=1,IF(SUM($EH119:EH119)&lt;&gt;1,IF(SUM(GR119,HC119,HL119)&gt;0,1,),),)</f>
        <v>0</v>
      </c>
      <c r="EJ119" s="650">
        <f>IF($AA119=1,IF(SUM($EH119:EI119)&lt;&gt;1,IF(SUM(GS119,HD119,HM119)&gt;0,1,),),)</f>
        <v>0</v>
      </c>
      <c r="EK119" s="650">
        <f>IF($AA119=1,IF(SUM($EH119:EJ119)&lt;&gt;1,IF(SUM(GT119,HE119,HN119)&gt;0,1,),),)</f>
        <v>0</v>
      </c>
      <c r="EL119" s="650">
        <f>IF($AA119=1,IF(SUM($EH119:EK119)&lt;&gt;1,IF(SUM(GU119,GZ119,HF119,HO119)&gt;0,1,),),)</f>
        <v>0</v>
      </c>
      <c r="EM119" s="650">
        <f>IF($AA119=1,IF(SUM($EH119:EK119)&lt;&gt;1,IF(SUM(GV119,HG119,HP119)&gt;0,1,),),)</f>
        <v>0</v>
      </c>
      <c r="EN119" s="650">
        <f>IF($AA119=1,IF(SUM($EH119:EL119)&lt;&gt;1,IF(SUM(GW119,HH119,HQ119)&gt;0,1,),),)</f>
        <v>0</v>
      </c>
      <c r="EO119" s="650">
        <f>IF($AA119=1,IF(SUM($EH119:EM119)&lt;&gt;1,IF(SUM(GX119,HI119,HR119)&gt;0,1,),),)</f>
        <v>0</v>
      </c>
      <c r="EP119" s="650">
        <f>IF($AA119=1,IF(SUM($EH119:EO119)&lt;&gt;1,IF(SUM(GY119,HJ119,HS119,HA119)&gt;0,1,),),)</f>
        <v>0</v>
      </c>
      <c r="EQ119" s="818"/>
      <c r="ER119" s="818"/>
      <c r="ES119" s="818"/>
      <c r="ET119" s="818"/>
      <c r="EU119" s="818"/>
      <c r="EV119" s="818"/>
      <c r="EW119" s="59"/>
      <c r="EX119" s="59"/>
      <c r="EY119" s="59"/>
      <c r="EZ119" s="59"/>
      <c r="FA119" s="59"/>
      <c r="FB119" s="650">
        <f t="shared" si="327"/>
        <v>0</v>
      </c>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11"/>
      <c r="GB119" s="59"/>
      <c r="GC119" s="932"/>
      <c r="GD119" s="662"/>
      <c r="GE119" s="512"/>
      <c r="GF119" s="513"/>
      <c r="GG119" s="514"/>
      <c r="GH119" s="514"/>
      <c r="GI119" s="515">
        <f t="shared" si="515"/>
        <v>0</v>
      </c>
      <c r="GJ119" s="516">
        <f t="shared" si="516"/>
        <v>0</v>
      </c>
      <c r="GK119" s="517">
        <f t="shared" si="330"/>
        <v>0</v>
      </c>
      <c r="GL119" s="518">
        <f t="shared" si="517"/>
        <v>0</v>
      </c>
      <c r="GM119" s="518">
        <f t="shared" si="518"/>
        <v>0</v>
      </c>
      <c r="GN119" s="518">
        <f t="shared" si="519"/>
        <v>0</v>
      </c>
      <c r="GO119" s="518">
        <f t="shared" si="520"/>
        <v>0</v>
      </c>
      <c r="GP119" s="517">
        <f t="shared" si="422"/>
        <v>0</v>
      </c>
      <c r="GQ119" s="517">
        <f t="shared" si="423"/>
        <v>0</v>
      </c>
      <c r="GR119" s="517">
        <f>IF($GF119&lt;&gt;1,IF(AND(SUM($GQ119:GQ119)&lt;&gt;1),IF($GI119&gt;=10,1,),),0)</f>
        <v>0</v>
      </c>
      <c r="GS119" s="517">
        <f>IF($GF119&lt;&gt;1,IF(AND(SUM($GQ119:GR119)&lt;&gt;1),IF(AND($GE119=1,$GI119&gt;=4),1,),),0)</f>
        <v>0</v>
      </c>
      <c r="GT119" s="517">
        <f>IF($GF119&lt;&gt;1,IF(AND(SUM($GQ119:GS119)&lt;&gt;1),IF(AND($GE119=1,$GI119&gt;=2),1,),),0)</f>
        <v>0</v>
      </c>
      <c r="GU119" s="517">
        <f>IF($GF119&lt;&gt;1,IF(AND(SUM($GQ119:GT119)&lt;&gt;1),IF(AND($GE119=1,$GI119&gt;0),1,),),0)</f>
        <v>0</v>
      </c>
      <c r="GV119" s="517">
        <f>IF($GF119&lt;&gt;1,IF(AND(SUM($GQ119:GU119)&lt;&gt;1),IF($GI119&gt;=4,1,),),0)</f>
        <v>0</v>
      </c>
      <c r="GW119" s="517">
        <f>IF($GF119&lt;&gt;1,IF(AND(SUM($GQ119:GV119)&lt;&gt;1),IF($GE119=1,1,),),0)</f>
        <v>0</v>
      </c>
      <c r="GX119" s="517">
        <f>IF($GF119&lt;&gt;1,IF(AND(SUM($GQ119:GW119)&lt;&gt;1),IF($GI119&gt;=2,1,),),0)</f>
        <v>0</v>
      </c>
      <c r="GY119" s="517">
        <f>IF($GF119&lt;&gt;1,IF(AND(SUM($GQ119:GX119)&lt;&gt;1),IF($GI119&gt;0,1,),),0)</f>
        <v>0</v>
      </c>
      <c r="GZ119" s="517">
        <f t="shared" si="424"/>
        <v>0</v>
      </c>
      <c r="HA119" s="517">
        <f>IF(AND(SUM($GZ119:GZ119)&lt;&gt;1,$GP119=4,$GF119=1,$GI119&gt;0),1,0)</f>
        <v>0</v>
      </c>
      <c r="HB119" s="517">
        <f t="shared" si="425"/>
        <v>0</v>
      </c>
      <c r="HC119" s="517">
        <f t="shared" si="426"/>
        <v>0</v>
      </c>
      <c r="HD119" s="517">
        <f>IF(AND($GP119=2,SUM($HB119:HC119)&lt;&gt;1),IF(AND($GE119=1,$GJ119&gt;=0.2),1,),)</f>
        <v>0</v>
      </c>
      <c r="HE119" s="517">
        <f>IF(AND($GP119=2,SUM($HB119:HD119)&lt;&gt;1),IF(AND($GE119=1,$GJ119&gt;=0.1),1,),)</f>
        <v>0</v>
      </c>
      <c r="HF119" s="517">
        <f>IF(AND($GP119=2,SUM($HB119:HE119)&lt;&gt;1),IF(AND($GE119=1,$GI119&gt;0),1,),)</f>
        <v>0</v>
      </c>
      <c r="HG119" s="517">
        <f>IF(AND($GP119=2,SUM($HB119:HF119)&lt;&gt;1),IF($GJ119&gt;=0.2,1,),)</f>
        <v>0</v>
      </c>
      <c r="HH119" s="517">
        <f>IF(AND($GP119=2,SUM($HB119:HG119)&lt;&gt;1),IF($GE119=1,1,),)</f>
        <v>0</v>
      </c>
      <c r="HI119" s="517">
        <f>IF(AND($GP119=2,SUM($HB119:HH119)&lt;&gt;1),IF($GJ119&gt;=0.1,1,),)</f>
        <v>0</v>
      </c>
      <c r="HJ119" s="517">
        <f>IF(AND(SUM($HB119:HI119)&lt;&gt;1,$GP119=2,$GI119&gt;0),1,)</f>
        <v>0</v>
      </c>
      <c r="HK119" s="517">
        <f t="shared" si="427"/>
        <v>0</v>
      </c>
      <c r="HL119" s="517">
        <f t="shared" si="428"/>
        <v>0</v>
      </c>
      <c r="HM119" s="517">
        <f>IF(AND($GP119=3,SUM($HK119:HL119)&lt;&gt;1),IF(AND($GE119=1,$GJ119&gt;=0.1),1,),)</f>
        <v>0</v>
      </c>
      <c r="HN119" s="517">
        <f>IF(AND($GP119=3,SUM($HK119:HM119)&lt;&gt;1),IF(AND($GE119=1,$GJ119&gt;=0.05),1,),)</f>
        <v>0</v>
      </c>
      <c r="HO119" s="517">
        <f>IF(AND($GP119=3,SUM($HK119:HN119)&lt;&gt;1),IF(AND($GE119=1,$GI119&gt;0),1,),)</f>
        <v>0</v>
      </c>
      <c r="HP119" s="517">
        <f>IF(AND($GP119=3,SUM($HK119:HO119)&lt;&gt;1),IF($GJ119&gt;=0.1,1,),)</f>
        <v>0</v>
      </c>
      <c r="HQ119" s="517">
        <f>IF(AND($GP119=3,SUM($HK119:HP119)&lt;&gt;1),IF($GE119=1,1,),)</f>
        <v>0</v>
      </c>
      <c r="HR119" s="517">
        <f>IF(AND($GP119=3,SUM($HK119:HQ119)&lt;&gt;1),IF($GJ119&gt;=0.05,1,),)</f>
        <v>0</v>
      </c>
      <c r="HS119" s="517">
        <f>IF(AND(SUM($HK119:HR119)&lt;&gt;1,$GP119=3,$GF119=1,$GI119&gt;0),1,)</f>
        <v>0</v>
      </c>
      <c r="HT119" s="831"/>
      <c r="HU119" s="520">
        <f t="shared" si="429"/>
        <v>0</v>
      </c>
      <c r="HV119" s="521">
        <f t="shared" si="430"/>
        <v>0</v>
      </c>
      <c r="HW119" s="521">
        <f t="shared" si="431"/>
        <v>0</v>
      </c>
      <c r="HX119" s="521">
        <f t="shared" si="432"/>
        <v>0</v>
      </c>
      <c r="HY119" s="521">
        <f t="shared" si="433"/>
        <v>0</v>
      </c>
      <c r="HZ119" s="521">
        <f t="shared" si="434"/>
        <v>0</v>
      </c>
      <c r="IA119" s="521">
        <f t="shared" si="435"/>
        <v>0</v>
      </c>
      <c r="IB119" s="521">
        <f t="shared" si="436"/>
        <v>0</v>
      </c>
      <c r="IC119" s="521">
        <f t="shared" si="437"/>
        <v>0</v>
      </c>
      <c r="ID119" s="521">
        <f t="shared" si="438"/>
        <v>0</v>
      </c>
      <c r="IE119" s="521">
        <f t="shared" si="439"/>
        <v>0</v>
      </c>
      <c r="IF119" s="521">
        <f t="shared" si="440"/>
        <v>0</v>
      </c>
      <c r="IG119" s="521">
        <f t="shared" si="441"/>
        <v>0</v>
      </c>
      <c r="IH119" s="521">
        <f t="shared" si="442"/>
        <v>0</v>
      </c>
      <c r="II119" s="521">
        <f t="shared" si="443"/>
        <v>0</v>
      </c>
      <c r="IJ119" s="521">
        <f t="shared" si="444"/>
        <v>0</v>
      </c>
      <c r="IK119" s="521">
        <f t="shared" si="445"/>
        <v>0</v>
      </c>
      <c r="IL119" s="521">
        <f t="shared" si="446"/>
        <v>0</v>
      </c>
      <c r="IM119" s="521">
        <f t="shared" si="447"/>
        <v>0</v>
      </c>
      <c r="IN119" s="521">
        <f t="shared" si="521"/>
        <v>0</v>
      </c>
      <c r="IO119" s="521">
        <f t="shared" si="522"/>
        <v>0</v>
      </c>
      <c r="IP119" s="521">
        <f t="shared" si="523"/>
        <v>0</v>
      </c>
      <c r="IQ119" s="521">
        <f t="shared" si="524"/>
        <v>0</v>
      </c>
      <c r="IR119" s="521">
        <f t="shared" si="525"/>
        <v>0</v>
      </c>
      <c r="IS119" s="521">
        <f t="shared" si="526"/>
        <v>0</v>
      </c>
      <c r="IT119" s="521">
        <f t="shared" si="527"/>
        <v>0</v>
      </c>
      <c r="IU119" s="521">
        <f t="shared" si="528"/>
        <v>0</v>
      </c>
      <c r="IV119" s="521">
        <f t="shared" si="529"/>
        <v>0</v>
      </c>
      <c r="IW119" s="823">
        <f t="shared" si="530"/>
        <v>0</v>
      </c>
      <c r="IX119" s="521">
        <f t="shared" si="531"/>
        <v>0</v>
      </c>
      <c r="IY119" s="521">
        <f t="shared" si="532"/>
        <v>0</v>
      </c>
      <c r="IZ119" s="823">
        <f t="shared" si="448"/>
        <v>0</v>
      </c>
      <c r="JA119" s="521">
        <f t="shared" si="533"/>
        <v>0</v>
      </c>
      <c r="JB119" s="521">
        <f t="shared" si="534"/>
        <v>0</v>
      </c>
      <c r="JC119" s="521">
        <f t="shared" si="535"/>
        <v>0</v>
      </c>
      <c r="JD119" s="521">
        <f t="shared" si="449"/>
        <v>0</v>
      </c>
      <c r="JE119" s="521">
        <f t="shared" si="450"/>
        <v>0</v>
      </c>
      <c r="JF119" s="521">
        <f t="shared" si="451"/>
        <v>0</v>
      </c>
      <c r="JG119" s="521">
        <f t="shared" si="452"/>
        <v>0</v>
      </c>
      <c r="JH119" s="521">
        <f t="shared" si="453"/>
        <v>0</v>
      </c>
      <c r="JI119" s="521">
        <f t="shared" si="454"/>
        <v>0</v>
      </c>
      <c r="JJ119" s="521">
        <f t="shared" si="455"/>
        <v>0</v>
      </c>
      <c r="JK119" s="521">
        <f t="shared" si="456"/>
        <v>0</v>
      </c>
      <c r="JL119" s="521">
        <f t="shared" si="457"/>
        <v>0</v>
      </c>
      <c r="JM119" s="521">
        <f t="shared" si="458"/>
        <v>0</v>
      </c>
      <c r="JN119" s="521">
        <f t="shared" si="459"/>
        <v>0</v>
      </c>
      <c r="JO119" s="521">
        <f t="shared" si="460"/>
        <v>0</v>
      </c>
      <c r="JP119" s="521">
        <f t="shared" si="461"/>
        <v>0</v>
      </c>
      <c r="JQ119" s="521">
        <f t="shared" si="462"/>
        <v>0</v>
      </c>
      <c r="JR119" s="521">
        <f t="shared" si="463"/>
        <v>0</v>
      </c>
      <c r="JS119" s="521">
        <f t="shared" si="464"/>
        <v>0</v>
      </c>
      <c r="JT119" s="521">
        <f t="shared" si="465"/>
        <v>0</v>
      </c>
      <c r="JU119" s="521">
        <f t="shared" si="466"/>
        <v>0</v>
      </c>
      <c r="JV119" s="521">
        <f t="shared" si="467"/>
        <v>0</v>
      </c>
      <c r="JW119" s="521">
        <f t="shared" si="468"/>
        <v>0</v>
      </c>
      <c r="JX119" s="521">
        <f t="shared" si="469"/>
        <v>0</v>
      </c>
      <c r="JY119" s="521">
        <f t="shared" si="470"/>
        <v>0</v>
      </c>
      <c r="JZ119" s="521">
        <f t="shared" si="471"/>
        <v>0</v>
      </c>
      <c r="KA119" s="521">
        <f t="shared" si="472"/>
        <v>0</v>
      </c>
      <c r="KB119" s="521">
        <f t="shared" si="473"/>
        <v>0</v>
      </c>
      <c r="KC119" s="521">
        <f t="shared" si="474"/>
        <v>0</v>
      </c>
      <c r="KD119" s="521">
        <f t="shared" si="475"/>
        <v>0</v>
      </c>
      <c r="KE119" s="521">
        <f t="shared" si="476"/>
        <v>0</v>
      </c>
      <c r="KF119" s="521">
        <f t="shared" si="536"/>
        <v>0</v>
      </c>
      <c r="KG119" s="521">
        <f t="shared" si="477"/>
        <v>0</v>
      </c>
      <c r="KH119" s="521">
        <f t="shared" si="478"/>
        <v>0</v>
      </c>
      <c r="KI119" s="522">
        <f t="shared" si="479"/>
        <v>0</v>
      </c>
      <c r="KJ119" s="521">
        <f t="shared" si="537"/>
        <v>0</v>
      </c>
      <c r="KK119" s="760">
        <f>IF(H119=1,VLOOKUP(C119,'総括表 (A表)'!$E$12:$AW$542,42,FALSE),)</f>
        <v>0</v>
      </c>
      <c r="KL119" s="524">
        <f t="shared" si="480"/>
        <v>0</v>
      </c>
      <c r="KM119" s="521" t="str">
        <f t="shared" si="352"/>
        <v/>
      </c>
      <c r="KN119" s="521" t="str">
        <f t="shared" si="353"/>
        <v/>
      </c>
      <c r="KO119" s="521" t="str">
        <f t="shared" si="481"/>
        <v/>
      </c>
      <c r="KP119" s="521" t="str">
        <f t="shared" si="354"/>
        <v/>
      </c>
      <c r="KQ119" s="521" t="str">
        <f t="shared" si="355"/>
        <v/>
      </c>
      <c r="KR119" s="521" t="str">
        <f t="shared" si="356"/>
        <v/>
      </c>
      <c r="KS119" s="521" t="str">
        <f t="shared" si="357"/>
        <v/>
      </c>
      <c r="KT119" s="521" t="str">
        <f t="shared" si="358"/>
        <v/>
      </c>
      <c r="KU119" s="760" t="str">
        <f t="shared" si="359"/>
        <v/>
      </c>
      <c r="KV119" s="521" t="str">
        <f t="shared" si="538"/>
        <v/>
      </c>
      <c r="KW119" s="520">
        <f t="shared" si="361"/>
        <v>0</v>
      </c>
      <c r="KX119" s="521" t="str">
        <f t="shared" si="482"/>
        <v/>
      </c>
      <c r="KY119" s="525">
        <f t="shared" si="539"/>
        <v>0</v>
      </c>
      <c r="KZ119" s="521" t="str">
        <f t="shared" si="540"/>
        <v/>
      </c>
      <c r="LA119" s="760" t="str">
        <f t="shared" si="541"/>
        <v/>
      </c>
      <c r="LB119" s="526" t="str">
        <f t="shared" si="365"/>
        <v>○</v>
      </c>
      <c r="LC119" s="520">
        <f t="shared" si="483"/>
        <v>0</v>
      </c>
      <c r="LD119" s="527">
        <f t="shared" si="484"/>
        <v>0</v>
      </c>
      <c r="LE119" s="527" t="str">
        <f t="shared" si="485"/>
        <v/>
      </c>
      <c r="LF119" s="761" t="str">
        <f t="shared" si="486"/>
        <v/>
      </c>
      <c r="LG119" s="735" t="str">
        <f t="shared" si="542"/>
        <v/>
      </c>
      <c r="LH119" s="530" t="str">
        <f t="shared" si="543"/>
        <v>○</v>
      </c>
      <c r="LI119" s="736">
        <f t="shared" si="368"/>
        <v>0</v>
      </c>
      <c r="LJ119" s="761">
        <f t="shared" si="544"/>
        <v>0</v>
      </c>
      <c r="LK119" s="532">
        <f t="shared" si="487"/>
        <v>0</v>
      </c>
      <c r="LL119" s="533" t="str">
        <f t="shared" si="488"/>
        <v>○</v>
      </c>
      <c r="LM119" s="600">
        <f t="shared" si="545"/>
        <v>0</v>
      </c>
      <c r="LN119" s="602" t="str">
        <f t="shared" si="489"/>
        <v>○</v>
      </c>
      <c r="LO119" s="608">
        <f t="shared" si="371"/>
        <v>0</v>
      </c>
      <c r="LP119" s="521" t="str">
        <f t="shared" si="546"/>
        <v/>
      </c>
      <c r="LQ119" s="607">
        <f t="shared" si="547"/>
        <v>0</v>
      </c>
      <c r="LR119" s="521" t="str">
        <f t="shared" si="548"/>
        <v/>
      </c>
      <c r="LS119" s="519" t="str">
        <f t="shared" si="549"/>
        <v/>
      </c>
      <c r="LT119" s="526" t="str">
        <f t="shared" si="376"/>
        <v>○</v>
      </c>
      <c r="LU119" s="601" t="str">
        <f t="shared" si="490"/>
        <v/>
      </c>
      <c r="LV119" s="601">
        <f t="shared" si="491"/>
        <v>0</v>
      </c>
      <c r="LW119" s="761">
        <f t="shared" si="550"/>
        <v>0</v>
      </c>
      <c r="LX119" s="735">
        <f t="shared" si="551"/>
        <v>0</v>
      </c>
      <c r="LY119" s="530" t="str">
        <f t="shared" si="379"/>
        <v>○</v>
      </c>
      <c r="LZ119" s="736">
        <f t="shared" si="552"/>
        <v>0</v>
      </c>
      <c r="MA119" s="761">
        <f t="shared" si="553"/>
        <v>0</v>
      </c>
      <c r="MB119" s="532">
        <f t="shared" si="554"/>
        <v>0</v>
      </c>
      <c r="MC119" s="533" t="str">
        <f t="shared" si="492"/>
        <v>○</v>
      </c>
      <c r="MD119" s="473">
        <f>IF(AND($H119=1,$T119=1),SUMIF($E$14:$E$213,E119,$CA$14:CA318),0)</f>
        <v>0</v>
      </c>
      <c r="ME119" s="856" t="str">
        <f t="shared" si="383"/>
        <v>○</v>
      </c>
      <c r="MF119" s="869" t="str">
        <f t="shared" si="493"/>
        <v/>
      </c>
      <c r="MG119" s="870" t="str">
        <f t="shared" si="555"/>
        <v/>
      </c>
      <c r="MH119" s="871" t="str">
        <f t="shared" si="556"/>
        <v/>
      </c>
      <c r="MI119" s="872" t="str">
        <f t="shared" si="494"/>
        <v/>
      </c>
      <c r="MJ119" s="873" t="str">
        <f t="shared" si="557"/>
        <v/>
      </c>
      <c r="MK119" s="874">
        <f t="shared" si="558"/>
        <v>0</v>
      </c>
    </row>
    <row r="120" spans="1:349" s="739" customFormat="1" ht="18.649999999999999" customHeight="1">
      <c r="A120" s="610">
        <f t="shared" si="559"/>
        <v>0</v>
      </c>
      <c r="B120" s="610">
        <f t="shared" si="563"/>
        <v>0</v>
      </c>
      <c r="C120" s="610">
        <f t="shared" si="570"/>
        <v>0</v>
      </c>
      <c r="D120" s="610">
        <f t="shared" si="564"/>
        <v>0</v>
      </c>
      <c r="E120" s="610">
        <f t="shared" si="565"/>
        <v>0</v>
      </c>
      <c r="F120" s="610">
        <f t="shared" si="566"/>
        <v>0</v>
      </c>
      <c r="G120" s="610">
        <f t="shared" si="567"/>
        <v>0</v>
      </c>
      <c r="H120" s="610">
        <f t="shared" si="568"/>
        <v>0</v>
      </c>
      <c r="I120" s="611">
        <f t="shared" si="313"/>
        <v>107</v>
      </c>
      <c r="J120" s="719"/>
      <c r="K120" s="720"/>
      <c r="L120" s="720"/>
      <c r="M120" s="720"/>
      <c r="N120" s="924"/>
      <c r="O120" s="918"/>
      <c r="P120" s="742"/>
      <c r="Q120" s="637">
        <f t="shared" si="394"/>
        <v>0</v>
      </c>
      <c r="R120" s="723"/>
      <c r="S120" s="724"/>
      <c r="T120" s="724"/>
      <c r="U120" s="724"/>
      <c r="V120" s="762">
        <f t="shared" si="569"/>
        <v>0</v>
      </c>
      <c r="W120" s="741"/>
      <c r="X120" s="745"/>
      <c r="Y120" s="745"/>
      <c r="Z120" s="741"/>
      <c r="AA120" s="639" t="str">
        <f t="shared" si="395"/>
        <v/>
      </c>
      <c r="AB120" s="640" t="str">
        <f t="shared" si="396"/>
        <v/>
      </c>
      <c r="AC120" s="731"/>
      <c r="AD120" s="641">
        <f t="shared" si="397"/>
        <v>0</v>
      </c>
      <c r="AE120" s="729"/>
      <c r="AF120" s="728">
        <f>'整理番号表 （R6時） '!$AC120</f>
        <v>0</v>
      </c>
      <c r="AG120" s="730">
        <f t="shared" si="560"/>
        <v>0</v>
      </c>
      <c r="AH120" s="731"/>
      <c r="AI120" s="731"/>
      <c r="AJ120" s="639">
        <f>IF(AI120&lt;&gt;0,VLOOKUP(AI120,'整理番号表 （R6時） '!$B$20:$F$47,2,FALSE),)</f>
        <v>0</v>
      </c>
      <c r="AK120" s="733"/>
      <c r="AL120" s="733"/>
      <c r="AM120" s="733"/>
      <c r="AN120" s="752"/>
      <c r="AO120" s="644" t="str">
        <f>IF(AND($S120=1,$AN120&lt;&gt;0),VLOOKUP(AN120,'整理番号表 （R6時） '!$P$6:$Q$39,2,FALSE),IF(AND($T120=1,$AN120&gt;0,$AN120&lt;=8),VLOOKUP($AN120,'整理番号表 （R6時） '!$P$6:$Q$13,2,FALSE),IF($AN120&gt;=9,"ﾘｰｽは1～8の数字を選択","")))</f>
        <v/>
      </c>
      <c r="AP120" s="865"/>
      <c r="AQ120" s="645">
        <f t="shared" si="399"/>
        <v>0</v>
      </c>
      <c r="AR120" s="810"/>
      <c r="AS120" s="741"/>
      <c r="AT120" s="756"/>
      <c r="AU120" s="757"/>
      <c r="AV120" s="755"/>
      <c r="AW120" s="752"/>
      <c r="AX120" s="751">
        <f>IF(AW120&lt;&gt;0,VLOOKUP(AW120,'整理番号表 （R6時） '!$P$43:$R$49,2,FALSE),)</f>
        <v>0</v>
      </c>
      <c r="AY120" s="758"/>
      <c r="AZ120" s="757"/>
      <c r="BA120" s="755"/>
      <c r="BB120" s="754"/>
      <c r="BC120" s="759">
        <f t="shared" si="400"/>
        <v>0</v>
      </c>
      <c r="BD120" s="763">
        <f t="shared" si="503"/>
        <v>0</v>
      </c>
      <c r="BE120" s="759">
        <f t="shared" si="401"/>
        <v>0</v>
      </c>
      <c r="BF120" s="508"/>
      <c r="BG120" s="508"/>
      <c r="BH120" s="508"/>
      <c r="BI120" s="509"/>
      <c r="BJ120" s="770" t="str">
        <f t="shared" si="402"/>
        <v/>
      </c>
      <c r="BK120" s="772" t="str">
        <f t="shared" si="403"/>
        <v/>
      </c>
      <c r="BL120" s="648">
        <f t="shared" si="404"/>
        <v>0</v>
      </c>
      <c r="BM120" s="836"/>
      <c r="BN120" s="748"/>
      <c r="BO120" s="593"/>
      <c r="BP120" s="902"/>
      <c r="BQ120" s="756"/>
      <c r="BR120" s="756"/>
      <c r="BS120" s="756"/>
      <c r="BT120" s="929" t="str">
        <f t="shared" ref="BT120:BT151" si="571">IF($T120&lt;&gt;1,"",IF(OR(MI120&lt;36,MI120&gt;84),"リース3～7年に修正",IF(AND($T120=1,BR120&gt;0,BS120&gt;0),DATEDIF($BR120,$BS120+1,"Y")&amp;"年"&amp;DATEDIF($BR120,$BS120+1,"YM")&amp;"ヶ月","")))</f>
        <v/>
      </c>
      <c r="BU120" s="911"/>
      <c r="BV120" s="752"/>
      <c r="BW120" s="751">
        <f>IF(BV120&lt;&gt;0,VLOOKUP(BV120,'整理番号表 （R6時） '!$P$43:$R$49,2,FALSE),)</f>
        <v>0</v>
      </c>
      <c r="BX120" s="758"/>
      <c r="BY120" s="757"/>
      <c r="BZ120" s="759" t="str">
        <f t="shared" si="405"/>
        <v/>
      </c>
      <c r="CA120" s="712"/>
      <c r="CB120" s="759">
        <f t="shared" si="406"/>
        <v>0</v>
      </c>
      <c r="CC120" s="763" t="str">
        <f t="shared" si="504"/>
        <v/>
      </c>
      <c r="CD120" s="754"/>
      <c r="CE120" s="754"/>
      <c r="CF120" s="759">
        <f t="shared" si="407"/>
        <v>0</v>
      </c>
      <c r="CG120" s="748"/>
      <c r="CH120" s="748"/>
      <c r="CI120" s="622"/>
      <c r="CJ120" s="853"/>
      <c r="CK120" s="854"/>
      <c r="CL120" s="665" t="str">
        <f t="shared" si="408"/>
        <v/>
      </c>
      <c r="CM120" s="666" t="str">
        <f t="shared" si="505"/>
        <v/>
      </c>
      <c r="CN120" s="744"/>
      <c r="CO120" s="496"/>
      <c r="CP120" s="762" t="str">
        <f t="shared" si="506"/>
        <v/>
      </c>
      <c r="CQ120" s="740"/>
      <c r="CR120" s="749"/>
      <c r="CS120" s="740"/>
      <c r="CT120" s="740"/>
      <c r="CU120" s="740"/>
      <c r="CV120" s="649" t="str">
        <f t="shared" si="409"/>
        <v/>
      </c>
      <c r="CW120" s="547">
        <f t="shared" si="410"/>
        <v>0</v>
      </c>
      <c r="CX120" s="762" t="str">
        <f t="shared" si="507"/>
        <v/>
      </c>
      <c r="CY120" s="715"/>
      <c r="CZ120" s="740"/>
      <c r="DA120" s="715"/>
      <c r="DB120" s="715"/>
      <c r="DC120" s="714"/>
      <c r="DD120" s="649" t="str">
        <f t="shared" si="411"/>
        <v/>
      </c>
      <c r="DE120" s="547" t="str">
        <f t="shared" si="412"/>
        <v/>
      </c>
      <c r="DF120" s="762">
        <f t="shared" si="413"/>
        <v>0</v>
      </c>
      <c r="DG120" s="762" t="str">
        <f t="shared" si="414"/>
        <v/>
      </c>
      <c r="DH120" s="762">
        <f t="shared" si="415"/>
        <v>0</v>
      </c>
      <c r="DI120" s="762">
        <f t="shared" si="416"/>
        <v>0</v>
      </c>
      <c r="DJ120" s="762">
        <f t="shared" si="417"/>
        <v>0</v>
      </c>
      <c r="DK120" s="762">
        <f t="shared" si="418"/>
        <v>0</v>
      </c>
      <c r="DL120" s="762">
        <f t="shared" si="419"/>
        <v>0</v>
      </c>
      <c r="DM120" s="762" t="str">
        <f t="shared" si="420"/>
        <v/>
      </c>
      <c r="DN120" s="855"/>
      <c r="DO120" s="661">
        <f t="shared" si="561"/>
        <v>0</v>
      </c>
      <c r="DP120" s="336">
        <f t="shared" si="561"/>
        <v>0</v>
      </c>
      <c r="DQ120" s="336">
        <f t="shared" si="561"/>
        <v>0</v>
      </c>
      <c r="DR120" s="336">
        <f t="shared" si="561"/>
        <v>0</v>
      </c>
      <c r="DS120" s="336">
        <f t="shared" si="561"/>
        <v>0</v>
      </c>
      <c r="DT120" s="336">
        <f t="shared" si="561"/>
        <v>0</v>
      </c>
      <c r="DU120" s="336">
        <f t="shared" si="508"/>
        <v>0</v>
      </c>
      <c r="DV120" s="336">
        <f t="shared" si="562"/>
        <v>0</v>
      </c>
      <c r="DW120" s="336">
        <f t="shared" si="562"/>
        <v>0</v>
      </c>
      <c r="DX120" s="336">
        <f t="shared" si="562"/>
        <v>0</v>
      </c>
      <c r="DY120" s="336">
        <f t="shared" si="562"/>
        <v>0</v>
      </c>
      <c r="DZ120" s="336">
        <f t="shared" si="562"/>
        <v>0</v>
      </c>
      <c r="EA120" s="336">
        <f t="shared" si="562"/>
        <v>0</v>
      </c>
      <c r="EB120" s="336">
        <f t="shared" si="509"/>
        <v>0</v>
      </c>
      <c r="EC120" s="336">
        <f t="shared" si="510"/>
        <v>0</v>
      </c>
      <c r="ED120" s="336">
        <f t="shared" si="511"/>
        <v>0</v>
      </c>
      <c r="EE120" s="336">
        <f t="shared" si="512"/>
        <v>0</v>
      </c>
      <c r="EF120" s="336">
        <f t="shared" si="513"/>
        <v>0</v>
      </c>
      <c r="EG120" s="390">
        <f t="shared" si="514"/>
        <v>0</v>
      </c>
      <c r="EH120" s="650">
        <f t="shared" si="421"/>
        <v>0</v>
      </c>
      <c r="EI120" s="650">
        <f>IF($AA120=1,IF(SUM($EH120:EH120)&lt;&gt;1,IF(SUM(GR120,HC120,HL120)&gt;0,1,),),)</f>
        <v>0</v>
      </c>
      <c r="EJ120" s="650">
        <f>IF($AA120=1,IF(SUM($EH120:EI120)&lt;&gt;1,IF(SUM(GS120,HD120,HM120)&gt;0,1,),),)</f>
        <v>0</v>
      </c>
      <c r="EK120" s="650">
        <f>IF($AA120=1,IF(SUM($EH120:EJ120)&lt;&gt;1,IF(SUM(GT120,HE120,HN120)&gt;0,1,),),)</f>
        <v>0</v>
      </c>
      <c r="EL120" s="650">
        <f>IF($AA120=1,IF(SUM($EH120:EK120)&lt;&gt;1,IF(SUM(GU120,GZ120,HF120,HO120)&gt;0,1,),),)</f>
        <v>0</v>
      </c>
      <c r="EM120" s="650">
        <f>IF($AA120=1,IF(SUM($EH120:EK120)&lt;&gt;1,IF(SUM(GV120,HG120,HP120)&gt;0,1,),),)</f>
        <v>0</v>
      </c>
      <c r="EN120" s="650">
        <f>IF($AA120=1,IF(SUM($EH120:EL120)&lt;&gt;1,IF(SUM(GW120,HH120,HQ120)&gt;0,1,),),)</f>
        <v>0</v>
      </c>
      <c r="EO120" s="650">
        <f>IF($AA120=1,IF(SUM($EH120:EM120)&lt;&gt;1,IF(SUM(GX120,HI120,HR120)&gt;0,1,),),)</f>
        <v>0</v>
      </c>
      <c r="EP120" s="650">
        <f>IF($AA120=1,IF(SUM($EH120:EO120)&lt;&gt;1,IF(SUM(GY120,HJ120,HS120,HA120)&gt;0,1,),),)</f>
        <v>0</v>
      </c>
      <c r="EQ120" s="818"/>
      <c r="ER120" s="818"/>
      <c r="ES120" s="818"/>
      <c r="ET120" s="818"/>
      <c r="EU120" s="818"/>
      <c r="EV120" s="818"/>
      <c r="EW120" s="59"/>
      <c r="EX120" s="59"/>
      <c r="EY120" s="59"/>
      <c r="EZ120" s="59"/>
      <c r="FA120" s="59"/>
      <c r="FB120" s="650">
        <f t="shared" si="327"/>
        <v>0</v>
      </c>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11"/>
      <c r="GB120" s="59"/>
      <c r="GC120" s="932"/>
      <c r="GD120" s="662"/>
      <c r="GE120" s="512"/>
      <c r="GF120" s="513"/>
      <c r="GG120" s="514"/>
      <c r="GH120" s="514"/>
      <c r="GI120" s="515">
        <f t="shared" si="515"/>
        <v>0</v>
      </c>
      <c r="GJ120" s="516">
        <f t="shared" si="516"/>
        <v>0</v>
      </c>
      <c r="GK120" s="517">
        <f t="shared" si="330"/>
        <v>0</v>
      </c>
      <c r="GL120" s="518">
        <f t="shared" si="517"/>
        <v>0</v>
      </c>
      <c r="GM120" s="518">
        <f t="shared" si="518"/>
        <v>0</v>
      </c>
      <c r="GN120" s="518">
        <f t="shared" si="519"/>
        <v>0</v>
      </c>
      <c r="GO120" s="518">
        <f t="shared" si="520"/>
        <v>0</v>
      </c>
      <c r="GP120" s="517">
        <f t="shared" si="422"/>
        <v>0</v>
      </c>
      <c r="GQ120" s="517">
        <f t="shared" si="423"/>
        <v>0</v>
      </c>
      <c r="GR120" s="517">
        <f>IF($GF120&lt;&gt;1,IF(AND(SUM($GQ120:GQ120)&lt;&gt;1),IF($GI120&gt;=10,1,),),0)</f>
        <v>0</v>
      </c>
      <c r="GS120" s="517">
        <f>IF($GF120&lt;&gt;1,IF(AND(SUM($GQ120:GR120)&lt;&gt;1),IF(AND($GE120=1,$GI120&gt;=4),1,),),0)</f>
        <v>0</v>
      </c>
      <c r="GT120" s="517">
        <f>IF($GF120&lt;&gt;1,IF(AND(SUM($GQ120:GS120)&lt;&gt;1),IF(AND($GE120=1,$GI120&gt;=2),1,),),0)</f>
        <v>0</v>
      </c>
      <c r="GU120" s="517">
        <f>IF($GF120&lt;&gt;1,IF(AND(SUM($GQ120:GT120)&lt;&gt;1),IF(AND($GE120=1,$GI120&gt;0),1,),),0)</f>
        <v>0</v>
      </c>
      <c r="GV120" s="517">
        <f>IF($GF120&lt;&gt;1,IF(AND(SUM($GQ120:GU120)&lt;&gt;1),IF($GI120&gt;=4,1,),),0)</f>
        <v>0</v>
      </c>
      <c r="GW120" s="517">
        <f>IF($GF120&lt;&gt;1,IF(AND(SUM($GQ120:GV120)&lt;&gt;1),IF($GE120=1,1,),),0)</f>
        <v>0</v>
      </c>
      <c r="GX120" s="517">
        <f>IF($GF120&lt;&gt;1,IF(AND(SUM($GQ120:GW120)&lt;&gt;1),IF($GI120&gt;=2,1,),),0)</f>
        <v>0</v>
      </c>
      <c r="GY120" s="517">
        <f>IF($GF120&lt;&gt;1,IF(AND(SUM($GQ120:GX120)&lt;&gt;1),IF($GI120&gt;0,1,),),0)</f>
        <v>0</v>
      </c>
      <c r="GZ120" s="517">
        <f t="shared" si="424"/>
        <v>0</v>
      </c>
      <c r="HA120" s="517">
        <f>IF(AND(SUM($GZ120:GZ120)&lt;&gt;1,$GP120=4,$GF120=1,$GI120&gt;0),1,0)</f>
        <v>0</v>
      </c>
      <c r="HB120" s="517">
        <f t="shared" si="425"/>
        <v>0</v>
      </c>
      <c r="HC120" s="517">
        <f t="shared" si="426"/>
        <v>0</v>
      </c>
      <c r="HD120" s="517">
        <f>IF(AND($GP120=2,SUM($HB120:HC120)&lt;&gt;1),IF(AND($GE120=1,$GJ120&gt;=0.2),1,),)</f>
        <v>0</v>
      </c>
      <c r="HE120" s="517">
        <f>IF(AND($GP120=2,SUM($HB120:HD120)&lt;&gt;1),IF(AND($GE120=1,$GJ120&gt;=0.1),1,),)</f>
        <v>0</v>
      </c>
      <c r="HF120" s="517">
        <f>IF(AND($GP120=2,SUM($HB120:HE120)&lt;&gt;1),IF(AND($GE120=1,$GI120&gt;0),1,),)</f>
        <v>0</v>
      </c>
      <c r="HG120" s="517">
        <f>IF(AND($GP120=2,SUM($HB120:HF120)&lt;&gt;1),IF($GJ120&gt;=0.2,1,),)</f>
        <v>0</v>
      </c>
      <c r="HH120" s="517">
        <f>IF(AND($GP120=2,SUM($HB120:HG120)&lt;&gt;1),IF($GE120=1,1,),)</f>
        <v>0</v>
      </c>
      <c r="HI120" s="517">
        <f>IF(AND($GP120=2,SUM($HB120:HH120)&lt;&gt;1),IF($GJ120&gt;=0.1,1,),)</f>
        <v>0</v>
      </c>
      <c r="HJ120" s="517">
        <f>IF(AND(SUM($HB120:HI120)&lt;&gt;1,$GP120=2,$GI120&gt;0),1,)</f>
        <v>0</v>
      </c>
      <c r="HK120" s="517">
        <f t="shared" si="427"/>
        <v>0</v>
      </c>
      <c r="HL120" s="517">
        <f t="shared" si="428"/>
        <v>0</v>
      </c>
      <c r="HM120" s="517">
        <f>IF(AND($GP120=3,SUM($HK120:HL120)&lt;&gt;1),IF(AND($GE120=1,$GJ120&gt;=0.1),1,),)</f>
        <v>0</v>
      </c>
      <c r="HN120" s="517">
        <f>IF(AND($GP120=3,SUM($HK120:HM120)&lt;&gt;1),IF(AND($GE120=1,$GJ120&gt;=0.05),1,),)</f>
        <v>0</v>
      </c>
      <c r="HO120" s="517">
        <f>IF(AND($GP120=3,SUM($HK120:HN120)&lt;&gt;1),IF(AND($GE120=1,$GI120&gt;0),1,),)</f>
        <v>0</v>
      </c>
      <c r="HP120" s="517">
        <f>IF(AND($GP120=3,SUM($HK120:HO120)&lt;&gt;1),IF($GJ120&gt;=0.1,1,),)</f>
        <v>0</v>
      </c>
      <c r="HQ120" s="517">
        <f>IF(AND($GP120=3,SUM($HK120:HP120)&lt;&gt;1),IF($GE120=1,1,),)</f>
        <v>0</v>
      </c>
      <c r="HR120" s="517">
        <f>IF(AND($GP120=3,SUM($HK120:HQ120)&lt;&gt;1),IF($GJ120&gt;=0.05,1,),)</f>
        <v>0</v>
      </c>
      <c r="HS120" s="517">
        <f>IF(AND(SUM($HK120:HR120)&lt;&gt;1,$GP120=3,$GF120=1,$GI120&gt;0),1,)</f>
        <v>0</v>
      </c>
      <c r="HT120" s="831"/>
      <c r="HU120" s="520">
        <f t="shared" si="429"/>
        <v>0</v>
      </c>
      <c r="HV120" s="521">
        <f t="shared" si="430"/>
        <v>0</v>
      </c>
      <c r="HW120" s="521">
        <f t="shared" si="431"/>
        <v>0</v>
      </c>
      <c r="HX120" s="521">
        <f t="shared" si="432"/>
        <v>0</v>
      </c>
      <c r="HY120" s="521">
        <f t="shared" si="433"/>
        <v>0</v>
      </c>
      <c r="HZ120" s="521">
        <f t="shared" si="434"/>
        <v>0</v>
      </c>
      <c r="IA120" s="521">
        <f t="shared" si="435"/>
        <v>0</v>
      </c>
      <c r="IB120" s="521">
        <f t="shared" si="436"/>
        <v>0</v>
      </c>
      <c r="IC120" s="521">
        <f t="shared" si="437"/>
        <v>0</v>
      </c>
      <c r="ID120" s="521">
        <f t="shared" si="438"/>
        <v>0</v>
      </c>
      <c r="IE120" s="521">
        <f t="shared" si="439"/>
        <v>0</v>
      </c>
      <c r="IF120" s="521">
        <f t="shared" si="440"/>
        <v>0</v>
      </c>
      <c r="IG120" s="521">
        <f t="shared" si="441"/>
        <v>0</v>
      </c>
      <c r="IH120" s="521">
        <f t="shared" si="442"/>
        <v>0</v>
      </c>
      <c r="II120" s="521">
        <f t="shared" si="443"/>
        <v>0</v>
      </c>
      <c r="IJ120" s="521">
        <f t="shared" si="444"/>
        <v>0</v>
      </c>
      <c r="IK120" s="521">
        <f t="shared" si="445"/>
        <v>0</v>
      </c>
      <c r="IL120" s="521">
        <f t="shared" si="446"/>
        <v>0</v>
      </c>
      <c r="IM120" s="521">
        <f t="shared" si="447"/>
        <v>0</v>
      </c>
      <c r="IN120" s="521">
        <f t="shared" si="521"/>
        <v>0</v>
      </c>
      <c r="IO120" s="521">
        <f t="shared" si="522"/>
        <v>0</v>
      </c>
      <c r="IP120" s="521">
        <f t="shared" si="523"/>
        <v>0</v>
      </c>
      <c r="IQ120" s="521">
        <f t="shared" si="524"/>
        <v>0</v>
      </c>
      <c r="IR120" s="521">
        <f t="shared" si="525"/>
        <v>0</v>
      </c>
      <c r="IS120" s="521">
        <f t="shared" si="526"/>
        <v>0</v>
      </c>
      <c r="IT120" s="521">
        <f t="shared" si="527"/>
        <v>0</v>
      </c>
      <c r="IU120" s="521">
        <f t="shared" si="528"/>
        <v>0</v>
      </c>
      <c r="IV120" s="521">
        <f t="shared" si="529"/>
        <v>0</v>
      </c>
      <c r="IW120" s="823">
        <f t="shared" si="530"/>
        <v>0</v>
      </c>
      <c r="IX120" s="521">
        <f t="shared" si="531"/>
        <v>0</v>
      </c>
      <c r="IY120" s="521">
        <f t="shared" si="532"/>
        <v>0</v>
      </c>
      <c r="IZ120" s="823">
        <f t="shared" si="448"/>
        <v>0</v>
      </c>
      <c r="JA120" s="521">
        <f t="shared" si="533"/>
        <v>0</v>
      </c>
      <c r="JB120" s="521">
        <f t="shared" si="534"/>
        <v>0</v>
      </c>
      <c r="JC120" s="521">
        <f t="shared" si="535"/>
        <v>0</v>
      </c>
      <c r="JD120" s="521">
        <f t="shared" si="449"/>
        <v>0</v>
      </c>
      <c r="JE120" s="521">
        <f t="shared" si="450"/>
        <v>0</v>
      </c>
      <c r="JF120" s="521">
        <f t="shared" si="451"/>
        <v>0</v>
      </c>
      <c r="JG120" s="521">
        <f t="shared" si="452"/>
        <v>0</v>
      </c>
      <c r="JH120" s="521">
        <f t="shared" si="453"/>
        <v>0</v>
      </c>
      <c r="JI120" s="521">
        <f t="shared" si="454"/>
        <v>0</v>
      </c>
      <c r="JJ120" s="521">
        <f t="shared" si="455"/>
        <v>0</v>
      </c>
      <c r="JK120" s="521">
        <f t="shared" si="456"/>
        <v>0</v>
      </c>
      <c r="JL120" s="521">
        <f t="shared" si="457"/>
        <v>0</v>
      </c>
      <c r="JM120" s="521">
        <f t="shared" si="458"/>
        <v>0</v>
      </c>
      <c r="JN120" s="521">
        <f t="shared" si="459"/>
        <v>0</v>
      </c>
      <c r="JO120" s="521">
        <f t="shared" si="460"/>
        <v>0</v>
      </c>
      <c r="JP120" s="521">
        <f t="shared" si="461"/>
        <v>0</v>
      </c>
      <c r="JQ120" s="521">
        <f t="shared" si="462"/>
        <v>0</v>
      </c>
      <c r="JR120" s="521">
        <f t="shared" si="463"/>
        <v>0</v>
      </c>
      <c r="JS120" s="521">
        <f t="shared" si="464"/>
        <v>0</v>
      </c>
      <c r="JT120" s="521">
        <f t="shared" si="465"/>
        <v>0</v>
      </c>
      <c r="JU120" s="521">
        <f t="shared" si="466"/>
        <v>0</v>
      </c>
      <c r="JV120" s="521">
        <f t="shared" si="467"/>
        <v>0</v>
      </c>
      <c r="JW120" s="521">
        <f t="shared" si="468"/>
        <v>0</v>
      </c>
      <c r="JX120" s="521">
        <f t="shared" si="469"/>
        <v>0</v>
      </c>
      <c r="JY120" s="521">
        <f t="shared" si="470"/>
        <v>0</v>
      </c>
      <c r="JZ120" s="521">
        <f t="shared" si="471"/>
        <v>0</v>
      </c>
      <c r="KA120" s="521">
        <f t="shared" si="472"/>
        <v>0</v>
      </c>
      <c r="KB120" s="521">
        <f t="shared" si="473"/>
        <v>0</v>
      </c>
      <c r="KC120" s="521">
        <f t="shared" si="474"/>
        <v>0</v>
      </c>
      <c r="KD120" s="521">
        <f t="shared" si="475"/>
        <v>0</v>
      </c>
      <c r="KE120" s="521">
        <f t="shared" si="476"/>
        <v>0</v>
      </c>
      <c r="KF120" s="521">
        <f t="shared" si="536"/>
        <v>0</v>
      </c>
      <c r="KG120" s="521">
        <f t="shared" si="477"/>
        <v>0</v>
      </c>
      <c r="KH120" s="521">
        <f t="shared" si="478"/>
        <v>0</v>
      </c>
      <c r="KI120" s="522">
        <f t="shared" si="479"/>
        <v>0</v>
      </c>
      <c r="KJ120" s="521">
        <f t="shared" si="537"/>
        <v>0</v>
      </c>
      <c r="KK120" s="760">
        <f>IF(H120=1,VLOOKUP(C120,'総括表 (A表)'!$E$12:$AW$542,42,FALSE),)</f>
        <v>0</v>
      </c>
      <c r="KL120" s="524">
        <f t="shared" si="480"/>
        <v>0</v>
      </c>
      <c r="KM120" s="521" t="str">
        <f t="shared" si="352"/>
        <v/>
      </c>
      <c r="KN120" s="521" t="str">
        <f t="shared" si="353"/>
        <v/>
      </c>
      <c r="KO120" s="521" t="str">
        <f t="shared" si="481"/>
        <v/>
      </c>
      <c r="KP120" s="521" t="str">
        <f t="shared" si="354"/>
        <v/>
      </c>
      <c r="KQ120" s="521" t="str">
        <f t="shared" si="355"/>
        <v/>
      </c>
      <c r="KR120" s="521" t="str">
        <f t="shared" si="356"/>
        <v/>
      </c>
      <c r="KS120" s="521" t="str">
        <f t="shared" si="357"/>
        <v/>
      </c>
      <c r="KT120" s="521" t="str">
        <f t="shared" si="358"/>
        <v/>
      </c>
      <c r="KU120" s="760" t="str">
        <f t="shared" si="359"/>
        <v/>
      </c>
      <c r="KV120" s="521" t="str">
        <f t="shared" si="538"/>
        <v/>
      </c>
      <c r="KW120" s="520">
        <f t="shared" si="361"/>
        <v>0</v>
      </c>
      <c r="KX120" s="521" t="str">
        <f t="shared" si="482"/>
        <v/>
      </c>
      <c r="KY120" s="525">
        <f t="shared" si="539"/>
        <v>0</v>
      </c>
      <c r="KZ120" s="521" t="str">
        <f t="shared" si="540"/>
        <v/>
      </c>
      <c r="LA120" s="760" t="str">
        <f t="shared" si="541"/>
        <v/>
      </c>
      <c r="LB120" s="526" t="str">
        <f t="shared" si="365"/>
        <v>○</v>
      </c>
      <c r="LC120" s="520">
        <f t="shared" si="483"/>
        <v>0</v>
      </c>
      <c r="LD120" s="527">
        <f t="shared" si="484"/>
        <v>0</v>
      </c>
      <c r="LE120" s="527" t="str">
        <f t="shared" si="485"/>
        <v/>
      </c>
      <c r="LF120" s="761" t="str">
        <f t="shared" si="486"/>
        <v/>
      </c>
      <c r="LG120" s="735" t="str">
        <f t="shared" si="542"/>
        <v/>
      </c>
      <c r="LH120" s="530" t="str">
        <f t="shared" si="543"/>
        <v>○</v>
      </c>
      <c r="LI120" s="736">
        <f t="shared" si="368"/>
        <v>0</v>
      </c>
      <c r="LJ120" s="761">
        <f t="shared" si="544"/>
        <v>0</v>
      </c>
      <c r="LK120" s="532">
        <f t="shared" si="487"/>
        <v>0</v>
      </c>
      <c r="LL120" s="533" t="str">
        <f t="shared" si="488"/>
        <v>○</v>
      </c>
      <c r="LM120" s="600">
        <f t="shared" si="545"/>
        <v>0</v>
      </c>
      <c r="LN120" s="602" t="str">
        <f t="shared" si="489"/>
        <v>○</v>
      </c>
      <c r="LO120" s="608">
        <f t="shared" si="371"/>
        <v>0</v>
      </c>
      <c r="LP120" s="521" t="str">
        <f t="shared" si="546"/>
        <v/>
      </c>
      <c r="LQ120" s="607">
        <f t="shared" si="547"/>
        <v>0</v>
      </c>
      <c r="LR120" s="521" t="str">
        <f t="shared" si="548"/>
        <v/>
      </c>
      <c r="LS120" s="519" t="str">
        <f t="shared" si="549"/>
        <v/>
      </c>
      <c r="LT120" s="526" t="str">
        <f t="shared" si="376"/>
        <v>○</v>
      </c>
      <c r="LU120" s="601" t="str">
        <f t="shared" si="490"/>
        <v/>
      </c>
      <c r="LV120" s="601">
        <f t="shared" si="491"/>
        <v>0</v>
      </c>
      <c r="LW120" s="761">
        <f t="shared" si="550"/>
        <v>0</v>
      </c>
      <c r="LX120" s="735">
        <f t="shared" si="551"/>
        <v>0</v>
      </c>
      <c r="LY120" s="530" t="str">
        <f t="shared" si="379"/>
        <v>○</v>
      </c>
      <c r="LZ120" s="736">
        <f t="shared" si="552"/>
        <v>0</v>
      </c>
      <c r="MA120" s="761">
        <f t="shared" si="553"/>
        <v>0</v>
      </c>
      <c r="MB120" s="532">
        <f t="shared" si="554"/>
        <v>0</v>
      </c>
      <c r="MC120" s="533" t="str">
        <f t="shared" si="492"/>
        <v>○</v>
      </c>
      <c r="MD120" s="473">
        <f>IF(AND($H120=1,$T120=1),SUMIF($E$14:$E$213,E120,$CA$14:CA319),0)</f>
        <v>0</v>
      </c>
      <c r="ME120" s="856" t="str">
        <f t="shared" si="383"/>
        <v>○</v>
      </c>
      <c r="MF120" s="869" t="str">
        <f t="shared" si="493"/>
        <v/>
      </c>
      <c r="MG120" s="870" t="str">
        <f t="shared" si="555"/>
        <v/>
      </c>
      <c r="MH120" s="871" t="str">
        <f t="shared" si="556"/>
        <v/>
      </c>
      <c r="MI120" s="872" t="str">
        <f t="shared" si="494"/>
        <v/>
      </c>
      <c r="MJ120" s="873" t="str">
        <f t="shared" si="557"/>
        <v/>
      </c>
      <c r="MK120" s="874">
        <f t="shared" si="558"/>
        <v>0</v>
      </c>
    </row>
    <row r="121" spans="1:349" s="739" customFormat="1" ht="18.649999999999999" customHeight="1">
      <c r="A121" s="610">
        <f t="shared" si="559"/>
        <v>0</v>
      </c>
      <c r="B121" s="610">
        <f t="shared" si="563"/>
        <v>0</v>
      </c>
      <c r="C121" s="610">
        <f t="shared" si="570"/>
        <v>0</v>
      </c>
      <c r="D121" s="610">
        <f t="shared" si="564"/>
        <v>0</v>
      </c>
      <c r="E121" s="610">
        <f t="shared" si="565"/>
        <v>0</v>
      </c>
      <c r="F121" s="610">
        <f t="shared" si="566"/>
        <v>0</v>
      </c>
      <c r="G121" s="610">
        <f t="shared" si="567"/>
        <v>0</v>
      </c>
      <c r="H121" s="610">
        <f t="shared" si="568"/>
        <v>0</v>
      </c>
      <c r="I121" s="611">
        <f t="shared" si="313"/>
        <v>108</v>
      </c>
      <c r="J121" s="719"/>
      <c r="K121" s="720"/>
      <c r="L121" s="720"/>
      <c r="M121" s="720"/>
      <c r="N121" s="924"/>
      <c r="O121" s="918"/>
      <c r="P121" s="742"/>
      <c r="Q121" s="637">
        <f t="shared" si="394"/>
        <v>0</v>
      </c>
      <c r="R121" s="723"/>
      <c r="S121" s="724"/>
      <c r="T121" s="724"/>
      <c r="U121" s="724"/>
      <c r="V121" s="762">
        <f t="shared" si="569"/>
        <v>0</v>
      </c>
      <c r="W121" s="741"/>
      <c r="X121" s="745"/>
      <c r="Y121" s="745"/>
      <c r="Z121" s="741"/>
      <c r="AA121" s="639" t="str">
        <f t="shared" si="395"/>
        <v/>
      </c>
      <c r="AB121" s="640" t="str">
        <f t="shared" si="396"/>
        <v/>
      </c>
      <c r="AC121" s="731"/>
      <c r="AD121" s="641">
        <f t="shared" si="397"/>
        <v>0</v>
      </c>
      <c r="AE121" s="729"/>
      <c r="AF121" s="728">
        <f>'整理番号表 （R6時） '!$AC121</f>
        <v>0</v>
      </c>
      <c r="AG121" s="730">
        <f t="shared" si="560"/>
        <v>0</v>
      </c>
      <c r="AH121" s="731"/>
      <c r="AI121" s="731"/>
      <c r="AJ121" s="639">
        <f>IF(AI121&lt;&gt;0,VLOOKUP(AI121,'整理番号表 （R6時） '!$B$20:$F$47,2,FALSE),)</f>
        <v>0</v>
      </c>
      <c r="AK121" s="733"/>
      <c r="AL121" s="733"/>
      <c r="AM121" s="733"/>
      <c r="AN121" s="752"/>
      <c r="AO121" s="644" t="str">
        <f>IF(AND($S121=1,$AN121&lt;&gt;0),VLOOKUP(AN121,'整理番号表 （R6時） '!$P$6:$Q$39,2,FALSE),IF(AND($T121=1,$AN121&gt;0,$AN121&lt;=8),VLOOKUP($AN121,'整理番号表 （R6時） '!$P$6:$Q$13,2,FALSE),IF($AN121&gt;=9,"ﾘｰｽは1～8の数字を選択","")))</f>
        <v/>
      </c>
      <c r="AP121" s="865"/>
      <c r="AQ121" s="645">
        <f t="shared" si="399"/>
        <v>0</v>
      </c>
      <c r="AR121" s="810"/>
      <c r="AS121" s="741"/>
      <c r="AT121" s="756"/>
      <c r="AU121" s="757"/>
      <c r="AV121" s="755"/>
      <c r="AW121" s="752"/>
      <c r="AX121" s="751">
        <f>IF(AW121&lt;&gt;0,VLOOKUP(AW121,'整理番号表 （R6時） '!$P$43:$R$49,2,FALSE),)</f>
        <v>0</v>
      </c>
      <c r="AY121" s="758"/>
      <c r="AZ121" s="757"/>
      <c r="BA121" s="755"/>
      <c r="BB121" s="754"/>
      <c r="BC121" s="759">
        <f t="shared" si="400"/>
        <v>0</v>
      </c>
      <c r="BD121" s="763">
        <f t="shared" si="503"/>
        <v>0</v>
      </c>
      <c r="BE121" s="759">
        <f t="shared" si="401"/>
        <v>0</v>
      </c>
      <c r="BF121" s="508"/>
      <c r="BG121" s="508"/>
      <c r="BH121" s="508"/>
      <c r="BI121" s="509"/>
      <c r="BJ121" s="770" t="str">
        <f t="shared" si="402"/>
        <v/>
      </c>
      <c r="BK121" s="772" t="str">
        <f t="shared" si="403"/>
        <v/>
      </c>
      <c r="BL121" s="648">
        <f t="shared" si="404"/>
        <v>0</v>
      </c>
      <c r="BM121" s="836"/>
      <c r="BN121" s="748"/>
      <c r="BO121" s="593"/>
      <c r="BP121" s="902"/>
      <c r="BQ121" s="756"/>
      <c r="BR121" s="756"/>
      <c r="BS121" s="756"/>
      <c r="BT121" s="929" t="str">
        <f t="shared" si="571"/>
        <v/>
      </c>
      <c r="BU121" s="911"/>
      <c r="BV121" s="752"/>
      <c r="BW121" s="751">
        <f>IF(BV121&lt;&gt;0,VLOOKUP(BV121,'整理番号表 （R6時） '!$P$43:$R$49,2,FALSE),)</f>
        <v>0</v>
      </c>
      <c r="BX121" s="758"/>
      <c r="BY121" s="757"/>
      <c r="BZ121" s="759" t="str">
        <f t="shared" si="405"/>
        <v/>
      </c>
      <c r="CA121" s="712"/>
      <c r="CB121" s="759">
        <f t="shared" si="406"/>
        <v>0</v>
      </c>
      <c r="CC121" s="763" t="str">
        <f t="shared" si="504"/>
        <v/>
      </c>
      <c r="CD121" s="754"/>
      <c r="CE121" s="754"/>
      <c r="CF121" s="759">
        <f t="shared" si="407"/>
        <v>0</v>
      </c>
      <c r="CG121" s="748"/>
      <c r="CH121" s="748"/>
      <c r="CI121" s="622"/>
      <c r="CJ121" s="853"/>
      <c r="CK121" s="854"/>
      <c r="CL121" s="665" t="str">
        <f t="shared" si="408"/>
        <v/>
      </c>
      <c r="CM121" s="666" t="str">
        <f t="shared" si="505"/>
        <v/>
      </c>
      <c r="CN121" s="744"/>
      <c r="CO121" s="496"/>
      <c r="CP121" s="762" t="str">
        <f t="shared" si="506"/>
        <v/>
      </c>
      <c r="CQ121" s="740"/>
      <c r="CR121" s="749"/>
      <c r="CS121" s="740"/>
      <c r="CT121" s="740"/>
      <c r="CU121" s="740"/>
      <c r="CV121" s="649" t="str">
        <f t="shared" si="409"/>
        <v/>
      </c>
      <c r="CW121" s="547">
        <f t="shared" si="410"/>
        <v>0</v>
      </c>
      <c r="CX121" s="762" t="str">
        <f t="shared" si="507"/>
        <v/>
      </c>
      <c r="CY121" s="715"/>
      <c r="CZ121" s="740"/>
      <c r="DA121" s="715"/>
      <c r="DB121" s="715"/>
      <c r="DC121" s="714"/>
      <c r="DD121" s="649" t="str">
        <f t="shared" si="411"/>
        <v/>
      </c>
      <c r="DE121" s="547" t="str">
        <f t="shared" si="412"/>
        <v/>
      </c>
      <c r="DF121" s="762">
        <f t="shared" si="413"/>
        <v>0</v>
      </c>
      <c r="DG121" s="762" t="str">
        <f t="shared" si="414"/>
        <v/>
      </c>
      <c r="DH121" s="762">
        <f t="shared" si="415"/>
        <v>0</v>
      </c>
      <c r="DI121" s="762">
        <f t="shared" si="416"/>
        <v>0</v>
      </c>
      <c r="DJ121" s="762">
        <f t="shared" si="417"/>
        <v>0</v>
      </c>
      <c r="DK121" s="762">
        <f t="shared" si="418"/>
        <v>0</v>
      </c>
      <c r="DL121" s="762">
        <f t="shared" si="419"/>
        <v>0</v>
      </c>
      <c r="DM121" s="762" t="str">
        <f t="shared" si="420"/>
        <v/>
      </c>
      <c r="DN121" s="855"/>
      <c r="DO121" s="661">
        <f t="shared" si="561"/>
        <v>0</v>
      </c>
      <c r="DP121" s="336">
        <f t="shared" si="561"/>
        <v>0</v>
      </c>
      <c r="DQ121" s="336">
        <f t="shared" si="561"/>
        <v>0</v>
      </c>
      <c r="DR121" s="336">
        <f t="shared" si="561"/>
        <v>0</v>
      </c>
      <c r="DS121" s="336">
        <f t="shared" si="561"/>
        <v>0</v>
      </c>
      <c r="DT121" s="336">
        <f t="shared" si="561"/>
        <v>0</v>
      </c>
      <c r="DU121" s="336">
        <f t="shared" si="508"/>
        <v>0</v>
      </c>
      <c r="DV121" s="336">
        <f t="shared" si="562"/>
        <v>0</v>
      </c>
      <c r="DW121" s="336">
        <f t="shared" si="562"/>
        <v>0</v>
      </c>
      <c r="DX121" s="336">
        <f t="shared" si="562"/>
        <v>0</v>
      </c>
      <c r="DY121" s="336">
        <f t="shared" si="562"/>
        <v>0</v>
      </c>
      <c r="DZ121" s="336">
        <f t="shared" si="562"/>
        <v>0</v>
      </c>
      <c r="EA121" s="336">
        <f t="shared" si="562"/>
        <v>0</v>
      </c>
      <c r="EB121" s="336">
        <f t="shared" si="509"/>
        <v>0</v>
      </c>
      <c r="EC121" s="336">
        <f t="shared" si="510"/>
        <v>0</v>
      </c>
      <c r="ED121" s="336">
        <f t="shared" si="511"/>
        <v>0</v>
      </c>
      <c r="EE121" s="336">
        <f t="shared" si="512"/>
        <v>0</v>
      </c>
      <c r="EF121" s="336">
        <f t="shared" si="513"/>
        <v>0</v>
      </c>
      <c r="EG121" s="390">
        <f t="shared" si="514"/>
        <v>0</v>
      </c>
      <c r="EH121" s="650">
        <f t="shared" si="421"/>
        <v>0</v>
      </c>
      <c r="EI121" s="650">
        <f>IF($AA121=1,IF(SUM($EH121:EH121)&lt;&gt;1,IF(SUM(GR121,HC121,HL121)&gt;0,1,),),)</f>
        <v>0</v>
      </c>
      <c r="EJ121" s="650">
        <f>IF($AA121=1,IF(SUM($EH121:EI121)&lt;&gt;1,IF(SUM(GS121,HD121,HM121)&gt;0,1,),),)</f>
        <v>0</v>
      </c>
      <c r="EK121" s="650">
        <f>IF($AA121=1,IF(SUM($EH121:EJ121)&lt;&gt;1,IF(SUM(GT121,HE121,HN121)&gt;0,1,),),)</f>
        <v>0</v>
      </c>
      <c r="EL121" s="650">
        <f>IF($AA121=1,IF(SUM($EH121:EK121)&lt;&gt;1,IF(SUM(GU121,GZ121,HF121,HO121)&gt;0,1,),),)</f>
        <v>0</v>
      </c>
      <c r="EM121" s="650">
        <f>IF($AA121=1,IF(SUM($EH121:EK121)&lt;&gt;1,IF(SUM(GV121,HG121,HP121)&gt;0,1,),),)</f>
        <v>0</v>
      </c>
      <c r="EN121" s="650">
        <f>IF($AA121=1,IF(SUM($EH121:EL121)&lt;&gt;1,IF(SUM(GW121,HH121,HQ121)&gt;0,1,),),)</f>
        <v>0</v>
      </c>
      <c r="EO121" s="650">
        <f>IF($AA121=1,IF(SUM($EH121:EM121)&lt;&gt;1,IF(SUM(GX121,HI121,HR121)&gt;0,1,),),)</f>
        <v>0</v>
      </c>
      <c r="EP121" s="650">
        <f>IF($AA121=1,IF(SUM($EH121:EO121)&lt;&gt;1,IF(SUM(GY121,HJ121,HS121,HA121)&gt;0,1,),),)</f>
        <v>0</v>
      </c>
      <c r="EQ121" s="818"/>
      <c r="ER121" s="818"/>
      <c r="ES121" s="818"/>
      <c r="ET121" s="818"/>
      <c r="EU121" s="818"/>
      <c r="EV121" s="818"/>
      <c r="EW121" s="59"/>
      <c r="EX121" s="59"/>
      <c r="EY121" s="59"/>
      <c r="EZ121" s="59"/>
      <c r="FA121" s="59"/>
      <c r="FB121" s="650">
        <f t="shared" si="327"/>
        <v>0</v>
      </c>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11"/>
      <c r="GB121" s="59"/>
      <c r="GC121" s="932"/>
      <c r="GD121" s="662"/>
      <c r="GE121" s="512"/>
      <c r="GF121" s="513"/>
      <c r="GG121" s="514"/>
      <c r="GH121" s="514"/>
      <c r="GI121" s="515">
        <f t="shared" si="515"/>
        <v>0</v>
      </c>
      <c r="GJ121" s="516">
        <f t="shared" si="516"/>
        <v>0</v>
      </c>
      <c r="GK121" s="517">
        <f t="shared" si="330"/>
        <v>0</v>
      </c>
      <c r="GL121" s="518">
        <f t="shared" si="517"/>
        <v>0</v>
      </c>
      <c r="GM121" s="518">
        <f t="shared" si="518"/>
        <v>0</v>
      </c>
      <c r="GN121" s="518">
        <f t="shared" si="519"/>
        <v>0</v>
      </c>
      <c r="GO121" s="518">
        <f t="shared" si="520"/>
        <v>0</v>
      </c>
      <c r="GP121" s="517">
        <f t="shared" si="422"/>
        <v>0</v>
      </c>
      <c r="GQ121" s="517">
        <f t="shared" si="423"/>
        <v>0</v>
      </c>
      <c r="GR121" s="517">
        <f>IF($GF121&lt;&gt;1,IF(AND(SUM($GQ121:GQ121)&lt;&gt;1),IF($GI121&gt;=10,1,),),0)</f>
        <v>0</v>
      </c>
      <c r="GS121" s="517">
        <f>IF($GF121&lt;&gt;1,IF(AND(SUM($GQ121:GR121)&lt;&gt;1),IF(AND($GE121=1,$GI121&gt;=4),1,),),0)</f>
        <v>0</v>
      </c>
      <c r="GT121" s="517">
        <f>IF($GF121&lt;&gt;1,IF(AND(SUM($GQ121:GS121)&lt;&gt;1),IF(AND($GE121=1,$GI121&gt;=2),1,),),0)</f>
        <v>0</v>
      </c>
      <c r="GU121" s="517">
        <f>IF($GF121&lt;&gt;1,IF(AND(SUM($GQ121:GT121)&lt;&gt;1),IF(AND($GE121=1,$GI121&gt;0),1,),),0)</f>
        <v>0</v>
      </c>
      <c r="GV121" s="517">
        <f>IF($GF121&lt;&gt;1,IF(AND(SUM($GQ121:GU121)&lt;&gt;1),IF($GI121&gt;=4,1,),),0)</f>
        <v>0</v>
      </c>
      <c r="GW121" s="517">
        <f>IF($GF121&lt;&gt;1,IF(AND(SUM($GQ121:GV121)&lt;&gt;1),IF($GE121=1,1,),),0)</f>
        <v>0</v>
      </c>
      <c r="GX121" s="517">
        <f>IF($GF121&lt;&gt;1,IF(AND(SUM($GQ121:GW121)&lt;&gt;1),IF($GI121&gt;=2,1,),),0)</f>
        <v>0</v>
      </c>
      <c r="GY121" s="517">
        <f>IF($GF121&lt;&gt;1,IF(AND(SUM($GQ121:GX121)&lt;&gt;1),IF($GI121&gt;0,1,),),0)</f>
        <v>0</v>
      </c>
      <c r="GZ121" s="517">
        <f t="shared" si="424"/>
        <v>0</v>
      </c>
      <c r="HA121" s="517">
        <f>IF(AND(SUM($GZ121:GZ121)&lt;&gt;1,$GP121=4,$GF121=1,$GI121&gt;0),1,0)</f>
        <v>0</v>
      </c>
      <c r="HB121" s="517">
        <f t="shared" si="425"/>
        <v>0</v>
      </c>
      <c r="HC121" s="517">
        <f t="shared" si="426"/>
        <v>0</v>
      </c>
      <c r="HD121" s="517">
        <f>IF(AND($GP121=2,SUM($HB121:HC121)&lt;&gt;1),IF(AND($GE121=1,$GJ121&gt;=0.2),1,),)</f>
        <v>0</v>
      </c>
      <c r="HE121" s="517">
        <f>IF(AND($GP121=2,SUM($HB121:HD121)&lt;&gt;1),IF(AND($GE121=1,$GJ121&gt;=0.1),1,),)</f>
        <v>0</v>
      </c>
      <c r="HF121" s="517">
        <f>IF(AND($GP121=2,SUM($HB121:HE121)&lt;&gt;1),IF(AND($GE121=1,$GI121&gt;0),1,),)</f>
        <v>0</v>
      </c>
      <c r="HG121" s="517">
        <f>IF(AND($GP121=2,SUM($HB121:HF121)&lt;&gt;1),IF($GJ121&gt;=0.2,1,),)</f>
        <v>0</v>
      </c>
      <c r="HH121" s="517">
        <f>IF(AND($GP121=2,SUM($HB121:HG121)&lt;&gt;1),IF($GE121=1,1,),)</f>
        <v>0</v>
      </c>
      <c r="HI121" s="517">
        <f>IF(AND($GP121=2,SUM($HB121:HH121)&lt;&gt;1),IF($GJ121&gt;=0.1,1,),)</f>
        <v>0</v>
      </c>
      <c r="HJ121" s="517">
        <f>IF(AND(SUM($HB121:HI121)&lt;&gt;1,$GP121=2,$GI121&gt;0),1,)</f>
        <v>0</v>
      </c>
      <c r="HK121" s="517">
        <f t="shared" si="427"/>
        <v>0</v>
      </c>
      <c r="HL121" s="517">
        <f t="shared" si="428"/>
        <v>0</v>
      </c>
      <c r="HM121" s="517">
        <f>IF(AND($GP121=3,SUM($HK121:HL121)&lt;&gt;1),IF(AND($GE121=1,$GJ121&gt;=0.1),1,),)</f>
        <v>0</v>
      </c>
      <c r="HN121" s="517">
        <f>IF(AND($GP121=3,SUM($HK121:HM121)&lt;&gt;1),IF(AND($GE121=1,$GJ121&gt;=0.05),1,),)</f>
        <v>0</v>
      </c>
      <c r="HO121" s="517">
        <f>IF(AND($GP121=3,SUM($HK121:HN121)&lt;&gt;1),IF(AND($GE121=1,$GI121&gt;0),1,),)</f>
        <v>0</v>
      </c>
      <c r="HP121" s="517">
        <f>IF(AND($GP121=3,SUM($HK121:HO121)&lt;&gt;1),IF($GJ121&gt;=0.1,1,),)</f>
        <v>0</v>
      </c>
      <c r="HQ121" s="517">
        <f>IF(AND($GP121=3,SUM($HK121:HP121)&lt;&gt;1),IF($GE121=1,1,),)</f>
        <v>0</v>
      </c>
      <c r="HR121" s="517">
        <f>IF(AND($GP121=3,SUM($HK121:HQ121)&lt;&gt;1),IF($GJ121&gt;=0.05,1,),)</f>
        <v>0</v>
      </c>
      <c r="HS121" s="517">
        <f>IF(AND(SUM($HK121:HR121)&lt;&gt;1,$GP121=3,$GF121=1,$GI121&gt;0),1,)</f>
        <v>0</v>
      </c>
      <c r="HT121" s="831"/>
      <c r="HU121" s="520">
        <f t="shared" si="429"/>
        <v>0</v>
      </c>
      <c r="HV121" s="521">
        <f t="shared" si="430"/>
        <v>0</v>
      </c>
      <c r="HW121" s="521">
        <f t="shared" si="431"/>
        <v>0</v>
      </c>
      <c r="HX121" s="521">
        <f t="shared" si="432"/>
        <v>0</v>
      </c>
      <c r="HY121" s="521">
        <f t="shared" si="433"/>
        <v>0</v>
      </c>
      <c r="HZ121" s="521">
        <f t="shared" si="434"/>
        <v>0</v>
      </c>
      <c r="IA121" s="521">
        <f t="shared" si="435"/>
        <v>0</v>
      </c>
      <c r="IB121" s="521">
        <f t="shared" si="436"/>
        <v>0</v>
      </c>
      <c r="IC121" s="521">
        <f t="shared" si="437"/>
        <v>0</v>
      </c>
      <c r="ID121" s="521">
        <f t="shared" si="438"/>
        <v>0</v>
      </c>
      <c r="IE121" s="521">
        <f t="shared" si="439"/>
        <v>0</v>
      </c>
      <c r="IF121" s="521">
        <f t="shared" si="440"/>
        <v>0</v>
      </c>
      <c r="IG121" s="521">
        <f t="shared" si="441"/>
        <v>0</v>
      </c>
      <c r="IH121" s="521">
        <f t="shared" si="442"/>
        <v>0</v>
      </c>
      <c r="II121" s="521">
        <f t="shared" si="443"/>
        <v>0</v>
      </c>
      <c r="IJ121" s="521">
        <f t="shared" si="444"/>
        <v>0</v>
      </c>
      <c r="IK121" s="521">
        <f t="shared" si="445"/>
        <v>0</v>
      </c>
      <c r="IL121" s="521">
        <f t="shared" si="446"/>
        <v>0</v>
      </c>
      <c r="IM121" s="521">
        <f t="shared" si="447"/>
        <v>0</v>
      </c>
      <c r="IN121" s="521">
        <f t="shared" si="521"/>
        <v>0</v>
      </c>
      <c r="IO121" s="521">
        <f t="shared" si="522"/>
        <v>0</v>
      </c>
      <c r="IP121" s="521">
        <f t="shared" si="523"/>
        <v>0</v>
      </c>
      <c r="IQ121" s="521">
        <f t="shared" si="524"/>
        <v>0</v>
      </c>
      <c r="IR121" s="521">
        <f t="shared" si="525"/>
        <v>0</v>
      </c>
      <c r="IS121" s="521">
        <f t="shared" si="526"/>
        <v>0</v>
      </c>
      <c r="IT121" s="521">
        <f t="shared" si="527"/>
        <v>0</v>
      </c>
      <c r="IU121" s="521">
        <f t="shared" si="528"/>
        <v>0</v>
      </c>
      <c r="IV121" s="521">
        <f t="shared" si="529"/>
        <v>0</v>
      </c>
      <c r="IW121" s="823">
        <f t="shared" si="530"/>
        <v>0</v>
      </c>
      <c r="IX121" s="521">
        <f t="shared" si="531"/>
        <v>0</v>
      </c>
      <c r="IY121" s="521">
        <f t="shared" si="532"/>
        <v>0</v>
      </c>
      <c r="IZ121" s="823">
        <f t="shared" si="448"/>
        <v>0</v>
      </c>
      <c r="JA121" s="521">
        <f t="shared" si="533"/>
        <v>0</v>
      </c>
      <c r="JB121" s="521">
        <f t="shared" si="534"/>
        <v>0</v>
      </c>
      <c r="JC121" s="521">
        <f t="shared" si="535"/>
        <v>0</v>
      </c>
      <c r="JD121" s="521">
        <f t="shared" si="449"/>
        <v>0</v>
      </c>
      <c r="JE121" s="521">
        <f t="shared" si="450"/>
        <v>0</v>
      </c>
      <c r="JF121" s="521">
        <f t="shared" si="451"/>
        <v>0</v>
      </c>
      <c r="JG121" s="521">
        <f t="shared" si="452"/>
        <v>0</v>
      </c>
      <c r="JH121" s="521">
        <f t="shared" si="453"/>
        <v>0</v>
      </c>
      <c r="JI121" s="521">
        <f t="shared" si="454"/>
        <v>0</v>
      </c>
      <c r="JJ121" s="521">
        <f t="shared" si="455"/>
        <v>0</v>
      </c>
      <c r="JK121" s="521">
        <f t="shared" si="456"/>
        <v>0</v>
      </c>
      <c r="JL121" s="521">
        <f t="shared" si="457"/>
        <v>0</v>
      </c>
      <c r="JM121" s="521">
        <f t="shared" si="458"/>
        <v>0</v>
      </c>
      <c r="JN121" s="521">
        <f t="shared" si="459"/>
        <v>0</v>
      </c>
      <c r="JO121" s="521">
        <f t="shared" si="460"/>
        <v>0</v>
      </c>
      <c r="JP121" s="521">
        <f t="shared" si="461"/>
        <v>0</v>
      </c>
      <c r="JQ121" s="521">
        <f t="shared" si="462"/>
        <v>0</v>
      </c>
      <c r="JR121" s="521">
        <f t="shared" si="463"/>
        <v>0</v>
      </c>
      <c r="JS121" s="521">
        <f t="shared" si="464"/>
        <v>0</v>
      </c>
      <c r="JT121" s="521">
        <f t="shared" si="465"/>
        <v>0</v>
      </c>
      <c r="JU121" s="521">
        <f t="shared" si="466"/>
        <v>0</v>
      </c>
      <c r="JV121" s="521">
        <f t="shared" si="467"/>
        <v>0</v>
      </c>
      <c r="JW121" s="521">
        <f t="shared" si="468"/>
        <v>0</v>
      </c>
      <c r="JX121" s="521">
        <f t="shared" si="469"/>
        <v>0</v>
      </c>
      <c r="JY121" s="521">
        <f t="shared" si="470"/>
        <v>0</v>
      </c>
      <c r="JZ121" s="521">
        <f t="shared" si="471"/>
        <v>0</v>
      </c>
      <c r="KA121" s="521">
        <f t="shared" si="472"/>
        <v>0</v>
      </c>
      <c r="KB121" s="521">
        <f t="shared" si="473"/>
        <v>0</v>
      </c>
      <c r="KC121" s="521">
        <f t="shared" si="474"/>
        <v>0</v>
      </c>
      <c r="KD121" s="521">
        <f t="shared" si="475"/>
        <v>0</v>
      </c>
      <c r="KE121" s="521">
        <f t="shared" si="476"/>
        <v>0</v>
      </c>
      <c r="KF121" s="521">
        <f t="shared" si="536"/>
        <v>0</v>
      </c>
      <c r="KG121" s="521">
        <f t="shared" si="477"/>
        <v>0</v>
      </c>
      <c r="KH121" s="521">
        <f t="shared" si="478"/>
        <v>0</v>
      </c>
      <c r="KI121" s="522">
        <f t="shared" si="479"/>
        <v>0</v>
      </c>
      <c r="KJ121" s="521">
        <f t="shared" si="537"/>
        <v>0</v>
      </c>
      <c r="KK121" s="760">
        <f>IF(H121=1,VLOOKUP(C121,'総括表 (A表)'!$E$12:$AW$542,42,FALSE),)</f>
        <v>0</v>
      </c>
      <c r="KL121" s="524">
        <f t="shared" si="480"/>
        <v>0</v>
      </c>
      <c r="KM121" s="521" t="str">
        <f t="shared" si="352"/>
        <v/>
      </c>
      <c r="KN121" s="521" t="str">
        <f t="shared" si="353"/>
        <v/>
      </c>
      <c r="KO121" s="521" t="str">
        <f t="shared" si="481"/>
        <v/>
      </c>
      <c r="KP121" s="521" t="str">
        <f t="shared" si="354"/>
        <v/>
      </c>
      <c r="KQ121" s="521" t="str">
        <f t="shared" si="355"/>
        <v/>
      </c>
      <c r="KR121" s="521" t="str">
        <f t="shared" si="356"/>
        <v/>
      </c>
      <c r="KS121" s="521" t="str">
        <f t="shared" si="357"/>
        <v/>
      </c>
      <c r="KT121" s="521" t="str">
        <f t="shared" si="358"/>
        <v/>
      </c>
      <c r="KU121" s="760" t="str">
        <f t="shared" si="359"/>
        <v/>
      </c>
      <c r="KV121" s="521" t="str">
        <f t="shared" si="538"/>
        <v/>
      </c>
      <c r="KW121" s="520">
        <f t="shared" si="361"/>
        <v>0</v>
      </c>
      <c r="KX121" s="521" t="str">
        <f t="shared" si="482"/>
        <v/>
      </c>
      <c r="KY121" s="525">
        <f t="shared" si="539"/>
        <v>0</v>
      </c>
      <c r="KZ121" s="521" t="str">
        <f t="shared" si="540"/>
        <v/>
      </c>
      <c r="LA121" s="760" t="str">
        <f t="shared" si="541"/>
        <v/>
      </c>
      <c r="LB121" s="526" t="str">
        <f t="shared" si="365"/>
        <v>○</v>
      </c>
      <c r="LC121" s="520">
        <f t="shared" si="483"/>
        <v>0</v>
      </c>
      <c r="LD121" s="527">
        <f t="shared" si="484"/>
        <v>0</v>
      </c>
      <c r="LE121" s="527" t="str">
        <f t="shared" si="485"/>
        <v/>
      </c>
      <c r="LF121" s="761" t="str">
        <f t="shared" si="486"/>
        <v/>
      </c>
      <c r="LG121" s="735" t="str">
        <f t="shared" si="542"/>
        <v/>
      </c>
      <c r="LH121" s="530" t="str">
        <f t="shared" si="543"/>
        <v>○</v>
      </c>
      <c r="LI121" s="736">
        <f t="shared" si="368"/>
        <v>0</v>
      </c>
      <c r="LJ121" s="761">
        <f t="shared" si="544"/>
        <v>0</v>
      </c>
      <c r="LK121" s="532">
        <f t="shared" si="487"/>
        <v>0</v>
      </c>
      <c r="LL121" s="533" t="str">
        <f t="shared" si="488"/>
        <v>○</v>
      </c>
      <c r="LM121" s="600">
        <f t="shared" si="545"/>
        <v>0</v>
      </c>
      <c r="LN121" s="602" t="str">
        <f t="shared" si="489"/>
        <v>○</v>
      </c>
      <c r="LO121" s="608">
        <f t="shared" si="371"/>
        <v>0</v>
      </c>
      <c r="LP121" s="521" t="str">
        <f t="shared" si="546"/>
        <v/>
      </c>
      <c r="LQ121" s="607">
        <f t="shared" si="547"/>
        <v>0</v>
      </c>
      <c r="LR121" s="521" t="str">
        <f t="shared" si="548"/>
        <v/>
      </c>
      <c r="LS121" s="519" t="str">
        <f t="shared" si="549"/>
        <v/>
      </c>
      <c r="LT121" s="526" t="str">
        <f t="shared" si="376"/>
        <v>○</v>
      </c>
      <c r="LU121" s="601" t="str">
        <f t="shared" si="490"/>
        <v/>
      </c>
      <c r="LV121" s="601">
        <f t="shared" si="491"/>
        <v>0</v>
      </c>
      <c r="LW121" s="761">
        <f t="shared" si="550"/>
        <v>0</v>
      </c>
      <c r="LX121" s="735">
        <f t="shared" si="551"/>
        <v>0</v>
      </c>
      <c r="LY121" s="530" t="str">
        <f t="shared" si="379"/>
        <v>○</v>
      </c>
      <c r="LZ121" s="736">
        <f t="shared" si="552"/>
        <v>0</v>
      </c>
      <c r="MA121" s="761">
        <f t="shared" si="553"/>
        <v>0</v>
      </c>
      <c r="MB121" s="532">
        <f t="shared" si="554"/>
        <v>0</v>
      </c>
      <c r="MC121" s="533" t="str">
        <f t="shared" si="492"/>
        <v>○</v>
      </c>
      <c r="MD121" s="473">
        <f>IF(AND($H121=1,$T121=1),SUMIF($E$14:$E$213,E121,$CA$14:CA320),0)</f>
        <v>0</v>
      </c>
      <c r="ME121" s="856" t="str">
        <f t="shared" si="383"/>
        <v>○</v>
      </c>
      <c r="MF121" s="869" t="str">
        <f t="shared" si="493"/>
        <v/>
      </c>
      <c r="MG121" s="870" t="str">
        <f t="shared" si="555"/>
        <v/>
      </c>
      <c r="MH121" s="871" t="str">
        <f t="shared" si="556"/>
        <v/>
      </c>
      <c r="MI121" s="872" t="str">
        <f t="shared" si="494"/>
        <v/>
      </c>
      <c r="MJ121" s="873" t="str">
        <f t="shared" si="557"/>
        <v/>
      </c>
      <c r="MK121" s="874">
        <f t="shared" si="558"/>
        <v>0</v>
      </c>
    </row>
    <row r="122" spans="1:349" s="739" customFormat="1" ht="18.649999999999999" customHeight="1">
      <c r="A122" s="610">
        <f t="shared" si="559"/>
        <v>0</v>
      </c>
      <c r="B122" s="610">
        <f t="shared" si="563"/>
        <v>0</v>
      </c>
      <c r="C122" s="610">
        <f t="shared" si="570"/>
        <v>0</v>
      </c>
      <c r="D122" s="610">
        <f t="shared" si="564"/>
        <v>0</v>
      </c>
      <c r="E122" s="610">
        <f t="shared" si="565"/>
        <v>0</v>
      </c>
      <c r="F122" s="610">
        <f t="shared" si="566"/>
        <v>0</v>
      </c>
      <c r="G122" s="610">
        <f t="shared" si="567"/>
        <v>0</v>
      </c>
      <c r="H122" s="610">
        <f t="shared" si="568"/>
        <v>0</v>
      </c>
      <c r="I122" s="611">
        <f t="shared" si="313"/>
        <v>109</v>
      </c>
      <c r="J122" s="719"/>
      <c r="K122" s="720"/>
      <c r="L122" s="720"/>
      <c r="M122" s="720"/>
      <c r="N122" s="924"/>
      <c r="O122" s="918"/>
      <c r="P122" s="742"/>
      <c r="Q122" s="637">
        <f t="shared" si="394"/>
        <v>0</v>
      </c>
      <c r="R122" s="723"/>
      <c r="S122" s="724"/>
      <c r="T122" s="724"/>
      <c r="U122" s="724"/>
      <c r="V122" s="762">
        <f t="shared" si="569"/>
        <v>0</v>
      </c>
      <c r="W122" s="741"/>
      <c r="X122" s="745"/>
      <c r="Y122" s="745"/>
      <c r="Z122" s="741"/>
      <c r="AA122" s="639" t="str">
        <f t="shared" si="395"/>
        <v/>
      </c>
      <c r="AB122" s="640" t="str">
        <f t="shared" si="396"/>
        <v/>
      </c>
      <c r="AC122" s="731"/>
      <c r="AD122" s="641">
        <f t="shared" si="397"/>
        <v>0</v>
      </c>
      <c r="AE122" s="729"/>
      <c r="AF122" s="728">
        <f>'整理番号表 （R6時） '!$AC122</f>
        <v>0</v>
      </c>
      <c r="AG122" s="730">
        <f t="shared" si="560"/>
        <v>0</v>
      </c>
      <c r="AH122" s="731"/>
      <c r="AI122" s="731"/>
      <c r="AJ122" s="639">
        <f>IF(AI122&lt;&gt;0,VLOOKUP(AI122,'整理番号表 （R6時） '!$B$20:$F$47,2,FALSE),)</f>
        <v>0</v>
      </c>
      <c r="AK122" s="733"/>
      <c r="AL122" s="733"/>
      <c r="AM122" s="733"/>
      <c r="AN122" s="752"/>
      <c r="AO122" s="644" t="str">
        <f>IF(AND($S122=1,$AN122&lt;&gt;0),VLOOKUP(AN122,'整理番号表 （R6時） '!$P$6:$Q$39,2,FALSE),IF(AND($T122=1,$AN122&gt;0,$AN122&lt;=8),VLOOKUP($AN122,'整理番号表 （R6時） '!$P$6:$Q$13,2,FALSE),IF($AN122&gt;=9,"ﾘｰｽは1～8の数字を選択","")))</f>
        <v/>
      </c>
      <c r="AP122" s="865"/>
      <c r="AQ122" s="645">
        <f t="shared" si="399"/>
        <v>0</v>
      </c>
      <c r="AR122" s="810"/>
      <c r="AS122" s="741"/>
      <c r="AT122" s="756"/>
      <c r="AU122" s="757"/>
      <c r="AV122" s="755"/>
      <c r="AW122" s="752"/>
      <c r="AX122" s="751">
        <f>IF(AW122&lt;&gt;0,VLOOKUP(AW122,'整理番号表 （R6時） '!$P$43:$R$49,2,FALSE),)</f>
        <v>0</v>
      </c>
      <c r="AY122" s="758"/>
      <c r="AZ122" s="757"/>
      <c r="BA122" s="755"/>
      <c r="BB122" s="754"/>
      <c r="BC122" s="759">
        <f t="shared" si="400"/>
        <v>0</v>
      </c>
      <c r="BD122" s="763">
        <f t="shared" si="503"/>
        <v>0</v>
      </c>
      <c r="BE122" s="759">
        <f t="shared" si="401"/>
        <v>0</v>
      </c>
      <c r="BF122" s="508"/>
      <c r="BG122" s="508"/>
      <c r="BH122" s="508"/>
      <c r="BI122" s="509"/>
      <c r="BJ122" s="770" t="str">
        <f t="shared" si="402"/>
        <v/>
      </c>
      <c r="BK122" s="772" t="str">
        <f t="shared" si="403"/>
        <v/>
      </c>
      <c r="BL122" s="648">
        <f t="shared" si="404"/>
        <v>0</v>
      </c>
      <c r="BM122" s="836"/>
      <c r="BN122" s="748"/>
      <c r="BO122" s="593"/>
      <c r="BP122" s="902"/>
      <c r="BQ122" s="756"/>
      <c r="BR122" s="756"/>
      <c r="BS122" s="756"/>
      <c r="BT122" s="929" t="str">
        <f t="shared" si="571"/>
        <v/>
      </c>
      <c r="BU122" s="911"/>
      <c r="BV122" s="752"/>
      <c r="BW122" s="751">
        <f>IF(BV122&lt;&gt;0,VLOOKUP(BV122,'整理番号表 （R6時） '!$P$43:$R$49,2,FALSE),)</f>
        <v>0</v>
      </c>
      <c r="BX122" s="758"/>
      <c r="BY122" s="757"/>
      <c r="BZ122" s="759" t="str">
        <f t="shared" si="405"/>
        <v/>
      </c>
      <c r="CA122" s="712"/>
      <c r="CB122" s="759">
        <f t="shared" si="406"/>
        <v>0</v>
      </c>
      <c r="CC122" s="763" t="str">
        <f t="shared" si="504"/>
        <v/>
      </c>
      <c r="CD122" s="754"/>
      <c r="CE122" s="754"/>
      <c r="CF122" s="759">
        <f t="shared" si="407"/>
        <v>0</v>
      </c>
      <c r="CG122" s="748"/>
      <c r="CH122" s="748"/>
      <c r="CI122" s="622"/>
      <c r="CJ122" s="853"/>
      <c r="CK122" s="854"/>
      <c r="CL122" s="665" t="str">
        <f t="shared" si="408"/>
        <v/>
      </c>
      <c r="CM122" s="666" t="str">
        <f t="shared" si="505"/>
        <v/>
      </c>
      <c r="CN122" s="744"/>
      <c r="CO122" s="496"/>
      <c r="CP122" s="762" t="str">
        <f t="shared" si="506"/>
        <v/>
      </c>
      <c r="CQ122" s="740"/>
      <c r="CR122" s="749"/>
      <c r="CS122" s="740"/>
      <c r="CT122" s="740"/>
      <c r="CU122" s="740"/>
      <c r="CV122" s="649" t="str">
        <f t="shared" si="409"/>
        <v/>
      </c>
      <c r="CW122" s="547">
        <f t="shared" si="410"/>
        <v>0</v>
      </c>
      <c r="CX122" s="762" t="str">
        <f t="shared" si="507"/>
        <v/>
      </c>
      <c r="CY122" s="715"/>
      <c r="CZ122" s="740"/>
      <c r="DA122" s="715"/>
      <c r="DB122" s="715"/>
      <c r="DC122" s="714"/>
      <c r="DD122" s="649" t="str">
        <f t="shared" si="411"/>
        <v/>
      </c>
      <c r="DE122" s="547" t="str">
        <f t="shared" si="412"/>
        <v/>
      </c>
      <c r="DF122" s="762">
        <f t="shared" si="413"/>
        <v>0</v>
      </c>
      <c r="DG122" s="762" t="str">
        <f t="shared" si="414"/>
        <v/>
      </c>
      <c r="DH122" s="762">
        <f t="shared" si="415"/>
        <v>0</v>
      </c>
      <c r="DI122" s="762">
        <f t="shared" si="416"/>
        <v>0</v>
      </c>
      <c r="DJ122" s="762">
        <f t="shared" si="417"/>
        <v>0</v>
      </c>
      <c r="DK122" s="762">
        <f t="shared" si="418"/>
        <v>0</v>
      </c>
      <c r="DL122" s="762">
        <f t="shared" si="419"/>
        <v>0</v>
      </c>
      <c r="DM122" s="762" t="str">
        <f t="shared" si="420"/>
        <v/>
      </c>
      <c r="DN122" s="855"/>
      <c r="DO122" s="661">
        <f t="shared" si="561"/>
        <v>0</v>
      </c>
      <c r="DP122" s="336">
        <f t="shared" si="561"/>
        <v>0</v>
      </c>
      <c r="DQ122" s="336">
        <f t="shared" si="561"/>
        <v>0</v>
      </c>
      <c r="DR122" s="336">
        <f t="shared" si="561"/>
        <v>0</v>
      </c>
      <c r="DS122" s="336">
        <f t="shared" si="561"/>
        <v>0</v>
      </c>
      <c r="DT122" s="336">
        <f t="shared" si="561"/>
        <v>0</v>
      </c>
      <c r="DU122" s="336">
        <f t="shared" si="508"/>
        <v>0</v>
      </c>
      <c r="DV122" s="336">
        <f t="shared" si="562"/>
        <v>0</v>
      </c>
      <c r="DW122" s="336">
        <f t="shared" si="562"/>
        <v>0</v>
      </c>
      <c r="DX122" s="336">
        <f t="shared" si="562"/>
        <v>0</v>
      </c>
      <c r="DY122" s="336">
        <f t="shared" si="562"/>
        <v>0</v>
      </c>
      <c r="DZ122" s="336">
        <f t="shared" si="562"/>
        <v>0</v>
      </c>
      <c r="EA122" s="336">
        <f t="shared" si="562"/>
        <v>0</v>
      </c>
      <c r="EB122" s="336">
        <f t="shared" si="509"/>
        <v>0</v>
      </c>
      <c r="EC122" s="336">
        <f t="shared" si="510"/>
        <v>0</v>
      </c>
      <c r="ED122" s="336">
        <f t="shared" si="511"/>
        <v>0</v>
      </c>
      <c r="EE122" s="336">
        <f t="shared" si="512"/>
        <v>0</v>
      </c>
      <c r="EF122" s="336">
        <f t="shared" si="513"/>
        <v>0</v>
      </c>
      <c r="EG122" s="390">
        <f t="shared" si="514"/>
        <v>0</v>
      </c>
      <c r="EH122" s="650">
        <f t="shared" si="421"/>
        <v>0</v>
      </c>
      <c r="EI122" s="650">
        <f>IF($AA122=1,IF(SUM($EH122:EH122)&lt;&gt;1,IF(SUM(GR122,HC122,HL122)&gt;0,1,),),)</f>
        <v>0</v>
      </c>
      <c r="EJ122" s="650">
        <f>IF($AA122=1,IF(SUM($EH122:EI122)&lt;&gt;1,IF(SUM(GS122,HD122,HM122)&gt;0,1,),),)</f>
        <v>0</v>
      </c>
      <c r="EK122" s="650">
        <f>IF($AA122=1,IF(SUM($EH122:EJ122)&lt;&gt;1,IF(SUM(GT122,HE122,HN122)&gt;0,1,),),)</f>
        <v>0</v>
      </c>
      <c r="EL122" s="650">
        <f>IF($AA122=1,IF(SUM($EH122:EK122)&lt;&gt;1,IF(SUM(GU122,GZ122,HF122,HO122)&gt;0,1,),),)</f>
        <v>0</v>
      </c>
      <c r="EM122" s="650">
        <f>IF($AA122=1,IF(SUM($EH122:EK122)&lt;&gt;1,IF(SUM(GV122,HG122,HP122)&gt;0,1,),),)</f>
        <v>0</v>
      </c>
      <c r="EN122" s="650">
        <f>IF($AA122=1,IF(SUM($EH122:EL122)&lt;&gt;1,IF(SUM(GW122,HH122,HQ122)&gt;0,1,),),)</f>
        <v>0</v>
      </c>
      <c r="EO122" s="650">
        <f>IF($AA122=1,IF(SUM($EH122:EM122)&lt;&gt;1,IF(SUM(GX122,HI122,HR122)&gt;0,1,),),)</f>
        <v>0</v>
      </c>
      <c r="EP122" s="650">
        <f>IF($AA122=1,IF(SUM($EH122:EO122)&lt;&gt;1,IF(SUM(GY122,HJ122,HS122,HA122)&gt;0,1,),),)</f>
        <v>0</v>
      </c>
      <c r="EQ122" s="818"/>
      <c r="ER122" s="818"/>
      <c r="ES122" s="818"/>
      <c r="ET122" s="818"/>
      <c r="EU122" s="818"/>
      <c r="EV122" s="818"/>
      <c r="EW122" s="59"/>
      <c r="EX122" s="59"/>
      <c r="EY122" s="59"/>
      <c r="EZ122" s="59"/>
      <c r="FA122" s="59"/>
      <c r="FB122" s="650">
        <f t="shared" si="327"/>
        <v>0</v>
      </c>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11"/>
      <c r="GB122" s="59"/>
      <c r="GC122" s="932"/>
      <c r="GD122" s="662"/>
      <c r="GE122" s="512"/>
      <c r="GF122" s="513"/>
      <c r="GG122" s="514"/>
      <c r="GH122" s="514"/>
      <c r="GI122" s="515">
        <f t="shared" si="515"/>
        <v>0</v>
      </c>
      <c r="GJ122" s="516">
        <f t="shared" si="516"/>
        <v>0</v>
      </c>
      <c r="GK122" s="517">
        <f t="shared" si="330"/>
        <v>0</v>
      </c>
      <c r="GL122" s="518">
        <f t="shared" si="517"/>
        <v>0</v>
      </c>
      <c r="GM122" s="518">
        <f t="shared" si="518"/>
        <v>0</v>
      </c>
      <c r="GN122" s="518">
        <f t="shared" si="519"/>
        <v>0</v>
      </c>
      <c r="GO122" s="518">
        <f t="shared" si="520"/>
        <v>0</v>
      </c>
      <c r="GP122" s="517">
        <f t="shared" si="422"/>
        <v>0</v>
      </c>
      <c r="GQ122" s="517">
        <f t="shared" si="423"/>
        <v>0</v>
      </c>
      <c r="GR122" s="517">
        <f>IF($GF122&lt;&gt;1,IF(AND(SUM($GQ122:GQ122)&lt;&gt;1),IF($GI122&gt;=10,1,),),0)</f>
        <v>0</v>
      </c>
      <c r="GS122" s="517">
        <f>IF($GF122&lt;&gt;1,IF(AND(SUM($GQ122:GR122)&lt;&gt;1),IF(AND($GE122=1,$GI122&gt;=4),1,),),0)</f>
        <v>0</v>
      </c>
      <c r="GT122" s="517">
        <f>IF($GF122&lt;&gt;1,IF(AND(SUM($GQ122:GS122)&lt;&gt;1),IF(AND($GE122=1,$GI122&gt;=2),1,),),0)</f>
        <v>0</v>
      </c>
      <c r="GU122" s="517">
        <f>IF($GF122&lt;&gt;1,IF(AND(SUM($GQ122:GT122)&lt;&gt;1),IF(AND($GE122=1,$GI122&gt;0),1,),),0)</f>
        <v>0</v>
      </c>
      <c r="GV122" s="517">
        <f>IF($GF122&lt;&gt;1,IF(AND(SUM($GQ122:GU122)&lt;&gt;1),IF($GI122&gt;=4,1,),),0)</f>
        <v>0</v>
      </c>
      <c r="GW122" s="517">
        <f>IF($GF122&lt;&gt;1,IF(AND(SUM($GQ122:GV122)&lt;&gt;1),IF($GE122=1,1,),),0)</f>
        <v>0</v>
      </c>
      <c r="GX122" s="517">
        <f>IF($GF122&lt;&gt;1,IF(AND(SUM($GQ122:GW122)&lt;&gt;1),IF($GI122&gt;=2,1,),),0)</f>
        <v>0</v>
      </c>
      <c r="GY122" s="517">
        <f>IF($GF122&lt;&gt;1,IF(AND(SUM($GQ122:GX122)&lt;&gt;1),IF($GI122&gt;0,1,),),0)</f>
        <v>0</v>
      </c>
      <c r="GZ122" s="517">
        <f t="shared" si="424"/>
        <v>0</v>
      </c>
      <c r="HA122" s="517">
        <f>IF(AND(SUM($GZ122:GZ122)&lt;&gt;1,$GP122=4,$GF122=1,$GI122&gt;0),1,0)</f>
        <v>0</v>
      </c>
      <c r="HB122" s="517">
        <f t="shared" si="425"/>
        <v>0</v>
      </c>
      <c r="HC122" s="517">
        <f t="shared" si="426"/>
        <v>0</v>
      </c>
      <c r="HD122" s="517">
        <f>IF(AND($GP122=2,SUM($HB122:HC122)&lt;&gt;1),IF(AND($GE122=1,$GJ122&gt;=0.2),1,),)</f>
        <v>0</v>
      </c>
      <c r="HE122" s="517">
        <f>IF(AND($GP122=2,SUM($HB122:HD122)&lt;&gt;1),IF(AND($GE122=1,$GJ122&gt;=0.1),1,),)</f>
        <v>0</v>
      </c>
      <c r="HF122" s="517">
        <f>IF(AND($GP122=2,SUM($HB122:HE122)&lt;&gt;1),IF(AND($GE122=1,$GI122&gt;0),1,),)</f>
        <v>0</v>
      </c>
      <c r="HG122" s="517">
        <f>IF(AND($GP122=2,SUM($HB122:HF122)&lt;&gt;1),IF($GJ122&gt;=0.2,1,),)</f>
        <v>0</v>
      </c>
      <c r="HH122" s="517">
        <f>IF(AND($GP122=2,SUM($HB122:HG122)&lt;&gt;1),IF($GE122=1,1,),)</f>
        <v>0</v>
      </c>
      <c r="HI122" s="517">
        <f>IF(AND($GP122=2,SUM($HB122:HH122)&lt;&gt;1),IF($GJ122&gt;=0.1,1,),)</f>
        <v>0</v>
      </c>
      <c r="HJ122" s="517">
        <f>IF(AND(SUM($HB122:HI122)&lt;&gt;1,$GP122=2,$GI122&gt;0),1,)</f>
        <v>0</v>
      </c>
      <c r="HK122" s="517">
        <f t="shared" si="427"/>
        <v>0</v>
      </c>
      <c r="HL122" s="517">
        <f t="shared" si="428"/>
        <v>0</v>
      </c>
      <c r="HM122" s="517">
        <f>IF(AND($GP122=3,SUM($HK122:HL122)&lt;&gt;1),IF(AND($GE122=1,$GJ122&gt;=0.1),1,),)</f>
        <v>0</v>
      </c>
      <c r="HN122" s="517">
        <f>IF(AND($GP122=3,SUM($HK122:HM122)&lt;&gt;1),IF(AND($GE122=1,$GJ122&gt;=0.05),1,),)</f>
        <v>0</v>
      </c>
      <c r="HO122" s="517">
        <f>IF(AND($GP122=3,SUM($HK122:HN122)&lt;&gt;1),IF(AND($GE122=1,$GI122&gt;0),1,),)</f>
        <v>0</v>
      </c>
      <c r="HP122" s="517">
        <f>IF(AND($GP122=3,SUM($HK122:HO122)&lt;&gt;1),IF($GJ122&gt;=0.1,1,),)</f>
        <v>0</v>
      </c>
      <c r="HQ122" s="517">
        <f>IF(AND($GP122=3,SUM($HK122:HP122)&lt;&gt;1),IF($GE122=1,1,),)</f>
        <v>0</v>
      </c>
      <c r="HR122" s="517">
        <f>IF(AND($GP122=3,SUM($HK122:HQ122)&lt;&gt;1),IF($GJ122&gt;=0.05,1,),)</f>
        <v>0</v>
      </c>
      <c r="HS122" s="517">
        <f>IF(AND(SUM($HK122:HR122)&lt;&gt;1,$GP122=3,$GF122=1,$GI122&gt;0),1,)</f>
        <v>0</v>
      </c>
      <c r="HT122" s="831"/>
      <c r="HU122" s="520">
        <f t="shared" si="429"/>
        <v>0</v>
      </c>
      <c r="HV122" s="521">
        <f t="shared" si="430"/>
        <v>0</v>
      </c>
      <c r="HW122" s="521">
        <f t="shared" si="431"/>
        <v>0</v>
      </c>
      <c r="HX122" s="521">
        <f t="shared" si="432"/>
        <v>0</v>
      </c>
      <c r="HY122" s="521">
        <f t="shared" si="433"/>
        <v>0</v>
      </c>
      <c r="HZ122" s="521">
        <f t="shared" si="434"/>
        <v>0</v>
      </c>
      <c r="IA122" s="521">
        <f t="shared" si="435"/>
        <v>0</v>
      </c>
      <c r="IB122" s="521">
        <f t="shared" si="436"/>
        <v>0</v>
      </c>
      <c r="IC122" s="521">
        <f t="shared" si="437"/>
        <v>0</v>
      </c>
      <c r="ID122" s="521">
        <f t="shared" si="438"/>
        <v>0</v>
      </c>
      <c r="IE122" s="521">
        <f t="shared" si="439"/>
        <v>0</v>
      </c>
      <c r="IF122" s="521">
        <f t="shared" si="440"/>
        <v>0</v>
      </c>
      <c r="IG122" s="521">
        <f t="shared" si="441"/>
        <v>0</v>
      </c>
      <c r="IH122" s="521">
        <f t="shared" si="442"/>
        <v>0</v>
      </c>
      <c r="II122" s="521">
        <f t="shared" si="443"/>
        <v>0</v>
      </c>
      <c r="IJ122" s="521">
        <f t="shared" si="444"/>
        <v>0</v>
      </c>
      <c r="IK122" s="521">
        <f t="shared" si="445"/>
        <v>0</v>
      </c>
      <c r="IL122" s="521">
        <f t="shared" si="446"/>
        <v>0</v>
      </c>
      <c r="IM122" s="521">
        <f t="shared" si="447"/>
        <v>0</v>
      </c>
      <c r="IN122" s="521">
        <f t="shared" si="521"/>
        <v>0</v>
      </c>
      <c r="IO122" s="521">
        <f t="shared" si="522"/>
        <v>0</v>
      </c>
      <c r="IP122" s="521">
        <f t="shared" si="523"/>
        <v>0</v>
      </c>
      <c r="IQ122" s="521">
        <f t="shared" si="524"/>
        <v>0</v>
      </c>
      <c r="IR122" s="521">
        <f t="shared" si="525"/>
        <v>0</v>
      </c>
      <c r="IS122" s="521">
        <f t="shared" si="526"/>
        <v>0</v>
      </c>
      <c r="IT122" s="521">
        <f t="shared" si="527"/>
        <v>0</v>
      </c>
      <c r="IU122" s="521">
        <f t="shared" si="528"/>
        <v>0</v>
      </c>
      <c r="IV122" s="521">
        <f t="shared" si="529"/>
        <v>0</v>
      </c>
      <c r="IW122" s="823">
        <f t="shared" si="530"/>
        <v>0</v>
      </c>
      <c r="IX122" s="521">
        <f t="shared" si="531"/>
        <v>0</v>
      </c>
      <c r="IY122" s="521">
        <f t="shared" si="532"/>
        <v>0</v>
      </c>
      <c r="IZ122" s="823">
        <f t="shared" si="448"/>
        <v>0</v>
      </c>
      <c r="JA122" s="521">
        <f t="shared" si="533"/>
        <v>0</v>
      </c>
      <c r="JB122" s="521">
        <f t="shared" si="534"/>
        <v>0</v>
      </c>
      <c r="JC122" s="521">
        <f t="shared" si="535"/>
        <v>0</v>
      </c>
      <c r="JD122" s="521">
        <f t="shared" si="449"/>
        <v>0</v>
      </c>
      <c r="JE122" s="521">
        <f t="shared" si="450"/>
        <v>0</v>
      </c>
      <c r="JF122" s="521">
        <f t="shared" si="451"/>
        <v>0</v>
      </c>
      <c r="JG122" s="521">
        <f t="shared" si="452"/>
        <v>0</v>
      </c>
      <c r="JH122" s="521">
        <f t="shared" si="453"/>
        <v>0</v>
      </c>
      <c r="JI122" s="521">
        <f t="shared" si="454"/>
        <v>0</v>
      </c>
      <c r="JJ122" s="521">
        <f t="shared" si="455"/>
        <v>0</v>
      </c>
      <c r="JK122" s="521">
        <f t="shared" si="456"/>
        <v>0</v>
      </c>
      <c r="JL122" s="521">
        <f t="shared" si="457"/>
        <v>0</v>
      </c>
      <c r="JM122" s="521">
        <f t="shared" si="458"/>
        <v>0</v>
      </c>
      <c r="JN122" s="521">
        <f t="shared" si="459"/>
        <v>0</v>
      </c>
      <c r="JO122" s="521">
        <f t="shared" si="460"/>
        <v>0</v>
      </c>
      <c r="JP122" s="521">
        <f t="shared" si="461"/>
        <v>0</v>
      </c>
      <c r="JQ122" s="521">
        <f t="shared" si="462"/>
        <v>0</v>
      </c>
      <c r="JR122" s="521">
        <f t="shared" si="463"/>
        <v>0</v>
      </c>
      <c r="JS122" s="521">
        <f t="shared" si="464"/>
        <v>0</v>
      </c>
      <c r="JT122" s="521">
        <f t="shared" si="465"/>
        <v>0</v>
      </c>
      <c r="JU122" s="521">
        <f t="shared" si="466"/>
        <v>0</v>
      </c>
      <c r="JV122" s="521">
        <f t="shared" si="467"/>
        <v>0</v>
      </c>
      <c r="JW122" s="521">
        <f t="shared" si="468"/>
        <v>0</v>
      </c>
      <c r="JX122" s="521">
        <f t="shared" si="469"/>
        <v>0</v>
      </c>
      <c r="JY122" s="521">
        <f t="shared" si="470"/>
        <v>0</v>
      </c>
      <c r="JZ122" s="521">
        <f t="shared" si="471"/>
        <v>0</v>
      </c>
      <c r="KA122" s="521">
        <f t="shared" si="472"/>
        <v>0</v>
      </c>
      <c r="KB122" s="521">
        <f t="shared" si="473"/>
        <v>0</v>
      </c>
      <c r="KC122" s="521">
        <f t="shared" si="474"/>
        <v>0</v>
      </c>
      <c r="KD122" s="521">
        <f t="shared" si="475"/>
        <v>0</v>
      </c>
      <c r="KE122" s="521">
        <f t="shared" si="476"/>
        <v>0</v>
      </c>
      <c r="KF122" s="521">
        <f t="shared" si="536"/>
        <v>0</v>
      </c>
      <c r="KG122" s="521">
        <f t="shared" si="477"/>
        <v>0</v>
      </c>
      <c r="KH122" s="521">
        <f t="shared" si="478"/>
        <v>0</v>
      </c>
      <c r="KI122" s="522">
        <f t="shared" si="479"/>
        <v>0</v>
      </c>
      <c r="KJ122" s="521">
        <f t="shared" si="537"/>
        <v>0</v>
      </c>
      <c r="KK122" s="760">
        <f>IF(H122=1,VLOOKUP(C122,'総括表 (A表)'!$E$12:$AW$542,42,FALSE),)</f>
        <v>0</v>
      </c>
      <c r="KL122" s="524">
        <f t="shared" si="480"/>
        <v>0</v>
      </c>
      <c r="KM122" s="521" t="str">
        <f t="shared" si="352"/>
        <v/>
      </c>
      <c r="KN122" s="521" t="str">
        <f t="shared" si="353"/>
        <v/>
      </c>
      <c r="KO122" s="521" t="str">
        <f t="shared" si="481"/>
        <v/>
      </c>
      <c r="KP122" s="521" t="str">
        <f t="shared" si="354"/>
        <v/>
      </c>
      <c r="KQ122" s="521" t="str">
        <f t="shared" si="355"/>
        <v/>
      </c>
      <c r="KR122" s="521" t="str">
        <f t="shared" si="356"/>
        <v/>
      </c>
      <c r="KS122" s="521" t="str">
        <f t="shared" si="357"/>
        <v/>
      </c>
      <c r="KT122" s="521" t="str">
        <f t="shared" si="358"/>
        <v/>
      </c>
      <c r="KU122" s="760" t="str">
        <f t="shared" si="359"/>
        <v/>
      </c>
      <c r="KV122" s="521" t="str">
        <f t="shared" si="538"/>
        <v/>
      </c>
      <c r="KW122" s="520">
        <f t="shared" si="361"/>
        <v>0</v>
      </c>
      <c r="KX122" s="521" t="str">
        <f t="shared" si="482"/>
        <v/>
      </c>
      <c r="KY122" s="525">
        <f t="shared" si="539"/>
        <v>0</v>
      </c>
      <c r="KZ122" s="521" t="str">
        <f t="shared" si="540"/>
        <v/>
      </c>
      <c r="LA122" s="760" t="str">
        <f t="shared" si="541"/>
        <v/>
      </c>
      <c r="LB122" s="526" t="str">
        <f t="shared" si="365"/>
        <v>○</v>
      </c>
      <c r="LC122" s="520">
        <f t="shared" si="483"/>
        <v>0</v>
      </c>
      <c r="LD122" s="527">
        <f t="shared" si="484"/>
        <v>0</v>
      </c>
      <c r="LE122" s="527" t="str">
        <f t="shared" si="485"/>
        <v/>
      </c>
      <c r="LF122" s="761" t="str">
        <f t="shared" si="486"/>
        <v/>
      </c>
      <c r="LG122" s="735" t="str">
        <f t="shared" si="542"/>
        <v/>
      </c>
      <c r="LH122" s="530" t="str">
        <f t="shared" si="543"/>
        <v>○</v>
      </c>
      <c r="LI122" s="736">
        <f t="shared" si="368"/>
        <v>0</v>
      </c>
      <c r="LJ122" s="761">
        <f t="shared" si="544"/>
        <v>0</v>
      </c>
      <c r="LK122" s="532">
        <f t="shared" si="487"/>
        <v>0</v>
      </c>
      <c r="LL122" s="533" t="str">
        <f t="shared" si="488"/>
        <v>○</v>
      </c>
      <c r="LM122" s="600">
        <f t="shared" si="545"/>
        <v>0</v>
      </c>
      <c r="LN122" s="602" t="str">
        <f t="shared" si="489"/>
        <v>○</v>
      </c>
      <c r="LO122" s="608">
        <f t="shared" si="371"/>
        <v>0</v>
      </c>
      <c r="LP122" s="521" t="str">
        <f t="shared" si="546"/>
        <v/>
      </c>
      <c r="LQ122" s="607">
        <f t="shared" si="547"/>
        <v>0</v>
      </c>
      <c r="LR122" s="521" t="str">
        <f t="shared" si="548"/>
        <v/>
      </c>
      <c r="LS122" s="519" t="str">
        <f t="shared" si="549"/>
        <v/>
      </c>
      <c r="LT122" s="526" t="str">
        <f t="shared" si="376"/>
        <v>○</v>
      </c>
      <c r="LU122" s="601" t="str">
        <f t="shared" si="490"/>
        <v/>
      </c>
      <c r="LV122" s="601">
        <f t="shared" si="491"/>
        <v>0</v>
      </c>
      <c r="LW122" s="761">
        <f t="shared" si="550"/>
        <v>0</v>
      </c>
      <c r="LX122" s="735">
        <f t="shared" si="551"/>
        <v>0</v>
      </c>
      <c r="LY122" s="530" t="str">
        <f t="shared" si="379"/>
        <v>○</v>
      </c>
      <c r="LZ122" s="736">
        <f t="shared" si="552"/>
        <v>0</v>
      </c>
      <c r="MA122" s="761">
        <f t="shared" si="553"/>
        <v>0</v>
      </c>
      <c r="MB122" s="532">
        <f t="shared" si="554"/>
        <v>0</v>
      </c>
      <c r="MC122" s="533" t="str">
        <f t="shared" si="492"/>
        <v>○</v>
      </c>
      <c r="MD122" s="473">
        <f>IF(AND($H122=1,$T122=1),SUMIF($E$14:$E$213,E122,$CA$14:CA321),0)</f>
        <v>0</v>
      </c>
      <c r="ME122" s="856" t="str">
        <f t="shared" si="383"/>
        <v>○</v>
      </c>
      <c r="MF122" s="869" t="str">
        <f t="shared" si="493"/>
        <v/>
      </c>
      <c r="MG122" s="870" t="str">
        <f t="shared" si="555"/>
        <v/>
      </c>
      <c r="MH122" s="871" t="str">
        <f t="shared" si="556"/>
        <v/>
      </c>
      <c r="MI122" s="872" t="str">
        <f t="shared" si="494"/>
        <v/>
      </c>
      <c r="MJ122" s="873" t="str">
        <f t="shared" si="557"/>
        <v/>
      </c>
      <c r="MK122" s="874">
        <f t="shared" si="558"/>
        <v>0</v>
      </c>
    </row>
    <row r="123" spans="1:349" s="739" customFormat="1" ht="18.649999999999999" customHeight="1">
      <c r="A123" s="610">
        <f t="shared" si="559"/>
        <v>0</v>
      </c>
      <c r="B123" s="610">
        <f t="shared" si="563"/>
        <v>0</v>
      </c>
      <c r="C123" s="610">
        <f t="shared" si="570"/>
        <v>0</v>
      </c>
      <c r="D123" s="610">
        <f t="shared" si="564"/>
        <v>0</v>
      </c>
      <c r="E123" s="610">
        <f t="shared" si="565"/>
        <v>0</v>
      </c>
      <c r="F123" s="610">
        <f t="shared" si="566"/>
        <v>0</v>
      </c>
      <c r="G123" s="610">
        <f t="shared" si="567"/>
        <v>0</v>
      </c>
      <c r="H123" s="610">
        <f t="shared" si="568"/>
        <v>0</v>
      </c>
      <c r="I123" s="611">
        <f t="shared" si="313"/>
        <v>110</v>
      </c>
      <c r="J123" s="719"/>
      <c r="K123" s="720"/>
      <c r="L123" s="720"/>
      <c r="M123" s="720"/>
      <c r="N123" s="924"/>
      <c r="O123" s="918"/>
      <c r="P123" s="742"/>
      <c r="Q123" s="637">
        <f t="shared" si="394"/>
        <v>0</v>
      </c>
      <c r="R123" s="723"/>
      <c r="S123" s="724"/>
      <c r="T123" s="724"/>
      <c r="U123" s="724"/>
      <c r="V123" s="762">
        <f t="shared" si="569"/>
        <v>0</v>
      </c>
      <c r="W123" s="741"/>
      <c r="X123" s="745"/>
      <c r="Y123" s="745"/>
      <c r="Z123" s="741"/>
      <c r="AA123" s="639" t="str">
        <f t="shared" si="395"/>
        <v/>
      </c>
      <c r="AB123" s="640" t="str">
        <f t="shared" si="396"/>
        <v/>
      </c>
      <c r="AC123" s="731"/>
      <c r="AD123" s="641">
        <f t="shared" si="397"/>
        <v>0</v>
      </c>
      <c r="AE123" s="729"/>
      <c r="AF123" s="728">
        <f>'整理番号表 （R6時） '!$AC123</f>
        <v>0</v>
      </c>
      <c r="AG123" s="730">
        <f t="shared" si="560"/>
        <v>0</v>
      </c>
      <c r="AH123" s="731"/>
      <c r="AI123" s="731"/>
      <c r="AJ123" s="639">
        <f>IF(AI123&lt;&gt;0,VLOOKUP(AI123,'整理番号表 （R6時） '!$B$20:$F$47,2,FALSE),)</f>
        <v>0</v>
      </c>
      <c r="AK123" s="733"/>
      <c r="AL123" s="733"/>
      <c r="AM123" s="733"/>
      <c r="AN123" s="752"/>
      <c r="AO123" s="644" t="str">
        <f>IF(AND($S123=1,$AN123&lt;&gt;0),VLOOKUP(AN123,'整理番号表 （R6時） '!$P$6:$Q$39,2,FALSE),IF(AND($T123=1,$AN123&gt;0,$AN123&lt;=8),VLOOKUP($AN123,'整理番号表 （R6時） '!$P$6:$Q$13,2,FALSE),IF($AN123&gt;=9,"ﾘｰｽは1～8の数字を選択","")))</f>
        <v/>
      </c>
      <c r="AP123" s="865"/>
      <c r="AQ123" s="645">
        <f t="shared" si="399"/>
        <v>0</v>
      </c>
      <c r="AR123" s="810"/>
      <c r="AS123" s="741"/>
      <c r="AT123" s="756"/>
      <c r="AU123" s="757"/>
      <c r="AV123" s="755"/>
      <c r="AW123" s="752"/>
      <c r="AX123" s="751">
        <f>IF(AW123&lt;&gt;0,VLOOKUP(AW123,'整理番号表 （R6時） '!$P$43:$R$49,2,FALSE),)</f>
        <v>0</v>
      </c>
      <c r="AY123" s="758"/>
      <c r="AZ123" s="757"/>
      <c r="BA123" s="755"/>
      <c r="BB123" s="754"/>
      <c r="BC123" s="759">
        <f t="shared" si="400"/>
        <v>0</v>
      </c>
      <c r="BD123" s="763">
        <f t="shared" si="503"/>
        <v>0</v>
      </c>
      <c r="BE123" s="759">
        <f t="shared" si="401"/>
        <v>0</v>
      </c>
      <c r="BF123" s="508"/>
      <c r="BG123" s="508"/>
      <c r="BH123" s="508"/>
      <c r="BI123" s="509"/>
      <c r="BJ123" s="770" t="str">
        <f t="shared" si="402"/>
        <v/>
      </c>
      <c r="BK123" s="772" t="str">
        <f t="shared" si="403"/>
        <v/>
      </c>
      <c r="BL123" s="648">
        <f t="shared" si="404"/>
        <v>0</v>
      </c>
      <c r="BM123" s="836"/>
      <c r="BN123" s="748"/>
      <c r="BO123" s="593"/>
      <c r="BP123" s="902"/>
      <c r="BQ123" s="756"/>
      <c r="BR123" s="756"/>
      <c r="BS123" s="756"/>
      <c r="BT123" s="929" t="str">
        <f t="shared" si="571"/>
        <v/>
      </c>
      <c r="BU123" s="911"/>
      <c r="BV123" s="752"/>
      <c r="BW123" s="751">
        <f>IF(BV123&lt;&gt;0,VLOOKUP(BV123,'整理番号表 （R6時） '!$P$43:$R$49,2,FALSE),)</f>
        <v>0</v>
      </c>
      <c r="BX123" s="758"/>
      <c r="BY123" s="757"/>
      <c r="BZ123" s="759" t="str">
        <f t="shared" si="405"/>
        <v/>
      </c>
      <c r="CA123" s="712"/>
      <c r="CB123" s="759">
        <f t="shared" si="406"/>
        <v>0</v>
      </c>
      <c r="CC123" s="763" t="str">
        <f t="shared" si="504"/>
        <v/>
      </c>
      <c r="CD123" s="754"/>
      <c r="CE123" s="754"/>
      <c r="CF123" s="759">
        <f t="shared" si="407"/>
        <v>0</v>
      </c>
      <c r="CG123" s="748"/>
      <c r="CH123" s="748"/>
      <c r="CI123" s="622"/>
      <c r="CJ123" s="853"/>
      <c r="CK123" s="854"/>
      <c r="CL123" s="665" t="str">
        <f t="shared" si="408"/>
        <v/>
      </c>
      <c r="CM123" s="666" t="str">
        <f t="shared" si="505"/>
        <v/>
      </c>
      <c r="CN123" s="744"/>
      <c r="CO123" s="496"/>
      <c r="CP123" s="762" t="str">
        <f t="shared" si="506"/>
        <v/>
      </c>
      <c r="CQ123" s="740"/>
      <c r="CR123" s="749"/>
      <c r="CS123" s="740"/>
      <c r="CT123" s="740"/>
      <c r="CU123" s="740"/>
      <c r="CV123" s="649" t="str">
        <f t="shared" si="409"/>
        <v/>
      </c>
      <c r="CW123" s="547">
        <f t="shared" si="410"/>
        <v>0</v>
      </c>
      <c r="CX123" s="762" t="str">
        <f t="shared" si="507"/>
        <v/>
      </c>
      <c r="CY123" s="715"/>
      <c r="CZ123" s="740"/>
      <c r="DA123" s="715"/>
      <c r="DB123" s="715"/>
      <c r="DC123" s="714"/>
      <c r="DD123" s="649" t="str">
        <f t="shared" si="411"/>
        <v/>
      </c>
      <c r="DE123" s="547" t="str">
        <f t="shared" si="412"/>
        <v/>
      </c>
      <c r="DF123" s="762">
        <f t="shared" si="413"/>
        <v>0</v>
      </c>
      <c r="DG123" s="762" t="str">
        <f t="shared" si="414"/>
        <v/>
      </c>
      <c r="DH123" s="762">
        <f t="shared" si="415"/>
        <v>0</v>
      </c>
      <c r="DI123" s="762">
        <f t="shared" si="416"/>
        <v>0</v>
      </c>
      <c r="DJ123" s="762">
        <f t="shared" si="417"/>
        <v>0</v>
      </c>
      <c r="DK123" s="762">
        <f t="shared" si="418"/>
        <v>0</v>
      </c>
      <c r="DL123" s="762">
        <f t="shared" si="419"/>
        <v>0</v>
      </c>
      <c r="DM123" s="762" t="str">
        <f t="shared" si="420"/>
        <v/>
      </c>
      <c r="DN123" s="855"/>
      <c r="DO123" s="661">
        <f t="shared" si="561"/>
        <v>0</v>
      </c>
      <c r="DP123" s="336">
        <f t="shared" si="561"/>
        <v>0</v>
      </c>
      <c r="DQ123" s="336">
        <f t="shared" si="561"/>
        <v>0</v>
      </c>
      <c r="DR123" s="336">
        <f t="shared" si="561"/>
        <v>0</v>
      </c>
      <c r="DS123" s="336">
        <f t="shared" si="561"/>
        <v>0</v>
      </c>
      <c r="DT123" s="336">
        <f t="shared" si="561"/>
        <v>0</v>
      </c>
      <c r="DU123" s="336">
        <f t="shared" si="508"/>
        <v>0</v>
      </c>
      <c r="DV123" s="336">
        <f t="shared" si="562"/>
        <v>0</v>
      </c>
      <c r="DW123" s="336">
        <f t="shared" si="562"/>
        <v>0</v>
      </c>
      <c r="DX123" s="336">
        <f t="shared" si="562"/>
        <v>0</v>
      </c>
      <c r="DY123" s="336">
        <f t="shared" si="562"/>
        <v>0</v>
      </c>
      <c r="DZ123" s="336">
        <f t="shared" si="562"/>
        <v>0</v>
      </c>
      <c r="EA123" s="336">
        <f t="shared" si="562"/>
        <v>0</v>
      </c>
      <c r="EB123" s="336">
        <f t="shared" si="509"/>
        <v>0</v>
      </c>
      <c r="EC123" s="336">
        <f t="shared" si="510"/>
        <v>0</v>
      </c>
      <c r="ED123" s="336">
        <f t="shared" si="511"/>
        <v>0</v>
      </c>
      <c r="EE123" s="336">
        <f t="shared" si="512"/>
        <v>0</v>
      </c>
      <c r="EF123" s="336">
        <f t="shared" si="513"/>
        <v>0</v>
      </c>
      <c r="EG123" s="390">
        <f t="shared" si="514"/>
        <v>0</v>
      </c>
      <c r="EH123" s="650">
        <f t="shared" si="421"/>
        <v>0</v>
      </c>
      <c r="EI123" s="650">
        <f>IF($AA123=1,IF(SUM($EH123:EH123)&lt;&gt;1,IF(SUM(GR123,HC123,HL123)&gt;0,1,),),)</f>
        <v>0</v>
      </c>
      <c r="EJ123" s="650">
        <f>IF($AA123=1,IF(SUM($EH123:EI123)&lt;&gt;1,IF(SUM(GS123,HD123,HM123)&gt;0,1,),),)</f>
        <v>0</v>
      </c>
      <c r="EK123" s="650">
        <f>IF($AA123=1,IF(SUM($EH123:EJ123)&lt;&gt;1,IF(SUM(GT123,HE123,HN123)&gt;0,1,),),)</f>
        <v>0</v>
      </c>
      <c r="EL123" s="650">
        <f>IF($AA123=1,IF(SUM($EH123:EK123)&lt;&gt;1,IF(SUM(GU123,GZ123,HF123,HO123)&gt;0,1,),),)</f>
        <v>0</v>
      </c>
      <c r="EM123" s="650">
        <f>IF($AA123=1,IF(SUM($EH123:EK123)&lt;&gt;1,IF(SUM(GV123,HG123,HP123)&gt;0,1,),),)</f>
        <v>0</v>
      </c>
      <c r="EN123" s="650">
        <f>IF($AA123=1,IF(SUM($EH123:EL123)&lt;&gt;1,IF(SUM(GW123,HH123,HQ123)&gt;0,1,),),)</f>
        <v>0</v>
      </c>
      <c r="EO123" s="650">
        <f>IF($AA123=1,IF(SUM($EH123:EM123)&lt;&gt;1,IF(SUM(GX123,HI123,HR123)&gt;0,1,),),)</f>
        <v>0</v>
      </c>
      <c r="EP123" s="650">
        <f>IF($AA123=1,IF(SUM($EH123:EO123)&lt;&gt;1,IF(SUM(GY123,HJ123,HS123,HA123)&gt;0,1,),),)</f>
        <v>0</v>
      </c>
      <c r="EQ123" s="818"/>
      <c r="ER123" s="818"/>
      <c r="ES123" s="818"/>
      <c r="ET123" s="818"/>
      <c r="EU123" s="818"/>
      <c r="EV123" s="818"/>
      <c r="EW123" s="59"/>
      <c r="EX123" s="59"/>
      <c r="EY123" s="59"/>
      <c r="EZ123" s="59"/>
      <c r="FA123" s="59"/>
      <c r="FB123" s="650">
        <f t="shared" si="327"/>
        <v>0</v>
      </c>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11"/>
      <c r="GB123" s="59"/>
      <c r="GC123" s="932"/>
      <c r="GD123" s="662"/>
      <c r="GE123" s="512"/>
      <c r="GF123" s="513"/>
      <c r="GG123" s="514"/>
      <c r="GH123" s="514"/>
      <c r="GI123" s="515">
        <f t="shared" si="515"/>
        <v>0</v>
      </c>
      <c r="GJ123" s="516">
        <f t="shared" si="516"/>
        <v>0</v>
      </c>
      <c r="GK123" s="517">
        <f t="shared" si="330"/>
        <v>0</v>
      </c>
      <c r="GL123" s="518">
        <f t="shared" si="517"/>
        <v>0</v>
      </c>
      <c r="GM123" s="518">
        <f t="shared" si="518"/>
        <v>0</v>
      </c>
      <c r="GN123" s="518">
        <f t="shared" si="519"/>
        <v>0</v>
      </c>
      <c r="GO123" s="518">
        <f t="shared" si="520"/>
        <v>0</v>
      </c>
      <c r="GP123" s="517">
        <f t="shared" si="422"/>
        <v>0</v>
      </c>
      <c r="GQ123" s="517">
        <f t="shared" si="423"/>
        <v>0</v>
      </c>
      <c r="GR123" s="517">
        <f>IF($GF123&lt;&gt;1,IF(AND(SUM($GQ123:GQ123)&lt;&gt;1),IF($GI123&gt;=10,1,),),0)</f>
        <v>0</v>
      </c>
      <c r="GS123" s="517">
        <f>IF($GF123&lt;&gt;1,IF(AND(SUM($GQ123:GR123)&lt;&gt;1),IF(AND($GE123=1,$GI123&gt;=4),1,),),0)</f>
        <v>0</v>
      </c>
      <c r="GT123" s="517">
        <f>IF($GF123&lt;&gt;1,IF(AND(SUM($GQ123:GS123)&lt;&gt;1),IF(AND($GE123=1,$GI123&gt;=2),1,),),0)</f>
        <v>0</v>
      </c>
      <c r="GU123" s="517">
        <f>IF($GF123&lt;&gt;1,IF(AND(SUM($GQ123:GT123)&lt;&gt;1),IF(AND($GE123=1,$GI123&gt;0),1,),),0)</f>
        <v>0</v>
      </c>
      <c r="GV123" s="517">
        <f>IF($GF123&lt;&gt;1,IF(AND(SUM($GQ123:GU123)&lt;&gt;1),IF($GI123&gt;=4,1,),),0)</f>
        <v>0</v>
      </c>
      <c r="GW123" s="517">
        <f>IF($GF123&lt;&gt;1,IF(AND(SUM($GQ123:GV123)&lt;&gt;1),IF($GE123=1,1,),),0)</f>
        <v>0</v>
      </c>
      <c r="GX123" s="517">
        <f>IF($GF123&lt;&gt;1,IF(AND(SUM($GQ123:GW123)&lt;&gt;1),IF($GI123&gt;=2,1,),),0)</f>
        <v>0</v>
      </c>
      <c r="GY123" s="517">
        <f>IF($GF123&lt;&gt;1,IF(AND(SUM($GQ123:GX123)&lt;&gt;1),IF($GI123&gt;0,1,),),0)</f>
        <v>0</v>
      </c>
      <c r="GZ123" s="517">
        <f t="shared" si="424"/>
        <v>0</v>
      </c>
      <c r="HA123" s="517">
        <f>IF(AND(SUM($GZ123:GZ123)&lt;&gt;1,$GP123=4,$GF123=1,$GI123&gt;0),1,0)</f>
        <v>0</v>
      </c>
      <c r="HB123" s="517">
        <f t="shared" si="425"/>
        <v>0</v>
      </c>
      <c r="HC123" s="517">
        <f t="shared" si="426"/>
        <v>0</v>
      </c>
      <c r="HD123" s="517">
        <f>IF(AND($GP123=2,SUM($HB123:HC123)&lt;&gt;1),IF(AND($GE123=1,$GJ123&gt;=0.2),1,),)</f>
        <v>0</v>
      </c>
      <c r="HE123" s="517">
        <f>IF(AND($GP123=2,SUM($HB123:HD123)&lt;&gt;1),IF(AND($GE123=1,$GJ123&gt;=0.1),1,),)</f>
        <v>0</v>
      </c>
      <c r="HF123" s="517">
        <f>IF(AND($GP123=2,SUM($HB123:HE123)&lt;&gt;1),IF(AND($GE123=1,$GI123&gt;0),1,),)</f>
        <v>0</v>
      </c>
      <c r="HG123" s="517">
        <f>IF(AND($GP123=2,SUM($HB123:HF123)&lt;&gt;1),IF($GJ123&gt;=0.2,1,),)</f>
        <v>0</v>
      </c>
      <c r="HH123" s="517">
        <f>IF(AND($GP123=2,SUM($HB123:HG123)&lt;&gt;1),IF($GE123=1,1,),)</f>
        <v>0</v>
      </c>
      <c r="HI123" s="517">
        <f>IF(AND($GP123=2,SUM($HB123:HH123)&lt;&gt;1),IF($GJ123&gt;=0.1,1,),)</f>
        <v>0</v>
      </c>
      <c r="HJ123" s="517">
        <f>IF(AND(SUM($HB123:HI123)&lt;&gt;1,$GP123=2,$GI123&gt;0),1,)</f>
        <v>0</v>
      </c>
      <c r="HK123" s="517">
        <f t="shared" si="427"/>
        <v>0</v>
      </c>
      <c r="HL123" s="517">
        <f t="shared" si="428"/>
        <v>0</v>
      </c>
      <c r="HM123" s="517">
        <f>IF(AND($GP123=3,SUM($HK123:HL123)&lt;&gt;1),IF(AND($GE123=1,$GJ123&gt;=0.1),1,),)</f>
        <v>0</v>
      </c>
      <c r="HN123" s="517">
        <f>IF(AND($GP123=3,SUM($HK123:HM123)&lt;&gt;1),IF(AND($GE123=1,$GJ123&gt;=0.05),1,),)</f>
        <v>0</v>
      </c>
      <c r="HO123" s="517">
        <f>IF(AND($GP123=3,SUM($HK123:HN123)&lt;&gt;1),IF(AND($GE123=1,$GI123&gt;0),1,),)</f>
        <v>0</v>
      </c>
      <c r="HP123" s="517">
        <f>IF(AND($GP123=3,SUM($HK123:HO123)&lt;&gt;1),IF($GJ123&gt;=0.1,1,),)</f>
        <v>0</v>
      </c>
      <c r="HQ123" s="517">
        <f>IF(AND($GP123=3,SUM($HK123:HP123)&lt;&gt;1),IF($GE123=1,1,),)</f>
        <v>0</v>
      </c>
      <c r="HR123" s="517">
        <f>IF(AND($GP123=3,SUM($HK123:HQ123)&lt;&gt;1),IF($GJ123&gt;=0.05,1,),)</f>
        <v>0</v>
      </c>
      <c r="HS123" s="517">
        <f>IF(AND(SUM($HK123:HR123)&lt;&gt;1,$GP123=3,$GF123=1,$GI123&gt;0),1,)</f>
        <v>0</v>
      </c>
      <c r="HT123" s="831"/>
      <c r="HU123" s="520">
        <f t="shared" si="429"/>
        <v>0</v>
      </c>
      <c r="HV123" s="521">
        <f t="shared" si="430"/>
        <v>0</v>
      </c>
      <c r="HW123" s="521">
        <f t="shared" si="431"/>
        <v>0</v>
      </c>
      <c r="HX123" s="521">
        <f t="shared" si="432"/>
        <v>0</v>
      </c>
      <c r="HY123" s="521">
        <f t="shared" si="433"/>
        <v>0</v>
      </c>
      <c r="HZ123" s="521">
        <f t="shared" si="434"/>
        <v>0</v>
      </c>
      <c r="IA123" s="521">
        <f t="shared" si="435"/>
        <v>0</v>
      </c>
      <c r="IB123" s="521">
        <f t="shared" si="436"/>
        <v>0</v>
      </c>
      <c r="IC123" s="521">
        <f t="shared" si="437"/>
        <v>0</v>
      </c>
      <c r="ID123" s="521">
        <f t="shared" si="438"/>
        <v>0</v>
      </c>
      <c r="IE123" s="521">
        <f t="shared" si="439"/>
        <v>0</v>
      </c>
      <c r="IF123" s="521">
        <f t="shared" si="440"/>
        <v>0</v>
      </c>
      <c r="IG123" s="521">
        <f t="shared" si="441"/>
        <v>0</v>
      </c>
      <c r="IH123" s="521">
        <f t="shared" si="442"/>
        <v>0</v>
      </c>
      <c r="II123" s="521">
        <f t="shared" si="443"/>
        <v>0</v>
      </c>
      <c r="IJ123" s="521">
        <f t="shared" si="444"/>
        <v>0</v>
      </c>
      <c r="IK123" s="521">
        <f t="shared" si="445"/>
        <v>0</v>
      </c>
      <c r="IL123" s="521">
        <f t="shared" si="446"/>
        <v>0</v>
      </c>
      <c r="IM123" s="521">
        <f t="shared" si="447"/>
        <v>0</v>
      </c>
      <c r="IN123" s="521">
        <f t="shared" si="521"/>
        <v>0</v>
      </c>
      <c r="IO123" s="521">
        <f t="shared" si="522"/>
        <v>0</v>
      </c>
      <c r="IP123" s="521">
        <f t="shared" si="523"/>
        <v>0</v>
      </c>
      <c r="IQ123" s="521">
        <f t="shared" si="524"/>
        <v>0</v>
      </c>
      <c r="IR123" s="521">
        <f t="shared" si="525"/>
        <v>0</v>
      </c>
      <c r="IS123" s="521">
        <f t="shared" si="526"/>
        <v>0</v>
      </c>
      <c r="IT123" s="521">
        <f t="shared" si="527"/>
        <v>0</v>
      </c>
      <c r="IU123" s="521">
        <f t="shared" si="528"/>
        <v>0</v>
      </c>
      <c r="IV123" s="521">
        <f t="shared" si="529"/>
        <v>0</v>
      </c>
      <c r="IW123" s="823">
        <f t="shared" si="530"/>
        <v>0</v>
      </c>
      <c r="IX123" s="521">
        <f t="shared" si="531"/>
        <v>0</v>
      </c>
      <c r="IY123" s="521">
        <f t="shared" si="532"/>
        <v>0</v>
      </c>
      <c r="IZ123" s="823">
        <f t="shared" si="448"/>
        <v>0</v>
      </c>
      <c r="JA123" s="521">
        <f t="shared" si="533"/>
        <v>0</v>
      </c>
      <c r="JB123" s="521">
        <f t="shared" si="534"/>
        <v>0</v>
      </c>
      <c r="JC123" s="521">
        <f t="shared" si="535"/>
        <v>0</v>
      </c>
      <c r="JD123" s="521">
        <f t="shared" si="449"/>
        <v>0</v>
      </c>
      <c r="JE123" s="521">
        <f t="shared" si="450"/>
        <v>0</v>
      </c>
      <c r="JF123" s="521">
        <f t="shared" si="451"/>
        <v>0</v>
      </c>
      <c r="JG123" s="521">
        <f t="shared" si="452"/>
        <v>0</v>
      </c>
      <c r="JH123" s="521">
        <f t="shared" si="453"/>
        <v>0</v>
      </c>
      <c r="JI123" s="521">
        <f t="shared" si="454"/>
        <v>0</v>
      </c>
      <c r="JJ123" s="521">
        <f t="shared" si="455"/>
        <v>0</v>
      </c>
      <c r="JK123" s="521">
        <f t="shared" si="456"/>
        <v>0</v>
      </c>
      <c r="JL123" s="521">
        <f t="shared" si="457"/>
        <v>0</v>
      </c>
      <c r="JM123" s="521">
        <f t="shared" si="458"/>
        <v>0</v>
      </c>
      <c r="JN123" s="521">
        <f t="shared" si="459"/>
        <v>0</v>
      </c>
      <c r="JO123" s="521">
        <f t="shared" si="460"/>
        <v>0</v>
      </c>
      <c r="JP123" s="521">
        <f t="shared" si="461"/>
        <v>0</v>
      </c>
      <c r="JQ123" s="521">
        <f t="shared" si="462"/>
        <v>0</v>
      </c>
      <c r="JR123" s="521">
        <f t="shared" si="463"/>
        <v>0</v>
      </c>
      <c r="JS123" s="521">
        <f t="shared" si="464"/>
        <v>0</v>
      </c>
      <c r="JT123" s="521">
        <f t="shared" si="465"/>
        <v>0</v>
      </c>
      <c r="JU123" s="521">
        <f t="shared" si="466"/>
        <v>0</v>
      </c>
      <c r="JV123" s="521">
        <f t="shared" si="467"/>
        <v>0</v>
      </c>
      <c r="JW123" s="521">
        <f t="shared" si="468"/>
        <v>0</v>
      </c>
      <c r="JX123" s="521">
        <f t="shared" si="469"/>
        <v>0</v>
      </c>
      <c r="JY123" s="521">
        <f t="shared" si="470"/>
        <v>0</v>
      </c>
      <c r="JZ123" s="521">
        <f t="shared" si="471"/>
        <v>0</v>
      </c>
      <c r="KA123" s="521">
        <f t="shared" si="472"/>
        <v>0</v>
      </c>
      <c r="KB123" s="521">
        <f t="shared" si="473"/>
        <v>0</v>
      </c>
      <c r="KC123" s="521">
        <f t="shared" si="474"/>
        <v>0</v>
      </c>
      <c r="KD123" s="521">
        <f t="shared" si="475"/>
        <v>0</v>
      </c>
      <c r="KE123" s="521">
        <f t="shared" si="476"/>
        <v>0</v>
      </c>
      <c r="KF123" s="521">
        <f t="shared" si="536"/>
        <v>0</v>
      </c>
      <c r="KG123" s="521">
        <f t="shared" si="477"/>
        <v>0</v>
      </c>
      <c r="KH123" s="521">
        <f t="shared" si="478"/>
        <v>0</v>
      </c>
      <c r="KI123" s="522">
        <f t="shared" si="479"/>
        <v>0</v>
      </c>
      <c r="KJ123" s="521">
        <f t="shared" si="537"/>
        <v>0</v>
      </c>
      <c r="KK123" s="760">
        <f>IF(H123=1,VLOOKUP(C123,'総括表 (A表)'!$E$12:$AW$542,42,FALSE),)</f>
        <v>0</v>
      </c>
      <c r="KL123" s="524">
        <f t="shared" si="480"/>
        <v>0</v>
      </c>
      <c r="KM123" s="521" t="str">
        <f t="shared" si="352"/>
        <v/>
      </c>
      <c r="KN123" s="521" t="str">
        <f t="shared" si="353"/>
        <v/>
      </c>
      <c r="KO123" s="521" t="str">
        <f t="shared" si="481"/>
        <v/>
      </c>
      <c r="KP123" s="521" t="str">
        <f t="shared" si="354"/>
        <v/>
      </c>
      <c r="KQ123" s="521" t="str">
        <f t="shared" si="355"/>
        <v/>
      </c>
      <c r="KR123" s="521" t="str">
        <f t="shared" si="356"/>
        <v/>
      </c>
      <c r="KS123" s="521" t="str">
        <f t="shared" si="357"/>
        <v/>
      </c>
      <c r="KT123" s="521" t="str">
        <f t="shared" si="358"/>
        <v/>
      </c>
      <c r="KU123" s="760" t="str">
        <f t="shared" si="359"/>
        <v/>
      </c>
      <c r="KV123" s="521" t="str">
        <f t="shared" si="538"/>
        <v/>
      </c>
      <c r="KW123" s="520">
        <f t="shared" si="361"/>
        <v>0</v>
      </c>
      <c r="KX123" s="521" t="str">
        <f t="shared" si="482"/>
        <v/>
      </c>
      <c r="KY123" s="525">
        <f t="shared" si="539"/>
        <v>0</v>
      </c>
      <c r="KZ123" s="521" t="str">
        <f t="shared" si="540"/>
        <v/>
      </c>
      <c r="LA123" s="760" t="str">
        <f t="shared" si="541"/>
        <v/>
      </c>
      <c r="LB123" s="526" t="str">
        <f t="shared" si="365"/>
        <v>○</v>
      </c>
      <c r="LC123" s="520">
        <f t="shared" si="483"/>
        <v>0</v>
      </c>
      <c r="LD123" s="527">
        <f t="shared" si="484"/>
        <v>0</v>
      </c>
      <c r="LE123" s="527" t="str">
        <f t="shared" si="485"/>
        <v/>
      </c>
      <c r="LF123" s="761" t="str">
        <f t="shared" si="486"/>
        <v/>
      </c>
      <c r="LG123" s="735" t="str">
        <f t="shared" si="542"/>
        <v/>
      </c>
      <c r="LH123" s="530" t="str">
        <f t="shared" si="543"/>
        <v>○</v>
      </c>
      <c r="LI123" s="736">
        <f t="shared" si="368"/>
        <v>0</v>
      </c>
      <c r="LJ123" s="761">
        <f t="shared" si="544"/>
        <v>0</v>
      </c>
      <c r="LK123" s="532">
        <f t="shared" si="487"/>
        <v>0</v>
      </c>
      <c r="LL123" s="533" t="str">
        <f t="shared" si="488"/>
        <v>○</v>
      </c>
      <c r="LM123" s="600">
        <f t="shared" si="545"/>
        <v>0</v>
      </c>
      <c r="LN123" s="602" t="str">
        <f t="shared" si="489"/>
        <v>○</v>
      </c>
      <c r="LO123" s="608">
        <f t="shared" si="371"/>
        <v>0</v>
      </c>
      <c r="LP123" s="521" t="str">
        <f t="shared" si="546"/>
        <v/>
      </c>
      <c r="LQ123" s="607">
        <f t="shared" si="547"/>
        <v>0</v>
      </c>
      <c r="LR123" s="521" t="str">
        <f t="shared" si="548"/>
        <v/>
      </c>
      <c r="LS123" s="519" t="str">
        <f t="shared" si="549"/>
        <v/>
      </c>
      <c r="LT123" s="526" t="str">
        <f t="shared" si="376"/>
        <v>○</v>
      </c>
      <c r="LU123" s="601" t="str">
        <f t="shared" si="490"/>
        <v/>
      </c>
      <c r="LV123" s="601">
        <f t="shared" si="491"/>
        <v>0</v>
      </c>
      <c r="LW123" s="761">
        <f t="shared" si="550"/>
        <v>0</v>
      </c>
      <c r="LX123" s="735">
        <f t="shared" si="551"/>
        <v>0</v>
      </c>
      <c r="LY123" s="530" t="str">
        <f t="shared" si="379"/>
        <v>○</v>
      </c>
      <c r="LZ123" s="736">
        <f t="shared" si="552"/>
        <v>0</v>
      </c>
      <c r="MA123" s="761">
        <f t="shared" si="553"/>
        <v>0</v>
      </c>
      <c r="MB123" s="532">
        <f t="shared" si="554"/>
        <v>0</v>
      </c>
      <c r="MC123" s="533" t="str">
        <f t="shared" si="492"/>
        <v>○</v>
      </c>
      <c r="MD123" s="473">
        <f>IF(AND($H123=1,$T123=1),SUMIF($E$14:$E$213,E123,$CA$14:CA322),0)</f>
        <v>0</v>
      </c>
      <c r="ME123" s="856" t="str">
        <f t="shared" si="383"/>
        <v>○</v>
      </c>
      <c r="MF123" s="869" t="str">
        <f t="shared" si="493"/>
        <v/>
      </c>
      <c r="MG123" s="870" t="str">
        <f t="shared" si="555"/>
        <v/>
      </c>
      <c r="MH123" s="871" t="str">
        <f t="shared" si="556"/>
        <v/>
      </c>
      <c r="MI123" s="872" t="str">
        <f t="shared" si="494"/>
        <v/>
      </c>
      <c r="MJ123" s="873" t="str">
        <f t="shared" si="557"/>
        <v/>
      </c>
      <c r="MK123" s="874">
        <f t="shared" si="558"/>
        <v>0</v>
      </c>
    </row>
    <row r="124" spans="1:349" s="739" customFormat="1" ht="18.649999999999999" customHeight="1">
      <c r="A124" s="610">
        <f t="shared" si="559"/>
        <v>0</v>
      </c>
      <c r="B124" s="610">
        <f t="shared" si="563"/>
        <v>0</v>
      </c>
      <c r="C124" s="610">
        <f t="shared" si="570"/>
        <v>0</v>
      </c>
      <c r="D124" s="610">
        <f t="shared" si="564"/>
        <v>0</v>
      </c>
      <c r="E124" s="610">
        <f t="shared" si="565"/>
        <v>0</v>
      </c>
      <c r="F124" s="610">
        <f t="shared" si="566"/>
        <v>0</v>
      </c>
      <c r="G124" s="610">
        <f t="shared" si="567"/>
        <v>0</v>
      </c>
      <c r="H124" s="610">
        <f t="shared" si="568"/>
        <v>0</v>
      </c>
      <c r="I124" s="611">
        <f t="shared" si="313"/>
        <v>111</v>
      </c>
      <c r="J124" s="719"/>
      <c r="K124" s="720"/>
      <c r="L124" s="720"/>
      <c r="M124" s="720"/>
      <c r="N124" s="924"/>
      <c r="O124" s="918"/>
      <c r="P124" s="742"/>
      <c r="Q124" s="637">
        <f t="shared" si="394"/>
        <v>0</v>
      </c>
      <c r="R124" s="723"/>
      <c r="S124" s="724"/>
      <c r="T124" s="724"/>
      <c r="U124" s="724"/>
      <c r="V124" s="762">
        <f t="shared" si="569"/>
        <v>0</v>
      </c>
      <c r="W124" s="741"/>
      <c r="X124" s="745"/>
      <c r="Y124" s="745"/>
      <c r="Z124" s="741"/>
      <c r="AA124" s="639" t="str">
        <f t="shared" si="395"/>
        <v/>
      </c>
      <c r="AB124" s="640" t="str">
        <f t="shared" si="396"/>
        <v/>
      </c>
      <c r="AC124" s="731"/>
      <c r="AD124" s="641">
        <f t="shared" si="397"/>
        <v>0</v>
      </c>
      <c r="AE124" s="729"/>
      <c r="AF124" s="728">
        <f>'整理番号表 （R6時） '!$AC124</f>
        <v>0</v>
      </c>
      <c r="AG124" s="730">
        <f t="shared" si="560"/>
        <v>0</v>
      </c>
      <c r="AH124" s="731"/>
      <c r="AI124" s="731"/>
      <c r="AJ124" s="639">
        <f>IF(AI124&lt;&gt;0,VLOOKUP(AI124,'整理番号表 （R6時） '!$B$20:$F$47,2,FALSE),)</f>
        <v>0</v>
      </c>
      <c r="AK124" s="733"/>
      <c r="AL124" s="733"/>
      <c r="AM124" s="733"/>
      <c r="AN124" s="752"/>
      <c r="AO124" s="644" t="str">
        <f>IF(AND($S124=1,$AN124&lt;&gt;0),VLOOKUP(AN124,'整理番号表 （R6時） '!$P$6:$Q$39,2,FALSE),IF(AND($T124=1,$AN124&gt;0,$AN124&lt;=8),VLOOKUP($AN124,'整理番号表 （R6時） '!$P$6:$Q$13,2,FALSE),IF($AN124&gt;=9,"ﾘｰｽは1～8の数字を選択","")))</f>
        <v/>
      </c>
      <c r="AP124" s="865"/>
      <c r="AQ124" s="645">
        <f t="shared" si="399"/>
        <v>0</v>
      </c>
      <c r="AR124" s="810"/>
      <c r="AS124" s="741"/>
      <c r="AT124" s="756"/>
      <c r="AU124" s="757"/>
      <c r="AV124" s="755"/>
      <c r="AW124" s="752"/>
      <c r="AX124" s="751">
        <f>IF(AW124&lt;&gt;0,VLOOKUP(AW124,'整理番号表 （R6時） '!$P$43:$R$49,2,FALSE),)</f>
        <v>0</v>
      </c>
      <c r="AY124" s="758"/>
      <c r="AZ124" s="757"/>
      <c r="BA124" s="755"/>
      <c r="BB124" s="754"/>
      <c r="BC124" s="759">
        <f t="shared" si="400"/>
        <v>0</v>
      </c>
      <c r="BD124" s="763">
        <f t="shared" si="503"/>
        <v>0</v>
      </c>
      <c r="BE124" s="759">
        <f t="shared" si="401"/>
        <v>0</v>
      </c>
      <c r="BF124" s="508"/>
      <c r="BG124" s="508"/>
      <c r="BH124" s="508"/>
      <c r="BI124" s="509"/>
      <c r="BJ124" s="770" t="str">
        <f t="shared" si="402"/>
        <v/>
      </c>
      <c r="BK124" s="772" t="str">
        <f t="shared" si="403"/>
        <v/>
      </c>
      <c r="BL124" s="648">
        <f t="shared" si="404"/>
        <v>0</v>
      </c>
      <c r="BM124" s="836"/>
      <c r="BN124" s="748"/>
      <c r="BO124" s="593"/>
      <c r="BP124" s="902"/>
      <c r="BQ124" s="756"/>
      <c r="BR124" s="756"/>
      <c r="BS124" s="756"/>
      <c r="BT124" s="929" t="str">
        <f t="shared" si="571"/>
        <v/>
      </c>
      <c r="BU124" s="911"/>
      <c r="BV124" s="752"/>
      <c r="BW124" s="751">
        <f>IF(BV124&lt;&gt;0,VLOOKUP(BV124,'整理番号表 （R6時） '!$P$43:$R$49,2,FALSE),)</f>
        <v>0</v>
      </c>
      <c r="BX124" s="758"/>
      <c r="BY124" s="757"/>
      <c r="BZ124" s="759" t="str">
        <f t="shared" si="405"/>
        <v/>
      </c>
      <c r="CA124" s="712"/>
      <c r="CB124" s="759">
        <f t="shared" si="406"/>
        <v>0</v>
      </c>
      <c r="CC124" s="763" t="str">
        <f t="shared" si="504"/>
        <v/>
      </c>
      <c r="CD124" s="754"/>
      <c r="CE124" s="754"/>
      <c r="CF124" s="759">
        <f t="shared" si="407"/>
        <v>0</v>
      </c>
      <c r="CG124" s="748"/>
      <c r="CH124" s="748"/>
      <c r="CI124" s="622"/>
      <c r="CJ124" s="853"/>
      <c r="CK124" s="854"/>
      <c r="CL124" s="665" t="str">
        <f t="shared" si="408"/>
        <v/>
      </c>
      <c r="CM124" s="666" t="str">
        <f t="shared" si="505"/>
        <v/>
      </c>
      <c r="CN124" s="744"/>
      <c r="CO124" s="496"/>
      <c r="CP124" s="762" t="str">
        <f t="shared" si="506"/>
        <v/>
      </c>
      <c r="CQ124" s="740"/>
      <c r="CR124" s="749"/>
      <c r="CS124" s="740"/>
      <c r="CT124" s="740"/>
      <c r="CU124" s="740"/>
      <c r="CV124" s="649" t="str">
        <f t="shared" si="409"/>
        <v/>
      </c>
      <c r="CW124" s="547">
        <f t="shared" si="410"/>
        <v>0</v>
      </c>
      <c r="CX124" s="762" t="str">
        <f t="shared" si="507"/>
        <v/>
      </c>
      <c r="CY124" s="715"/>
      <c r="CZ124" s="740"/>
      <c r="DA124" s="715"/>
      <c r="DB124" s="715"/>
      <c r="DC124" s="714"/>
      <c r="DD124" s="649" t="str">
        <f t="shared" si="411"/>
        <v/>
      </c>
      <c r="DE124" s="547" t="str">
        <f t="shared" si="412"/>
        <v/>
      </c>
      <c r="DF124" s="762">
        <f t="shared" si="413"/>
        <v>0</v>
      </c>
      <c r="DG124" s="762" t="str">
        <f t="shared" si="414"/>
        <v/>
      </c>
      <c r="DH124" s="762">
        <f t="shared" si="415"/>
        <v>0</v>
      </c>
      <c r="DI124" s="762">
        <f t="shared" si="416"/>
        <v>0</v>
      </c>
      <c r="DJ124" s="762">
        <f t="shared" si="417"/>
        <v>0</v>
      </c>
      <c r="DK124" s="762">
        <f t="shared" si="418"/>
        <v>0</v>
      </c>
      <c r="DL124" s="762">
        <f t="shared" si="419"/>
        <v>0</v>
      </c>
      <c r="DM124" s="762" t="str">
        <f t="shared" si="420"/>
        <v/>
      </c>
      <c r="DN124" s="855"/>
      <c r="DO124" s="661">
        <f t="shared" ref="DO124:DT133" si="572">IF(OR($CQ124&lt;=0,$CU124&lt;=0),0,IF(AND($AA124=1,$H124=1,$FU124&lt;&gt;1,DO$2&lt;=$CV124,$CV124&lt;DP$2),1,))</f>
        <v>0</v>
      </c>
      <c r="DP124" s="336">
        <f t="shared" si="572"/>
        <v>0</v>
      </c>
      <c r="DQ124" s="336">
        <f t="shared" si="572"/>
        <v>0</v>
      </c>
      <c r="DR124" s="336">
        <f t="shared" si="572"/>
        <v>0</v>
      </c>
      <c r="DS124" s="336">
        <f t="shared" si="572"/>
        <v>0</v>
      </c>
      <c r="DT124" s="336">
        <f t="shared" si="572"/>
        <v>0</v>
      </c>
      <c r="DU124" s="336">
        <f t="shared" si="508"/>
        <v>0</v>
      </c>
      <c r="DV124" s="336">
        <f t="shared" ref="DV124:EA133" si="573">IF($CU124&lt;0,0,IF(AND($AA124=1,$H124=1,$FU124&lt;&gt;1,DV$2&lt;=$CW124,$CW124&lt;DW$2),1,))</f>
        <v>0</v>
      </c>
      <c r="DW124" s="336">
        <f t="shared" si="573"/>
        <v>0</v>
      </c>
      <c r="DX124" s="336">
        <f t="shared" si="573"/>
        <v>0</v>
      </c>
      <c r="DY124" s="336">
        <f t="shared" si="573"/>
        <v>0</v>
      </c>
      <c r="DZ124" s="336">
        <f t="shared" si="573"/>
        <v>0</v>
      </c>
      <c r="EA124" s="336">
        <f t="shared" si="573"/>
        <v>0</v>
      </c>
      <c r="EB124" s="336">
        <f t="shared" si="509"/>
        <v>0</v>
      </c>
      <c r="EC124" s="336">
        <f t="shared" si="510"/>
        <v>0</v>
      </c>
      <c r="ED124" s="336">
        <f t="shared" si="511"/>
        <v>0</v>
      </c>
      <c r="EE124" s="336">
        <f t="shared" si="512"/>
        <v>0</v>
      </c>
      <c r="EF124" s="336">
        <f t="shared" si="513"/>
        <v>0</v>
      </c>
      <c r="EG124" s="390">
        <f t="shared" si="514"/>
        <v>0</v>
      </c>
      <c r="EH124" s="650">
        <f t="shared" si="421"/>
        <v>0</v>
      </c>
      <c r="EI124" s="650">
        <f>IF($AA124=1,IF(SUM($EH124:EH124)&lt;&gt;1,IF(SUM(GR124,HC124,HL124)&gt;0,1,),),)</f>
        <v>0</v>
      </c>
      <c r="EJ124" s="650">
        <f>IF($AA124=1,IF(SUM($EH124:EI124)&lt;&gt;1,IF(SUM(GS124,HD124,HM124)&gt;0,1,),),)</f>
        <v>0</v>
      </c>
      <c r="EK124" s="650">
        <f>IF($AA124=1,IF(SUM($EH124:EJ124)&lt;&gt;1,IF(SUM(GT124,HE124,HN124)&gt;0,1,),),)</f>
        <v>0</v>
      </c>
      <c r="EL124" s="650">
        <f>IF($AA124=1,IF(SUM($EH124:EK124)&lt;&gt;1,IF(SUM(GU124,GZ124,HF124,HO124)&gt;0,1,),),)</f>
        <v>0</v>
      </c>
      <c r="EM124" s="650">
        <f>IF($AA124=1,IF(SUM($EH124:EK124)&lt;&gt;1,IF(SUM(GV124,HG124,HP124)&gt;0,1,),),)</f>
        <v>0</v>
      </c>
      <c r="EN124" s="650">
        <f>IF($AA124=1,IF(SUM($EH124:EL124)&lt;&gt;1,IF(SUM(GW124,HH124,HQ124)&gt;0,1,),),)</f>
        <v>0</v>
      </c>
      <c r="EO124" s="650">
        <f>IF($AA124=1,IF(SUM($EH124:EM124)&lt;&gt;1,IF(SUM(GX124,HI124,HR124)&gt;0,1,),),)</f>
        <v>0</v>
      </c>
      <c r="EP124" s="650">
        <f>IF($AA124=1,IF(SUM($EH124:EO124)&lt;&gt;1,IF(SUM(GY124,HJ124,HS124,HA124)&gt;0,1,),),)</f>
        <v>0</v>
      </c>
      <c r="EQ124" s="818"/>
      <c r="ER124" s="818"/>
      <c r="ES124" s="818"/>
      <c r="ET124" s="818"/>
      <c r="EU124" s="818"/>
      <c r="EV124" s="818"/>
      <c r="EW124" s="59"/>
      <c r="EX124" s="59"/>
      <c r="EY124" s="59"/>
      <c r="EZ124" s="59"/>
      <c r="FA124" s="59"/>
      <c r="FB124" s="650">
        <f t="shared" si="327"/>
        <v>0</v>
      </c>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11"/>
      <c r="GB124" s="59"/>
      <c r="GC124" s="932"/>
      <c r="GD124" s="662"/>
      <c r="GE124" s="512"/>
      <c r="GF124" s="513"/>
      <c r="GG124" s="514"/>
      <c r="GH124" s="514"/>
      <c r="GI124" s="515">
        <f t="shared" si="515"/>
        <v>0</v>
      </c>
      <c r="GJ124" s="516">
        <f t="shared" si="516"/>
        <v>0</v>
      </c>
      <c r="GK124" s="517">
        <f t="shared" si="330"/>
        <v>0</v>
      </c>
      <c r="GL124" s="518">
        <f t="shared" si="517"/>
        <v>0</v>
      </c>
      <c r="GM124" s="518">
        <f t="shared" si="518"/>
        <v>0</v>
      </c>
      <c r="GN124" s="518">
        <f t="shared" si="519"/>
        <v>0</v>
      </c>
      <c r="GO124" s="518">
        <f t="shared" si="520"/>
        <v>0</v>
      </c>
      <c r="GP124" s="517">
        <f t="shared" si="422"/>
        <v>0</v>
      </c>
      <c r="GQ124" s="517">
        <f t="shared" si="423"/>
        <v>0</v>
      </c>
      <c r="GR124" s="517">
        <f>IF($GF124&lt;&gt;1,IF(AND(SUM($GQ124:GQ124)&lt;&gt;1),IF($GI124&gt;=10,1,),),0)</f>
        <v>0</v>
      </c>
      <c r="GS124" s="517">
        <f>IF($GF124&lt;&gt;1,IF(AND(SUM($GQ124:GR124)&lt;&gt;1),IF(AND($GE124=1,$GI124&gt;=4),1,),),0)</f>
        <v>0</v>
      </c>
      <c r="GT124" s="517">
        <f>IF($GF124&lt;&gt;1,IF(AND(SUM($GQ124:GS124)&lt;&gt;1),IF(AND($GE124=1,$GI124&gt;=2),1,),),0)</f>
        <v>0</v>
      </c>
      <c r="GU124" s="517">
        <f>IF($GF124&lt;&gt;1,IF(AND(SUM($GQ124:GT124)&lt;&gt;1),IF(AND($GE124=1,$GI124&gt;0),1,),),0)</f>
        <v>0</v>
      </c>
      <c r="GV124" s="517">
        <f>IF($GF124&lt;&gt;1,IF(AND(SUM($GQ124:GU124)&lt;&gt;1),IF($GI124&gt;=4,1,),),0)</f>
        <v>0</v>
      </c>
      <c r="GW124" s="517">
        <f>IF($GF124&lt;&gt;1,IF(AND(SUM($GQ124:GV124)&lt;&gt;1),IF($GE124=1,1,),),0)</f>
        <v>0</v>
      </c>
      <c r="GX124" s="517">
        <f>IF($GF124&lt;&gt;1,IF(AND(SUM($GQ124:GW124)&lt;&gt;1),IF($GI124&gt;=2,1,),),0)</f>
        <v>0</v>
      </c>
      <c r="GY124" s="517">
        <f>IF($GF124&lt;&gt;1,IF(AND(SUM($GQ124:GX124)&lt;&gt;1),IF($GI124&gt;0,1,),),0)</f>
        <v>0</v>
      </c>
      <c r="GZ124" s="517">
        <f t="shared" si="424"/>
        <v>0</v>
      </c>
      <c r="HA124" s="517">
        <f>IF(AND(SUM($GZ124:GZ124)&lt;&gt;1,$GP124=4,$GF124=1,$GI124&gt;0),1,0)</f>
        <v>0</v>
      </c>
      <c r="HB124" s="517">
        <f t="shared" si="425"/>
        <v>0</v>
      </c>
      <c r="HC124" s="517">
        <f t="shared" si="426"/>
        <v>0</v>
      </c>
      <c r="HD124" s="517">
        <f>IF(AND($GP124=2,SUM($HB124:HC124)&lt;&gt;1),IF(AND($GE124=1,$GJ124&gt;=0.2),1,),)</f>
        <v>0</v>
      </c>
      <c r="HE124" s="517">
        <f>IF(AND($GP124=2,SUM($HB124:HD124)&lt;&gt;1),IF(AND($GE124=1,$GJ124&gt;=0.1),1,),)</f>
        <v>0</v>
      </c>
      <c r="HF124" s="517">
        <f>IF(AND($GP124=2,SUM($HB124:HE124)&lt;&gt;1),IF(AND($GE124=1,$GI124&gt;0),1,),)</f>
        <v>0</v>
      </c>
      <c r="HG124" s="517">
        <f>IF(AND($GP124=2,SUM($HB124:HF124)&lt;&gt;1),IF($GJ124&gt;=0.2,1,),)</f>
        <v>0</v>
      </c>
      <c r="HH124" s="517">
        <f>IF(AND($GP124=2,SUM($HB124:HG124)&lt;&gt;1),IF($GE124=1,1,),)</f>
        <v>0</v>
      </c>
      <c r="HI124" s="517">
        <f>IF(AND($GP124=2,SUM($HB124:HH124)&lt;&gt;1),IF($GJ124&gt;=0.1,1,),)</f>
        <v>0</v>
      </c>
      <c r="HJ124" s="517">
        <f>IF(AND(SUM($HB124:HI124)&lt;&gt;1,$GP124=2,$GI124&gt;0),1,)</f>
        <v>0</v>
      </c>
      <c r="HK124" s="517">
        <f t="shared" si="427"/>
        <v>0</v>
      </c>
      <c r="HL124" s="517">
        <f t="shared" si="428"/>
        <v>0</v>
      </c>
      <c r="HM124" s="517">
        <f>IF(AND($GP124=3,SUM($HK124:HL124)&lt;&gt;1),IF(AND($GE124=1,$GJ124&gt;=0.1),1,),)</f>
        <v>0</v>
      </c>
      <c r="HN124" s="517">
        <f>IF(AND($GP124=3,SUM($HK124:HM124)&lt;&gt;1),IF(AND($GE124=1,$GJ124&gt;=0.05),1,),)</f>
        <v>0</v>
      </c>
      <c r="HO124" s="517">
        <f>IF(AND($GP124=3,SUM($HK124:HN124)&lt;&gt;1),IF(AND($GE124=1,$GI124&gt;0),1,),)</f>
        <v>0</v>
      </c>
      <c r="HP124" s="517">
        <f>IF(AND($GP124=3,SUM($HK124:HO124)&lt;&gt;1),IF($GJ124&gt;=0.1,1,),)</f>
        <v>0</v>
      </c>
      <c r="HQ124" s="517">
        <f>IF(AND($GP124=3,SUM($HK124:HP124)&lt;&gt;1),IF($GE124=1,1,),)</f>
        <v>0</v>
      </c>
      <c r="HR124" s="517">
        <f>IF(AND($GP124=3,SUM($HK124:HQ124)&lt;&gt;1),IF($GJ124&gt;=0.05,1,),)</f>
        <v>0</v>
      </c>
      <c r="HS124" s="517">
        <f>IF(AND(SUM($HK124:HR124)&lt;&gt;1,$GP124=3,$GF124=1,$GI124&gt;0),1,)</f>
        <v>0</v>
      </c>
      <c r="HT124" s="831"/>
      <c r="HU124" s="520">
        <f t="shared" si="429"/>
        <v>0</v>
      </c>
      <c r="HV124" s="521">
        <f t="shared" si="430"/>
        <v>0</v>
      </c>
      <c r="HW124" s="521">
        <f t="shared" si="431"/>
        <v>0</v>
      </c>
      <c r="HX124" s="521">
        <f t="shared" si="432"/>
        <v>0</v>
      </c>
      <c r="HY124" s="521">
        <f t="shared" si="433"/>
        <v>0</v>
      </c>
      <c r="HZ124" s="521">
        <f t="shared" si="434"/>
        <v>0</v>
      </c>
      <c r="IA124" s="521">
        <f t="shared" si="435"/>
        <v>0</v>
      </c>
      <c r="IB124" s="521">
        <f t="shared" si="436"/>
        <v>0</v>
      </c>
      <c r="IC124" s="521">
        <f t="shared" si="437"/>
        <v>0</v>
      </c>
      <c r="ID124" s="521">
        <f t="shared" si="438"/>
        <v>0</v>
      </c>
      <c r="IE124" s="521">
        <f t="shared" si="439"/>
        <v>0</v>
      </c>
      <c r="IF124" s="521">
        <f t="shared" si="440"/>
        <v>0</v>
      </c>
      <c r="IG124" s="521">
        <f t="shared" si="441"/>
        <v>0</v>
      </c>
      <c r="IH124" s="521">
        <f t="shared" si="442"/>
        <v>0</v>
      </c>
      <c r="II124" s="521">
        <f t="shared" si="443"/>
        <v>0</v>
      </c>
      <c r="IJ124" s="521">
        <f t="shared" si="444"/>
        <v>0</v>
      </c>
      <c r="IK124" s="521">
        <f t="shared" si="445"/>
        <v>0</v>
      </c>
      <c r="IL124" s="521">
        <f t="shared" si="446"/>
        <v>0</v>
      </c>
      <c r="IM124" s="521">
        <f t="shared" si="447"/>
        <v>0</v>
      </c>
      <c r="IN124" s="521">
        <f t="shared" si="521"/>
        <v>0</v>
      </c>
      <c r="IO124" s="521">
        <f t="shared" si="522"/>
        <v>0</v>
      </c>
      <c r="IP124" s="521">
        <f t="shared" si="523"/>
        <v>0</v>
      </c>
      <c r="IQ124" s="521">
        <f t="shared" si="524"/>
        <v>0</v>
      </c>
      <c r="IR124" s="521">
        <f t="shared" si="525"/>
        <v>0</v>
      </c>
      <c r="IS124" s="521">
        <f t="shared" si="526"/>
        <v>0</v>
      </c>
      <c r="IT124" s="521">
        <f t="shared" si="527"/>
        <v>0</v>
      </c>
      <c r="IU124" s="521">
        <f t="shared" si="528"/>
        <v>0</v>
      </c>
      <c r="IV124" s="521">
        <f t="shared" si="529"/>
        <v>0</v>
      </c>
      <c r="IW124" s="823">
        <f t="shared" si="530"/>
        <v>0</v>
      </c>
      <c r="IX124" s="521">
        <f t="shared" si="531"/>
        <v>0</v>
      </c>
      <c r="IY124" s="521">
        <f t="shared" si="532"/>
        <v>0</v>
      </c>
      <c r="IZ124" s="823">
        <f t="shared" si="448"/>
        <v>0</v>
      </c>
      <c r="JA124" s="521">
        <f t="shared" si="533"/>
        <v>0</v>
      </c>
      <c r="JB124" s="521">
        <f t="shared" si="534"/>
        <v>0</v>
      </c>
      <c r="JC124" s="521">
        <f t="shared" si="535"/>
        <v>0</v>
      </c>
      <c r="JD124" s="521">
        <f t="shared" si="449"/>
        <v>0</v>
      </c>
      <c r="JE124" s="521">
        <f t="shared" si="450"/>
        <v>0</v>
      </c>
      <c r="JF124" s="521">
        <f t="shared" si="451"/>
        <v>0</v>
      </c>
      <c r="JG124" s="521">
        <f t="shared" si="452"/>
        <v>0</v>
      </c>
      <c r="JH124" s="521">
        <f t="shared" si="453"/>
        <v>0</v>
      </c>
      <c r="JI124" s="521">
        <f t="shared" si="454"/>
        <v>0</v>
      </c>
      <c r="JJ124" s="521">
        <f t="shared" si="455"/>
        <v>0</v>
      </c>
      <c r="JK124" s="521">
        <f t="shared" si="456"/>
        <v>0</v>
      </c>
      <c r="JL124" s="521">
        <f t="shared" si="457"/>
        <v>0</v>
      </c>
      <c r="JM124" s="521">
        <f t="shared" si="458"/>
        <v>0</v>
      </c>
      <c r="JN124" s="521">
        <f t="shared" si="459"/>
        <v>0</v>
      </c>
      <c r="JO124" s="521">
        <f t="shared" si="460"/>
        <v>0</v>
      </c>
      <c r="JP124" s="521">
        <f t="shared" si="461"/>
        <v>0</v>
      </c>
      <c r="JQ124" s="521">
        <f t="shared" si="462"/>
        <v>0</v>
      </c>
      <c r="JR124" s="521">
        <f t="shared" si="463"/>
        <v>0</v>
      </c>
      <c r="JS124" s="521">
        <f t="shared" si="464"/>
        <v>0</v>
      </c>
      <c r="JT124" s="521">
        <f t="shared" si="465"/>
        <v>0</v>
      </c>
      <c r="JU124" s="521">
        <f t="shared" si="466"/>
        <v>0</v>
      </c>
      <c r="JV124" s="521">
        <f t="shared" si="467"/>
        <v>0</v>
      </c>
      <c r="JW124" s="521">
        <f t="shared" si="468"/>
        <v>0</v>
      </c>
      <c r="JX124" s="521">
        <f t="shared" si="469"/>
        <v>0</v>
      </c>
      <c r="JY124" s="521">
        <f t="shared" si="470"/>
        <v>0</v>
      </c>
      <c r="JZ124" s="521">
        <f t="shared" si="471"/>
        <v>0</v>
      </c>
      <c r="KA124" s="521">
        <f t="shared" si="472"/>
        <v>0</v>
      </c>
      <c r="KB124" s="521">
        <f t="shared" si="473"/>
        <v>0</v>
      </c>
      <c r="KC124" s="521">
        <f t="shared" si="474"/>
        <v>0</v>
      </c>
      <c r="KD124" s="521">
        <f t="shared" si="475"/>
        <v>0</v>
      </c>
      <c r="KE124" s="521">
        <f t="shared" si="476"/>
        <v>0</v>
      </c>
      <c r="KF124" s="521">
        <f t="shared" si="536"/>
        <v>0</v>
      </c>
      <c r="KG124" s="521">
        <f t="shared" si="477"/>
        <v>0</v>
      </c>
      <c r="KH124" s="521">
        <f t="shared" si="478"/>
        <v>0</v>
      </c>
      <c r="KI124" s="522">
        <f t="shared" si="479"/>
        <v>0</v>
      </c>
      <c r="KJ124" s="521">
        <f t="shared" si="537"/>
        <v>0</v>
      </c>
      <c r="KK124" s="760">
        <f>IF(H124=1,VLOOKUP(C124,'総括表 (A表)'!$E$12:$AW$542,42,FALSE),)</f>
        <v>0</v>
      </c>
      <c r="KL124" s="524">
        <f t="shared" si="480"/>
        <v>0</v>
      </c>
      <c r="KM124" s="521" t="str">
        <f t="shared" si="352"/>
        <v/>
      </c>
      <c r="KN124" s="521" t="str">
        <f t="shared" si="353"/>
        <v/>
      </c>
      <c r="KO124" s="521" t="str">
        <f t="shared" si="481"/>
        <v/>
      </c>
      <c r="KP124" s="521" t="str">
        <f t="shared" si="354"/>
        <v/>
      </c>
      <c r="KQ124" s="521" t="str">
        <f t="shared" si="355"/>
        <v/>
      </c>
      <c r="KR124" s="521" t="str">
        <f t="shared" si="356"/>
        <v/>
      </c>
      <c r="KS124" s="521" t="str">
        <f t="shared" si="357"/>
        <v/>
      </c>
      <c r="KT124" s="521" t="str">
        <f t="shared" si="358"/>
        <v/>
      </c>
      <c r="KU124" s="760" t="str">
        <f t="shared" si="359"/>
        <v/>
      </c>
      <c r="KV124" s="521" t="str">
        <f t="shared" si="538"/>
        <v/>
      </c>
      <c r="KW124" s="520">
        <f t="shared" si="361"/>
        <v>0</v>
      </c>
      <c r="KX124" s="521" t="str">
        <f t="shared" si="482"/>
        <v/>
      </c>
      <c r="KY124" s="525">
        <f t="shared" si="539"/>
        <v>0</v>
      </c>
      <c r="KZ124" s="521" t="str">
        <f t="shared" si="540"/>
        <v/>
      </c>
      <c r="LA124" s="760" t="str">
        <f t="shared" si="541"/>
        <v/>
      </c>
      <c r="LB124" s="526" t="str">
        <f t="shared" si="365"/>
        <v>○</v>
      </c>
      <c r="LC124" s="520">
        <f t="shared" si="483"/>
        <v>0</v>
      </c>
      <c r="LD124" s="527">
        <f t="shared" si="484"/>
        <v>0</v>
      </c>
      <c r="LE124" s="527" t="str">
        <f t="shared" si="485"/>
        <v/>
      </c>
      <c r="LF124" s="761" t="str">
        <f t="shared" si="486"/>
        <v/>
      </c>
      <c r="LG124" s="735" t="str">
        <f t="shared" si="542"/>
        <v/>
      </c>
      <c r="LH124" s="530" t="str">
        <f t="shared" si="543"/>
        <v>○</v>
      </c>
      <c r="LI124" s="736">
        <f t="shared" si="368"/>
        <v>0</v>
      </c>
      <c r="LJ124" s="761">
        <f t="shared" si="544"/>
        <v>0</v>
      </c>
      <c r="LK124" s="532">
        <f t="shared" si="487"/>
        <v>0</v>
      </c>
      <c r="LL124" s="533" t="str">
        <f t="shared" si="488"/>
        <v>○</v>
      </c>
      <c r="LM124" s="600">
        <f t="shared" si="545"/>
        <v>0</v>
      </c>
      <c r="LN124" s="602" t="str">
        <f t="shared" si="489"/>
        <v>○</v>
      </c>
      <c r="LO124" s="608">
        <f t="shared" si="371"/>
        <v>0</v>
      </c>
      <c r="LP124" s="521" t="str">
        <f t="shared" si="546"/>
        <v/>
      </c>
      <c r="LQ124" s="607">
        <f t="shared" si="547"/>
        <v>0</v>
      </c>
      <c r="LR124" s="521" t="str">
        <f t="shared" si="548"/>
        <v/>
      </c>
      <c r="LS124" s="519" t="str">
        <f t="shared" si="549"/>
        <v/>
      </c>
      <c r="LT124" s="526" t="str">
        <f t="shared" si="376"/>
        <v>○</v>
      </c>
      <c r="LU124" s="601" t="str">
        <f t="shared" si="490"/>
        <v/>
      </c>
      <c r="LV124" s="601">
        <f t="shared" si="491"/>
        <v>0</v>
      </c>
      <c r="LW124" s="761">
        <f t="shared" si="550"/>
        <v>0</v>
      </c>
      <c r="LX124" s="735">
        <f t="shared" si="551"/>
        <v>0</v>
      </c>
      <c r="LY124" s="530" t="str">
        <f t="shared" si="379"/>
        <v>○</v>
      </c>
      <c r="LZ124" s="736">
        <f t="shared" si="552"/>
        <v>0</v>
      </c>
      <c r="MA124" s="761">
        <f t="shared" si="553"/>
        <v>0</v>
      </c>
      <c r="MB124" s="532">
        <f t="shared" si="554"/>
        <v>0</v>
      </c>
      <c r="MC124" s="533" t="str">
        <f t="shared" si="492"/>
        <v>○</v>
      </c>
      <c r="MD124" s="473">
        <f>IF(AND($H124=1,$T124=1),SUMIF($E$14:$E$213,E124,$CA$14:CA323),0)</f>
        <v>0</v>
      </c>
      <c r="ME124" s="856" t="str">
        <f t="shared" si="383"/>
        <v>○</v>
      </c>
      <c r="MF124" s="869" t="str">
        <f t="shared" si="493"/>
        <v/>
      </c>
      <c r="MG124" s="870" t="str">
        <f t="shared" si="555"/>
        <v/>
      </c>
      <c r="MH124" s="871" t="str">
        <f t="shared" si="556"/>
        <v/>
      </c>
      <c r="MI124" s="872" t="str">
        <f t="shared" si="494"/>
        <v/>
      </c>
      <c r="MJ124" s="873" t="str">
        <f t="shared" si="557"/>
        <v/>
      </c>
      <c r="MK124" s="874">
        <f t="shared" si="558"/>
        <v>0</v>
      </c>
    </row>
    <row r="125" spans="1:349" s="739" customFormat="1" ht="18.649999999999999" customHeight="1">
      <c r="A125" s="610">
        <f t="shared" si="559"/>
        <v>0</v>
      </c>
      <c r="B125" s="610">
        <f t="shared" si="563"/>
        <v>0</v>
      </c>
      <c r="C125" s="610">
        <f t="shared" si="570"/>
        <v>0</v>
      </c>
      <c r="D125" s="610">
        <f t="shared" si="564"/>
        <v>0</v>
      </c>
      <c r="E125" s="610">
        <f t="shared" si="565"/>
        <v>0</v>
      </c>
      <c r="F125" s="610">
        <f t="shared" si="566"/>
        <v>0</v>
      </c>
      <c r="G125" s="610">
        <f t="shared" si="567"/>
        <v>0</v>
      </c>
      <c r="H125" s="610">
        <f t="shared" si="568"/>
        <v>0</v>
      </c>
      <c r="I125" s="611">
        <f t="shared" si="313"/>
        <v>112</v>
      </c>
      <c r="J125" s="719"/>
      <c r="K125" s="720"/>
      <c r="L125" s="720"/>
      <c r="M125" s="720"/>
      <c r="N125" s="924"/>
      <c r="O125" s="918"/>
      <c r="P125" s="742"/>
      <c r="Q125" s="637">
        <f t="shared" si="394"/>
        <v>0</v>
      </c>
      <c r="R125" s="723"/>
      <c r="S125" s="724"/>
      <c r="T125" s="724"/>
      <c r="U125" s="724"/>
      <c r="V125" s="762">
        <f t="shared" si="569"/>
        <v>0</v>
      </c>
      <c r="W125" s="741"/>
      <c r="X125" s="745"/>
      <c r="Y125" s="745"/>
      <c r="Z125" s="741"/>
      <c r="AA125" s="639" t="str">
        <f t="shared" si="395"/>
        <v/>
      </c>
      <c r="AB125" s="640" t="str">
        <f t="shared" si="396"/>
        <v/>
      </c>
      <c r="AC125" s="731"/>
      <c r="AD125" s="641">
        <f t="shared" si="397"/>
        <v>0</v>
      </c>
      <c r="AE125" s="729"/>
      <c r="AF125" s="728">
        <f>'整理番号表 （R6時） '!$AC125</f>
        <v>0</v>
      </c>
      <c r="AG125" s="730">
        <f t="shared" si="560"/>
        <v>0</v>
      </c>
      <c r="AH125" s="731"/>
      <c r="AI125" s="731"/>
      <c r="AJ125" s="639">
        <f>IF(AI125&lt;&gt;0,VLOOKUP(AI125,'整理番号表 （R6時） '!$B$20:$F$47,2,FALSE),)</f>
        <v>0</v>
      </c>
      <c r="AK125" s="733"/>
      <c r="AL125" s="733"/>
      <c r="AM125" s="733"/>
      <c r="AN125" s="752"/>
      <c r="AO125" s="644" t="str">
        <f>IF(AND($S125=1,$AN125&lt;&gt;0),VLOOKUP(AN125,'整理番号表 （R6時） '!$P$6:$Q$39,2,FALSE),IF(AND($T125=1,$AN125&gt;0,$AN125&lt;=8),VLOOKUP($AN125,'整理番号表 （R6時） '!$P$6:$Q$13,2,FALSE),IF($AN125&gt;=9,"ﾘｰｽは1～8の数字を選択","")))</f>
        <v/>
      </c>
      <c r="AP125" s="865"/>
      <c r="AQ125" s="645">
        <f t="shared" si="399"/>
        <v>0</v>
      </c>
      <c r="AR125" s="810"/>
      <c r="AS125" s="741"/>
      <c r="AT125" s="756"/>
      <c r="AU125" s="757"/>
      <c r="AV125" s="755"/>
      <c r="AW125" s="752"/>
      <c r="AX125" s="751">
        <f>IF(AW125&lt;&gt;0,VLOOKUP(AW125,'整理番号表 （R6時） '!$P$43:$R$49,2,FALSE),)</f>
        <v>0</v>
      </c>
      <c r="AY125" s="758"/>
      <c r="AZ125" s="757"/>
      <c r="BA125" s="755"/>
      <c r="BB125" s="754"/>
      <c r="BC125" s="759">
        <f t="shared" si="400"/>
        <v>0</v>
      </c>
      <c r="BD125" s="763">
        <f t="shared" si="503"/>
        <v>0</v>
      </c>
      <c r="BE125" s="759">
        <f t="shared" si="401"/>
        <v>0</v>
      </c>
      <c r="BF125" s="508"/>
      <c r="BG125" s="508"/>
      <c r="BH125" s="508"/>
      <c r="BI125" s="509"/>
      <c r="BJ125" s="770" t="str">
        <f t="shared" si="402"/>
        <v/>
      </c>
      <c r="BK125" s="772" t="str">
        <f t="shared" si="403"/>
        <v/>
      </c>
      <c r="BL125" s="648">
        <f t="shared" si="404"/>
        <v>0</v>
      </c>
      <c r="BM125" s="836"/>
      <c r="BN125" s="748"/>
      <c r="BO125" s="593"/>
      <c r="BP125" s="902"/>
      <c r="BQ125" s="756"/>
      <c r="BR125" s="756"/>
      <c r="BS125" s="756"/>
      <c r="BT125" s="929" t="str">
        <f t="shared" si="571"/>
        <v/>
      </c>
      <c r="BU125" s="911"/>
      <c r="BV125" s="752"/>
      <c r="BW125" s="751">
        <f>IF(BV125&lt;&gt;0,VLOOKUP(BV125,'整理番号表 （R6時） '!$P$43:$R$49,2,FALSE),)</f>
        <v>0</v>
      </c>
      <c r="BX125" s="758"/>
      <c r="BY125" s="757"/>
      <c r="BZ125" s="759" t="str">
        <f t="shared" si="405"/>
        <v/>
      </c>
      <c r="CA125" s="712"/>
      <c r="CB125" s="759">
        <f t="shared" si="406"/>
        <v>0</v>
      </c>
      <c r="CC125" s="763" t="str">
        <f t="shared" si="504"/>
        <v/>
      </c>
      <c r="CD125" s="754"/>
      <c r="CE125" s="754"/>
      <c r="CF125" s="759">
        <f t="shared" si="407"/>
        <v>0</v>
      </c>
      <c r="CG125" s="748"/>
      <c r="CH125" s="748"/>
      <c r="CI125" s="622"/>
      <c r="CJ125" s="853"/>
      <c r="CK125" s="854"/>
      <c r="CL125" s="665" t="str">
        <f t="shared" si="408"/>
        <v/>
      </c>
      <c r="CM125" s="666" t="str">
        <f t="shared" si="505"/>
        <v/>
      </c>
      <c r="CN125" s="744"/>
      <c r="CO125" s="496"/>
      <c r="CP125" s="762" t="str">
        <f t="shared" si="506"/>
        <v/>
      </c>
      <c r="CQ125" s="740"/>
      <c r="CR125" s="749"/>
      <c r="CS125" s="740"/>
      <c r="CT125" s="740"/>
      <c r="CU125" s="740"/>
      <c r="CV125" s="649" t="str">
        <f t="shared" si="409"/>
        <v/>
      </c>
      <c r="CW125" s="547">
        <f t="shared" si="410"/>
        <v>0</v>
      </c>
      <c r="CX125" s="762" t="str">
        <f t="shared" si="507"/>
        <v/>
      </c>
      <c r="CY125" s="715"/>
      <c r="CZ125" s="740"/>
      <c r="DA125" s="715"/>
      <c r="DB125" s="715"/>
      <c r="DC125" s="714"/>
      <c r="DD125" s="649" t="str">
        <f t="shared" si="411"/>
        <v/>
      </c>
      <c r="DE125" s="547" t="str">
        <f t="shared" si="412"/>
        <v/>
      </c>
      <c r="DF125" s="762">
        <f t="shared" si="413"/>
        <v>0</v>
      </c>
      <c r="DG125" s="762" t="str">
        <f t="shared" si="414"/>
        <v/>
      </c>
      <c r="DH125" s="762">
        <f t="shared" si="415"/>
        <v>0</v>
      </c>
      <c r="DI125" s="762">
        <f t="shared" si="416"/>
        <v>0</v>
      </c>
      <c r="DJ125" s="762">
        <f t="shared" si="417"/>
        <v>0</v>
      </c>
      <c r="DK125" s="762">
        <f t="shared" si="418"/>
        <v>0</v>
      </c>
      <c r="DL125" s="762">
        <f t="shared" si="419"/>
        <v>0</v>
      </c>
      <c r="DM125" s="762" t="str">
        <f t="shared" si="420"/>
        <v/>
      </c>
      <c r="DN125" s="855"/>
      <c r="DO125" s="661">
        <f t="shared" si="572"/>
        <v>0</v>
      </c>
      <c r="DP125" s="336">
        <f t="shared" si="572"/>
        <v>0</v>
      </c>
      <c r="DQ125" s="336">
        <f t="shared" si="572"/>
        <v>0</v>
      </c>
      <c r="DR125" s="336">
        <f t="shared" si="572"/>
        <v>0</v>
      </c>
      <c r="DS125" s="336">
        <f t="shared" si="572"/>
        <v>0</v>
      </c>
      <c r="DT125" s="336">
        <f t="shared" si="572"/>
        <v>0</v>
      </c>
      <c r="DU125" s="336">
        <f t="shared" si="508"/>
        <v>0</v>
      </c>
      <c r="DV125" s="336">
        <f t="shared" si="573"/>
        <v>0</v>
      </c>
      <c r="DW125" s="336">
        <f t="shared" si="573"/>
        <v>0</v>
      </c>
      <c r="DX125" s="336">
        <f t="shared" si="573"/>
        <v>0</v>
      </c>
      <c r="DY125" s="336">
        <f t="shared" si="573"/>
        <v>0</v>
      </c>
      <c r="DZ125" s="336">
        <f t="shared" si="573"/>
        <v>0</v>
      </c>
      <c r="EA125" s="336">
        <f t="shared" si="573"/>
        <v>0</v>
      </c>
      <c r="EB125" s="336">
        <f t="shared" si="509"/>
        <v>0</v>
      </c>
      <c r="EC125" s="336">
        <f t="shared" si="510"/>
        <v>0</v>
      </c>
      <c r="ED125" s="336">
        <f t="shared" si="511"/>
        <v>0</v>
      </c>
      <c r="EE125" s="336">
        <f t="shared" si="512"/>
        <v>0</v>
      </c>
      <c r="EF125" s="336">
        <f t="shared" si="513"/>
        <v>0</v>
      </c>
      <c r="EG125" s="390">
        <f t="shared" si="514"/>
        <v>0</v>
      </c>
      <c r="EH125" s="650">
        <f t="shared" si="421"/>
        <v>0</v>
      </c>
      <c r="EI125" s="650">
        <f>IF($AA125=1,IF(SUM($EH125:EH125)&lt;&gt;1,IF(SUM(GR125,HC125,HL125)&gt;0,1,),),)</f>
        <v>0</v>
      </c>
      <c r="EJ125" s="650">
        <f>IF($AA125=1,IF(SUM($EH125:EI125)&lt;&gt;1,IF(SUM(GS125,HD125,HM125)&gt;0,1,),),)</f>
        <v>0</v>
      </c>
      <c r="EK125" s="650">
        <f>IF($AA125=1,IF(SUM($EH125:EJ125)&lt;&gt;1,IF(SUM(GT125,HE125,HN125)&gt;0,1,),),)</f>
        <v>0</v>
      </c>
      <c r="EL125" s="650">
        <f>IF($AA125=1,IF(SUM($EH125:EK125)&lt;&gt;1,IF(SUM(GU125,GZ125,HF125,HO125)&gt;0,1,),),)</f>
        <v>0</v>
      </c>
      <c r="EM125" s="650">
        <f>IF($AA125=1,IF(SUM($EH125:EK125)&lt;&gt;1,IF(SUM(GV125,HG125,HP125)&gt;0,1,),),)</f>
        <v>0</v>
      </c>
      <c r="EN125" s="650">
        <f>IF($AA125=1,IF(SUM($EH125:EL125)&lt;&gt;1,IF(SUM(GW125,HH125,HQ125)&gt;0,1,),),)</f>
        <v>0</v>
      </c>
      <c r="EO125" s="650">
        <f>IF($AA125=1,IF(SUM($EH125:EM125)&lt;&gt;1,IF(SUM(GX125,HI125,HR125)&gt;0,1,),),)</f>
        <v>0</v>
      </c>
      <c r="EP125" s="650">
        <f>IF($AA125=1,IF(SUM($EH125:EO125)&lt;&gt;1,IF(SUM(GY125,HJ125,HS125,HA125)&gt;0,1,),),)</f>
        <v>0</v>
      </c>
      <c r="EQ125" s="818"/>
      <c r="ER125" s="818"/>
      <c r="ES125" s="818"/>
      <c r="ET125" s="818"/>
      <c r="EU125" s="818"/>
      <c r="EV125" s="818"/>
      <c r="EW125" s="59"/>
      <c r="EX125" s="59"/>
      <c r="EY125" s="59"/>
      <c r="EZ125" s="59"/>
      <c r="FA125" s="59"/>
      <c r="FB125" s="650">
        <f t="shared" si="327"/>
        <v>0</v>
      </c>
      <c r="FC125" s="59"/>
      <c r="FD125" s="59"/>
      <c r="FE125" s="59"/>
      <c r="FF125" s="59"/>
      <c r="FG125" s="59"/>
      <c r="FH125" s="59"/>
      <c r="FI125" s="59"/>
      <c r="FJ125" s="59"/>
      <c r="FK125" s="59"/>
      <c r="FL125" s="59"/>
      <c r="FM125" s="59"/>
      <c r="FN125" s="59"/>
      <c r="FO125" s="59"/>
      <c r="FP125" s="59"/>
      <c r="FQ125" s="59"/>
      <c r="FR125" s="59"/>
      <c r="FS125" s="59"/>
      <c r="FT125" s="59"/>
      <c r="FU125" s="59"/>
      <c r="FV125" s="59"/>
      <c r="FW125" s="59"/>
      <c r="FX125" s="59"/>
      <c r="FY125" s="59"/>
      <c r="FZ125" s="59"/>
      <c r="GA125" s="511"/>
      <c r="GB125" s="59"/>
      <c r="GC125" s="932"/>
      <c r="GD125" s="662"/>
      <c r="GE125" s="512"/>
      <c r="GF125" s="513"/>
      <c r="GG125" s="514"/>
      <c r="GH125" s="514"/>
      <c r="GI125" s="515">
        <f t="shared" si="515"/>
        <v>0</v>
      </c>
      <c r="GJ125" s="516">
        <f t="shared" si="516"/>
        <v>0</v>
      </c>
      <c r="GK125" s="517">
        <f t="shared" si="330"/>
        <v>0</v>
      </c>
      <c r="GL125" s="518">
        <f t="shared" si="517"/>
        <v>0</v>
      </c>
      <c r="GM125" s="518">
        <f t="shared" si="518"/>
        <v>0</v>
      </c>
      <c r="GN125" s="518">
        <f t="shared" si="519"/>
        <v>0</v>
      </c>
      <c r="GO125" s="518">
        <f t="shared" si="520"/>
        <v>0</v>
      </c>
      <c r="GP125" s="517">
        <f t="shared" si="422"/>
        <v>0</v>
      </c>
      <c r="GQ125" s="517">
        <f t="shared" si="423"/>
        <v>0</v>
      </c>
      <c r="GR125" s="517">
        <f>IF($GF125&lt;&gt;1,IF(AND(SUM($GQ125:GQ125)&lt;&gt;1),IF($GI125&gt;=10,1,),),0)</f>
        <v>0</v>
      </c>
      <c r="GS125" s="517">
        <f>IF($GF125&lt;&gt;1,IF(AND(SUM($GQ125:GR125)&lt;&gt;1),IF(AND($GE125=1,$GI125&gt;=4),1,),),0)</f>
        <v>0</v>
      </c>
      <c r="GT125" s="517">
        <f>IF($GF125&lt;&gt;1,IF(AND(SUM($GQ125:GS125)&lt;&gt;1),IF(AND($GE125=1,$GI125&gt;=2),1,),),0)</f>
        <v>0</v>
      </c>
      <c r="GU125" s="517">
        <f>IF($GF125&lt;&gt;1,IF(AND(SUM($GQ125:GT125)&lt;&gt;1),IF(AND($GE125=1,$GI125&gt;0),1,),),0)</f>
        <v>0</v>
      </c>
      <c r="GV125" s="517">
        <f>IF($GF125&lt;&gt;1,IF(AND(SUM($GQ125:GU125)&lt;&gt;1),IF($GI125&gt;=4,1,),),0)</f>
        <v>0</v>
      </c>
      <c r="GW125" s="517">
        <f>IF($GF125&lt;&gt;1,IF(AND(SUM($GQ125:GV125)&lt;&gt;1),IF($GE125=1,1,),),0)</f>
        <v>0</v>
      </c>
      <c r="GX125" s="517">
        <f>IF($GF125&lt;&gt;1,IF(AND(SUM($GQ125:GW125)&lt;&gt;1),IF($GI125&gt;=2,1,),),0)</f>
        <v>0</v>
      </c>
      <c r="GY125" s="517">
        <f>IF($GF125&lt;&gt;1,IF(AND(SUM($GQ125:GX125)&lt;&gt;1),IF($GI125&gt;0,1,),),0)</f>
        <v>0</v>
      </c>
      <c r="GZ125" s="517">
        <f t="shared" si="424"/>
        <v>0</v>
      </c>
      <c r="HA125" s="517">
        <f>IF(AND(SUM($GZ125:GZ125)&lt;&gt;1,$GP125=4,$GF125=1,$GI125&gt;0),1,0)</f>
        <v>0</v>
      </c>
      <c r="HB125" s="517">
        <f t="shared" si="425"/>
        <v>0</v>
      </c>
      <c r="HC125" s="517">
        <f t="shared" si="426"/>
        <v>0</v>
      </c>
      <c r="HD125" s="517">
        <f>IF(AND($GP125=2,SUM($HB125:HC125)&lt;&gt;1),IF(AND($GE125=1,$GJ125&gt;=0.2),1,),)</f>
        <v>0</v>
      </c>
      <c r="HE125" s="517">
        <f>IF(AND($GP125=2,SUM($HB125:HD125)&lt;&gt;1),IF(AND($GE125=1,$GJ125&gt;=0.1),1,),)</f>
        <v>0</v>
      </c>
      <c r="HF125" s="517">
        <f>IF(AND($GP125=2,SUM($HB125:HE125)&lt;&gt;1),IF(AND($GE125=1,$GI125&gt;0),1,),)</f>
        <v>0</v>
      </c>
      <c r="HG125" s="517">
        <f>IF(AND($GP125=2,SUM($HB125:HF125)&lt;&gt;1),IF($GJ125&gt;=0.2,1,),)</f>
        <v>0</v>
      </c>
      <c r="HH125" s="517">
        <f>IF(AND($GP125=2,SUM($HB125:HG125)&lt;&gt;1),IF($GE125=1,1,),)</f>
        <v>0</v>
      </c>
      <c r="HI125" s="517">
        <f>IF(AND($GP125=2,SUM($HB125:HH125)&lt;&gt;1),IF($GJ125&gt;=0.1,1,),)</f>
        <v>0</v>
      </c>
      <c r="HJ125" s="517">
        <f>IF(AND(SUM($HB125:HI125)&lt;&gt;1,$GP125=2,$GI125&gt;0),1,)</f>
        <v>0</v>
      </c>
      <c r="HK125" s="517">
        <f t="shared" si="427"/>
        <v>0</v>
      </c>
      <c r="HL125" s="517">
        <f t="shared" si="428"/>
        <v>0</v>
      </c>
      <c r="HM125" s="517">
        <f>IF(AND($GP125=3,SUM($HK125:HL125)&lt;&gt;1),IF(AND($GE125=1,$GJ125&gt;=0.1),1,),)</f>
        <v>0</v>
      </c>
      <c r="HN125" s="517">
        <f>IF(AND($GP125=3,SUM($HK125:HM125)&lt;&gt;1),IF(AND($GE125=1,$GJ125&gt;=0.05),1,),)</f>
        <v>0</v>
      </c>
      <c r="HO125" s="517">
        <f>IF(AND($GP125=3,SUM($HK125:HN125)&lt;&gt;1),IF(AND($GE125=1,$GI125&gt;0),1,),)</f>
        <v>0</v>
      </c>
      <c r="HP125" s="517">
        <f>IF(AND($GP125=3,SUM($HK125:HO125)&lt;&gt;1),IF($GJ125&gt;=0.1,1,),)</f>
        <v>0</v>
      </c>
      <c r="HQ125" s="517">
        <f>IF(AND($GP125=3,SUM($HK125:HP125)&lt;&gt;1),IF($GE125=1,1,),)</f>
        <v>0</v>
      </c>
      <c r="HR125" s="517">
        <f>IF(AND($GP125=3,SUM($HK125:HQ125)&lt;&gt;1),IF($GJ125&gt;=0.05,1,),)</f>
        <v>0</v>
      </c>
      <c r="HS125" s="517">
        <f>IF(AND(SUM($HK125:HR125)&lt;&gt;1,$GP125=3,$GF125=1,$GI125&gt;0),1,)</f>
        <v>0</v>
      </c>
      <c r="HT125" s="831"/>
      <c r="HU125" s="520">
        <f t="shared" si="429"/>
        <v>0</v>
      </c>
      <c r="HV125" s="521">
        <f t="shared" si="430"/>
        <v>0</v>
      </c>
      <c r="HW125" s="521">
        <f t="shared" si="431"/>
        <v>0</v>
      </c>
      <c r="HX125" s="521">
        <f t="shared" si="432"/>
        <v>0</v>
      </c>
      <c r="HY125" s="521">
        <f t="shared" si="433"/>
        <v>0</v>
      </c>
      <c r="HZ125" s="521">
        <f t="shared" si="434"/>
        <v>0</v>
      </c>
      <c r="IA125" s="521">
        <f t="shared" si="435"/>
        <v>0</v>
      </c>
      <c r="IB125" s="521">
        <f t="shared" si="436"/>
        <v>0</v>
      </c>
      <c r="IC125" s="521">
        <f t="shared" si="437"/>
        <v>0</v>
      </c>
      <c r="ID125" s="521">
        <f t="shared" si="438"/>
        <v>0</v>
      </c>
      <c r="IE125" s="521">
        <f t="shared" si="439"/>
        <v>0</v>
      </c>
      <c r="IF125" s="521">
        <f t="shared" si="440"/>
        <v>0</v>
      </c>
      <c r="IG125" s="521">
        <f t="shared" si="441"/>
        <v>0</v>
      </c>
      <c r="IH125" s="521">
        <f t="shared" si="442"/>
        <v>0</v>
      </c>
      <c r="II125" s="521">
        <f t="shared" si="443"/>
        <v>0</v>
      </c>
      <c r="IJ125" s="521">
        <f t="shared" si="444"/>
        <v>0</v>
      </c>
      <c r="IK125" s="521">
        <f t="shared" si="445"/>
        <v>0</v>
      </c>
      <c r="IL125" s="521">
        <f t="shared" si="446"/>
        <v>0</v>
      </c>
      <c r="IM125" s="521">
        <f t="shared" si="447"/>
        <v>0</v>
      </c>
      <c r="IN125" s="521">
        <f t="shared" si="521"/>
        <v>0</v>
      </c>
      <c r="IO125" s="521">
        <f t="shared" si="522"/>
        <v>0</v>
      </c>
      <c r="IP125" s="521">
        <f t="shared" si="523"/>
        <v>0</v>
      </c>
      <c r="IQ125" s="521">
        <f t="shared" si="524"/>
        <v>0</v>
      </c>
      <c r="IR125" s="521">
        <f t="shared" si="525"/>
        <v>0</v>
      </c>
      <c r="IS125" s="521">
        <f t="shared" si="526"/>
        <v>0</v>
      </c>
      <c r="IT125" s="521">
        <f t="shared" si="527"/>
        <v>0</v>
      </c>
      <c r="IU125" s="521">
        <f t="shared" si="528"/>
        <v>0</v>
      </c>
      <c r="IV125" s="521">
        <f t="shared" si="529"/>
        <v>0</v>
      </c>
      <c r="IW125" s="823">
        <f t="shared" si="530"/>
        <v>0</v>
      </c>
      <c r="IX125" s="521">
        <f t="shared" si="531"/>
        <v>0</v>
      </c>
      <c r="IY125" s="521">
        <f t="shared" si="532"/>
        <v>0</v>
      </c>
      <c r="IZ125" s="823">
        <f t="shared" si="448"/>
        <v>0</v>
      </c>
      <c r="JA125" s="521">
        <f t="shared" si="533"/>
        <v>0</v>
      </c>
      <c r="JB125" s="521">
        <f t="shared" si="534"/>
        <v>0</v>
      </c>
      <c r="JC125" s="521">
        <f t="shared" si="535"/>
        <v>0</v>
      </c>
      <c r="JD125" s="521">
        <f t="shared" si="449"/>
        <v>0</v>
      </c>
      <c r="JE125" s="521">
        <f t="shared" si="450"/>
        <v>0</v>
      </c>
      <c r="JF125" s="521">
        <f t="shared" si="451"/>
        <v>0</v>
      </c>
      <c r="JG125" s="521">
        <f t="shared" si="452"/>
        <v>0</v>
      </c>
      <c r="JH125" s="521">
        <f t="shared" si="453"/>
        <v>0</v>
      </c>
      <c r="JI125" s="521">
        <f t="shared" si="454"/>
        <v>0</v>
      </c>
      <c r="JJ125" s="521">
        <f t="shared" si="455"/>
        <v>0</v>
      </c>
      <c r="JK125" s="521">
        <f t="shared" si="456"/>
        <v>0</v>
      </c>
      <c r="JL125" s="521">
        <f t="shared" si="457"/>
        <v>0</v>
      </c>
      <c r="JM125" s="521">
        <f t="shared" si="458"/>
        <v>0</v>
      </c>
      <c r="JN125" s="521">
        <f t="shared" si="459"/>
        <v>0</v>
      </c>
      <c r="JO125" s="521">
        <f t="shared" si="460"/>
        <v>0</v>
      </c>
      <c r="JP125" s="521">
        <f t="shared" si="461"/>
        <v>0</v>
      </c>
      <c r="JQ125" s="521">
        <f t="shared" si="462"/>
        <v>0</v>
      </c>
      <c r="JR125" s="521">
        <f t="shared" si="463"/>
        <v>0</v>
      </c>
      <c r="JS125" s="521">
        <f t="shared" si="464"/>
        <v>0</v>
      </c>
      <c r="JT125" s="521">
        <f t="shared" si="465"/>
        <v>0</v>
      </c>
      <c r="JU125" s="521">
        <f t="shared" si="466"/>
        <v>0</v>
      </c>
      <c r="JV125" s="521">
        <f t="shared" si="467"/>
        <v>0</v>
      </c>
      <c r="JW125" s="521">
        <f t="shared" si="468"/>
        <v>0</v>
      </c>
      <c r="JX125" s="521">
        <f t="shared" si="469"/>
        <v>0</v>
      </c>
      <c r="JY125" s="521">
        <f t="shared" si="470"/>
        <v>0</v>
      </c>
      <c r="JZ125" s="521">
        <f t="shared" si="471"/>
        <v>0</v>
      </c>
      <c r="KA125" s="521">
        <f t="shared" si="472"/>
        <v>0</v>
      </c>
      <c r="KB125" s="521">
        <f t="shared" si="473"/>
        <v>0</v>
      </c>
      <c r="KC125" s="521">
        <f t="shared" si="474"/>
        <v>0</v>
      </c>
      <c r="KD125" s="521">
        <f t="shared" si="475"/>
        <v>0</v>
      </c>
      <c r="KE125" s="521">
        <f t="shared" si="476"/>
        <v>0</v>
      </c>
      <c r="KF125" s="521">
        <f t="shared" si="536"/>
        <v>0</v>
      </c>
      <c r="KG125" s="521">
        <f t="shared" si="477"/>
        <v>0</v>
      </c>
      <c r="KH125" s="521">
        <f t="shared" si="478"/>
        <v>0</v>
      </c>
      <c r="KI125" s="522">
        <f t="shared" si="479"/>
        <v>0</v>
      </c>
      <c r="KJ125" s="521">
        <f t="shared" si="537"/>
        <v>0</v>
      </c>
      <c r="KK125" s="760">
        <f>IF(H125=1,VLOOKUP(C125,'総括表 (A表)'!$E$12:$AW$542,42,FALSE),)</f>
        <v>0</v>
      </c>
      <c r="KL125" s="524">
        <f t="shared" si="480"/>
        <v>0</v>
      </c>
      <c r="KM125" s="521" t="str">
        <f t="shared" si="352"/>
        <v/>
      </c>
      <c r="KN125" s="521" t="str">
        <f t="shared" si="353"/>
        <v/>
      </c>
      <c r="KO125" s="521" t="str">
        <f t="shared" si="481"/>
        <v/>
      </c>
      <c r="KP125" s="521" t="str">
        <f t="shared" si="354"/>
        <v/>
      </c>
      <c r="KQ125" s="521" t="str">
        <f t="shared" si="355"/>
        <v/>
      </c>
      <c r="KR125" s="521" t="str">
        <f t="shared" si="356"/>
        <v/>
      </c>
      <c r="KS125" s="521" t="str">
        <f t="shared" si="357"/>
        <v/>
      </c>
      <c r="KT125" s="521" t="str">
        <f t="shared" si="358"/>
        <v/>
      </c>
      <c r="KU125" s="760" t="str">
        <f t="shared" si="359"/>
        <v/>
      </c>
      <c r="KV125" s="521" t="str">
        <f t="shared" si="538"/>
        <v/>
      </c>
      <c r="KW125" s="520">
        <f t="shared" si="361"/>
        <v>0</v>
      </c>
      <c r="KX125" s="521" t="str">
        <f t="shared" si="482"/>
        <v/>
      </c>
      <c r="KY125" s="525">
        <f t="shared" si="539"/>
        <v>0</v>
      </c>
      <c r="KZ125" s="521" t="str">
        <f t="shared" si="540"/>
        <v/>
      </c>
      <c r="LA125" s="760" t="str">
        <f t="shared" si="541"/>
        <v/>
      </c>
      <c r="LB125" s="526" t="str">
        <f t="shared" si="365"/>
        <v>○</v>
      </c>
      <c r="LC125" s="520">
        <f t="shared" si="483"/>
        <v>0</v>
      </c>
      <c r="LD125" s="527">
        <f t="shared" si="484"/>
        <v>0</v>
      </c>
      <c r="LE125" s="527" t="str">
        <f t="shared" si="485"/>
        <v/>
      </c>
      <c r="LF125" s="761" t="str">
        <f t="shared" si="486"/>
        <v/>
      </c>
      <c r="LG125" s="735" t="str">
        <f t="shared" si="542"/>
        <v/>
      </c>
      <c r="LH125" s="530" t="str">
        <f t="shared" si="543"/>
        <v>○</v>
      </c>
      <c r="LI125" s="736">
        <f t="shared" si="368"/>
        <v>0</v>
      </c>
      <c r="LJ125" s="761">
        <f t="shared" si="544"/>
        <v>0</v>
      </c>
      <c r="LK125" s="532">
        <f t="shared" si="487"/>
        <v>0</v>
      </c>
      <c r="LL125" s="533" t="str">
        <f t="shared" si="488"/>
        <v>○</v>
      </c>
      <c r="LM125" s="600">
        <f t="shared" si="545"/>
        <v>0</v>
      </c>
      <c r="LN125" s="602" t="str">
        <f t="shared" si="489"/>
        <v>○</v>
      </c>
      <c r="LO125" s="608">
        <f t="shared" si="371"/>
        <v>0</v>
      </c>
      <c r="LP125" s="521" t="str">
        <f t="shared" si="546"/>
        <v/>
      </c>
      <c r="LQ125" s="607">
        <f t="shared" si="547"/>
        <v>0</v>
      </c>
      <c r="LR125" s="521" t="str">
        <f t="shared" si="548"/>
        <v/>
      </c>
      <c r="LS125" s="519" t="str">
        <f t="shared" si="549"/>
        <v/>
      </c>
      <c r="LT125" s="526" t="str">
        <f t="shared" si="376"/>
        <v>○</v>
      </c>
      <c r="LU125" s="601" t="str">
        <f t="shared" si="490"/>
        <v/>
      </c>
      <c r="LV125" s="601">
        <f t="shared" si="491"/>
        <v>0</v>
      </c>
      <c r="LW125" s="761">
        <f t="shared" si="550"/>
        <v>0</v>
      </c>
      <c r="LX125" s="735">
        <f t="shared" si="551"/>
        <v>0</v>
      </c>
      <c r="LY125" s="530" t="str">
        <f t="shared" si="379"/>
        <v>○</v>
      </c>
      <c r="LZ125" s="736">
        <f t="shared" si="552"/>
        <v>0</v>
      </c>
      <c r="MA125" s="761">
        <f t="shared" si="553"/>
        <v>0</v>
      </c>
      <c r="MB125" s="532">
        <f t="shared" si="554"/>
        <v>0</v>
      </c>
      <c r="MC125" s="533" t="str">
        <f t="shared" si="492"/>
        <v>○</v>
      </c>
      <c r="MD125" s="473">
        <f>IF(AND($H125=1,$T125=1),SUMIF($E$14:$E$213,E125,$CA$14:CA324),0)</f>
        <v>0</v>
      </c>
      <c r="ME125" s="856" t="str">
        <f t="shared" si="383"/>
        <v>○</v>
      </c>
      <c r="MF125" s="869" t="str">
        <f t="shared" si="493"/>
        <v/>
      </c>
      <c r="MG125" s="870" t="str">
        <f t="shared" si="555"/>
        <v/>
      </c>
      <c r="MH125" s="871" t="str">
        <f t="shared" si="556"/>
        <v/>
      </c>
      <c r="MI125" s="872" t="str">
        <f t="shared" si="494"/>
        <v/>
      </c>
      <c r="MJ125" s="873" t="str">
        <f t="shared" si="557"/>
        <v/>
      </c>
      <c r="MK125" s="874">
        <f t="shared" si="558"/>
        <v>0</v>
      </c>
    </row>
    <row r="126" spans="1:349" s="739" customFormat="1" ht="18.649999999999999" customHeight="1">
      <c r="A126" s="610">
        <f t="shared" si="559"/>
        <v>0</v>
      </c>
      <c r="B126" s="610">
        <f t="shared" si="563"/>
        <v>0</v>
      </c>
      <c r="C126" s="610">
        <f t="shared" si="570"/>
        <v>0</v>
      </c>
      <c r="D126" s="610">
        <f t="shared" si="564"/>
        <v>0</v>
      </c>
      <c r="E126" s="610">
        <f t="shared" si="565"/>
        <v>0</v>
      </c>
      <c r="F126" s="610">
        <f t="shared" si="566"/>
        <v>0</v>
      </c>
      <c r="G126" s="610">
        <f t="shared" si="567"/>
        <v>0</v>
      </c>
      <c r="H126" s="610">
        <f t="shared" si="568"/>
        <v>0</v>
      </c>
      <c r="I126" s="611">
        <f t="shared" si="313"/>
        <v>113</v>
      </c>
      <c r="J126" s="719"/>
      <c r="K126" s="720"/>
      <c r="L126" s="720"/>
      <c r="M126" s="720"/>
      <c r="N126" s="924"/>
      <c r="O126" s="918"/>
      <c r="P126" s="742"/>
      <c r="Q126" s="637">
        <f t="shared" si="394"/>
        <v>0</v>
      </c>
      <c r="R126" s="723"/>
      <c r="S126" s="724"/>
      <c r="T126" s="724"/>
      <c r="U126" s="724"/>
      <c r="V126" s="762">
        <f t="shared" si="569"/>
        <v>0</v>
      </c>
      <c r="W126" s="741"/>
      <c r="X126" s="745"/>
      <c r="Y126" s="745"/>
      <c r="Z126" s="741"/>
      <c r="AA126" s="639" t="str">
        <f t="shared" si="395"/>
        <v/>
      </c>
      <c r="AB126" s="640" t="str">
        <f t="shared" si="396"/>
        <v/>
      </c>
      <c r="AC126" s="731"/>
      <c r="AD126" s="641">
        <f t="shared" si="397"/>
        <v>0</v>
      </c>
      <c r="AE126" s="729"/>
      <c r="AF126" s="728">
        <f>'整理番号表 （R6時） '!$AC126</f>
        <v>0</v>
      </c>
      <c r="AG126" s="730">
        <f t="shared" si="560"/>
        <v>0</v>
      </c>
      <c r="AH126" s="731"/>
      <c r="AI126" s="731"/>
      <c r="AJ126" s="639">
        <f>IF(AI126&lt;&gt;0,VLOOKUP(AI126,'整理番号表 （R6時） '!$B$20:$F$47,2,FALSE),)</f>
        <v>0</v>
      </c>
      <c r="AK126" s="733"/>
      <c r="AL126" s="733"/>
      <c r="AM126" s="733"/>
      <c r="AN126" s="752"/>
      <c r="AO126" s="644" t="str">
        <f>IF(AND($S126=1,$AN126&lt;&gt;0),VLOOKUP(AN126,'整理番号表 （R6時） '!$P$6:$Q$39,2,FALSE),IF(AND($T126=1,$AN126&gt;0,$AN126&lt;=8),VLOOKUP($AN126,'整理番号表 （R6時） '!$P$6:$Q$13,2,FALSE),IF($AN126&gt;=9,"ﾘｰｽは1～8の数字を選択","")))</f>
        <v/>
      </c>
      <c r="AP126" s="865"/>
      <c r="AQ126" s="645">
        <f t="shared" si="399"/>
        <v>0</v>
      </c>
      <c r="AR126" s="810"/>
      <c r="AS126" s="741"/>
      <c r="AT126" s="756"/>
      <c r="AU126" s="757"/>
      <c r="AV126" s="755"/>
      <c r="AW126" s="752"/>
      <c r="AX126" s="751">
        <f>IF(AW126&lt;&gt;0,VLOOKUP(AW126,'整理番号表 （R6時） '!$P$43:$R$49,2,FALSE),)</f>
        <v>0</v>
      </c>
      <c r="AY126" s="758"/>
      <c r="AZ126" s="757"/>
      <c r="BA126" s="755"/>
      <c r="BB126" s="754"/>
      <c r="BC126" s="759">
        <f t="shared" si="400"/>
        <v>0</v>
      </c>
      <c r="BD126" s="763">
        <f t="shared" si="503"/>
        <v>0</v>
      </c>
      <c r="BE126" s="759">
        <f t="shared" si="401"/>
        <v>0</v>
      </c>
      <c r="BF126" s="508"/>
      <c r="BG126" s="508"/>
      <c r="BH126" s="508"/>
      <c r="BI126" s="509"/>
      <c r="BJ126" s="770" t="str">
        <f t="shared" si="402"/>
        <v/>
      </c>
      <c r="BK126" s="772" t="str">
        <f t="shared" si="403"/>
        <v/>
      </c>
      <c r="BL126" s="648">
        <f t="shared" si="404"/>
        <v>0</v>
      </c>
      <c r="BM126" s="836"/>
      <c r="BN126" s="748"/>
      <c r="BO126" s="593"/>
      <c r="BP126" s="902"/>
      <c r="BQ126" s="756"/>
      <c r="BR126" s="756"/>
      <c r="BS126" s="756"/>
      <c r="BT126" s="929" t="str">
        <f t="shared" si="571"/>
        <v/>
      </c>
      <c r="BU126" s="911"/>
      <c r="BV126" s="752"/>
      <c r="BW126" s="751">
        <f>IF(BV126&lt;&gt;0,VLOOKUP(BV126,'整理番号表 （R6時） '!$P$43:$R$49,2,FALSE),)</f>
        <v>0</v>
      </c>
      <c r="BX126" s="758"/>
      <c r="BY126" s="757"/>
      <c r="BZ126" s="759" t="str">
        <f t="shared" si="405"/>
        <v/>
      </c>
      <c r="CA126" s="712"/>
      <c r="CB126" s="759">
        <f t="shared" si="406"/>
        <v>0</v>
      </c>
      <c r="CC126" s="763" t="str">
        <f t="shared" si="504"/>
        <v/>
      </c>
      <c r="CD126" s="754"/>
      <c r="CE126" s="754"/>
      <c r="CF126" s="759">
        <f t="shared" si="407"/>
        <v>0</v>
      </c>
      <c r="CG126" s="748"/>
      <c r="CH126" s="748"/>
      <c r="CI126" s="622"/>
      <c r="CJ126" s="853"/>
      <c r="CK126" s="854"/>
      <c r="CL126" s="665" t="str">
        <f t="shared" si="408"/>
        <v/>
      </c>
      <c r="CM126" s="666" t="str">
        <f t="shared" si="505"/>
        <v/>
      </c>
      <c r="CN126" s="744"/>
      <c r="CO126" s="496"/>
      <c r="CP126" s="762" t="str">
        <f t="shared" si="506"/>
        <v/>
      </c>
      <c r="CQ126" s="740"/>
      <c r="CR126" s="749"/>
      <c r="CS126" s="740"/>
      <c r="CT126" s="740"/>
      <c r="CU126" s="740"/>
      <c r="CV126" s="649" t="str">
        <f t="shared" si="409"/>
        <v/>
      </c>
      <c r="CW126" s="547">
        <f t="shared" si="410"/>
        <v>0</v>
      </c>
      <c r="CX126" s="762" t="str">
        <f t="shared" si="507"/>
        <v/>
      </c>
      <c r="CY126" s="715"/>
      <c r="CZ126" s="740"/>
      <c r="DA126" s="715"/>
      <c r="DB126" s="715"/>
      <c r="DC126" s="714"/>
      <c r="DD126" s="649" t="str">
        <f t="shared" si="411"/>
        <v/>
      </c>
      <c r="DE126" s="547" t="str">
        <f t="shared" si="412"/>
        <v/>
      </c>
      <c r="DF126" s="762">
        <f t="shared" si="413"/>
        <v>0</v>
      </c>
      <c r="DG126" s="762" t="str">
        <f t="shared" si="414"/>
        <v/>
      </c>
      <c r="DH126" s="762">
        <f t="shared" si="415"/>
        <v>0</v>
      </c>
      <c r="DI126" s="762">
        <f t="shared" si="416"/>
        <v>0</v>
      </c>
      <c r="DJ126" s="762">
        <f t="shared" si="417"/>
        <v>0</v>
      </c>
      <c r="DK126" s="762">
        <f t="shared" si="418"/>
        <v>0</v>
      </c>
      <c r="DL126" s="762">
        <f t="shared" si="419"/>
        <v>0</v>
      </c>
      <c r="DM126" s="762" t="str">
        <f t="shared" si="420"/>
        <v/>
      </c>
      <c r="DN126" s="855"/>
      <c r="DO126" s="661">
        <f t="shared" si="572"/>
        <v>0</v>
      </c>
      <c r="DP126" s="336">
        <f t="shared" si="572"/>
        <v>0</v>
      </c>
      <c r="DQ126" s="336">
        <f t="shared" si="572"/>
        <v>0</v>
      </c>
      <c r="DR126" s="336">
        <f t="shared" si="572"/>
        <v>0</v>
      </c>
      <c r="DS126" s="336">
        <f t="shared" si="572"/>
        <v>0</v>
      </c>
      <c r="DT126" s="336">
        <f t="shared" si="572"/>
        <v>0</v>
      </c>
      <c r="DU126" s="336">
        <f t="shared" si="508"/>
        <v>0</v>
      </c>
      <c r="DV126" s="336">
        <f t="shared" si="573"/>
        <v>0</v>
      </c>
      <c r="DW126" s="336">
        <f t="shared" si="573"/>
        <v>0</v>
      </c>
      <c r="DX126" s="336">
        <f t="shared" si="573"/>
        <v>0</v>
      </c>
      <c r="DY126" s="336">
        <f t="shared" si="573"/>
        <v>0</v>
      </c>
      <c r="DZ126" s="336">
        <f t="shared" si="573"/>
        <v>0</v>
      </c>
      <c r="EA126" s="336">
        <f t="shared" si="573"/>
        <v>0</v>
      </c>
      <c r="EB126" s="336">
        <f t="shared" si="509"/>
        <v>0</v>
      </c>
      <c r="EC126" s="336">
        <f t="shared" si="510"/>
        <v>0</v>
      </c>
      <c r="ED126" s="336">
        <f t="shared" si="511"/>
        <v>0</v>
      </c>
      <c r="EE126" s="336">
        <f t="shared" si="512"/>
        <v>0</v>
      </c>
      <c r="EF126" s="336">
        <f t="shared" si="513"/>
        <v>0</v>
      </c>
      <c r="EG126" s="390">
        <f t="shared" si="514"/>
        <v>0</v>
      </c>
      <c r="EH126" s="650">
        <f t="shared" si="421"/>
        <v>0</v>
      </c>
      <c r="EI126" s="650">
        <f>IF($AA126=1,IF(SUM($EH126:EH126)&lt;&gt;1,IF(SUM(GR126,HC126,HL126)&gt;0,1,),),)</f>
        <v>0</v>
      </c>
      <c r="EJ126" s="650">
        <f>IF($AA126=1,IF(SUM($EH126:EI126)&lt;&gt;1,IF(SUM(GS126,HD126,HM126)&gt;0,1,),),)</f>
        <v>0</v>
      </c>
      <c r="EK126" s="650">
        <f>IF($AA126=1,IF(SUM($EH126:EJ126)&lt;&gt;1,IF(SUM(GT126,HE126,HN126)&gt;0,1,),),)</f>
        <v>0</v>
      </c>
      <c r="EL126" s="650">
        <f>IF($AA126=1,IF(SUM($EH126:EK126)&lt;&gt;1,IF(SUM(GU126,GZ126,HF126,HO126)&gt;0,1,),),)</f>
        <v>0</v>
      </c>
      <c r="EM126" s="650">
        <f>IF($AA126=1,IF(SUM($EH126:EK126)&lt;&gt;1,IF(SUM(GV126,HG126,HP126)&gt;0,1,),),)</f>
        <v>0</v>
      </c>
      <c r="EN126" s="650">
        <f>IF($AA126=1,IF(SUM($EH126:EL126)&lt;&gt;1,IF(SUM(GW126,HH126,HQ126)&gt;0,1,),),)</f>
        <v>0</v>
      </c>
      <c r="EO126" s="650">
        <f>IF($AA126=1,IF(SUM($EH126:EM126)&lt;&gt;1,IF(SUM(GX126,HI126,HR126)&gt;0,1,),),)</f>
        <v>0</v>
      </c>
      <c r="EP126" s="650">
        <f>IF($AA126=1,IF(SUM($EH126:EO126)&lt;&gt;1,IF(SUM(GY126,HJ126,HS126,HA126)&gt;0,1,),),)</f>
        <v>0</v>
      </c>
      <c r="EQ126" s="818"/>
      <c r="ER126" s="818"/>
      <c r="ES126" s="818"/>
      <c r="ET126" s="818"/>
      <c r="EU126" s="818"/>
      <c r="EV126" s="818"/>
      <c r="EW126" s="59"/>
      <c r="EX126" s="59"/>
      <c r="EY126" s="59"/>
      <c r="EZ126" s="59"/>
      <c r="FA126" s="59"/>
      <c r="FB126" s="650">
        <f t="shared" si="327"/>
        <v>0</v>
      </c>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11"/>
      <c r="GB126" s="59"/>
      <c r="GC126" s="932"/>
      <c r="GD126" s="662"/>
      <c r="GE126" s="512"/>
      <c r="GF126" s="513"/>
      <c r="GG126" s="514"/>
      <c r="GH126" s="514"/>
      <c r="GI126" s="515">
        <f t="shared" si="515"/>
        <v>0</v>
      </c>
      <c r="GJ126" s="516">
        <f t="shared" si="516"/>
        <v>0</v>
      </c>
      <c r="GK126" s="517">
        <f t="shared" si="330"/>
        <v>0</v>
      </c>
      <c r="GL126" s="518">
        <f t="shared" si="517"/>
        <v>0</v>
      </c>
      <c r="GM126" s="518">
        <f t="shared" si="518"/>
        <v>0</v>
      </c>
      <c r="GN126" s="518">
        <f t="shared" si="519"/>
        <v>0</v>
      </c>
      <c r="GO126" s="518">
        <f t="shared" si="520"/>
        <v>0</v>
      </c>
      <c r="GP126" s="517">
        <f t="shared" si="422"/>
        <v>0</v>
      </c>
      <c r="GQ126" s="517">
        <f t="shared" si="423"/>
        <v>0</v>
      </c>
      <c r="GR126" s="517">
        <f>IF($GF126&lt;&gt;1,IF(AND(SUM($GQ126:GQ126)&lt;&gt;1),IF($GI126&gt;=10,1,),),0)</f>
        <v>0</v>
      </c>
      <c r="GS126" s="517">
        <f>IF($GF126&lt;&gt;1,IF(AND(SUM($GQ126:GR126)&lt;&gt;1),IF(AND($GE126=1,$GI126&gt;=4),1,),),0)</f>
        <v>0</v>
      </c>
      <c r="GT126" s="517">
        <f>IF($GF126&lt;&gt;1,IF(AND(SUM($GQ126:GS126)&lt;&gt;1),IF(AND($GE126=1,$GI126&gt;=2),1,),),0)</f>
        <v>0</v>
      </c>
      <c r="GU126" s="517">
        <f>IF($GF126&lt;&gt;1,IF(AND(SUM($GQ126:GT126)&lt;&gt;1),IF(AND($GE126=1,$GI126&gt;0),1,),),0)</f>
        <v>0</v>
      </c>
      <c r="GV126" s="517">
        <f>IF($GF126&lt;&gt;1,IF(AND(SUM($GQ126:GU126)&lt;&gt;1),IF($GI126&gt;=4,1,),),0)</f>
        <v>0</v>
      </c>
      <c r="GW126" s="517">
        <f>IF($GF126&lt;&gt;1,IF(AND(SUM($GQ126:GV126)&lt;&gt;1),IF($GE126=1,1,),),0)</f>
        <v>0</v>
      </c>
      <c r="GX126" s="517">
        <f>IF($GF126&lt;&gt;1,IF(AND(SUM($GQ126:GW126)&lt;&gt;1),IF($GI126&gt;=2,1,),),0)</f>
        <v>0</v>
      </c>
      <c r="GY126" s="517">
        <f>IF($GF126&lt;&gt;1,IF(AND(SUM($GQ126:GX126)&lt;&gt;1),IF($GI126&gt;0,1,),),0)</f>
        <v>0</v>
      </c>
      <c r="GZ126" s="517">
        <f t="shared" si="424"/>
        <v>0</v>
      </c>
      <c r="HA126" s="517">
        <f>IF(AND(SUM($GZ126:GZ126)&lt;&gt;1,$GP126=4,$GF126=1,$GI126&gt;0),1,0)</f>
        <v>0</v>
      </c>
      <c r="HB126" s="517">
        <f t="shared" si="425"/>
        <v>0</v>
      </c>
      <c r="HC126" s="517">
        <f t="shared" si="426"/>
        <v>0</v>
      </c>
      <c r="HD126" s="517">
        <f>IF(AND($GP126=2,SUM($HB126:HC126)&lt;&gt;1),IF(AND($GE126=1,$GJ126&gt;=0.2),1,),)</f>
        <v>0</v>
      </c>
      <c r="HE126" s="517">
        <f>IF(AND($GP126=2,SUM($HB126:HD126)&lt;&gt;1),IF(AND($GE126=1,$GJ126&gt;=0.1),1,),)</f>
        <v>0</v>
      </c>
      <c r="HF126" s="517">
        <f>IF(AND($GP126=2,SUM($HB126:HE126)&lt;&gt;1),IF(AND($GE126=1,$GI126&gt;0),1,),)</f>
        <v>0</v>
      </c>
      <c r="HG126" s="517">
        <f>IF(AND($GP126=2,SUM($HB126:HF126)&lt;&gt;1),IF($GJ126&gt;=0.2,1,),)</f>
        <v>0</v>
      </c>
      <c r="HH126" s="517">
        <f>IF(AND($GP126=2,SUM($HB126:HG126)&lt;&gt;1),IF($GE126=1,1,),)</f>
        <v>0</v>
      </c>
      <c r="HI126" s="517">
        <f>IF(AND($GP126=2,SUM($HB126:HH126)&lt;&gt;1),IF($GJ126&gt;=0.1,1,),)</f>
        <v>0</v>
      </c>
      <c r="HJ126" s="517">
        <f>IF(AND(SUM($HB126:HI126)&lt;&gt;1,$GP126=2,$GI126&gt;0),1,)</f>
        <v>0</v>
      </c>
      <c r="HK126" s="517">
        <f t="shared" si="427"/>
        <v>0</v>
      </c>
      <c r="HL126" s="517">
        <f t="shared" si="428"/>
        <v>0</v>
      </c>
      <c r="HM126" s="517">
        <f>IF(AND($GP126=3,SUM($HK126:HL126)&lt;&gt;1),IF(AND($GE126=1,$GJ126&gt;=0.1),1,),)</f>
        <v>0</v>
      </c>
      <c r="HN126" s="517">
        <f>IF(AND($GP126=3,SUM($HK126:HM126)&lt;&gt;1),IF(AND($GE126=1,$GJ126&gt;=0.05),1,),)</f>
        <v>0</v>
      </c>
      <c r="HO126" s="517">
        <f>IF(AND($GP126=3,SUM($HK126:HN126)&lt;&gt;1),IF(AND($GE126=1,$GI126&gt;0),1,),)</f>
        <v>0</v>
      </c>
      <c r="HP126" s="517">
        <f>IF(AND($GP126=3,SUM($HK126:HO126)&lt;&gt;1),IF($GJ126&gt;=0.1,1,),)</f>
        <v>0</v>
      </c>
      <c r="HQ126" s="517">
        <f>IF(AND($GP126=3,SUM($HK126:HP126)&lt;&gt;1),IF($GE126=1,1,),)</f>
        <v>0</v>
      </c>
      <c r="HR126" s="517">
        <f>IF(AND($GP126=3,SUM($HK126:HQ126)&lt;&gt;1),IF($GJ126&gt;=0.05,1,),)</f>
        <v>0</v>
      </c>
      <c r="HS126" s="517">
        <f>IF(AND(SUM($HK126:HR126)&lt;&gt;1,$GP126=3,$GF126=1,$GI126&gt;0),1,)</f>
        <v>0</v>
      </c>
      <c r="HT126" s="831"/>
      <c r="HU126" s="520">
        <f t="shared" si="429"/>
        <v>0</v>
      </c>
      <c r="HV126" s="521">
        <f t="shared" si="430"/>
        <v>0</v>
      </c>
      <c r="HW126" s="521">
        <f t="shared" si="431"/>
        <v>0</v>
      </c>
      <c r="HX126" s="521">
        <f t="shared" si="432"/>
        <v>0</v>
      </c>
      <c r="HY126" s="521">
        <f t="shared" si="433"/>
        <v>0</v>
      </c>
      <c r="HZ126" s="521">
        <f t="shared" si="434"/>
        <v>0</v>
      </c>
      <c r="IA126" s="521">
        <f t="shared" si="435"/>
        <v>0</v>
      </c>
      <c r="IB126" s="521">
        <f t="shared" si="436"/>
        <v>0</v>
      </c>
      <c r="IC126" s="521">
        <f t="shared" si="437"/>
        <v>0</v>
      </c>
      <c r="ID126" s="521">
        <f t="shared" si="438"/>
        <v>0</v>
      </c>
      <c r="IE126" s="521">
        <f t="shared" si="439"/>
        <v>0</v>
      </c>
      <c r="IF126" s="521">
        <f t="shared" si="440"/>
        <v>0</v>
      </c>
      <c r="IG126" s="521">
        <f t="shared" si="441"/>
        <v>0</v>
      </c>
      <c r="IH126" s="521">
        <f t="shared" si="442"/>
        <v>0</v>
      </c>
      <c r="II126" s="521">
        <f t="shared" si="443"/>
        <v>0</v>
      </c>
      <c r="IJ126" s="521">
        <f t="shared" si="444"/>
        <v>0</v>
      </c>
      <c r="IK126" s="521">
        <f t="shared" si="445"/>
        <v>0</v>
      </c>
      <c r="IL126" s="521">
        <f t="shared" si="446"/>
        <v>0</v>
      </c>
      <c r="IM126" s="521">
        <f t="shared" si="447"/>
        <v>0</v>
      </c>
      <c r="IN126" s="521">
        <f t="shared" si="521"/>
        <v>0</v>
      </c>
      <c r="IO126" s="521">
        <f t="shared" si="522"/>
        <v>0</v>
      </c>
      <c r="IP126" s="521">
        <f t="shared" si="523"/>
        <v>0</v>
      </c>
      <c r="IQ126" s="521">
        <f t="shared" si="524"/>
        <v>0</v>
      </c>
      <c r="IR126" s="521">
        <f t="shared" si="525"/>
        <v>0</v>
      </c>
      <c r="IS126" s="521">
        <f t="shared" si="526"/>
        <v>0</v>
      </c>
      <c r="IT126" s="521">
        <f t="shared" si="527"/>
        <v>0</v>
      </c>
      <c r="IU126" s="521">
        <f t="shared" si="528"/>
        <v>0</v>
      </c>
      <c r="IV126" s="521">
        <f t="shared" si="529"/>
        <v>0</v>
      </c>
      <c r="IW126" s="823">
        <f t="shared" si="530"/>
        <v>0</v>
      </c>
      <c r="IX126" s="521">
        <f t="shared" si="531"/>
        <v>0</v>
      </c>
      <c r="IY126" s="521">
        <f t="shared" si="532"/>
        <v>0</v>
      </c>
      <c r="IZ126" s="823">
        <f t="shared" si="448"/>
        <v>0</v>
      </c>
      <c r="JA126" s="521">
        <f t="shared" si="533"/>
        <v>0</v>
      </c>
      <c r="JB126" s="521">
        <f t="shared" si="534"/>
        <v>0</v>
      </c>
      <c r="JC126" s="521">
        <f t="shared" si="535"/>
        <v>0</v>
      </c>
      <c r="JD126" s="521">
        <f t="shared" si="449"/>
        <v>0</v>
      </c>
      <c r="JE126" s="521">
        <f t="shared" si="450"/>
        <v>0</v>
      </c>
      <c r="JF126" s="521">
        <f t="shared" si="451"/>
        <v>0</v>
      </c>
      <c r="JG126" s="521">
        <f t="shared" si="452"/>
        <v>0</v>
      </c>
      <c r="JH126" s="521">
        <f t="shared" si="453"/>
        <v>0</v>
      </c>
      <c r="JI126" s="521">
        <f t="shared" si="454"/>
        <v>0</v>
      </c>
      <c r="JJ126" s="521">
        <f t="shared" si="455"/>
        <v>0</v>
      </c>
      <c r="JK126" s="521">
        <f t="shared" si="456"/>
        <v>0</v>
      </c>
      <c r="JL126" s="521">
        <f t="shared" si="457"/>
        <v>0</v>
      </c>
      <c r="JM126" s="521">
        <f t="shared" si="458"/>
        <v>0</v>
      </c>
      <c r="JN126" s="521">
        <f t="shared" si="459"/>
        <v>0</v>
      </c>
      <c r="JO126" s="521">
        <f t="shared" si="460"/>
        <v>0</v>
      </c>
      <c r="JP126" s="521">
        <f t="shared" si="461"/>
        <v>0</v>
      </c>
      <c r="JQ126" s="521">
        <f t="shared" si="462"/>
        <v>0</v>
      </c>
      <c r="JR126" s="521">
        <f t="shared" si="463"/>
        <v>0</v>
      </c>
      <c r="JS126" s="521">
        <f t="shared" si="464"/>
        <v>0</v>
      </c>
      <c r="JT126" s="521">
        <f t="shared" si="465"/>
        <v>0</v>
      </c>
      <c r="JU126" s="521">
        <f t="shared" si="466"/>
        <v>0</v>
      </c>
      <c r="JV126" s="521">
        <f t="shared" si="467"/>
        <v>0</v>
      </c>
      <c r="JW126" s="521">
        <f t="shared" si="468"/>
        <v>0</v>
      </c>
      <c r="JX126" s="521">
        <f t="shared" si="469"/>
        <v>0</v>
      </c>
      <c r="JY126" s="521">
        <f t="shared" si="470"/>
        <v>0</v>
      </c>
      <c r="JZ126" s="521">
        <f t="shared" si="471"/>
        <v>0</v>
      </c>
      <c r="KA126" s="521">
        <f t="shared" si="472"/>
        <v>0</v>
      </c>
      <c r="KB126" s="521">
        <f t="shared" si="473"/>
        <v>0</v>
      </c>
      <c r="KC126" s="521">
        <f t="shared" si="474"/>
        <v>0</v>
      </c>
      <c r="KD126" s="521">
        <f t="shared" si="475"/>
        <v>0</v>
      </c>
      <c r="KE126" s="521">
        <f t="shared" si="476"/>
        <v>0</v>
      </c>
      <c r="KF126" s="521">
        <f t="shared" si="536"/>
        <v>0</v>
      </c>
      <c r="KG126" s="521">
        <f t="shared" si="477"/>
        <v>0</v>
      </c>
      <c r="KH126" s="521">
        <f t="shared" si="478"/>
        <v>0</v>
      </c>
      <c r="KI126" s="522">
        <f t="shared" si="479"/>
        <v>0</v>
      </c>
      <c r="KJ126" s="521">
        <f t="shared" si="537"/>
        <v>0</v>
      </c>
      <c r="KK126" s="760">
        <f>IF(H126=1,VLOOKUP(C126,'総括表 (A表)'!$E$12:$AW$542,42,FALSE),)</f>
        <v>0</v>
      </c>
      <c r="KL126" s="524">
        <f t="shared" si="480"/>
        <v>0</v>
      </c>
      <c r="KM126" s="521" t="str">
        <f t="shared" si="352"/>
        <v/>
      </c>
      <c r="KN126" s="521" t="str">
        <f t="shared" si="353"/>
        <v/>
      </c>
      <c r="KO126" s="521" t="str">
        <f t="shared" si="481"/>
        <v/>
      </c>
      <c r="KP126" s="521" t="str">
        <f t="shared" si="354"/>
        <v/>
      </c>
      <c r="KQ126" s="521" t="str">
        <f t="shared" si="355"/>
        <v/>
      </c>
      <c r="KR126" s="521" t="str">
        <f t="shared" si="356"/>
        <v/>
      </c>
      <c r="KS126" s="521" t="str">
        <f t="shared" si="357"/>
        <v/>
      </c>
      <c r="KT126" s="521" t="str">
        <f t="shared" si="358"/>
        <v/>
      </c>
      <c r="KU126" s="760" t="str">
        <f t="shared" si="359"/>
        <v/>
      </c>
      <c r="KV126" s="521" t="str">
        <f t="shared" si="538"/>
        <v/>
      </c>
      <c r="KW126" s="520">
        <f t="shared" si="361"/>
        <v>0</v>
      </c>
      <c r="KX126" s="521" t="str">
        <f t="shared" si="482"/>
        <v/>
      </c>
      <c r="KY126" s="525">
        <f t="shared" si="539"/>
        <v>0</v>
      </c>
      <c r="KZ126" s="521" t="str">
        <f t="shared" si="540"/>
        <v/>
      </c>
      <c r="LA126" s="760" t="str">
        <f t="shared" si="541"/>
        <v/>
      </c>
      <c r="LB126" s="526" t="str">
        <f t="shared" si="365"/>
        <v>○</v>
      </c>
      <c r="LC126" s="520">
        <f t="shared" si="483"/>
        <v>0</v>
      </c>
      <c r="LD126" s="527">
        <f t="shared" si="484"/>
        <v>0</v>
      </c>
      <c r="LE126" s="527" t="str">
        <f t="shared" si="485"/>
        <v/>
      </c>
      <c r="LF126" s="761" t="str">
        <f t="shared" si="486"/>
        <v/>
      </c>
      <c r="LG126" s="735" t="str">
        <f t="shared" si="542"/>
        <v/>
      </c>
      <c r="LH126" s="530" t="str">
        <f t="shared" si="543"/>
        <v>○</v>
      </c>
      <c r="LI126" s="736">
        <f t="shared" si="368"/>
        <v>0</v>
      </c>
      <c r="LJ126" s="761">
        <f t="shared" si="544"/>
        <v>0</v>
      </c>
      <c r="LK126" s="532">
        <f t="shared" si="487"/>
        <v>0</v>
      </c>
      <c r="LL126" s="533" t="str">
        <f t="shared" si="488"/>
        <v>○</v>
      </c>
      <c r="LM126" s="600">
        <f t="shared" si="545"/>
        <v>0</v>
      </c>
      <c r="LN126" s="602" t="str">
        <f t="shared" si="489"/>
        <v>○</v>
      </c>
      <c r="LO126" s="608">
        <f t="shared" si="371"/>
        <v>0</v>
      </c>
      <c r="LP126" s="521" t="str">
        <f t="shared" si="546"/>
        <v/>
      </c>
      <c r="LQ126" s="607">
        <f t="shared" si="547"/>
        <v>0</v>
      </c>
      <c r="LR126" s="521" t="str">
        <f t="shared" si="548"/>
        <v/>
      </c>
      <c r="LS126" s="519" t="str">
        <f t="shared" si="549"/>
        <v/>
      </c>
      <c r="LT126" s="526" t="str">
        <f t="shared" si="376"/>
        <v>○</v>
      </c>
      <c r="LU126" s="601" t="str">
        <f t="shared" si="490"/>
        <v/>
      </c>
      <c r="LV126" s="601">
        <f t="shared" si="491"/>
        <v>0</v>
      </c>
      <c r="LW126" s="761">
        <f t="shared" si="550"/>
        <v>0</v>
      </c>
      <c r="LX126" s="735">
        <f t="shared" si="551"/>
        <v>0</v>
      </c>
      <c r="LY126" s="530" t="str">
        <f t="shared" si="379"/>
        <v>○</v>
      </c>
      <c r="LZ126" s="736">
        <f t="shared" si="552"/>
        <v>0</v>
      </c>
      <c r="MA126" s="761">
        <f t="shared" si="553"/>
        <v>0</v>
      </c>
      <c r="MB126" s="532">
        <f t="shared" si="554"/>
        <v>0</v>
      </c>
      <c r="MC126" s="533" t="str">
        <f t="shared" si="492"/>
        <v>○</v>
      </c>
      <c r="MD126" s="473">
        <f>IF(AND($H126=1,$T126=1),SUMIF($E$14:$E$213,E126,$CA$14:CA325),0)</f>
        <v>0</v>
      </c>
      <c r="ME126" s="856" t="str">
        <f t="shared" si="383"/>
        <v>○</v>
      </c>
      <c r="MF126" s="869" t="str">
        <f t="shared" si="493"/>
        <v/>
      </c>
      <c r="MG126" s="870" t="str">
        <f t="shared" si="555"/>
        <v/>
      </c>
      <c r="MH126" s="871" t="str">
        <f t="shared" si="556"/>
        <v/>
      </c>
      <c r="MI126" s="872" t="str">
        <f t="shared" si="494"/>
        <v/>
      </c>
      <c r="MJ126" s="873" t="str">
        <f t="shared" si="557"/>
        <v/>
      </c>
      <c r="MK126" s="874">
        <f t="shared" si="558"/>
        <v>0</v>
      </c>
    </row>
    <row r="127" spans="1:349" s="739" customFormat="1" ht="18.649999999999999" customHeight="1">
      <c r="A127" s="610">
        <f t="shared" si="559"/>
        <v>0</v>
      </c>
      <c r="B127" s="610">
        <f t="shared" si="563"/>
        <v>0</v>
      </c>
      <c r="C127" s="610">
        <f t="shared" si="570"/>
        <v>0</v>
      </c>
      <c r="D127" s="610">
        <f t="shared" si="564"/>
        <v>0</v>
      </c>
      <c r="E127" s="610">
        <f t="shared" si="565"/>
        <v>0</v>
      </c>
      <c r="F127" s="610">
        <f t="shared" si="566"/>
        <v>0</v>
      </c>
      <c r="G127" s="610">
        <f t="shared" si="567"/>
        <v>0</v>
      </c>
      <c r="H127" s="610">
        <f t="shared" si="568"/>
        <v>0</v>
      </c>
      <c r="I127" s="611">
        <f t="shared" si="313"/>
        <v>114</v>
      </c>
      <c r="J127" s="719"/>
      <c r="K127" s="720"/>
      <c r="L127" s="720"/>
      <c r="M127" s="720"/>
      <c r="N127" s="924"/>
      <c r="O127" s="918"/>
      <c r="P127" s="742"/>
      <c r="Q127" s="637">
        <f t="shared" si="394"/>
        <v>0</v>
      </c>
      <c r="R127" s="723"/>
      <c r="S127" s="724"/>
      <c r="T127" s="724"/>
      <c r="U127" s="724"/>
      <c r="V127" s="762">
        <f t="shared" si="569"/>
        <v>0</v>
      </c>
      <c r="W127" s="741"/>
      <c r="X127" s="745"/>
      <c r="Y127" s="745"/>
      <c r="Z127" s="741"/>
      <c r="AA127" s="639" t="str">
        <f t="shared" si="395"/>
        <v/>
      </c>
      <c r="AB127" s="640" t="str">
        <f t="shared" si="396"/>
        <v/>
      </c>
      <c r="AC127" s="731"/>
      <c r="AD127" s="641">
        <f t="shared" si="397"/>
        <v>0</v>
      </c>
      <c r="AE127" s="729"/>
      <c r="AF127" s="728">
        <f>'整理番号表 （R6時） '!$AC127</f>
        <v>0</v>
      </c>
      <c r="AG127" s="730">
        <f t="shared" si="560"/>
        <v>0</v>
      </c>
      <c r="AH127" s="731"/>
      <c r="AI127" s="731"/>
      <c r="AJ127" s="639">
        <f>IF(AI127&lt;&gt;0,VLOOKUP(AI127,'整理番号表 （R6時） '!$B$20:$F$47,2,FALSE),)</f>
        <v>0</v>
      </c>
      <c r="AK127" s="733"/>
      <c r="AL127" s="733"/>
      <c r="AM127" s="733"/>
      <c r="AN127" s="752"/>
      <c r="AO127" s="644" t="str">
        <f>IF(AND($S127=1,$AN127&lt;&gt;0),VLOOKUP(AN127,'整理番号表 （R6時） '!$P$6:$Q$39,2,FALSE),IF(AND($T127=1,$AN127&gt;0,$AN127&lt;=8),VLOOKUP($AN127,'整理番号表 （R6時） '!$P$6:$Q$13,2,FALSE),IF($AN127&gt;=9,"ﾘｰｽは1～8の数字を選択","")))</f>
        <v/>
      </c>
      <c r="AP127" s="865"/>
      <c r="AQ127" s="645">
        <f t="shared" si="399"/>
        <v>0</v>
      </c>
      <c r="AR127" s="810"/>
      <c r="AS127" s="741"/>
      <c r="AT127" s="756"/>
      <c r="AU127" s="757"/>
      <c r="AV127" s="755"/>
      <c r="AW127" s="752"/>
      <c r="AX127" s="751">
        <f>IF(AW127&lt;&gt;0,VLOOKUP(AW127,'整理番号表 （R6時） '!$P$43:$R$49,2,FALSE),)</f>
        <v>0</v>
      </c>
      <c r="AY127" s="758"/>
      <c r="AZ127" s="757"/>
      <c r="BA127" s="755"/>
      <c r="BB127" s="754"/>
      <c r="BC127" s="759">
        <f t="shared" si="400"/>
        <v>0</v>
      </c>
      <c r="BD127" s="763">
        <f t="shared" si="503"/>
        <v>0</v>
      </c>
      <c r="BE127" s="759">
        <f t="shared" si="401"/>
        <v>0</v>
      </c>
      <c r="BF127" s="508"/>
      <c r="BG127" s="508"/>
      <c r="BH127" s="508"/>
      <c r="BI127" s="509"/>
      <c r="BJ127" s="770" t="str">
        <f t="shared" si="402"/>
        <v/>
      </c>
      <c r="BK127" s="772" t="str">
        <f t="shared" si="403"/>
        <v/>
      </c>
      <c r="BL127" s="648">
        <f t="shared" si="404"/>
        <v>0</v>
      </c>
      <c r="BM127" s="836"/>
      <c r="BN127" s="748"/>
      <c r="BO127" s="593"/>
      <c r="BP127" s="902"/>
      <c r="BQ127" s="756"/>
      <c r="BR127" s="756"/>
      <c r="BS127" s="756"/>
      <c r="BT127" s="929" t="str">
        <f t="shared" si="571"/>
        <v/>
      </c>
      <c r="BU127" s="911"/>
      <c r="BV127" s="752"/>
      <c r="BW127" s="751">
        <f>IF(BV127&lt;&gt;0,VLOOKUP(BV127,'整理番号表 （R6時） '!$P$43:$R$49,2,FALSE),)</f>
        <v>0</v>
      </c>
      <c r="BX127" s="758"/>
      <c r="BY127" s="757"/>
      <c r="BZ127" s="759" t="str">
        <f t="shared" si="405"/>
        <v/>
      </c>
      <c r="CA127" s="712"/>
      <c r="CB127" s="759">
        <f t="shared" si="406"/>
        <v>0</v>
      </c>
      <c r="CC127" s="763" t="str">
        <f t="shared" si="504"/>
        <v/>
      </c>
      <c r="CD127" s="754"/>
      <c r="CE127" s="754"/>
      <c r="CF127" s="759">
        <f t="shared" si="407"/>
        <v>0</v>
      </c>
      <c r="CG127" s="748"/>
      <c r="CH127" s="748"/>
      <c r="CI127" s="622"/>
      <c r="CJ127" s="853"/>
      <c r="CK127" s="854"/>
      <c r="CL127" s="665" t="str">
        <f t="shared" si="408"/>
        <v/>
      </c>
      <c r="CM127" s="666" t="str">
        <f t="shared" si="505"/>
        <v/>
      </c>
      <c r="CN127" s="744"/>
      <c r="CO127" s="496"/>
      <c r="CP127" s="762" t="str">
        <f t="shared" si="506"/>
        <v/>
      </c>
      <c r="CQ127" s="740"/>
      <c r="CR127" s="749"/>
      <c r="CS127" s="740"/>
      <c r="CT127" s="740"/>
      <c r="CU127" s="740"/>
      <c r="CV127" s="649" t="str">
        <f t="shared" si="409"/>
        <v/>
      </c>
      <c r="CW127" s="547">
        <f t="shared" si="410"/>
        <v>0</v>
      </c>
      <c r="CX127" s="762" t="str">
        <f t="shared" si="507"/>
        <v/>
      </c>
      <c r="CY127" s="715"/>
      <c r="CZ127" s="740"/>
      <c r="DA127" s="715"/>
      <c r="DB127" s="715"/>
      <c r="DC127" s="714"/>
      <c r="DD127" s="649" t="str">
        <f t="shared" si="411"/>
        <v/>
      </c>
      <c r="DE127" s="547" t="str">
        <f t="shared" si="412"/>
        <v/>
      </c>
      <c r="DF127" s="762">
        <f t="shared" si="413"/>
        <v>0</v>
      </c>
      <c r="DG127" s="762" t="str">
        <f t="shared" si="414"/>
        <v/>
      </c>
      <c r="DH127" s="762">
        <f t="shared" si="415"/>
        <v>0</v>
      </c>
      <c r="DI127" s="762">
        <f t="shared" si="416"/>
        <v>0</v>
      </c>
      <c r="DJ127" s="762">
        <f t="shared" si="417"/>
        <v>0</v>
      </c>
      <c r="DK127" s="762">
        <f t="shared" si="418"/>
        <v>0</v>
      </c>
      <c r="DL127" s="762">
        <f t="shared" si="419"/>
        <v>0</v>
      </c>
      <c r="DM127" s="762" t="str">
        <f t="shared" si="420"/>
        <v/>
      </c>
      <c r="DN127" s="855"/>
      <c r="DO127" s="661">
        <f t="shared" si="572"/>
        <v>0</v>
      </c>
      <c r="DP127" s="336">
        <f t="shared" si="572"/>
        <v>0</v>
      </c>
      <c r="DQ127" s="336">
        <f t="shared" si="572"/>
        <v>0</v>
      </c>
      <c r="DR127" s="336">
        <f t="shared" si="572"/>
        <v>0</v>
      </c>
      <c r="DS127" s="336">
        <f t="shared" si="572"/>
        <v>0</v>
      </c>
      <c r="DT127" s="336">
        <f t="shared" si="572"/>
        <v>0</v>
      </c>
      <c r="DU127" s="336">
        <f t="shared" si="508"/>
        <v>0</v>
      </c>
      <c r="DV127" s="336">
        <f t="shared" si="573"/>
        <v>0</v>
      </c>
      <c r="DW127" s="336">
        <f t="shared" si="573"/>
        <v>0</v>
      </c>
      <c r="DX127" s="336">
        <f t="shared" si="573"/>
        <v>0</v>
      </c>
      <c r="DY127" s="336">
        <f t="shared" si="573"/>
        <v>0</v>
      </c>
      <c r="DZ127" s="336">
        <f t="shared" si="573"/>
        <v>0</v>
      </c>
      <c r="EA127" s="336">
        <f t="shared" si="573"/>
        <v>0</v>
      </c>
      <c r="EB127" s="336">
        <f t="shared" si="509"/>
        <v>0</v>
      </c>
      <c r="EC127" s="336">
        <f t="shared" si="510"/>
        <v>0</v>
      </c>
      <c r="ED127" s="336">
        <f t="shared" si="511"/>
        <v>0</v>
      </c>
      <c r="EE127" s="336">
        <f t="shared" si="512"/>
        <v>0</v>
      </c>
      <c r="EF127" s="336">
        <f t="shared" si="513"/>
        <v>0</v>
      </c>
      <c r="EG127" s="390">
        <f t="shared" si="514"/>
        <v>0</v>
      </c>
      <c r="EH127" s="650">
        <f t="shared" si="421"/>
        <v>0</v>
      </c>
      <c r="EI127" s="650">
        <f>IF($AA127=1,IF(SUM($EH127:EH127)&lt;&gt;1,IF(SUM(GR127,HC127,HL127)&gt;0,1,),),)</f>
        <v>0</v>
      </c>
      <c r="EJ127" s="650">
        <f>IF($AA127=1,IF(SUM($EH127:EI127)&lt;&gt;1,IF(SUM(GS127,HD127,HM127)&gt;0,1,),),)</f>
        <v>0</v>
      </c>
      <c r="EK127" s="650">
        <f>IF($AA127=1,IF(SUM($EH127:EJ127)&lt;&gt;1,IF(SUM(GT127,HE127,HN127)&gt;0,1,),),)</f>
        <v>0</v>
      </c>
      <c r="EL127" s="650">
        <f>IF($AA127=1,IF(SUM($EH127:EK127)&lt;&gt;1,IF(SUM(GU127,GZ127,HF127,HO127)&gt;0,1,),),)</f>
        <v>0</v>
      </c>
      <c r="EM127" s="650">
        <f>IF($AA127=1,IF(SUM($EH127:EK127)&lt;&gt;1,IF(SUM(GV127,HG127,HP127)&gt;0,1,),),)</f>
        <v>0</v>
      </c>
      <c r="EN127" s="650">
        <f>IF($AA127=1,IF(SUM($EH127:EL127)&lt;&gt;1,IF(SUM(GW127,HH127,HQ127)&gt;0,1,),),)</f>
        <v>0</v>
      </c>
      <c r="EO127" s="650">
        <f>IF($AA127=1,IF(SUM($EH127:EM127)&lt;&gt;1,IF(SUM(GX127,HI127,HR127)&gt;0,1,),),)</f>
        <v>0</v>
      </c>
      <c r="EP127" s="650">
        <f>IF($AA127=1,IF(SUM($EH127:EO127)&lt;&gt;1,IF(SUM(GY127,HJ127,HS127,HA127)&gt;0,1,),),)</f>
        <v>0</v>
      </c>
      <c r="EQ127" s="818"/>
      <c r="ER127" s="818"/>
      <c r="ES127" s="818"/>
      <c r="ET127" s="818"/>
      <c r="EU127" s="818"/>
      <c r="EV127" s="818"/>
      <c r="EW127" s="59"/>
      <c r="EX127" s="59"/>
      <c r="EY127" s="59"/>
      <c r="EZ127" s="59"/>
      <c r="FA127" s="59"/>
      <c r="FB127" s="650">
        <f t="shared" si="327"/>
        <v>0</v>
      </c>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11"/>
      <c r="GB127" s="59"/>
      <c r="GC127" s="932"/>
      <c r="GD127" s="662"/>
      <c r="GE127" s="512"/>
      <c r="GF127" s="513"/>
      <c r="GG127" s="514"/>
      <c r="GH127" s="514"/>
      <c r="GI127" s="515">
        <f t="shared" si="515"/>
        <v>0</v>
      </c>
      <c r="GJ127" s="516">
        <f t="shared" si="516"/>
        <v>0</v>
      </c>
      <c r="GK127" s="517">
        <f t="shared" si="330"/>
        <v>0</v>
      </c>
      <c r="GL127" s="518">
        <f t="shared" si="517"/>
        <v>0</v>
      </c>
      <c r="GM127" s="518">
        <f t="shared" si="518"/>
        <v>0</v>
      </c>
      <c r="GN127" s="518">
        <f t="shared" si="519"/>
        <v>0</v>
      </c>
      <c r="GO127" s="518">
        <f t="shared" si="520"/>
        <v>0</v>
      </c>
      <c r="GP127" s="517">
        <f t="shared" si="422"/>
        <v>0</v>
      </c>
      <c r="GQ127" s="517">
        <f t="shared" si="423"/>
        <v>0</v>
      </c>
      <c r="GR127" s="517">
        <f>IF($GF127&lt;&gt;1,IF(AND(SUM($GQ127:GQ127)&lt;&gt;1),IF($GI127&gt;=10,1,),),0)</f>
        <v>0</v>
      </c>
      <c r="GS127" s="517">
        <f>IF($GF127&lt;&gt;1,IF(AND(SUM($GQ127:GR127)&lt;&gt;1),IF(AND($GE127=1,$GI127&gt;=4),1,),),0)</f>
        <v>0</v>
      </c>
      <c r="GT127" s="517">
        <f>IF($GF127&lt;&gt;1,IF(AND(SUM($GQ127:GS127)&lt;&gt;1),IF(AND($GE127=1,$GI127&gt;=2),1,),),0)</f>
        <v>0</v>
      </c>
      <c r="GU127" s="517">
        <f>IF($GF127&lt;&gt;1,IF(AND(SUM($GQ127:GT127)&lt;&gt;1),IF(AND($GE127=1,$GI127&gt;0),1,),),0)</f>
        <v>0</v>
      </c>
      <c r="GV127" s="517">
        <f>IF($GF127&lt;&gt;1,IF(AND(SUM($GQ127:GU127)&lt;&gt;1),IF($GI127&gt;=4,1,),),0)</f>
        <v>0</v>
      </c>
      <c r="GW127" s="517">
        <f>IF($GF127&lt;&gt;1,IF(AND(SUM($GQ127:GV127)&lt;&gt;1),IF($GE127=1,1,),),0)</f>
        <v>0</v>
      </c>
      <c r="GX127" s="517">
        <f>IF($GF127&lt;&gt;1,IF(AND(SUM($GQ127:GW127)&lt;&gt;1),IF($GI127&gt;=2,1,),),0)</f>
        <v>0</v>
      </c>
      <c r="GY127" s="517">
        <f>IF($GF127&lt;&gt;1,IF(AND(SUM($GQ127:GX127)&lt;&gt;1),IF($GI127&gt;0,1,),),0)</f>
        <v>0</v>
      </c>
      <c r="GZ127" s="517">
        <f t="shared" si="424"/>
        <v>0</v>
      </c>
      <c r="HA127" s="517">
        <f>IF(AND(SUM($GZ127:GZ127)&lt;&gt;1,$GP127=4,$GF127=1,$GI127&gt;0),1,0)</f>
        <v>0</v>
      </c>
      <c r="HB127" s="517">
        <f t="shared" si="425"/>
        <v>0</v>
      </c>
      <c r="HC127" s="517">
        <f t="shared" si="426"/>
        <v>0</v>
      </c>
      <c r="HD127" s="517">
        <f>IF(AND($GP127=2,SUM($HB127:HC127)&lt;&gt;1),IF(AND($GE127=1,$GJ127&gt;=0.2),1,),)</f>
        <v>0</v>
      </c>
      <c r="HE127" s="517">
        <f>IF(AND($GP127=2,SUM($HB127:HD127)&lt;&gt;1),IF(AND($GE127=1,$GJ127&gt;=0.1),1,),)</f>
        <v>0</v>
      </c>
      <c r="HF127" s="517">
        <f>IF(AND($GP127=2,SUM($HB127:HE127)&lt;&gt;1),IF(AND($GE127=1,$GI127&gt;0),1,),)</f>
        <v>0</v>
      </c>
      <c r="HG127" s="517">
        <f>IF(AND($GP127=2,SUM($HB127:HF127)&lt;&gt;1),IF($GJ127&gt;=0.2,1,),)</f>
        <v>0</v>
      </c>
      <c r="HH127" s="517">
        <f>IF(AND($GP127=2,SUM($HB127:HG127)&lt;&gt;1),IF($GE127=1,1,),)</f>
        <v>0</v>
      </c>
      <c r="HI127" s="517">
        <f>IF(AND($GP127=2,SUM($HB127:HH127)&lt;&gt;1),IF($GJ127&gt;=0.1,1,),)</f>
        <v>0</v>
      </c>
      <c r="HJ127" s="517">
        <f>IF(AND(SUM($HB127:HI127)&lt;&gt;1,$GP127=2,$GI127&gt;0),1,)</f>
        <v>0</v>
      </c>
      <c r="HK127" s="517">
        <f t="shared" si="427"/>
        <v>0</v>
      </c>
      <c r="HL127" s="517">
        <f t="shared" si="428"/>
        <v>0</v>
      </c>
      <c r="HM127" s="517">
        <f>IF(AND($GP127=3,SUM($HK127:HL127)&lt;&gt;1),IF(AND($GE127=1,$GJ127&gt;=0.1),1,),)</f>
        <v>0</v>
      </c>
      <c r="HN127" s="517">
        <f>IF(AND($GP127=3,SUM($HK127:HM127)&lt;&gt;1),IF(AND($GE127=1,$GJ127&gt;=0.05),1,),)</f>
        <v>0</v>
      </c>
      <c r="HO127" s="517">
        <f>IF(AND($GP127=3,SUM($HK127:HN127)&lt;&gt;1),IF(AND($GE127=1,$GI127&gt;0),1,),)</f>
        <v>0</v>
      </c>
      <c r="HP127" s="517">
        <f>IF(AND($GP127=3,SUM($HK127:HO127)&lt;&gt;1),IF($GJ127&gt;=0.1,1,),)</f>
        <v>0</v>
      </c>
      <c r="HQ127" s="517">
        <f>IF(AND($GP127=3,SUM($HK127:HP127)&lt;&gt;1),IF($GE127=1,1,),)</f>
        <v>0</v>
      </c>
      <c r="HR127" s="517">
        <f>IF(AND($GP127=3,SUM($HK127:HQ127)&lt;&gt;1),IF($GJ127&gt;=0.05,1,),)</f>
        <v>0</v>
      </c>
      <c r="HS127" s="517">
        <f>IF(AND(SUM($HK127:HR127)&lt;&gt;1,$GP127=3,$GF127=1,$GI127&gt;0),1,)</f>
        <v>0</v>
      </c>
      <c r="HT127" s="831"/>
      <c r="HU127" s="520">
        <f t="shared" si="429"/>
        <v>0</v>
      </c>
      <c r="HV127" s="521">
        <f t="shared" si="430"/>
        <v>0</v>
      </c>
      <c r="HW127" s="521">
        <f t="shared" si="431"/>
        <v>0</v>
      </c>
      <c r="HX127" s="521">
        <f t="shared" si="432"/>
        <v>0</v>
      </c>
      <c r="HY127" s="521">
        <f t="shared" si="433"/>
        <v>0</v>
      </c>
      <c r="HZ127" s="521">
        <f t="shared" si="434"/>
        <v>0</v>
      </c>
      <c r="IA127" s="521">
        <f t="shared" si="435"/>
        <v>0</v>
      </c>
      <c r="IB127" s="521">
        <f t="shared" si="436"/>
        <v>0</v>
      </c>
      <c r="IC127" s="521">
        <f t="shared" si="437"/>
        <v>0</v>
      </c>
      <c r="ID127" s="521">
        <f t="shared" si="438"/>
        <v>0</v>
      </c>
      <c r="IE127" s="521">
        <f t="shared" si="439"/>
        <v>0</v>
      </c>
      <c r="IF127" s="521">
        <f t="shared" si="440"/>
        <v>0</v>
      </c>
      <c r="IG127" s="521">
        <f t="shared" si="441"/>
        <v>0</v>
      </c>
      <c r="IH127" s="521">
        <f t="shared" si="442"/>
        <v>0</v>
      </c>
      <c r="II127" s="521">
        <f t="shared" si="443"/>
        <v>0</v>
      </c>
      <c r="IJ127" s="521">
        <f t="shared" si="444"/>
        <v>0</v>
      </c>
      <c r="IK127" s="521">
        <f t="shared" si="445"/>
        <v>0</v>
      </c>
      <c r="IL127" s="521">
        <f t="shared" si="446"/>
        <v>0</v>
      </c>
      <c r="IM127" s="521">
        <f t="shared" si="447"/>
        <v>0</v>
      </c>
      <c r="IN127" s="521">
        <f t="shared" si="521"/>
        <v>0</v>
      </c>
      <c r="IO127" s="521">
        <f t="shared" si="522"/>
        <v>0</v>
      </c>
      <c r="IP127" s="521">
        <f t="shared" si="523"/>
        <v>0</v>
      </c>
      <c r="IQ127" s="521">
        <f t="shared" si="524"/>
        <v>0</v>
      </c>
      <c r="IR127" s="521">
        <f t="shared" si="525"/>
        <v>0</v>
      </c>
      <c r="IS127" s="521">
        <f t="shared" si="526"/>
        <v>0</v>
      </c>
      <c r="IT127" s="521">
        <f t="shared" si="527"/>
        <v>0</v>
      </c>
      <c r="IU127" s="521">
        <f t="shared" si="528"/>
        <v>0</v>
      </c>
      <c r="IV127" s="521">
        <f t="shared" si="529"/>
        <v>0</v>
      </c>
      <c r="IW127" s="823">
        <f t="shared" si="530"/>
        <v>0</v>
      </c>
      <c r="IX127" s="521">
        <f t="shared" si="531"/>
        <v>0</v>
      </c>
      <c r="IY127" s="521">
        <f t="shared" si="532"/>
        <v>0</v>
      </c>
      <c r="IZ127" s="823">
        <f t="shared" si="448"/>
        <v>0</v>
      </c>
      <c r="JA127" s="521">
        <f t="shared" si="533"/>
        <v>0</v>
      </c>
      <c r="JB127" s="521">
        <f t="shared" si="534"/>
        <v>0</v>
      </c>
      <c r="JC127" s="521">
        <f t="shared" si="535"/>
        <v>0</v>
      </c>
      <c r="JD127" s="521">
        <f t="shared" si="449"/>
        <v>0</v>
      </c>
      <c r="JE127" s="521">
        <f t="shared" si="450"/>
        <v>0</v>
      </c>
      <c r="JF127" s="521">
        <f t="shared" si="451"/>
        <v>0</v>
      </c>
      <c r="JG127" s="521">
        <f t="shared" si="452"/>
        <v>0</v>
      </c>
      <c r="JH127" s="521">
        <f t="shared" si="453"/>
        <v>0</v>
      </c>
      <c r="JI127" s="521">
        <f t="shared" si="454"/>
        <v>0</v>
      </c>
      <c r="JJ127" s="521">
        <f t="shared" si="455"/>
        <v>0</v>
      </c>
      <c r="JK127" s="521">
        <f t="shared" si="456"/>
        <v>0</v>
      </c>
      <c r="JL127" s="521">
        <f t="shared" si="457"/>
        <v>0</v>
      </c>
      <c r="JM127" s="521">
        <f t="shared" si="458"/>
        <v>0</v>
      </c>
      <c r="JN127" s="521">
        <f t="shared" si="459"/>
        <v>0</v>
      </c>
      <c r="JO127" s="521">
        <f t="shared" si="460"/>
        <v>0</v>
      </c>
      <c r="JP127" s="521">
        <f t="shared" si="461"/>
        <v>0</v>
      </c>
      <c r="JQ127" s="521">
        <f t="shared" si="462"/>
        <v>0</v>
      </c>
      <c r="JR127" s="521">
        <f t="shared" si="463"/>
        <v>0</v>
      </c>
      <c r="JS127" s="521">
        <f t="shared" si="464"/>
        <v>0</v>
      </c>
      <c r="JT127" s="521">
        <f t="shared" si="465"/>
        <v>0</v>
      </c>
      <c r="JU127" s="521">
        <f t="shared" si="466"/>
        <v>0</v>
      </c>
      <c r="JV127" s="521">
        <f t="shared" si="467"/>
        <v>0</v>
      </c>
      <c r="JW127" s="521">
        <f t="shared" si="468"/>
        <v>0</v>
      </c>
      <c r="JX127" s="521">
        <f t="shared" si="469"/>
        <v>0</v>
      </c>
      <c r="JY127" s="521">
        <f t="shared" si="470"/>
        <v>0</v>
      </c>
      <c r="JZ127" s="521">
        <f t="shared" si="471"/>
        <v>0</v>
      </c>
      <c r="KA127" s="521">
        <f t="shared" si="472"/>
        <v>0</v>
      </c>
      <c r="KB127" s="521">
        <f t="shared" si="473"/>
        <v>0</v>
      </c>
      <c r="KC127" s="521">
        <f t="shared" si="474"/>
        <v>0</v>
      </c>
      <c r="KD127" s="521">
        <f t="shared" si="475"/>
        <v>0</v>
      </c>
      <c r="KE127" s="521">
        <f t="shared" si="476"/>
        <v>0</v>
      </c>
      <c r="KF127" s="521">
        <f t="shared" si="536"/>
        <v>0</v>
      </c>
      <c r="KG127" s="521">
        <f t="shared" si="477"/>
        <v>0</v>
      </c>
      <c r="KH127" s="521">
        <f t="shared" si="478"/>
        <v>0</v>
      </c>
      <c r="KI127" s="522">
        <f t="shared" si="479"/>
        <v>0</v>
      </c>
      <c r="KJ127" s="521">
        <f t="shared" si="537"/>
        <v>0</v>
      </c>
      <c r="KK127" s="760">
        <f>IF(H127=1,VLOOKUP(C127,'総括表 (A表)'!$E$12:$AW$542,42,FALSE),)</f>
        <v>0</v>
      </c>
      <c r="KL127" s="524">
        <f t="shared" si="480"/>
        <v>0</v>
      </c>
      <c r="KM127" s="521" t="str">
        <f t="shared" si="352"/>
        <v/>
      </c>
      <c r="KN127" s="521" t="str">
        <f t="shared" si="353"/>
        <v/>
      </c>
      <c r="KO127" s="521" t="str">
        <f t="shared" si="481"/>
        <v/>
      </c>
      <c r="KP127" s="521" t="str">
        <f t="shared" si="354"/>
        <v/>
      </c>
      <c r="KQ127" s="521" t="str">
        <f t="shared" si="355"/>
        <v/>
      </c>
      <c r="KR127" s="521" t="str">
        <f t="shared" si="356"/>
        <v/>
      </c>
      <c r="KS127" s="521" t="str">
        <f t="shared" si="357"/>
        <v/>
      </c>
      <c r="KT127" s="521" t="str">
        <f t="shared" si="358"/>
        <v/>
      </c>
      <c r="KU127" s="760" t="str">
        <f t="shared" si="359"/>
        <v/>
      </c>
      <c r="KV127" s="521" t="str">
        <f t="shared" si="538"/>
        <v/>
      </c>
      <c r="KW127" s="520">
        <f t="shared" si="361"/>
        <v>0</v>
      </c>
      <c r="KX127" s="521" t="str">
        <f t="shared" si="482"/>
        <v/>
      </c>
      <c r="KY127" s="525">
        <f t="shared" si="539"/>
        <v>0</v>
      </c>
      <c r="KZ127" s="521" t="str">
        <f t="shared" si="540"/>
        <v/>
      </c>
      <c r="LA127" s="760" t="str">
        <f t="shared" si="541"/>
        <v/>
      </c>
      <c r="LB127" s="526" t="str">
        <f t="shared" si="365"/>
        <v>○</v>
      </c>
      <c r="LC127" s="520">
        <f t="shared" si="483"/>
        <v>0</v>
      </c>
      <c r="LD127" s="527">
        <f t="shared" si="484"/>
        <v>0</v>
      </c>
      <c r="LE127" s="527" t="str">
        <f t="shared" si="485"/>
        <v/>
      </c>
      <c r="LF127" s="761" t="str">
        <f t="shared" si="486"/>
        <v/>
      </c>
      <c r="LG127" s="735" t="str">
        <f t="shared" si="542"/>
        <v/>
      </c>
      <c r="LH127" s="530" t="str">
        <f t="shared" si="543"/>
        <v>○</v>
      </c>
      <c r="LI127" s="736">
        <f t="shared" si="368"/>
        <v>0</v>
      </c>
      <c r="LJ127" s="761">
        <f t="shared" si="544"/>
        <v>0</v>
      </c>
      <c r="LK127" s="532">
        <f t="shared" si="487"/>
        <v>0</v>
      </c>
      <c r="LL127" s="533" t="str">
        <f t="shared" si="488"/>
        <v>○</v>
      </c>
      <c r="LM127" s="600">
        <f t="shared" si="545"/>
        <v>0</v>
      </c>
      <c r="LN127" s="602" t="str">
        <f t="shared" si="489"/>
        <v>○</v>
      </c>
      <c r="LO127" s="608">
        <f t="shared" si="371"/>
        <v>0</v>
      </c>
      <c r="LP127" s="521" t="str">
        <f t="shared" si="546"/>
        <v/>
      </c>
      <c r="LQ127" s="607">
        <f t="shared" si="547"/>
        <v>0</v>
      </c>
      <c r="LR127" s="521" t="str">
        <f t="shared" si="548"/>
        <v/>
      </c>
      <c r="LS127" s="519" t="str">
        <f t="shared" si="549"/>
        <v/>
      </c>
      <c r="LT127" s="526" t="str">
        <f t="shared" si="376"/>
        <v>○</v>
      </c>
      <c r="LU127" s="601" t="str">
        <f t="shared" si="490"/>
        <v/>
      </c>
      <c r="LV127" s="601">
        <f t="shared" si="491"/>
        <v>0</v>
      </c>
      <c r="LW127" s="761">
        <f t="shared" si="550"/>
        <v>0</v>
      </c>
      <c r="LX127" s="735">
        <f t="shared" si="551"/>
        <v>0</v>
      </c>
      <c r="LY127" s="530" t="str">
        <f t="shared" si="379"/>
        <v>○</v>
      </c>
      <c r="LZ127" s="736">
        <f t="shared" si="552"/>
        <v>0</v>
      </c>
      <c r="MA127" s="761">
        <f t="shared" si="553"/>
        <v>0</v>
      </c>
      <c r="MB127" s="532">
        <f t="shared" si="554"/>
        <v>0</v>
      </c>
      <c r="MC127" s="533" t="str">
        <f t="shared" si="492"/>
        <v>○</v>
      </c>
      <c r="MD127" s="473">
        <f>IF(AND($H127=1,$T127=1),SUMIF($E$14:$E$213,E127,$CA$14:CA326),0)</f>
        <v>0</v>
      </c>
      <c r="ME127" s="856" t="str">
        <f t="shared" si="383"/>
        <v>○</v>
      </c>
      <c r="MF127" s="869" t="str">
        <f t="shared" si="493"/>
        <v/>
      </c>
      <c r="MG127" s="870" t="str">
        <f t="shared" si="555"/>
        <v/>
      </c>
      <c r="MH127" s="871" t="str">
        <f t="shared" si="556"/>
        <v/>
      </c>
      <c r="MI127" s="872" t="str">
        <f t="shared" si="494"/>
        <v/>
      </c>
      <c r="MJ127" s="873" t="str">
        <f t="shared" si="557"/>
        <v/>
      </c>
      <c r="MK127" s="874">
        <f t="shared" si="558"/>
        <v>0</v>
      </c>
    </row>
    <row r="128" spans="1:349" s="739" customFormat="1" ht="18.649999999999999" customHeight="1">
      <c r="A128" s="610">
        <f t="shared" si="559"/>
        <v>0</v>
      </c>
      <c r="B128" s="610">
        <f t="shared" si="563"/>
        <v>0</v>
      </c>
      <c r="C128" s="610">
        <f t="shared" si="570"/>
        <v>0</v>
      </c>
      <c r="D128" s="610">
        <f t="shared" si="564"/>
        <v>0</v>
      </c>
      <c r="E128" s="610">
        <f t="shared" si="565"/>
        <v>0</v>
      </c>
      <c r="F128" s="610">
        <f t="shared" si="566"/>
        <v>0</v>
      </c>
      <c r="G128" s="610">
        <f t="shared" si="567"/>
        <v>0</v>
      </c>
      <c r="H128" s="610">
        <f t="shared" si="568"/>
        <v>0</v>
      </c>
      <c r="I128" s="611">
        <f t="shared" si="313"/>
        <v>115</v>
      </c>
      <c r="J128" s="719"/>
      <c r="K128" s="720"/>
      <c r="L128" s="720"/>
      <c r="M128" s="720"/>
      <c r="N128" s="924"/>
      <c r="O128" s="918"/>
      <c r="P128" s="742"/>
      <c r="Q128" s="637">
        <f t="shared" si="394"/>
        <v>0</v>
      </c>
      <c r="R128" s="723"/>
      <c r="S128" s="724"/>
      <c r="T128" s="724"/>
      <c r="U128" s="724"/>
      <c r="V128" s="762">
        <f t="shared" si="569"/>
        <v>0</v>
      </c>
      <c r="W128" s="741"/>
      <c r="X128" s="745"/>
      <c r="Y128" s="745"/>
      <c r="Z128" s="741"/>
      <c r="AA128" s="639" t="str">
        <f t="shared" si="395"/>
        <v/>
      </c>
      <c r="AB128" s="640" t="str">
        <f t="shared" si="396"/>
        <v/>
      </c>
      <c r="AC128" s="731"/>
      <c r="AD128" s="641">
        <f t="shared" si="397"/>
        <v>0</v>
      </c>
      <c r="AE128" s="729"/>
      <c r="AF128" s="728">
        <f>'整理番号表 （R6時） '!$AC128</f>
        <v>0</v>
      </c>
      <c r="AG128" s="730">
        <f t="shared" si="560"/>
        <v>0</v>
      </c>
      <c r="AH128" s="731"/>
      <c r="AI128" s="731"/>
      <c r="AJ128" s="639">
        <f>IF(AI128&lt;&gt;0,VLOOKUP(AI128,'整理番号表 （R6時） '!$B$20:$F$47,2,FALSE),)</f>
        <v>0</v>
      </c>
      <c r="AK128" s="733"/>
      <c r="AL128" s="733"/>
      <c r="AM128" s="733"/>
      <c r="AN128" s="752"/>
      <c r="AO128" s="644" t="str">
        <f>IF(AND($S128=1,$AN128&lt;&gt;0),VLOOKUP(AN128,'整理番号表 （R6時） '!$P$6:$Q$39,2,FALSE),IF(AND($T128=1,$AN128&gt;0,$AN128&lt;=8),VLOOKUP($AN128,'整理番号表 （R6時） '!$P$6:$Q$13,2,FALSE),IF($AN128&gt;=9,"ﾘｰｽは1～8の数字を選択","")))</f>
        <v/>
      </c>
      <c r="AP128" s="865"/>
      <c r="AQ128" s="645">
        <f t="shared" si="399"/>
        <v>0</v>
      </c>
      <c r="AR128" s="810"/>
      <c r="AS128" s="741"/>
      <c r="AT128" s="756"/>
      <c r="AU128" s="757"/>
      <c r="AV128" s="755"/>
      <c r="AW128" s="752"/>
      <c r="AX128" s="751">
        <f>IF(AW128&lt;&gt;0,VLOOKUP(AW128,'整理番号表 （R6時） '!$P$43:$R$49,2,FALSE),)</f>
        <v>0</v>
      </c>
      <c r="AY128" s="758"/>
      <c r="AZ128" s="757"/>
      <c r="BA128" s="755"/>
      <c r="BB128" s="754"/>
      <c r="BC128" s="759">
        <f t="shared" si="400"/>
        <v>0</v>
      </c>
      <c r="BD128" s="763">
        <f t="shared" si="503"/>
        <v>0</v>
      </c>
      <c r="BE128" s="759">
        <f t="shared" si="401"/>
        <v>0</v>
      </c>
      <c r="BF128" s="508"/>
      <c r="BG128" s="508"/>
      <c r="BH128" s="508"/>
      <c r="BI128" s="509"/>
      <c r="BJ128" s="770" t="str">
        <f t="shared" si="402"/>
        <v/>
      </c>
      <c r="BK128" s="772" t="str">
        <f t="shared" si="403"/>
        <v/>
      </c>
      <c r="BL128" s="648">
        <f t="shared" si="404"/>
        <v>0</v>
      </c>
      <c r="BM128" s="836"/>
      <c r="BN128" s="748"/>
      <c r="BO128" s="593"/>
      <c r="BP128" s="902"/>
      <c r="BQ128" s="756"/>
      <c r="BR128" s="756"/>
      <c r="BS128" s="756"/>
      <c r="BT128" s="929" t="str">
        <f t="shared" si="571"/>
        <v/>
      </c>
      <c r="BU128" s="911"/>
      <c r="BV128" s="752"/>
      <c r="BW128" s="751">
        <f>IF(BV128&lt;&gt;0,VLOOKUP(BV128,'整理番号表 （R6時） '!$P$43:$R$49,2,FALSE),)</f>
        <v>0</v>
      </c>
      <c r="BX128" s="758"/>
      <c r="BY128" s="757"/>
      <c r="BZ128" s="759" t="str">
        <f t="shared" si="405"/>
        <v/>
      </c>
      <c r="CA128" s="712"/>
      <c r="CB128" s="759">
        <f t="shared" si="406"/>
        <v>0</v>
      </c>
      <c r="CC128" s="763" t="str">
        <f t="shared" si="504"/>
        <v/>
      </c>
      <c r="CD128" s="754"/>
      <c r="CE128" s="754"/>
      <c r="CF128" s="759">
        <f t="shared" si="407"/>
        <v>0</v>
      </c>
      <c r="CG128" s="748"/>
      <c r="CH128" s="748"/>
      <c r="CI128" s="622"/>
      <c r="CJ128" s="853"/>
      <c r="CK128" s="854"/>
      <c r="CL128" s="665" t="str">
        <f t="shared" si="408"/>
        <v/>
      </c>
      <c r="CM128" s="666" t="str">
        <f t="shared" si="505"/>
        <v/>
      </c>
      <c r="CN128" s="744"/>
      <c r="CO128" s="496"/>
      <c r="CP128" s="762" t="str">
        <f t="shared" si="506"/>
        <v/>
      </c>
      <c r="CQ128" s="740"/>
      <c r="CR128" s="749"/>
      <c r="CS128" s="740"/>
      <c r="CT128" s="740"/>
      <c r="CU128" s="740"/>
      <c r="CV128" s="649" t="str">
        <f t="shared" si="409"/>
        <v/>
      </c>
      <c r="CW128" s="547">
        <f t="shared" si="410"/>
        <v>0</v>
      </c>
      <c r="CX128" s="762" t="str">
        <f t="shared" si="507"/>
        <v/>
      </c>
      <c r="CY128" s="715"/>
      <c r="CZ128" s="740"/>
      <c r="DA128" s="715"/>
      <c r="DB128" s="715"/>
      <c r="DC128" s="714"/>
      <c r="DD128" s="649" t="str">
        <f t="shared" si="411"/>
        <v/>
      </c>
      <c r="DE128" s="547" t="str">
        <f t="shared" si="412"/>
        <v/>
      </c>
      <c r="DF128" s="762">
        <f t="shared" si="413"/>
        <v>0</v>
      </c>
      <c r="DG128" s="762" t="str">
        <f t="shared" si="414"/>
        <v/>
      </c>
      <c r="DH128" s="762">
        <f t="shared" si="415"/>
        <v>0</v>
      </c>
      <c r="DI128" s="762">
        <f t="shared" si="416"/>
        <v>0</v>
      </c>
      <c r="DJ128" s="762">
        <f t="shared" si="417"/>
        <v>0</v>
      </c>
      <c r="DK128" s="762">
        <f t="shared" si="418"/>
        <v>0</v>
      </c>
      <c r="DL128" s="762">
        <f t="shared" si="419"/>
        <v>0</v>
      </c>
      <c r="DM128" s="762" t="str">
        <f t="shared" si="420"/>
        <v/>
      </c>
      <c r="DN128" s="855"/>
      <c r="DO128" s="661">
        <f t="shared" si="572"/>
        <v>0</v>
      </c>
      <c r="DP128" s="336">
        <f t="shared" si="572"/>
        <v>0</v>
      </c>
      <c r="DQ128" s="336">
        <f t="shared" si="572"/>
        <v>0</v>
      </c>
      <c r="DR128" s="336">
        <f t="shared" si="572"/>
        <v>0</v>
      </c>
      <c r="DS128" s="336">
        <f t="shared" si="572"/>
        <v>0</v>
      </c>
      <c r="DT128" s="336">
        <f t="shared" si="572"/>
        <v>0</v>
      </c>
      <c r="DU128" s="336">
        <f t="shared" si="508"/>
        <v>0</v>
      </c>
      <c r="DV128" s="336">
        <f t="shared" si="573"/>
        <v>0</v>
      </c>
      <c r="DW128" s="336">
        <f t="shared" si="573"/>
        <v>0</v>
      </c>
      <c r="DX128" s="336">
        <f t="shared" si="573"/>
        <v>0</v>
      </c>
      <c r="DY128" s="336">
        <f t="shared" si="573"/>
        <v>0</v>
      </c>
      <c r="DZ128" s="336">
        <f t="shared" si="573"/>
        <v>0</v>
      </c>
      <c r="EA128" s="336">
        <f t="shared" si="573"/>
        <v>0</v>
      </c>
      <c r="EB128" s="336">
        <f t="shared" si="509"/>
        <v>0</v>
      </c>
      <c r="EC128" s="336">
        <f t="shared" si="510"/>
        <v>0</v>
      </c>
      <c r="ED128" s="336">
        <f t="shared" si="511"/>
        <v>0</v>
      </c>
      <c r="EE128" s="336">
        <f t="shared" si="512"/>
        <v>0</v>
      </c>
      <c r="EF128" s="336">
        <f t="shared" si="513"/>
        <v>0</v>
      </c>
      <c r="EG128" s="390">
        <f t="shared" si="514"/>
        <v>0</v>
      </c>
      <c r="EH128" s="650">
        <f t="shared" si="421"/>
        <v>0</v>
      </c>
      <c r="EI128" s="650">
        <f>IF($AA128=1,IF(SUM($EH128:EH128)&lt;&gt;1,IF(SUM(GR128,HC128,HL128)&gt;0,1,),),)</f>
        <v>0</v>
      </c>
      <c r="EJ128" s="650">
        <f>IF($AA128=1,IF(SUM($EH128:EI128)&lt;&gt;1,IF(SUM(GS128,HD128,HM128)&gt;0,1,),),)</f>
        <v>0</v>
      </c>
      <c r="EK128" s="650">
        <f>IF($AA128=1,IF(SUM($EH128:EJ128)&lt;&gt;1,IF(SUM(GT128,HE128,HN128)&gt;0,1,),),)</f>
        <v>0</v>
      </c>
      <c r="EL128" s="650">
        <f>IF($AA128=1,IF(SUM($EH128:EK128)&lt;&gt;1,IF(SUM(GU128,GZ128,HF128,HO128)&gt;0,1,),),)</f>
        <v>0</v>
      </c>
      <c r="EM128" s="650">
        <f>IF($AA128=1,IF(SUM($EH128:EK128)&lt;&gt;1,IF(SUM(GV128,HG128,HP128)&gt;0,1,),),)</f>
        <v>0</v>
      </c>
      <c r="EN128" s="650">
        <f>IF($AA128=1,IF(SUM($EH128:EL128)&lt;&gt;1,IF(SUM(GW128,HH128,HQ128)&gt;0,1,),),)</f>
        <v>0</v>
      </c>
      <c r="EO128" s="650">
        <f>IF($AA128=1,IF(SUM($EH128:EM128)&lt;&gt;1,IF(SUM(GX128,HI128,HR128)&gt;0,1,),),)</f>
        <v>0</v>
      </c>
      <c r="EP128" s="650">
        <f>IF($AA128=1,IF(SUM($EH128:EO128)&lt;&gt;1,IF(SUM(GY128,HJ128,HS128,HA128)&gt;0,1,),),)</f>
        <v>0</v>
      </c>
      <c r="EQ128" s="818"/>
      <c r="ER128" s="818"/>
      <c r="ES128" s="818"/>
      <c r="ET128" s="818"/>
      <c r="EU128" s="818"/>
      <c r="EV128" s="818"/>
      <c r="EW128" s="59"/>
      <c r="EX128" s="59"/>
      <c r="EY128" s="59"/>
      <c r="EZ128" s="59"/>
      <c r="FA128" s="59"/>
      <c r="FB128" s="650">
        <f t="shared" si="327"/>
        <v>0</v>
      </c>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11"/>
      <c r="GB128" s="59"/>
      <c r="GC128" s="932"/>
      <c r="GD128" s="662"/>
      <c r="GE128" s="512"/>
      <c r="GF128" s="513"/>
      <c r="GG128" s="514"/>
      <c r="GH128" s="514"/>
      <c r="GI128" s="515">
        <f t="shared" si="515"/>
        <v>0</v>
      </c>
      <c r="GJ128" s="516">
        <f t="shared" si="516"/>
        <v>0</v>
      </c>
      <c r="GK128" s="517">
        <f t="shared" si="330"/>
        <v>0</v>
      </c>
      <c r="GL128" s="518">
        <f t="shared" si="517"/>
        <v>0</v>
      </c>
      <c r="GM128" s="518">
        <f t="shared" si="518"/>
        <v>0</v>
      </c>
      <c r="GN128" s="518">
        <f t="shared" si="519"/>
        <v>0</v>
      </c>
      <c r="GO128" s="518">
        <f t="shared" si="520"/>
        <v>0</v>
      </c>
      <c r="GP128" s="517">
        <f t="shared" si="422"/>
        <v>0</v>
      </c>
      <c r="GQ128" s="517">
        <f t="shared" si="423"/>
        <v>0</v>
      </c>
      <c r="GR128" s="517">
        <f>IF($GF128&lt;&gt;1,IF(AND(SUM($GQ128:GQ128)&lt;&gt;1),IF($GI128&gt;=10,1,),),0)</f>
        <v>0</v>
      </c>
      <c r="GS128" s="517">
        <f>IF($GF128&lt;&gt;1,IF(AND(SUM($GQ128:GR128)&lt;&gt;1),IF(AND($GE128=1,$GI128&gt;=4),1,),),0)</f>
        <v>0</v>
      </c>
      <c r="GT128" s="517">
        <f>IF($GF128&lt;&gt;1,IF(AND(SUM($GQ128:GS128)&lt;&gt;1),IF(AND($GE128=1,$GI128&gt;=2),1,),),0)</f>
        <v>0</v>
      </c>
      <c r="GU128" s="517">
        <f>IF($GF128&lt;&gt;1,IF(AND(SUM($GQ128:GT128)&lt;&gt;1),IF(AND($GE128=1,$GI128&gt;0),1,),),0)</f>
        <v>0</v>
      </c>
      <c r="GV128" s="517">
        <f>IF($GF128&lt;&gt;1,IF(AND(SUM($GQ128:GU128)&lt;&gt;1),IF($GI128&gt;=4,1,),),0)</f>
        <v>0</v>
      </c>
      <c r="GW128" s="517">
        <f>IF($GF128&lt;&gt;1,IF(AND(SUM($GQ128:GV128)&lt;&gt;1),IF($GE128=1,1,),),0)</f>
        <v>0</v>
      </c>
      <c r="GX128" s="517">
        <f>IF($GF128&lt;&gt;1,IF(AND(SUM($GQ128:GW128)&lt;&gt;1),IF($GI128&gt;=2,1,),),0)</f>
        <v>0</v>
      </c>
      <c r="GY128" s="517">
        <f>IF($GF128&lt;&gt;1,IF(AND(SUM($GQ128:GX128)&lt;&gt;1),IF($GI128&gt;0,1,),),0)</f>
        <v>0</v>
      </c>
      <c r="GZ128" s="517">
        <f t="shared" si="424"/>
        <v>0</v>
      </c>
      <c r="HA128" s="517">
        <f>IF(AND(SUM($GZ128:GZ128)&lt;&gt;1,$GP128=4,$GF128=1,$GI128&gt;0),1,0)</f>
        <v>0</v>
      </c>
      <c r="HB128" s="517">
        <f t="shared" si="425"/>
        <v>0</v>
      </c>
      <c r="HC128" s="517">
        <f t="shared" si="426"/>
        <v>0</v>
      </c>
      <c r="HD128" s="517">
        <f>IF(AND($GP128=2,SUM($HB128:HC128)&lt;&gt;1),IF(AND($GE128=1,$GJ128&gt;=0.2),1,),)</f>
        <v>0</v>
      </c>
      <c r="HE128" s="517">
        <f>IF(AND($GP128=2,SUM($HB128:HD128)&lt;&gt;1),IF(AND($GE128=1,$GJ128&gt;=0.1),1,),)</f>
        <v>0</v>
      </c>
      <c r="HF128" s="517">
        <f>IF(AND($GP128=2,SUM($HB128:HE128)&lt;&gt;1),IF(AND($GE128=1,$GI128&gt;0),1,),)</f>
        <v>0</v>
      </c>
      <c r="HG128" s="517">
        <f>IF(AND($GP128=2,SUM($HB128:HF128)&lt;&gt;1),IF($GJ128&gt;=0.2,1,),)</f>
        <v>0</v>
      </c>
      <c r="HH128" s="517">
        <f>IF(AND($GP128=2,SUM($HB128:HG128)&lt;&gt;1),IF($GE128=1,1,),)</f>
        <v>0</v>
      </c>
      <c r="HI128" s="517">
        <f>IF(AND($GP128=2,SUM($HB128:HH128)&lt;&gt;1),IF($GJ128&gt;=0.1,1,),)</f>
        <v>0</v>
      </c>
      <c r="HJ128" s="517">
        <f>IF(AND(SUM($HB128:HI128)&lt;&gt;1,$GP128=2,$GI128&gt;0),1,)</f>
        <v>0</v>
      </c>
      <c r="HK128" s="517">
        <f t="shared" si="427"/>
        <v>0</v>
      </c>
      <c r="HL128" s="517">
        <f t="shared" si="428"/>
        <v>0</v>
      </c>
      <c r="HM128" s="517">
        <f>IF(AND($GP128=3,SUM($HK128:HL128)&lt;&gt;1),IF(AND($GE128=1,$GJ128&gt;=0.1),1,),)</f>
        <v>0</v>
      </c>
      <c r="HN128" s="517">
        <f>IF(AND($GP128=3,SUM($HK128:HM128)&lt;&gt;1),IF(AND($GE128=1,$GJ128&gt;=0.05),1,),)</f>
        <v>0</v>
      </c>
      <c r="HO128" s="517">
        <f>IF(AND($GP128=3,SUM($HK128:HN128)&lt;&gt;1),IF(AND($GE128=1,$GI128&gt;0),1,),)</f>
        <v>0</v>
      </c>
      <c r="HP128" s="517">
        <f>IF(AND($GP128=3,SUM($HK128:HO128)&lt;&gt;1),IF($GJ128&gt;=0.1,1,),)</f>
        <v>0</v>
      </c>
      <c r="HQ128" s="517">
        <f>IF(AND($GP128=3,SUM($HK128:HP128)&lt;&gt;1),IF($GE128=1,1,),)</f>
        <v>0</v>
      </c>
      <c r="HR128" s="517">
        <f>IF(AND($GP128=3,SUM($HK128:HQ128)&lt;&gt;1),IF($GJ128&gt;=0.05,1,),)</f>
        <v>0</v>
      </c>
      <c r="HS128" s="517">
        <f>IF(AND(SUM($HK128:HR128)&lt;&gt;1,$GP128=3,$GF128=1,$GI128&gt;0),1,)</f>
        <v>0</v>
      </c>
      <c r="HT128" s="831"/>
      <c r="HU128" s="520">
        <f t="shared" si="429"/>
        <v>0</v>
      </c>
      <c r="HV128" s="521">
        <f t="shared" si="430"/>
        <v>0</v>
      </c>
      <c r="HW128" s="521">
        <f t="shared" si="431"/>
        <v>0</v>
      </c>
      <c r="HX128" s="521">
        <f t="shared" si="432"/>
        <v>0</v>
      </c>
      <c r="HY128" s="521">
        <f t="shared" si="433"/>
        <v>0</v>
      </c>
      <c r="HZ128" s="521">
        <f t="shared" si="434"/>
        <v>0</v>
      </c>
      <c r="IA128" s="521">
        <f t="shared" si="435"/>
        <v>0</v>
      </c>
      <c r="IB128" s="521">
        <f t="shared" si="436"/>
        <v>0</v>
      </c>
      <c r="IC128" s="521">
        <f t="shared" si="437"/>
        <v>0</v>
      </c>
      <c r="ID128" s="521">
        <f t="shared" si="438"/>
        <v>0</v>
      </c>
      <c r="IE128" s="521">
        <f t="shared" si="439"/>
        <v>0</v>
      </c>
      <c r="IF128" s="521">
        <f t="shared" si="440"/>
        <v>0</v>
      </c>
      <c r="IG128" s="521">
        <f t="shared" si="441"/>
        <v>0</v>
      </c>
      <c r="IH128" s="521">
        <f t="shared" si="442"/>
        <v>0</v>
      </c>
      <c r="II128" s="521">
        <f t="shared" si="443"/>
        <v>0</v>
      </c>
      <c r="IJ128" s="521">
        <f t="shared" si="444"/>
        <v>0</v>
      </c>
      <c r="IK128" s="521">
        <f t="shared" si="445"/>
        <v>0</v>
      </c>
      <c r="IL128" s="521">
        <f t="shared" si="446"/>
        <v>0</v>
      </c>
      <c r="IM128" s="521">
        <f t="shared" si="447"/>
        <v>0</v>
      </c>
      <c r="IN128" s="521">
        <f t="shared" si="521"/>
        <v>0</v>
      </c>
      <c r="IO128" s="521">
        <f t="shared" si="522"/>
        <v>0</v>
      </c>
      <c r="IP128" s="521">
        <f t="shared" si="523"/>
        <v>0</v>
      </c>
      <c r="IQ128" s="521">
        <f t="shared" si="524"/>
        <v>0</v>
      </c>
      <c r="IR128" s="521">
        <f t="shared" si="525"/>
        <v>0</v>
      </c>
      <c r="IS128" s="521">
        <f t="shared" si="526"/>
        <v>0</v>
      </c>
      <c r="IT128" s="521">
        <f t="shared" si="527"/>
        <v>0</v>
      </c>
      <c r="IU128" s="521">
        <f t="shared" si="528"/>
        <v>0</v>
      </c>
      <c r="IV128" s="521">
        <f t="shared" si="529"/>
        <v>0</v>
      </c>
      <c r="IW128" s="823">
        <f t="shared" si="530"/>
        <v>0</v>
      </c>
      <c r="IX128" s="521">
        <f t="shared" si="531"/>
        <v>0</v>
      </c>
      <c r="IY128" s="521">
        <f t="shared" si="532"/>
        <v>0</v>
      </c>
      <c r="IZ128" s="823">
        <f t="shared" si="448"/>
        <v>0</v>
      </c>
      <c r="JA128" s="521">
        <f t="shared" si="533"/>
        <v>0</v>
      </c>
      <c r="JB128" s="521">
        <f t="shared" si="534"/>
        <v>0</v>
      </c>
      <c r="JC128" s="521">
        <f t="shared" si="535"/>
        <v>0</v>
      </c>
      <c r="JD128" s="521">
        <f t="shared" si="449"/>
        <v>0</v>
      </c>
      <c r="JE128" s="521">
        <f t="shared" si="450"/>
        <v>0</v>
      </c>
      <c r="JF128" s="521">
        <f t="shared" si="451"/>
        <v>0</v>
      </c>
      <c r="JG128" s="521">
        <f t="shared" si="452"/>
        <v>0</v>
      </c>
      <c r="JH128" s="521">
        <f t="shared" si="453"/>
        <v>0</v>
      </c>
      <c r="JI128" s="521">
        <f t="shared" si="454"/>
        <v>0</v>
      </c>
      <c r="JJ128" s="521">
        <f t="shared" si="455"/>
        <v>0</v>
      </c>
      <c r="JK128" s="521">
        <f t="shared" si="456"/>
        <v>0</v>
      </c>
      <c r="JL128" s="521">
        <f t="shared" si="457"/>
        <v>0</v>
      </c>
      <c r="JM128" s="521">
        <f t="shared" si="458"/>
        <v>0</v>
      </c>
      <c r="JN128" s="521">
        <f t="shared" si="459"/>
        <v>0</v>
      </c>
      <c r="JO128" s="521">
        <f t="shared" si="460"/>
        <v>0</v>
      </c>
      <c r="JP128" s="521">
        <f t="shared" si="461"/>
        <v>0</v>
      </c>
      <c r="JQ128" s="521">
        <f t="shared" si="462"/>
        <v>0</v>
      </c>
      <c r="JR128" s="521">
        <f t="shared" si="463"/>
        <v>0</v>
      </c>
      <c r="JS128" s="521">
        <f t="shared" si="464"/>
        <v>0</v>
      </c>
      <c r="JT128" s="521">
        <f t="shared" si="465"/>
        <v>0</v>
      </c>
      <c r="JU128" s="521">
        <f t="shared" si="466"/>
        <v>0</v>
      </c>
      <c r="JV128" s="521">
        <f t="shared" si="467"/>
        <v>0</v>
      </c>
      <c r="JW128" s="521">
        <f t="shared" si="468"/>
        <v>0</v>
      </c>
      <c r="JX128" s="521">
        <f t="shared" si="469"/>
        <v>0</v>
      </c>
      <c r="JY128" s="521">
        <f t="shared" si="470"/>
        <v>0</v>
      </c>
      <c r="JZ128" s="521">
        <f t="shared" si="471"/>
        <v>0</v>
      </c>
      <c r="KA128" s="521">
        <f t="shared" si="472"/>
        <v>0</v>
      </c>
      <c r="KB128" s="521">
        <f t="shared" si="473"/>
        <v>0</v>
      </c>
      <c r="KC128" s="521">
        <f t="shared" si="474"/>
        <v>0</v>
      </c>
      <c r="KD128" s="521">
        <f t="shared" si="475"/>
        <v>0</v>
      </c>
      <c r="KE128" s="521">
        <f t="shared" si="476"/>
        <v>0</v>
      </c>
      <c r="KF128" s="521">
        <f t="shared" si="536"/>
        <v>0</v>
      </c>
      <c r="KG128" s="521">
        <f t="shared" si="477"/>
        <v>0</v>
      </c>
      <c r="KH128" s="521">
        <f t="shared" si="478"/>
        <v>0</v>
      </c>
      <c r="KI128" s="522">
        <f t="shared" si="479"/>
        <v>0</v>
      </c>
      <c r="KJ128" s="521">
        <f t="shared" si="537"/>
        <v>0</v>
      </c>
      <c r="KK128" s="760">
        <f>IF(H128=1,VLOOKUP(C128,'総括表 (A表)'!$E$12:$AW$542,42,FALSE),)</f>
        <v>0</v>
      </c>
      <c r="KL128" s="524">
        <f t="shared" si="480"/>
        <v>0</v>
      </c>
      <c r="KM128" s="521" t="str">
        <f t="shared" si="352"/>
        <v/>
      </c>
      <c r="KN128" s="521" t="str">
        <f t="shared" si="353"/>
        <v/>
      </c>
      <c r="KO128" s="521" t="str">
        <f t="shared" si="481"/>
        <v/>
      </c>
      <c r="KP128" s="521" t="str">
        <f t="shared" si="354"/>
        <v/>
      </c>
      <c r="KQ128" s="521" t="str">
        <f t="shared" si="355"/>
        <v/>
      </c>
      <c r="KR128" s="521" t="str">
        <f t="shared" si="356"/>
        <v/>
      </c>
      <c r="KS128" s="521" t="str">
        <f t="shared" si="357"/>
        <v/>
      </c>
      <c r="KT128" s="521" t="str">
        <f t="shared" si="358"/>
        <v/>
      </c>
      <c r="KU128" s="760" t="str">
        <f t="shared" si="359"/>
        <v/>
      </c>
      <c r="KV128" s="521" t="str">
        <f t="shared" si="538"/>
        <v/>
      </c>
      <c r="KW128" s="520">
        <f t="shared" si="361"/>
        <v>0</v>
      </c>
      <c r="KX128" s="521" t="str">
        <f t="shared" si="482"/>
        <v/>
      </c>
      <c r="KY128" s="525">
        <f t="shared" si="539"/>
        <v>0</v>
      </c>
      <c r="KZ128" s="521" t="str">
        <f t="shared" si="540"/>
        <v/>
      </c>
      <c r="LA128" s="760" t="str">
        <f t="shared" si="541"/>
        <v/>
      </c>
      <c r="LB128" s="526" t="str">
        <f t="shared" si="365"/>
        <v>○</v>
      </c>
      <c r="LC128" s="520">
        <f t="shared" si="483"/>
        <v>0</v>
      </c>
      <c r="LD128" s="527">
        <f t="shared" si="484"/>
        <v>0</v>
      </c>
      <c r="LE128" s="527" t="str">
        <f t="shared" si="485"/>
        <v/>
      </c>
      <c r="LF128" s="761" t="str">
        <f t="shared" si="486"/>
        <v/>
      </c>
      <c r="LG128" s="735" t="str">
        <f t="shared" si="542"/>
        <v/>
      </c>
      <c r="LH128" s="530" t="str">
        <f t="shared" si="543"/>
        <v>○</v>
      </c>
      <c r="LI128" s="736">
        <f t="shared" si="368"/>
        <v>0</v>
      </c>
      <c r="LJ128" s="761">
        <f t="shared" si="544"/>
        <v>0</v>
      </c>
      <c r="LK128" s="532">
        <f t="shared" si="487"/>
        <v>0</v>
      </c>
      <c r="LL128" s="533" t="str">
        <f t="shared" si="488"/>
        <v>○</v>
      </c>
      <c r="LM128" s="600">
        <f t="shared" si="545"/>
        <v>0</v>
      </c>
      <c r="LN128" s="602" t="str">
        <f t="shared" si="489"/>
        <v>○</v>
      </c>
      <c r="LO128" s="608">
        <f t="shared" si="371"/>
        <v>0</v>
      </c>
      <c r="LP128" s="521" t="str">
        <f t="shared" si="546"/>
        <v/>
      </c>
      <c r="LQ128" s="607">
        <f t="shared" si="547"/>
        <v>0</v>
      </c>
      <c r="LR128" s="521" t="str">
        <f t="shared" si="548"/>
        <v/>
      </c>
      <c r="LS128" s="519" t="str">
        <f t="shared" si="549"/>
        <v/>
      </c>
      <c r="LT128" s="526" t="str">
        <f t="shared" si="376"/>
        <v>○</v>
      </c>
      <c r="LU128" s="601" t="str">
        <f t="shared" si="490"/>
        <v/>
      </c>
      <c r="LV128" s="601">
        <f t="shared" si="491"/>
        <v>0</v>
      </c>
      <c r="LW128" s="761">
        <f t="shared" si="550"/>
        <v>0</v>
      </c>
      <c r="LX128" s="735">
        <f t="shared" si="551"/>
        <v>0</v>
      </c>
      <c r="LY128" s="530" t="str">
        <f t="shared" si="379"/>
        <v>○</v>
      </c>
      <c r="LZ128" s="736">
        <f t="shared" si="552"/>
        <v>0</v>
      </c>
      <c r="MA128" s="761">
        <f t="shared" si="553"/>
        <v>0</v>
      </c>
      <c r="MB128" s="532">
        <f t="shared" si="554"/>
        <v>0</v>
      </c>
      <c r="MC128" s="533" t="str">
        <f t="shared" si="492"/>
        <v>○</v>
      </c>
      <c r="MD128" s="473">
        <f>IF(AND($H128=1,$T128=1),SUMIF($E$14:$E$213,E128,$CA$14:CA327),0)</f>
        <v>0</v>
      </c>
      <c r="ME128" s="856" t="str">
        <f t="shared" si="383"/>
        <v>○</v>
      </c>
      <c r="MF128" s="869" t="str">
        <f t="shared" si="493"/>
        <v/>
      </c>
      <c r="MG128" s="870" t="str">
        <f t="shared" si="555"/>
        <v/>
      </c>
      <c r="MH128" s="871" t="str">
        <f t="shared" si="556"/>
        <v/>
      </c>
      <c r="MI128" s="872" t="str">
        <f t="shared" si="494"/>
        <v/>
      </c>
      <c r="MJ128" s="873" t="str">
        <f t="shared" si="557"/>
        <v/>
      </c>
      <c r="MK128" s="874">
        <f t="shared" si="558"/>
        <v>0</v>
      </c>
    </row>
    <row r="129" spans="1:349" s="739" customFormat="1" ht="18.649999999999999" customHeight="1">
      <c r="A129" s="610">
        <f t="shared" si="559"/>
        <v>0</v>
      </c>
      <c r="B129" s="610">
        <f t="shared" si="563"/>
        <v>0</v>
      </c>
      <c r="C129" s="610">
        <f t="shared" si="570"/>
        <v>0</v>
      </c>
      <c r="D129" s="610">
        <f t="shared" si="564"/>
        <v>0</v>
      </c>
      <c r="E129" s="610">
        <f t="shared" si="565"/>
        <v>0</v>
      </c>
      <c r="F129" s="610">
        <f t="shared" si="566"/>
        <v>0</v>
      </c>
      <c r="G129" s="610">
        <f t="shared" si="567"/>
        <v>0</v>
      </c>
      <c r="H129" s="610">
        <f t="shared" si="568"/>
        <v>0</v>
      </c>
      <c r="I129" s="611">
        <f t="shared" si="313"/>
        <v>116</v>
      </c>
      <c r="J129" s="719"/>
      <c r="K129" s="720"/>
      <c r="L129" s="720"/>
      <c r="M129" s="720"/>
      <c r="N129" s="924"/>
      <c r="O129" s="918"/>
      <c r="P129" s="742"/>
      <c r="Q129" s="637">
        <f t="shared" si="394"/>
        <v>0</v>
      </c>
      <c r="R129" s="723"/>
      <c r="S129" s="724"/>
      <c r="T129" s="724"/>
      <c r="U129" s="724"/>
      <c r="V129" s="762">
        <f t="shared" si="569"/>
        <v>0</v>
      </c>
      <c r="W129" s="741"/>
      <c r="X129" s="745"/>
      <c r="Y129" s="745"/>
      <c r="Z129" s="741"/>
      <c r="AA129" s="639" t="str">
        <f t="shared" si="395"/>
        <v/>
      </c>
      <c r="AB129" s="640" t="str">
        <f t="shared" si="396"/>
        <v/>
      </c>
      <c r="AC129" s="731"/>
      <c r="AD129" s="641">
        <f t="shared" si="397"/>
        <v>0</v>
      </c>
      <c r="AE129" s="729"/>
      <c r="AF129" s="728">
        <f>'整理番号表 （R6時） '!$AC129</f>
        <v>0</v>
      </c>
      <c r="AG129" s="730">
        <f t="shared" si="560"/>
        <v>0</v>
      </c>
      <c r="AH129" s="731"/>
      <c r="AI129" s="731"/>
      <c r="AJ129" s="639">
        <f>IF(AI129&lt;&gt;0,VLOOKUP(AI129,'整理番号表 （R6時） '!$B$20:$F$47,2,FALSE),)</f>
        <v>0</v>
      </c>
      <c r="AK129" s="733"/>
      <c r="AL129" s="733"/>
      <c r="AM129" s="733"/>
      <c r="AN129" s="752"/>
      <c r="AO129" s="644" t="str">
        <f>IF(AND($S129=1,$AN129&lt;&gt;0),VLOOKUP(AN129,'整理番号表 （R6時） '!$P$6:$Q$39,2,FALSE),IF(AND($T129=1,$AN129&gt;0,$AN129&lt;=8),VLOOKUP($AN129,'整理番号表 （R6時） '!$P$6:$Q$13,2,FALSE),IF($AN129&gt;=9,"ﾘｰｽは1～8の数字を選択","")))</f>
        <v/>
      </c>
      <c r="AP129" s="865"/>
      <c r="AQ129" s="645">
        <f t="shared" si="399"/>
        <v>0</v>
      </c>
      <c r="AR129" s="810"/>
      <c r="AS129" s="741"/>
      <c r="AT129" s="756"/>
      <c r="AU129" s="757"/>
      <c r="AV129" s="755"/>
      <c r="AW129" s="752"/>
      <c r="AX129" s="751">
        <f>IF(AW129&lt;&gt;0,VLOOKUP(AW129,'整理番号表 （R6時） '!$P$43:$R$49,2,FALSE),)</f>
        <v>0</v>
      </c>
      <c r="AY129" s="758"/>
      <c r="AZ129" s="757"/>
      <c r="BA129" s="755"/>
      <c r="BB129" s="754"/>
      <c r="BC129" s="759">
        <f t="shared" si="400"/>
        <v>0</v>
      </c>
      <c r="BD129" s="763">
        <f t="shared" si="503"/>
        <v>0</v>
      </c>
      <c r="BE129" s="759">
        <f t="shared" si="401"/>
        <v>0</v>
      </c>
      <c r="BF129" s="508"/>
      <c r="BG129" s="508"/>
      <c r="BH129" s="508"/>
      <c r="BI129" s="509"/>
      <c r="BJ129" s="770" t="str">
        <f t="shared" si="402"/>
        <v/>
      </c>
      <c r="BK129" s="772" t="str">
        <f t="shared" si="403"/>
        <v/>
      </c>
      <c r="BL129" s="648">
        <f t="shared" si="404"/>
        <v>0</v>
      </c>
      <c r="BM129" s="836"/>
      <c r="BN129" s="748"/>
      <c r="BO129" s="593"/>
      <c r="BP129" s="902"/>
      <c r="BQ129" s="756"/>
      <c r="BR129" s="756"/>
      <c r="BS129" s="756"/>
      <c r="BT129" s="929" t="str">
        <f t="shared" si="571"/>
        <v/>
      </c>
      <c r="BU129" s="911"/>
      <c r="BV129" s="752"/>
      <c r="BW129" s="751">
        <f>IF(BV129&lt;&gt;0,VLOOKUP(BV129,'整理番号表 （R6時） '!$P$43:$R$49,2,FALSE),)</f>
        <v>0</v>
      </c>
      <c r="BX129" s="758"/>
      <c r="BY129" s="757"/>
      <c r="BZ129" s="759" t="str">
        <f t="shared" si="405"/>
        <v/>
      </c>
      <c r="CA129" s="712"/>
      <c r="CB129" s="759">
        <f t="shared" si="406"/>
        <v>0</v>
      </c>
      <c r="CC129" s="763" t="str">
        <f t="shared" si="504"/>
        <v/>
      </c>
      <c r="CD129" s="754"/>
      <c r="CE129" s="754"/>
      <c r="CF129" s="759">
        <f t="shared" si="407"/>
        <v>0</v>
      </c>
      <c r="CG129" s="748"/>
      <c r="CH129" s="748"/>
      <c r="CI129" s="622"/>
      <c r="CJ129" s="853"/>
      <c r="CK129" s="854"/>
      <c r="CL129" s="665" t="str">
        <f t="shared" si="408"/>
        <v/>
      </c>
      <c r="CM129" s="666" t="str">
        <f t="shared" si="505"/>
        <v/>
      </c>
      <c r="CN129" s="744"/>
      <c r="CO129" s="496"/>
      <c r="CP129" s="762" t="str">
        <f t="shared" si="506"/>
        <v/>
      </c>
      <c r="CQ129" s="740"/>
      <c r="CR129" s="749"/>
      <c r="CS129" s="740"/>
      <c r="CT129" s="740"/>
      <c r="CU129" s="740"/>
      <c r="CV129" s="649" t="str">
        <f t="shared" si="409"/>
        <v/>
      </c>
      <c r="CW129" s="547">
        <f t="shared" si="410"/>
        <v>0</v>
      </c>
      <c r="CX129" s="762" t="str">
        <f t="shared" si="507"/>
        <v/>
      </c>
      <c r="CY129" s="715"/>
      <c r="CZ129" s="740"/>
      <c r="DA129" s="715"/>
      <c r="DB129" s="715"/>
      <c r="DC129" s="714"/>
      <c r="DD129" s="649" t="str">
        <f t="shared" si="411"/>
        <v/>
      </c>
      <c r="DE129" s="547" t="str">
        <f t="shared" si="412"/>
        <v/>
      </c>
      <c r="DF129" s="762">
        <f t="shared" si="413"/>
        <v>0</v>
      </c>
      <c r="DG129" s="762" t="str">
        <f t="shared" si="414"/>
        <v/>
      </c>
      <c r="DH129" s="762">
        <f t="shared" si="415"/>
        <v>0</v>
      </c>
      <c r="DI129" s="762">
        <f t="shared" si="416"/>
        <v>0</v>
      </c>
      <c r="DJ129" s="762">
        <f t="shared" si="417"/>
        <v>0</v>
      </c>
      <c r="DK129" s="762">
        <f t="shared" si="418"/>
        <v>0</v>
      </c>
      <c r="DL129" s="762">
        <f t="shared" si="419"/>
        <v>0</v>
      </c>
      <c r="DM129" s="762" t="str">
        <f t="shared" si="420"/>
        <v/>
      </c>
      <c r="DN129" s="855"/>
      <c r="DO129" s="661">
        <f t="shared" si="572"/>
        <v>0</v>
      </c>
      <c r="DP129" s="336">
        <f t="shared" si="572"/>
        <v>0</v>
      </c>
      <c r="DQ129" s="336">
        <f t="shared" si="572"/>
        <v>0</v>
      </c>
      <c r="DR129" s="336">
        <f t="shared" si="572"/>
        <v>0</v>
      </c>
      <c r="DS129" s="336">
        <f t="shared" si="572"/>
        <v>0</v>
      </c>
      <c r="DT129" s="336">
        <f t="shared" si="572"/>
        <v>0</v>
      </c>
      <c r="DU129" s="336">
        <f t="shared" si="508"/>
        <v>0</v>
      </c>
      <c r="DV129" s="336">
        <f t="shared" si="573"/>
        <v>0</v>
      </c>
      <c r="DW129" s="336">
        <f t="shared" si="573"/>
        <v>0</v>
      </c>
      <c r="DX129" s="336">
        <f t="shared" si="573"/>
        <v>0</v>
      </c>
      <c r="DY129" s="336">
        <f t="shared" si="573"/>
        <v>0</v>
      </c>
      <c r="DZ129" s="336">
        <f t="shared" si="573"/>
        <v>0</v>
      </c>
      <c r="EA129" s="336">
        <f t="shared" si="573"/>
        <v>0</v>
      </c>
      <c r="EB129" s="336">
        <f t="shared" si="509"/>
        <v>0</v>
      </c>
      <c r="EC129" s="336">
        <f t="shared" si="510"/>
        <v>0</v>
      </c>
      <c r="ED129" s="336">
        <f t="shared" si="511"/>
        <v>0</v>
      </c>
      <c r="EE129" s="336">
        <f t="shared" si="512"/>
        <v>0</v>
      </c>
      <c r="EF129" s="336">
        <f t="shared" si="513"/>
        <v>0</v>
      </c>
      <c r="EG129" s="390">
        <f t="shared" si="514"/>
        <v>0</v>
      </c>
      <c r="EH129" s="650">
        <f t="shared" si="421"/>
        <v>0</v>
      </c>
      <c r="EI129" s="650">
        <f>IF($AA129=1,IF(SUM($EH129:EH129)&lt;&gt;1,IF(SUM(GR129,HC129,HL129)&gt;0,1,),),)</f>
        <v>0</v>
      </c>
      <c r="EJ129" s="650">
        <f>IF($AA129=1,IF(SUM($EH129:EI129)&lt;&gt;1,IF(SUM(GS129,HD129,HM129)&gt;0,1,),),)</f>
        <v>0</v>
      </c>
      <c r="EK129" s="650">
        <f>IF($AA129=1,IF(SUM($EH129:EJ129)&lt;&gt;1,IF(SUM(GT129,HE129,HN129)&gt;0,1,),),)</f>
        <v>0</v>
      </c>
      <c r="EL129" s="650">
        <f>IF($AA129=1,IF(SUM($EH129:EK129)&lt;&gt;1,IF(SUM(GU129,GZ129,HF129,HO129)&gt;0,1,),),)</f>
        <v>0</v>
      </c>
      <c r="EM129" s="650">
        <f>IF($AA129=1,IF(SUM($EH129:EK129)&lt;&gt;1,IF(SUM(GV129,HG129,HP129)&gt;0,1,),),)</f>
        <v>0</v>
      </c>
      <c r="EN129" s="650">
        <f>IF($AA129=1,IF(SUM($EH129:EL129)&lt;&gt;1,IF(SUM(GW129,HH129,HQ129)&gt;0,1,),),)</f>
        <v>0</v>
      </c>
      <c r="EO129" s="650">
        <f>IF($AA129=1,IF(SUM($EH129:EM129)&lt;&gt;1,IF(SUM(GX129,HI129,HR129)&gt;0,1,),),)</f>
        <v>0</v>
      </c>
      <c r="EP129" s="650">
        <f>IF($AA129=1,IF(SUM($EH129:EO129)&lt;&gt;1,IF(SUM(GY129,HJ129,HS129,HA129)&gt;0,1,),),)</f>
        <v>0</v>
      </c>
      <c r="EQ129" s="818"/>
      <c r="ER129" s="818"/>
      <c r="ES129" s="818"/>
      <c r="ET129" s="818"/>
      <c r="EU129" s="818"/>
      <c r="EV129" s="818"/>
      <c r="EW129" s="59"/>
      <c r="EX129" s="59"/>
      <c r="EY129" s="59"/>
      <c r="EZ129" s="59"/>
      <c r="FA129" s="59"/>
      <c r="FB129" s="650">
        <f t="shared" si="327"/>
        <v>0</v>
      </c>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11"/>
      <c r="GB129" s="59"/>
      <c r="GC129" s="932"/>
      <c r="GD129" s="662"/>
      <c r="GE129" s="512"/>
      <c r="GF129" s="513"/>
      <c r="GG129" s="514"/>
      <c r="GH129" s="514"/>
      <c r="GI129" s="515">
        <f t="shared" si="515"/>
        <v>0</v>
      </c>
      <c r="GJ129" s="516">
        <f t="shared" si="516"/>
        <v>0</v>
      </c>
      <c r="GK129" s="517">
        <f t="shared" si="330"/>
        <v>0</v>
      </c>
      <c r="GL129" s="518">
        <f t="shared" si="517"/>
        <v>0</v>
      </c>
      <c r="GM129" s="518">
        <f t="shared" si="518"/>
        <v>0</v>
      </c>
      <c r="GN129" s="518">
        <f t="shared" si="519"/>
        <v>0</v>
      </c>
      <c r="GO129" s="518">
        <f t="shared" si="520"/>
        <v>0</v>
      </c>
      <c r="GP129" s="517">
        <f t="shared" si="422"/>
        <v>0</v>
      </c>
      <c r="GQ129" s="517">
        <f t="shared" si="423"/>
        <v>0</v>
      </c>
      <c r="GR129" s="517">
        <f>IF($GF129&lt;&gt;1,IF(AND(SUM($GQ129:GQ129)&lt;&gt;1),IF($GI129&gt;=10,1,),),0)</f>
        <v>0</v>
      </c>
      <c r="GS129" s="517">
        <f>IF($GF129&lt;&gt;1,IF(AND(SUM($GQ129:GR129)&lt;&gt;1),IF(AND($GE129=1,$GI129&gt;=4),1,),),0)</f>
        <v>0</v>
      </c>
      <c r="GT129" s="517">
        <f>IF($GF129&lt;&gt;1,IF(AND(SUM($GQ129:GS129)&lt;&gt;1),IF(AND($GE129=1,$GI129&gt;=2),1,),),0)</f>
        <v>0</v>
      </c>
      <c r="GU129" s="517">
        <f>IF($GF129&lt;&gt;1,IF(AND(SUM($GQ129:GT129)&lt;&gt;1),IF(AND($GE129=1,$GI129&gt;0),1,),),0)</f>
        <v>0</v>
      </c>
      <c r="GV129" s="517">
        <f>IF($GF129&lt;&gt;1,IF(AND(SUM($GQ129:GU129)&lt;&gt;1),IF($GI129&gt;=4,1,),),0)</f>
        <v>0</v>
      </c>
      <c r="GW129" s="517">
        <f>IF($GF129&lt;&gt;1,IF(AND(SUM($GQ129:GV129)&lt;&gt;1),IF($GE129=1,1,),),0)</f>
        <v>0</v>
      </c>
      <c r="GX129" s="517">
        <f>IF($GF129&lt;&gt;1,IF(AND(SUM($GQ129:GW129)&lt;&gt;1),IF($GI129&gt;=2,1,),),0)</f>
        <v>0</v>
      </c>
      <c r="GY129" s="517">
        <f>IF($GF129&lt;&gt;1,IF(AND(SUM($GQ129:GX129)&lt;&gt;1),IF($GI129&gt;0,1,),),0)</f>
        <v>0</v>
      </c>
      <c r="GZ129" s="517">
        <f t="shared" si="424"/>
        <v>0</v>
      </c>
      <c r="HA129" s="517">
        <f>IF(AND(SUM($GZ129:GZ129)&lt;&gt;1,$GP129=4,$GF129=1,$GI129&gt;0),1,0)</f>
        <v>0</v>
      </c>
      <c r="HB129" s="517">
        <f t="shared" si="425"/>
        <v>0</v>
      </c>
      <c r="HC129" s="517">
        <f t="shared" si="426"/>
        <v>0</v>
      </c>
      <c r="HD129" s="517">
        <f>IF(AND($GP129=2,SUM($HB129:HC129)&lt;&gt;1),IF(AND($GE129=1,$GJ129&gt;=0.2),1,),)</f>
        <v>0</v>
      </c>
      <c r="HE129" s="517">
        <f>IF(AND($GP129=2,SUM($HB129:HD129)&lt;&gt;1),IF(AND($GE129=1,$GJ129&gt;=0.1),1,),)</f>
        <v>0</v>
      </c>
      <c r="HF129" s="517">
        <f>IF(AND($GP129=2,SUM($HB129:HE129)&lt;&gt;1),IF(AND($GE129=1,$GI129&gt;0),1,),)</f>
        <v>0</v>
      </c>
      <c r="HG129" s="517">
        <f>IF(AND($GP129=2,SUM($HB129:HF129)&lt;&gt;1),IF($GJ129&gt;=0.2,1,),)</f>
        <v>0</v>
      </c>
      <c r="HH129" s="517">
        <f>IF(AND($GP129=2,SUM($HB129:HG129)&lt;&gt;1),IF($GE129=1,1,),)</f>
        <v>0</v>
      </c>
      <c r="HI129" s="517">
        <f>IF(AND($GP129=2,SUM($HB129:HH129)&lt;&gt;1),IF($GJ129&gt;=0.1,1,),)</f>
        <v>0</v>
      </c>
      <c r="HJ129" s="517">
        <f>IF(AND(SUM($HB129:HI129)&lt;&gt;1,$GP129=2,$GI129&gt;0),1,)</f>
        <v>0</v>
      </c>
      <c r="HK129" s="517">
        <f t="shared" si="427"/>
        <v>0</v>
      </c>
      <c r="HL129" s="517">
        <f t="shared" si="428"/>
        <v>0</v>
      </c>
      <c r="HM129" s="517">
        <f>IF(AND($GP129=3,SUM($HK129:HL129)&lt;&gt;1),IF(AND($GE129=1,$GJ129&gt;=0.1),1,),)</f>
        <v>0</v>
      </c>
      <c r="HN129" s="517">
        <f>IF(AND($GP129=3,SUM($HK129:HM129)&lt;&gt;1),IF(AND($GE129=1,$GJ129&gt;=0.05),1,),)</f>
        <v>0</v>
      </c>
      <c r="HO129" s="517">
        <f>IF(AND($GP129=3,SUM($HK129:HN129)&lt;&gt;1),IF(AND($GE129=1,$GI129&gt;0),1,),)</f>
        <v>0</v>
      </c>
      <c r="HP129" s="517">
        <f>IF(AND($GP129=3,SUM($HK129:HO129)&lt;&gt;1),IF($GJ129&gt;=0.1,1,),)</f>
        <v>0</v>
      </c>
      <c r="HQ129" s="517">
        <f>IF(AND($GP129=3,SUM($HK129:HP129)&lt;&gt;1),IF($GE129=1,1,),)</f>
        <v>0</v>
      </c>
      <c r="HR129" s="517">
        <f>IF(AND($GP129=3,SUM($HK129:HQ129)&lt;&gt;1),IF($GJ129&gt;=0.05,1,),)</f>
        <v>0</v>
      </c>
      <c r="HS129" s="517">
        <f>IF(AND(SUM($HK129:HR129)&lt;&gt;1,$GP129=3,$GF129=1,$GI129&gt;0),1,)</f>
        <v>0</v>
      </c>
      <c r="HT129" s="831"/>
      <c r="HU129" s="520">
        <f t="shared" si="429"/>
        <v>0</v>
      </c>
      <c r="HV129" s="521">
        <f t="shared" si="430"/>
        <v>0</v>
      </c>
      <c r="HW129" s="521">
        <f t="shared" si="431"/>
        <v>0</v>
      </c>
      <c r="HX129" s="521">
        <f t="shared" si="432"/>
        <v>0</v>
      </c>
      <c r="HY129" s="521">
        <f t="shared" si="433"/>
        <v>0</v>
      </c>
      <c r="HZ129" s="521">
        <f t="shared" si="434"/>
        <v>0</v>
      </c>
      <c r="IA129" s="521">
        <f t="shared" si="435"/>
        <v>0</v>
      </c>
      <c r="IB129" s="521">
        <f t="shared" si="436"/>
        <v>0</v>
      </c>
      <c r="IC129" s="521">
        <f t="shared" si="437"/>
        <v>0</v>
      </c>
      <c r="ID129" s="521">
        <f t="shared" si="438"/>
        <v>0</v>
      </c>
      <c r="IE129" s="521">
        <f t="shared" si="439"/>
        <v>0</v>
      </c>
      <c r="IF129" s="521">
        <f t="shared" si="440"/>
        <v>0</v>
      </c>
      <c r="IG129" s="521">
        <f t="shared" si="441"/>
        <v>0</v>
      </c>
      <c r="IH129" s="521">
        <f t="shared" si="442"/>
        <v>0</v>
      </c>
      <c r="II129" s="521">
        <f t="shared" si="443"/>
        <v>0</v>
      </c>
      <c r="IJ129" s="521">
        <f t="shared" si="444"/>
        <v>0</v>
      </c>
      <c r="IK129" s="521">
        <f t="shared" si="445"/>
        <v>0</v>
      </c>
      <c r="IL129" s="521">
        <f t="shared" si="446"/>
        <v>0</v>
      </c>
      <c r="IM129" s="521">
        <f t="shared" si="447"/>
        <v>0</v>
      </c>
      <c r="IN129" s="521">
        <f t="shared" si="521"/>
        <v>0</v>
      </c>
      <c r="IO129" s="521">
        <f t="shared" si="522"/>
        <v>0</v>
      </c>
      <c r="IP129" s="521">
        <f t="shared" si="523"/>
        <v>0</v>
      </c>
      <c r="IQ129" s="521">
        <f t="shared" si="524"/>
        <v>0</v>
      </c>
      <c r="IR129" s="521">
        <f t="shared" si="525"/>
        <v>0</v>
      </c>
      <c r="IS129" s="521">
        <f t="shared" si="526"/>
        <v>0</v>
      </c>
      <c r="IT129" s="521">
        <f t="shared" si="527"/>
        <v>0</v>
      </c>
      <c r="IU129" s="521">
        <f t="shared" si="528"/>
        <v>0</v>
      </c>
      <c r="IV129" s="521">
        <f t="shared" si="529"/>
        <v>0</v>
      </c>
      <c r="IW129" s="823">
        <f t="shared" si="530"/>
        <v>0</v>
      </c>
      <c r="IX129" s="521">
        <f t="shared" si="531"/>
        <v>0</v>
      </c>
      <c r="IY129" s="521">
        <f t="shared" si="532"/>
        <v>0</v>
      </c>
      <c r="IZ129" s="823">
        <f t="shared" si="448"/>
        <v>0</v>
      </c>
      <c r="JA129" s="521">
        <f t="shared" si="533"/>
        <v>0</v>
      </c>
      <c r="JB129" s="521">
        <f t="shared" si="534"/>
        <v>0</v>
      </c>
      <c r="JC129" s="521">
        <f t="shared" si="535"/>
        <v>0</v>
      </c>
      <c r="JD129" s="521">
        <f t="shared" si="449"/>
        <v>0</v>
      </c>
      <c r="JE129" s="521">
        <f t="shared" si="450"/>
        <v>0</v>
      </c>
      <c r="JF129" s="521">
        <f t="shared" si="451"/>
        <v>0</v>
      </c>
      <c r="JG129" s="521">
        <f t="shared" si="452"/>
        <v>0</v>
      </c>
      <c r="JH129" s="521">
        <f t="shared" si="453"/>
        <v>0</v>
      </c>
      <c r="JI129" s="521">
        <f t="shared" si="454"/>
        <v>0</v>
      </c>
      <c r="JJ129" s="521">
        <f t="shared" si="455"/>
        <v>0</v>
      </c>
      <c r="JK129" s="521">
        <f t="shared" si="456"/>
        <v>0</v>
      </c>
      <c r="JL129" s="521">
        <f t="shared" si="457"/>
        <v>0</v>
      </c>
      <c r="JM129" s="521">
        <f t="shared" si="458"/>
        <v>0</v>
      </c>
      <c r="JN129" s="521">
        <f t="shared" si="459"/>
        <v>0</v>
      </c>
      <c r="JO129" s="521">
        <f t="shared" si="460"/>
        <v>0</v>
      </c>
      <c r="JP129" s="521">
        <f t="shared" si="461"/>
        <v>0</v>
      </c>
      <c r="JQ129" s="521">
        <f t="shared" si="462"/>
        <v>0</v>
      </c>
      <c r="JR129" s="521">
        <f t="shared" si="463"/>
        <v>0</v>
      </c>
      <c r="JS129" s="521">
        <f t="shared" si="464"/>
        <v>0</v>
      </c>
      <c r="JT129" s="521">
        <f t="shared" si="465"/>
        <v>0</v>
      </c>
      <c r="JU129" s="521">
        <f t="shared" si="466"/>
        <v>0</v>
      </c>
      <c r="JV129" s="521">
        <f t="shared" si="467"/>
        <v>0</v>
      </c>
      <c r="JW129" s="521">
        <f t="shared" si="468"/>
        <v>0</v>
      </c>
      <c r="JX129" s="521">
        <f t="shared" si="469"/>
        <v>0</v>
      </c>
      <c r="JY129" s="521">
        <f t="shared" si="470"/>
        <v>0</v>
      </c>
      <c r="JZ129" s="521">
        <f t="shared" si="471"/>
        <v>0</v>
      </c>
      <c r="KA129" s="521">
        <f t="shared" si="472"/>
        <v>0</v>
      </c>
      <c r="KB129" s="521">
        <f t="shared" si="473"/>
        <v>0</v>
      </c>
      <c r="KC129" s="521">
        <f t="shared" si="474"/>
        <v>0</v>
      </c>
      <c r="KD129" s="521">
        <f t="shared" si="475"/>
        <v>0</v>
      </c>
      <c r="KE129" s="521">
        <f t="shared" si="476"/>
        <v>0</v>
      </c>
      <c r="KF129" s="521">
        <f t="shared" si="536"/>
        <v>0</v>
      </c>
      <c r="KG129" s="521">
        <f t="shared" si="477"/>
        <v>0</v>
      </c>
      <c r="KH129" s="521">
        <f t="shared" si="478"/>
        <v>0</v>
      </c>
      <c r="KI129" s="522">
        <f t="shared" si="479"/>
        <v>0</v>
      </c>
      <c r="KJ129" s="521">
        <f t="shared" si="537"/>
        <v>0</v>
      </c>
      <c r="KK129" s="760">
        <f>IF(H129=1,VLOOKUP(C129,'総括表 (A表)'!$E$12:$AW$542,42,FALSE),)</f>
        <v>0</v>
      </c>
      <c r="KL129" s="524">
        <f t="shared" si="480"/>
        <v>0</v>
      </c>
      <c r="KM129" s="521" t="str">
        <f t="shared" si="352"/>
        <v/>
      </c>
      <c r="KN129" s="521" t="str">
        <f t="shared" si="353"/>
        <v/>
      </c>
      <c r="KO129" s="521" t="str">
        <f t="shared" si="481"/>
        <v/>
      </c>
      <c r="KP129" s="521" t="str">
        <f t="shared" si="354"/>
        <v/>
      </c>
      <c r="KQ129" s="521" t="str">
        <f t="shared" si="355"/>
        <v/>
      </c>
      <c r="KR129" s="521" t="str">
        <f t="shared" si="356"/>
        <v/>
      </c>
      <c r="KS129" s="521" t="str">
        <f t="shared" si="357"/>
        <v/>
      </c>
      <c r="KT129" s="521" t="str">
        <f t="shared" si="358"/>
        <v/>
      </c>
      <c r="KU129" s="760" t="str">
        <f t="shared" si="359"/>
        <v/>
      </c>
      <c r="KV129" s="521" t="str">
        <f t="shared" si="538"/>
        <v/>
      </c>
      <c r="KW129" s="520">
        <f t="shared" si="361"/>
        <v>0</v>
      </c>
      <c r="KX129" s="521" t="str">
        <f t="shared" si="482"/>
        <v/>
      </c>
      <c r="KY129" s="525">
        <f t="shared" si="539"/>
        <v>0</v>
      </c>
      <c r="KZ129" s="521" t="str">
        <f t="shared" si="540"/>
        <v/>
      </c>
      <c r="LA129" s="760" t="str">
        <f t="shared" si="541"/>
        <v/>
      </c>
      <c r="LB129" s="526" t="str">
        <f t="shared" si="365"/>
        <v>○</v>
      </c>
      <c r="LC129" s="520">
        <f t="shared" si="483"/>
        <v>0</v>
      </c>
      <c r="LD129" s="527">
        <f t="shared" si="484"/>
        <v>0</v>
      </c>
      <c r="LE129" s="527" t="str">
        <f t="shared" si="485"/>
        <v/>
      </c>
      <c r="LF129" s="761" t="str">
        <f t="shared" si="486"/>
        <v/>
      </c>
      <c r="LG129" s="735" t="str">
        <f t="shared" si="542"/>
        <v/>
      </c>
      <c r="LH129" s="530" t="str">
        <f t="shared" si="543"/>
        <v>○</v>
      </c>
      <c r="LI129" s="736">
        <f t="shared" si="368"/>
        <v>0</v>
      </c>
      <c r="LJ129" s="761">
        <f t="shared" si="544"/>
        <v>0</v>
      </c>
      <c r="LK129" s="532">
        <f t="shared" si="487"/>
        <v>0</v>
      </c>
      <c r="LL129" s="533" t="str">
        <f t="shared" si="488"/>
        <v>○</v>
      </c>
      <c r="LM129" s="600">
        <f t="shared" si="545"/>
        <v>0</v>
      </c>
      <c r="LN129" s="602" t="str">
        <f t="shared" si="489"/>
        <v>○</v>
      </c>
      <c r="LO129" s="608">
        <f t="shared" si="371"/>
        <v>0</v>
      </c>
      <c r="LP129" s="521" t="str">
        <f t="shared" si="546"/>
        <v/>
      </c>
      <c r="LQ129" s="607">
        <f t="shared" si="547"/>
        <v>0</v>
      </c>
      <c r="LR129" s="521" t="str">
        <f t="shared" si="548"/>
        <v/>
      </c>
      <c r="LS129" s="519" t="str">
        <f t="shared" si="549"/>
        <v/>
      </c>
      <c r="LT129" s="526" t="str">
        <f t="shared" si="376"/>
        <v>○</v>
      </c>
      <c r="LU129" s="601" t="str">
        <f t="shared" si="490"/>
        <v/>
      </c>
      <c r="LV129" s="601">
        <f t="shared" si="491"/>
        <v>0</v>
      </c>
      <c r="LW129" s="761">
        <f t="shared" si="550"/>
        <v>0</v>
      </c>
      <c r="LX129" s="735">
        <f t="shared" si="551"/>
        <v>0</v>
      </c>
      <c r="LY129" s="530" t="str">
        <f t="shared" si="379"/>
        <v>○</v>
      </c>
      <c r="LZ129" s="736">
        <f t="shared" si="552"/>
        <v>0</v>
      </c>
      <c r="MA129" s="761">
        <f t="shared" si="553"/>
        <v>0</v>
      </c>
      <c r="MB129" s="532">
        <f t="shared" si="554"/>
        <v>0</v>
      </c>
      <c r="MC129" s="533" t="str">
        <f t="shared" si="492"/>
        <v>○</v>
      </c>
      <c r="MD129" s="473">
        <f>IF(AND($H129=1,$T129=1),SUMIF($E$14:$E$213,E129,$CA$14:CA328),0)</f>
        <v>0</v>
      </c>
      <c r="ME129" s="856" t="str">
        <f t="shared" si="383"/>
        <v>○</v>
      </c>
      <c r="MF129" s="869" t="str">
        <f t="shared" si="493"/>
        <v/>
      </c>
      <c r="MG129" s="870" t="str">
        <f t="shared" si="555"/>
        <v/>
      </c>
      <c r="MH129" s="871" t="str">
        <f t="shared" si="556"/>
        <v/>
      </c>
      <c r="MI129" s="872" t="str">
        <f t="shared" si="494"/>
        <v/>
      </c>
      <c r="MJ129" s="873" t="str">
        <f t="shared" si="557"/>
        <v/>
      </c>
      <c r="MK129" s="874">
        <f t="shared" si="558"/>
        <v>0</v>
      </c>
    </row>
    <row r="130" spans="1:349" s="739" customFormat="1" ht="18.649999999999999" customHeight="1">
      <c r="A130" s="610">
        <f t="shared" si="559"/>
        <v>0</v>
      </c>
      <c r="B130" s="610">
        <f t="shared" si="563"/>
        <v>0</v>
      </c>
      <c r="C130" s="610">
        <f t="shared" si="570"/>
        <v>0</v>
      </c>
      <c r="D130" s="610">
        <f t="shared" si="564"/>
        <v>0</v>
      </c>
      <c r="E130" s="610">
        <f t="shared" si="565"/>
        <v>0</v>
      </c>
      <c r="F130" s="610">
        <f t="shared" si="566"/>
        <v>0</v>
      </c>
      <c r="G130" s="610">
        <f t="shared" si="567"/>
        <v>0</v>
      </c>
      <c r="H130" s="610">
        <f t="shared" si="568"/>
        <v>0</v>
      </c>
      <c r="I130" s="611">
        <f t="shared" si="313"/>
        <v>117</v>
      </c>
      <c r="J130" s="719"/>
      <c r="K130" s="720"/>
      <c r="L130" s="720"/>
      <c r="M130" s="720"/>
      <c r="N130" s="924"/>
      <c r="O130" s="918"/>
      <c r="P130" s="742"/>
      <c r="Q130" s="637">
        <f t="shared" si="394"/>
        <v>0</v>
      </c>
      <c r="R130" s="723"/>
      <c r="S130" s="724"/>
      <c r="T130" s="724"/>
      <c r="U130" s="724"/>
      <c r="V130" s="762">
        <f t="shared" si="569"/>
        <v>0</v>
      </c>
      <c r="W130" s="741"/>
      <c r="X130" s="745"/>
      <c r="Y130" s="745"/>
      <c r="Z130" s="741"/>
      <c r="AA130" s="639" t="str">
        <f t="shared" si="395"/>
        <v/>
      </c>
      <c r="AB130" s="640" t="str">
        <f t="shared" si="396"/>
        <v/>
      </c>
      <c r="AC130" s="731"/>
      <c r="AD130" s="641">
        <f t="shared" si="397"/>
        <v>0</v>
      </c>
      <c r="AE130" s="729"/>
      <c r="AF130" s="728">
        <f>'整理番号表 （R6時） '!$AC130</f>
        <v>0</v>
      </c>
      <c r="AG130" s="730">
        <f t="shared" si="560"/>
        <v>0</v>
      </c>
      <c r="AH130" s="731"/>
      <c r="AI130" s="731"/>
      <c r="AJ130" s="639">
        <f>IF(AI130&lt;&gt;0,VLOOKUP(AI130,'整理番号表 （R6時） '!$B$20:$F$47,2,FALSE),)</f>
        <v>0</v>
      </c>
      <c r="AK130" s="733"/>
      <c r="AL130" s="733"/>
      <c r="AM130" s="733"/>
      <c r="AN130" s="752"/>
      <c r="AO130" s="644" t="str">
        <f>IF(AND($S130=1,$AN130&lt;&gt;0),VLOOKUP(AN130,'整理番号表 （R6時） '!$P$6:$Q$39,2,FALSE),IF(AND($T130=1,$AN130&gt;0,$AN130&lt;=8),VLOOKUP($AN130,'整理番号表 （R6時） '!$P$6:$Q$13,2,FALSE),IF($AN130&gt;=9,"ﾘｰｽは1～8の数字を選択","")))</f>
        <v/>
      </c>
      <c r="AP130" s="865"/>
      <c r="AQ130" s="645">
        <f t="shared" si="399"/>
        <v>0</v>
      </c>
      <c r="AR130" s="810"/>
      <c r="AS130" s="741"/>
      <c r="AT130" s="756"/>
      <c r="AU130" s="757"/>
      <c r="AV130" s="755"/>
      <c r="AW130" s="752"/>
      <c r="AX130" s="751">
        <f>IF(AW130&lt;&gt;0,VLOOKUP(AW130,'整理番号表 （R6時） '!$P$43:$R$49,2,FALSE),)</f>
        <v>0</v>
      </c>
      <c r="AY130" s="758"/>
      <c r="AZ130" s="757"/>
      <c r="BA130" s="755"/>
      <c r="BB130" s="754"/>
      <c r="BC130" s="759">
        <f t="shared" si="400"/>
        <v>0</v>
      </c>
      <c r="BD130" s="763">
        <f t="shared" si="503"/>
        <v>0</v>
      </c>
      <c r="BE130" s="759">
        <f t="shared" si="401"/>
        <v>0</v>
      </c>
      <c r="BF130" s="508"/>
      <c r="BG130" s="508"/>
      <c r="BH130" s="508"/>
      <c r="BI130" s="509"/>
      <c r="BJ130" s="770" t="str">
        <f t="shared" si="402"/>
        <v/>
      </c>
      <c r="BK130" s="772" t="str">
        <f t="shared" si="403"/>
        <v/>
      </c>
      <c r="BL130" s="648">
        <f t="shared" si="404"/>
        <v>0</v>
      </c>
      <c r="BM130" s="836"/>
      <c r="BN130" s="748"/>
      <c r="BO130" s="593"/>
      <c r="BP130" s="902"/>
      <c r="BQ130" s="756"/>
      <c r="BR130" s="756"/>
      <c r="BS130" s="756"/>
      <c r="BT130" s="929" t="str">
        <f t="shared" si="571"/>
        <v/>
      </c>
      <c r="BU130" s="911"/>
      <c r="BV130" s="752"/>
      <c r="BW130" s="751">
        <f>IF(BV130&lt;&gt;0,VLOOKUP(BV130,'整理番号表 （R6時） '!$P$43:$R$49,2,FALSE),)</f>
        <v>0</v>
      </c>
      <c r="BX130" s="758"/>
      <c r="BY130" s="757"/>
      <c r="BZ130" s="759" t="str">
        <f t="shared" si="405"/>
        <v/>
      </c>
      <c r="CA130" s="712"/>
      <c r="CB130" s="759">
        <f t="shared" si="406"/>
        <v>0</v>
      </c>
      <c r="CC130" s="763" t="str">
        <f t="shared" si="504"/>
        <v/>
      </c>
      <c r="CD130" s="754"/>
      <c r="CE130" s="754"/>
      <c r="CF130" s="759">
        <f t="shared" si="407"/>
        <v>0</v>
      </c>
      <c r="CG130" s="748"/>
      <c r="CH130" s="748"/>
      <c r="CI130" s="622"/>
      <c r="CJ130" s="853"/>
      <c r="CK130" s="854"/>
      <c r="CL130" s="665" t="str">
        <f t="shared" si="408"/>
        <v/>
      </c>
      <c r="CM130" s="666" t="str">
        <f t="shared" si="505"/>
        <v/>
      </c>
      <c r="CN130" s="744"/>
      <c r="CO130" s="496"/>
      <c r="CP130" s="762" t="str">
        <f t="shared" si="506"/>
        <v/>
      </c>
      <c r="CQ130" s="740"/>
      <c r="CR130" s="749"/>
      <c r="CS130" s="740"/>
      <c r="CT130" s="740"/>
      <c r="CU130" s="740"/>
      <c r="CV130" s="649" t="str">
        <f t="shared" si="409"/>
        <v/>
      </c>
      <c r="CW130" s="547">
        <f t="shared" si="410"/>
        <v>0</v>
      </c>
      <c r="CX130" s="762" t="str">
        <f t="shared" si="507"/>
        <v/>
      </c>
      <c r="CY130" s="715"/>
      <c r="CZ130" s="740"/>
      <c r="DA130" s="715"/>
      <c r="DB130" s="715"/>
      <c r="DC130" s="714"/>
      <c r="DD130" s="649" t="str">
        <f t="shared" si="411"/>
        <v/>
      </c>
      <c r="DE130" s="547" t="str">
        <f t="shared" si="412"/>
        <v/>
      </c>
      <c r="DF130" s="762">
        <f t="shared" si="413"/>
        <v>0</v>
      </c>
      <c r="DG130" s="762" t="str">
        <f t="shared" si="414"/>
        <v/>
      </c>
      <c r="DH130" s="762">
        <f t="shared" si="415"/>
        <v>0</v>
      </c>
      <c r="DI130" s="762">
        <f t="shared" si="416"/>
        <v>0</v>
      </c>
      <c r="DJ130" s="762">
        <f t="shared" si="417"/>
        <v>0</v>
      </c>
      <c r="DK130" s="762">
        <f t="shared" si="418"/>
        <v>0</v>
      </c>
      <c r="DL130" s="762">
        <f t="shared" si="419"/>
        <v>0</v>
      </c>
      <c r="DM130" s="762" t="str">
        <f t="shared" si="420"/>
        <v/>
      </c>
      <c r="DN130" s="855"/>
      <c r="DO130" s="661">
        <f t="shared" si="572"/>
        <v>0</v>
      </c>
      <c r="DP130" s="336">
        <f t="shared" si="572"/>
        <v>0</v>
      </c>
      <c r="DQ130" s="336">
        <f t="shared" si="572"/>
        <v>0</v>
      </c>
      <c r="DR130" s="336">
        <f t="shared" si="572"/>
        <v>0</v>
      </c>
      <c r="DS130" s="336">
        <f t="shared" si="572"/>
        <v>0</v>
      </c>
      <c r="DT130" s="336">
        <f t="shared" si="572"/>
        <v>0</v>
      </c>
      <c r="DU130" s="336">
        <f t="shared" si="508"/>
        <v>0</v>
      </c>
      <c r="DV130" s="336">
        <f t="shared" si="573"/>
        <v>0</v>
      </c>
      <c r="DW130" s="336">
        <f t="shared" si="573"/>
        <v>0</v>
      </c>
      <c r="DX130" s="336">
        <f t="shared" si="573"/>
        <v>0</v>
      </c>
      <c r="DY130" s="336">
        <f t="shared" si="573"/>
        <v>0</v>
      </c>
      <c r="DZ130" s="336">
        <f t="shared" si="573"/>
        <v>0</v>
      </c>
      <c r="EA130" s="336">
        <f t="shared" si="573"/>
        <v>0</v>
      </c>
      <c r="EB130" s="336">
        <f t="shared" si="509"/>
        <v>0</v>
      </c>
      <c r="EC130" s="336">
        <f t="shared" si="510"/>
        <v>0</v>
      </c>
      <c r="ED130" s="336">
        <f t="shared" si="511"/>
        <v>0</v>
      </c>
      <c r="EE130" s="336">
        <f t="shared" si="512"/>
        <v>0</v>
      </c>
      <c r="EF130" s="336">
        <f t="shared" si="513"/>
        <v>0</v>
      </c>
      <c r="EG130" s="390">
        <f t="shared" si="514"/>
        <v>0</v>
      </c>
      <c r="EH130" s="650">
        <f t="shared" si="421"/>
        <v>0</v>
      </c>
      <c r="EI130" s="650">
        <f>IF($AA130=1,IF(SUM($EH130:EH130)&lt;&gt;1,IF(SUM(GR130,HC130,HL130)&gt;0,1,),),)</f>
        <v>0</v>
      </c>
      <c r="EJ130" s="650">
        <f>IF($AA130=1,IF(SUM($EH130:EI130)&lt;&gt;1,IF(SUM(GS130,HD130,HM130)&gt;0,1,),),)</f>
        <v>0</v>
      </c>
      <c r="EK130" s="650">
        <f>IF($AA130=1,IF(SUM($EH130:EJ130)&lt;&gt;1,IF(SUM(GT130,HE130,HN130)&gt;0,1,),),)</f>
        <v>0</v>
      </c>
      <c r="EL130" s="650">
        <f>IF($AA130=1,IF(SUM($EH130:EK130)&lt;&gt;1,IF(SUM(GU130,GZ130,HF130,HO130)&gt;0,1,),),)</f>
        <v>0</v>
      </c>
      <c r="EM130" s="650">
        <f>IF($AA130=1,IF(SUM($EH130:EK130)&lt;&gt;1,IF(SUM(GV130,HG130,HP130)&gt;0,1,),),)</f>
        <v>0</v>
      </c>
      <c r="EN130" s="650">
        <f>IF($AA130=1,IF(SUM($EH130:EL130)&lt;&gt;1,IF(SUM(GW130,HH130,HQ130)&gt;0,1,),),)</f>
        <v>0</v>
      </c>
      <c r="EO130" s="650">
        <f>IF($AA130=1,IF(SUM($EH130:EM130)&lt;&gt;1,IF(SUM(GX130,HI130,HR130)&gt;0,1,),),)</f>
        <v>0</v>
      </c>
      <c r="EP130" s="650">
        <f>IF($AA130=1,IF(SUM($EH130:EO130)&lt;&gt;1,IF(SUM(GY130,HJ130,HS130,HA130)&gt;0,1,),),)</f>
        <v>0</v>
      </c>
      <c r="EQ130" s="818"/>
      <c r="ER130" s="818"/>
      <c r="ES130" s="818"/>
      <c r="ET130" s="818"/>
      <c r="EU130" s="818"/>
      <c r="EV130" s="818"/>
      <c r="EW130" s="59"/>
      <c r="EX130" s="59"/>
      <c r="EY130" s="59"/>
      <c r="EZ130" s="59"/>
      <c r="FA130" s="59"/>
      <c r="FB130" s="650">
        <f t="shared" si="327"/>
        <v>0</v>
      </c>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11"/>
      <c r="GB130" s="59"/>
      <c r="GC130" s="932"/>
      <c r="GD130" s="662"/>
      <c r="GE130" s="512"/>
      <c r="GF130" s="513"/>
      <c r="GG130" s="514"/>
      <c r="GH130" s="514"/>
      <c r="GI130" s="515">
        <f t="shared" si="515"/>
        <v>0</v>
      </c>
      <c r="GJ130" s="516">
        <f t="shared" si="516"/>
        <v>0</v>
      </c>
      <c r="GK130" s="517">
        <f t="shared" si="330"/>
        <v>0</v>
      </c>
      <c r="GL130" s="518">
        <f t="shared" si="517"/>
        <v>0</v>
      </c>
      <c r="GM130" s="518">
        <f t="shared" si="518"/>
        <v>0</v>
      </c>
      <c r="GN130" s="518">
        <f t="shared" si="519"/>
        <v>0</v>
      </c>
      <c r="GO130" s="518">
        <f t="shared" si="520"/>
        <v>0</v>
      </c>
      <c r="GP130" s="517">
        <f t="shared" si="422"/>
        <v>0</v>
      </c>
      <c r="GQ130" s="517">
        <f t="shared" si="423"/>
        <v>0</v>
      </c>
      <c r="GR130" s="517">
        <f>IF($GF130&lt;&gt;1,IF(AND(SUM($GQ130:GQ130)&lt;&gt;1),IF($GI130&gt;=10,1,),),0)</f>
        <v>0</v>
      </c>
      <c r="GS130" s="517">
        <f>IF($GF130&lt;&gt;1,IF(AND(SUM($GQ130:GR130)&lt;&gt;1),IF(AND($GE130=1,$GI130&gt;=4),1,),),0)</f>
        <v>0</v>
      </c>
      <c r="GT130" s="517">
        <f>IF($GF130&lt;&gt;1,IF(AND(SUM($GQ130:GS130)&lt;&gt;1),IF(AND($GE130=1,$GI130&gt;=2),1,),),0)</f>
        <v>0</v>
      </c>
      <c r="GU130" s="517">
        <f>IF($GF130&lt;&gt;1,IF(AND(SUM($GQ130:GT130)&lt;&gt;1),IF(AND($GE130=1,$GI130&gt;0),1,),),0)</f>
        <v>0</v>
      </c>
      <c r="GV130" s="517">
        <f>IF($GF130&lt;&gt;1,IF(AND(SUM($GQ130:GU130)&lt;&gt;1),IF($GI130&gt;=4,1,),),0)</f>
        <v>0</v>
      </c>
      <c r="GW130" s="517">
        <f>IF($GF130&lt;&gt;1,IF(AND(SUM($GQ130:GV130)&lt;&gt;1),IF($GE130=1,1,),),0)</f>
        <v>0</v>
      </c>
      <c r="GX130" s="517">
        <f>IF($GF130&lt;&gt;1,IF(AND(SUM($GQ130:GW130)&lt;&gt;1),IF($GI130&gt;=2,1,),),0)</f>
        <v>0</v>
      </c>
      <c r="GY130" s="517">
        <f>IF($GF130&lt;&gt;1,IF(AND(SUM($GQ130:GX130)&lt;&gt;1),IF($GI130&gt;0,1,),),0)</f>
        <v>0</v>
      </c>
      <c r="GZ130" s="517">
        <f t="shared" si="424"/>
        <v>0</v>
      </c>
      <c r="HA130" s="517">
        <f>IF(AND(SUM($GZ130:GZ130)&lt;&gt;1,$GP130=4,$GF130=1,$GI130&gt;0),1,0)</f>
        <v>0</v>
      </c>
      <c r="HB130" s="517">
        <f t="shared" si="425"/>
        <v>0</v>
      </c>
      <c r="HC130" s="517">
        <f t="shared" si="426"/>
        <v>0</v>
      </c>
      <c r="HD130" s="517">
        <f>IF(AND($GP130=2,SUM($HB130:HC130)&lt;&gt;1),IF(AND($GE130=1,$GJ130&gt;=0.2),1,),)</f>
        <v>0</v>
      </c>
      <c r="HE130" s="517">
        <f>IF(AND($GP130=2,SUM($HB130:HD130)&lt;&gt;1),IF(AND($GE130=1,$GJ130&gt;=0.1),1,),)</f>
        <v>0</v>
      </c>
      <c r="HF130" s="517">
        <f>IF(AND($GP130=2,SUM($HB130:HE130)&lt;&gt;1),IF(AND($GE130=1,$GI130&gt;0),1,),)</f>
        <v>0</v>
      </c>
      <c r="HG130" s="517">
        <f>IF(AND($GP130=2,SUM($HB130:HF130)&lt;&gt;1),IF($GJ130&gt;=0.2,1,),)</f>
        <v>0</v>
      </c>
      <c r="HH130" s="517">
        <f>IF(AND($GP130=2,SUM($HB130:HG130)&lt;&gt;1),IF($GE130=1,1,),)</f>
        <v>0</v>
      </c>
      <c r="HI130" s="517">
        <f>IF(AND($GP130=2,SUM($HB130:HH130)&lt;&gt;1),IF($GJ130&gt;=0.1,1,),)</f>
        <v>0</v>
      </c>
      <c r="HJ130" s="517">
        <f>IF(AND(SUM($HB130:HI130)&lt;&gt;1,$GP130=2,$GI130&gt;0),1,)</f>
        <v>0</v>
      </c>
      <c r="HK130" s="517">
        <f t="shared" si="427"/>
        <v>0</v>
      </c>
      <c r="HL130" s="517">
        <f t="shared" si="428"/>
        <v>0</v>
      </c>
      <c r="HM130" s="517">
        <f>IF(AND($GP130=3,SUM($HK130:HL130)&lt;&gt;1),IF(AND($GE130=1,$GJ130&gt;=0.1),1,),)</f>
        <v>0</v>
      </c>
      <c r="HN130" s="517">
        <f>IF(AND($GP130=3,SUM($HK130:HM130)&lt;&gt;1),IF(AND($GE130=1,$GJ130&gt;=0.05),1,),)</f>
        <v>0</v>
      </c>
      <c r="HO130" s="517">
        <f>IF(AND($GP130=3,SUM($HK130:HN130)&lt;&gt;1),IF(AND($GE130=1,$GI130&gt;0),1,),)</f>
        <v>0</v>
      </c>
      <c r="HP130" s="517">
        <f>IF(AND($GP130=3,SUM($HK130:HO130)&lt;&gt;1),IF($GJ130&gt;=0.1,1,),)</f>
        <v>0</v>
      </c>
      <c r="HQ130" s="517">
        <f>IF(AND($GP130=3,SUM($HK130:HP130)&lt;&gt;1),IF($GE130=1,1,),)</f>
        <v>0</v>
      </c>
      <c r="HR130" s="517">
        <f>IF(AND($GP130=3,SUM($HK130:HQ130)&lt;&gt;1),IF($GJ130&gt;=0.05,1,),)</f>
        <v>0</v>
      </c>
      <c r="HS130" s="517">
        <f>IF(AND(SUM($HK130:HR130)&lt;&gt;1,$GP130=3,$GF130=1,$GI130&gt;0),1,)</f>
        <v>0</v>
      </c>
      <c r="HT130" s="831"/>
      <c r="HU130" s="520">
        <f t="shared" si="429"/>
        <v>0</v>
      </c>
      <c r="HV130" s="521">
        <f t="shared" si="430"/>
        <v>0</v>
      </c>
      <c r="HW130" s="521">
        <f t="shared" si="431"/>
        <v>0</v>
      </c>
      <c r="HX130" s="521">
        <f t="shared" si="432"/>
        <v>0</v>
      </c>
      <c r="HY130" s="521">
        <f t="shared" si="433"/>
        <v>0</v>
      </c>
      <c r="HZ130" s="521">
        <f t="shared" si="434"/>
        <v>0</v>
      </c>
      <c r="IA130" s="521">
        <f t="shared" si="435"/>
        <v>0</v>
      </c>
      <c r="IB130" s="521">
        <f t="shared" si="436"/>
        <v>0</v>
      </c>
      <c r="IC130" s="521">
        <f t="shared" si="437"/>
        <v>0</v>
      </c>
      <c r="ID130" s="521">
        <f t="shared" si="438"/>
        <v>0</v>
      </c>
      <c r="IE130" s="521">
        <f t="shared" si="439"/>
        <v>0</v>
      </c>
      <c r="IF130" s="521">
        <f t="shared" si="440"/>
        <v>0</v>
      </c>
      <c r="IG130" s="521">
        <f t="shared" si="441"/>
        <v>0</v>
      </c>
      <c r="IH130" s="521">
        <f t="shared" si="442"/>
        <v>0</v>
      </c>
      <c r="II130" s="521">
        <f t="shared" si="443"/>
        <v>0</v>
      </c>
      <c r="IJ130" s="521">
        <f t="shared" si="444"/>
        <v>0</v>
      </c>
      <c r="IK130" s="521">
        <f t="shared" si="445"/>
        <v>0</v>
      </c>
      <c r="IL130" s="521">
        <f t="shared" si="446"/>
        <v>0</v>
      </c>
      <c r="IM130" s="521">
        <f t="shared" si="447"/>
        <v>0</v>
      </c>
      <c r="IN130" s="521">
        <f t="shared" si="521"/>
        <v>0</v>
      </c>
      <c r="IO130" s="521">
        <f t="shared" si="522"/>
        <v>0</v>
      </c>
      <c r="IP130" s="521">
        <f t="shared" si="523"/>
        <v>0</v>
      </c>
      <c r="IQ130" s="521">
        <f t="shared" si="524"/>
        <v>0</v>
      </c>
      <c r="IR130" s="521">
        <f t="shared" si="525"/>
        <v>0</v>
      </c>
      <c r="IS130" s="521">
        <f t="shared" si="526"/>
        <v>0</v>
      </c>
      <c r="IT130" s="521">
        <f t="shared" si="527"/>
        <v>0</v>
      </c>
      <c r="IU130" s="521">
        <f t="shared" si="528"/>
        <v>0</v>
      </c>
      <c r="IV130" s="521">
        <f t="shared" si="529"/>
        <v>0</v>
      </c>
      <c r="IW130" s="823">
        <f t="shared" si="530"/>
        <v>0</v>
      </c>
      <c r="IX130" s="521">
        <f t="shared" si="531"/>
        <v>0</v>
      </c>
      <c r="IY130" s="521">
        <f t="shared" si="532"/>
        <v>0</v>
      </c>
      <c r="IZ130" s="823">
        <f t="shared" si="448"/>
        <v>0</v>
      </c>
      <c r="JA130" s="521">
        <f t="shared" si="533"/>
        <v>0</v>
      </c>
      <c r="JB130" s="521">
        <f t="shared" si="534"/>
        <v>0</v>
      </c>
      <c r="JC130" s="521">
        <f t="shared" si="535"/>
        <v>0</v>
      </c>
      <c r="JD130" s="521">
        <f t="shared" si="449"/>
        <v>0</v>
      </c>
      <c r="JE130" s="521">
        <f t="shared" si="450"/>
        <v>0</v>
      </c>
      <c r="JF130" s="521">
        <f t="shared" si="451"/>
        <v>0</v>
      </c>
      <c r="JG130" s="521">
        <f t="shared" si="452"/>
        <v>0</v>
      </c>
      <c r="JH130" s="521">
        <f t="shared" si="453"/>
        <v>0</v>
      </c>
      <c r="JI130" s="521">
        <f t="shared" si="454"/>
        <v>0</v>
      </c>
      <c r="JJ130" s="521">
        <f t="shared" si="455"/>
        <v>0</v>
      </c>
      <c r="JK130" s="521">
        <f t="shared" si="456"/>
        <v>0</v>
      </c>
      <c r="JL130" s="521">
        <f t="shared" si="457"/>
        <v>0</v>
      </c>
      <c r="JM130" s="521">
        <f t="shared" si="458"/>
        <v>0</v>
      </c>
      <c r="JN130" s="521">
        <f t="shared" si="459"/>
        <v>0</v>
      </c>
      <c r="JO130" s="521">
        <f t="shared" si="460"/>
        <v>0</v>
      </c>
      <c r="JP130" s="521">
        <f t="shared" si="461"/>
        <v>0</v>
      </c>
      <c r="JQ130" s="521">
        <f t="shared" si="462"/>
        <v>0</v>
      </c>
      <c r="JR130" s="521">
        <f t="shared" si="463"/>
        <v>0</v>
      </c>
      <c r="JS130" s="521">
        <f t="shared" si="464"/>
        <v>0</v>
      </c>
      <c r="JT130" s="521">
        <f t="shared" si="465"/>
        <v>0</v>
      </c>
      <c r="JU130" s="521">
        <f t="shared" si="466"/>
        <v>0</v>
      </c>
      <c r="JV130" s="521">
        <f t="shared" si="467"/>
        <v>0</v>
      </c>
      <c r="JW130" s="521">
        <f t="shared" si="468"/>
        <v>0</v>
      </c>
      <c r="JX130" s="521">
        <f t="shared" si="469"/>
        <v>0</v>
      </c>
      <c r="JY130" s="521">
        <f t="shared" si="470"/>
        <v>0</v>
      </c>
      <c r="JZ130" s="521">
        <f t="shared" si="471"/>
        <v>0</v>
      </c>
      <c r="KA130" s="521">
        <f t="shared" si="472"/>
        <v>0</v>
      </c>
      <c r="KB130" s="521">
        <f t="shared" si="473"/>
        <v>0</v>
      </c>
      <c r="KC130" s="521">
        <f t="shared" si="474"/>
        <v>0</v>
      </c>
      <c r="KD130" s="521">
        <f t="shared" si="475"/>
        <v>0</v>
      </c>
      <c r="KE130" s="521">
        <f t="shared" si="476"/>
        <v>0</v>
      </c>
      <c r="KF130" s="521">
        <f t="shared" si="536"/>
        <v>0</v>
      </c>
      <c r="KG130" s="521">
        <f t="shared" si="477"/>
        <v>0</v>
      </c>
      <c r="KH130" s="521">
        <f t="shared" si="478"/>
        <v>0</v>
      </c>
      <c r="KI130" s="522">
        <f t="shared" si="479"/>
        <v>0</v>
      </c>
      <c r="KJ130" s="521">
        <f t="shared" si="537"/>
        <v>0</v>
      </c>
      <c r="KK130" s="760">
        <f>IF(H130=1,VLOOKUP(C130,'総括表 (A表)'!$E$12:$AW$542,42,FALSE),)</f>
        <v>0</v>
      </c>
      <c r="KL130" s="524">
        <f t="shared" si="480"/>
        <v>0</v>
      </c>
      <c r="KM130" s="521" t="str">
        <f t="shared" si="352"/>
        <v/>
      </c>
      <c r="KN130" s="521" t="str">
        <f t="shared" si="353"/>
        <v/>
      </c>
      <c r="KO130" s="521" t="str">
        <f t="shared" si="481"/>
        <v/>
      </c>
      <c r="KP130" s="521" t="str">
        <f t="shared" si="354"/>
        <v/>
      </c>
      <c r="KQ130" s="521" t="str">
        <f t="shared" si="355"/>
        <v/>
      </c>
      <c r="KR130" s="521" t="str">
        <f t="shared" si="356"/>
        <v/>
      </c>
      <c r="KS130" s="521" t="str">
        <f t="shared" si="357"/>
        <v/>
      </c>
      <c r="KT130" s="521" t="str">
        <f t="shared" si="358"/>
        <v/>
      </c>
      <c r="KU130" s="760" t="str">
        <f t="shared" si="359"/>
        <v/>
      </c>
      <c r="KV130" s="521" t="str">
        <f t="shared" si="538"/>
        <v/>
      </c>
      <c r="KW130" s="520">
        <f t="shared" si="361"/>
        <v>0</v>
      </c>
      <c r="KX130" s="521" t="str">
        <f t="shared" si="482"/>
        <v/>
      </c>
      <c r="KY130" s="525">
        <f t="shared" si="539"/>
        <v>0</v>
      </c>
      <c r="KZ130" s="521" t="str">
        <f t="shared" si="540"/>
        <v/>
      </c>
      <c r="LA130" s="760" t="str">
        <f t="shared" si="541"/>
        <v/>
      </c>
      <c r="LB130" s="526" t="str">
        <f t="shared" si="365"/>
        <v>○</v>
      </c>
      <c r="LC130" s="520">
        <f t="shared" si="483"/>
        <v>0</v>
      </c>
      <c r="LD130" s="527">
        <f t="shared" si="484"/>
        <v>0</v>
      </c>
      <c r="LE130" s="527" t="str">
        <f t="shared" si="485"/>
        <v/>
      </c>
      <c r="LF130" s="761" t="str">
        <f t="shared" si="486"/>
        <v/>
      </c>
      <c r="LG130" s="735" t="str">
        <f t="shared" si="542"/>
        <v/>
      </c>
      <c r="LH130" s="530" t="str">
        <f t="shared" si="543"/>
        <v>○</v>
      </c>
      <c r="LI130" s="736">
        <f t="shared" si="368"/>
        <v>0</v>
      </c>
      <c r="LJ130" s="761">
        <f t="shared" si="544"/>
        <v>0</v>
      </c>
      <c r="LK130" s="532">
        <f t="shared" si="487"/>
        <v>0</v>
      </c>
      <c r="LL130" s="533" t="str">
        <f t="shared" si="488"/>
        <v>○</v>
      </c>
      <c r="LM130" s="600">
        <f t="shared" si="545"/>
        <v>0</v>
      </c>
      <c r="LN130" s="602" t="str">
        <f t="shared" si="489"/>
        <v>○</v>
      </c>
      <c r="LO130" s="608">
        <f t="shared" si="371"/>
        <v>0</v>
      </c>
      <c r="LP130" s="521" t="str">
        <f t="shared" si="546"/>
        <v/>
      </c>
      <c r="LQ130" s="607">
        <f t="shared" si="547"/>
        <v>0</v>
      </c>
      <c r="LR130" s="521" t="str">
        <f t="shared" si="548"/>
        <v/>
      </c>
      <c r="LS130" s="519" t="str">
        <f t="shared" si="549"/>
        <v/>
      </c>
      <c r="LT130" s="526" t="str">
        <f t="shared" si="376"/>
        <v>○</v>
      </c>
      <c r="LU130" s="601" t="str">
        <f t="shared" si="490"/>
        <v/>
      </c>
      <c r="LV130" s="601">
        <f t="shared" si="491"/>
        <v>0</v>
      </c>
      <c r="LW130" s="761">
        <f t="shared" si="550"/>
        <v>0</v>
      </c>
      <c r="LX130" s="735">
        <f t="shared" si="551"/>
        <v>0</v>
      </c>
      <c r="LY130" s="530" t="str">
        <f t="shared" si="379"/>
        <v>○</v>
      </c>
      <c r="LZ130" s="736">
        <f t="shared" si="552"/>
        <v>0</v>
      </c>
      <c r="MA130" s="761">
        <f t="shared" si="553"/>
        <v>0</v>
      </c>
      <c r="MB130" s="532">
        <f t="shared" si="554"/>
        <v>0</v>
      </c>
      <c r="MC130" s="533" t="str">
        <f t="shared" si="492"/>
        <v>○</v>
      </c>
      <c r="MD130" s="473">
        <f>IF(AND($H130=1,$T130=1),SUMIF($E$14:$E$213,E130,$CA$14:CA329),0)</f>
        <v>0</v>
      </c>
      <c r="ME130" s="856" t="str">
        <f t="shared" si="383"/>
        <v>○</v>
      </c>
      <c r="MF130" s="869" t="str">
        <f t="shared" si="493"/>
        <v/>
      </c>
      <c r="MG130" s="870" t="str">
        <f t="shared" si="555"/>
        <v/>
      </c>
      <c r="MH130" s="871" t="str">
        <f t="shared" si="556"/>
        <v/>
      </c>
      <c r="MI130" s="872" t="str">
        <f t="shared" si="494"/>
        <v/>
      </c>
      <c r="MJ130" s="873" t="str">
        <f t="shared" si="557"/>
        <v/>
      </c>
      <c r="MK130" s="874">
        <f t="shared" si="558"/>
        <v>0</v>
      </c>
    </row>
    <row r="131" spans="1:349" s="739" customFormat="1" ht="18.649999999999999" customHeight="1">
      <c r="A131" s="610">
        <f t="shared" si="559"/>
        <v>0</v>
      </c>
      <c r="B131" s="610">
        <f t="shared" si="563"/>
        <v>0</v>
      </c>
      <c r="C131" s="610">
        <f t="shared" si="570"/>
        <v>0</v>
      </c>
      <c r="D131" s="610">
        <f t="shared" si="564"/>
        <v>0</v>
      </c>
      <c r="E131" s="610">
        <f t="shared" si="565"/>
        <v>0</v>
      </c>
      <c r="F131" s="610">
        <f t="shared" si="566"/>
        <v>0</v>
      </c>
      <c r="G131" s="610">
        <f t="shared" si="567"/>
        <v>0</v>
      </c>
      <c r="H131" s="610">
        <f t="shared" si="568"/>
        <v>0</v>
      </c>
      <c r="I131" s="611">
        <f t="shared" si="313"/>
        <v>118</v>
      </c>
      <c r="J131" s="719"/>
      <c r="K131" s="720"/>
      <c r="L131" s="720"/>
      <c r="M131" s="720"/>
      <c r="N131" s="924"/>
      <c r="O131" s="918"/>
      <c r="P131" s="742"/>
      <c r="Q131" s="637">
        <f t="shared" si="394"/>
        <v>0</v>
      </c>
      <c r="R131" s="723"/>
      <c r="S131" s="724"/>
      <c r="T131" s="724"/>
      <c r="U131" s="724"/>
      <c r="V131" s="762">
        <f t="shared" si="569"/>
        <v>0</v>
      </c>
      <c r="W131" s="741"/>
      <c r="X131" s="745"/>
      <c r="Y131" s="745"/>
      <c r="Z131" s="741"/>
      <c r="AA131" s="639" t="str">
        <f t="shared" si="395"/>
        <v/>
      </c>
      <c r="AB131" s="640" t="str">
        <f t="shared" si="396"/>
        <v/>
      </c>
      <c r="AC131" s="731"/>
      <c r="AD131" s="641">
        <f t="shared" si="397"/>
        <v>0</v>
      </c>
      <c r="AE131" s="729"/>
      <c r="AF131" s="728">
        <f>'整理番号表 （R6時） '!$AC131</f>
        <v>0</v>
      </c>
      <c r="AG131" s="730">
        <f t="shared" si="560"/>
        <v>0</v>
      </c>
      <c r="AH131" s="731"/>
      <c r="AI131" s="731"/>
      <c r="AJ131" s="639">
        <f>IF(AI131&lt;&gt;0,VLOOKUP(AI131,'整理番号表 （R6時） '!$B$20:$F$47,2,FALSE),)</f>
        <v>0</v>
      </c>
      <c r="AK131" s="733"/>
      <c r="AL131" s="733"/>
      <c r="AM131" s="733"/>
      <c r="AN131" s="752"/>
      <c r="AO131" s="644" t="str">
        <f>IF(AND($S131=1,$AN131&lt;&gt;0),VLOOKUP(AN131,'整理番号表 （R6時） '!$P$6:$Q$39,2,FALSE),IF(AND($T131=1,$AN131&gt;0,$AN131&lt;=8),VLOOKUP($AN131,'整理番号表 （R6時） '!$P$6:$Q$13,2,FALSE),IF($AN131&gt;=9,"ﾘｰｽは1～8の数字を選択","")))</f>
        <v/>
      </c>
      <c r="AP131" s="865"/>
      <c r="AQ131" s="645">
        <f t="shared" si="399"/>
        <v>0</v>
      </c>
      <c r="AR131" s="810"/>
      <c r="AS131" s="741"/>
      <c r="AT131" s="756"/>
      <c r="AU131" s="757"/>
      <c r="AV131" s="755"/>
      <c r="AW131" s="752"/>
      <c r="AX131" s="751">
        <f>IF(AW131&lt;&gt;0,VLOOKUP(AW131,'整理番号表 （R6時） '!$P$43:$R$49,2,FALSE),)</f>
        <v>0</v>
      </c>
      <c r="AY131" s="758"/>
      <c r="AZ131" s="757"/>
      <c r="BA131" s="755"/>
      <c r="BB131" s="754"/>
      <c r="BC131" s="759">
        <f t="shared" si="400"/>
        <v>0</v>
      </c>
      <c r="BD131" s="763">
        <f t="shared" si="503"/>
        <v>0</v>
      </c>
      <c r="BE131" s="759">
        <f t="shared" si="401"/>
        <v>0</v>
      </c>
      <c r="BF131" s="508"/>
      <c r="BG131" s="508"/>
      <c r="BH131" s="508"/>
      <c r="BI131" s="509"/>
      <c r="BJ131" s="770" t="str">
        <f t="shared" si="402"/>
        <v/>
      </c>
      <c r="BK131" s="772" t="str">
        <f t="shared" si="403"/>
        <v/>
      </c>
      <c r="BL131" s="648">
        <f t="shared" si="404"/>
        <v>0</v>
      </c>
      <c r="BM131" s="836"/>
      <c r="BN131" s="748"/>
      <c r="BO131" s="593"/>
      <c r="BP131" s="902"/>
      <c r="BQ131" s="756"/>
      <c r="BR131" s="756"/>
      <c r="BS131" s="756"/>
      <c r="BT131" s="929" t="str">
        <f t="shared" si="571"/>
        <v/>
      </c>
      <c r="BU131" s="911"/>
      <c r="BV131" s="752"/>
      <c r="BW131" s="751">
        <f>IF(BV131&lt;&gt;0,VLOOKUP(BV131,'整理番号表 （R6時） '!$P$43:$R$49,2,FALSE),)</f>
        <v>0</v>
      </c>
      <c r="BX131" s="758"/>
      <c r="BY131" s="757"/>
      <c r="BZ131" s="759" t="str">
        <f t="shared" si="405"/>
        <v/>
      </c>
      <c r="CA131" s="712"/>
      <c r="CB131" s="759">
        <f t="shared" si="406"/>
        <v>0</v>
      </c>
      <c r="CC131" s="763" t="str">
        <f t="shared" si="504"/>
        <v/>
      </c>
      <c r="CD131" s="754"/>
      <c r="CE131" s="754"/>
      <c r="CF131" s="759">
        <f t="shared" si="407"/>
        <v>0</v>
      </c>
      <c r="CG131" s="748"/>
      <c r="CH131" s="748"/>
      <c r="CI131" s="622"/>
      <c r="CJ131" s="853"/>
      <c r="CK131" s="854"/>
      <c r="CL131" s="665" t="str">
        <f t="shared" si="408"/>
        <v/>
      </c>
      <c r="CM131" s="666" t="str">
        <f t="shared" si="505"/>
        <v/>
      </c>
      <c r="CN131" s="744"/>
      <c r="CO131" s="496"/>
      <c r="CP131" s="762" t="str">
        <f t="shared" si="506"/>
        <v/>
      </c>
      <c r="CQ131" s="740"/>
      <c r="CR131" s="749"/>
      <c r="CS131" s="740"/>
      <c r="CT131" s="740"/>
      <c r="CU131" s="740"/>
      <c r="CV131" s="649" t="str">
        <f t="shared" si="409"/>
        <v/>
      </c>
      <c r="CW131" s="547">
        <f t="shared" si="410"/>
        <v>0</v>
      </c>
      <c r="CX131" s="762" t="str">
        <f t="shared" si="507"/>
        <v/>
      </c>
      <c r="CY131" s="715"/>
      <c r="CZ131" s="740"/>
      <c r="DA131" s="715"/>
      <c r="DB131" s="715"/>
      <c r="DC131" s="714"/>
      <c r="DD131" s="649" t="str">
        <f t="shared" si="411"/>
        <v/>
      </c>
      <c r="DE131" s="547" t="str">
        <f t="shared" si="412"/>
        <v/>
      </c>
      <c r="DF131" s="762">
        <f t="shared" si="413"/>
        <v>0</v>
      </c>
      <c r="DG131" s="762" t="str">
        <f t="shared" si="414"/>
        <v/>
      </c>
      <c r="DH131" s="762">
        <f t="shared" si="415"/>
        <v>0</v>
      </c>
      <c r="DI131" s="762">
        <f t="shared" si="416"/>
        <v>0</v>
      </c>
      <c r="DJ131" s="762">
        <f t="shared" si="417"/>
        <v>0</v>
      </c>
      <c r="DK131" s="762">
        <f t="shared" si="418"/>
        <v>0</v>
      </c>
      <c r="DL131" s="762">
        <f t="shared" si="419"/>
        <v>0</v>
      </c>
      <c r="DM131" s="762" t="str">
        <f t="shared" si="420"/>
        <v/>
      </c>
      <c r="DN131" s="855"/>
      <c r="DO131" s="661">
        <f t="shared" si="572"/>
        <v>0</v>
      </c>
      <c r="DP131" s="336">
        <f t="shared" si="572"/>
        <v>0</v>
      </c>
      <c r="DQ131" s="336">
        <f t="shared" si="572"/>
        <v>0</v>
      </c>
      <c r="DR131" s="336">
        <f t="shared" si="572"/>
        <v>0</v>
      </c>
      <c r="DS131" s="336">
        <f t="shared" si="572"/>
        <v>0</v>
      </c>
      <c r="DT131" s="336">
        <f t="shared" si="572"/>
        <v>0</v>
      </c>
      <c r="DU131" s="336">
        <f t="shared" si="508"/>
        <v>0</v>
      </c>
      <c r="DV131" s="336">
        <f t="shared" si="573"/>
        <v>0</v>
      </c>
      <c r="DW131" s="336">
        <f t="shared" si="573"/>
        <v>0</v>
      </c>
      <c r="DX131" s="336">
        <f t="shared" si="573"/>
        <v>0</v>
      </c>
      <c r="DY131" s="336">
        <f t="shared" si="573"/>
        <v>0</v>
      </c>
      <c r="DZ131" s="336">
        <f t="shared" si="573"/>
        <v>0</v>
      </c>
      <c r="EA131" s="336">
        <f t="shared" si="573"/>
        <v>0</v>
      </c>
      <c r="EB131" s="336">
        <f t="shared" si="509"/>
        <v>0</v>
      </c>
      <c r="EC131" s="336">
        <f t="shared" si="510"/>
        <v>0</v>
      </c>
      <c r="ED131" s="336">
        <f t="shared" si="511"/>
        <v>0</v>
      </c>
      <c r="EE131" s="336">
        <f t="shared" si="512"/>
        <v>0</v>
      </c>
      <c r="EF131" s="336">
        <f t="shared" si="513"/>
        <v>0</v>
      </c>
      <c r="EG131" s="390">
        <f t="shared" si="514"/>
        <v>0</v>
      </c>
      <c r="EH131" s="650">
        <f t="shared" si="421"/>
        <v>0</v>
      </c>
      <c r="EI131" s="650">
        <f>IF($AA131=1,IF(SUM($EH131:EH131)&lt;&gt;1,IF(SUM(GR131,HC131,HL131)&gt;0,1,),),)</f>
        <v>0</v>
      </c>
      <c r="EJ131" s="650">
        <f>IF($AA131=1,IF(SUM($EH131:EI131)&lt;&gt;1,IF(SUM(GS131,HD131,HM131)&gt;0,1,),),)</f>
        <v>0</v>
      </c>
      <c r="EK131" s="650">
        <f>IF($AA131=1,IF(SUM($EH131:EJ131)&lt;&gt;1,IF(SUM(GT131,HE131,HN131)&gt;0,1,),),)</f>
        <v>0</v>
      </c>
      <c r="EL131" s="650">
        <f>IF($AA131=1,IF(SUM($EH131:EK131)&lt;&gt;1,IF(SUM(GU131,GZ131,HF131,HO131)&gt;0,1,),),)</f>
        <v>0</v>
      </c>
      <c r="EM131" s="650">
        <f>IF($AA131=1,IF(SUM($EH131:EK131)&lt;&gt;1,IF(SUM(GV131,HG131,HP131)&gt;0,1,),),)</f>
        <v>0</v>
      </c>
      <c r="EN131" s="650">
        <f>IF($AA131=1,IF(SUM($EH131:EL131)&lt;&gt;1,IF(SUM(GW131,HH131,HQ131)&gt;0,1,),),)</f>
        <v>0</v>
      </c>
      <c r="EO131" s="650">
        <f>IF($AA131=1,IF(SUM($EH131:EM131)&lt;&gt;1,IF(SUM(GX131,HI131,HR131)&gt;0,1,),),)</f>
        <v>0</v>
      </c>
      <c r="EP131" s="650">
        <f>IF($AA131=1,IF(SUM($EH131:EO131)&lt;&gt;1,IF(SUM(GY131,HJ131,HS131,HA131)&gt;0,1,),),)</f>
        <v>0</v>
      </c>
      <c r="EQ131" s="818"/>
      <c r="ER131" s="818"/>
      <c r="ES131" s="818"/>
      <c r="ET131" s="818"/>
      <c r="EU131" s="818"/>
      <c r="EV131" s="818"/>
      <c r="EW131" s="59"/>
      <c r="EX131" s="59"/>
      <c r="EY131" s="59"/>
      <c r="EZ131" s="59"/>
      <c r="FA131" s="59"/>
      <c r="FB131" s="650">
        <f t="shared" si="327"/>
        <v>0</v>
      </c>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11"/>
      <c r="GB131" s="59"/>
      <c r="GC131" s="932"/>
      <c r="GD131" s="662"/>
      <c r="GE131" s="512"/>
      <c r="GF131" s="513"/>
      <c r="GG131" s="514"/>
      <c r="GH131" s="514"/>
      <c r="GI131" s="515">
        <f t="shared" si="515"/>
        <v>0</v>
      </c>
      <c r="GJ131" s="516">
        <f t="shared" si="516"/>
        <v>0</v>
      </c>
      <c r="GK131" s="517">
        <f t="shared" si="330"/>
        <v>0</v>
      </c>
      <c r="GL131" s="518">
        <f t="shared" si="517"/>
        <v>0</v>
      </c>
      <c r="GM131" s="518">
        <f t="shared" si="518"/>
        <v>0</v>
      </c>
      <c r="GN131" s="518">
        <f t="shared" si="519"/>
        <v>0</v>
      </c>
      <c r="GO131" s="518">
        <f t="shared" si="520"/>
        <v>0</v>
      </c>
      <c r="GP131" s="517">
        <f t="shared" si="422"/>
        <v>0</v>
      </c>
      <c r="GQ131" s="517">
        <f t="shared" si="423"/>
        <v>0</v>
      </c>
      <c r="GR131" s="517">
        <f>IF($GF131&lt;&gt;1,IF(AND(SUM($GQ131:GQ131)&lt;&gt;1),IF($GI131&gt;=10,1,),),0)</f>
        <v>0</v>
      </c>
      <c r="GS131" s="517">
        <f>IF($GF131&lt;&gt;1,IF(AND(SUM($GQ131:GR131)&lt;&gt;1),IF(AND($GE131=1,$GI131&gt;=4),1,),),0)</f>
        <v>0</v>
      </c>
      <c r="GT131" s="517">
        <f>IF($GF131&lt;&gt;1,IF(AND(SUM($GQ131:GS131)&lt;&gt;1),IF(AND($GE131=1,$GI131&gt;=2),1,),),0)</f>
        <v>0</v>
      </c>
      <c r="GU131" s="517">
        <f>IF($GF131&lt;&gt;1,IF(AND(SUM($GQ131:GT131)&lt;&gt;1),IF(AND($GE131=1,$GI131&gt;0),1,),),0)</f>
        <v>0</v>
      </c>
      <c r="GV131" s="517">
        <f>IF($GF131&lt;&gt;1,IF(AND(SUM($GQ131:GU131)&lt;&gt;1),IF($GI131&gt;=4,1,),),0)</f>
        <v>0</v>
      </c>
      <c r="GW131" s="517">
        <f>IF($GF131&lt;&gt;1,IF(AND(SUM($GQ131:GV131)&lt;&gt;1),IF($GE131=1,1,),),0)</f>
        <v>0</v>
      </c>
      <c r="GX131" s="517">
        <f>IF($GF131&lt;&gt;1,IF(AND(SUM($GQ131:GW131)&lt;&gt;1),IF($GI131&gt;=2,1,),),0)</f>
        <v>0</v>
      </c>
      <c r="GY131" s="517">
        <f>IF($GF131&lt;&gt;1,IF(AND(SUM($GQ131:GX131)&lt;&gt;1),IF($GI131&gt;0,1,),),0)</f>
        <v>0</v>
      </c>
      <c r="GZ131" s="517">
        <f t="shared" si="424"/>
        <v>0</v>
      </c>
      <c r="HA131" s="517">
        <f>IF(AND(SUM($GZ131:GZ131)&lt;&gt;1,$GP131=4,$GF131=1,$GI131&gt;0),1,0)</f>
        <v>0</v>
      </c>
      <c r="HB131" s="517">
        <f t="shared" si="425"/>
        <v>0</v>
      </c>
      <c r="HC131" s="517">
        <f t="shared" si="426"/>
        <v>0</v>
      </c>
      <c r="HD131" s="517">
        <f>IF(AND($GP131=2,SUM($HB131:HC131)&lt;&gt;1),IF(AND($GE131=1,$GJ131&gt;=0.2),1,),)</f>
        <v>0</v>
      </c>
      <c r="HE131" s="517">
        <f>IF(AND($GP131=2,SUM($HB131:HD131)&lt;&gt;1),IF(AND($GE131=1,$GJ131&gt;=0.1),1,),)</f>
        <v>0</v>
      </c>
      <c r="HF131" s="517">
        <f>IF(AND($GP131=2,SUM($HB131:HE131)&lt;&gt;1),IF(AND($GE131=1,$GI131&gt;0),1,),)</f>
        <v>0</v>
      </c>
      <c r="HG131" s="517">
        <f>IF(AND($GP131=2,SUM($HB131:HF131)&lt;&gt;1),IF($GJ131&gt;=0.2,1,),)</f>
        <v>0</v>
      </c>
      <c r="HH131" s="517">
        <f>IF(AND($GP131=2,SUM($HB131:HG131)&lt;&gt;1),IF($GE131=1,1,),)</f>
        <v>0</v>
      </c>
      <c r="HI131" s="517">
        <f>IF(AND($GP131=2,SUM($HB131:HH131)&lt;&gt;1),IF($GJ131&gt;=0.1,1,),)</f>
        <v>0</v>
      </c>
      <c r="HJ131" s="517">
        <f>IF(AND(SUM($HB131:HI131)&lt;&gt;1,$GP131=2,$GI131&gt;0),1,)</f>
        <v>0</v>
      </c>
      <c r="HK131" s="517">
        <f t="shared" si="427"/>
        <v>0</v>
      </c>
      <c r="HL131" s="517">
        <f t="shared" si="428"/>
        <v>0</v>
      </c>
      <c r="HM131" s="517">
        <f>IF(AND($GP131=3,SUM($HK131:HL131)&lt;&gt;1),IF(AND($GE131=1,$GJ131&gt;=0.1),1,),)</f>
        <v>0</v>
      </c>
      <c r="HN131" s="517">
        <f>IF(AND($GP131=3,SUM($HK131:HM131)&lt;&gt;1),IF(AND($GE131=1,$GJ131&gt;=0.05),1,),)</f>
        <v>0</v>
      </c>
      <c r="HO131" s="517">
        <f>IF(AND($GP131=3,SUM($HK131:HN131)&lt;&gt;1),IF(AND($GE131=1,$GI131&gt;0),1,),)</f>
        <v>0</v>
      </c>
      <c r="HP131" s="517">
        <f>IF(AND($GP131=3,SUM($HK131:HO131)&lt;&gt;1),IF($GJ131&gt;=0.1,1,),)</f>
        <v>0</v>
      </c>
      <c r="HQ131" s="517">
        <f>IF(AND($GP131=3,SUM($HK131:HP131)&lt;&gt;1),IF($GE131=1,1,),)</f>
        <v>0</v>
      </c>
      <c r="HR131" s="517">
        <f>IF(AND($GP131=3,SUM($HK131:HQ131)&lt;&gt;1),IF($GJ131&gt;=0.05,1,),)</f>
        <v>0</v>
      </c>
      <c r="HS131" s="517">
        <f>IF(AND(SUM($HK131:HR131)&lt;&gt;1,$GP131=3,$GF131=1,$GI131&gt;0),1,)</f>
        <v>0</v>
      </c>
      <c r="HT131" s="831"/>
      <c r="HU131" s="520">
        <f t="shared" si="429"/>
        <v>0</v>
      </c>
      <c r="HV131" s="521">
        <f t="shared" si="430"/>
        <v>0</v>
      </c>
      <c r="HW131" s="521">
        <f t="shared" si="431"/>
        <v>0</v>
      </c>
      <c r="HX131" s="521">
        <f t="shared" si="432"/>
        <v>0</v>
      </c>
      <c r="HY131" s="521">
        <f t="shared" si="433"/>
        <v>0</v>
      </c>
      <c r="HZ131" s="521">
        <f t="shared" si="434"/>
        <v>0</v>
      </c>
      <c r="IA131" s="521">
        <f t="shared" si="435"/>
        <v>0</v>
      </c>
      <c r="IB131" s="521">
        <f t="shared" si="436"/>
        <v>0</v>
      </c>
      <c r="IC131" s="521">
        <f t="shared" si="437"/>
        <v>0</v>
      </c>
      <c r="ID131" s="521">
        <f t="shared" si="438"/>
        <v>0</v>
      </c>
      <c r="IE131" s="521">
        <f t="shared" si="439"/>
        <v>0</v>
      </c>
      <c r="IF131" s="521">
        <f t="shared" si="440"/>
        <v>0</v>
      </c>
      <c r="IG131" s="521">
        <f t="shared" si="441"/>
        <v>0</v>
      </c>
      <c r="IH131" s="521">
        <f t="shared" si="442"/>
        <v>0</v>
      </c>
      <c r="II131" s="521">
        <f t="shared" si="443"/>
        <v>0</v>
      </c>
      <c r="IJ131" s="521">
        <f t="shared" si="444"/>
        <v>0</v>
      </c>
      <c r="IK131" s="521">
        <f t="shared" si="445"/>
        <v>0</v>
      </c>
      <c r="IL131" s="521">
        <f t="shared" si="446"/>
        <v>0</v>
      </c>
      <c r="IM131" s="521">
        <f t="shared" si="447"/>
        <v>0</v>
      </c>
      <c r="IN131" s="521">
        <f t="shared" si="521"/>
        <v>0</v>
      </c>
      <c r="IO131" s="521">
        <f t="shared" si="522"/>
        <v>0</v>
      </c>
      <c r="IP131" s="521">
        <f t="shared" si="523"/>
        <v>0</v>
      </c>
      <c r="IQ131" s="521">
        <f t="shared" si="524"/>
        <v>0</v>
      </c>
      <c r="IR131" s="521">
        <f t="shared" si="525"/>
        <v>0</v>
      </c>
      <c r="IS131" s="521">
        <f t="shared" si="526"/>
        <v>0</v>
      </c>
      <c r="IT131" s="521">
        <f t="shared" si="527"/>
        <v>0</v>
      </c>
      <c r="IU131" s="521">
        <f t="shared" si="528"/>
        <v>0</v>
      </c>
      <c r="IV131" s="521">
        <f t="shared" si="529"/>
        <v>0</v>
      </c>
      <c r="IW131" s="823">
        <f t="shared" si="530"/>
        <v>0</v>
      </c>
      <c r="IX131" s="521">
        <f t="shared" si="531"/>
        <v>0</v>
      </c>
      <c r="IY131" s="521">
        <f t="shared" si="532"/>
        <v>0</v>
      </c>
      <c r="IZ131" s="823">
        <f t="shared" si="448"/>
        <v>0</v>
      </c>
      <c r="JA131" s="521">
        <f t="shared" si="533"/>
        <v>0</v>
      </c>
      <c r="JB131" s="521">
        <f t="shared" si="534"/>
        <v>0</v>
      </c>
      <c r="JC131" s="521">
        <f t="shared" si="535"/>
        <v>0</v>
      </c>
      <c r="JD131" s="521">
        <f t="shared" si="449"/>
        <v>0</v>
      </c>
      <c r="JE131" s="521">
        <f t="shared" si="450"/>
        <v>0</v>
      </c>
      <c r="JF131" s="521">
        <f t="shared" si="451"/>
        <v>0</v>
      </c>
      <c r="JG131" s="521">
        <f t="shared" si="452"/>
        <v>0</v>
      </c>
      <c r="JH131" s="521">
        <f t="shared" si="453"/>
        <v>0</v>
      </c>
      <c r="JI131" s="521">
        <f t="shared" si="454"/>
        <v>0</v>
      </c>
      <c r="JJ131" s="521">
        <f t="shared" si="455"/>
        <v>0</v>
      </c>
      <c r="JK131" s="521">
        <f t="shared" si="456"/>
        <v>0</v>
      </c>
      <c r="JL131" s="521">
        <f t="shared" si="457"/>
        <v>0</v>
      </c>
      <c r="JM131" s="521">
        <f t="shared" si="458"/>
        <v>0</v>
      </c>
      <c r="JN131" s="521">
        <f t="shared" si="459"/>
        <v>0</v>
      </c>
      <c r="JO131" s="521">
        <f t="shared" si="460"/>
        <v>0</v>
      </c>
      <c r="JP131" s="521">
        <f t="shared" si="461"/>
        <v>0</v>
      </c>
      <c r="JQ131" s="521">
        <f t="shared" si="462"/>
        <v>0</v>
      </c>
      <c r="JR131" s="521">
        <f t="shared" si="463"/>
        <v>0</v>
      </c>
      <c r="JS131" s="521">
        <f t="shared" si="464"/>
        <v>0</v>
      </c>
      <c r="JT131" s="521">
        <f t="shared" si="465"/>
        <v>0</v>
      </c>
      <c r="JU131" s="521">
        <f t="shared" si="466"/>
        <v>0</v>
      </c>
      <c r="JV131" s="521">
        <f t="shared" si="467"/>
        <v>0</v>
      </c>
      <c r="JW131" s="521">
        <f t="shared" si="468"/>
        <v>0</v>
      </c>
      <c r="JX131" s="521">
        <f t="shared" si="469"/>
        <v>0</v>
      </c>
      <c r="JY131" s="521">
        <f t="shared" si="470"/>
        <v>0</v>
      </c>
      <c r="JZ131" s="521">
        <f t="shared" si="471"/>
        <v>0</v>
      </c>
      <c r="KA131" s="521">
        <f t="shared" si="472"/>
        <v>0</v>
      </c>
      <c r="KB131" s="521">
        <f t="shared" si="473"/>
        <v>0</v>
      </c>
      <c r="KC131" s="521">
        <f t="shared" si="474"/>
        <v>0</v>
      </c>
      <c r="KD131" s="521">
        <f t="shared" si="475"/>
        <v>0</v>
      </c>
      <c r="KE131" s="521">
        <f t="shared" si="476"/>
        <v>0</v>
      </c>
      <c r="KF131" s="521">
        <f t="shared" si="536"/>
        <v>0</v>
      </c>
      <c r="KG131" s="521">
        <f t="shared" si="477"/>
        <v>0</v>
      </c>
      <c r="KH131" s="521">
        <f t="shared" si="478"/>
        <v>0</v>
      </c>
      <c r="KI131" s="522">
        <f t="shared" si="479"/>
        <v>0</v>
      </c>
      <c r="KJ131" s="521">
        <f t="shared" si="537"/>
        <v>0</v>
      </c>
      <c r="KK131" s="760">
        <f>IF(H131=1,VLOOKUP(C131,'総括表 (A表)'!$E$12:$AW$542,42,FALSE),)</f>
        <v>0</v>
      </c>
      <c r="KL131" s="524">
        <f t="shared" si="480"/>
        <v>0</v>
      </c>
      <c r="KM131" s="521" t="str">
        <f t="shared" si="352"/>
        <v/>
      </c>
      <c r="KN131" s="521" t="str">
        <f t="shared" si="353"/>
        <v/>
      </c>
      <c r="KO131" s="521" t="str">
        <f t="shared" si="481"/>
        <v/>
      </c>
      <c r="KP131" s="521" t="str">
        <f t="shared" si="354"/>
        <v/>
      </c>
      <c r="KQ131" s="521" t="str">
        <f t="shared" si="355"/>
        <v/>
      </c>
      <c r="KR131" s="521" t="str">
        <f t="shared" si="356"/>
        <v/>
      </c>
      <c r="KS131" s="521" t="str">
        <f t="shared" si="357"/>
        <v/>
      </c>
      <c r="KT131" s="521" t="str">
        <f t="shared" si="358"/>
        <v/>
      </c>
      <c r="KU131" s="760" t="str">
        <f t="shared" si="359"/>
        <v/>
      </c>
      <c r="KV131" s="521" t="str">
        <f t="shared" si="538"/>
        <v/>
      </c>
      <c r="KW131" s="520">
        <f t="shared" si="361"/>
        <v>0</v>
      </c>
      <c r="KX131" s="521" t="str">
        <f t="shared" si="482"/>
        <v/>
      </c>
      <c r="KY131" s="525">
        <f t="shared" si="539"/>
        <v>0</v>
      </c>
      <c r="KZ131" s="521" t="str">
        <f t="shared" si="540"/>
        <v/>
      </c>
      <c r="LA131" s="760" t="str">
        <f t="shared" si="541"/>
        <v/>
      </c>
      <c r="LB131" s="526" t="str">
        <f t="shared" si="365"/>
        <v>○</v>
      </c>
      <c r="LC131" s="520">
        <f t="shared" si="483"/>
        <v>0</v>
      </c>
      <c r="LD131" s="527">
        <f t="shared" si="484"/>
        <v>0</v>
      </c>
      <c r="LE131" s="527" t="str">
        <f t="shared" si="485"/>
        <v/>
      </c>
      <c r="LF131" s="761" t="str">
        <f t="shared" si="486"/>
        <v/>
      </c>
      <c r="LG131" s="735" t="str">
        <f t="shared" si="542"/>
        <v/>
      </c>
      <c r="LH131" s="530" t="str">
        <f t="shared" si="543"/>
        <v>○</v>
      </c>
      <c r="LI131" s="736">
        <f t="shared" si="368"/>
        <v>0</v>
      </c>
      <c r="LJ131" s="761">
        <f t="shared" si="544"/>
        <v>0</v>
      </c>
      <c r="LK131" s="532">
        <f t="shared" si="487"/>
        <v>0</v>
      </c>
      <c r="LL131" s="533" t="str">
        <f t="shared" si="488"/>
        <v>○</v>
      </c>
      <c r="LM131" s="600">
        <f t="shared" si="545"/>
        <v>0</v>
      </c>
      <c r="LN131" s="602" t="str">
        <f t="shared" si="489"/>
        <v>○</v>
      </c>
      <c r="LO131" s="608">
        <f t="shared" si="371"/>
        <v>0</v>
      </c>
      <c r="LP131" s="521" t="str">
        <f t="shared" si="546"/>
        <v/>
      </c>
      <c r="LQ131" s="607">
        <f t="shared" si="547"/>
        <v>0</v>
      </c>
      <c r="LR131" s="521" t="str">
        <f t="shared" si="548"/>
        <v/>
      </c>
      <c r="LS131" s="519" t="str">
        <f t="shared" si="549"/>
        <v/>
      </c>
      <c r="LT131" s="526" t="str">
        <f t="shared" si="376"/>
        <v>○</v>
      </c>
      <c r="LU131" s="601" t="str">
        <f t="shared" si="490"/>
        <v/>
      </c>
      <c r="LV131" s="601">
        <f t="shared" si="491"/>
        <v>0</v>
      </c>
      <c r="LW131" s="761">
        <f t="shared" si="550"/>
        <v>0</v>
      </c>
      <c r="LX131" s="735">
        <f t="shared" si="551"/>
        <v>0</v>
      </c>
      <c r="LY131" s="530" t="str">
        <f t="shared" si="379"/>
        <v>○</v>
      </c>
      <c r="LZ131" s="736">
        <f t="shared" si="552"/>
        <v>0</v>
      </c>
      <c r="MA131" s="761">
        <f t="shared" si="553"/>
        <v>0</v>
      </c>
      <c r="MB131" s="532">
        <f t="shared" si="554"/>
        <v>0</v>
      </c>
      <c r="MC131" s="533" t="str">
        <f t="shared" si="492"/>
        <v>○</v>
      </c>
      <c r="MD131" s="473">
        <f>IF(AND($H131=1,$T131=1),SUMIF($E$14:$E$213,E131,$CA$14:CA330),0)</f>
        <v>0</v>
      </c>
      <c r="ME131" s="856" t="str">
        <f t="shared" si="383"/>
        <v>○</v>
      </c>
      <c r="MF131" s="869" t="str">
        <f t="shared" si="493"/>
        <v/>
      </c>
      <c r="MG131" s="870" t="str">
        <f t="shared" si="555"/>
        <v/>
      </c>
      <c r="MH131" s="871" t="str">
        <f t="shared" si="556"/>
        <v/>
      </c>
      <c r="MI131" s="872" t="str">
        <f t="shared" si="494"/>
        <v/>
      </c>
      <c r="MJ131" s="873" t="str">
        <f t="shared" si="557"/>
        <v/>
      </c>
      <c r="MK131" s="874">
        <f t="shared" si="558"/>
        <v>0</v>
      </c>
    </row>
    <row r="132" spans="1:349" s="739" customFormat="1" ht="18.649999999999999" customHeight="1">
      <c r="A132" s="610">
        <f t="shared" si="559"/>
        <v>0</v>
      </c>
      <c r="B132" s="610">
        <f t="shared" si="563"/>
        <v>0</v>
      </c>
      <c r="C132" s="610">
        <f t="shared" si="570"/>
        <v>0</v>
      </c>
      <c r="D132" s="610">
        <f t="shared" si="564"/>
        <v>0</v>
      </c>
      <c r="E132" s="610">
        <f t="shared" si="565"/>
        <v>0</v>
      </c>
      <c r="F132" s="610">
        <f t="shared" si="566"/>
        <v>0</v>
      </c>
      <c r="G132" s="610">
        <f t="shared" si="567"/>
        <v>0</v>
      </c>
      <c r="H132" s="610">
        <f t="shared" si="568"/>
        <v>0</v>
      </c>
      <c r="I132" s="611">
        <f t="shared" si="313"/>
        <v>119</v>
      </c>
      <c r="J132" s="719"/>
      <c r="K132" s="720"/>
      <c r="L132" s="720"/>
      <c r="M132" s="720"/>
      <c r="N132" s="924"/>
      <c r="O132" s="918"/>
      <c r="P132" s="742"/>
      <c r="Q132" s="637">
        <f t="shared" si="394"/>
        <v>0</v>
      </c>
      <c r="R132" s="723"/>
      <c r="S132" s="724"/>
      <c r="T132" s="724"/>
      <c r="U132" s="724"/>
      <c r="V132" s="762">
        <f t="shared" si="569"/>
        <v>0</v>
      </c>
      <c r="W132" s="741"/>
      <c r="X132" s="745"/>
      <c r="Y132" s="745"/>
      <c r="Z132" s="741"/>
      <c r="AA132" s="639" t="str">
        <f t="shared" si="395"/>
        <v/>
      </c>
      <c r="AB132" s="640" t="str">
        <f t="shared" si="396"/>
        <v/>
      </c>
      <c r="AC132" s="731"/>
      <c r="AD132" s="641">
        <f t="shared" si="397"/>
        <v>0</v>
      </c>
      <c r="AE132" s="729"/>
      <c r="AF132" s="728">
        <f>'整理番号表 （R6時） '!$AC132</f>
        <v>0</v>
      </c>
      <c r="AG132" s="730">
        <f t="shared" si="560"/>
        <v>0</v>
      </c>
      <c r="AH132" s="731"/>
      <c r="AI132" s="731"/>
      <c r="AJ132" s="639">
        <f>IF(AI132&lt;&gt;0,VLOOKUP(AI132,'整理番号表 （R6時） '!$B$20:$F$47,2,FALSE),)</f>
        <v>0</v>
      </c>
      <c r="AK132" s="733"/>
      <c r="AL132" s="733"/>
      <c r="AM132" s="733"/>
      <c r="AN132" s="752"/>
      <c r="AO132" s="644" t="str">
        <f>IF(AND($S132=1,$AN132&lt;&gt;0),VLOOKUP(AN132,'整理番号表 （R6時） '!$P$6:$Q$39,2,FALSE),IF(AND($T132=1,$AN132&gt;0,$AN132&lt;=8),VLOOKUP($AN132,'整理番号表 （R6時） '!$P$6:$Q$13,2,FALSE),IF($AN132&gt;=9,"ﾘｰｽは1～8の数字を選択","")))</f>
        <v/>
      </c>
      <c r="AP132" s="865"/>
      <c r="AQ132" s="645">
        <f t="shared" si="399"/>
        <v>0</v>
      </c>
      <c r="AR132" s="810"/>
      <c r="AS132" s="741"/>
      <c r="AT132" s="756"/>
      <c r="AU132" s="757"/>
      <c r="AV132" s="755"/>
      <c r="AW132" s="752"/>
      <c r="AX132" s="751">
        <f>IF(AW132&lt;&gt;0,VLOOKUP(AW132,'整理番号表 （R6時） '!$P$43:$R$49,2,FALSE),)</f>
        <v>0</v>
      </c>
      <c r="AY132" s="758"/>
      <c r="AZ132" s="757"/>
      <c r="BA132" s="755"/>
      <c r="BB132" s="754"/>
      <c r="BC132" s="759">
        <f t="shared" si="400"/>
        <v>0</v>
      </c>
      <c r="BD132" s="763">
        <f t="shared" si="503"/>
        <v>0</v>
      </c>
      <c r="BE132" s="759">
        <f t="shared" si="401"/>
        <v>0</v>
      </c>
      <c r="BF132" s="508"/>
      <c r="BG132" s="508"/>
      <c r="BH132" s="508"/>
      <c r="BI132" s="509"/>
      <c r="BJ132" s="770" t="str">
        <f t="shared" si="402"/>
        <v/>
      </c>
      <c r="BK132" s="772" t="str">
        <f t="shared" si="403"/>
        <v/>
      </c>
      <c r="BL132" s="648">
        <f t="shared" si="404"/>
        <v>0</v>
      </c>
      <c r="BM132" s="836"/>
      <c r="BN132" s="748"/>
      <c r="BO132" s="593"/>
      <c r="BP132" s="902"/>
      <c r="BQ132" s="756"/>
      <c r="BR132" s="756"/>
      <c r="BS132" s="756"/>
      <c r="BT132" s="929" t="str">
        <f t="shared" si="571"/>
        <v/>
      </c>
      <c r="BU132" s="911"/>
      <c r="BV132" s="752"/>
      <c r="BW132" s="751">
        <f>IF(BV132&lt;&gt;0,VLOOKUP(BV132,'整理番号表 （R6時） '!$P$43:$R$49,2,FALSE),)</f>
        <v>0</v>
      </c>
      <c r="BX132" s="758"/>
      <c r="BY132" s="757"/>
      <c r="BZ132" s="759" t="str">
        <f t="shared" si="405"/>
        <v/>
      </c>
      <c r="CA132" s="712"/>
      <c r="CB132" s="759">
        <f t="shared" si="406"/>
        <v>0</v>
      </c>
      <c r="CC132" s="763" t="str">
        <f t="shared" si="504"/>
        <v/>
      </c>
      <c r="CD132" s="754"/>
      <c r="CE132" s="754"/>
      <c r="CF132" s="759">
        <f t="shared" si="407"/>
        <v>0</v>
      </c>
      <c r="CG132" s="748"/>
      <c r="CH132" s="748"/>
      <c r="CI132" s="622"/>
      <c r="CJ132" s="853"/>
      <c r="CK132" s="854"/>
      <c r="CL132" s="665" t="str">
        <f t="shared" si="408"/>
        <v/>
      </c>
      <c r="CM132" s="666" t="str">
        <f t="shared" si="505"/>
        <v/>
      </c>
      <c r="CN132" s="744"/>
      <c r="CO132" s="496"/>
      <c r="CP132" s="762" t="str">
        <f t="shared" si="506"/>
        <v/>
      </c>
      <c r="CQ132" s="740"/>
      <c r="CR132" s="749"/>
      <c r="CS132" s="740"/>
      <c r="CT132" s="740"/>
      <c r="CU132" s="740"/>
      <c r="CV132" s="649" t="str">
        <f t="shared" si="409"/>
        <v/>
      </c>
      <c r="CW132" s="547">
        <f t="shared" si="410"/>
        <v>0</v>
      </c>
      <c r="CX132" s="762" t="str">
        <f t="shared" si="507"/>
        <v/>
      </c>
      <c r="CY132" s="715"/>
      <c r="CZ132" s="740"/>
      <c r="DA132" s="715"/>
      <c r="DB132" s="715"/>
      <c r="DC132" s="714"/>
      <c r="DD132" s="649" t="str">
        <f t="shared" si="411"/>
        <v/>
      </c>
      <c r="DE132" s="547" t="str">
        <f t="shared" si="412"/>
        <v/>
      </c>
      <c r="DF132" s="762">
        <f t="shared" si="413"/>
        <v>0</v>
      </c>
      <c r="DG132" s="762" t="str">
        <f t="shared" si="414"/>
        <v/>
      </c>
      <c r="DH132" s="762">
        <f t="shared" si="415"/>
        <v>0</v>
      </c>
      <c r="DI132" s="762">
        <f t="shared" si="416"/>
        <v>0</v>
      </c>
      <c r="DJ132" s="762">
        <f t="shared" si="417"/>
        <v>0</v>
      </c>
      <c r="DK132" s="762">
        <f t="shared" si="418"/>
        <v>0</v>
      </c>
      <c r="DL132" s="762">
        <f t="shared" si="419"/>
        <v>0</v>
      </c>
      <c r="DM132" s="762" t="str">
        <f t="shared" si="420"/>
        <v/>
      </c>
      <c r="DN132" s="855"/>
      <c r="DO132" s="661">
        <f t="shared" si="572"/>
        <v>0</v>
      </c>
      <c r="DP132" s="336">
        <f t="shared" si="572"/>
        <v>0</v>
      </c>
      <c r="DQ132" s="336">
        <f t="shared" si="572"/>
        <v>0</v>
      </c>
      <c r="DR132" s="336">
        <f t="shared" si="572"/>
        <v>0</v>
      </c>
      <c r="DS132" s="336">
        <f t="shared" si="572"/>
        <v>0</v>
      </c>
      <c r="DT132" s="336">
        <f t="shared" si="572"/>
        <v>0</v>
      </c>
      <c r="DU132" s="336">
        <f t="shared" si="508"/>
        <v>0</v>
      </c>
      <c r="DV132" s="336">
        <f t="shared" si="573"/>
        <v>0</v>
      </c>
      <c r="DW132" s="336">
        <f t="shared" si="573"/>
        <v>0</v>
      </c>
      <c r="DX132" s="336">
        <f t="shared" si="573"/>
        <v>0</v>
      </c>
      <c r="DY132" s="336">
        <f t="shared" si="573"/>
        <v>0</v>
      </c>
      <c r="DZ132" s="336">
        <f t="shared" si="573"/>
        <v>0</v>
      </c>
      <c r="EA132" s="336">
        <f t="shared" si="573"/>
        <v>0</v>
      </c>
      <c r="EB132" s="336">
        <f t="shared" si="509"/>
        <v>0</v>
      </c>
      <c r="EC132" s="336">
        <f t="shared" si="510"/>
        <v>0</v>
      </c>
      <c r="ED132" s="336">
        <f t="shared" si="511"/>
        <v>0</v>
      </c>
      <c r="EE132" s="336">
        <f t="shared" si="512"/>
        <v>0</v>
      </c>
      <c r="EF132" s="336">
        <f t="shared" si="513"/>
        <v>0</v>
      </c>
      <c r="EG132" s="390">
        <f t="shared" si="514"/>
        <v>0</v>
      </c>
      <c r="EH132" s="650">
        <f t="shared" si="421"/>
        <v>0</v>
      </c>
      <c r="EI132" s="650">
        <f>IF($AA132=1,IF(SUM($EH132:EH132)&lt;&gt;1,IF(SUM(GR132,HC132,HL132)&gt;0,1,),),)</f>
        <v>0</v>
      </c>
      <c r="EJ132" s="650">
        <f>IF($AA132=1,IF(SUM($EH132:EI132)&lt;&gt;1,IF(SUM(GS132,HD132,HM132)&gt;0,1,),),)</f>
        <v>0</v>
      </c>
      <c r="EK132" s="650">
        <f>IF($AA132=1,IF(SUM($EH132:EJ132)&lt;&gt;1,IF(SUM(GT132,HE132,HN132)&gt;0,1,),),)</f>
        <v>0</v>
      </c>
      <c r="EL132" s="650">
        <f>IF($AA132=1,IF(SUM($EH132:EK132)&lt;&gt;1,IF(SUM(GU132,GZ132,HF132,HO132)&gt;0,1,),),)</f>
        <v>0</v>
      </c>
      <c r="EM132" s="650">
        <f>IF($AA132=1,IF(SUM($EH132:EK132)&lt;&gt;1,IF(SUM(GV132,HG132,HP132)&gt;0,1,),),)</f>
        <v>0</v>
      </c>
      <c r="EN132" s="650">
        <f>IF($AA132=1,IF(SUM($EH132:EL132)&lt;&gt;1,IF(SUM(GW132,HH132,HQ132)&gt;0,1,),),)</f>
        <v>0</v>
      </c>
      <c r="EO132" s="650">
        <f>IF($AA132=1,IF(SUM($EH132:EM132)&lt;&gt;1,IF(SUM(GX132,HI132,HR132)&gt;0,1,),),)</f>
        <v>0</v>
      </c>
      <c r="EP132" s="650">
        <f>IF($AA132=1,IF(SUM($EH132:EO132)&lt;&gt;1,IF(SUM(GY132,HJ132,HS132,HA132)&gt;0,1,),),)</f>
        <v>0</v>
      </c>
      <c r="EQ132" s="818"/>
      <c r="ER132" s="818"/>
      <c r="ES132" s="818"/>
      <c r="ET132" s="818"/>
      <c r="EU132" s="818"/>
      <c r="EV132" s="818"/>
      <c r="EW132" s="59"/>
      <c r="EX132" s="59"/>
      <c r="EY132" s="59"/>
      <c r="EZ132" s="59"/>
      <c r="FA132" s="59"/>
      <c r="FB132" s="650">
        <f t="shared" si="327"/>
        <v>0</v>
      </c>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11"/>
      <c r="GB132" s="59"/>
      <c r="GC132" s="932"/>
      <c r="GD132" s="662"/>
      <c r="GE132" s="512"/>
      <c r="GF132" s="513"/>
      <c r="GG132" s="514"/>
      <c r="GH132" s="514"/>
      <c r="GI132" s="515">
        <f t="shared" si="515"/>
        <v>0</v>
      </c>
      <c r="GJ132" s="516">
        <f t="shared" si="516"/>
        <v>0</v>
      </c>
      <c r="GK132" s="517">
        <f t="shared" si="330"/>
        <v>0</v>
      </c>
      <c r="GL132" s="518">
        <f t="shared" si="517"/>
        <v>0</v>
      </c>
      <c r="GM132" s="518">
        <f t="shared" si="518"/>
        <v>0</v>
      </c>
      <c r="GN132" s="518">
        <f t="shared" si="519"/>
        <v>0</v>
      </c>
      <c r="GO132" s="518">
        <f t="shared" si="520"/>
        <v>0</v>
      </c>
      <c r="GP132" s="517">
        <f t="shared" si="422"/>
        <v>0</v>
      </c>
      <c r="GQ132" s="517">
        <f t="shared" si="423"/>
        <v>0</v>
      </c>
      <c r="GR132" s="517">
        <f>IF($GF132&lt;&gt;1,IF(AND(SUM($GQ132:GQ132)&lt;&gt;1),IF($GI132&gt;=10,1,),),0)</f>
        <v>0</v>
      </c>
      <c r="GS132" s="517">
        <f>IF($GF132&lt;&gt;1,IF(AND(SUM($GQ132:GR132)&lt;&gt;1),IF(AND($GE132=1,$GI132&gt;=4),1,),),0)</f>
        <v>0</v>
      </c>
      <c r="GT132" s="517">
        <f>IF($GF132&lt;&gt;1,IF(AND(SUM($GQ132:GS132)&lt;&gt;1),IF(AND($GE132=1,$GI132&gt;=2),1,),),0)</f>
        <v>0</v>
      </c>
      <c r="GU132" s="517">
        <f>IF($GF132&lt;&gt;1,IF(AND(SUM($GQ132:GT132)&lt;&gt;1),IF(AND($GE132=1,$GI132&gt;0),1,),),0)</f>
        <v>0</v>
      </c>
      <c r="GV132" s="517">
        <f>IF($GF132&lt;&gt;1,IF(AND(SUM($GQ132:GU132)&lt;&gt;1),IF($GI132&gt;=4,1,),),0)</f>
        <v>0</v>
      </c>
      <c r="GW132" s="517">
        <f>IF($GF132&lt;&gt;1,IF(AND(SUM($GQ132:GV132)&lt;&gt;1),IF($GE132=1,1,),),0)</f>
        <v>0</v>
      </c>
      <c r="GX132" s="517">
        <f>IF($GF132&lt;&gt;1,IF(AND(SUM($GQ132:GW132)&lt;&gt;1),IF($GI132&gt;=2,1,),),0)</f>
        <v>0</v>
      </c>
      <c r="GY132" s="517">
        <f>IF($GF132&lt;&gt;1,IF(AND(SUM($GQ132:GX132)&lt;&gt;1),IF($GI132&gt;0,1,),),0)</f>
        <v>0</v>
      </c>
      <c r="GZ132" s="517">
        <f t="shared" si="424"/>
        <v>0</v>
      </c>
      <c r="HA132" s="517">
        <f>IF(AND(SUM($GZ132:GZ132)&lt;&gt;1,$GP132=4,$GF132=1,$GI132&gt;0),1,0)</f>
        <v>0</v>
      </c>
      <c r="HB132" s="517">
        <f t="shared" si="425"/>
        <v>0</v>
      </c>
      <c r="HC132" s="517">
        <f t="shared" si="426"/>
        <v>0</v>
      </c>
      <c r="HD132" s="517">
        <f>IF(AND($GP132=2,SUM($HB132:HC132)&lt;&gt;1),IF(AND($GE132=1,$GJ132&gt;=0.2),1,),)</f>
        <v>0</v>
      </c>
      <c r="HE132" s="517">
        <f>IF(AND($GP132=2,SUM($HB132:HD132)&lt;&gt;1),IF(AND($GE132=1,$GJ132&gt;=0.1),1,),)</f>
        <v>0</v>
      </c>
      <c r="HF132" s="517">
        <f>IF(AND($GP132=2,SUM($HB132:HE132)&lt;&gt;1),IF(AND($GE132=1,$GI132&gt;0),1,),)</f>
        <v>0</v>
      </c>
      <c r="HG132" s="517">
        <f>IF(AND($GP132=2,SUM($HB132:HF132)&lt;&gt;1),IF($GJ132&gt;=0.2,1,),)</f>
        <v>0</v>
      </c>
      <c r="HH132" s="517">
        <f>IF(AND($GP132=2,SUM($HB132:HG132)&lt;&gt;1),IF($GE132=1,1,),)</f>
        <v>0</v>
      </c>
      <c r="HI132" s="517">
        <f>IF(AND($GP132=2,SUM($HB132:HH132)&lt;&gt;1),IF($GJ132&gt;=0.1,1,),)</f>
        <v>0</v>
      </c>
      <c r="HJ132" s="517">
        <f>IF(AND(SUM($HB132:HI132)&lt;&gt;1,$GP132=2,$GI132&gt;0),1,)</f>
        <v>0</v>
      </c>
      <c r="HK132" s="517">
        <f t="shared" si="427"/>
        <v>0</v>
      </c>
      <c r="HL132" s="517">
        <f t="shared" si="428"/>
        <v>0</v>
      </c>
      <c r="HM132" s="517">
        <f>IF(AND($GP132=3,SUM($HK132:HL132)&lt;&gt;1),IF(AND($GE132=1,$GJ132&gt;=0.1),1,),)</f>
        <v>0</v>
      </c>
      <c r="HN132" s="517">
        <f>IF(AND($GP132=3,SUM($HK132:HM132)&lt;&gt;1),IF(AND($GE132=1,$GJ132&gt;=0.05),1,),)</f>
        <v>0</v>
      </c>
      <c r="HO132" s="517">
        <f>IF(AND($GP132=3,SUM($HK132:HN132)&lt;&gt;1),IF(AND($GE132=1,$GI132&gt;0),1,),)</f>
        <v>0</v>
      </c>
      <c r="HP132" s="517">
        <f>IF(AND($GP132=3,SUM($HK132:HO132)&lt;&gt;1),IF($GJ132&gt;=0.1,1,),)</f>
        <v>0</v>
      </c>
      <c r="HQ132" s="517">
        <f>IF(AND($GP132=3,SUM($HK132:HP132)&lt;&gt;1),IF($GE132=1,1,),)</f>
        <v>0</v>
      </c>
      <c r="HR132" s="517">
        <f>IF(AND($GP132=3,SUM($HK132:HQ132)&lt;&gt;1),IF($GJ132&gt;=0.05,1,),)</f>
        <v>0</v>
      </c>
      <c r="HS132" s="517">
        <f>IF(AND(SUM($HK132:HR132)&lt;&gt;1,$GP132=3,$GF132=1,$GI132&gt;0),1,)</f>
        <v>0</v>
      </c>
      <c r="HT132" s="831"/>
      <c r="HU132" s="520">
        <f t="shared" si="429"/>
        <v>0</v>
      </c>
      <c r="HV132" s="521">
        <f t="shared" si="430"/>
        <v>0</v>
      </c>
      <c r="HW132" s="521">
        <f t="shared" si="431"/>
        <v>0</v>
      </c>
      <c r="HX132" s="521">
        <f t="shared" si="432"/>
        <v>0</v>
      </c>
      <c r="HY132" s="521">
        <f t="shared" si="433"/>
        <v>0</v>
      </c>
      <c r="HZ132" s="521">
        <f t="shared" si="434"/>
        <v>0</v>
      </c>
      <c r="IA132" s="521">
        <f t="shared" si="435"/>
        <v>0</v>
      </c>
      <c r="IB132" s="521">
        <f t="shared" si="436"/>
        <v>0</v>
      </c>
      <c r="IC132" s="521">
        <f t="shared" si="437"/>
        <v>0</v>
      </c>
      <c r="ID132" s="521">
        <f t="shared" si="438"/>
        <v>0</v>
      </c>
      <c r="IE132" s="521">
        <f t="shared" si="439"/>
        <v>0</v>
      </c>
      <c r="IF132" s="521">
        <f t="shared" si="440"/>
        <v>0</v>
      </c>
      <c r="IG132" s="521">
        <f t="shared" si="441"/>
        <v>0</v>
      </c>
      <c r="IH132" s="521">
        <f t="shared" si="442"/>
        <v>0</v>
      </c>
      <c r="II132" s="521">
        <f t="shared" si="443"/>
        <v>0</v>
      </c>
      <c r="IJ132" s="521">
        <f t="shared" si="444"/>
        <v>0</v>
      </c>
      <c r="IK132" s="521">
        <f t="shared" si="445"/>
        <v>0</v>
      </c>
      <c r="IL132" s="521">
        <f t="shared" si="446"/>
        <v>0</v>
      </c>
      <c r="IM132" s="521">
        <f t="shared" si="447"/>
        <v>0</v>
      </c>
      <c r="IN132" s="521">
        <f t="shared" si="521"/>
        <v>0</v>
      </c>
      <c r="IO132" s="521">
        <f t="shared" si="522"/>
        <v>0</v>
      </c>
      <c r="IP132" s="521">
        <f t="shared" si="523"/>
        <v>0</v>
      </c>
      <c r="IQ132" s="521">
        <f t="shared" si="524"/>
        <v>0</v>
      </c>
      <c r="IR132" s="521">
        <f t="shared" si="525"/>
        <v>0</v>
      </c>
      <c r="IS132" s="521">
        <f t="shared" si="526"/>
        <v>0</v>
      </c>
      <c r="IT132" s="521">
        <f t="shared" si="527"/>
        <v>0</v>
      </c>
      <c r="IU132" s="521">
        <f t="shared" si="528"/>
        <v>0</v>
      </c>
      <c r="IV132" s="521">
        <f t="shared" si="529"/>
        <v>0</v>
      </c>
      <c r="IW132" s="823">
        <f t="shared" si="530"/>
        <v>0</v>
      </c>
      <c r="IX132" s="521">
        <f t="shared" si="531"/>
        <v>0</v>
      </c>
      <c r="IY132" s="521">
        <f t="shared" si="532"/>
        <v>0</v>
      </c>
      <c r="IZ132" s="823">
        <f t="shared" si="448"/>
        <v>0</v>
      </c>
      <c r="JA132" s="521">
        <f t="shared" si="533"/>
        <v>0</v>
      </c>
      <c r="JB132" s="521">
        <f t="shared" si="534"/>
        <v>0</v>
      </c>
      <c r="JC132" s="521">
        <f t="shared" si="535"/>
        <v>0</v>
      </c>
      <c r="JD132" s="521">
        <f t="shared" si="449"/>
        <v>0</v>
      </c>
      <c r="JE132" s="521">
        <f t="shared" si="450"/>
        <v>0</v>
      </c>
      <c r="JF132" s="521">
        <f t="shared" si="451"/>
        <v>0</v>
      </c>
      <c r="JG132" s="521">
        <f t="shared" si="452"/>
        <v>0</v>
      </c>
      <c r="JH132" s="521">
        <f t="shared" si="453"/>
        <v>0</v>
      </c>
      <c r="JI132" s="521">
        <f t="shared" si="454"/>
        <v>0</v>
      </c>
      <c r="JJ132" s="521">
        <f t="shared" si="455"/>
        <v>0</v>
      </c>
      <c r="JK132" s="521">
        <f t="shared" si="456"/>
        <v>0</v>
      </c>
      <c r="JL132" s="521">
        <f t="shared" si="457"/>
        <v>0</v>
      </c>
      <c r="JM132" s="521">
        <f t="shared" si="458"/>
        <v>0</v>
      </c>
      <c r="JN132" s="521">
        <f t="shared" si="459"/>
        <v>0</v>
      </c>
      <c r="JO132" s="521">
        <f t="shared" si="460"/>
        <v>0</v>
      </c>
      <c r="JP132" s="521">
        <f t="shared" si="461"/>
        <v>0</v>
      </c>
      <c r="JQ132" s="521">
        <f t="shared" si="462"/>
        <v>0</v>
      </c>
      <c r="JR132" s="521">
        <f t="shared" si="463"/>
        <v>0</v>
      </c>
      <c r="JS132" s="521">
        <f t="shared" si="464"/>
        <v>0</v>
      </c>
      <c r="JT132" s="521">
        <f t="shared" si="465"/>
        <v>0</v>
      </c>
      <c r="JU132" s="521">
        <f t="shared" si="466"/>
        <v>0</v>
      </c>
      <c r="JV132" s="521">
        <f t="shared" si="467"/>
        <v>0</v>
      </c>
      <c r="JW132" s="521">
        <f t="shared" si="468"/>
        <v>0</v>
      </c>
      <c r="JX132" s="521">
        <f t="shared" si="469"/>
        <v>0</v>
      </c>
      <c r="JY132" s="521">
        <f t="shared" si="470"/>
        <v>0</v>
      </c>
      <c r="JZ132" s="521">
        <f t="shared" si="471"/>
        <v>0</v>
      </c>
      <c r="KA132" s="521">
        <f t="shared" si="472"/>
        <v>0</v>
      </c>
      <c r="KB132" s="521">
        <f t="shared" si="473"/>
        <v>0</v>
      </c>
      <c r="KC132" s="521">
        <f t="shared" si="474"/>
        <v>0</v>
      </c>
      <c r="KD132" s="521">
        <f t="shared" si="475"/>
        <v>0</v>
      </c>
      <c r="KE132" s="521">
        <f t="shared" si="476"/>
        <v>0</v>
      </c>
      <c r="KF132" s="521">
        <f t="shared" si="536"/>
        <v>0</v>
      </c>
      <c r="KG132" s="521">
        <f t="shared" si="477"/>
        <v>0</v>
      </c>
      <c r="KH132" s="521">
        <f t="shared" si="478"/>
        <v>0</v>
      </c>
      <c r="KI132" s="522">
        <f t="shared" si="479"/>
        <v>0</v>
      </c>
      <c r="KJ132" s="521">
        <f t="shared" si="537"/>
        <v>0</v>
      </c>
      <c r="KK132" s="760">
        <f>IF(H132=1,VLOOKUP(C132,'総括表 (A表)'!$E$12:$AW$542,42,FALSE),)</f>
        <v>0</v>
      </c>
      <c r="KL132" s="524">
        <f t="shared" si="480"/>
        <v>0</v>
      </c>
      <c r="KM132" s="521" t="str">
        <f t="shared" si="352"/>
        <v/>
      </c>
      <c r="KN132" s="521" t="str">
        <f t="shared" si="353"/>
        <v/>
      </c>
      <c r="KO132" s="521" t="str">
        <f t="shared" si="481"/>
        <v/>
      </c>
      <c r="KP132" s="521" t="str">
        <f t="shared" si="354"/>
        <v/>
      </c>
      <c r="KQ132" s="521" t="str">
        <f t="shared" si="355"/>
        <v/>
      </c>
      <c r="KR132" s="521" t="str">
        <f t="shared" si="356"/>
        <v/>
      </c>
      <c r="KS132" s="521" t="str">
        <f t="shared" si="357"/>
        <v/>
      </c>
      <c r="KT132" s="521" t="str">
        <f t="shared" si="358"/>
        <v/>
      </c>
      <c r="KU132" s="760" t="str">
        <f t="shared" si="359"/>
        <v/>
      </c>
      <c r="KV132" s="521" t="str">
        <f t="shared" si="538"/>
        <v/>
      </c>
      <c r="KW132" s="520">
        <f t="shared" si="361"/>
        <v>0</v>
      </c>
      <c r="KX132" s="521" t="str">
        <f t="shared" si="482"/>
        <v/>
      </c>
      <c r="KY132" s="525">
        <f t="shared" si="539"/>
        <v>0</v>
      </c>
      <c r="KZ132" s="521" t="str">
        <f t="shared" si="540"/>
        <v/>
      </c>
      <c r="LA132" s="760" t="str">
        <f t="shared" si="541"/>
        <v/>
      </c>
      <c r="LB132" s="526" t="str">
        <f t="shared" si="365"/>
        <v>○</v>
      </c>
      <c r="LC132" s="520">
        <f t="shared" si="483"/>
        <v>0</v>
      </c>
      <c r="LD132" s="527">
        <f t="shared" si="484"/>
        <v>0</v>
      </c>
      <c r="LE132" s="527" t="str">
        <f t="shared" si="485"/>
        <v/>
      </c>
      <c r="LF132" s="761" t="str">
        <f t="shared" si="486"/>
        <v/>
      </c>
      <c r="LG132" s="735" t="str">
        <f t="shared" si="542"/>
        <v/>
      </c>
      <c r="LH132" s="530" t="str">
        <f t="shared" si="543"/>
        <v>○</v>
      </c>
      <c r="LI132" s="736">
        <f t="shared" si="368"/>
        <v>0</v>
      </c>
      <c r="LJ132" s="761">
        <f t="shared" si="544"/>
        <v>0</v>
      </c>
      <c r="LK132" s="532">
        <f t="shared" si="487"/>
        <v>0</v>
      </c>
      <c r="LL132" s="533" t="str">
        <f t="shared" si="488"/>
        <v>○</v>
      </c>
      <c r="LM132" s="600">
        <f t="shared" si="545"/>
        <v>0</v>
      </c>
      <c r="LN132" s="602" t="str">
        <f t="shared" si="489"/>
        <v>○</v>
      </c>
      <c r="LO132" s="608">
        <f t="shared" si="371"/>
        <v>0</v>
      </c>
      <c r="LP132" s="521" t="str">
        <f t="shared" si="546"/>
        <v/>
      </c>
      <c r="LQ132" s="607">
        <f t="shared" si="547"/>
        <v>0</v>
      </c>
      <c r="LR132" s="521" t="str">
        <f t="shared" si="548"/>
        <v/>
      </c>
      <c r="LS132" s="519" t="str">
        <f t="shared" si="549"/>
        <v/>
      </c>
      <c r="LT132" s="526" t="str">
        <f t="shared" si="376"/>
        <v>○</v>
      </c>
      <c r="LU132" s="601" t="str">
        <f t="shared" si="490"/>
        <v/>
      </c>
      <c r="LV132" s="601">
        <f t="shared" si="491"/>
        <v>0</v>
      </c>
      <c r="LW132" s="761">
        <f t="shared" si="550"/>
        <v>0</v>
      </c>
      <c r="LX132" s="735">
        <f t="shared" si="551"/>
        <v>0</v>
      </c>
      <c r="LY132" s="530" t="str">
        <f t="shared" si="379"/>
        <v>○</v>
      </c>
      <c r="LZ132" s="736">
        <f t="shared" si="552"/>
        <v>0</v>
      </c>
      <c r="MA132" s="761">
        <f t="shared" si="553"/>
        <v>0</v>
      </c>
      <c r="MB132" s="532">
        <f t="shared" si="554"/>
        <v>0</v>
      </c>
      <c r="MC132" s="533" t="str">
        <f t="shared" si="492"/>
        <v>○</v>
      </c>
      <c r="MD132" s="473">
        <f>IF(AND($H132=1,$T132=1),SUMIF($E$14:$E$213,E132,$CA$14:CA331),0)</f>
        <v>0</v>
      </c>
      <c r="ME132" s="856" t="str">
        <f t="shared" si="383"/>
        <v>○</v>
      </c>
      <c r="MF132" s="869" t="str">
        <f t="shared" si="493"/>
        <v/>
      </c>
      <c r="MG132" s="870" t="str">
        <f t="shared" si="555"/>
        <v/>
      </c>
      <c r="MH132" s="871" t="str">
        <f t="shared" si="556"/>
        <v/>
      </c>
      <c r="MI132" s="872" t="str">
        <f t="shared" si="494"/>
        <v/>
      </c>
      <c r="MJ132" s="873" t="str">
        <f t="shared" si="557"/>
        <v/>
      </c>
      <c r="MK132" s="874">
        <f t="shared" si="558"/>
        <v>0</v>
      </c>
    </row>
    <row r="133" spans="1:349" s="739" customFormat="1" ht="18.649999999999999" customHeight="1">
      <c r="A133" s="610">
        <f t="shared" si="559"/>
        <v>0</v>
      </c>
      <c r="B133" s="610">
        <f t="shared" si="563"/>
        <v>0</v>
      </c>
      <c r="C133" s="610">
        <f t="shared" si="570"/>
        <v>0</v>
      </c>
      <c r="D133" s="610">
        <f t="shared" si="564"/>
        <v>0</v>
      </c>
      <c r="E133" s="610">
        <f t="shared" si="565"/>
        <v>0</v>
      </c>
      <c r="F133" s="610">
        <f t="shared" si="566"/>
        <v>0</v>
      </c>
      <c r="G133" s="610">
        <f t="shared" si="567"/>
        <v>0</v>
      </c>
      <c r="H133" s="610">
        <f t="shared" si="568"/>
        <v>0</v>
      </c>
      <c r="I133" s="611">
        <f t="shared" si="313"/>
        <v>120</v>
      </c>
      <c r="J133" s="719"/>
      <c r="K133" s="720"/>
      <c r="L133" s="720"/>
      <c r="M133" s="720"/>
      <c r="N133" s="924"/>
      <c r="O133" s="918"/>
      <c r="P133" s="742"/>
      <c r="Q133" s="637">
        <f t="shared" si="394"/>
        <v>0</v>
      </c>
      <c r="R133" s="723"/>
      <c r="S133" s="724"/>
      <c r="T133" s="724"/>
      <c r="U133" s="724"/>
      <c r="V133" s="762">
        <f t="shared" si="569"/>
        <v>0</v>
      </c>
      <c r="W133" s="741"/>
      <c r="X133" s="745"/>
      <c r="Y133" s="745"/>
      <c r="Z133" s="741"/>
      <c r="AA133" s="639" t="str">
        <f t="shared" si="395"/>
        <v/>
      </c>
      <c r="AB133" s="640" t="str">
        <f t="shared" si="396"/>
        <v/>
      </c>
      <c r="AC133" s="731"/>
      <c r="AD133" s="641">
        <f t="shared" si="397"/>
        <v>0</v>
      </c>
      <c r="AE133" s="729"/>
      <c r="AF133" s="728">
        <f>'整理番号表 （R6時） '!$AC133</f>
        <v>0</v>
      </c>
      <c r="AG133" s="730">
        <f t="shared" si="560"/>
        <v>0</v>
      </c>
      <c r="AH133" s="731"/>
      <c r="AI133" s="731"/>
      <c r="AJ133" s="639">
        <f>IF(AI133&lt;&gt;0,VLOOKUP(AI133,'整理番号表 （R6時） '!$B$20:$F$47,2,FALSE),)</f>
        <v>0</v>
      </c>
      <c r="AK133" s="733"/>
      <c r="AL133" s="733"/>
      <c r="AM133" s="733"/>
      <c r="AN133" s="752"/>
      <c r="AO133" s="644" t="str">
        <f>IF(AND($S133=1,$AN133&lt;&gt;0),VLOOKUP(AN133,'整理番号表 （R6時） '!$P$6:$Q$39,2,FALSE),IF(AND($T133=1,$AN133&gt;0,$AN133&lt;=8),VLOOKUP($AN133,'整理番号表 （R6時） '!$P$6:$Q$13,2,FALSE),IF($AN133&gt;=9,"ﾘｰｽは1～8の数字を選択","")))</f>
        <v/>
      </c>
      <c r="AP133" s="865"/>
      <c r="AQ133" s="645">
        <f t="shared" si="399"/>
        <v>0</v>
      </c>
      <c r="AR133" s="810"/>
      <c r="AS133" s="741"/>
      <c r="AT133" s="756"/>
      <c r="AU133" s="757"/>
      <c r="AV133" s="755"/>
      <c r="AW133" s="752"/>
      <c r="AX133" s="751">
        <f>IF(AW133&lt;&gt;0,VLOOKUP(AW133,'整理番号表 （R6時） '!$P$43:$R$49,2,FALSE),)</f>
        <v>0</v>
      </c>
      <c r="AY133" s="758"/>
      <c r="AZ133" s="757"/>
      <c r="BA133" s="755"/>
      <c r="BB133" s="754"/>
      <c r="BC133" s="759">
        <f t="shared" si="400"/>
        <v>0</v>
      </c>
      <c r="BD133" s="763">
        <f t="shared" si="503"/>
        <v>0</v>
      </c>
      <c r="BE133" s="759">
        <f t="shared" si="401"/>
        <v>0</v>
      </c>
      <c r="BF133" s="508"/>
      <c r="BG133" s="508"/>
      <c r="BH133" s="508"/>
      <c r="BI133" s="509"/>
      <c r="BJ133" s="770" t="str">
        <f t="shared" si="402"/>
        <v/>
      </c>
      <c r="BK133" s="772" t="str">
        <f t="shared" si="403"/>
        <v/>
      </c>
      <c r="BL133" s="648">
        <f t="shared" si="404"/>
        <v>0</v>
      </c>
      <c r="BM133" s="836"/>
      <c r="BN133" s="748"/>
      <c r="BO133" s="593"/>
      <c r="BP133" s="902"/>
      <c r="BQ133" s="756"/>
      <c r="BR133" s="756"/>
      <c r="BS133" s="756"/>
      <c r="BT133" s="929" t="str">
        <f t="shared" si="571"/>
        <v/>
      </c>
      <c r="BU133" s="911"/>
      <c r="BV133" s="752"/>
      <c r="BW133" s="751">
        <f>IF(BV133&lt;&gt;0,VLOOKUP(BV133,'整理番号表 （R6時） '!$P$43:$R$49,2,FALSE),)</f>
        <v>0</v>
      </c>
      <c r="BX133" s="758"/>
      <c r="BY133" s="757"/>
      <c r="BZ133" s="759" t="str">
        <f t="shared" si="405"/>
        <v/>
      </c>
      <c r="CA133" s="712"/>
      <c r="CB133" s="759">
        <f t="shared" si="406"/>
        <v>0</v>
      </c>
      <c r="CC133" s="763" t="str">
        <f t="shared" si="504"/>
        <v/>
      </c>
      <c r="CD133" s="754"/>
      <c r="CE133" s="754"/>
      <c r="CF133" s="759">
        <f t="shared" si="407"/>
        <v>0</v>
      </c>
      <c r="CG133" s="748"/>
      <c r="CH133" s="748"/>
      <c r="CI133" s="622"/>
      <c r="CJ133" s="853"/>
      <c r="CK133" s="854"/>
      <c r="CL133" s="665" t="str">
        <f t="shared" si="408"/>
        <v/>
      </c>
      <c r="CM133" s="666" t="str">
        <f t="shared" si="505"/>
        <v/>
      </c>
      <c r="CN133" s="744"/>
      <c r="CO133" s="496"/>
      <c r="CP133" s="762" t="str">
        <f t="shared" si="506"/>
        <v/>
      </c>
      <c r="CQ133" s="740"/>
      <c r="CR133" s="749"/>
      <c r="CS133" s="740"/>
      <c r="CT133" s="740"/>
      <c r="CU133" s="740"/>
      <c r="CV133" s="649" t="str">
        <f t="shared" si="409"/>
        <v/>
      </c>
      <c r="CW133" s="547">
        <f t="shared" si="410"/>
        <v>0</v>
      </c>
      <c r="CX133" s="762" t="str">
        <f t="shared" si="507"/>
        <v/>
      </c>
      <c r="CY133" s="715"/>
      <c r="CZ133" s="740"/>
      <c r="DA133" s="715"/>
      <c r="DB133" s="715"/>
      <c r="DC133" s="714"/>
      <c r="DD133" s="649" t="str">
        <f t="shared" si="411"/>
        <v/>
      </c>
      <c r="DE133" s="547" t="str">
        <f t="shared" si="412"/>
        <v/>
      </c>
      <c r="DF133" s="762">
        <f t="shared" si="413"/>
        <v>0</v>
      </c>
      <c r="DG133" s="762" t="str">
        <f t="shared" si="414"/>
        <v/>
      </c>
      <c r="DH133" s="762">
        <f t="shared" si="415"/>
        <v>0</v>
      </c>
      <c r="DI133" s="762">
        <f t="shared" si="416"/>
        <v>0</v>
      </c>
      <c r="DJ133" s="762">
        <f t="shared" si="417"/>
        <v>0</v>
      </c>
      <c r="DK133" s="762">
        <f t="shared" si="418"/>
        <v>0</v>
      </c>
      <c r="DL133" s="762">
        <f t="shared" si="419"/>
        <v>0</v>
      </c>
      <c r="DM133" s="762" t="str">
        <f t="shared" si="420"/>
        <v/>
      </c>
      <c r="DN133" s="855"/>
      <c r="DO133" s="661">
        <f t="shared" si="572"/>
        <v>0</v>
      </c>
      <c r="DP133" s="336">
        <f t="shared" si="572"/>
        <v>0</v>
      </c>
      <c r="DQ133" s="336">
        <f t="shared" si="572"/>
        <v>0</v>
      </c>
      <c r="DR133" s="336">
        <f t="shared" si="572"/>
        <v>0</v>
      </c>
      <c r="DS133" s="336">
        <f t="shared" si="572"/>
        <v>0</v>
      </c>
      <c r="DT133" s="336">
        <f t="shared" si="572"/>
        <v>0</v>
      </c>
      <c r="DU133" s="336">
        <f t="shared" si="508"/>
        <v>0</v>
      </c>
      <c r="DV133" s="336">
        <f t="shared" si="573"/>
        <v>0</v>
      </c>
      <c r="DW133" s="336">
        <f t="shared" si="573"/>
        <v>0</v>
      </c>
      <c r="DX133" s="336">
        <f t="shared" si="573"/>
        <v>0</v>
      </c>
      <c r="DY133" s="336">
        <f t="shared" si="573"/>
        <v>0</v>
      </c>
      <c r="DZ133" s="336">
        <f t="shared" si="573"/>
        <v>0</v>
      </c>
      <c r="EA133" s="336">
        <f t="shared" si="573"/>
        <v>0</v>
      </c>
      <c r="EB133" s="336">
        <f t="shared" si="509"/>
        <v>0</v>
      </c>
      <c r="EC133" s="336">
        <f t="shared" si="510"/>
        <v>0</v>
      </c>
      <c r="ED133" s="336">
        <f t="shared" si="511"/>
        <v>0</v>
      </c>
      <c r="EE133" s="336">
        <f t="shared" si="512"/>
        <v>0</v>
      </c>
      <c r="EF133" s="336">
        <f t="shared" si="513"/>
        <v>0</v>
      </c>
      <c r="EG133" s="390">
        <f t="shared" si="514"/>
        <v>0</v>
      </c>
      <c r="EH133" s="650">
        <f t="shared" si="421"/>
        <v>0</v>
      </c>
      <c r="EI133" s="650">
        <f>IF($AA133=1,IF(SUM($EH133:EH133)&lt;&gt;1,IF(SUM(GR133,HC133,HL133)&gt;0,1,),),)</f>
        <v>0</v>
      </c>
      <c r="EJ133" s="650">
        <f>IF($AA133=1,IF(SUM($EH133:EI133)&lt;&gt;1,IF(SUM(GS133,HD133,HM133)&gt;0,1,),),)</f>
        <v>0</v>
      </c>
      <c r="EK133" s="650">
        <f>IF($AA133=1,IF(SUM($EH133:EJ133)&lt;&gt;1,IF(SUM(GT133,HE133,HN133)&gt;0,1,),),)</f>
        <v>0</v>
      </c>
      <c r="EL133" s="650">
        <f>IF($AA133=1,IF(SUM($EH133:EK133)&lt;&gt;1,IF(SUM(GU133,GZ133,HF133,HO133)&gt;0,1,),),)</f>
        <v>0</v>
      </c>
      <c r="EM133" s="650">
        <f>IF($AA133=1,IF(SUM($EH133:EK133)&lt;&gt;1,IF(SUM(GV133,HG133,HP133)&gt;0,1,),),)</f>
        <v>0</v>
      </c>
      <c r="EN133" s="650">
        <f>IF($AA133=1,IF(SUM($EH133:EL133)&lt;&gt;1,IF(SUM(GW133,HH133,HQ133)&gt;0,1,),),)</f>
        <v>0</v>
      </c>
      <c r="EO133" s="650">
        <f>IF($AA133=1,IF(SUM($EH133:EM133)&lt;&gt;1,IF(SUM(GX133,HI133,HR133)&gt;0,1,),),)</f>
        <v>0</v>
      </c>
      <c r="EP133" s="650">
        <f>IF($AA133=1,IF(SUM($EH133:EO133)&lt;&gt;1,IF(SUM(GY133,HJ133,HS133,HA133)&gt;0,1,),),)</f>
        <v>0</v>
      </c>
      <c r="EQ133" s="818"/>
      <c r="ER133" s="818"/>
      <c r="ES133" s="818"/>
      <c r="ET133" s="818"/>
      <c r="EU133" s="818"/>
      <c r="EV133" s="818"/>
      <c r="EW133" s="59"/>
      <c r="EX133" s="59"/>
      <c r="EY133" s="59"/>
      <c r="EZ133" s="59"/>
      <c r="FA133" s="59"/>
      <c r="FB133" s="650">
        <f t="shared" si="327"/>
        <v>0</v>
      </c>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11"/>
      <c r="GB133" s="59"/>
      <c r="GC133" s="932"/>
      <c r="GD133" s="662"/>
      <c r="GE133" s="512"/>
      <c r="GF133" s="513"/>
      <c r="GG133" s="514"/>
      <c r="GH133" s="514"/>
      <c r="GI133" s="515">
        <f t="shared" si="515"/>
        <v>0</v>
      </c>
      <c r="GJ133" s="516">
        <f t="shared" si="516"/>
        <v>0</v>
      </c>
      <c r="GK133" s="517">
        <f t="shared" si="330"/>
        <v>0</v>
      </c>
      <c r="GL133" s="518">
        <f t="shared" si="517"/>
        <v>0</v>
      </c>
      <c r="GM133" s="518">
        <f t="shared" si="518"/>
        <v>0</v>
      </c>
      <c r="GN133" s="518">
        <f t="shared" si="519"/>
        <v>0</v>
      </c>
      <c r="GO133" s="518">
        <f t="shared" si="520"/>
        <v>0</v>
      </c>
      <c r="GP133" s="517">
        <f t="shared" si="422"/>
        <v>0</v>
      </c>
      <c r="GQ133" s="517">
        <f t="shared" si="423"/>
        <v>0</v>
      </c>
      <c r="GR133" s="517">
        <f>IF($GF133&lt;&gt;1,IF(AND(SUM($GQ133:GQ133)&lt;&gt;1),IF($GI133&gt;=10,1,),),0)</f>
        <v>0</v>
      </c>
      <c r="GS133" s="517">
        <f>IF($GF133&lt;&gt;1,IF(AND(SUM($GQ133:GR133)&lt;&gt;1),IF(AND($GE133=1,$GI133&gt;=4),1,),),0)</f>
        <v>0</v>
      </c>
      <c r="GT133" s="517">
        <f>IF($GF133&lt;&gt;1,IF(AND(SUM($GQ133:GS133)&lt;&gt;1),IF(AND($GE133=1,$GI133&gt;=2),1,),),0)</f>
        <v>0</v>
      </c>
      <c r="GU133" s="517">
        <f>IF($GF133&lt;&gt;1,IF(AND(SUM($GQ133:GT133)&lt;&gt;1),IF(AND($GE133=1,$GI133&gt;0),1,),),0)</f>
        <v>0</v>
      </c>
      <c r="GV133" s="517">
        <f>IF($GF133&lt;&gt;1,IF(AND(SUM($GQ133:GU133)&lt;&gt;1),IF($GI133&gt;=4,1,),),0)</f>
        <v>0</v>
      </c>
      <c r="GW133" s="517">
        <f>IF($GF133&lt;&gt;1,IF(AND(SUM($GQ133:GV133)&lt;&gt;1),IF($GE133=1,1,),),0)</f>
        <v>0</v>
      </c>
      <c r="GX133" s="517">
        <f>IF($GF133&lt;&gt;1,IF(AND(SUM($GQ133:GW133)&lt;&gt;1),IF($GI133&gt;=2,1,),),0)</f>
        <v>0</v>
      </c>
      <c r="GY133" s="517">
        <f>IF($GF133&lt;&gt;1,IF(AND(SUM($GQ133:GX133)&lt;&gt;1),IF($GI133&gt;0,1,),),0)</f>
        <v>0</v>
      </c>
      <c r="GZ133" s="517">
        <f t="shared" si="424"/>
        <v>0</v>
      </c>
      <c r="HA133" s="517">
        <f>IF(AND(SUM($GZ133:GZ133)&lt;&gt;1,$GP133=4,$GF133=1,$GI133&gt;0),1,0)</f>
        <v>0</v>
      </c>
      <c r="HB133" s="517">
        <f t="shared" si="425"/>
        <v>0</v>
      </c>
      <c r="HC133" s="517">
        <f t="shared" si="426"/>
        <v>0</v>
      </c>
      <c r="HD133" s="517">
        <f>IF(AND($GP133=2,SUM($HB133:HC133)&lt;&gt;1),IF(AND($GE133=1,$GJ133&gt;=0.2),1,),)</f>
        <v>0</v>
      </c>
      <c r="HE133" s="517">
        <f>IF(AND($GP133=2,SUM($HB133:HD133)&lt;&gt;1),IF(AND($GE133=1,$GJ133&gt;=0.1),1,),)</f>
        <v>0</v>
      </c>
      <c r="HF133" s="517">
        <f>IF(AND($GP133=2,SUM($HB133:HE133)&lt;&gt;1),IF(AND($GE133=1,$GI133&gt;0),1,),)</f>
        <v>0</v>
      </c>
      <c r="HG133" s="517">
        <f>IF(AND($GP133=2,SUM($HB133:HF133)&lt;&gt;1),IF($GJ133&gt;=0.2,1,),)</f>
        <v>0</v>
      </c>
      <c r="HH133" s="517">
        <f>IF(AND($GP133=2,SUM($HB133:HG133)&lt;&gt;1),IF($GE133=1,1,),)</f>
        <v>0</v>
      </c>
      <c r="HI133" s="517">
        <f>IF(AND($GP133=2,SUM($HB133:HH133)&lt;&gt;1),IF($GJ133&gt;=0.1,1,),)</f>
        <v>0</v>
      </c>
      <c r="HJ133" s="517">
        <f>IF(AND(SUM($HB133:HI133)&lt;&gt;1,$GP133=2,$GI133&gt;0),1,)</f>
        <v>0</v>
      </c>
      <c r="HK133" s="517">
        <f t="shared" si="427"/>
        <v>0</v>
      </c>
      <c r="HL133" s="517">
        <f t="shared" si="428"/>
        <v>0</v>
      </c>
      <c r="HM133" s="517">
        <f>IF(AND($GP133=3,SUM($HK133:HL133)&lt;&gt;1),IF(AND($GE133=1,$GJ133&gt;=0.1),1,),)</f>
        <v>0</v>
      </c>
      <c r="HN133" s="517">
        <f>IF(AND($GP133=3,SUM($HK133:HM133)&lt;&gt;1),IF(AND($GE133=1,$GJ133&gt;=0.05),1,),)</f>
        <v>0</v>
      </c>
      <c r="HO133" s="517">
        <f>IF(AND($GP133=3,SUM($HK133:HN133)&lt;&gt;1),IF(AND($GE133=1,$GI133&gt;0),1,),)</f>
        <v>0</v>
      </c>
      <c r="HP133" s="517">
        <f>IF(AND($GP133=3,SUM($HK133:HO133)&lt;&gt;1),IF($GJ133&gt;=0.1,1,),)</f>
        <v>0</v>
      </c>
      <c r="HQ133" s="517">
        <f>IF(AND($GP133=3,SUM($HK133:HP133)&lt;&gt;1),IF($GE133=1,1,),)</f>
        <v>0</v>
      </c>
      <c r="HR133" s="517">
        <f>IF(AND($GP133=3,SUM($HK133:HQ133)&lt;&gt;1),IF($GJ133&gt;=0.05,1,),)</f>
        <v>0</v>
      </c>
      <c r="HS133" s="517">
        <f>IF(AND(SUM($HK133:HR133)&lt;&gt;1,$GP133=3,$GF133=1,$GI133&gt;0),1,)</f>
        <v>0</v>
      </c>
      <c r="HT133" s="831"/>
      <c r="HU133" s="520">
        <f t="shared" si="429"/>
        <v>0</v>
      </c>
      <c r="HV133" s="521">
        <f t="shared" si="430"/>
        <v>0</v>
      </c>
      <c r="HW133" s="521">
        <f t="shared" si="431"/>
        <v>0</v>
      </c>
      <c r="HX133" s="521">
        <f t="shared" si="432"/>
        <v>0</v>
      </c>
      <c r="HY133" s="521">
        <f t="shared" si="433"/>
        <v>0</v>
      </c>
      <c r="HZ133" s="521">
        <f t="shared" si="434"/>
        <v>0</v>
      </c>
      <c r="IA133" s="521">
        <f t="shared" si="435"/>
        <v>0</v>
      </c>
      <c r="IB133" s="521">
        <f t="shared" si="436"/>
        <v>0</v>
      </c>
      <c r="IC133" s="521">
        <f t="shared" si="437"/>
        <v>0</v>
      </c>
      <c r="ID133" s="521">
        <f t="shared" si="438"/>
        <v>0</v>
      </c>
      <c r="IE133" s="521">
        <f t="shared" si="439"/>
        <v>0</v>
      </c>
      <c r="IF133" s="521">
        <f t="shared" si="440"/>
        <v>0</v>
      </c>
      <c r="IG133" s="521">
        <f t="shared" si="441"/>
        <v>0</v>
      </c>
      <c r="IH133" s="521">
        <f t="shared" si="442"/>
        <v>0</v>
      </c>
      <c r="II133" s="521">
        <f t="shared" si="443"/>
        <v>0</v>
      </c>
      <c r="IJ133" s="521">
        <f t="shared" si="444"/>
        <v>0</v>
      </c>
      <c r="IK133" s="521">
        <f t="shared" si="445"/>
        <v>0</v>
      </c>
      <c r="IL133" s="521">
        <f t="shared" si="446"/>
        <v>0</v>
      </c>
      <c r="IM133" s="521">
        <f t="shared" si="447"/>
        <v>0</v>
      </c>
      <c r="IN133" s="521">
        <f t="shared" si="521"/>
        <v>0</v>
      </c>
      <c r="IO133" s="521">
        <f t="shared" si="522"/>
        <v>0</v>
      </c>
      <c r="IP133" s="521">
        <f t="shared" si="523"/>
        <v>0</v>
      </c>
      <c r="IQ133" s="521">
        <f t="shared" si="524"/>
        <v>0</v>
      </c>
      <c r="IR133" s="521">
        <f t="shared" si="525"/>
        <v>0</v>
      </c>
      <c r="IS133" s="521">
        <f t="shared" si="526"/>
        <v>0</v>
      </c>
      <c r="IT133" s="521">
        <f t="shared" si="527"/>
        <v>0</v>
      </c>
      <c r="IU133" s="521">
        <f t="shared" si="528"/>
        <v>0</v>
      </c>
      <c r="IV133" s="521">
        <f t="shared" si="529"/>
        <v>0</v>
      </c>
      <c r="IW133" s="823">
        <f t="shared" si="530"/>
        <v>0</v>
      </c>
      <c r="IX133" s="521">
        <f t="shared" si="531"/>
        <v>0</v>
      </c>
      <c r="IY133" s="521">
        <f t="shared" si="532"/>
        <v>0</v>
      </c>
      <c r="IZ133" s="823">
        <f t="shared" si="448"/>
        <v>0</v>
      </c>
      <c r="JA133" s="521">
        <f t="shared" si="533"/>
        <v>0</v>
      </c>
      <c r="JB133" s="521">
        <f t="shared" si="534"/>
        <v>0</v>
      </c>
      <c r="JC133" s="521">
        <f t="shared" si="535"/>
        <v>0</v>
      </c>
      <c r="JD133" s="521">
        <f t="shared" si="449"/>
        <v>0</v>
      </c>
      <c r="JE133" s="521">
        <f t="shared" si="450"/>
        <v>0</v>
      </c>
      <c r="JF133" s="521">
        <f t="shared" si="451"/>
        <v>0</v>
      </c>
      <c r="JG133" s="521">
        <f t="shared" si="452"/>
        <v>0</v>
      </c>
      <c r="JH133" s="521">
        <f t="shared" si="453"/>
        <v>0</v>
      </c>
      <c r="JI133" s="521">
        <f t="shared" si="454"/>
        <v>0</v>
      </c>
      <c r="JJ133" s="521">
        <f t="shared" si="455"/>
        <v>0</v>
      </c>
      <c r="JK133" s="521">
        <f t="shared" si="456"/>
        <v>0</v>
      </c>
      <c r="JL133" s="521">
        <f t="shared" si="457"/>
        <v>0</v>
      </c>
      <c r="JM133" s="521">
        <f t="shared" si="458"/>
        <v>0</v>
      </c>
      <c r="JN133" s="521">
        <f t="shared" si="459"/>
        <v>0</v>
      </c>
      <c r="JO133" s="521">
        <f t="shared" si="460"/>
        <v>0</v>
      </c>
      <c r="JP133" s="521">
        <f t="shared" si="461"/>
        <v>0</v>
      </c>
      <c r="JQ133" s="521">
        <f t="shared" si="462"/>
        <v>0</v>
      </c>
      <c r="JR133" s="521">
        <f t="shared" si="463"/>
        <v>0</v>
      </c>
      <c r="JS133" s="521">
        <f t="shared" si="464"/>
        <v>0</v>
      </c>
      <c r="JT133" s="521">
        <f t="shared" si="465"/>
        <v>0</v>
      </c>
      <c r="JU133" s="521">
        <f t="shared" si="466"/>
        <v>0</v>
      </c>
      <c r="JV133" s="521">
        <f t="shared" si="467"/>
        <v>0</v>
      </c>
      <c r="JW133" s="521">
        <f t="shared" si="468"/>
        <v>0</v>
      </c>
      <c r="JX133" s="521">
        <f t="shared" si="469"/>
        <v>0</v>
      </c>
      <c r="JY133" s="521">
        <f t="shared" si="470"/>
        <v>0</v>
      </c>
      <c r="JZ133" s="521">
        <f t="shared" si="471"/>
        <v>0</v>
      </c>
      <c r="KA133" s="521">
        <f t="shared" si="472"/>
        <v>0</v>
      </c>
      <c r="KB133" s="521">
        <f t="shared" si="473"/>
        <v>0</v>
      </c>
      <c r="KC133" s="521">
        <f t="shared" si="474"/>
        <v>0</v>
      </c>
      <c r="KD133" s="521">
        <f t="shared" si="475"/>
        <v>0</v>
      </c>
      <c r="KE133" s="521">
        <f t="shared" si="476"/>
        <v>0</v>
      </c>
      <c r="KF133" s="521">
        <f t="shared" si="536"/>
        <v>0</v>
      </c>
      <c r="KG133" s="521">
        <f t="shared" si="477"/>
        <v>0</v>
      </c>
      <c r="KH133" s="521">
        <f t="shared" si="478"/>
        <v>0</v>
      </c>
      <c r="KI133" s="522">
        <f t="shared" si="479"/>
        <v>0</v>
      </c>
      <c r="KJ133" s="521">
        <f t="shared" si="537"/>
        <v>0</v>
      </c>
      <c r="KK133" s="760">
        <f>IF(H133=1,VLOOKUP(C133,'総括表 (A表)'!$E$12:$AW$542,42,FALSE),)</f>
        <v>0</v>
      </c>
      <c r="KL133" s="524">
        <f t="shared" si="480"/>
        <v>0</v>
      </c>
      <c r="KM133" s="521" t="str">
        <f t="shared" si="352"/>
        <v/>
      </c>
      <c r="KN133" s="521" t="str">
        <f t="shared" si="353"/>
        <v/>
      </c>
      <c r="KO133" s="521" t="str">
        <f t="shared" si="481"/>
        <v/>
      </c>
      <c r="KP133" s="521" t="str">
        <f t="shared" si="354"/>
        <v/>
      </c>
      <c r="KQ133" s="521" t="str">
        <f t="shared" si="355"/>
        <v/>
      </c>
      <c r="KR133" s="521" t="str">
        <f t="shared" si="356"/>
        <v/>
      </c>
      <c r="KS133" s="521" t="str">
        <f t="shared" si="357"/>
        <v/>
      </c>
      <c r="KT133" s="521" t="str">
        <f t="shared" si="358"/>
        <v/>
      </c>
      <c r="KU133" s="760" t="str">
        <f t="shared" si="359"/>
        <v/>
      </c>
      <c r="KV133" s="521" t="str">
        <f t="shared" si="538"/>
        <v/>
      </c>
      <c r="KW133" s="520">
        <f t="shared" si="361"/>
        <v>0</v>
      </c>
      <c r="KX133" s="521" t="str">
        <f t="shared" si="482"/>
        <v/>
      </c>
      <c r="KY133" s="525">
        <f t="shared" si="539"/>
        <v>0</v>
      </c>
      <c r="KZ133" s="521" t="str">
        <f t="shared" si="540"/>
        <v/>
      </c>
      <c r="LA133" s="760" t="str">
        <f t="shared" si="541"/>
        <v/>
      </c>
      <c r="LB133" s="526" t="str">
        <f t="shared" si="365"/>
        <v>○</v>
      </c>
      <c r="LC133" s="520">
        <f t="shared" si="483"/>
        <v>0</v>
      </c>
      <c r="LD133" s="527">
        <f t="shared" si="484"/>
        <v>0</v>
      </c>
      <c r="LE133" s="527" t="str">
        <f t="shared" si="485"/>
        <v/>
      </c>
      <c r="LF133" s="761" t="str">
        <f t="shared" si="486"/>
        <v/>
      </c>
      <c r="LG133" s="735" t="str">
        <f t="shared" si="542"/>
        <v/>
      </c>
      <c r="LH133" s="530" t="str">
        <f t="shared" si="543"/>
        <v>○</v>
      </c>
      <c r="LI133" s="736">
        <f t="shared" si="368"/>
        <v>0</v>
      </c>
      <c r="LJ133" s="761">
        <f t="shared" si="544"/>
        <v>0</v>
      </c>
      <c r="LK133" s="532">
        <f t="shared" si="487"/>
        <v>0</v>
      </c>
      <c r="LL133" s="533" t="str">
        <f t="shared" si="488"/>
        <v>○</v>
      </c>
      <c r="LM133" s="600">
        <f t="shared" si="545"/>
        <v>0</v>
      </c>
      <c r="LN133" s="602" t="str">
        <f t="shared" si="489"/>
        <v>○</v>
      </c>
      <c r="LO133" s="608">
        <f t="shared" si="371"/>
        <v>0</v>
      </c>
      <c r="LP133" s="521" t="str">
        <f t="shared" si="546"/>
        <v/>
      </c>
      <c r="LQ133" s="607">
        <f t="shared" si="547"/>
        <v>0</v>
      </c>
      <c r="LR133" s="521" t="str">
        <f t="shared" si="548"/>
        <v/>
      </c>
      <c r="LS133" s="519" t="str">
        <f t="shared" si="549"/>
        <v/>
      </c>
      <c r="LT133" s="526" t="str">
        <f t="shared" si="376"/>
        <v>○</v>
      </c>
      <c r="LU133" s="601" t="str">
        <f t="shared" si="490"/>
        <v/>
      </c>
      <c r="LV133" s="601">
        <f t="shared" si="491"/>
        <v>0</v>
      </c>
      <c r="LW133" s="761">
        <f t="shared" si="550"/>
        <v>0</v>
      </c>
      <c r="LX133" s="735">
        <f t="shared" si="551"/>
        <v>0</v>
      </c>
      <c r="LY133" s="530" t="str">
        <f t="shared" si="379"/>
        <v>○</v>
      </c>
      <c r="LZ133" s="736">
        <f t="shared" si="552"/>
        <v>0</v>
      </c>
      <c r="MA133" s="761">
        <f t="shared" si="553"/>
        <v>0</v>
      </c>
      <c r="MB133" s="532">
        <f t="shared" si="554"/>
        <v>0</v>
      </c>
      <c r="MC133" s="533" t="str">
        <f t="shared" si="492"/>
        <v>○</v>
      </c>
      <c r="MD133" s="473">
        <f>IF(AND($H133=1,$T133=1),SUMIF($E$14:$E$213,E133,$CA$14:CA332),0)</f>
        <v>0</v>
      </c>
      <c r="ME133" s="856" t="str">
        <f t="shared" si="383"/>
        <v>○</v>
      </c>
      <c r="MF133" s="869" t="str">
        <f t="shared" si="493"/>
        <v/>
      </c>
      <c r="MG133" s="870" t="str">
        <f t="shared" si="555"/>
        <v/>
      </c>
      <c r="MH133" s="871" t="str">
        <f t="shared" si="556"/>
        <v/>
      </c>
      <c r="MI133" s="872" t="str">
        <f t="shared" si="494"/>
        <v/>
      </c>
      <c r="MJ133" s="873" t="str">
        <f t="shared" si="557"/>
        <v/>
      </c>
      <c r="MK133" s="874">
        <f t="shared" si="558"/>
        <v>0</v>
      </c>
    </row>
    <row r="134" spans="1:349" s="739" customFormat="1" ht="18.649999999999999" customHeight="1">
      <c r="A134" s="610">
        <f t="shared" si="559"/>
        <v>0</v>
      </c>
      <c r="B134" s="610">
        <f t="shared" si="563"/>
        <v>0</v>
      </c>
      <c r="C134" s="610">
        <f t="shared" si="570"/>
        <v>0</v>
      </c>
      <c r="D134" s="610">
        <f t="shared" si="564"/>
        <v>0</v>
      </c>
      <c r="E134" s="610">
        <f t="shared" si="565"/>
        <v>0</v>
      </c>
      <c r="F134" s="610">
        <f t="shared" si="566"/>
        <v>0</v>
      </c>
      <c r="G134" s="610">
        <f t="shared" si="567"/>
        <v>0</v>
      </c>
      <c r="H134" s="610">
        <f t="shared" si="568"/>
        <v>0</v>
      </c>
      <c r="I134" s="611">
        <f t="shared" si="313"/>
        <v>121</v>
      </c>
      <c r="J134" s="719"/>
      <c r="K134" s="720"/>
      <c r="L134" s="720"/>
      <c r="M134" s="720"/>
      <c r="N134" s="924"/>
      <c r="O134" s="918"/>
      <c r="P134" s="742"/>
      <c r="Q134" s="637">
        <f t="shared" si="394"/>
        <v>0</v>
      </c>
      <c r="R134" s="723"/>
      <c r="S134" s="724"/>
      <c r="T134" s="724"/>
      <c r="U134" s="724"/>
      <c r="V134" s="762">
        <f t="shared" si="569"/>
        <v>0</v>
      </c>
      <c r="W134" s="741"/>
      <c r="X134" s="745"/>
      <c r="Y134" s="745"/>
      <c r="Z134" s="741"/>
      <c r="AA134" s="639" t="str">
        <f t="shared" si="395"/>
        <v/>
      </c>
      <c r="AB134" s="640" t="str">
        <f t="shared" si="396"/>
        <v/>
      </c>
      <c r="AC134" s="731"/>
      <c r="AD134" s="641">
        <f t="shared" si="397"/>
        <v>0</v>
      </c>
      <c r="AE134" s="729"/>
      <c r="AF134" s="728">
        <f>'整理番号表 （R6時） '!$AC134</f>
        <v>0</v>
      </c>
      <c r="AG134" s="730">
        <f t="shared" si="560"/>
        <v>0</v>
      </c>
      <c r="AH134" s="731"/>
      <c r="AI134" s="731"/>
      <c r="AJ134" s="639">
        <f>IF(AI134&lt;&gt;0,VLOOKUP(AI134,'整理番号表 （R6時） '!$B$20:$F$47,2,FALSE),)</f>
        <v>0</v>
      </c>
      <c r="AK134" s="733"/>
      <c r="AL134" s="733"/>
      <c r="AM134" s="733"/>
      <c r="AN134" s="752"/>
      <c r="AO134" s="644" t="str">
        <f>IF(AND($S134=1,$AN134&lt;&gt;0),VLOOKUP(AN134,'整理番号表 （R6時） '!$P$6:$Q$39,2,FALSE),IF(AND($T134=1,$AN134&gt;0,$AN134&lt;=8),VLOOKUP($AN134,'整理番号表 （R6時） '!$P$6:$Q$13,2,FALSE),IF($AN134&gt;=9,"ﾘｰｽは1～8の数字を選択","")))</f>
        <v/>
      </c>
      <c r="AP134" s="865"/>
      <c r="AQ134" s="645">
        <f t="shared" si="399"/>
        <v>0</v>
      </c>
      <c r="AR134" s="810"/>
      <c r="AS134" s="741"/>
      <c r="AT134" s="756"/>
      <c r="AU134" s="757"/>
      <c r="AV134" s="755"/>
      <c r="AW134" s="752"/>
      <c r="AX134" s="751">
        <f>IF(AW134&lt;&gt;0,VLOOKUP(AW134,'整理番号表 （R6時） '!$P$43:$R$49,2,FALSE),)</f>
        <v>0</v>
      </c>
      <c r="AY134" s="758"/>
      <c r="AZ134" s="757"/>
      <c r="BA134" s="755"/>
      <c r="BB134" s="754"/>
      <c r="BC134" s="759">
        <f t="shared" si="400"/>
        <v>0</v>
      </c>
      <c r="BD134" s="763">
        <f t="shared" si="503"/>
        <v>0</v>
      </c>
      <c r="BE134" s="759">
        <f t="shared" si="401"/>
        <v>0</v>
      </c>
      <c r="BF134" s="508"/>
      <c r="BG134" s="508"/>
      <c r="BH134" s="508"/>
      <c r="BI134" s="509"/>
      <c r="BJ134" s="770" t="str">
        <f t="shared" si="402"/>
        <v/>
      </c>
      <c r="BK134" s="772" t="str">
        <f t="shared" si="403"/>
        <v/>
      </c>
      <c r="BL134" s="648">
        <f t="shared" si="404"/>
        <v>0</v>
      </c>
      <c r="BM134" s="836"/>
      <c r="BN134" s="748"/>
      <c r="BO134" s="593"/>
      <c r="BP134" s="902"/>
      <c r="BQ134" s="756"/>
      <c r="BR134" s="756"/>
      <c r="BS134" s="756"/>
      <c r="BT134" s="929" t="str">
        <f t="shared" si="571"/>
        <v/>
      </c>
      <c r="BU134" s="911"/>
      <c r="BV134" s="752"/>
      <c r="BW134" s="751">
        <f>IF(BV134&lt;&gt;0,VLOOKUP(BV134,'整理番号表 （R6時） '!$P$43:$R$49,2,FALSE),)</f>
        <v>0</v>
      </c>
      <c r="BX134" s="758"/>
      <c r="BY134" s="757"/>
      <c r="BZ134" s="759" t="str">
        <f t="shared" si="405"/>
        <v/>
      </c>
      <c r="CA134" s="712"/>
      <c r="CB134" s="759">
        <f t="shared" si="406"/>
        <v>0</v>
      </c>
      <c r="CC134" s="763" t="str">
        <f t="shared" si="504"/>
        <v/>
      </c>
      <c r="CD134" s="754"/>
      <c r="CE134" s="754"/>
      <c r="CF134" s="759">
        <f t="shared" si="407"/>
        <v>0</v>
      </c>
      <c r="CG134" s="748"/>
      <c r="CH134" s="748"/>
      <c r="CI134" s="622"/>
      <c r="CJ134" s="853"/>
      <c r="CK134" s="854"/>
      <c r="CL134" s="665" t="str">
        <f t="shared" si="408"/>
        <v/>
      </c>
      <c r="CM134" s="666" t="str">
        <f t="shared" si="505"/>
        <v/>
      </c>
      <c r="CN134" s="744"/>
      <c r="CO134" s="496"/>
      <c r="CP134" s="762" t="str">
        <f t="shared" si="506"/>
        <v/>
      </c>
      <c r="CQ134" s="740"/>
      <c r="CR134" s="749"/>
      <c r="CS134" s="740"/>
      <c r="CT134" s="740"/>
      <c r="CU134" s="740"/>
      <c r="CV134" s="649" t="str">
        <f t="shared" si="409"/>
        <v/>
      </c>
      <c r="CW134" s="547">
        <f t="shared" si="410"/>
        <v>0</v>
      </c>
      <c r="CX134" s="762" t="str">
        <f t="shared" si="507"/>
        <v/>
      </c>
      <c r="CY134" s="715"/>
      <c r="CZ134" s="740"/>
      <c r="DA134" s="715"/>
      <c r="DB134" s="715"/>
      <c r="DC134" s="714"/>
      <c r="DD134" s="649" t="str">
        <f t="shared" si="411"/>
        <v/>
      </c>
      <c r="DE134" s="547" t="str">
        <f t="shared" si="412"/>
        <v/>
      </c>
      <c r="DF134" s="762">
        <f t="shared" si="413"/>
        <v>0</v>
      </c>
      <c r="DG134" s="762" t="str">
        <f t="shared" si="414"/>
        <v/>
      </c>
      <c r="DH134" s="762">
        <f t="shared" si="415"/>
        <v>0</v>
      </c>
      <c r="DI134" s="762">
        <f t="shared" si="416"/>
        <v>0</v>
      </c>
      <c r="DJ134" s="762">
        <f t="shared" si="417"/>
        <v>0</v>
      </c>
      <c r="DK134" s="762">
        <f t="shared" si="418"/>
        <v>0</v>
      </c>
      <c r="DL134" s="762">
        <f t="shared" si="419"/>
        <v>0</v>
      </c>
      <c r="DM134" s="762" t="str">
        <f t="shared" si="420"/>
        <v/>
      </c>
      <c r="DN134" s="855"/>
      <c r="DO134" s="661">
        <f t="shared" ref="DO134:DT143" si="574">IF(OR($CQ134&lt;=0,$CU134&lt;=0),0,IF(AND($AA134=1,$H134=1,$FU134&lt;&gt;1,DO$2&lt;=$CV134,$CV134&lt;DP$2),1,))</f>
        <v>0</v>
      </c>
      <c r="DP134" s="336">
        <f t="shared" si="574"/>
        <v>0</v>
      </c>
      <c r="DQ134" s="336">
        <f t="shared" si="574"/>
        <v>0</v>
      </c>
      <c r="DR134" s="336">
        <f t="shared" si="574"/>
        <v>0</v>
      </c>
      <c r="DS134" s="336">
        <f t="shared" si="574"/>
        <v>0</v>
      </c>
      <c r="DT134" s="336">
        <f t="shared" si="574"/>
        <v>0</v>
      </c>
      <c r="DU134" s="336">
        <f t="shared" si="508"/>
        <v>0</v>
      </c>
      <c r="DV134" s="336">
        <f t="shared" ref="DV134:EA143" si="575">IF($CU134&lt;0,0,IF(AND($AA134=1,$H134=1,$FU134&lt;&gt;1,DV$2&lt;=$CW134,$CW134&lt;DW$2),1,))</f>
        <v>0</v>
      </c>
      <c r="DW134" s="336">
        <f t="shared" si="575"/>
        <v>0</v>
      </c>
      <c r="DX134" s="336">
        <f t="shared" si="575"/>
        <v>0</v>
      </c>
      <c r="DY134" s="336">
        <f t="shared" si="575"/>
        <v>0</v>
      </c>
      <c r="DZ134" s="336">
        <f t="shared" si="575"/>
        <v>0</v>
      </c>
      <c r="EA134" s="336">
        <f t="shared" si="575"/>
        <v>0</v>
      </c>
      <c r="EB134" s="336">
        <f t="shared" si="509"/>
        <v>0</v>
      </c>
      <c r="EC134" s="336">
        <f t="shared" si="510"/>
        <v>0</v>
      </c>
      <c r="ED134" s="336">
        <f t="shared" si="511"/>
        <v>0</v>
      </c>
      <c r="EE134" s="336">
        <f t="shared" si="512"/>
        <v>0</v>
      </c>
      <c r="EF134" s="336">
        <f t="shared" si="513"/>
        <v>0</v>
      </c>
      <c r="EG134" s="390">
        <f t="shared" si="514"/>
        <v>0</v>
      </c>
      <c r="EH134" s="650">
        <f t="shared" si="421"/>
        <v>0</v>
      </c>
      <c r="EI134" s="650">
        <f>IF($AA134=1,IF(SUM($EH134:EH134)&lt;&gt;1,IF(SUM(GR134,HC134,HL134)&gt;0,1,),),)</f>
        <v>0</v>
      </c>
      <c r="EJ134" s="650">
        <f>IF($AA134=1,IF(SUM($EH134:EI134)&lt;&gt;1,IF(SUM(GS134,HD134,HM134)&gt;0,1,),),)</f>
        <v>0</v>
      </c>
      <c r="EK134" s="650">
        <f>IF($AA134=1,IF(SUM($EH134:EJ134)&lt;&gt;1,IF(SUM(GT134,HE134,HN134)&gt;0,1,),),)</f>
        <v>0</v>
      </c>
      <c r="EL134" s="650">
        <f>IF($AA134=1,IF(SUM($EH134:EK134)&lt;&gt;1,IF(SUM(GU134,GZ134,HF134,HO134)&gt;0,1,),),)</f>
        <v>0</v>
      </c>
      <c r="EM134" s="650">
        <f>IF($AA134=1,IF(SUM($EH134:EK134)&lt;&gt;1,IF(SUM(GV134,HG134,HP134)&gt;0,1,),),)</f>
        <v>0</v>
      </c>
      <c r="EN134" s="650">
        <f>IF($AA134=1,IF(SUM($EH134:EL134)&lt;&gt;1,IF(SUM(GW134,HH134,HQ134)&gt;0,1,),),)</f>
        <v>0</v>
      </c>
      <c r="EO134" s="650">
        <f>IF($AA134=1,IF(SUM($EH134:EM134)&lt;&gt;1,IF(SUM(GX134,HI134,HR134)&gt;0,1,),),)</f>
        <v>0</v>
      </c>
      <c r="EP134" s="650">
        <f>IF($AA134=1,IF(SUM($EH134:EO134)&lt;&gt;1,IF(SUM(GY134,HJ134,HS134,HA134)&gt;0,1,),),)</f>
        <v>0</v>
      </c>
      <c r="EQ134" s="818"/>
      <c r="ER134" s="818"/>
      <c r="ES134" s="818"/>
      <c r="ET134" s="818"/>
      <c r="EU134" s="818"/>
      <c r="EV134" s="818"/>
      <c r="EW134" s="59"/>
      <c r="EX134" s="59"/>
      <c r="EY134" s="59"/>
      <c r="EZ134" s="59"/>
      <c r="FA134" s="59"/>
      <c r="FB134" s="650">
        <f t="shared" si="327"/>
        <v>0</v>
      </c>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11"/>
      <c r="GB134" s="59"/>
      <c r="GC134" s="932"/>
      <c r="GD134" s="662"/>
      <c r="GE134" s="512"/>
      <c r="GF134" s="513"/>
      <c r="GG134" s="514"/>
      <c r="GH134" s="514"/>
      <c r="GI134" s="515">
        <f t="shared" si="515"/>
        <v>0</v>
      </c>
      <c r="GJ134" s="516">
        <f t="shared" si="516"/>
        <v>0</v>
      </c>
      <c r="GK134" s="517">
        <f t="shared" si="330"/>
        <v>0</v>
      </c>
      <c r="GL134" s="518">
        <f t="shared" si="517"/>
        <v>0</v>
      </c>
      <c r="GM134" s="518">
        <f t="shared" si="518"/>
        <v>0</v>
      </c>
      <c r="GN134" s="518">
        <f t="shared" si="519"/>
        <v>0</v>
      </c>
      <c r="GO134" s="518">
        <f t="shared" si="520"/>
        <v>0</v>
      </c>
      <c r="GP134" s="517">
        <f t="shared" si="422"/>
        <v>0</v>
      </c>
      <c r="GQ134" s="517">
        <f t="shared" si="423"/>
        <v>0</v>
      </c>
      <c r="GR134" s="517">
        <f>IF($GF134&lt;&gt;1,IF(AND(SUM($GQ134:GQ134)&lt;&gt;1),IF($GI134&gt;=10,1,),),0)</f>
        <v>0</v>
      </c>
      <c r="GS134" s="517">
        <f>IF($GF134&lt;&gt;1,IF(AND(SUM($GQ134:GR134)&lt;&gt;1),IF(AND($GE134=1,$GI134&gt;=4),1,),),0)</f>
        <v>0</v>
      </c>
      <c r="GT134" s="517">
        <f>IF($GF134&lt;&gt;1,IF(AND(SUM($GQ134:GS134)&lt;&gt;1),IF(AND($GE134=1,$GI134&gt;=2),1,),),0)</f>
        <v>0</v>
      </c>
      <c r="GU134" s="517">
        <f>IF($GF134&lt;&gt;1,IF(AND(SUM($GQ134:GT134)&lt;&gt;1),IF(AND($GE134=1,$GI134&gt;0),1,),),0)</f>
        <v>0</v>
      </c>
      <c r="GV134" s="517">
        <f>IF($GF134&lt;&gt;1,IF(AND(SUM($GQ134:GU134)&lt;&gt;1),IF($GI134&gt;=4,1,),),0)</f>
        <v>0</v>
      </c>
      <c r="GW134" s="517">
        <f>IF($GF134&lt;&gt;1,IF(AND(SUM($GQ134:GV134)&lt;&gt;1),IF($GE134=1,1,),),0)</f>
        <v>0</v>
      </c>
      <c r="GX134" s="517">
        <f>IF($GF134&lt;&gt;1,IF(AND(SUM($GQ134:GW134)&lt;&gt;1),IF($GI134&gt;=2,1,),),0)</f>
        <v>0</v>
      </c>
      <c r="GY134" s="517">
        <f>IF($GF134&lt;&gt;1,IF(AND(SUM($GQ134:GX134)&lt;&gt;1),IF($GI134&gt;0,1,),),0)</f>
        <v>0</v>
      </c>
      <c r="GZ134" s="517">
        <f t="shared" si="424"/>
        <v>0</v>
      </c>
      <c r="HA134" s="517">
        <f>IF(AND(SUM($GZ134:GZ134)&lt;&gt;1,$GP134=4,$GF134=1,$GI134&gt;0),1,0)</f>
        <v>0</v>
      </c>
      <c r="HB134" s="517">
        <f t="shared" si="425"/>
        <v>0</v>
      </c>
      <c r="HC134" s="517">
        <f t="shared" si="426"/>
        <v>0</v>
      </c>
      <c r="HD134" s="517">
        <f>IF(AND($GP134=2,SUM($HB134:HC134)&lt;&gt;1),IF(AND($GE134=1,$GJ134&gt;=0.2),1,),)</f>
        <v>0</v>
      </c>
      <c r="HE134" s="517">
        <f>IF(AND($GP134=2,SUM($HB134:HD134)&lt;&gt;1),IF(AND($GE134=1,$GJ134&gt;=0.1),1,),)</f>
        <v>0</v>
      </c>
      <c r="HF134" s="517">
        <f>IF(AND($GP134=2,SUM($HB134:HE134)&lt;&gt;1),IF(AND($GE134=1,$GI134&gt;0),1,),)</f>
        <v>0</v>
      </c>
      <c r="HG134" s="517">
        <f>IF(AND($GP134=2,SUM($HB134:HF134)&lt;&gt;1),IF($GJ134&gt;=0.2,1,),)</f>
        <v>0</v>
      </c>
      <c r="HH134" s="517">
        <f>IF(AND($GP134=2,SUM($HB134:HG134)&lt;&gt;1),IF($GE134=1,1,),)</f>
        <v>0</v>
      </c>
      <c r="HI134" s="517">
        <f>IF(AND($GP134=2,SUM($HB134:HH134)&lt;&gt;1),IF($GJ134&gt;=0.1,1,),)</f>
        <v>0</v>
      </c>
      <c r="HJ134" s="517">
        <f>IF(AND(SUM($HB134:HI134)&lt;&gt;1,$GP134=2,$GI134&gt;0),1,)</f>
        <v>0</v>
      </c>
      <c r="HK134" s="517">
        <f t="shared" si="427"/>
        <v>0</v>
      </c>
      <c r="HL134" s="517">
        <f t="shared" si="428"/>
        <v>0</v>
      </c>
      <c r="HM134" s="517">
        <f>IF(AND($GP134=3,SUM($HK134:HL134)&lt;&gt;1),IF(AND($GE134=1,$GJ134&gt;=0.1),1,),)</f>
        <v>0</v>
      </c>
      <c r="HN134" s="517">
        <f>IF(AND($GP134=3,SUM($HK134:HM134)&lt;&gt;1),IF(AND($GE134=1,$GJ134&gt;=0.05),1,),)</f>
        <v>0</v>
      </c>
      <c r="HO134" s="517">
        <f>IF(AND($GP134=3,SUM($HK134:HN134)&lt;&gt;1),IF(AND($GE134=1,$GI134&gt;0),1,),)</f>
        <v>0</v>
      </c>
      <c r="HP134" s="517">
        <f>IF(AND($GP134=3,SUM($HK134:HO134)&lt;&gt;1),IF($GJ134&gt;=0.1,1,),)</f>
        <v>0</v>
      </c>
      <c r="HQ134" s="517">
        <f>IF(AND($GP134=3,SUM($HK134:HP134)&lt;&gt;1),IF($GE134=1,1,),)</f>
        <v>0</v>
      </c>
      <c r="HR134" s="517">
        <f>IF(AND($GP134=3,SUM($HK134:HQ134)&lt;&gt;1),IF($GJ134&gt;=0.05,1,),)</f>
        <v>0</v>
      </c>
      <c r="HS134" s="517">
        <f>IF(AND(SUM($HK134:HR134)&lt;&gt;1,$GP134=3,$GF134=1,$GI134&gt;0),1,)</f>
        <v>0</v>
      </c>
      <c r="HT134" s="831"/>
      <c r="HU134" s="520">
        <f t="shared" si="429"/>
        <v>0</v>
      </c>
      <c r="HV134" s="521">
        <f t="shared" si="430"/>
        <v>0</v>
      </c>
      <c r="HW134" s="521">
        <f t="shared" si="431"/>
        <v>0</v>
      </c>
      <c r="HX134" s="521">
        <f t="shared" si="432"/>
        <v>0</v>
      </c>
      <c r="HY134" s="521">
        <f t="shared" si="433"/>
        <v>0</v>
      </c>
      <c r="HZ134" s="521">
        <f t="shared" si="434"/>
        <v>0</v>
      </c>
      <c r="IA134" s="521">
        <f t="shared" si="435"/>
        <v>0</v>
      </c>
      <c r="IB134" s="521">
        <f t="shared" si="436"/>
        <v>0</v>
      </c>
      <c r="IC134" s="521">
        <f t="shared" si="437"/>
        <v>0</v>
      </c>
      <c r="ID134" s="521">
        <f t="shared" si="438"/>
        <v>0</v>
      </c>
      <c r="IE134" s="521">
        <f t="shared" si="439"/>
        <v>0</v>
      </c>
      <c r="IF134" s="521">
        <f t="shared" si="440"/>
        <v>0</v>
      </c>
      <c r="IG134" s="521">
        <f t="shared" si="441"/>
        <v>0</v>
      </c>
      <c r="IH134" s="521">
        <f t="shared" si="442"/>
        <v>0</v>
      </c>
      <c r="II134" s="521">
        <f t="shared" si="443"/>
        <v>0</v>
      </c>
      <c r="IJ134" s="521">
        <f t="shared" si="444"/>
        <v>0</v>
      </c>
      <c r="IK134" s="521">
        <f t="shared" si="445"/>
        <v>0</v>
      </c>
      <c r="IL134" s="521">
        <f t="shared" si="446"/>
        <v>0</v>
      </c>
      <c r="IM134" s="521">
        <f t="shared" si="447"/>
        <v>0</v>
      </c>
      <c r="IN134" s="521">
        <f t="shared" si="521"/>
        <v>0</v>
      </c>
      <c r="IO134" s="521">
        <f t="shared" si="522"/>
        <v>0</v>
      </c>
      <c r="IP134" s="521">
        <f t="shared" si="523"/>
        <v>0</v>
      </c>
      <c r="IQ134" s="521">
        <f t="shared" si="524"/>
        <v>0</v>
      </c>
      <c r="IR134" s="521">
        <f t="shared" si="525"/>
        <v>0</v>
      </c>
      <c r="IS134" s="521">
        <f t="shared" si="526"/>
        <v>0</v>
      </c>
      <c r="IT134" s="521">
        <f t="shared" si="527"/>
        <v>0</v>
      </c>
      <c r="IU134" s="521">
        <f t="shared" si="528"/>
        <v>0</v>
      </c>
      <c r="IV134" s="521">
        <f t="shared" si="529"/>
        <v>0</v>
      </c>
      <c r="IW134" s="823">
        <f t="shared" si="530"/>
        <v>0</v>
      </c>
      <c r="IX134" s="521">
        <f t="shared" si="531"/>
        <v>0</v>
      </c>
      <c r="IY134" s="521">
        <f t="shared" si="532"/>
        <v>0</v>
      </c>
      <c r="IZ134" s="823">
        <f t="shared" si="448"/>
        <v>0</v>
      </c>
      <c r="JA134" s="521">
        <f t="shared" si="533"/>
        <v>0</v>
      </c>
      <c r="JB134" s="521">
        <f t="shared" si="534"/>
        <v>0</v>
      </c>
      <c r="JC134" s="521">
        <f t="shared" si="535"/>
        <v>0</v>
      </c>
      <c r="JD134" s="521">
        <f t="shared" si="449"/>
        <v>0</v>
      </c>
      <c r="JE134" s="521">
        <f t="shared" si="450"/>
        <v>0</v>
      </c>
      <c r="JF134" s="521">
        <f t="shared" si="451"/>
        <v>0</v>
      </c>
      <c r="JG134" s="521">
        <f t="shared" si="452"/>
        <v>0</v>
      </c>
      <c r="JH134" s="521">
        <f t="shared" si="453"/>
        <v>0</v>
      </c>
      <c r="JI134" s="521">
        <f t="shared" si="454"/>
        <v>0</v>
      </c>
      <c r="JJ134" s="521">
        <f t="shared" si="455"/>
        <v>0</v>
      </c>
      <c r="JK134" s="521">
        <f t="shared" si="456"/>
        <v>0</v>
      </c>
      <c r="JL134" s="521">
        <f t="shared" si="457"/>
        <v>0</v>
      </c>
      <c r="JM134" s="521">
        <f t="shared" si="458"/>
        <v>0</v>
      </c>
      <c r="JN134" s="521">
        <f t="shared" si="459"/>
        <v>0</v>
      </c>
      <c r="JO134" s="521">
        <f t="shared" si="460"/>
        <v>0</v>
      </c>
      <c r="JP134" s="521">
        <f t="shared" si="461"/>
        <v>0</v>
      </c>
      <c r="JQ134" s="521">
        <f t="shared" si="462"/>
        <v>0</v>
      </c>
      <c r="JR134" s="521">
        <f t="shared" si="463"/>
        <v>0</v>
      </c>
      <c r="JS134" s="521">
        <f t="shared" si="464"/>
        <v>0</v>
      </c>
      <c r="JT134" s="521">
        <f t="shared" si="465"/>
        <v>0</v>
      </c>
      <c r="JU134" s="521">
        <f t="shared" si="466"/>
        <v>0</v>
      </c>
      <c r="JV134" s="521">
        <f t="shared" si="467"/>
        <v>0</v>
      </c>
      <c r="JW134" s="521">
        <f t="shared" si="468"/>
        <v>0</v>
      </c>
      <c r="JX134" s="521">
        <f t="shared" si="469"/>
        <v>0</v>
      </c>
      <c r="JY134" s="521">
        <f t="shared" si="470"/>
        <v>0</v>
      </c>
      <c r="JZ134" s="521">
        <f t="shared" si="471"/>
        <v>0</v>
      </c>
      <c r="KA134" s="521">
        <f t="shared" si="472"/>
        <v>0</v>
      </c>
      <c r="KB134" s="521">
        <f t="shared" si="473"/>
        <v>0</v>
      </c>
      <c r="KC134" s="521">
        <f t="shared" si="474"/>
        <v>0</v>
      </c>
      <c r="KD134" s="521">
        <f t="shared" si="475"/>
        <v>0</v>
      </c>
      <c r="KE134" s="521">
        <f t="shared" si="476"/>
        <v>0</v>
      </c>
      <c r="KF134" s="521">
        <f t="shared" si="536"/>
        <v>0</v>
      </c>
      <c r="KG134" s="521">
        <f t="shared" si="477"/>
        <v>0</v>
      </c>
      <c r="KH134" s="521">
        <f t="shared" si="478"/>
        <v>0</v>
      </c>
      <c r="KI134" s="522">
        <f t="shared" si="479"/>
        <v>0</v>
      </c>
      <c r="KJ134" s="521">
        <f t="shared" si="537"/>
        <v>0</v>
      </c>
      <c r="KK134" s="760">
        <f>IF(H134=1,VLOOKUP(C134,'総括表 (A表)'!$E$12:$AW$542,42,FALSE),)</f>
        <v>0</v>
      </c>
      <c r="KL134" s="524">
        <f t="shared" si="480"/>
        <v>0</v>
      </c>
      <c r="KM134" s="521" t="str">
        <f t="shared" si="352"/>
        <v/>
      </c>
      <c r="KN134" s="521" t="str">
        <f t="shared" si="353"/>
        <v/>
      </c>
      <c r="KO134" s="521" t="str">
        <f t="shared" si="481"/>
        <v/>
      </c>
      <c r="KP134" s="521" t="str">
        <f t="shared" si="354"/>
        <v/>
      </c>
      <c r="KQ134" s="521" t="str">
        <f t="shared" si="355"/>
        <v/>
      </c>
      <c r="KR134" s="521" t="str">
        <f t="shared" si="356"/>
        <v/>
      </c>
      <c r="KS134" s="521" t="str">
        <f t="shared" si="357"/>
        <v/>
      </c>
      <c r="KT134" s="521" t="str">
        <f t="shared" si="358"/>
        <v/>
      </c>
      <c r="KU134" s="760" t="str">
        <f t="shared" si="359"/>
        <v/>
      </c>
      <c r="KV134" s="521" t="str">
        <f t="shared" si="538"/>
        <v/>
      </c>
      <c r="KW134" s="520">
        <f t="shared" si="361"/>
        <v>0</v>
      </c>
      <c r="KX134" s="521" t="str">
        <f t="shared" si="482"/>
        <v/>
      </c>
      <c r="KY134" s="525">
        <f t="shared" si="539"/>
        <v>0</v>
      </c>
      <c r="KZ134" s="521" t="str">
        <f t="shared" si="540"/>
        <v/>
      </c>
      <c r="LA134" s="760" t="str">
        <f t="shared" si="541"/>
        <v/>
      </c>
      <c r="LB134" s="526" t="str">
        <f t="shared" si="365"/>
        <v>○</v>
      </c>
      <c r="LC134" s="520">
        <f t="shared" si="483"/>
        <v>0</v>
      </c>
      <c r="LD134" s="527">
        <f t="shared" si="484"/>
        <v>0</v>
      </c>
      <c r="LE134" s="527" t="str">
        <f t="shared" si="485"/>
        <v/>
      </c>
      <c r="LF134" s="761" t="str">
        <f t="shared" si="486"/>
        <v/>
      </c>
      <c r="LG134" s="735" t="str">
        <f t="shared" si="542"/>
        <v/>
      </c>
      <c r="LH134" s="530" t="str">
        <f t="shared" si="543"/>
        <v>○</v>
      </c>
      <c r="LI134" s="736">
        <f t="shared" si="368"/>
        <v>0</v>
      </c>
      <c r="LJ134" s="761">
        <f t="shared" si="544"/>
        <v>0</v>
      </c>
      <c r="LK134" s="532">
        <f t="shared" si="487"/>
        <v>0</v>
      </c>
      <c r="LL134" s="533" t="str">
        <f t="shared" si="488"/>
        <v>○</v>
      </c>
      <c r="LM134" s="600">
        <f t="shared" si="545"/>
        <v>0</v>
      </c>
      <c r="LN134" s="602" t="str">
        <f t="shared" si="489"/>
        <v>○</v>
      </c>
      <c r="LO134" s="608">
        <f t="shared" si="371"/>
        <v>0</v>
      </c>
      <c r="LP134" s="521" t="str">
        <f t="shared" si="546"/>
        <v/>
      </c>
      <c r="LQ134" s="607">
        <f t="shared" si="547"/>
        <v>0</v>
      </c>
      <c r="LR134" s="521" t="str">
        <f t="shared" si="548"/>
        <v/>
      </c>
      <c r="LS134" s="519" t="str">
        <f t="shared" si="549"/>
        <v/>
      </c>
      <c r="LT134" s="526" t="str">
        <f t="shared" si="376"/>
        <v>○</v>
      </c>
      <c r="LU134" s="601" t="str">
        <f t="shared" si="490"/>
        <v/>
      </c>
      <c r="LV134" s="601">
        <f t="shared" si="491"/>
        <v>0</v>
      </c>
      <c r="LW134" s="761">
        <f t="shared" si="550"/>
        <v>0</v>
      </c>
      <c r="LX134" s="735">
        <f t="shared" si="551"/>
        <v>0</v>
      </c>
      <c r="LY134" s="530" t="str">
        <f t="shared" si="379"/>
        <v>○</v>
      </c>
      <c r="LZ134" s="736">
        <f t="shared" si="552"/>
        <v>0</v>
      </c>
      <c r="MA134" s="761">
        <f t="shared" si="553"/>
        <v>0</v>
      </c>
      <c r="MB134" s="532">
        <f t="shared" si="554"/>
        <v>0</v>
      </c>
      <c r="MC134" s="533" t="str">
        <f t="shared" si="492"/>
        <v>○</v>
      </c>
      <c r="MD134" s="473">
        <f>IF(AND($H134=1,$T134=1),SUMIF($E$14:$E$213,E134,$CA$14:CA333),0)</f>
        <v>0</v>
      </c>
      <c r="ME134" s="856" t="str">
        <f t="shared" si="383"/>
        <v>○</v>
      </c>
      <c r="MF134" s="869" t="str">
        <f t="shared" si="493"/>
        <v/>
      </c>
      <c r="MG134" s="870" t="str">
        <f t="shared" si="555"/>
        <v/>
      </c>
      <c r="MH134" s="871" t="str">
        <f t="shared" si="556"/>
        <v/>
      </c>
      <c r="MI134" s="872" t="str">
        <f t="shared" si="494"/>
        <v/>
      </c>
      <c r="MJ134" s="873" t="str">
        <f t="shared" si="557"/>
        <v/>
      </c>
      <c r="MK134" s="874">
        <f t="shared" si="558"/>
        <v>0</v>
      </c>
    </row>
    <row r="135" spans="1:349" s="739" customFormat="1" ht="18.649999999999999" customHeight="1">
      <c r="A135" s="610">
        <f t="shared" si="559"/>
        <v>0</v>
      </c>
      <c r="B135" s="610">
        <f t="shared" si="563"/>
        <v>0</v>
      </c>
      <c r="C135" s="610">
        <f t="shared" si="570"/>
        <v>0</v>
      </c>
      <c r="D135" s="610">
        <f t="shared" si="564"/>
        <v>0</v>
      </c>
      <c r="E135" s="610">
        <f t="shared" si="565"/>
        <v>0</v>
      </c>
      <c r="F135" s="610">
        <f t="shared" si="566"/>
        <v>0</v>
      </c>
      <c r="G135" s="610">
        <f t="shared" si="567"/>
        <v>0</v>
      </c>
      <c r="H135" s="610">
        <f t="shared" si="568"/>
        <v>0</v>
      </c>
      <c r="I135" s="611">
        <f t="shared" si="313"/>
        <v>122</v>
      </c>
      <c r="J135" s="719"/>
      <c r="K135" s="720"/>
      <c r="L135" s="720"/>
      <c r="M135" s="720"/>
      <c r="N135" s="924"/>
      <c r="O135" s="918"/>
      <c r="P135" s="742"/>
      <c r="Q135" s="637">
        <f t="shared" si="394"/>
        <v>0</v>
      </c>
      <c r="R135" s="723"/>
      <c r="S135" s="724"/>
      <c r="T135" s="724"/>
      <c r="U135" s="724"/>
      <c r="V135" s="762">
        <f t="shared" si="569"/>
        <v>0</v>
      </c>
      <c r="W135" s="741"/>
      <c r="X135" s="745"/>
      <c r="Y135" s="745"/>
      <c r="Z135" s="741"/>
      <c r="AA135" s="639" t="str">
        <f t="shared" si="395"/>
        <v/>
      </c>
      <c r="AB135" s="640" t="str">
        <f t="shared" si="396"/>
        <v/>
      </c>
      <c r="AC135" s="731"/>
      <c r="AD135" s="641">
        <f t="shared" si="397"/>
        <v>0</v>
      </c>
      <c r="AE135" s="729"/>
      <c r="AF135" s="728">
        <f>'整理番号表 （R6時） '!$AC135</f>
        <v>0</v>
      </c>
      <c r="AG135" s="730">
        <f t="shared" si="560"/>
        <v>0</v>
      </c>
      <c r="AH135" s="731"/>
      <c r="AI135" s="731"/>
      <c r="AJ135" s="639">
        <f>IF(AI135&lt;&gt;0,VLOOKUP(AI135,'整理番号表 （R6時） '!$B$20:$F$47,2,FALSE),)</f>
        <v>0</v>
      </c>
      <c r="AK135" s="733"/>
      <c r="AL135" s="733"/>
      <c r="AM135" s="733"/>
      <c r="AN135" s="752"/>
      <c r="AO135" s="644" t="str">
        <f>IF(AND($S135=1,$AN135&lt;&gt;0),VLOOKUP(AN135,'整理番号表 （R6時） '!$P$6:$Q$39,2,FALSE),IF(AND($T135=1,$AN135&gt;0,$AN135&lt;=8),VLOOKUP($AN135,'整理番号表 （R6時） '!$P$6:$Q$13,2,FALSE),IF($AN135&gt;=9,"ﾘｰｽは1～8の数字を選択","")))</f>
        <v/>
      </c>
      <c r="AP135" s="865"/>
      <c r="AQ135" s="645">
        <f t="shared" si="399"/>
        <v>0</v>
      </c>
      <c r="AR135" s="810"/>
      <c r="AS135" s="741"/>
      <c r="AT135" s="756"/>
      <c r="AU135" s="757"/>
      <c r="AV135" s="755"/>
      <c r="AW135" s="752"/>
      <c r="AX135" s="751">
        <f>IF(AW135&lt;&gt;0,VLOOKUP(AW135,'整理番号表 （R6時） '!$P$43:$R$49,2,FALSE),)</f>
        <v>0</v>
      </c>
      <c r="AY135" s="758"/>
      <c r="AZ135" s="757"/>
      <c r="BA135" s="755"/>
      <c r="BB135" s="754"/>
      <c r="BC135" s="759">
        <f t="shared" si="400"/>
        <v>0</v>
      </c>
      <c r="BD135" s="763">
        <f t="shared" si="503"/>
        <v>0</v>
      </c>
      <c r="BE135" s="759">
        <f t="shared" si="401"/>
        <v>0</v>
      </c>
      <c r="BF135" s="508"/>
      <c r="BG135" s="508"/>
      <c r="BH135" s="508"/>
      <c r="BI135" s="509"/>
      <c r="BJ135" s="770" t="str">
        <f t="shared" si="402"/>
        <v/>
      </c>
      <c r="BK135" s="772" t="str">
        <f t="shared" si="403"/>
        <v/>
      </c>
      <c r="BL135" s="648">
        <f t="shared" si="404"/>
        <v>0</v>
      </c>
      <c r="BM135" s="836"/>
      <c r="BN135" s="748"/>
      <c r="BO135" s="593"/>
      <c r="BP135" s="902"/>
      <c r="BQ135" s="756"/>
      <c r="BR135" s="756"/>
      <c r="BS135" s="756"/>
      <c r="BT135" s="929" t="str">
        <f t="shared" si="571"/>
        <v/>
      </c>
      <c r="BU135" s="911"/>
      <c r="BV135" s="752"/>
      <c r="BW135" s="751">
        <f>IF(BV135&lt;&gt;0,VLOOKUP(BV135,'整理番号表 （R6時） '!$P$43:$R$49,2,FALSE),)</f>
        <v>0</v>
      </c>
      <c r="BX135" s="758"/>
      <c r="BY135" s="757"/>
      <c r="BZ135" s="759" t="str">
        <f t="shared" si="405"/>
        <v/>
      </c>
      <c r="CA135" s="712"/>
      <c r="CB135" s="759">
        <f t="shared" si="406"/>
        <v>0</v>
      </c>
      <c r="CC135" s="763" t="str">
        <f t="shared" si="504"/>
        <v/>
      </c>
      <c r="CD135" s="754"/>
      <c r="CE135" s="754"/>
      <c r="CF135" s="759">
        <f t="shared" si="407"/>
        <v>0</v>
      </c>
      <c r="CG135" s="748"/>
      <c r="CH135" s="748"/>
      <c r="CI135" s="622"/>
      <c r="CJ135" s="853"/>
      <c r="CK135" s="854"/>
      <c r="CL135" s="665" t="str">
        <f t="shared" si="408"/>
        <v/>
      </c>
      <c r="CM135" s="666" t="str">
        <f t="shared" si="505"/>
        <v/>
      </c>
      <c r="CN135" s="744"/>
      <c r="CO135" s="496"/>
      <c r="CP135" s="762" t="str">
        <f t="shared" si="506"/>
        <v/>
      </c>
      <c r="CQ135" s="740"/>
      <c r="CR135" s="749"/>
      <c r="CS135" s="740"/>
      <c r="CT135" s="740"/>
      <c r="CU135" s="740"/>
      <c r="CV135" s="649" t="str">
        <f t="shared" si="409"/>
        <v/>
      </c>
      <c r="CW135" s="547">
        <f t="shared" si="410"/>
        <v>0</v>
      </c>
      <c r="CX135" s="762" t="str">
        <f t="shared" si="507"/>
        <v/>
      </c>
      <c r="CY135" s="715"/>
      <c r="CZ135" s="740"/>
      <c r="DA135" s="715"/>
      <c r="DB135" s="715"/>
      <c r="DC135" s="714"/>
      <c r="DD135" s="649" t="str">
        <f t="shared" si="411"/>
        <v/>
      </c>
      <c r="DE135" s="547" t="str">
        <f t="shared" si="412"/>
        <v/>
      </c>
      <c r="DF135" s="762">
        <f t="shared" si="413"/>
        <v>0</v>
      </c>
      <c r="DG135" s="762" t="str">
        <f t="shared" si="414"/>
        <v/>
      </c>
      <c r="DH135" s="762">
        <f t="shared" si="415"/>
        <v>0</v>
      </c>
      <c r="DI135" s="762">
        <f t="shared" si="416"/>
        <v>0</v>
      </c>
      <c r="DJ135" s="762">
        <f t="shared" si="417"/>
        <v>0</v>
      </c>
      <c r="DK135" s="762">
        <f t="shared" si="418"/>
        <v>0</v>
      </c>
      <c r="DL135" s="762">
        <f t="shared" si="419"/>
        <v>0</v>
      </c>
      <c r="DM135" s="762" t="str">
        <f t="shared" si="420"/>
        <v/>
      </c>
      <c r="DN135" s="855"/>
      <c r="DO135" s="661">
        <f t="shared" si="574"/>
        <v>0</v>
      </c>
      <c r="DP135" s="336">
        <f t="shared" si="574"/>
        <v>0</v>
      </c>
      <c r="DQ135" s="336">
        <f t="shared" si="574"/>
        <v>0</v>
      </c>
      <c r="DR135" s="336">
        <f t="shared" si="574"/>
        <v>0</v>
      </c>
      <c r="DS135" s="336">
        <f t="shared" si="574"/>
        <v>0</v>
      </c>
      <c r="DT135" s="336">
        <f t="shared" si="574"/>
        <v>0</v>
      </c>
      <c r="DU135" s="336">
        <f t="shared" si="508"/>
        <v>0</v>
      </c>
      <c r="DV135" s="336">
        <f t="shared" si="575"/>
        <v>0</v>
      </c>
      <c r="DW135" s="336">
        <f t="shared" si="575"/>
        <v>0</v>
      </c>
      <c r="DX135" s="336">
        <f t="shared" si="575"/>
        <v>0</v>
      </c>
      <c r="DY135" s="336">
        <f t="shared" si="575"/>
        <v>0</v>
      </c>
      <c r="DZ135" s="336">
        <f t="shared" si="575"/>
        <v>0</v>
      </c>
      <c r="EA135" s="336">
        <f t="shared" si="575"/>
        <v>0</v>
      </c>
      <c r="EB135" s="336">
        <f t="shared" si="509"/>
        <v>0</v>
      </c>
      <c r="EC135" s="336">
        <f t="shared" si="510"/>
        <v>0</v>
      </c>
      <c r="ED135" s="336">
        <f t="shared" si="511"/>
        <v>0</v>
      </c>
      <c r="EE135" s="336">
        <f t="shared" si="512"/>
        <v>0</v>
      </c>
      <c r="EF135" s="336">
        <f t="shared" si="513"/>
        <v>0</v>
      </c>
      <c r="EG135" s="390">
        <f t="shared" si="514"/>
        <v>0</v>
      </c>
      <c r="EH135" s="650">
        <f t="shared" si="421"/>
        <v>0</v>
      </c>
      <c r="EI135" s="650">
        <f>IF($AA135=1,IF(SUM($EH135:EH135)&lt;&gt;1,IF(SUM(GR135,HC135,HL135)&gt;0,1,),),)</f>
        <v>0</v>
      </c>
      <c r="EJ135" s="650">
        <f>IF($AA135=1,IF(SUM($EH135:EI135)&lt;&gt;1,IF(SUM(GS135,HD135,HM135)&gt;0,1,),),)</f>
        <v>0</v>
      </c>
      <c r="EK135" s="650">
        <f>IF($AA135=1,IF(SUM($EH135:EJ135)&lt;&gt;1,IF(SUM(GT135,HE135,HN135)&gt;0,1,),),)</f>
        <v>0</v>
      </c>
      <c r="EL135" s="650">
        <f>IF($AA135=1,IF(SUM($EH135:EK135)&lt;&gt;1,IF(SUM(GU135,GZ135,HF135,HO135)&gt;0,1,),),)</f>
        <v>0</v>
      </c>
      <c r="EM135" s="650">
        <f>IF($AA135=1,IF(SUM($EH135:EK135)&lt;&gt;1,IF(SUM(GV135,HG135,HP135)&gt;0,1,),),)</f>
        <v>0</v>
      </c>
      <c r="EN135" s="650">
        <f>IF($AA135=1,IF(SUM($EH135:EL135)&lt;&gt;1,IF(SUM(GW135,HH135,HQ135)&gt;0,1,),),)</f>
        <v>0</v>
      </c>
      <c r="EO135" s="650">
        <f>IF($AA135=1,IF(SUM($EH135:EM135)&lt;&gt;1,IF(SUM(GX135,HI135,HR135)&gt;0,1,),),)</f>
        <v>0</v>
      </c>
      <c r="EP135" s="650">
        <f>IF($AA135=1,IF(SUM($EH135:EO135)&lt;&gt;1,IF(SUM(GY135,HJ135,HS135,HA135)&gt;0,1,),),)</f>
        <v>0</v>
      </c>
      <c r="EQ135" s="818"/>
      <c r="ER135" s="818"/>
      <c r="ES135" s="818"/>
      <c r="ET135" s="818"/>
      <c r="EU135" s="818"/>
      <c r="EV135" s="818"/>
      <c r="EW135" s="59"/>
      <c r="EX135" s="59"/>
      <c r="EY135" s="59"/>
      <c r="EZ135" s="59"/>
      <c r="FA135" s="59"/>
      <c r="FB135" s="650">
        <f t="shared" si="327"/>
        <v>0</v>
      </c>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11"/>
      <c r="GB135" s="59"/>
      <c r="GC135" s="932"/>
      <c r="GD135" s="662"/>
      <c r="GE135" s="512"/>
      <c r="GF135" s="513"/>
      <c r="GG135" s="514"/>
      <c r="GH135" s="514"/>
      <c r="GI135" s="515">
        <f t="shared" si="515"/>
        <v>0</v>
      </c>
      <c r="GJ135" s="516">
        <f t="shared" si="516"/>
        <v>0</v>
      </c>
      <c r="GK135" s="517">
        <f t="shared" si="330"/>
        <v>0</v>
      </c>
      <c r="GL135" s="518">
        <f t="shared" si="517"/>
        <v>0</v>
      </c>
      <c r="GM135" s="518">
        <f t="shared" si="518"/>
        <v>0</v>
      </c>
      <c r="GN135" s="518">
        <f t="shared" si="519"/>
        <v>0</v>
      </c>
      <c r="GO135" s="518">
        <f t="shared" si="520"/>
        <v>0</v>
      </c>
      <c r="GP135" s="517">
        <f t="shared" si="422"/>
        <v>0</v>
      </c>
      <c r="GQ135" s="517">
        <f t="shared" si="423"/>
        <v>0</v>
      </c>
      <c r="GR135" s="517">
        <f>IF($GF135&lt;&gt;1,IF(AND(SUM($GQ135:GQ135)&lt;&gt;1),IF($GI135&gt;=10,1,),),0)</f>
        <v>0</v>
      </c>
      <c r="GS135" s="517">
        <f>IF($GF135&lt;&gt;1,IF(AND(SUM($GQ135:GR135)&lt;&gt;1),IF(AND($GE135=1,$GI135&gt;=4),1,),),0)</f>
        <v>0</v>
      </c>
      <c r="GT135" s="517">
        <f>IF($GF135&lt;&gt;1,IF(AND(SUM($GQ135:GS135)&lt;&gt;1),IF(AND($GE135=1,$GI135&gt;=2),1,),),0)</f>
        <v>0</v>
      </c>
      <c r="GU135" s="517">
        <f>IF($GF135&lt;&gt;1,IF(AND(SUM($GQ135:GT135)&lt;&gt;1),IF(AND($GE135=1,$GI135&gt;0),1,),),0)</f>
        <v>0</v>
      </c>
      <c r="GV135" s="517">
        <f>IF($GF135&lt;&gt;1,IF(AND(SUM($GQ135:GU135)&lt;&gt;1),IF($GI135&gt;=4,1,),),0)</f>
        <v>0</v>
      </c>
      <c r="GW135" s="517">
        <f>IF($GF135&lt;&gt;1,IF(AND(SUM($GQ135:GV135)&lt;&gt;1),IF($GE135=1,1,),),0)</f>
        <v>0</v>
      </c>
      <c r="GX135" s="517">
        <f>IF($GF135&lt;&gt;1,IF(AND(SUM($GQ135:GW135)&lt;&gt;1),IF($GI135&gt;=2,1,),),0)</f>
        <v>0</v>
      </c>
      <c r="GY135" s="517">
        <f>IF($GF135&lt;&gt;1,IF(AND(SUM($GQ135:GX135)&lt;&gt;1),IF($GI135&gt;0,1,),),0)</f>
        <v>0</v>
      </c>
      <c r="GZ135" s="517">
        <f t="shared" si="424"/>
        <v>0</v>
      </c>
      <c r="HA135" s="517">
        <f>IF(AND(SUM($GZ135:GZ135)&lt;&gt;1,$GP135=4,$GF135=1,$GI135&gt;0),1,0)</f>
        <v>0</v>
      </c>
      <c r="HB135" s="517">
        <f t="shared" si="425"/>
        <v>0</v>
      </c>
      <c r="HC135" s="517">
        <f t="shared" si="426"/>
        <v>0</v>
      </c>
      <c r="HD135" s="517">
        <f>IF(AND($GP135=2,SUM($HB135:HC135)&lt;&gt;1),IF(AND($GE135=1,$GJ135&gt;=0.2),1,),)</f>
        <v>0</v>
      </c>
      <c r="HE135" s="517">
        <f>IF(AND($GP135=2,SUM($HB135:HD135)&lt;&gt;1),IF(AND($GE135=1,$GJ135&gt;=0.1),1,),)</f>
        <v>0</v>
      </c>
      <c r="HF135" s="517">
        <f>IF(AND($GP135=2,SUM($HB135:HE135)&lt;&gt;1),IF(AND($GE135=1,$GI135&gt;0),1,),)</f>
        <v>0</v>
      </c>
      <c r="HG135" s="517">
        <f>IF(AND($GP135=2,SUM($HB135:HF135)&lt;&gt;1),IF($GJ135&gt;=0.2,1,),)</f>
        <v>0</v>
      </c>
      <c r="HH135" s="517">
        <f>IF(AND($GP135=2,SUM($HB135:HG135)&lt;&gt;1),IF($GE135=1,1,),)</f>
        <v>0</v>
      </c>
      <c r="HI135" s="517">
        <f>IF(AND($GP135=2,SUM($HB135:HH135)&lt;&gt;1),IF($GJ135&gt;=0.1,1,),)</f>
        <v>0</v>
      </c>
      <c r="HJ135" s="517">
        <f>IF(AND(SUM($HB135:HI135)&lt;&gt;1,$GP135=2,$GI135&gt;0),1,)</f>
        <v>0</v>
      </c>
      <c r="HK135" s="517">
        <f t="shared" si="427"/>
        <v>0</v>
      </c>
      <c r="HL135" s="517">
        <f t="shared" si="428"/>
        <v>0</v>
      </c>
      <c r="HM135" s="517">
        <f>IF(AND($GP135=3,SUM($HK135:HL135)&lt;&gt;1),IF(AND($GE135=1,$GJ135&gt;=0.1),1,),)</f>
        <v>0</v>
      </c>
      <c r="HN135" s="517">
        <f>IF(AND($GP135=3,SUM($HK135:HM135)&lt;&gt;1),IF(AND($GE135=1,$GJ135&gt;=0.05),1,),)</f>
        <v>0</v>
      </c>
      <c r="HO135" s="517">
        <f>IF(AND($GP135=3,SUM($HK135:HN135)&lt;&gt;1),IF(AND($GE135=1,$GI135&gt;0),1,),)</f>
        <v>0</v>
      </c>
      <c r="HP135" s="517">
        <f>IF(AND($GP135=3,SUM($HK135:HO135)&lt;&gt;1),IF($GJ135&gt;=0.1,1,),)</f>
        <v>0</v>
      </c>
      <c r="HQ135" s="517">
        <f>IF(AND($GP135=3,SUM($HK135:HP135)&lt;&gt;1),IF($GE135=1,1,),)</f>
        <v>0</v>
      </c>
      <c r="HR135" s="517">
        <f>IF(AND($GP135=3,SUM($HK135:HQ135)&lt;&gt;1),IF($GJ135&gt;=0.05,1,),)</f>
        <v>0</v>
      </c>
      <c r="HS135" s="517">
        <f>IF(AND(SUM($HK135:HR135)&lt;&gt;1,$GP135=3,$GF135=1,$GI135&gt;0),1,)</f>
        <v>0</v>
      </c>
      <c r="HT135" s="831"/>
      <c r="HU135" s="520">
        <f t="shared" si="429"/>
        <v>0</v>
      </c>
      <c r="HV135" s="521">
        <f t="shared" si="430"/>
        <v>0</v>
      </c>
      <c r="HW135" s="521">
        <f t="shared" si="431"/>
        <v>0</v>
      </c>
      <c r="HX135" s="521">
        <f t="shared" si="432"/>
        <v>0</v>
      </c>
      <c r="HY135" s="521">
        <f t="shared" si="433"/>
        <v>0</v>
      </c>
      <c r="HZ135" s="521">
        <f t="shared" si="434"/>
        <v>0</v>
      </c>
      <c r="IA135" s="521">
        <f t="shared" si="435"/>
        <v>0</v>
      </c>
      <c r="IB135" s="521">
        <f t="shared" si="436"/>
        <v>0</v>
      </c>
      <c r="IC135" s="521">
        <f t="shared" si="437"/>
        <v>0</v>
      </c>
      <c r="ID135" s="521">
        <f t="shared" si="438"/>
        <v>0</v>
      </c>
      <c r="IE135" s="521">
        <f t="shared" si="439"/>
        <v>0</v>
      </c>
      <c r="IF135" s="521">
        <f t="shared" si="440"/>
        <v>0</v>
      </c>
      <c r="IG135" s="521">
        <f t="shared" si="441"/>
        <v>0</v>
      </c>
      <c r="IH135" s="521">
        <f t="shared" si="442"/>
        <v>0</v>
      </c>
      <c r="II135" s="521">
        <f t="shared" si="443"/>
        <v>0</v>
      </c>
      <c r="IJ135" s="521">
        <f t="shared" si="444"/>
        <v>0</v>
      </c>
      <c r="IK135" s="521">
        <f t="shared" si="445"/>
        <v>0</v>
      </c>
      <c r="IL135" s="521">
        <f t="shared" si="446"/>
        <v>0</v>
      </c>
      <c r="IM135" s="521">
        <f t="shared" si="447"/>
        <v>0</v>
      </c>
      <c r="IN135" s="521">
        <f t="shared" si="521"/>
        <v>0</v>
      </c>
      <c r="IO135" s="521">
        <f t="shared" si="522"/>
        <v>0</v>
      </c>
      <c r="IP135" s="521">
        <f t="shared" si="523"/>
        <v>0</v>
      </c>
      <c r="IQ135" s="521">
        <f t="shared" si="524"/>
        <v>0</v>
      </c>
      <c r="IR135" s="521">
        <f t="shared" si="525"/>
        <v>0</v>
      </c>
      <c r="IS135" s="521">
        <f t="shared" si="526"/>
        <v>0</v>
      </c>
      <c r="IT135" s="521">
        <f t="shared" si="527"/>
        <v>0</v>
      </c>
      <c r="IU135" s="521">
        <f t="shared" si="528"/>
        <v>0</v>
      </c>
      <c r="IV135" s="521">
        <f t="shared" si="529"/>
        <v>0</v>
      </c>
      <c r="IW135" s="823">
        <f t="shared" si="530"/>
        <v>0</v>
      </c>
      <c r="IX135" s="521">
        <f t="shared" si="531"/>
        <v>0</v>
      </c>
      <c r="IY135" s="521">
        <f t="shared" si="532"/>
        <v>0</v>
      </c>
      <c r="IZ135" s="823">
        <f t="shared" si="448"/>
        <v>0</v>
      </c>
      <c r="JA135" s="521">
        <f t="shared" si="533"/>
        <v>0</v>
      </c>
      <c r="JB135" s="521">
        <f t="shared" si="534"/>
        <v>0</v>
      </c>
      <c r="JC135" s="521">
        <f t="shared" si="535"/>
        <v>0</v>
      </c>
      <c r="JD135" s="521">
        <f t="shared" si="449"/>
        <v>0</v>
      </c>
      <c r="JE135" s="521">
        <f t="shared" si="450"/>
        <v>0</v>
      </c>
      <c r="JF135" s="521">
        <f t="shared" si="451"/>
        <v>0</v>
      </c>
      <c r="JG135" s="521">
        <f t="shared" si="452"/>
        <v>0</v>
      </c>
      <c r="JH135" s="521">
        <f t="shared" si="453"/>
        <v>0</v>
      </c>
      <c r="JI135" s="521">
        <f t="shared" si="454"/>
        <v>0</v>
      </c>
      <c r="JJ135" s="521">
        <f t="shared" si="455"/>
        <v>0</v>
      </c>
      <c r="JK135" s="521">
        <f t="shared" si="456"/>
        <v>0</v>
      </c>
      <c r="JL135" s="521">
        <f t="shared" si="457"/>
        <v>0</v>
      </c>
      <c r="JM135" s="521">
        <f t="shared" si="458"/>
        <v>0</v>
      </c>
      <c r="JN135" s="521">
        <f t="shared" si="459"/>
        <v>0</v>
      </c>
      <c r="JO135" s="521">
        <f t="shared" si="460"/>
        <v>0</v>
      </c>
      <c r="JP135" s="521">
        <f t="shared" si="461"/>
        <v>0</v>
      </c>
      <c r="JQ135" s="521">
        <f t="shared" si="462"/>
        <v>0</v>
      </c>
      <c r="JR135" s="521">
        <f t="shared" si="463"/>
        <v>0</v>
      </c>
      <c r="JS135" s="521">
        <f t="shared" si="464"/>
        <v>0</v>
      </c>
      <c r="JT135" s="521">
        <f t="shared" si="465"/>
        <v>0</v>
      </c>
      <c r="JU135" s="521">
        <f t="shared" si="466"/>
        <v>0</v>
      </c>
      <c r="JV135" s="521">
        <f t="shared" si="467"/>
        <v>0</v>
      </c>
      <c r="JW135" s="521">
        <f t="shared" si="468"/>
        <v>0</v>
      </c>
      <c r="JX135" s="521">
        <f t="shared" si="469"/>
        <v>0</v>
      </c>
      <c r="JY135" s="521">
        <f t="shared" si="470"/>
        <v>0</v>
      </c>
      <c r="JZ135" s="521">
        <f t="shared" si="471"/>
        <v>0</v>
      </c>
      <c r="KA135" s="521">
        <f t="shared" si="472"/>
        <v>0</v>
      </c>
      <c r="KB135" s="521">
        <f t="shared" si="473"/>
        <v>0</v>
      </c>
      <c r="KC135" s="521">
        <f t="shared" si="474"/>
        <v>0</v>
      </c>
      <c r="KD135" s="521">
        <f t="shared" si="475"/>
        <v>0</v>
      </c>
      <c r="KE135" s="521">
        <f t="shared" si="476"/>
        <v>0</v>
      </c>
      <c r="KF135" s="521">
        <f t="shared" si="536"/>
        <v>0</v>
      </c>
      <c r="KG135" s="521">
        <f t="shared" si="477"/>
        <v>0</v>
      </c>
      <c r="KH135" s="521">
        <f t="shared" si="478"/>
        <v>0</v>
      </c>
      <c r="KI135" s="522">
        <f t="shared" si="479"/>
        <v>0</v>
      </c>
      <c r="KJ135" s="521">
        <f t="shared" si="537"/>
        <v>0</v>
      </c>
      <c r="KK135" s="760">
        <f>IF(H135=1,VLOOKUP(C135,'総括表 (A表)'!$E$12:$AW$542,42,FALSE),)</f>
        <v>0</v>
      </c>
      <c r="KL135" s="524">
        <f t="shared" si="480"/>
        <v>0</v>
      </c>
      <c r="KM135" s="521" t="str">
        <f t="shared" si="352"/>
        <v/>
      </c>
      <c r="KN135" s="521" t="str">
        <f t="shared" si="353"/>
        <v/>
      </c>
      <c r="KO135" s="521" t="str">
        <f t="shared" si="481"/>
        <v/>
      </c>
      <c r="KP135" s="521" t="str">
        <f t="shared" si="354"/>
        <v/>
      </c>
      <c r="KQ135" s="521" t="str">
        <f t="shared" si="355"/>
        <v/>
      </c>
      <c r="KR135" s="521" t="str">
        <f t="shared" si="356"/>
        <v/>
      </c>
      <c r="KS135" s="521" t="str">
        <f t="shared" si="357"/>
        <v/>
      </c>
      <c r="KT135" s="521" t="str">
        <f t="shared" si="358"/>
        <v/>
      </c>
      <c r="KU135" s="760" t="str">
        <f t="shared" si="359"/>
        <v/>
      </c>
      <c r="KV135" s="521" t="str">
        <f t="shared" si="538"/>
        <v/>
      </c>
      <c r="KW135" s="520">
        <f t="shared" si="361"/>
        <v>0</v>
      </c>
      <c r="KX135" s="521" t="str">
        <f t="shared" si="482"/>
        <v/>
      </c>
      <c r="KY135" s="525">
        <f t="shared" si="539"/>
        <v>0</v>
      </c>
      <c r="KZ135" s="521" t="str">
        <f t="shared" si="540"/>
        <v/>
      </c>
      <c r="LA135" s="760" t="str">
        <f t="shared" si="541"/>
        <v/>
      </c>
      <c r="LB135" s="526" t="str">
        <f t="shared" si="365"/>
        <v>○</v>
      </c>
      <c r="LC135" s="520">
        <f t="shared" si="483"/>
        <v>0</v>
      </c>
      <c r="LD135" s="527">
        <f t="shared" si="484"/>
        <v>0</v>
      </c>
      <c r="LE135" s="527" t="str">
        <f t="shared" si="485"/>
        <v/>
      </c>
      <c r="LF135" s="761" t="str">
        <f t="shared" si="486"/>
        <v/>
      </c>
      <c r="LG135" s="735" t="str">
        <f t="shared" si="542"/>
        <v/>
      </c>
      <c r="LH135" s="530" t="str">
        <f t="shared" si="543"/>
        <v>○</v>
      </c>
      <c r="LI135" s="736">
        <f t="shared" si="368"/>
        <v>0</v>
      </c>
      <c r="LJ135" s="761">
        <f t="shared" si="544"/>
        <v>0</v>
      </c>
      <c r="LK135" s="532">
        <f t="shared" si="487"/>
        <v>0</v>
      </c>
      <c r="LL135" s="533" t="str">
        <f t="shared" si="488"/>
        <v>○</v>
      </c>
      <c r="LM135" s="600">
        <f t="shared" si="545"/>
        <v>0</v>
      </c>
      <c r="LN135" s="602" t="str">
        <f t="shared" si="489"/>
        <v>○</v>
      </c>
      <c r="LO135" s="608">
        <f t="shared" si="371"/>
        <v>0</v>
      </c>
      <c r="LP135" s="521" t="str">
        <f t="shared" si="546"/>
        <v/>
      </c>
      <c r="LQ135" s="607">
        <f t="shared" si="547"/>
        <v>0</v>
      </c>
      <c r="LR135" s="521" t="str">
        <f t="shared" si="548"/>
        <v/>
      </c>
      <c r="LS135" s="519" t="str">
        <f t="shared" si="549"/>
        <v/>
      </c>
      <c r="LT135" s="526" t="str">
        <f t="shared" si="376"/>
        <v>○</v>
      </c>
      <c r="LU135" s="601" t="str">
        <f t="shared" si="490"/>
        <v/>
      </c>
      <c r="LV135" s="601">
        <f t="shared" si="491"/>
        <v>0</v>
      </c>
      <c r="LW135" s="761">
        <f t="shared" si="550"/>
        <v>0</v>
      </c>
      <c r="LX135" s="735">
        <f t="shared" si="551"/>
        <v>0</v>
      </c>
      <c r="LY135" s="530" t="str">
        <f t="shared" si="379"/>
        <v>○</v>
      </c>
      <c r="LZ135" s="736">
        <f t="shared" si="552"/>
        <v>0</v>
      </c>
      <c r="MA135" s="761">
        <f t="shared" si="553"/>
        <v>0</v>
      </c>
      <c r="MB135" s="532">
        <f t="shared" si="554"/>
        <v>0</v>
      </c>
      <c r="MC135" s="533" t="str">
        <f t="shared" si="492"/>
        <v>○</v>
      </c>
      <c r="MD135" s="473">
        <f>IF(AND($H135=1,$T135=1),SUMIF($E$14:$E$213,E135,$CA$14:CA334),0)</f>
        <v>0</v>
      </c>
      <c r="ME135" s="856" t="str">
        <f t="shared" si="383"/>
        <v>○</v>
      </c>
      <c r="MF135" s="869" t="str">
        <f t="shared" si="493"/>
        <v/>
      </c>
      <c r="MG135" s="870" t="str">
        <f t="shared" si="555"/>
        <v/>
      </c>
      <c r="MH135" s="871" t="str">
        <f t="shared" si="556"/>
        <v/>
      </c>
      <c r="MI135" s="872" t="str">
        <f t="shared" si="494"/>
        <v/>
      </c>
      <c r="MJ135" s="873" t="str">
        <f t="shared" si="557"/>
        <v/>
      </c>
      <c r="MK135" s="874">
        <f t="shared" si="558"/>
        <v>0</v>
      </c>
    </row>
    <row r="136" spans="1:349" s="739" customFormat="1" ht="18.649999999999999" customHeight="1">
      <c r="A136" s="610">
        <f t="shared" si="559"/>
        <v>0</v>
      </c>
      <c r="B136" s="610">
        <f t="shared" si="563"/>
        <v>0</v>
      </c>
      <c r="C136" s="610">
        <f t="shared" si="570"/>
        <v>0</v>
      </c>
      <c r="D136" s="610">
        <f t="shared" si="564"/>
        <v>0</v>
      </c>
      <c r="E136" s="610">
        <f t="shared" si="565"/>
        <v>0</v>
      </c>
      <c r="F136" s="610">
        <f t="shared" si="566"/>
        <v>0</v>
      </c>
      <c r="G136" s="610">
        <f t="shared" si="567"/>
        <v>0</v>
      </c>
      <c r="H136" s="610">
        <f t="shared" si="568"/>
        <v>0</v>
      </c>
      <c r="I136" s="611">
        <f t="shared" si="313"/>
        <v>123</v>
      </c>
      <c r="J136" s="719"/>
      <c r="K136" s="720"/>
      <c r="L136" s="720"/>
      <c r="M136" s="720"/>
      <c r="N136" s="924"/>
      <c r="O136" s="918"/>
      <c r="P136" s="742"/>
      <c r="Q136" s="637">
        <f t="shared" si="394"/>
        <v>0</v>
      </c>
      <c r="R136" s="723"/>
      <c r="S136" s="724"/>
      <c r="T136" s="724"/>
      <c r="U136" s="724"/>
      <c r="V136" s="762">
        <f t="shared" si="569"/>
        <v>0</v>
      </c>
      <c r="W136" s="741"/>
      <c r="X136" s="745"/>
      <c r="Y136" s="745"/>
      <c r="Z136" s="741"/>
      <c r="AA136" s="639" t="str">
        <f t="shared" si="395"/>
        <v/>
      </c>
      <c r="AB136" s="640" t="str">
        <f t="shared" si="396"/>
        <v/>
      </c>
      <c r="AC136" s="731"/>
      <c r="AD136" s="641">
        <f t="shared" si="397"/>
        <v>0</v>
      </c>
      <c r="AE136" s="729"/>
      <c r="AF136" s="728">
        <f>'整理番号表 （R6時） '!$AC136</f>
        <v>0</v>
      </c>
      <c r="AG136" s="730">
        <f t="shared" si="560"/>
        <v>0</v>
      </c>
      <c r="AH136" s="731"/>
      <c r="AI136" s="731"/>
      <c r="AJ136" s="639">
        <f>IF(AI136&lt;&gt;0,VLOOKUP(AI136,'整理番号表 （R6時） '!$B$20:$F$47,2,FALSE),)</f>
        <v>0</v>
      </c>
      <c r="AK136" s="733"/>
      <c r="AL136" s="733"/>
      <c r="AM136" s="733"/>
      <c r="AN136" s="752"/>
      <c r="AO136" s="644" t="str">
        <f>IF(AND($S136=1,$AN136&lt;&gt;0),VLOOKUP(AN136,'整理番号表 （R6時） '!$P$6:$Q$39,2,FALSE),IF(AND($T136=1,$AN136&gt;0,$AN136&lt;=8),VLOOKUP($AN136,'整理番号表 （R6時） '!$P$6:$Q$13,2,FALSE),IF($AN136&gt;=9,"ﾘｰｽは1～8の数字を選択","")))</f>
        <v/>
      </c>
      <c r="AP136" s="865"/>
      <c r="AQ136" s="645">
        <f t="shared" si="399"/>
        <v>0</v>
      </c>
      <c r="AR136" s="810"/>
      <c r="AS136" s="741"/>
      <c r="AT136" s="756"/>
      <c r="AU136" s="757"/>
      <c r="AV136" s="755"/>
      <c r="AW136" s="752"/>
      <c r="AX136" s="751">
        <f>IF(AW136&lt;&gt;0,VLOOKUP(AW136,'整理番号表 （R6時） '!$P$43:$R$49,2,FALSE),)</f>
        <v>0</v>
      </c>
      <c r="AY136" s="758"/>
      <c r="AZ136" s="757"/>
      <c r="BA136" s="755"/>
      <c r="BB136" s="754"/>
      <c r="BC136" s="759">
        <f t="shared" si="400"/>
        <v>0</v>
      </c>
      <c r="BD136" s="763">
        <f t="shared" si="503"/>
        <v>0</v>
      </c>
      <c r="BE136" s="759">
        <f t="shared" si="401"/>
        <v>0</v>
      </c>
      <c r="BF136" s="508"/>
      <c r="BG136" s="508"/>
      <c r="BH136" s="508"/>
      <c r="BI136" s="509"/>
      <c r="BJ136" s="770" t="str">
        <f t="shared" si="402"/>
        <v/>
      </c>
      <c r="BK136" s="772" t="str">
        <f t="shared" si="403"/>
        <v/>
      </c>
      <c r="BL136" s="648">
        <f t="shared" si="404"/>
        <v>0</v>
      </c>
      <c r="BM136" s="836"/>
      <c r="BN136" s="748"/>
      <c r="BO136" s="593"/>
      <c r="BP136" s="902"/>
      <c r="BQ136" s="756"/>
      <c r="BR136" s="756"/>
      <c r="BS136" s="756"/>
      <c r="BT136" s="929" t="str">
        <f t="shared" si="571"/>
        <v/>
      </c>
      <c r="BU136" s="911"/>
      <c r="BV136" s="752"/>
      <c r="BW136" s="751">
        <f>IF(BV136&lt;&gt;0,VLOOKUP(BV136,'整理番号表 （R6時） '!$P$43:$R$49,2,FALSE),)</f>
        <v>0</v>
      </c>
      <c r="BX136" s="758"/>
      <c r="BY136" s="757"/>
      <c r="BZ136" s="759" t="str">
        <f t="shared" si="405"/>
        <v/>
      </c>
      <c r="CA136" s="712"/>
      <c r="CB136" s="759">
        <f t="shared" si="406"/>
        <v>0</v>
      </c>
      <c r="CC136" s="763" t="str">
        <f t="shared" si="504"/>
        <v/>
      </c>
      <c r="CD136" s="754"/>
      <c r="CE136" s="754"/>
      <c r="CF136" s="759">
        <f t="shared" si="407"/>
        <v>0</v>
      </c>
      <c r="CG136" s="748"/>
      <c r="CH136" s="748"/>
      <c r="CI136" s="622"/>
      <c r="CJ136" s="853"/>
      <c r="CK136" s="854"/>
      <c r="CL136" s="665" t="str">
        <f t="shared" si="408"/>
        <v/>
      </c>
      <c r="CM136" s="666" t="str">
        <f t="shared" si="505"/>
        <v/>
      </c>
      <c r="CN136" s="744"/>
      <c r="CO136" s="496"/>
      <c r="CP136" s="762" t="str">
        <f t="shared" si="506"/>
        <v/>
      </c>
      <c r="CQ136" s="740"/>
      <c r="CR136" s="749"/>
      <c r="CS136" s="740"/>
      <c r="CT136" s="740"/>
      <c r="CU136" s="740"/>
      <c r="CV136" s="649" t="str">
        <f t="shared" si="409"/>
        <v/>
      </c>
      <c r="CW136" s="547">
        <f t="shared" si="410"/>
        <v>0</v>
      </c>
      <c r="CX136" s="762" t="str">
        <f t="shared" si="507"/>
        <v/>
      </c>
      <c r="CY136" s="715"/>
      <c r="CZ136" s="740"/>
      <c r="DA136" s="715"/>
      <c r="DB136" s="715"/>
      <c r="DC136" s="714"/>
      <c r="DD136" s="649" t="str">
        <f t="shared" si="411"/>
        <v/>
      </c>
      <c r="DE136" s="547" t="str">
        <f t="shared" si="412"/>
        <v/>
      </c>
      <c r="DF136" s="762">
        <f t="shared" si="413"/>
        <v>0</v>
      </c>
      <c r="DG136" s="762" t="str">
        <f t="shared" si="414"/>
        <v/>
      </c>
      <c r="DH136" s="762">
        <f t="shared" si="415"/>
        <v>0</v>
      </c>
      <c r="DI136" s="762">
        <f t="shared" si="416"/>
        <v>0</v>
      </c>
      <c r="DJ136" s="762">
        <f t="shared" si="417"/>
        <v>0</v>
      </c>
      <c r="DK136" s="762">
        <f t="shared" si="418"/>
        <v>0</v>
      </c>
      <c r="DL136" s="762">
        <f t="shared" si="419"/>
        <v>0</v>
      </c>
      <c r="DM136" s="762" t="str">
        <f t="shared" si="420"/>
        <v/>
      </c>
      <c r="DN136" s="855"/>
      <c r="DO136" s="661">
        <f t="shared" si="574"/>
        <v>0</v>
      </c>
      <c r="DP136" s="336">
        <f t="shared" si="574"/>
        <v>0</v>
      </c>
      <c r="DQ136" s="336">
        <f t="shared" si="574"/>
        <v>0</v>
      </c>
      <c r="DR136" s="336">
        <f t="shared" si="574"/>
        <v>0</v>
      </c>
      <c r="DS136" s="336">
        <f t="shared" si="574"/>
        <v>0</v>
      </c>
      <c r="DT136" s="336">
        <f t="shared" si="574"/>
        <v>0</v>
      </c>
      <c r="DU136" s="336">
        <f t="shared" si="508"/>
        <v>0</v>
      </c>
      <c r="DV136" s="336">
        <f t="shared" si="575"/>
        <v>0</v>
      </c>
      <c r="DW136" s="336">
        <f t="shared" si="575"/>
        <v>0</v>
      </c>
      <c r="DX136" s="336">
        <f t="shared" si="575"/>
        <v>0</v>
      </c>
      <c r="DY136" s="336">
        <f t="shared" si="575"/>
        <v>0</v>
      </c>
      <c r="DZ136" s="336">
        <f t="shared" si="575"/>
        <v>0</v>
      </c>
      <c r="EA136" s="336">
        <f t="shared" si="575"/>
        <v>0</v>
      </c>
      <c r="EB136" s="336">
        <f t="shared" si="509"/>
        <v>0</v>
      </c>
      <c r="EC136" s="336">
        <f t="shared" si="510"/>
        <v>0</v>
      </c>
      <c r="ED136" s="336">
        <f t="shared" si="511"/>
        <v>0</v>
      </c>
      <c r="EE136" s="336">
        <f t="shared" si="512"/>
        <v>0</v>
      </c>
      <c r="EF136" s="336">
        <f t="shared" si="513"/>
        <v>0</v>
      </c>
      <c r="EG136" s="390">
        <f t="shared" si="514"/>
        <v>0</v>
      </c>
      <c r="EH136" s="650">
        <f t="shared" si="421"/>
        <v>0</v>
      </c>
      <c r="EI136" s="650">
        <f>IF($AA136=1,IF(SUM($EH136:EH136)&lt;&gt;1,IF(SUM(GR136,HC136,HL136)&gt;0,1,),),)</f>
        <v>0</v>
      </c>
      <c r="EJ136" s="650">
        <f>IF($AA136=1,IF(SUM($EH136:EI136)&lt;&gt;1,IF(SUM(GS136,HD136,HM136)&gt;0,1,),),)</f>
        <v>0</v>
      </c>
      <c r="EK136" s="650">
        <f>IF($AA136=1,IF(SUM($EH136:EJ136)&lt;&gt;1,IF(SUM(GT136,HE136,HN136)&gt;0,1,),),)</f>
        <v>0</v>
      </c>
      <c r="EL136" s="650">
        <f>IF($AA136=1,IF(SUM($EH136:EK136)&lt;&gt;1,IF(SUM(GU136,GZ136,HF136,HO136)&gt;0,1,),),)</f>
        <v>0</v>
      </c>
      <c r="EM136" s="650">
        <f>IF($AA136=1,IF(SUM($EH136:EK136)&lt;&gt;1,IF(SUM(GV136,HG136,HP136)&gt;0,1,),),)</f>
        <v>0</v>
      </c>
      <c r="EN136" s="650">
        <f>IF($AA136=1,IF(SUM($EH136:EL136)&lt;&gt;1,IF(SUM(GW136,HH136,HQ136)&gt;0,1,),),)</f>
        <v>0</v>
      </c>
      <c r="EO136" s="650">
        <f>IF($AA136=1,IF(SUM($EH136:EM136)&lt;&gt;1,IF(SUM(GX136,HI136,HR136)&gt;0,1,),),)</f>
        <v>0</v>
      </c>
      <c r="EP136" s="650">
        <f>IF($AA136=1,IF(SUM($EH136:EO136)&lt;&gt;1,IF(SUM(GY136,HJ136,HS136,HA136)&gt;0,1,),),)</f>
        <v>0</v>
      </c>
      <c r="EQ136" s="818"/>
      <c r="ER136" s="818"/>
      <c r="ES136" s="818"/>
      <c r="ET136" s="818"/>
      <c r="EU136" s="818"/>
      <c r="EV136" s="818"/>
      <c r="EW136" s="59"/>
      <c r="EX136" s="59"/>
      <c r="EY136" s="59"/>
      <c r="EZ136" s="59"/>
      <c r="FA136" s="59"/>
      <c r="FB136" s="650">
        <f t="shared" si="327"/>
        <v>0</v>
      </c>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11"/>
      <c r="GB136" s="59"/>
      <c r="GC136" s="932"/>
      <c r="GD136" s="662"/>
      <c r="GE136" s="512"/>
      <c r="GF136" s="513"/>
      <c r="GG136" s="514"/>
      <c r="GH136" s="514"/>
      <c r="GI136" s="515">
        <f t="shared" si="515"/>
        <v>0</v>
      </c>
      <c r="GJ136" s="516">
        <f t="shared" si="516"/>
        <v>0</v>
      </c>
      <c r="GK136" s="517">
        <f t="shared" si="330"/>
        <v>0</v>
      </c>
      <c r="GL136" s="518">
        <f t="shared" si="517"/>
        <v>0</v>
      </c>
      <c r="GM136" s="518">
        <f t="shared" si="518"/>
        <v>0</v>
      </c>
      <c r="GN136" s="518">
        <f t="shared" si="519"/>
        <v>0</v>
      </c>
      <c r="GO136" s="518">
        <f t="shared" si="520"/>
        <v>0</v>
      </c>
      <c r="GP136" s="517">
        <f t="shared" si="422"/>
        <v>0</v>
      </c>
      <c r="GQ136" s="517">
        <f t="shared" si="423"/>
        <v>0</v>
      </c>
      <c r="GR136" s="517">
        <f>IF($GF136&lt;&gt;1,IF(AND(SUM($GQ136:GQ136)&lt;&gt;1),IF($GI136&gt;=10,1,),),0)</f>
        <v>0</v>
      </c>
      <c r="GS136" s="517">
        <f>IF($GF136&lt;&gt;1,IF(AND(SUM($GQ136:GR136)&lt;&gt;1),IF(AND($GE136=1,$GI136&gt;=4),1,),),0)</f>
        <v>0</v>
      </c>
      <c r="GT136" s="517">
        <f>IF($GF136&lt;&gt;1,IF(AND(SUM($GQ136:GS136)&lt;&gt;1),IF(AND($GE136=1,$GI136&gt;=2),1,),),0)</f>
        <v>0</v>
      </c>
      <c r="GU136" s="517">
        <f>IF($GF136&lt;&gt;1,IF(AND(SUM($GQ136:GT136)&lt;&gt;1),IF(AND($GE136=1,$GI136&gt;0),1,),),0)</f>
        <v>0</v>
      </c>
      <c r="GV136" s="517">
        <f>IF($GF136&lt;&gt;1,IF(AND(SUM($GQ136:GU136)&lt;&gt;1),IF($GI136&gt;=4,1,),),0)</f>
        <v>0</v>
      </c>
      <c r="GW136" s="517">
        <f>IF($GF136&lt;&gt;1,IF(AND(SUM($GQ136:GV136)&lt;&gt;1),IF($GE136=1,1,),),0)</f>
        <v>0</v>
      </c>
      <c r="GX136" s="517">
        <f>IF($GF136&lt;&gt;1,IF(AND(SUM($GQ136:GW136)&lt;&gt;1),IF($GI136&gt;=2,1,),),0)</f>
        <v>0</v>
      </c>
      <c r="GY136" s="517">
        <f>IF($GF136&lt;&gt;1,IF(AND(SUM($GQ136:GX136)&lt;&gt;1),IF($GI136&gt;0,1,),),0)</f>
        <v>0</v>
      </c>
      <c r="GZ136" s="517">
        <f t="shared" si="424"/>
        <v>0</v>
      </c>
      <c r="HA136" s="517">
        <f>IF(AND(SUM($GZ136:GZ136)&lt;&gt;1,$GP136=4,$GF136=1,$GI136&gt;0),1,0)</f>
        <v>0</v>
      </c>
      <c r="HB136" s="517">
        <f t="shared" si="425"/>
        <v>0</v>
      </c>
      <c r="HC136" s="517">
        <f t="shared" si="426"/>
        <v>0</v>
      </c>
      <c r="HD136" s="517">
        <f>IF(AND($GP136=2,SUM($HB136:HC136)&lt;&gt;1),IF(AND($GE136=1,$GJ136&gt;=0.2),1,),)</f>
        <v>0</v>
      </c>
      <c r="HE136" s="517">
        <f>IF(AND($GP136=2,SUM($HB136:HD136)&lt;&gt;1),IF(AND($GE136=1,$GJ136&gt;=0.1),1,),)</f>
        <v>0</v>
      </c>
      <c r="HF136" s="517">
        <f>IF(AND($GP136=2,SUM($HB136:HE136)&lt;&gt;1),IF(AND($GE136=1,$GI136&gt;0),1,),)</f>
        <v>0</v>
      </c>
      <c r="HG136" s="517">
        <f>IF(AND($GP136=2,SUM($HB136:HF136)&lt;&gt;1),IF($GJ136&gt;=0.2,1,),)</f>
        <v>0</v>
      </c>
      <c r="HH136" s="517">
        <f>IF(AND($GP136=2,SUM($HB136:HG136)&lt;&gt;1),IF($GE136=1,1,),)</f>
        <v>0</v>
      </c>
      <c r="HI136" s="517">
        <f>IF(AND($GP136=2,SUM($HB136:HH136)&lt;&gt;1),IF($GJ136&gt;=0.1,1,),)</f>
        <v>0</v>
      </c>
      <c r="HJ136" s="517">
        <f>IF(AND(SUM($HB136:HI136)&lt;&gt;1,$GP136=2,$GI136&gt;0),1,)</f>
        <v>0</v>
      </c>
      <c r="HK136" s="517">
        <f t="shared" si="427"/>
        <v>0</v>
      </c>
      <c r="HL136" s="517">
        <f t="shared" si="428"/>
        <v>0</v>
      </c>
      <c r="HM136" s="517">
        <f>IF(AND($GP136=3,SUM($HK136:HL136)&lt;&gt;1),IF(AND($GE136=1,$GJ136&gt;=0.1),1,),)</f>
        <v>0</v>
      </c>
      <c r="HN136" s="517">
        <f>IF(AND($GP136=3,SUM($HK136:HM136)&lt;&gt;1),IF(AND($GE136=1,$GJ136&gt;=0.05),1,),)</f>
        <v>0</v>
      </c>
      <c r="HO136" s="517">
        <f>IF(AND($GP136=3,SUM($HK136:HN136)&lt;&gt;1),IF(AND($GE136=1,$GI136&gt;0),1,),)</f>
        <v>0</v>
      </c>
      <c r="HP136" s="517">
        <f>IF(AND($GP136=3,SUM($HK136:HO136)&lt;&gt;1),IF($GJ136&gt;=0.1,1,),)</f>
        <v>0</v>
      </c>
      <c r="HQ136" s="517">
        <f>IF(AND($GP136=3,SUM($HK136:HP136)&lt;&gt;1),IF($GE136=1,1,),)</f>
        <v>0</v>
      </c>
      <c r="HR136" s="517">
        <f>IF(AND($GP136=3,SUM($HK136:HQ136)&lt;&gt;1),IF($GJ136&gt;=0.05,1,),)</f>
        <v>0</v>
      </c>
      <c r="HS136" s="517">
        <f>IF(AND(SUM($HK136:HR136)&lt;&gt;1,$GP136=3,$GF136=1,$GI136&gt;0),1,)</f>
        <v>0</v>
      </c>
      <c r="HT136" s="831"/>
      <c r="HU136" s="520">
        <f t="shared" si="429"/>
        <v>0</v>
      </c>
      <c r="HV136" s="521">
        <f t="shared" si="430"/>
        <v>0</v>
      </c>
      <c r="HW136" s="521">
        <f t="shared" si="431"/>
        <v>0</v>
      </c>
      <c r="HX136" s="521">
        <f t="shared" si="432"/>
        <v>0</v>
      </c>
      <c r="HY136" s="521">
        <f t="shared" si="433"/>
        <v>0</v>
      </c>
      <c r="HZ136" s="521">
        <f t="shared" si="434"/>
        <v>0</v>
      </c>
      <c r="IA136" s="521">
        <f t="shared" si="435"/>
        <v>0</v>
      </c>
      <c r="IB136" s="521">
        <f t="shared" si="436"/>
        <v>0</v>
      </c>
      <c r="IC136" s="521">
        <f t="shared" si="437"/>
        <v>0</v>
      </c>
      <c r="ID136" s="521">
        <f t="shared" si="438"/>
        <v>0</v>
      </c>
      <c r="IE136" s="521">
        <f t="shared" si="439"/>
        <v>0</v>
      </c>
      <c r="IF136" s="521">
        <f t="shared" si="440"/>
        <v>0</v>
      </c>
      <c r="IG136" s="521">
        <f t="shared" si="441"/>
        <v>0</v>
      </c>
      <c r="IH136" s="521">
        <f t="shared" si="442"/>
        <v>0</v>
      </c>
      <c r="II136" s="521">
        <f t="shared" si="443"/>
        <v>0</v>
      </c>
      <c r="IJ136" s="521">
        <f t="shared" si="444"/>
        <v>0</v>
      </c>
      <c r="IK136" s="521">
        <f t="shared" si="445"/>
        <v>0</v>
      </c>
      <c r="IL136" s="521">
        <f t="shared" si="446"/>
        <v>0</v>
      </c>
      <c r="IM136" s="521">
        <f t="shared" si="447"/>
        <v>0</v>
      </c>
      <c r="IN136" s="521">
        <f t="shared" si="521"/>
        <v>0</v>
      </c>
      <c r="IO136" s="521">
        <f t="shared" si="522"/>
        <v>0</v>
      </c>
      <c r="IP136" s="521">
        <f t="shared" si="523"/>
        <v>0</v>
      </c>
      <c r="IQ136" s="521">
        <f t="shared" si="524"/>
        <v>0</v>
      </c>
      <c r="IR136" s="521">
        <f t="shared" si="525"/>
        <v>0</v>
      </c>
      <c r="IS136" s="521">
        <f t="shared" si="526"/>
        <v>0</v>
      </c>
      <c r="IT136" s="521">
        <f t="shared" si="527"/>
        <v>0</v>
      </c>
      <c r="IU136" s="521">
        <f t="shared" si="528"/>
        <v>0</v>
      </c>
      <c r="IV136" s="521">
        <f t="shared" si="529"/>
        <v>0</v>
      </c>
      <c r="IW136" s="823">
        <f t="shared" si="530"/>
        <v>0</v>
      </c>
      <c r="IX136" s="521">
        <f t="shared" si="531"/>
        <v>0</v>
      </c>
      <c r="IY136" s="521">
        <f t="shared" si="532"/>
        <v>0</v>
      </c>
      <c r="IZ136" s="823">
        <f t="shared" si="448"/>
        <v>0</v>
      </c>
      <c r="JA136" s="521">
        <f t="shared" si="533"/>
        <v>0</v>
      </c>
      <c r="JB136" s="521">
        <f t="shared" si="534"/>
        <v>0</v>
      </c>
      <c r="JC136" s="521">
        <f t="shared" si="535"/>
        <v>0</v>
      </c>
      <c r="JD136" s="521">
        <f t="shared" si="449"/>
        <v>0</v>
      </c>
      <c r="JE136" s="521">
        <f t="shared" si="450"/>
        <v>0</v>
      </c>
      <c r="JF136" s="521">
        <f t="shared" si="451"/>
        <v>0</v>
      </c>
      <c r="JG136" s="521">
        <f t="shared" si="452"/>
        <v>0</v>
      </c>
      <c r="JH136" s="521">
        <f t="shared" si="453"/>
        <v>0</v>
      </c>
      <c r="JI136" s="521">
        <f t="shared" si="454"/>
        <v>0</v>
      </c>
      <c r="JJ136" s="521">
        <f t="shared" si="455"/>
        <v>0</v>
      </c>
      <c r="JK136" s="521">
        <f t="shared" si="456"/>
        <v>0</v>
      </c>
      <c r="JL136" s="521">
        <f t="shared" si="457"/>
        <v>0</v>
      </c>
      <c r="JM136" s="521">
        <f t="shared" si="458"/>
        <v>0</v>
      </c>
      <c r="JN136" s="521">
        <f t="shared" si="459"/>
        <v>0</v>
      </c>
      <c r="JO136" s="521">
        <f t="shared" si="460"/>
        <v>0</v>
      </c>
      <c r="JP136" s="521">
        <f t="shared" si="461"/>
        <v>0</v>
      </c>
      <c r="JQ136" s="521">
        <f t="shared" si="462"/>
        <v>0</v>
      </c>
      <c r="JR136" s="521">
        <f t="shared" si="463"/>
        <v>0</v>
      </c>
      <c r="JS136" s="521">
        <f t="shared" si="464"/>
        <v>0</v>
      </c>
      <c r="JT136" s="521">
        <f t="shared" si="465"/>
        <v>0</v>
      </c>
      <c r="JU136" s="521">
        <f t="shared" si="466"/>
        <v>0</v>
      </c>
      <c r="JV136" s="521">
        <f t="shared" si="467"/>
        <v>0</v>
      </c>
      <c r="JW136" s="521">
        <f t="shared" si="468"/>
        <v>0</v>
      </c>
      <c r="JX136" s="521">
        <f t="shared" si="469"/>
        <v>0</v>
      </c>
      <c r="JY136" s="521">
        <f t="shared" si="470"/>
        <v>0</v>
      </c>
      <c r="JZ136" s="521">
        <f t="shared" si="471"/>
        <v>0</v>
      </c>
      <c r="KA136" s="521">
        <f t="shared" si="472"/>
        <v>0</v>
      </c>
      <c r="KB136" s="521">
        <f t="shared" si="473"/>
        <v>0</v>
      </c>
      <c r="KC136" s="521">
        <f t="shared" si="474"/>
        <v>0</v>
      </c>
      <c r="KD136" s="521">
        <f t="shared" si="475"/>
        <v>0</v>
      </c>
      <c r="KE136" s="521">
        <f t="shared" si="476"/>
        <v>0</v>
      </c>
      <c r="KF136" s="521">
        <f t="shared" si="536"/>
        <v>0</v>
      </c>
      <c r="KG136" s="521">
        <f t="shared" si="477"/>
        <v>0</v>
      </c>
      <c r="KH136" s="521">
        <f t="shared" si="478"/>
        <v>0</v>
      </c>
      <c r="KI136" s="522">
        <f t="shared" si="479"/>
        <v>0</v>
      </c>
      <c r="KJ136" s="521">
        <f t="shared" si="537"/>
        <v>0</v>
      </c>
      <c r="KK136" s="760">
        <f>IF(H136=1,VLOOKUP(C136,'総括表 (A表)'!$E$12:$AW$542,42,FALSE),)</f>
        <v>0</v>
      </c>
      <c r="KL136" s="524">
        <f t="shared" si="480"/>
        <v>0</v>
      </c>
      <c r="KM136" s="521" t="str">
        <f t="shared" si="352"/>
        <v/>
      </c>
      <c r="KN136" s="521" t="str">
        <f t="shared" si="353"/>
        <v/>
      </c>
      <c r="KO136" s="521" t="str">
        <f t="shared" si="481"/>
        <v/>
      </c>
      <c r="KP136" s="521" t="str">
        <f t="shared" si="354"/>
        <v/>
      </c>
      <c r="KQ136" s="521" t="str">
        <f t="shared" si="355"/>
        <v/>
      </c>
      <c r="KR136" s="521" t="str">
        <f t="shared" si="356"/>
        <v/>
      </c>
      <c r="KS136" s="521" t="str">
        <f t="shared" si="357"/>
        <v/>
      </c>
      <c r="KT136" s="521" t="str">
        <f t="shared" si="358"/>
        <v/>
      </c>
      <c r="KU136" s="760" t="str">
        <f t="shared" si="359"/>
        <v/>
      </c>
      <c r="KV136" s="521" t="str">
        <f t="shared" si="538"/>
        <v/>
      </c>
      <c r="KW136" s="520">
        <f t="shared" si="361"/>
        <v>0</v>
      </c>
      <c r="KX136" s="521" t="str">
        <f t="shared" si="482"/>
        <v/>
      </c>
      <c r="KY136" s="525">
        <f t="shared" si="539"/>
        <v>0</v>
      </c>
      <c r="KZ136" s="521" t="str">
        <f t="shared" si="540"/>
        <v/>
      </c>
      <c r="LA136" s="760" t="str">
        <f t="shared" si="541"/>
        <v/>
      </c>
      <c r="LB136" s="526" t="str">
        <f t="shared" si="365"/>
        <v>○</v>
      </c>
      <c r="LC136" s="520">
        <f t="shared" si="483"/>
        <v>0</v>
      </c>
      <c r="LD136" s="527">
        <f t="shared" si="484"/>
        <v>0</v>
      </c>
      <c r="LE136" s="527" t="str">
        <f t="shared" si="485"/>
        <v/>
      </c>
      <c r="LF136" s="761" t="str">
        <f t="shared" si="486"/>
        <v/>
      </c>
      <c r="LG136" s="735" t="str">
        <f t="shared" si="542"/>
        <v/>
      </c>
      <c r="LH136" s="530" t="str">
        <f t="shared" si="543"/>
        <v>○</v>
      </c>
      <c r="LI136" s="736">
        <f t="shared" si="368"/>
        <v>0</v>
      </c>
      <c r="LJ136" s="761">
        <f t="shared" si="544"/>
        <v>0</v>
      </c>
      <c r="LK136" s="532">
        <f t="shared" si="487"/>
        <v>0</v>
      </c>
      <c r="LL136" s="533" t="str">
        <f t="shared" si="488"/>
        <v>○</v>
      </c>
      <c r="LM136" s="600">
        <f t="shared" si="545"/>
        <v>0</v>
      </c>
      <c r="LN136" s="602" t="str">
        <f t="shared" si="489"/>
        <v>○</v>
      </c>
      <c r="LO136" s="608">
        <f t="shared" si="371"/>
        <v>0</v>
      </c>
      <c r="LP136" s="521" t="str">
        <f t="shared" si="546"/>
        <v/>
      </c>
      <c r="LQ136" s="607">
        <f t="shared" si="547"/>
        <v>0</v>
      </c>
      <c r="LR136" s="521" t="str">
        <f t="shared" si="548"/>
        <v/>
      </c>
      <c r="LS136" s="519" t="str">
        <f t="shared" si="549"/>
        <v/>
      </c>
      <c r="LT136" s="526" t="str">
        <f t="shared" si="376"/>
        <v>○</v>
      </c>
      <c r="LU136" s="601" t="str">
        <f t="shared" si="490"/>
        <v/>
      </c>
      <c r="LV136" s="601">
        <f t="shared" si="491"/>
        <v>0</v>
      </c>
      <c r="LW136" s="761">
        <f t="shared" si="550"/>
        <v>0</v>
      </c>
      <c r="LX136" s="735">
        <f t="shared" si="551"/>
        <v>0</v>
      </c>
      <c r="LY136" s="530" t="str">
        <f t="shared" si="379"/>
        <v>○</v>
      </c>
      <c r="LZ136" s="736">
        <f t="shared" si="552"/>
        <v>0</v>
      </c>
      <c r="MA136" s="761">
        <f t="shared" si="553"/>
        <v>0</v>
      </c>
      <c r="MB136" s="532">
        <f t="shared" si="554"/>
        <v>0</v>
      </c>
      <c r="MC136" s="533" t="str">
        <f t="shared" si="492"/>
        <v>○</v>
      </c>
      <c r="MD136" s="473">
        <f>IF(AND($H136=1,$T136=1),SUMIF($E$14:$E$213,E136,$CA$14:CA335),0)</f>
        <v>0</v>
      </c>
      <c r="ME136" s="856" t="str">
        <f t="shared" si="383"/>
        <v>○</v>
      </c>
      <c r="MF136" s="869" t="str">
        <f t="shared" si="493"/>
        <v/>
      </c>
      <c r="MG136" s="870" t="str">
        <f t="shared" si="555"/>
        <v/>
      </c>
      <c r="MH136" s="871" t="str">
        <f t="shared" si="556"/>
        <v/>
      </c>
      <c r="MI136" s="872" t="str">
        <f t="shared" si="494"/>
        <v/>
      </c>
      <c r="MJ136" s="873" t="str">
        <f t="shared" si="557"/>
        <v/>
      </c>
      <c r="MK136" s="874">
        <f t="shared" si="558"/>
        <v>0</v>
      </c>
    </row>
    <row r="137" spans="1:349" s="739" customFormat="1" ht="18.649999999999999" customHeight="1">
      <c r="A137" s="610">
        <f t="shared" si="559"/>
        <v>0</v>
      </c>
      <c r="B137" s="610">
        <f t="shared" si="563"/>
        <v>0</v>
      </c>
      <c r="C137" s="610">
        <f t="shared" si="570"/>
        <v>0</v>
      </c>
      <c r="D137" s="610">
        <f t="shared" si="564"/>
        <v>0</v>
      </c>
      <c r="E137" s="610">
        <f t="shared" si="565"/>
        <v>0</v>
      </c>
      <c r="F137" s="610">
        <f t="shared" si="566"/>
        <v>0</v>
      </c>
      <c r="G137" s="610">
        <f t="shared" si="567"/>
        <v>0</v>
      </c>
      <c r="H137" s="610">
        <f t="shared" si="568"/>
        <v>0</v>
      </c>
      <c r="I137" s="611">
        <f t="shared" si="313"/>
        <v>124</v>
      </c>
      <c r="J137" s="719"/>
      <c r="K137" s="720"/>
      <c r="L137" s="720"/>
      <c r="M137" s="720"/>
      <c r="N137" s="924"/>
      <c r="O137" s="918"/>
      <c r="P137" s="742"/>
      <c r="Q137" s="637">
        <f t="shared" si="394"/>
        <v>0</v>
      </c>
      <c r="R137" s="723"/>
      <c r="S137" s="724"/>
      <c r="T137" s="724"/>
      <c r="U137" s="724"/>
      <c r="V137" s="762">
        <f t="shared" si="569"/>
        <v>0</v>
      </c>
      <c r="W137" s="741"/>
      <c r="X137" s="745"/>
      <c r="Y137" s="745"/>
      <c r="Z137" s="741"/>
      <c r="AA137" s="639" t="str">
        <f t="shared" si="395"/>
        <v/>
      </c>
      <c r="AB137" s="640" t="str">
        <f t="shared" si="396"/>
        <v/>
      </c>
      <c r="AC137" s="731"/>
      <c r="AD137" s="641">
        <f t="shared" si="397"/>
        <v>0</v>
      </c>
      <c r="AE137" s="729"/>
      <c r="AF137" s="728">
        <f>'整理番号表 （R6時） '!$AC137</f>
        <v>0</v>
      </c>
      <c r="AG137" s="730">
        <f t="shared" si="560"/>
        <v>0</v>
      </c>
      <c r="AH137" s="731"/>
      <c r="AI137" s="731"/>
      <c r="AJ137" s="639">
        <f>IF(AI137&lt;&gt;0,VLOOKUP(AI137,'整理番号表 （R6時） '!$B$20:$F$47,2,FALSE),)</f>
        <v>0</v>
      </c>
      <c r="AK137" s="733"/>
      <c r="AL137" s="733"/>
      <c r="AM137" s="733"/>
      <c r="AN137" s="752"/>
      <c r="AO137" s="644" t="str">
        <f>IF(AND($S137=1,$AN137&lt;&gt;0),VLOOKUP(AN137,'整理番号表 （R6時） '!$P$6:$Q$39,2,FALSE),IF(AND($T137=1,$AN137&gt;0,$AN137&lt;=8),VLOOKUP($AN137,'整理番号表 （R6時） '!$P$6:$Q$13,2,FALSE),IF($AN137&gt;=9,"ﾘｰｽは1～8の数字を選択","")))</f>
        <v/>
      </c>
      <c r="AP137" s="865"/>
      <c r="AQ137" s="645">
        <f t="shared" si="399"/>
        <v>0</v>
      </c>
      <c r="AR137" s="810"/>
      <c r="AS137" s="741"/>
      <c r="AT137" s="756"/>
      <c r="AU137" s="757"/>
      <c r="AV137" s="755"/>
      <c r="AW137" s="752"/>
      <c r="AX137" s="751">
        <f>IF(AW137&lt;&gt;0,VLOOKUP(AW137,'整理番号表 （R6時） '!$P$43:$R$49,2,FALSE),)</f>
        <v>0</v>
      </c>
      <c r="AY137" s="758"/>
      <c r="AZ137" s="757"/>
      <c r="BA137" s="755"/>
      <c r="BB137" s="754"/>
      <c r="BC137" s="759">
        <f t="shared" si="400"/>
        <v>0</v>
      </c>
      <c r="BD137" s="763">
        <f t="shared" si="503"/>
        <v>0</v>
      </c>
      <c r="BE137" s="759">
        <f t="shared" si="401"/>
        <v>0</v>
      </c>
      <c r="BF137" s="508"/>
      <c r="BG137" s="508"/>
      <c r="BH137" s="508"/>
      <c r="BI137" s="509"/>
      <c r="BJ137" s="770" t="str">
        <f t="shared" si="402"/>
        <v/>
      </c>
      <c r="BK137" s="772" t="str">
        <f t="shared" si="403"/>
        <v/>
      </c>
      <c r="BL137" s="648">
        <f t="shared" si="404"/>
        <v>0</v>
      </c>
      <c r="BM137" s="836"/>
      <c r="BN137" s="748"/>
      <c r="BO137" s="593"/>
      <c r="BP137" s="902"/>
      <c r="BQ137" s="756"/>
      <c r="BR137" s="756"/>
      <c r="BS137" s="756"/>
      <c r="BT137" s="929" t="str">
        <f t="shared" si="571"/>
        <v/>
      </c>
      <c r="BU137" s="911"/>
      <c r="BV137" s="752"/>
      <c r="BW137" s="751">
        <f>IF(BV137&lt;&gt;0,VLOOKUP(BV137,'整理番号表 （R6時） '!$P$43:$R$49,2,FALSE),)</f>
        <v>0</v>
      </c>
      <c r="BX137" s="758"/>
      <c r="BY137" s="757"/>
      <c r="BZ137" s="759" t="str">
        <f t="shared" si="405"/>
        <v/>
      </c>
      <c r="CA137" s="712"/>
      <c r="CB137" s="759">
        <f t="shared" si="406"/>
        <v>0</v>
      </c>
      <c r="CC137" s="763" t="str">
        <f t="shared" si="504"/>
        <v/>
      </c>
      <c r="CD137" s="754"/>
      <c r="CE137" s="754"/>
      <c r="CF137" s="759">
        <f t="shared" si="407"/>
        <v>0</v>
      </c>
      <c r="CG137" s="748"/>
      <c r="CH137" s="748"/>
      <c r="CI137" s="622"/>
      <c r="CJ137" s="853"/>
      <c r="CK137" s="854"/>
      <c r="CL137" s="665" t="str">
        <f t="shared" si="408"/>
        <v/>
      </c>
      <c r="CM137" s="666" t="str">
        <f t="shared" si="505"/>
        <v/>
      </c>
      <c r="CN137" s="744"/>
      <c r="CO137" s="496"/>
      <c r="CP137" s="762" t="str">
        <f t="shared" si="506"/>
        <v/>
      </c>
      <c r="CQ137" s="740"/>
      <c r="CR137" s="749"/>
      <c r="CS137" s="740"/>
      <c r="CT137" s="740"/>
      <c r="CU137" s="740"/>
      <c r="CV137" s="649" t="str">
        <f t="shared" si="409"/>
        <v/>
      </c>
      <c r="CW137" s="547">
        <f t="shared" si="410"/>
        <v>0</v>
      </c>
      <c r="CX137" s="762" t="str">
        <f t="shared" si="507"/>
        <v/>
      </c>
      <c r="CY137" s="715"/>
      <c r="CZ137" s="740"/>
      <c r="DA137" s="715"/>
      <c r="DB137" s="715"/>
      <c r="DC137" s="714"/>
      <c r="DD137" s="649" t="str">
        <f t="shared" si="411"/>
        <v/>
      </c>
      <c r="DE137" s="547" t="str">
        <f t="shared" si="412"/>
        <v/>
      </c>
      <c r="DF137" s="762">
        <f t="shared" si="413"/>
        <v>0</v>
      </c>
      <c r="DG137" s="762" t="str">
        <f t="shared" si="414"/>
        <v/>
      </c>
      <c r="DH137" s="762">
        <f t="shared" si="415"/>
        <v>0</v>
      </c>
      <c r="DI137" s="762">
        <f t="shared" si="416"/>
        <v>0</v>
      </c>
      <c r="DJ137" s="762">
        <f t="shared" si="417"/>
        <v>0</v>
      </c>
      <c r="DK137" s="762">
        <f t="shared" si="418"/>
        <v>0</v>
      </c>
      <c r="DL137" s="762">
        <f t="shared" si="419"/>
        <v>0</v>
      </c>
      <c r="DM137" s="762" t="str">
        <f t="shared" si="420"/>
        <v/>
      </c>
      <c r="DN137" s="855"/>
      <c r="DO137" s="661">
        <f t="shared" si="574"/>
        <v>0</v>
      </c>
      <c r="DP137" s="336">
        <f t="shared" si="574"/>
        <v>0</v>
      </c>
      <c r="DQ137" s="336">
        <f t="shared" si="574"/>
        <v>0</v>
      </c>
      <c r="DR137" s="336">
        <f t="shared" si="574"/>
        <v>0</v>
      </c>
      <c r="DS137" s="336">
        <f t="shared" si="574"/>
        <v>0</v>
      </c>
      <c r="DT137" s="336">
        <f t="shared" si="574"/>
        <v>0</v>
      </c>
      <c r="DU137" s="336">
        <f t="shared" si="508"/>
        <v>0</v>
      </c>
      <c r="DV137" s="336">
        <f t="shared" si="575"/>
        <v>0</v>
      </c>
      <c r="DW137" s="336">
        <f t="shared" si="575"/>
        <v>0</v>
      </c>
      <c r="DX137" s="336">
        <f t="shared" si="575"/>
        <v>0</v>
      </c>
      <c r="DY137" s="336">
        <f t="shared" si="575"/>
        <v>0</v>
      </c>
      <c r="DZ137" s="336">
        <f t="shared" si="575"/>
        <v>0</v>
      </c>
      <c r="EA137" s="336">
        <f t="shared" si="575"/>
        <v>0</v>
      </c>
      <c r="EB137" s="336">
        <f t="shared" si="509"/>
        <v>0</v>
      </c>
      <c r="EC137" s="336">
        <f t="shared" si="510"/>
        <v>0</v>
      </c>
      <c r="ED137" s="336">
        <f t="shared" si="511"/>
        <v>0</v>
      </c>
      <c r="EE137" s="336">
        <f t="shared" si="512"/>
        <v>0</v>
      </c>
      <c r="EF137" s="336">
        <f t="shared" si="513"/>
        <v>0</v>
      </c>
      <c r="EG137" s="390">
        <f t="shared" si="514"/>
        <v>0</v>
      </c>
      <c r="EH137" s="650">
        <f t="shared" si="421"/>
        <v>0</v>
      </c>
      <c r="EI137" s="650">
        <f>IF($AA137=1,IF(SUM($EH137:EH137)&lt;&gt;1,IF(SUM(GR137,HC137,HL137)&gt;0,1,),),)</f>
        <v>0</v>
      </c>
      <c r="EJ137" s="650">
        <f>IF($AA137=1,IF(SUM($EH137:EI137)&lt;&gt;1,IF(SUM(GS137,HD137,HM137)&gt;0,1,),),)</f>
        <v>0</v>
      </c>
      <c r="EK137" s="650">
        <f>IF($AA137=1,IF(SUM($EH137:EJ137)&lt;&gt;1,IF(SUM(GT137,HE137,HN137)&gt;0,1,),),)</f>
        <v>0</v>
      </c>
      <c r="EL137" s="650">
        <f>IF($AA137=1,IF(SUM($EH137:EK137)&lt;&gt;1,IF(SUM(GU137,GZ137,HF137,HO137)&gt;0,1,),),)</f>
        <v>0</v>
      </c>
      <c r="EM137" s="650">
        <f>IF($AA137=1,IF(SUM($EH137:EK137)&lt;&gt;1,IF(SUM(GV137,HG137,HP137)&gt;0,1,),),)</f>
        <v>0</v>
      </c>
      <c r="EN137" s="650">
        <f>IF($AA137=1,IF(SUM($EH137:EL137)&lt;&gt;1,IF(SUM(GW137,HH137,HQ137)&gt;0,1,),),)</f>
        <v>0</v>
      </c>
      <c r="EO137" s="650">
        <f>IF($AA137=1,IF(SUM($EH137:EM137)&lt;&gt;1,IF(SUM(GX137,HI137,HR137)&gt;0,1,),),)</f>
        <v>0</v>
      </c>
      <c r="EP137" s="650">
        <f>IF($AA137=1,IF(SUM($EH137:EO137)&lt;&gt;1,IF(SUM(GY137,HJ137,HS137,HA137)&gt;0,1,),),)</f>
        <v>0</v>
      </c>
      <c r="EQ137" s="818"/>
      <c r="ER137" s="818"/>
      <c r="ES137" s="818"/>
      <c r="ET137" s="818"/>
      <c r="EU137" s="818"/>
      <c r="EV137" s="818"/>
      <c r="EW137" s="59"/>
      <c r="EX137" s="59"/>
      <c r="EY137" s="59"/>
      <c r="EZ137" s="59"/>
      <c r="FA137" s="59"/>
      <c r="FB137" s="650">
        <f t="shared" si="327"/>
        <v>0</v>
      </c>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11"/>
      <c r="GB137" s="59"/>
      <c r="GC137" s="932"/>
      <c r="GD137" s="662"/>
      <c r="GE137" s="512"/>
      <c r="GF137" s="513"/>
      <c r="GG137" s="514"/>
      <c r="GH137" s="514"/>
      <c r="GI137" s="515">
        <f t="shared" si="515"/>
        <v>0</v>
      </c>
      <c r="GJ137" s="516">
        <f t="shared" si="516"/>
        <v>0</v>
      </c>
      <c r="GK137" s="517">
        <f t="shared" si="330"/>
        <v>0</v>
      </c>
      <c r="GL137" s="518">
        <f t="shared" si="517"/>
        <v>0</v>
      </c>
      <c r="GM137" s="518">
        <f t="shared" si="518"/>
        <v>0</v>
      </c>
      <c r="GN137" s="518">
        <f t="shared" si="519"/>
        <v>0</v>
      </c>
      <c r="GO137" s="518">
        <f t="shared" si="520"/>
        <v>0</v>
      </c>
      <c r="GP137" s="517">
        <f t="shared" si="422"/>
        <v>0</v>
      </c>
      <c r="GQ137" s="517">
        <f t="shared" si="423"/>
        <v>0</v>
      </c>
      <c r="GR137" s="517">
        <f>IF($GF137&lt;&gt;1,IF(AND(SUM($GQ137:GQ137)&lt;&gt;1),IF($GI137&gt;=10,1,),),0)</f>
        <v>0</v>
      </c>
      <c r="GS137" s="517">
        <f>IF($GF137&lt;&gt;1,IF(AND(SUM($GQ137:GR137)&lt;&gt;1),IF(AND($GE137=1,$GI137&gt;=4),1,),),0)</f>
        <v>0</v>
      </c>
      <c r="GT137" s="517">
        <f>IF($GF137&lt;&gt;1,IF(AND(SUM($GQ137:GS137)&lt;&gt;1),IF(AND($GE137=1,$GI137&gt;=2),1,),),0)</f>
        <v>0</v>
      </c>
      <c r="GU137" s="517">
        <f>IF($GF137&lt;&gt;1,IF(AND(SUM($GQ137:GT137)&lt;&gt;1),IF(AND($GE137=1,$GI137&gt;0),1,),),0)</f>
        <v>0</v>
      </c>
      <c r="GV137" s="517">
        <f>IF($GF137&lt;&gt;1,IF(AND(SUM($GQ137:GU137)&lt;&gt;1),IF($GI137&gt;=4,1,),),0)</f>
        <v>0</v>
      </c>
      <c r="GW137" s="517">
        <f>IF($GF137&lt;&gt;1,IF(AND(SUM($GQ137:GV137)&lt;&gt;1),IF($GE137=1,1,),),0)</f>
        <v>0</v>
      </c>
      <c r="GX137" s="517">
        <f>IF($GF137&lt;&gt;1,IF(AND(SUM($GQ137:GW137)&lt;&gt;1),IF($GI137&gt;=2,1,),),0)</f>
        <v>0</v>
      </c>
      <c r="GY137" s="517">
        <f>IF($GF137&lt;&gt;1,IF(AND(SUM($GQ137:GX137)&lt;&gt;1),IF($GI137&gt;0,1,),),0)</f>
        <v>0</v>
      </c>
      <c r="GZ137" s="517">
        <f t="shared" si="424"/>
        <v>0</v>
      </c>
      <c r="HA137" s="517">
        <f>IF(AND(SUM($GZ137:GZ137)&lt;&gt;1,$GP137=4,$GF137=1,$GI137&gt;0),1,0)</f>
        <v>0</v>
      </c>
      <c r="HB137" s="517">
        <f t="shared" si="425"/>
        <v>0</v>
      </c>
      <c r="HC137" s="517">
        <f t="shared" si="426"/>
        <v>0</v>
      </c>
      <c r="HD137" s="517">
        <f>IF(AND($GP137=2,SUM($HB137:HC137)&lt;&gt;1),IF(AND($GE137=1,$GJ137&gt;=0.2),1,),)</f>
        <v>0</v>
      </c>
      <c r="HE137" s="517">
        <f>IF(AND($GP137=2,SUM($HB137:HD137)&lt;&gt;1),IF(AND($GE137=1,$GJ137&gt;=0.1),1,),)</f>
        <v>0</v>
      </c>
      <c r="HF137" s="517">
        <f>IF(AND($GP137=2,SUM($HB137:HE137)&lt;&gt;1),IF(AND($GE137=1,$GI137&gt;0),1,),)</f>
        <v>0</v>
      </c>
      <c r="HG137" s="517">
        <f>IF(AND($GP137=2,SUM($HB137:HF137)&lt;&gt;1),IF($GJ137&gt;=0.2,1,),)</f>
        <v>0</v>
      </c>
      <c r="HH137" s="517">
        <f>IF(AND($GP137=2,SUM($HB137:HG137)&lt;&gt;1),IF($GE137=1,1,),)</f>
        <v>0</v>
      </c>
      <c r="HI137" s="517">
        <f>IF(AND($GP137=2,SUM($HB137:HH137)&lt;&gt;1),IF($GJ137&gt;=0.1,1,),)</f>
        <v>0</v>
      </c>
      <c r="HJ137" s="517">
        <f>IF(AND(SUM($HB137:HI137)&lt;&gt;1,$GP137=2,$GI137&gt;0),1,)</f>
        <v>0</v>
      </c>
      <c r="HK137" s="517">
        <f t="shared" si="427"/>
        <v>0</v>
      </c>
      <c r="HL137" s="517">
        <f t="shared" si="428"/>
        <v>0</v>
      </c>
      <c r="HM137" s="517">
        <f>IF(AND($GP137=3,SUM($HK137:HL137)&lt;&gt;1),IF(AND($GE137=1,$GJ137&gt;=0.1),1,),)</f>
        <v>0</v>
      </c>
      <c r="HN137" s="517">
        <f>IF(AND($GP137=3,SUM($HK137:HM137)&lt;&gt;1),IF(AND($GE137=1,$GJ137&gt;=0.05),1,),)</f>
        <v>0</v>
      </c>
      <c r="HO137" s="517">
        <f>IF(AND($GP137=3,SUM($HK137:HN137)&lt;&gt;1),IF(AND($GE137=1,$GI137&gt;0),1,),)</f>
        <v>0</v>
      </c>
      <c r="HP137" s="517">
        <f>IF(AND($GP137=3,SUM($HK137:HO137)&lt;&gt;1),IF($GJ137&gt;=0.1,1,),)</f>
        <v>0</v>
      </c>
      <c r="HQ137" s="517">
        <f>IF(AND($GP137=3,SUM($HK137:HP137)&lt;&gt;1),IF($GE137=1,1,),)</f>
        <v>0</v>
      </c>
      <c r="HR137" s="517">
        <f>IF(AND($GP137=3,SUM($HK137:HQ137)&lt;&gt;1),IF($GJ137&gt;=0.05,1,),)</f>
        <v>0</v>
      </c>
      <c r="HS137" s="517">
        <f>IF(AND(SUM($HK137:HR137)&lt;&gt;1,$GP137=3,$GF137=1,$GI137&gt;0),1,)</f>
        <v>0</v>
      </c>
      <c r="HT137" s="831"/>
      <c r="HU137" s="520">
        <f t="shared" si="429"/>
        <v>0</v>
      </c>
      <c r="HV137" s="521">
        <f t="shared" si="430"/>
        <v>0</v>
      </c>
      <c r="HW137" s="521">
        <f t="shared" si="431"/>
        <v>0</v>
      </c>
      <c r="HX137" s="521">
        <f t="shared" si="432"/>
        <v>0</v>
      </c>
      <c r="HY137" s="521">
        <f t="shared" si="433"/>
        <v>0</v>
      </c>
      <c r="HZ137" s="521">
        <f t="shared" si="434"/>
        <v>0</v>
      </c>
      <c r="IA137" s="521">
        <f t="shared" si="435"/>
        <v>0</v>
      </c>
      <c r="IB137" s="521">
        <f t="shared" si="436"/>
        <v>0</v>
      </c>
      <c r="IC137" s="521">
        <f t="shared" si="437"/>
        <v>0</v>
      </c>
      <c r="ID137" s="521">
        <f t="shared" si="438"/>
        <v>0</v>
      </c>
      <c r="IE137" s="521">
        <f t="shared" si="439"/>
        <v>0</v>
      </c>
      <c r="IF137" s="521">
        <f t="shared" si="440"/>
        <v>0</v>
      </c>
      <c r="IG137" s="521">
        <f t="shared" si="441"/>
        <v>0</v>
      </c>
      <c r="IH137" s="521">
        <f t="shared" si="442"/>
        <v>0</v>
      </c>
      <c r="II137" s="521">
        <f t="shared" si="443"/>
        <v>0</v>
      </c>
      <c r="IJ137" s="521">
        <f t="shared" si="444"/>
        <v>0</v>
      </c>
      <c r="IK137" s="521">
        <f t="shared" si="445"/>
        <v>0</v>
      </c>
      <c r="IL137" s="521">
        <f t="shared" si="446"/>
        <v>0</v>
      </c>
      <c r="IM137" s="521">
        <f t="shared" si="447"/>
        <v>0</v>
      </c>
      <c r="IN137" s="521">
        <f t="shared" si="521"/>
        <v>0</v>
      </c>
      <c r="IO137" s="521">
        <f t="shared" si="522"/>
        <v>0</v>
      </c>
      <c r="IP137" s="521">
        <f t="shared" si="523"/>
        <v>0</v>
      </c>
      <c r="IQ137" s="521">
        <f t="shared" si="524"/>
        <v>0</v>
      </c>
      <c r="IR137" s="521">
        <f t="shared" si="525"/>
        <v>0</v>
      </c>
      <c r="IS137" s="521">
        <f t="shared" si="526"/>
        <v>0</v>
      </c>
      <c r="IT137" s="521">
        <f t="shared" si="527"/>
        <v>0</v>
      </c>
      <c r="IU137" s="521">
        <f t="shared" si="528"/>
        <v>0</v>
      </c>
      <c r="IV137" s="521">
        <f t="shared" si="529"/>
        <v>0</v>
      </c>
      <c r="IW137" s="823">
        <f t="shared" si="530"/>
        <v>0</v>
      </c>
      <c r="IX137" s="521">
        <f t="shared" si="531"/>
        <v>0</v>
      </c>
      <c r="IY137" s="521">
        <f t="shared" si="532"/>
        <v>0</v>
      </c>
      <c r="IZ137" s="823">
        <f t="shared" si="448"/>
        <v>0</v>
      </c>
      <c r="JA137" s="521">
        <f t="shared" si="533"/>
        <v>0</v>
      </c>
      <c r="JB137" s="521">
        <f t="shared" si="534"/>
        <v>0</v>
      </c>
      <c r="JC137" s="521">
        <f t="shared" si="535"/>
        <v>0</v>
      </c>
      <c r="JD137" s="521">
        <f t="shared" si="449"/>
        <v>0</v>
      </c>
      <c r="JE137" s="521">
        <f t="shared" si="450"/>
        <v>0</v>
      </c>
      <c r="JF137" s="521">
        <f t="shared" si="451"/>
        <v>0</v>
      </c>
      <c r="JG137" s="521">
        <f t="shared" si="452"/>
        <v>0</v>
      </c>
      <c r="JH137" s="521">
        <f t="shared" si="453"/>
        <v>0</v>
      </c>
      <c r="JI137" s="521">
        <f t="shared" si="454"/>
        <v>0</v>
      </c>
      <c r="JJ137" s="521">
        <f t="shared" si="455"/>
        <v>0</v>
      </c>
      <c r="JK137" s="521">
        <f t="shared" si="456"/>
        <v>0</v>
      </c>
      <c r="JL137" s="521">
        <f t="shared" si="457"/>
        <v>0</v>
      </c>
      <c r="JM137" s="521">
        <f t="shared" si="458"/>
        <v>0</v>
      </c>
      <c r="JN137" s="521">
        <f t="shared" si="459"/>
        <v>0</v>
      </c>
      <c r="JO137" s="521">
        <f t="shared" si="460"/>
        <v>0</v>
      </c>
      <c r="JP137" s="521">
        <f t="shared" si="461"/>
        <v>0</v>
      </c>
      <c r="JQ137" s="521">
        <f t="shared" si="462"/>
        <v>0</v>
      </c>
      <c r="JR137" s="521">
        <f t="shared" si="463"/>
        <v>0</v>
      </c>
      <c r="JS137" s="521">
        <f t="shared" si="464"/>
        <v>0</v>
      </c>
      <c r="JT137" s="521">
        <f t="shared" si="465"/>
        <v>0</v>
      </c>
      <c r="JU137" s="521">
        <f t="shared" si="466"/>
        <v>0</v>
      </c>
      <c r="JV137" s="521">
        <f t="shared" si="467"/>
        <v>0</v>
      </c>
      <c r="JW137" s="521">
        <f t="shared" si="468"/>
        <v>0</v>
      </c>
      <c r="JX137" s="521">
        <f t="shared" si="469"/>
        <v>0</v>
      </c>
      <c r="JY137" s="521">
        <f t="shared" si="470"/>
        <v>0</v>
      </c>
      <c r="JZ137" s="521">
        <f t="shared" si="471"/>
        <v>0</v>
      </c>
      <c r="KA137" s="521">
        <f t="shared" si="472"/>
        <v>0</v>
      </c>
      <c r="KB137" s="521">
        <f t="shared" si="473"/>
        <v>0</v>
      </c>
      <c r="KC137" s="521">
        <f t="shared" si="474"/>
        <v>0</v>
      </c>
      <c r="KD137" s="521">
        <f t="shared" si="475"/>
        <v>0</v>
      </c>
      <c r="KE137" s="521">
        <f t="shared" si="476"/>
        <v>0</v>
      </c>
      <c r="KF137" s="521">
        <f t="shared" si="536"/>
        <v>0</v>
      </c>
      <c r="KG137" s="521">
        <f t="shared" si="477"/>
        <v>0</v>
      </c>
      <c r="KH137" s="521">
        <f t="shared" si="478"/>
        <v>0</v>
      </c>
      <c r="KI137" s="522">
        <f t="shared" si="479"/>
        <v>0</v>
      </c>
      <c r="KJ137" s="521">
        <f t="shared" si="537"/>
        <v>0</v>
      </c>
      <c r="KK137" s="760">
        <f>IF(H137=1,VLOOKUP(C137,'総括表 (A表)'!$E$12:$AW$542,42,FALSE),)</f>
        <v>0</v>
      </c>
      <c r="KL137" s="524">
        <f t="shared" si="480"/>
        <v>0</v>
      </c>
      <c r="KM137" s="521" t="str">
        <f t="shared" si="352"/>
        <v/>
      </c>
      <c r="KN137" s="521" t="str">
        <f t="shared" si="353"/>
        <v/>
      </c>
      <c r="KO137" s="521" t="str">
        <f t="shared" si="481"/>
        <v/>
      </c>
      <c r="KP137" s="521" t="str">
        <f t="shared" si="354"/>
        <v/>
      </c>
      <c r="KQ137" s="521" t="str">
        <f t="shared" si="355"/>
        <v/>
      </c>
      <c r="KR137" s="521" t="str">
        <f t="shared" si="356"/>
        <v/>
      </c>
      <c r="KS137" s="521" t="str">
        <f t="shared" si="357"/>
        <v/>
      </c>
      <c r="KT137" s="521" t="str">
        <f t="shared" si="358"/>
        <v/>
      </c>
      <c r="KU137" s="760" t="str">
        <f t="shared" si="359"/>
        <v/>
      </c>
      <c r="KV137" s="521" t="str">
        <f t="shared" si="538"/>
        <v/>
      </c>
      <c r="KW137" s="520">
        <f t="shared" si="361"/>
        <v>0</v>
      </c>
      <c r="KX137" s="521" t="str">
        <f t="shared" si="482"/>
        <v/>
      </c>
      <c r="KY137" s="525">
        <f t="shared" si="539"/>
        <v>0</v>
      </c>
      <c r="KZ137" s="521" t="str">
        <f t="shared" si="540"/>
        <v/>
      </c>
      <c r="LA137" s="760" t="str">
        <f t="shared" si="541"/>
        <v/>
      </c>
      <c r="LB137" s="526" t="str">
        <f t="shared" si="365"/>
        <v>○</v>
      </c>
      <c r="LC137" s="520">
        <f t="shared" si="483"/>
        <v>0</v>
      </c>
      <c r="LD137" s="527">
        <f t="shared" si="484"/>
        <v>0</v>
      </c>
      <c r="LE137" s="527" t="str">
        <f t="shared" si="485"/>
        <v/>
      </c>
      <c r="LF137" s="761" t="str">
        <f t="shared" si="486"/>
        <v/>
      </c>
      <c r="LG137" s="735" t="str">
        <f t="shared" si="542"/>
        <v/>
      </c>
      <c r="LH137" s="530" t="str">
        <f t="shared" si="543"/>
        <v>○</v>
      </c>
      <c r="LI137" s="736">
        <f t="shared" si="368"/>
        <v>0</v>
      </c>
      <c r="LJ137" s="761">
        <f t="shared" si="544"/>
        <v>0</v>
      </c>
      <c r="LK137" s="532">
        <f t="shared" si="487"/>
        <v>0</v>
      </c>
      <c r="LL137" s="533" t="str">
        <f t="shared" si="488"/>
        <v>○</v>
      </c>
      <c r="LM137" s="600">
        <f t="shared" si="545"/>
        <v>0</v>
      </c>
      <c r="LN137" s="602" t="str">
        <f t="shared" si="489"/>
        <v>○</v>
      </c>
      <c r="LO137" s="608">
        <f t="shared" si="371"/>
        <v>0</v>
      </c>
      <c r="LP137" s="521" t="str">
        <f t="shared" si="546"/>
        <v/>
      </c>
      <c r="LQ137" s="607">
        <f t="shared" si="547"/>
        <v>0</v>
      </c>
      <c r="LR137" s="521" t="str">
        <f t="shared" si="548"/>
        <v/>
      </c>
      <c r="LS137" s="519" t="str">
        <f t="shared" si="549"/>
        <v/>
      </c>
      <c r="LT137" s="526" t="str">
        <f t="shared" si="376"/>
        <v>○</v>
      </c>
      <c r="LU137" s="601" t="str">
        <f t="shared" si="490"/>
        <v/>
      </c>
      <c r="LV137" s="601">
        <f t="shared" si="491"/>
        <v>0</v>
      </c>
      <c r="LW137" s="761">
        <f t="shared" si="550"/>
        <v>0</v>
      </c>
      <c r="LX137" s="735">
        <f t="shared" si="551"/>
        <v>0</v>
      </c>
      <c r="LY137" s="530" t="str">
        <f t="shared" si="379"/>
        <v>○</v>
      </c>
      <c r="LZ137" s="736">
        <f t="shared" si="552"/>
        <v>0</v>
      </c>
      <c r="MA137" s="761">
        <f t="shared" si="553"/>
        <v>0</v>
      </c>
      <c r="MB137" s="532">
        <f t="shared" si="554"/>
        <v>0</v>
      </c>
      <c r="MC137" s="533" t="str">
        <f t="shared" si="492"/>
        <v>○</v>
      </c>
      <c r="MD137" s="473">
        <f>IF(AND($H137=1,$T137=1),SUMIF($E$14:$E$213,E137,$CA$14:CA336),0)</f>
        <v>0</v>
      </c>
      <c r="ME137" s="856" t="str">
        <f t="shared" si="383"/>
        <v>○</v>
      </c>
      <c r="MF137" s="869" t="str">
        <f t="shared" si="493"/>
        <v/>
      </c>
      <c r="MG137" s="870" t="str">
        <f t="shared" si="555"/>
        <v/>
      </c>
      <c r="MH137" s="871" t="str">
        <f t="shared" si="556"/>
        <v/>
      </c>
      <c r="MI137" s="872" t="str">
        <f t="shared" si="494"/>
        <v/>
      </c>
      <c r="MJ137" s="873" t="str">
        <f t="shared" si="557"/>
        <v/>
      </c>
      <c r="MK137" s="874">
        <f t="shared" si="558"/>
        <v>0</v>
      </c>
    </row>
    <row r="138" spans="1:349" s="739" customFormat="1" ht="18.649999999999999" customHeight="1">
      <c r="A138" s="610">
        <f t="shared" si="559"/>
        <v>0</v>
      </c>
      <c r="B138" s="610">
        <f t="shared" si="563"/>
        <v>0</v>
      </c>
      <c r="C138" s="610">
        <f t="shared" si="570"/>
        <v>0</v>
      </c>
      <c r="D138" s="610">
        <f t="shared" si="564"/>
        <v>0</v>
      </c>
      <c r="E138" s="610">
        <f t="shared" si="565"/>
        <v>0</v>
      </c>
      <c r="F138" s="610">
        <f t="shared" si="566"/>
        <v>0</v>
      </c>
      <c r="G138" s="610">
        <f t="shared" si="567"/>
        <v>0</v>
      </c>
      <c r="H138" s="610">
        <f t="shared" si="568"/>
        <v>0</v>
      </c>
      <c r="I138" s="611">
        <f t="shared" si="313"/>
        <v>125</v>
      </c>
      <c r="J138" s="719"/>
      <c r="K138" s="720"/>
      <c r="L138" s="720"/>
      <c r="M138" s="720"/>
      <c r="N138" s="924"/>
      <c r="O138" s="918"/>
      <c r="P138" s="742"/>
      <c r="Q138" s="637">
        <f t="shared" si="394"/>
        <v>0</v>
      </c>
      <c r="R138" s="723"/>
      <c r="S138" s="724"/>
      <c r="T138" s="724"/>
      <c r="U138" s="724"/>
      <c r="V138" s="762">
        <f t="shared" si="569"/>
        <v>0</v>
      </c>
      <c r="W138" s="741"/>
      <c r="X138" s="745"/>
      <c r="Y138" s="745"/>
      <c r="Z138" s="741"/>
      <c r="AA138" s="639" t="str">
        <f t="shared" si="395"/>
        <v/>
      </c>
      <c r="AB138" s="640" t="str">
        <f t="shared" si="396"/>
        <v/>
      </c>
      <c r="AC138" s="731"/>
      <c r="AD138" s="641">
        <f t="shared" si="397"/>
        <v>0</v>
      </c>
      <c r="AE138" s="729"/>
      <c r="AF138" s="728">
        <f>'整理番号表 （R6時） '!$AC138</f>
        <v>0</v>
      </c>
      <c r="AG138" s="730">
        <f t="shared" si="560"/>
        <v>0</v>
      </c>
      <c r="AH138" s="731"/>
      <c r="AI138" s="731"/>
      <c r="AJ138" s="639">
        <f>IF(AI138&lt;&gt;0,VLOOKUP(AI138,'整理番号表 （R6時） '!$B$20:$F$47,2,FALSE),)</f>
        <v>0</v>
      </c>
      <c r="AK138" s="733"/>
      <c r="AL138" s="733"/>
      <c r="AM138" s="733"/>
      <c r="AN138" s="752"/>
      <c r="AO138" s="644" t="str">
        <f>IF(AND($S138=1,$AN138&lt;&gt;0),VLOOKUP(AN138,'整理番号表 （R6時） '!$P$6:$Q$39,2,FALSE),IF(AND($T138=1,$AN138&gt;0,$AN138&lt;=8),VLOOKUP($AN138,'整理番号表 （R6時） '!$P$6:$Q$13,2,FALSE),IF($AN138&gt;=9,"ﾘｰｽは1～8の数字を選択","")))</f>
        <v/>
      </c>
      <c r="AP138" s="865"/>
      <c r="AQ138" s="645">
        <f t="shared" si="399"/>
        <v>0</v>
      </c>
      <c r="AR138" s="810"/>
      <c r="AS138" s="741"/>
      <c r="AT138" s="756"/>
      <c r="AU138" s="757"/>
      <c r="AV138" s="755"/>
      <c r="AW138" s="752"/>
      <c r="AX138" s="751">
        <f>IF(AW138&lt;&gt;0,VLOOKUP(AW138,'整理番号表 （R6時） '!$P$43:$R$49,2,FALSE),)</f>
        <v>0</v>
      </c>
      <c r="AY138" s="758"/>
      <c r="AZ138" s="757"/>
      <c r="BA138" s="755"/>
      <c r="BB138" s="754"/>
      <c r="BC138" s="759">
        <f t="shared" si="400"/>
        <v>0</v>
      </c>
      <c r="BD138" s="763">
        <f t="shared" si="503"/>
        <v>0</v>
      </c>
      <c r="BE138" s="759">
        <f t="shared" si="401"/>
        <v>0</v>
      </c>
      <c r="BF138" s="508"/>
      <c r="BG138" s="508"/>
      <c r="BH138" s="508"/>
      <c r="BI138" s="509"/>
      <c r="BJ138" s="770" t="str">
        <f t="shared" si="402"/>
        <v/>
      </c>
      <c r="BK138" s="772" t="str">
        <f t="shared" si="403"/>
        <v/>
      </c>
      <c r="BL138" s="648">
        <f t="shared" si="404"/>
        <v>0</v>
      </c>
      <c r="BM138" s="836"/>
      <c r="BN138" s="748"/>
      <c r="BO138" s="593"/>
      <c r="BP138" s="902"/>
      <c r="BQ138" s="756"/>
      <c r="BR138" s="756"/>
      <c r="BS138" s="756"/>
      <c r="BT138" s="929" t="str">
        <f t="shared" si="571"/>
        <v/>
      </c>
      <c r="BU138" s="911"/>
      <c r="BV138" s="752"/>
      <c r="BW138" s="751">
        <f>IF(BV138&lt;&gt;0,VLOOKUP(BV138,'整理番号表 （R6時） '!$P$43:$R$49,2,FALSE),)</f>
        <v>0</v>
      </c>
      <c r="BX138" s="758"/>
      <c r="BY138" s="757"/>
      <c r="BZ138" s="759" t="str">
        <f t="shared" si="405"/>
        <v/>
      </c>
      <c r="CA138" s="712"/>
      <c r="CB138" s="759">
        <f t="shared" si="406"/>
        <v>0</v>
      </c>
      <c r="CC138" s="763" t="str">
        <f t="shared" si="504"/>
        <v/>
      </c>
      <c r="CD138" s="754"/>
      <c r="CE138" s="754"/>
      <c r="CF138" s="759">
        <f t="shared" si="407"/>
        <v>0</v>
      </c>
      <c r="CG138" s="748"/>
      <c r="CH138" s="748"/>
      <c r="CI138" s="622"/>
      <c r="CJ138" s="853"/>
      <c r="CK138" s="854"/>
      <c r="CL138" s="665" t="str">
        <f t="shared" si="408"/>
        <v/>
      </c>
      <c r="CM138" s="666" t="str">
        <f t="shared" si="505"/>
        <v/>
      </c>
      <c r="CN138" s="744"/>
      <c r="CO138" s="496"/>
      <c r="CP138" s="762" t="str">
        <f t="shared" si="506"/>
        <v/>
      </c>
      <c r="CQ138" s="740"/>
      <c r="CR138" s="749"/>
      <c r="CS138" s="740"/>
      <c r="CT138" s="740"/>
      <c r="CU138" s="740"/>
      <c r="CV138" s="649" t="str">
        <f t="shared" si="409"/>
        <v/>
      </c>
      <c r="CW138" s="547">
        <f t="shared" si="410"/>
        <v>0</v>
      </c>
      <c r="CX138" s="762" t="str">
        <f t="shared" si="507"/>
        <v/>
      </c>
      <c r="CY138" s="715"/>
      <c r="CZ138" s="740"/>
      <c r="DA138" s="715"/>
      <c r="DB138" s="715"/>
      <c r="DC138" s="714"/>
      <c r="DD138" s="649" t="str">
        <f t="shared" si="411"/>
        <v/>
      </c>
      <c r="DE138" s="547" t="str">
        <f t="shared" si="412"/>
        <v/>
      </c>
      <c r="DF138" s="762">
        <f t="shared" si="413"/>
        <v>0</v>
      </c>
      <c r="DG138" s="762" t="str">
        <f t="shared" si="414"/>
        <v/>
      </c>
      <c r="DH138" s="762">
        <f t="shared" si="415"/>
        <v>0</v>
      </c>
      <c r="DI138" s="762">
        <f t="shared" si="416"/>
        <v>0</v>
      </c>
      <c r="DJ138" s="762">
        <f t="shared" si="417"/>
        <v>0</v>
      </c>
      <c r="DK138" s="762">
        <f t="shared" si="418"/>
        <v>0</v>
      </c>
      <c r="DL138" s="762">
        <f t="shared" si="419"/>
        <v>0</v>
      </c>
      <c r="DM138" s="762" t="str">
        <f t="shared" si="420"/>
        <v/>
      </c>
      <c r="DN138" s="855"/>
      <c r="DO138" s="661">
        <f t="shared" si="574"/>
        <v>0</v>
      </c>
      <c r="DP138" s="336">
        <f t="shared" si="574"/>
        <v>0</v>
      </c>
      <c r="DQ138" s="336">
        <f t="shared" si="574"/>
        <v>0</v>
      </c>
      <c r="DR138" s="336">
        <f t="shared" si="574"/>
        <v>0</v>
      </c>
      <c r="DS138" s="336">
        <f t="shared" si="574"/>
        <v>0</v>
      </c>
      <c r="DT138" s="336">
        <f t="shared" si="574"/>
        <v>0</v>
      </c>
      <c r="DU138" s="336">
        <f t="shared" si="508"/>
        <v>0</v>
      </c>
      <c r="DV138" s="336">
        <f t="shared" si="575"/>
        <v>0</v>
      </c>
      <c r="DW138" s="336">
        <f t="shared" si="575"/>
        <v>0</v>
      </c>
      <c r="DX138" s="336">
        <f t="shared" si="575"/>
        <v>0</v>
      </c>
      <c r="DY138" s="336">
        <f t="shared" si="575"/>
        <v>0</v>
      </c>
      <c r="DZ138" s="336">
        <f t="shared" si="575"/>
        <v>0</v>
      </c>
      <c r="EA138" s="336">
        <f t="shared" si="575"/>
        <v>0</v>
      </c>
      <c r="EB138" s="336">
        <f t="shared" si="509"/>
        <v>0</v>
      </c>
      <c r="EC138" s="336">
        <f t="shared" si="510"/>
        <v>0</v>
      </c>
      <c r="ED138" s="336">
        <f t="shared" si="511"/>
        <v>0</v>
      </c>
      <c r="EE138" s="336">
        <f t="shared" si="512"/>
        <v>0</v>
      </c>
      <c r="EF138" s="336">
        <f t="shared" si="513"/>
        <v>0</v>
      </c>
      <c r="EG138" s="390">
        <f t="shared" si="514"/>
        <v>0</v>
      </c>
      <c r="EH138" s="650">
        <f t="shared" si="421"/>
        <v>0</v>
      </c>
      <c r="EI138" s="650">
        <f>IF($AA138=1,IF(SUM($EH138:EH138)&lt;&gt;1,IF(SUM(GR138,HC138,HL138)&gt;0,1,),),)</f>
        <v>0</v>
      </c>
      <c r="EJ138" s="650">
        <f>IF($AA138=1,IF(SUM($EH138:EI138)&lt;&gt;1,IF(SUM(GS138,HD138,HM138)&gt;0,1,),),)</f>
        <v>0</v>
      </c>
      <c r="EK138" s="650">
        <f>IF($AA138=1,IF(SUM($EH138:EJ138)&lt;&gt;1,IF(SUM(GT138,HE138,HN138)&gt;0,1,),),)</f>
        <v>0</v>
      </c>
      <c r="EL138" s="650">
        <f>IF($AA138=1,IF(SUM($EH138:EK138)&lt;&gt;1,IF(SUM(GU138,GZ138,HF138,HO138)&gt;0,1,),),)</f>
        <v>0</v>
      </c>
      <c r="EM138" s="650">
        <f>IF($AA138=1,IF(SUM($EH138:EK138)&lt;&gt;1,IF(SUM(GV138,HG138,HP138)&gt;0,1,),),)</f>
        <v>0</v>
      </c>
      <c r="EN138" s="650">
        <f>IF($AA138=1,IF(SUM($EH138:EL138)&lt;&gt;1,IF(SUM(GW138,HH138,HQ138)&gt;0,1,),),)</f>
        <v>0</v>
      </c>
      <c r="EO138" s="650">
        <f>IF($AA138=1,IF(SUM($EH138:EM138)&lt;&gt;1,IF(SUM(GX138,HI138,HR138)&gt;0,1,),),)</f>
        <v>0</v>
      </c>
      <c r="EP138" s="650">
        <f>IF($AA138=1,IF(SUM($EH138:EO138)&lt;&gt;1,IF(SUM(GY138,HJ138,HS138,HA138)&gt;0,1,),),)</f>
        <v>0</v>
      </c>
      <c r="EQ138" s="818"/>
      <c r="ER138" s="818"/>
      <c r="ES138" s="818"/>
      <c r="ET138" s="818"/>
      <c r="EU138" s="818"/>
      <c r="EV138" s="818"/>
      <c r="EW138" s="59"/>
      <c r="EX138" s="59"/>
      <c r="EY138" s="59"/>
      <c r="EZ138" s="59"/>
      <c r="FA138" s="59"/>
      <c r="FB138" s="650">
        <f t="shared" si="327"/>
        <v>0</v>
      </c>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11"/>
      <c r="GB138" s="59"/>
      <c r="GC138" s="932"/>
      <c r="GD138" s="662"/>
      <c r="GE138" s="512"/>
      <c r="GF138" s="513"/>
      <c r="GG138" s="514"/>
      <c r="GH138" s="514"/>
      <c r="GI138" s="515">
        <f t="shared" si="515"/>
        <v>0</v>
      </c>
      <c r="GJ138" s="516">
        <f t="shared" si="516"/>
        <v>0</v>
      </c>
      <c r="GK138" s="517">
        <f t="shared" si="330"/>
        <v>0</v>
      </c>
      <c r="GL138" s="518">
        <f t="shared" si="517"/>
        <v>0</v>
      </c>
      <c r="GM138" s="518">
        <f t="shared" si="518"/>
        <v>0</v>
      </c>
      <c r="GN138" s="518">
        <f t="shared" si="519"/>
        <v>0</v>
      </c>
      <c r="GO138" s="518">
        <f t="shared" si="520"/>
        <v>0</v>
      </c>
      <c r="GP138" s="517">
        <f t="shared" si="422"/>
        <v>0</v>
      </c>
      <c r="GQ138" s="517">
        <f t="shared" si="423"/>
        <v>0</v>
      </c>
      <c r="GR138" s="517">
        <f>IF($GF138&lt;&gt;1,IF(AND(SUM($GQ138:GQ138)&lt;&gt;1),IF($GI138&gt;=10,1,),),0)</f>
        <v>0</v>
      </c>
      <c r="GS138" s="517">
        <f>IF($GF138&lt;&gt;1,IF(AND(SUM($GQ138:GR138)&lt;&gt;1),IF(AND($GE138=1,$GI138&gt;=4),1,),),0)</f>
        <v>0</v>
      </c>
      <c r="GT138" s="517">
        <f>IF($GF138&lt;&gt;1,IF(AND(SUM($GQ138:GS138)&lt;&gt;1),IF(AND($GE138=1,$GI138&gt;=2),1,),),0)</f>
        <v>0</v>
      </c>
      <c r="GU138" s="517">
        <f>IF($GF138&lt;&gt;1,IF(AND(SUM($GQ138:GT138)&lt;&gt;1),IF(AND($GE138=1,$GI138&gt;0),1,),),0)</f>
        <v>0</v>
      </c>
      <c r="GV138" s="517">
        <f>IF($GF138&lt;&gt;1,IF(AND(SUM($GQ138:GU138)&lt;&gt;1),IF($GI138&gt;=4,1,),),0)</f>
        <v>0</v>
      </c>
      <c r="GW138" s="517">
        <f>IF($GF138&lt;&gt;1,IF(AND(SUM($GQ138:GV138)&lt;&gt;1),IF($GE138=1,1,),),0)</f>
        <v>0</v>
      </c>
      <c r="GX138" s="517">
        <f>IF($GF138&lt;&gt;1,IF(AND(SUM($GQ138:GW138)&lt;&gt;1),IF($GI138&gt;=2,1,),),0)</f>
        <v>0</v>
      </c>
      <c r="GY138" s="517">
        <f>IF($GF138&lt;&gt;1,IF(AND(SUM($GQ138:GX138)&lt;&gt;1),IF($GI138&gt;0,1,),),0)</f>
        <v>0</v>
      </c>
      <c r="GZ138" s="517">
        <f t="shared" si="424"/>
        <v>0</v>
      </c>
      <c r="HA138" s="517">
        <f>IF(AND(SUM($GZ138:GZ138)&lt;&gt;1,$GP138=4,$GF138=1,$GI138&gt;0),1,0)</f>
        <v>0</v>
      </c>
      <c r="HB138" s="517">
        <f t="shared" si="425"/>
        <v>0</v>
      </c>
      <c r="HC138" s="517">
        <f t="shared" si="426"/>
        <v>0</v>
      </c>
      <c r="HD138" s="517">
        <f>IF(AND($GP138=2,SUM($HB138:HC138)&lt;&gt;1),IF(AND($GE138=1,$GJ138&gt;=0.2),1,),)</f>
        <v>0</v>
      </c>
      <c r="HE138" s="517">
        <f>IF(AND($GP138=2,SUM($HB138:HD138)&lt;&gt;1),IF(AND($GE138=1,$GJ138&gt;=0.1),1,),)</f>
        <v>0</v>
      </c>
      <c r="HF138" s="517">
        <f>IF(AND($GP138=2,SUM($HB138:HE138)&lt;&gt;1),IF(AND($GE138=1,$GI138&gt;0),1,),)</f>
        <v>0</v>
      </c>
      <c r="HG138" s="517">
        <f>IF(AND($GP138=2,SUM($HB138:HF138)&lt;&gt;1),IF($GJ138&gt;=0.2,1,),)</f>
        <v>0</v>
      </c>
      <c r="HH138" s="517">
        <f>IF(AND($GP138=2,SUM($HB138:HG138)&lt;&gt;1),IF($GE138=1,1,),)</f>
        <v>0</v>
      </c>
      <c r="HI138" s="517">
        <f>IF(AND($GP138=2,SUM($HB138:HH138)&lt;&gt;1),IF($GJ138&gt;=0.1,1,),)</f>
        <v>0</v>
      </c>
      <c r="HJ138" s="517">
        <f>IF(AND(SUM($HB138:HI138)&lt;&gt;1,$GP138=2,$GI138&gt;0),1,)</f>
        <v>0</v>
      </c>
      <c r="HK138" s="517">
        <f t="shared" si="427"/>
        <v>0</v>
      </c>
      <c r="HL138" s="517">
        <f t="shared" si="428"/>
        <v>0</v>
      </c>
      <c r="HM138" s="517">
        <f>IF(AND($GP138=3,SUM($HK138:HL138)&lt;&gt;1),IF(AND($GE138=1,$GJ138&gt;=0.1),1,),)</f>
        <v>0</v>
      </c>
      <c r="HN138" s="517">
        <f>IF(AND($GP138=3,SUM($HK138:HM138)&lt;&gt;1),IF(AND($GE138=1,$GJ138&gt;=0.05),1,),)</f>
        <v>0</v>
      </c>
      <c r="HO138" s="517">
        <f>IF(AND($GP138=3,SUM($HK138:HN138)&lt;&gt;1),IF(AND($GE138=1,$GI138&gt;0),1,),)</f>
        <v>0</v>
      </c>
      <c r="HP138" s="517">
        <f>IF(AND($GP138=3,SUM($HK138:HO138)&lt;&gt;1),IF($GJ138&gt;=0.1,1,),)</f>
        <v>0</v>
      </c>
      <c r="HQ138" s="517">
        <f>IF(AND($GP138=3,SUM($HK138:HP138)&lt;&gt;1),IF($GE138=1,1,),)</f>
        <v>0</v>
      </c>
      <c r="HR138" s="517">
        <f>IF(AND($GP138=3,SUM($HK138:HQ138)&lt;&gt;1),IF($GJ138&gt;=0.05,1,),)</f>
        <v>0</v>
      </c>
      <c r="HS138" s="517">
        <f>IF(AND(SUM($HK138:HR138)&lt;&gt;1,$GP138=3,$GF138=1,$GI138&gt;0),1,)</f>
        <v>0</v>
      </c>
      <c r="HT138" s="831"/>
      <c r="HU138" s="520">
        <f t="shared" si="429"/>
        <v>0</v>
      </c>
      <c r="HV138" s="521">
        <f t="shared" si="430"/>
        <v>0</v>
      </c>
      <c r="HW138" s="521">
        <f t="shared" si="431"/>
        <v>0</v>
      </c>
      <c r="HX138" s="521">
        <f t="shared" si="432"/>
        <v>0</v>
      </c>
      <c r="HY138" s="521">
        <f t="shared" si="433"/>
        <v>0</v>
      </c>
      <c r="HZ138" s="521">
        <f t="shared" si="434"/>
        <v>0</v>
      </c>
      <c r="IA138" s="521">
        <f t="shared" si="435"/>
        <v>0</v>
      </c>
      <c r="IB138" s="521">
        <f t="shared" si="436"/>
        <v>0</v>
      </c>
      <c r="IC138" s="521">
        <f t="shared" si="437"/>
        <v>0</v>
      </c>
      <c r="ID138" s="521">
        <f t="shared" si="438"/>
        <v>0</v>
      </c>
      <c r="IE138" s="521">
        <f t="shared" si="439"/>
        <v>0</v>
      </c>
      <c r="IF138" s="521">
        <f t="shared" si="440"/>
        <v>0</v>
      </c>
      <c r="IG138" s="521">
        <f t="shared" si="441"/>
        <v>0</v>
      </c>
      <c r="IH138" s="521">
        <f t="shared" si="442"/>
        <v>0</v>
      </c>
      <c r="II138" s="521">
        <f t="shared" si="443"/>
        <v>0</v>
      </c>
      <c r="IJ138" s="521">
        <f t="shared" si="444"/>
        <v>0</v>
      </c>
      <c r="IK138" s="521">
        <f t="shared" si="445"/>
        <v>0</v>
      </c>
      <c r="IL138" s="521">
        <f t="shared" si="446"/>
        <v>0</v>
      </c>
      <c r="IM138" s="521">
        <f t="shared" si="447"/>
        <v>0</v>
      </c>
      <c r="IN138" s="521">
        <f t="shared" si="521"/>
        <v>0</v>
      </c>
      <c r="IO138" s="521">
        <f t="shared" si="522"/>
        <v>0</v>
      </c>
      <c r="IP138" s="521">
        <f t="shared" si="523"/>
        <v>0</v>
      </c>
      <c r="IQ138" s="521">
        <f t="shared" si="524"/>
        <v>0</v>
      </c>
      <c r="IR138" s="521">
        <f t="shared" si="525"/>
        <v>0</v>
      </c>
      <c r="IS138" s="521">
        <f t="shared" si="526"/>
        <v>0</v>
      </c>
      <c r="IT138" s="521">
        <f t="shared" si="527"/>
        <v>0</v>
      </c>
      <c r="IU138" s="521">
        <f t="shared" si="528"/>
        <v>0</v>
      </c>
      <c r="IV138" s="521">
        <f t="shared" si="529"/>
        <v>0</v>
      </c>
      <c r="IW138" s="823">
        <f t="shared" si="530"/>
        <v>0</v>
      </c>
      <c r="IX138" s="521">
        <f t="shared" si="531"/>
        <v>0</v>
      </c>
      <c r="IY138" s="521">
        <f t="shared" si="532"/>
        <v>0</v>
      </c>
      <c r="IZ138" s="823">
        <f t="shared" si="448"/>
        <v>0</v>
      </c>
      <c r="JA138" s="521">
        <f t="shared" si="533"/>
        <v>0</v>
      </c>
      <c r="JB138" s="521">
        <f t="shared" si="534"/>
        <v>0</v>
      </c>
      <c r="JC138" s="521">
        <f t="shared" si="535"/>
        <v>0</v>
      </c>
      <c r="JD138" s="521">
        <f t="shared" si="449"/>
        <v>0</v>
      </c>
      <c r="JE138" s="521">
        <f t="shared" si="450"/>
        <v>0</v>
      </c>
      <c r="JF138" s="521">
        <f t="shared" si="451"/>
        <v>0</v>
      </c>
      <c r="JG138" s="521">
        <f t="shared" si="452"/>
        <v>0</v>
      </c>
      <c r="JH138" s="521">
        <f t="shared" si="453"/>
        <v>0</v>
      </c>
      <c r="JI138" s="521">
        <f t="shared" si="454"/>
        <v>0</v>
      </c>
      <c r="JJ138" s="521">
        <f t="shared" si="455"/>
        <v>0</v>
      </c>
      <c r="JK138" s="521">
        <f t="shared" si="456"/>
        <v>0</v>
      </c>
      <c r="JL138" s="521">
        <f t="shared" si="457"/>
        <v>0</v>
      </c>
      <c r="JM138" s="521">
        <f t="shared" si="458"/>
        <v>0</v>
      </c>
      <c r="JN138" s="521">
        <f t="shared" si="459"/>
        <v>0</v>
      </c>
      <c r="JO138" s="521">
        <f t="shared" si="460"/>
        <v>0</v>
      </c>
      <c r="JP138" s="521">
        <f t="shared" si="461"/>
        <v>0</v>
      </c>
      <c r="JQ138" s="521">
        <f t="shared" si="462"/>
        <v>0</v>
      </c>
      <c r="JR138" s="521">
        <f t="shared" si="463"/>
        <v>0</v>
      </c>
      <c r="JS138" s="521">
        <f t="shared" si="464"/>
        <v>0</v>
      </c>
      <c r="JT138" s="521">
        <f t="shared" si="465"/>
        <v>0</v>
      </c>
      <c r="JU138" s="521">
        <f t="shared" si="466"/>
        <v>0</v>
      </c>
      <c r="JV138" s="521">
        <f t="shared" si="467"/>
        <v>0</v>
      </c>
      <c r="JW138" s="521">
        <f t="shared" si="468"/>
        <v>0</v>
      </c>
      <c r="JX138" s="521">
        <f t="shared" si="469"/>
        <v>0</v>
      </c>
      <c r="JY138" s="521">
        <f t="shared" si="470"/>
        <v>0</v>
      </c>
      <c r="JZ138" s="521">
        <f t="shared" si="471"/>
        <v>0</v>
      </c>
      <c r="KA138" s="521">
        <f t="shared" si="472"/>
        <v>0</v>
      </c>
      <c r="KB138" s="521">
        <f t="shared" si="473"/>
        <v>0</v>
      </c>
      <c r="KC138" s="521">
        <f t="shared" si="474"/>
        <v>0</v>
      </c>
      <c r="KD138" s="521">
        <f t="shared" si="475"/>
        <v>0</v>
      </c>
      <c r="KE138" s="521">
        <f t="shared" si="476"/>
        <v>0</v>
      </c>
      <c r="KF138" s="521">
        <f t="shared" si="536"/>
        <v>0</v>
      </c>
      <c r="KG138" s="521">
        <f t="shared" si="477"/>
        <v>0</v>
      </c>
      <c r="KH138" s="521">
        <f t="shared" si="478"/>
        <v>0</v>
      </c>
      <c r="KI138" s="522">
        <f t="shared" si="479"/>
        <v>0</v>
      </c>
      <c r="KJ138" s="521">
        <f t="shared" si="537"/>
        <v>0</v>
      </c>
      <c r="KK138" s="760">
        <f>IF(H138=1,VLOOKUP(C138,'総括表 (A表)'!$E$12:$AW$542,42,FALSE),)</f>
        <v>0</v>
      </c>
      <c r="KL138" s="524">
        <f t="shared" si="480"/>
        <v>0</v>
      </c>
      <c r="KM138" s="521" t="str">
        <f t="shared" si="352"/>
        <v/>
      </c>
      <c r="KN138" s="521" t="str">
        <f t="shared" si="353"/>
        <v/>
      </c>
      <c r="KO138" s="521" t="str">
        <f t="shared" si="481"/>
        <v/>
      </c>
      <c r="KP138" s="521" t="str">
        <f t="shared" si="354"/>
        <v/>
      </c>
      <c r="KQ138" s="521" t="str">
        <f t="shared" si="355"/>
        <v/>
      </c>
      <c r="KR138" s="521" t="str">
        <f t="shared" si="356"/>
        <v/>
      </c>
      <c r="KS138" s="521" t="str">
        <f t="shared" si="357"/>
        <v/>
      </c>
      <c r="KT138" s="521" t="str">
        <f t="shared" si="358"/>
        <v/>
      </c>
      <c r="KU138" s="760" t="str">
        <f t="shared" si="359"/>
        <v/>
      </c>
      <c r="KV138" s="521" t="str">
        <f t="shared" si="538"/>
        <v/>
      </c>
      <c r="KW138" s="520">
        <f t="shared" si="361"/>
        <v>0</v>
      </c>
      <c r="KX138" s="521" t="str">
        <f t="shared" si="482"/>
        <v/>
      </c>
      <c r="KY138" s="525">
        <f t="shared" si="539"/>
        <v>0</v>
      </c>
      <c r="KZ138" s="521" t="str">
        <f t="shared" si="540"/>
        <v/>
      </c>
      <c r="LA138" s="760" t="str">
        <f t="shared" si="541"/>
        <v/>
      </c>
      <c r="LB138" s="526" t="str">
        <f t="shared" si="365"/>
        <v>○</v>
      </c>
      <c r="LC138" s="520">
        <f t="shared" si="483"/>
        <v>0</v>
      </c>
      <c r="LD138" s="527">
        <f t="shared" si="484"/>
        <v>0</v>
      </c>
      <c r="LE138" s="527" t="str">
        <f t="shared" si="485"/>
        <v/>
      </c>
      <c r="LF138" s="761" t="str">
        <f t="shared" si="486"/>
        <v/>
      </c>
      <c r="LG138" s="735" t="str">
        <f t="shared" si="542"/>
        <v/>
      </c>
      <c r="LH138" s="530" t="str">
        <f t="shared" si="543"/>
        <v>○</v>
      </c>
      <c r="LI138" s="736">
        <f t="shared" si="368"/>
        <v>0</v>
      </c>
      <c r="LJ138" s="761">
        <f t="shared" si="544"/>
        <v>0</v>
      </c>
      <c r="LK138" s="532">
        <f t="shared" si="487"/>
        <v>0</v>
      </c>
      <c r="LL138" s="533" t="str">
        <f t="shared" si="488"/>
        <v>○</v>
      </c>
      <c r="LM138" s="600">
        <f t="shared" si="545"/>
        <v>0</v>
      </c>
      <c r="LN138" s="602" t="str">
        <f t="shared" si="489"/>
        <v>○</v>
      </c>
      <c r="LO138" s="608">
        <f t="shared" si="371"/>
        <v>0</v>
      </c>
      <c r="LP138" s="521" t="str">
        <f t="shared" si="546"/>
        <v/>
      </c>
      <c r="LQ138" s="607">
        <f t="shared" si="547"/>
        <v>0</v>
      </c>
      <c r="LR138" s="521" t="str">
        <f t="shared" si="548"/>
        <v/>
      </c>
      <c r="LS138" s="519" t="str">
        <f t="shared" si="549"/>
        <v/>
      </c>
      <c r="LT138" s="526" t="str">
        <f t="shared" si="376"/>
        <v>○</v>
      </c>
      <c r="LU138" s="601" t="str">
        <f t="shared" si="490"/>
        <v/>
      </c>
      <c r="LV138" s="601">
        <f t="shared" si="491"/>
        <v>0</v>
      </c>
      <c r="LW138" s="761">
        <f t="shared" si="550"/>
        <v>0</v>
      </c>
      <c r="LX138" s="735">
        <f t="shared" si="551"/>
        <v>0</v>
      </c>
      <c r="LY138" s="530" t="str">
        <f t="shared" si="379"/>
        <v>○</v>
      </c>
      <c r="LZ138" s="736">
        <f t="shared" si="552"/>
        <v>0</v>
      </c>
      <c r="MA138" s="761">
        <f t="shared" si="553"/>
        <v>0</v>
      </c>
      <c r="MB138" s="532">
        <f t="shared" si="554"/>
        <v>0</v>
      </c>
      <c r="MC138" s="533" t="str">
        <f t="shared" si="492"/>
        <v>○</v>
      </c>
      <c r="MD138" s="473">
        <f>IF(AND($H138=1,$T138=1),SUMIF($E$14:$E$213,E138,$CA$14:CA337),0)</f>
        <v>0</v>
      </c>
      <c r="ME138" s="856" t="str">
        <f t="shared" si="383"/>
        <v>○</v>
      </c>
      <c r="MF138" s="869" t="str">
        <f t="shared" si="493"/>
        <v/>
      </c>
      <c r="MG138" s="870" t="str">
        <f t="shared" si="555"/>
        <v/>
      </c>
      <c r="MH138" s="871" t="str">
        <f t="shared" si="556"/>
        <v/>
      </c>
      <c r="MI138" s="872" t="str">
        <f t="shared" si="494"/>
        <v/>
      </c>
      <c r="MJ138" s="873" t="str">
        <f t="shared" si="557"/>
        <v/>
      </c>
      <c r="MK138" s="874">
        <f t="shared" si="558"/>
        <v>0</v>
      </c>
    </row>
    <row r="139" spans="1:349" s="739" customFormat="1" ht="18.649999999999999" customHeight="1">
      <c r="A139" s="610">
        <f t="shared" si="559"/>
        <v>0</v>
      </c>
      <c r="B139" s="610">
        <f t="shared" si="563"/>
        <v>0</v>
      </c>
      <c r="C139" s="610">
        <f t="shared" si="570"/>
        <v>0</v>
      </c>
      <c r="D139" s="610">
        <f t="shared" si="564"/>
        <v>0</v>
      </c>
      <c r="E139" s="610">
        <f t="shared" si="565"/>
        <v>0</v>
      </c>
      <c r="F139" s="610">
        <f t="shared" si="566"/>
        <v>0</v>
      </c>
      <c r="G139" s="610">
        <f t="shared" si="567"/>
        <v>0</v>
      </c>
      <c r="H139" s="610">
        <f t="shared" si="568"/>
        <v>0</v>
      </c>
      <c r="I139" s="611">
        <f t="shared" si="313"/>
        <v>126</v>
      </c>
      <c r="J139" s="719"/>
      <c r="K139" s="720"/>
      <c r="L139" s="720"/>
      <c r="M139" s="720"/>
      <c r="N139" s="924"/>
      <c r="O139" s="918"/>
      <c r="P139" s="742"/>
      <c r="Q139" s="637">
        <f t="shared" si="394"/>
        <v>0</v>
      </c>
      <c r="R139" s="723"/>
      <c r="S139" s="724"/>
      <c r="T139" s="724"/>
      <c r="U139" s="724"/>
      <c r="V139" s="762">
        <f t="shared" si="569"/>
        <v>0</v>
      </c>
      <c r="W139" s="741"/>
      <c r="X139" s="745"/>
      <c r="Y139" s="745"/>
      <c r="Z139" s="741"/>
      <c r="AA139" s="639" t="str">
        <f t="shared" si="395"/>
        <v/>
      </c>
      <c r="AB139" s="640" t="str">
        <f t="shared" si="396"/>
        <v/>
      </c>
      <c r="AC139" s="731"/>
      <c r="AD139" s="641">
        <f t="shared" si="397"/>
        <v>0</v>
      </c>
      <c r="AE139" s="729"/>
      <c r="AF139" s="728">
        <f>'整理番号表 （R6時） '!$AC139</f>
        <v>0</v>
      </c>
      <c r="AG139" s="730">
        <f t="shared" si="560"/>
        <v>0</v>
      </c>
      <c r="AH139" s="731"/>
      <c r="AI139" s="731"/>
      <c r="AJ139" s="639">
        <f>IF(AI139&lt;&gt;0,VLOOKUP(AI139,'整理番号表 （R6時） '!$B$20:$F$47,2,FALSE),)</f>
        <v>0</v>
      </c>
      <c r="AK139" s="733"/>
      <c r="AL139" s="733"/>
      <c r="AM139" s="733"/>
      <c r="AN139" s="752"/>
      <c r="AO139" s="644" t="str">
        <f>IF(AND($S139=1,$AN139&lt;&gt;0),VLOOKUP(AN139,'整理番号表 （R6時） '!$P$6:$Q$39,2,FALSE),IF(AND($T139=1,$AN139&gt;0,$AN139&lt;=8),VLOOKUP($AN139,'整理番号表 （R6時） '!$P$6:$Q$13,2,FALSE),IF($AN139&gt;=9,"ﾘｰｽは1～8の数字を選択","")))</f>
        <v/>
      </c>
      <c r="AP139" s="865"/>
      <c r="AQ139" s="645">
        <f t="shared" si="399"/>
        <v>0</v>
      </c>
      <c r="AR139" s="810"/>
      <c r="AS139" s="741"/>
      <c r="AT139" s="756"/>
      <c r="AU139" s="757"/>
      <c r="AV139" s="755"/>
      <c r="AW139" s="752"/>
      <c r="AX139" s="751">
        <f>IF(AW139&lt;&gt;0,VLOOKUP(AW139,'整理番号表 （R6時） '!$P$43:$R$49,2,FALSE),)</f>
        <v>0</v>
      </c>
      <c r="AY139" s="758"/>
      <c r="AZ139" s="757"/>
      <c r="BA139" s="755"/>
      <c r="BB139" s="754"/>
      <c r="BC139" s="759">
        <f t="shared" si="400"/>
        <v>0</v>
      </c>
      <c r="BD139" s="763">
        <f t="shared" si="503"/>
        <v>0</v>
      </c>
      <c r="BE139" s="759">
        <f t="shared" si="401"/>
        <v>0</v>
      </c>
      <c r="BF139" s="508"/>
      <c r="BG139" s="508"/>
      <c r="BH139" s="508"/>
      <c r="BI139" s="509"/>
      <c r="BJ139" s="770" t="str">
        <f t="shared" si="402"/>
        <v/>
      </c>
      <c r="BK139" s="772" t="str">
        <f t="shared" si="403"/>
        <v/>
      </c>
      <c r="BL139" s="648">
        <f t="shared" si="404"/>
        <v>0</v>
      </c>
      <c r="BM139" s="836"/>
      <c r="BN139" s="748"/>
      <c r="BO139" s="593"/>
      <c r="BP139" s="902"/>
      <c r="BQ139" s="756"/>
      <c r="BR139" s="756"/>
      <c r="BS139" s="756"/>
      <c r="BT139" s="929" t="str">
        <f t="shared" si="571"/>
        <v/>
      </c>
      <c r="BU139" s="911"/>
      <c r="BV139" s="752"/>
      <c r="BW139" s="751">
        <f>IF(BV139&lt;&gt;0,VLOOKUP(BV139,'整理番号表 （R6時） '!$P$43:$R$49,2,FALSE),)</f>
        <v>0</v>
      </c>
      <c r="BX139" s="758"/>
      <c r="BY139" s="757"/>
      <c r="BZ139" s="759" t="str">
        <f t="shared" si="405"/>
        <v/>
      </c>
      <c r="CA139" s="712"/>
      <c r="CB139" s="759">
        <f t="shared" si="406"/>
        <v>0</v>
      </c>
      <c r="CC139" s="763" t="str">
        <f t="shared" si="504"/>
        <v/>
      </c>
      <c r="CD139" s="754"/>
      <c r="CE139" s="754"/>
      <c r="CF139" s="759">
        <f t="shared" si="407"/>
        <v>0</v>
      </c>
      <c r="CG139" s="748"/>
      <c r="CH139" s="748"/>
      <c r="CI139" s="622"/>
      <c r="CJ139" s="853"/>
      <c r="CK139" s="854"/>
      <c r="CL139" s="665" t="str">
        <f t="shared" si="408"/>
        <v/>
      </c>
      <c r="CM139" s="666" t="str">
        <f t="shared" si="505"/>
        <v/>
      </c>
      <c r="CN139" s="744"/>
      <c r="CO139" s="496"/>
      <c r="CP139" s="762" t="str">
        <f t="shared" si="506"/>
        <v/>
      </c>
      <c r="CQ139" s="740"/>
      <c r="CR139" s="749"/>
      <c r="CS139" s="740"/>
      <c r="CT139" s="740"/>
      <c r="CU139" s="740"/>
      <c r="CV139" s="649" t="str">
        <f t="shared" si="409"/>
        <v/>
      </c>
      <c r="CW139" s="547">
        <f t="shared" si="410"/>
        <v>0</v>
      </c>
      <c r="CX139" s="762" t="str">
        <f t="shared" si="507"/>
        <v/>
      </c>
      <c r="CY139" s="715"/>
      <c r="CZ139" s="740"/>
      <c r="DA139" s="715"/>
      <c r="DB139" s="715"/>
      <c r="DC139" s="714"/>
      <c r="DD139" s="649" t="str">
        <f t="shared" si="411"/>
        <v/>
      </c>
      <c r="DE139" s="547" t="str">
        <f t="shared" si="412"/>
        <v/>
      </c>
      <c r="DF139" s="762">
        <f t="shared" si="413"/>
        <v>0</v>
      </c>
      <c r="DG139" s="762" t="str">
        <f t="shared" si="414"/>
        <v/>
      </c>
      <c r="DH139" s="762">
        <f t="shared" si="415"/>
        <v>0</v>
      </c>
      <c r="DI139" s="762">
        <f t="shared" si="416"/>
        <v>0</v>
      </c>
      <c r="DJ139" s="762">
        <f t="shared" si="417"/>
        <v>0</v>
      </c>
      <c r="DK139" s="762">
        <f t="shared" si="418"/>
        <v>0</v>
      </c>
      <c r="DL139" s="762">
        <f t="shared" si="419"/>
        <v>0</v>
      </c>
      <c r="DM139" s="762" t="str">
        <f t="shared" si="420"/>
        <v/>
      </c>
      <c r="DN139" s="855"/>
      <c r="DO139" s="661">
        <f t="shared" si="574"/>
        <v>0</v>
      </c>
      <c r="DP139" s="336">
        <f t="shared" si="574"/>
        <v>0</v>
      </c>
      <c r="DQ139" s="336">
        <f t="shared" si="574"/>
        <v>0</v>
      </c>
      <c r="DR139" s="336">
        <f t="shared" si="574"/>
        <v>0</v>
      </c>
      <c r="DS139" s="336">
        <f t="shared" si="574"/>
        <v>0</v>
      </c>
      <c r="DT139" s="336">
        <f t="shared" si="574"/>
        <v>0</v>
      </c>
      <c r="DU139" s="336">
        <f t="shared" si="508"/>
        <v>0</v>
      </c>
      <c r="DV139" s="336">
        <f t="shared" si="575"/>
        <v>0</v>
      </c>
      <c r="DW139" s="336">
        <f t="shared" si="575"/>
        <v>0</v>
      </c>
      <c r="DX139" s="336">
        <f t="shared" si="575"/>
        <v>0</v>
      </c>
      <c r="DY139" s="336">
        <f t="shared" si="575"/>
        <v>0</v>
      </c>
      <c r="DZ139" s="336">
        <f t="shared" si="575"/>
        <v>0</v>
      </c>
      <c r="EA139" s="336">
        <f t="shared" si="575"/>
        <v>0</v>
      </c>
      <c r="EB139" s="336">
        <f t="shared" si="509"/>
        <v>0</v>
      </c>
      <c r="EC139" s="336">
        <f t="shared" si="510"/>
        <v>0</v>
      </c>
      <c r="ED139" s="336">
        <f t="shared" si="511"/>
        <v>0</v>
      </c>
      <c r="EE139" s="336">
        <f t="shared" si="512"/>
        <v>0</v>
      </c>
      <c r="EF139" s="336">
        <f t="shared" si="513"/>
        <v>0</v>
      </c>
      <c r="EG139" s="390">
        <f t="shared" si="514"/>
        <v>0</v>
      </c>
      <c r="EH139" s="650">
        <f t="shared" si="421"/>
        <v>0</v>
      </c>
      <c r="EI139" s="650">
        <f>IF($AA139=1,IF(SUM($EH139:EH139)&lt;&gt;1,IF(SUM(GR139,HC139,HL139)&gt;0,1,),),)</f>
        <v>0</v>
      </c>
      <c r="EJ139" s="650">
        <f>IF($AA139=1,IF(SUM($EH139:EI139)&lt;&gt;1,IF(SUM(GS139,HD139,HM139)&gt;0,1,),),)</f>
        <v>0</v>
      </c>
      <c r="EK139" s="650">
        <f>IF($AA139=1,IF(SUM($EH139:EJ139)&lt;&gt;1,IF(SUM(GT139,HE139,HN139)&gt;0,1,),),)</f>
        <v>0</v>
      </c>
      <c r="EL139" s="650">
        <f>IF($AA139=1,IF(SUM($EH139:EK139)&lt;&gt;1,IF(SUM(GU139,GZ139,HF139,HO139)&gt;0,1,),),)</f>
        <v>0</v>
      </c>
      <c r="EM139" s="650">
        <f>IF($AA139=1,IF(SUM($EH139:EK139)&lt;&gt;1,IF(SUM(GV139,HG139,HP139)&gt;0,1,),),)</f>
        <v>0</v>
      </c>
      <c r="EN139" s="650">
        <f>IF($AA139=1,IF(SUM($EH139:EL139)&lt;&gt;1,IF(SUM(GW139,HH139,HQ139)&gt;0,1,),),)</f>
        <v>0</v>
      </c>
      <c r="EO139" s="650">
        <f>IF($AA139=1,IF(SUM($EH139:EM139)&lt;&gt;1,IF(SUM(GX139,HI139,HR139)&gt;0,1,),),)</f>
        <v>0</v>
      </c>
      <c r="EP139" s="650">
        <f>IF($AA139=1,IF(SUM($EH139:EO139)&lt;&gt;1,IF(SUM(GY139,HJ139,HS139,HA139)&gt;0,1,),),)</f>
        <v>0</v>
      </c>
      <c r="EQ139" s="818"/>
      <c r="ER139" s="818"/>
      <c r="ES139" s="818"/>
      <c r="ET139" s="818"/>
      <c r="EU139" s="818"/>
      <c r="EV139" s="818"/>
      <c r="EW139" s="59"/>
      <c r="EX139" s="59"/>
      <c r="EY139" s="59"/>
      <c r="EZ139" s="59"/>
      <c r="FA139" s="59"/>
      <c r="FB139" s="650">
        <f t="shared" si="327"/>
        <v>0</v>
      </c>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11"/>
      <c r="GB139" s="59"/>
      <c r="GC139" s="932"/>
      <c r="GD139" s="662"/>
      <c r="GE139" s="512"/>
      <c r="GF139" s="513"/>
      <c r="GG139" s="514"/>
      <c r="GH139" s="514"/>
      <c r="GI139" s="515">
        <f t="shared" si="515"/>
        <v>0</v>
      </c>
      <c r="GJ139" s="516">
        <f t="shared" si="516"/>
        <v>0</v>
      </c>
      <c r="GK139" s="517">
        <f t="shared" si="330"/>
        <v>0</v>
      </c>
      <c r="GL139" s="518">
        <f t="shared" si="517"/>
        <v>0</v>
      </c>
      <c r="GM139" s="518">
        <f t="shared" si="518"/>
        <v>0</v>
      </c>
      <c r="GN139" s="518">
        <f t="shared" si="519"/>
        <v>0</v>
      </c>
      <c r="GO139" s="518">
        <f t="shared" si="520"/>
        <v>0</v>
      </c>
      <c r="GP139" s="517">
        <f t="shared" si="422"/>
        <v>0</v>
      </c>
      <c r="GQ139" s="517">
        <f t="shared" si="423"/>
        <v>0</v>
      </c>
      <c r="GR139" s="517">
        <f>IF($GF139&lt;&gt;1,IF(AND(SUM($GQ139:GQ139)&lt;&gt;1),IF($GI139&gt;=10,1,),),0)</f>
        <v>0</v>
      </c>
      <c r="GS139" s="517">
        <f>IF($GF139&lt;&gt;1,IF(AND(SUM($GQ139:GR139)&lt;&gt;1),IF(AND($GE139=1,$GI139&gt;=4),1,),),0)</f>
        <v>0</v>
      </c>
      <c r="GT139" s="517">
        <f>IF($GF139&lt;&gt;1,IF(AND(SUM($GQ139:GS139)&lt;&gt;1),IF(AND($GE139=1,$GI139&gt;=2),1,),),0)</f>
        <v>0</v>
      </c>
      <c r="GU139" s="517">
        <f>IF($GF139&lt;&gt;1,IF(AND(SUM($GQ139:GT139)&lt;&gt;1),IF(AND($GE139=1,$GI139&gt;0),1,),),0)</f>
        <v>0</v>
      </c>
      <c r="GV139" s="517">
        <f>IF($GF139&lt;&gt;1,IF(AND(SUM($GQ139:GU139)&lt;&gt;1),IF($GI139&gt;=4,1,),),0)</f>
        <v>0</v>
      </c>
      <c r="GW139" s="517">
        <f>IF($GF139&lt;&gt;1,IF(AND(SUM($GQ139:GV139)&lt;&gt;1),IF($GE139=1,1,),),0)</f>
        <v>0</v>
      </c>
      <c r="GX139" s="517">
        <f>IF($GF139&lt;&gt;1,IF(AND(SUM($GQ139:GW139)&lt;&gt;1),IF($GI139&gt;=2,1,),),0)</f>
        <v>0</v>
      </c>
      <c r="GY139" s="517">
        <f>IF($GF139&lt;&gt;1,IF(AND(SUM($GQ139:GX139)&lt;&gt;1),IF($GI139&gt;0,1,),),0)</f>
        <v>0</v>
      </c>
      <c r="GZ139" s="517">
        <f t="shared" si="424"/>
        <v>0</v>
      </c>
      <c r="HA139" s="517">
        <f>IF(AND(SUM($GZ139:GZ139)&lt;&gt;1,$GP139=4,$GF139=1,$GI139&gt;0),1,0)</f>
        <v>0</v>
      </c>
      <c r="HB139" s="517">
        <f t="shared" si="425"/>
        <v>0</v>
      </c>
      <c r="HC139" s="517">
        <f t="shared" si="426"/>
        <v>0</v>
      </c>
      <c r="HD139" s="517">
        <f>IF(AND($GP139=2,SUM($HB139:HC139)&lt;&gt;1),IF(AND($GE139=1,$GJ139&gt;=0.2),1,),)</f>
        <v>0</v>
      </c>
      <c r="HE139" s="517">
        <f>IF(AND($GP139=2,SUM($HB139:HD139)&lt;&gt;1),IF(AND($GE139=1,$GJ139&gt;=0.1),1,),)</f>
        <v>0</v>
      </c>
      <c r="HF139" s="517">
        <f>IF(AND($GP139=2,SUM($HB139:HE139)&lt;&gt;1),IF(AND($GE139=1,$GI139&gt;0),1,),)</f>
        <v>0</v>
      </c>
      <c r="HG139" s="517">
        <f>IF(AND($GP139=2,SUM($HB139:HF139)&lt;&gt;1),IF($GJ139&gt;=0.2,1,),)</f>
        <v>0</v>
      </c>
      <c r="HH139" s="517">
        <f>IF(AND($GP139=2,SUM($HB139:HG139)&lt;&gt;1),IF($GE139=1,1,),)</f>
        <v>0</v>
      </c>
      <c r="HI139" s="517">
        <f>IF(AND($GP139=2,SUM($HB139:HH139)&lt;&gt;1),IF($GJ139&gt;=0.1,1,),)</f>
        <v>0</v>
      </c>
      <c r="HJ139" s="517">
        <f>IF(AND(SUM($HB139:HI139)&lt;&gt;1,$GP139=2,$GI139&gt;0),1,)</f>
        <v>0</v>
      </c>
      <c r="HK139" s="517">
        <f t="shared" si="427"/>
        <v>0</v>
      </c>
      <c r="HL139" s="517">
        <f t="shared" si="428"/>
        <v>0</v>
      </c>
      <c r="HM139" s="517">
        <f>IF(AND($GP139=3,SUM($HK139:HL139)&lt;&gt;1),IF(AND($GE139=1,$GJ139&gt;=0.1),1,),)</f>
        <v>0</v>
      </c>
      <c r="HN139" s="517">
        <f>IF(AND($GP139=3,SUM($HK139:HM139)&lt;&gt;1),IF(AND($GE139=1,$GJ139&gt;=0.05),1,),)</f>
        <v>0</v>
      </c>
      <c r="HO139" s="517">
        <f>IF(AND($GP139=3,SUM($HK139:HN139)&lt;&gt;1),IF(AND($GE139=1,$GI139&gt;0),1,),)</f>
        <v>0</v>
      </c>
      <c r="HP139" s="517">
        <f>IF(AND($GP139=3,SUM($HK139:HO139)&lt;&gt;1),IF($GJ139&gt;=0.1,1,),)</f>
        <v>0</v>
      </c>
      <c r="HQ139" s="517">
        <f>IF(AND($GP139=3,SUM($HK139:HP139)&lt;&gt;1),IF($GE139=1,1,),)</f>
        <v>0</v>
      </c>
      <c r="HR139" s="517">
        <f>IF(AND($GP139=3,SUM($HK139:HQ139)&lt;&gt;1),IF($GJ139&gt;=0.05,1,),)</f>
        <v>0</v>
      </c>
      <c r="HS139" s="517">
        <f>IF(AND(SUM($HK139:HR139)&lt;&gt;1,$GP139=3,$GF139=1,$GI139&gt;0),1,)</f>
        <v>0</v>
      </c>
      <c r="HT139" s="831"/>
      <c r="HU139" s="520">
        <f t="shared" si="429"/>
        <v>0</v>
      </c>
      <c r="HV139" s="521">
        <f t="shared" si="430"/>
        <v>0</v>
      </c>
      <c r="HW139" s="521">
        <f t="shared" si="431"/>
        <v>0</v>
      </c>
      <c r="HX139" s="521">
        <f t="shared" si="432"/>
        <v>0</v>
      </c>
      <c r="HY139" s="521">
        <f t="shared" si="433"/>
        <v>0</v>
      </c>
      <c r="HZ139" s="521">
        <f t="shared" si="434"/>
        <v>0</v>
      </c>
      <c r="IA139" s="521">
        <f t="shared" si="435"/>
        <v>0</v>
      </c>
      <c r="IB139" s="521">
        <f t="shared" si="436"/>
        <v>0</v>
      </c>
      <c r="IC139" s="521">
        <f t="shared" si="437"/>
        <v>0</v>
      </c>
      <c r="ID139" s="521">
        <f t="shared" si="438"/>
        <v>0</v>
      </c>
      <c r="IE139" s="521">
        <f t="shared" si="439"/>
        <v>0</v>
      </c>
      <c r="IF139" s="521">
        <f t="shared" si="440"/>
        <v>0</v>
      </c>
      <c r="IG139" s="521">
        <f t="shared" si="441"/>
        <v>0</v>
      </c>
      <c r="IH139" s="521">
        <f t="shared" si="442"/>
        <v>0</v>
      </c>
      <c r="II139" s="521">
        <f t="shared" si="443"/>
        <v>0</v>
      </c>
      <c r="IJ139" s="521">
        <f t="shared" si="444"/>
        <v>0</v>
      </c>
      <c r="IK139" s="521">
        <f t="shared" si="445"/>
        <v>0</v>
      </c>
      <c r="IL139" s="521">
        <f t="shared" si="446"/>
        <v>0</v>
      </c>
      <c r="IM139" s="521">
        <f t="shared" si="447"/>
        <v>0</v>
      </c>
      <c r="IN139" s="521">
        <f t="shared" si="521"/>
        <v>0</v>
      </c>
      <c r="IO139" s="521">
        <f t="shared" si="522"/>
        <v>0</v>
      </c>
      <c r="IP139" s="521">
        <f t="shared" si="523"/>
        <v>0</v>
      </c>
      <c r="IQ139" s="521">
        <f t="shared" si="524"/>
        <v>0</v>
      </c>
      <c r="IR139" s="521">
        <f t="shared" si="525"/>
        <v>0</v>
      </c>
      <c r="IS139" s="521">
        <f t="shared" si="526"/>
        <v>0</v>
      </c>
      <c r="IT139" s="521">
        <f t="shared" si="527"/>
        <v>0</v>
      </c>
      <c r="IU139" s="521">
        <f t="shared" si="528"/>
        <v>0</v>
      </c>
      <c r="IV139" s="521">
        <f t="shared" si="529"/>
        <v>0</v>
      </c>
      <c r="IW139" s="823">
        <f t="shared" si="530"/>
        <v>0</v>
      </c>
      <c r="IX139" s="521">
        <f t="shared" si="531"/>
        <v>0</v>
      </c>
      <c r="IY139" s="521">
        <f t="shared" si="532"/>
        <v>0</v>
      </c>
      <c r="IZ139" s="823">
        <f t="shared" si="448"/>
        <v>0</v>
      </c>
      <c r="JA139" s="521">
        <f t="shared" si="533"/>
        <v>0</v>
      </c>
      <c r="JB139" s="521">
        <f t="shared" si="534"/>
        <v>0</v>
      </c>
      <c r="JC139" s="521">
        <f t="shared" si="535"/>
        <v>0</v>
      </c>
      <c r="JD139" s="521">
        <f t="shared" si="449"/>
        <v>0</v>
      </c>
      <c r="JE139" s="521">
        <f t="shared" si="450"/>
        <v>0</v>
      </c>
      <c r="JF139" s="521">
        <f t="shared" si="451"/>
        <v>0</v>
      </c>
      <c r="JG139" s="521">
        <f t="shared" si="452"/>
        <v>0</v>
      </c>
      <c r="JH139" s="521">
        <f t="shared" si="453"/>
        <v>0</v>
      </c>
      <c r="JI139" s="521">
        <f t="shared" si="454"/>
        <v>0</v>
      </c>
      <c r="JJ139" s="521">
        <f t="shared" si="455"/>
        <v>0</v>
      </c>
      <c r="JK139" s="521">
        <f t="shared" si="456"/>
        <v>0</v>
      </c>
      <c r="JL139" s="521">
        <f t="shared" si="457"/>
        <v>0</v>
      </c>
      <c r="JM139" s="521">
        <f t="shared" si="458"/>
        <v>0</v>
      </c>
      <c r="JN139" s="521">
        <f t="shared" si="459"/>
        <v>0</v>
      </c>
      <c r="JO139" s="521">
        <f t="shared" si="460"/>
        <v>0</v>
      </c>
      <c r="JP139" s="521">
        <f t="shared" si="461"/>
        <v>0</v>
      </c>
      <c r="JQ139" s="521">
        <f t="shared" si="462"/>
        <v>0</v>
      </c>
      <c r="JR139" s="521">
        <f t="shared" si="463"/>
        <v>0</v>
      </c>
      <c r="JS139" s="521">
        <f t="shared" si="464"/>
        <v>0</v>
      </c>
      <c r="JT139" s="521">
        <f t="shared" si="465"/>
        <v>0</v>
      </c>
      <c r="JU139" s="521">
        <f t="shared" si="466"/>
        <v>0</v>
      </c>
      <c r="JV139" s="521">
        <f t="shared" si="467"/>
        <v>0</v>
      </c>
      <c r="JW139" s="521">
        <f t="shared" si="468"/>
        <v>0</v>
      </c>
      <c r="JX139" s="521">
        <f t="shared" si="469"/>
        <v>0</v>
      </c>
      <c r="JY139" s="521">
        <f t="shared" si="470"/>
        <v>0</v>
      </c>
      <c r="JZ139" s="521">
        <f t="shared" si="471"/>
        <v>0</v>
      </c>
      <c r="KA139" s="521">
        <f t="shared" si="472"/>
        <v>0</v>
      </c>
      <c r="KB139" s="521">
        <f t="shared" si="473"/>
        <v>0</v>
      </c>
      <c r="KC139" s="521">
        <f t="shared" si="474"/>
        <v>0</v>
      </c>
      <c r="KD139" s="521">
        <f t="shared" si="475"/>
        <v>0</v>
      </c>
      <c r="KE139" s="521">
        <f t="shared" si="476"/>
        <v>0</v>
      </c>
      <c r="KF139" s="521">
        <f t="shared" si="536"/>
        <v>0</v>
      </c>
      <c r="KG139" s="521">
        <f t="shared" si="477"/>
        <v>0</v>
      </c>
      <c r="KH139" s="521">
        <f t="shared" si="478"/>
        <v>0</v>
      </c>
      <c r="KI139" s="522">
        <f t="shared" si="479"/>
        <v>0</v>
      </c>
      <c r="KJ139" s="521">
        <f t="shared" si="537"/>
        <v>0</v>
      </c>
      <c r="KK139" s="760">
        <f>IF(H139=1,VLOOKUP(C139,'総括表 (A表)'!$E$12:$AW$542,42,FALSE),)</f>
        <v>0</v>
      </c>
      <c r="KL139" s="524">
        <f t="shared" si="480"/>
        <v>0</v>
      </c>
      <c r="KM139" s="521" t="str">
        <f t="shared" si="352"/>
        <v/>
      </c>
      <c r="KN139" s="521" t="str">
        <f t="shared" si="353"/>
        <v/>
      </c>
      <c r="KO139" s="521" t="str">
        <f t="shared" si="481"/>
        <v/>
      </c>
      <c r="KP139" s="521" t="str">
        <f t="shared" si="354"/>
        <v/>
      </c>
      <c r="KQ139" s="521" t="str">
        <f t="shared" si="355"/>
        <v/>
      </c>
      <c r="KR139" s="521" t="str">
        <f t="shared" si="356"/>
        <v/>
      </c>
      <c r="KS139" s="521" t="str">
        <f t="shared" si="357"/>
        <v/>
      </c>
      <c r="KT139" s="521" t="str">
        <f t="shared" si="358"/>
        <v/>
      </c>
      <c r="KU139" s="760" t="str">
        <f t="shared" si="359"/>
        <v/>
      </c>
      <c r="KV139" s="521" t="str">
        <f t="shared" si="538"/>
        <v/>
      </c>
      <c r="KW139" s="520">
        <f t="shared" si="361"/>
        <v>0</v>
      </c>
      <c r="KX139" s="521" t="str">
        <f t="shared" si="482"/>
        <v/>
      </c>
      <c r="KY139" s="525">
        <f t="shared" si="539"/>
        <v>0</v>
      </c>
      <c r="KZ139" s="521" t="str">
        <f t="shared" si="540"/>
        <v/>
      </c>
      <c r="LA139" s="760" t="str">
        <f t="shared" si="541"/>
        <v/>
      </c>
      <c r="LB139" s="526" t="str">
        <f t="shared" si="365"/>
        <v>○</v>
      </c>
      <c r="LC139" s="520">
        <f t="shared" si="483"/>
        <v>0</v>
      </c>
      <c r="LD139" s="527">
        <f t="shared" si="484"/>
        <v>0</v>
      </c>
      <c r="LE139" s="527" t="str">
        <f t="shared" si="485"/>
        <v/>
      </c>
      <c r="LF139" s="761" t="str">
        <f t="shared" si="486"/>
        <v/>
      </c>
      <c r="LG139" s="735" t="str">
        <f t="shared" si="542"/>
        <v/>
      </c>
      <c r="LH139" s="530" t="str">
        <f t="shared" si="543"/>
        <v>○</v>
      </c>
      <c r="LI139" s="736">
        <f t="shared" si="368"/>
        <v>0</v>
      </c>
      <c r="LJ139" s="761">
        <f t="shared" si="544"/>
        <v>0</v>
      </c>
      <c r="LK139" s="532">
        <f t="shared" si="487"/>
        <v>0</v>
      </c>
      <c r="LL139" s="533" t="str">
        <f t="shared" si="488"/>
        <v>○</v>
      </c>
      <c r="LM139" s="600">
        <f t="shared" si="545"/>
        <v>0</v>
      </c>
      <c r="LN139" s="602" t="str">
        <f t="shared" si="489"/>
        <v>○</v>
      </c>
      <c r="LO139" s="608">
        <f t="shared" si="371"/>
        <v>0</v>
      </c>
      <c r="LP139" s="521" t="str">
        <f t="shared" si="546"/>
        <v/>
      </c>
      <c r="LQ139" s="607">
        <f t="shared" si="547"/>
        <v>0</v>
      </c>
      <c r="LR139" s="521" t="str">
        <f t="shared" si="548"/>
        <v/>
      </c>
      <c r="LS139" s="519" t="str">
        <f t="shared" si="549"/>
        <v/>
      </c>
      <c r="LT139" s="526" t="str">
        <f t="shared" si="376"/>
        <v>○</v>
      </c>
      <c r="LU139" s="601" t="str">
        <f t="shared" si="490"/>
        <v/>
      </c>
      <c r="LV139" s="601">
        <f t="shared" si="491"/>
        <v>0</v>
      </c>
      <c r="LW139" s="761">
        <f t="shared" si="550"/>
        <v>0</v>
      </c>
      <c r="LX139" s="735">
        <f t="shared" si="551"/>
        <v>0</v>
      </c>
      <c r="LY139" s="530" t="str">
        <f t="shared" si="379"/>
        <v>○</v>
      </c>
      <c r="LZ139" s="736">
        <f t="shared" si="552"/>
        <v>0</v>
      </c>
      <c r="MA139" s="761">
        <f t="shared" si="553"/>
        <v>0</v>
      </c>
      <c r="MB139" s="532">
        <f t="shared" si="554"/>
        <v>0</v>
      </c>
      <c r="MC139" s="533" t="str">
        <f t="shared" si="492"/>
        <v>○</v>
      </c>
      <c r="MD139" s="473">
        <f>IF(AND($H139=1,$T139=1),SUMIF($E$14:$E$213,E139,$CA$14:CA338),0)</f>
        <v>0</v>
      </c>
      <c r="ME139" s="856" t="str">
        <f t="shared" si="383"/>
        <v>○</v>
      </c>
      <c r="MF139" s="869" t="str">
        <f t="shared" si="493"/>
        <v/>
      </c>
      <c r="MG139" s="870" t="str">
        <f t="shared" si="555"/>
        <v/>
      </c>
      <c r="MH139" s="871" t="str">
        <f t="shared" si="556"/>
        <v/>
      </c>
      <c r="MI139" s="872" t="str">
        <f t="shared" si="494"/>
        <v/>
      </c>
      <c r="MJ139" s="873" t="str">
        <f t="shared" si="557"/>
        <v/>
      </c>
      <c r="MK139" s="874">
        <f t="shared" si="558"/>
        <v>0</v>
      </c>
    </row>
    <row r="140" spans="1:349" s="739" customFormat="1" ht="18.649999999999999" customHeight="1">
      <c r="A140" s="610">
        <f t="shared" si="559"/>
        <v>0</v>
      </c>
      <c r="B140" s="610">
        <f t="shared" si="563"/>
        <v>0</v>
      </c>
      <c r="C140" s="610">
        <f t="shared" si="570"/>
        <v>0</v>
      </c>
      <c r="D140" s="610">
        <f t="shared" si="564"/>
        <v>0</v>
      </c>
      <c r="E140" s="610">
        <f t="shared" si="565"/>
        <v>0</v>
      </c>
      <c r="F140" s="610">
        <f t="shared" si="566"/>
        <v>0</v>
      </c>
      <c r="G140" s="610">
        <f t="shared" si="567"/>
        <v>0</v>
      </c>
      <c r="H140" s="610">
        <f t="shared" si="568"/>
        <v>0</v>
      </c>
      <c r="I140" s="611">
        <f t="shared" si="313"/>
        <v>127</v>
      </c>
      <c r="J140" s="719"/>
      <c r="K140" s="720"/>
      <c r="L140" s="720"/>
      <c r="M140" s="720"/>
      <c r="N140" s="924"/>
      <c r="O140" s="918"/>
      <c r="P140" s="742"/>
      <c r="Q140" s="637">
        <f t="shared" si="394"/>
        <v>0</v>
      </c>
      <c r="R140" s="723"/>
      <c r="S140" s="724"/>
      <c r="T140" s="724"/>
      <c r="U140" s="724"/>
      <c r="V140" s="762">
        <f t="shared" si="569"/>
        <v>0</v>
      </c>
      <c r="W140" s="741"/>
      <c r="X140" s="745"/>
      <c r="Y140" s="745"/>
      <c r="Z140" s="741"/>
      <c r="AA140" s="639" t="str">
        <f t="shared" si="395"/>
        <v/>
      </c>
      <c r="AB140" s="640" t="str">
        <f t="shared" si="396"/>
        <v/>
      </c>
      <c r="AC140" s="731"/>
      <c r="AD140" s="641">
        <f t="shared" si="397"/>
        <v>0</v>
      </c>
      <c r="AE140" s="729"/>
      <c r="AF140" s="728">
        <f>'整理番号表 （R6時） '!$AC140</f>
        <v>0</v>
      </c>
      <c r="AG140" s="730">
        <f t="shared" si="560"/>
        <v>0</v>
      </c>
      <c r="AH140" s="731"/>
      <c r="AI140" s="731"/>
      <c r="AJ140" s="639">
        <f>IF(AI140&lt;&gt;0,VLOOKUP(AI140,'整理番号表 （R6時） '!$B$20:$F$47,2,FALSE),)</f>
        <v>0</v>
      </c>
      <c r="AK140" s="733"/>
      <c r="AL140" s="733"/>
      <c r="AM140" s="733"/>
      <c r="AN140" s="752"/>
      <c r="AO140" s="644" t="str">
        <f>IF(AND($S140=1,$AN140&lt;&gt;0),VLOOKUP(AN140,'整理番号表 （R6時） '!$P$6:$Q$39,2,FALSE),IF(AND($T140=1,$AN140&gt;0,$AN140&lt;=8),VLOOKUP($AN140,'整理番号表 （R6時） '!$P$6:$Q$13,2,FALSE),IF($AN140&gt;=9,"ﾘｰｽは1～8の数字を選択","")))</f>
        <v/>
      </c>
      <c r="AP140" s="865"/>
      <c r="AQ140" s="645">
        <f t="shared" si="399"/>
        <v>0</v>
      </c>
      <c r="AR140" s="810"/>
      <c r="AS140" s="741"/>
      <c r="AT140" s="756"/>
      <c r="AU140" s="757"/>
      <c r="AV140" s="755"/>
      <c r="AW140" s="752"/>
      <c r="AX140" s="751">
        <f>IF(AW140&lt;&gt;0,VLOOKUP(AW140,'整理番号表 （R6時） '!$P$43:$R$49,2,FALSE),)</f>
        <v>0</v>
      </c>
      <c r="AY140" s="758"/>
      <c r="AZ140" s="757"/>
      <c r="BA140" s="755"/>
      <c r="BB140" s="754"/>
      <c r="BC140" s="759">
        <f t="shared" si="400"/>
        <v>0</v>
      </c>
      <c r="BD140" s="763">
        <f t="shared" si="503"/>
        <v>0</v>
      </c>
      <c r="BE140" s="759">
        <f t="shared" si="401"/>
        <v>0</v>
      </c>
      <c r="BF140" s="508"/>
      <c r="BG140" s="508"/>
      <c r="BH140" s="508"/>
      <c r="BI140" s="509"/>
      <c r="BJ140" s="770" t="str">
        <f t="shared" si="402"/>
        <v/>
      </c>
      <c r="BK140" s="772" t="str">
        <f t="shared" si="403"/>
        <v/>
      </c>
      <c r="BL140" s="648">
        <f t="shared" si="404"/>
        <v>0</v>
      </c>
      <c r="BM140" s="836"/>
      <c r="BN140" s="748"/>
      <c r="BO140" s="593"/>
      <c r="BP140" s="902"/>
      <c r="BQ140" s="756"/>
      <c r="BR140" s="756"/>
      <c r="BS140" s="756"/>
      <c r="BT140" s="929" t="str">
        <f t="shared" si="571"/>
        <v/>
      </c>
      <c r="BU140" s="911"/>
      <c r="BV140" s="752"/>
      <c r="BW140" s="751">
        <f>IF(BV140&lt;&gt;0,VLOOKUP(BV140,'整理番号表 （R6時） '!$P$43:$R$49,2,FALSE),)</f>
        <v>0</v>
      </c>
      <c r="BX140" s="758"/>
      <c r="BY140" s="757"/>
      <c r="BZ140" s="759" t="str">
        <f t="shared" si="405"/>
        <v/>
      </c>
      <c r="CA140" s="712"/>
      <c r="CB140" s="759">
        <f t="shared" si="406"/>
        <v>0</v>
      </c>
      <c r="CC140" s="763" t="str">
        <f t="shared" si="504"/>
        <v/>
      </c>
      <c r="CD140" s="754"/>
      <c r="CE140" s="754"/>
      <c r="CF140" s="759">
        <f t="shared" si="407"/>
        <v>0</v>
      </c>
      <c r="CG140" s="748"/>
      <c r="CH140" s="748"/>
      <c r="CI140" s="622"/>
      <c r="CJ140" s="853"/>
      <c r="CK140" s="854"/>
      <c r="CL140" s="665" t="str">
        <f t="shared" si="408"/>
        <v/>
      </c>
      <c r="CM140" s="666" t="str">
        <f t="shared" si="505"/>
        <v/>
      </c>
      <c r="CN140" s="744"/>
      <c r="CO140" s="496"/>
      <c r="CP140" s="762" t="str">
        <f t="shared" si="506"/>
        <v/>
      </c>
      <c r="CQ140" s="740"/>
      <c r="CR140" s="749"/>
      <c r="CS140" s="740"/>
      <c r="CT140" s="740"/>
      <c r="CU140" s="740"/>
      <c r="CV140" s="649" t="str">
        <f t="shared" si="409"/>
        <v/>
      </c>
      <c r="CW140" s="547">
        <f t="shared" si="410"/>
        <v>0</v>
      </c>
      <c r="CX140" s="762" t="str">
        <f t="shared" si="507"/>
        <v/>
      </c>
      <c r="CY140" s="715"/>
      <c r="CZ140" s="740"/>
      <c r="DA140" s="715"/>
      <c r="DB140" s="715"/>
      <c r="DC140" s="714"/>
      <c r="DD140" s="649" t="str">
        <f t="shared" si="411"/>
        <v/>
      </c>
      <c r="DE140" s="547" t="str">
        <f t="shared" si="412"/>
        <v/>
      </c>
      <c r="DF140" s="762">
        <f t="shared" si="413"/>
        <v>0</v>
      </c>
      <c r="DG140" s="762" t="str">
        <f t="shared" si="414"/>
        <v/>
      </c>
      <c r="DH140" s="762">
        <f t="shared" si="415"/>
        <v>0</v>
      </c>
      <c r="DI140" s="762">
        <f t="shared" si="416"/>
        <v>0</v>
      </c>
      <c r="DJ140" s="762">
        <f t="shared" si="417"/>
        <v>0</v>
      </c>
      <c r="DK140" s="762">
        <f t="shared" si="418"/>
        <v>0</v>
      </c>
      <c r="DL140" s="762">
        <f t="shared" si="419"/>
        <v>0</v>
      </c>
      <c r="DM140" s="762" t="str">
        <f t="shared" si="420"/>
        <v/>
      </c>
      <c r="DN140" s="855"/>
      <c r="DO140" s="661">
        <f t="shared" si="574"/>
        <v>0</v>
      </c>
      <c r="DP140" s="336">
        <f t="shared" si="574"/>
        <v>0</v>
      </c>
      <c r="DQ140" s="336">
        <f t="shared" si="574"/>
        <v>0</v>
      </c>
      <c r="DR140" s="336">
        <f t="shared" si="574"/>
        <v>0</v>
      </c>
      <c r="DS140" s="336">
        <f t="shared" si="574"/>
        <v>0</v>
      </c>
      <c r="DT140" s="336">
        <f t="shared" si="574"/>
        <v>0</v>
      </c>
      <c r="DU140" s="336">
        <f t="shared" si="508"/>
        <v>0</v>
      </c>
      <c r="DV140" s="336">
        <f t="shared" si="575"/>
        <v>0</v>
      </c>
      <c r="DW140" s="336">
        <f t="shared" si="575"/>
        <v>0</v>
      </c>
      <c r="DX140" s="336">
        <f t="shared" si="575"/>
        <v>0</v>
      </c>
      <c r="DY140" s="336">
        <f t="shared" si="575"/>
        <v>0</v>
      </c>
      <c r="DZ140" s="336">
        <f t="shared" si="575"/>
        <v>0</v>
      </c>
      <c r="EA140" s="336">
        <f t="shared" si="575"/>
        <v>0</v>
      </c>
      <c r="EB140" s="336">
        <f t="shared" si="509"/>
        <v>0</v>
      </c>
      <c r="EC140" s="336">
        <f t="shared" si="510"/>
        <v>0</v>
      </c>
      <c r="ED140" s="336">
        <f t="shared" si="511"/>
        <v>0</v>
      </c>
      <c r="EE140" s="336">
        <f t="shared" si="512"/>
        <v>0</v>
      </c>
      <c r="EF140" s="336">
        <f t="shared" si="513"/>
        <v>0</v>
      </c>
      <c r="EG140" s="390">
        <f t="shared" si="514"/>
        <v>0</v>
      </c>
      <c r="EH140" s="650">
        <f t="shared" si="421"/>
        <v>0</v>
      </c>
      <c r="EI140" s="650">
        <f>IF($AA140=1,IF(SUM($EH140:EH140)&lt;&gt;1,IF(SUM(GR140,HC140,HL140)&gt;0,1,),),)</f>
        <v>0</v>
      </c>
      <c r="EJ140" s="650">
        <f>IF($AA140=1,IF(SUM($EH140:EI140)&lt;&gt;1,IF(SUM(GS140,HD140,HM140)&gt;0,1,),),)</f>
        <v>0</v>
      </c>
      <c r="EK140" s="650">
        <f>IF($AA140=1,IF(SUM($EH140:EJ140)&lt;&gt;1,IF(SUM(GT140,HE140,HN140)&gt;0,1,),),)</f>
        <v>0</v>
      </c>
      <c r="EL140" s="650">
        <f>IF($AA140=1,IF(SUM($EH140:EK140)&lt;&gt;1,IF(SUM(GU140,GZ140,HF140,HO140)&gt;0,1,),),)</f>
        <v>0</v>
      </c>
      <c r="EM140" s="650">
        <f>IF($AA140=1,IF(SUM($EH140:EK140)&lt;&gt;1,IF(SUM(GV140,HG140,HP140)&gt;0,1,),),)</f>
        <v>0</v>
      </c>
      <c r="EN140" s="650">
        <f>IF($AA140=1,IF(SUM($EH140:EL140)&lt;&gt;1,IF(SUM(GW140,HH140,HQ140)&gt;0,1,),),)</f>
        <v>0</v>
      </c>
      <c r="EO140" s="650">
        <f>IF($AA140=1,IF(SUM($EH140:EM140)&lt;&gt;1,IF(SUM(GX140,HI140,HR140)&gt;0,1,),),)</f>
        <v>0</v>
      </c>
      <c r="EP140" s="650">
        <f>IF($AA140=1,IF(SUM($EH140:EO140)&lt;&gt;1,IF(SUM(GY140,HJ140,HS140,HA140)&gt;0,1,),),)</f>
        <v>0</v>
      </c>
      <c r="EQ140" s="818"/>
      <c r="ER140" s="818"/>
      <c r="ES140" s="818"/>
      <c r="ET140" s="818"/>
      <c r="EU140" s="818"/>
      <c r="EV140" s="818"/>
      <c r="EW140" s="59"/>
      <c r="EX140" s="59"/>
      <c r="EY140" s="59"/>
      <c r="EZ140" s="59"/>
      <c r="FA140" s="59"/>
      <c r="FB140" s="650">
        <f t="shared" si="327"/>
        <v>0</v>
      </c>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11"/>
      <c r="GB140" s="59"/>
      <c r="GC140" s="932"/>
      <c r="GD140" s="662"/>
      <c r="GE140" s="512"/>
      <c r="GF140" s="513"/>
      <c r="GG140" s="514"/>
      <c r="GH140" s="514"/>
      <c r="GI140" s="515">
        <f t="shared" si="515"/>
        <v>0</v>
      </c>
      <c r="GJ140" s="516">
        <f t="shared" si="516"/>
        <v>0</v>
      </c>
      <c r="GK140" s="517">
        <f t="shared" si="330"/>
        <v>0</v>
      </c>
      <c r="GL140" s="518">
        <f t="shared" si="517"/>
        <v>0</v>
      </c>
      <c r="GM140" s="518">
        <f t="shared" si="518"/>
        <v>0</v>
      </c>
      <c r="GN140" s="518">
        <f t="shared" si="519"/>
        <v>0</v>
      </c>
      <c r="GO140" s="518">
        <f t="shared" si="520"/>
        <v>0</v>
      </c>
      <c r="GP140" s="517">
        <f t="shared" si="422"/>
        <v>0</v>
      </c>
      <c r="GQ140" s="517">
        <f t="shared" si="423"/>
        <v>0</v>
      </c>
      <c r="GR140" s="517">
        <f>IF($GF140&lt;&gt;1,IF(AND(SUM($GQ140:GQ140)&lt;&gt;1),IF($GI140&gt;=10,1,),),0)</f>
        <v>0</v>
      </c>
      <c r="GS140" s="517">
        <f>IF($GF140&lt;&gt;1,IF(AND(SUM($GQ140:GR140)&lt;&gt;1),IF(AND($GE140=1,$GI140&gt;=4),1,),),0)</f>
        <v>0</v>
      </c>
      <c r="GT140" s="517">
        <f>IF($GF140&lt;&gt;1,IF(AND(SUM($GQ140:GS140)&lt;&gt;1),IF(AND($GE140=1,$GI140&gt;=2),1,),),0)</f>
        <v>0</v>
      </c>
      <c r="GU140" s="517">
        <f>IF($GF140&lt;&gt;1,IF(AND(SUM($GQ140:GT140)&lt;&gt;1),IF(AND($GE140=1,$GI140&gt;0),1,),),0)</f>
        <v>0</v>
      </c>
      <c r="GV140" s="517">
        <f>IF($GF140&lt;&gt;1,IF(AND(SUM($GQ140:GU140)&lt;&gt;1),IF($GI140&gt;=4,1,),),0)</f>
        <v>0</v>
      </c>
      <c r="GW140" s="517">
        <f>IF($GF140&lt;&gt;1,IF(AND(SUM($GQ140:GV140)&lt;&gt;1),IF($GE140=1,1,),),0)</f>
        <v>0</v>
      </c>
      <c r="GX140" s="517">
        <f>IF($GF140&lt;&gt;1,IF(AND(SUM($GQ140:GW140)&lt;&gt;1),IF($GI140&gt;=2,1,),),0)</f>
        <v>0</v>
      </c>
      <c r="GY140" s="517">
        <f>IF($GF140&lt;&gt;1,IF(AND(SUM($GQ140:GX140)&lt;&gt;1),IF($GI140&gt;0,1,),),0)</f>
        <v>0</v>
      </c>
      <c r="GZ140" s="517">
        <f t="shared" si="424"/>
        <v>0</v>
      </c>
      <c r="HA140" s="517">
        <f>IF(AND(SUM($GZ140:GZ140)&lt;&gt;1,$GP140=4,$GF140=1,$GI140&gt;0),1,0)</f>
        <v>0</v>
      </c>
      <c r="HB140" s="517">
        <f t="shared" si="425"/>
        <v>0</v>
      </c>
      <c r="HC140" s="517">
        <f t="shared" si="426"/>
        <v>0</v>
      </c>
      <c r="HD140" s="517">
        <f>IF(AND($GP140=2,SUM($HB140:HC140)&lt;&gt;1),IF(AND($GE140=1,$GJ140&gt;=0.2),1,),)</f>
        <v>0</v>
      </c>
      <c r="HE140" s="517">
        <f>IF(AND($GP140=2,SUM($HB140:HD140)&lt;&gt;1),IF(AND($GE140=1,$GJ140&gt;=0.1),1,),)</f>
        <v>0</v>
      </c>
      <c r="HF140" s="517">
        <f>IF(AND($GP140=2,SUM($HB140:HE140)&lt;&gt;1),IF(AND($GE140=1,$GI140&gt;0),1,),)</f>
        <v>0</v>
      </c>
      <c r="HG140" s="517">
        <f>IF(AND($GP140=2,SUM($HB140:HF140)&lt;&gt;1),IF($GJ140&gt;=0.2,1,),)</f>
        <v>0</v>
      </c>
      <c r="HH140" s="517">
        <f>IF(AND($GP140=2,SUM($HB140:HG140)&lt;&gt;1),IF($GE140=1,1,),)</f>
        <v>0</v>
      </c>
      <c r="HI140" s="517">
        <f>IF(AND($GP140=2,SUM($HB140:HH140)&lt;&gt;1),IF($GJ140&gt;=0.1,1,),)</f>
        <v>0</v>
      </c>
      <c r="HJ140" s="517">
        <f>IF(AND(SUM($HB140:HI140)&lt;&gt;1,$GP140=2,$GI140&gt;0),1,)</f>
        <v>0</v>
      </c>
      <c r="HK140" s="517">
        <f t="shared" si="427"/>
        <v>0</v>
      </c>
      <c r="HL140" s="517">
        <f t="shared" si="428"/>
        <v>0</v>
      </c>
      <c r="HM140" s="517">
        <f>IF(AND($GP140=3,SUM($HK140:HL140)&lt;&gt;1),IF(AND($GE140=1,$GJ140&gt;=0.1),1,),)</f>
        <v>0</v>
      </c>
      <c r="HN140" s="517">
        <f>IF(AND($GP140=3,SUM($HK140:HM140)&lt;&gt;1),IF(AND($GE140=1,$GJ140&gt;=0.05),1,),)</f>
        <v>0</v>
      </c>
      <c r="HO140" s="517">
        <f>IF(AND($GP140=3,SUM($HK140:HN140)&lt;&gt;1),IF(AND($GE140=1,$GI140&gt;0),1,),)</f>
        <v>0</v>
      </c>
      <c r="HP140" s="517">
        <f>IF(AND($GP140=3,SUM($HK140:HO140)&lt;&gt;1),IF($GJ140&gt;=0.1,1,),)</f>
        <v>0</v>
      </c>
      <c r="HQ140" s="517">
        <f>IF(AND($GP140=3,SUM($HK140:HP140)&lt;&gt;1),IF($GE140=1,1,),)</f>
        <v>0</v>
      </c>
      <c r="HR140" s="517">
        <f>IF(AND($GP140=3,SUM($HK140:HQ140)&lt;&gt;1),IF($GJ140&gt;=0.05,1,),)</f>
        <v>0</v>
      </c>
      <c r="HS140" s="517">
        <f>IF(AND(SUM($HK140:HR140)&lt;&gt;1,$GP140=3,$GF140=1,$GI140&gt;0),1,)</f>
        <v>0</v>
      </c>
      <c r="HT140" s="831"/>
      <c r="HU140" s="520">
        <f t="shared" si="429"/>
        <v>0</v>
      </c>
      <c r="HV140" s="521">
        <f t="shared" si="430"/>
        <v>0</v>
      </c>
      <c r="HW140" s="521">
        <f t="shared" si="431"/>
        <v>0</v>
      </c>
      <c r="HX140" s="521">
        <f t="shared" si="432"/>
        <v>0</v>
      </c>
      <c r="HY140" s="521">
        <f t="shared" si="433"/>
        <v>0</v>
      </c>
      <c r="HZ140" s="521">
        <f t="shared" si="434"/>
        <v>0</v>
      </c>
      <c r="IA140" s="521">
        <f t="shared" si="435"/>
        <v>0</v>
      </c>
      <c r="IB140" s="521">
        <f t="shared" si="436"/>
        <v>0</v>
      </c>
      <c r="IC140" s="521">
        <f t="shared" si="437"/>
        <v>0</v>
      </c>
      <c r="ID140" s="521">
        <f t="shared" si="438"/>
        <v>0</v>
      </c>
      <c r="IE140" s="521">
        <f t="shared" si="439"/>
        <v>0</v>
      </c>
      <c r="IF140" s="521">
        <f t="shared" si="440"/>
        <v>0</v>
      </c>
      <c r="IG140" s="521">
        <f t="shared" si="441"/>
        <v>0</v>
      </c>
      <c r="IH140" s="521">
        <f t="shared" si="442"/>
        <v>0</v>
      </c>
      <c r="II140" s="521">
        <f t="shared" si="443"/>
        <v>0</v>
      </c>
      <c r="IJ140" s="521">
        <f t="shared" si="444"/>
        <v>0</v>
      </c>
      <c r="IK140" s="521">
        <f t="shared" si="445"/>
        <v>0</v>
      </c>
      <c r="IL140" s="521">
        <f t="shared" si="446"/>
        <v>0</v>
      </c>
      <c r="IM140" s="521">
        <f t="shared" si="447"/>
        <v>0</v>
      </c>
      <c r="IN140" s="521">
        <f t="shared" si="521"/>
        <v>0</v>
      </c>
      <c r="IO140" s="521">
        <f t="shared" si="522"/>
        <v>0</v>
      </c>
      <c r="IP140" s="521">
        <f t="shared" si="523"/>
        <v>0</v>
      </c>
      <c r="IQ140" s="521">
        <f t="shared" si="524"/>
        <v>0</v>
      </c>
      <c r="IR140" s="521">
        <f t="shared" si="525"/>
        <v>0</v>
      </c>
      <c r="IS140" s="521">
        <f t="shared" si="526"/>
        <v>0</v>
      </c>
      <c r="IT140" s="521">
        <f t="shared" si="527"/>
        <v>0</v>
      </c>
      <c r="IU140" s="521">
        <f t="shared" si="528"/>
        <v>0</v>
      </c>
      <c r="IV140" s="521">
        <f t="shared" si="529"/>
        <v>0</v>
      </c>
      <c r="IW140" s="823">
        <f t="shared" si="530"/>
        <v>0</v>
      </c>
      <c r="IX140" s="521">
        <f t="shared" si="531"/>
        <v>0</v>
      </c>
      <c r="IY140" s="521">
        <f t="shared" si="532"/>
        <v>0</v>
      </c>
      <c r="IZ140" s="823">
        <f t="shared" si="448"/>
        <v>0</v>
      </c>
      <c r="JA140" s="521">
        <f t="shared" si="533"/>
        <v>0</v>
      </c>
      <c r="JB140" s="521">
        <f t="shared" si="534"/>
        <v>0</v>
      </c>
      <c r="JC140" s="521">
        <f t="shared" si="535"/>
        <v>0</v>
      </c>
      <c r="JD140" s="521">
        <f t="shared" si="449"/>
        <v>0</v>
      </c>
      <c r="JE140" s="521">
        <f t="shared" si="450"/>
        <v>0</v>
      </c>
      <c r="JF140" s="521">
        <f t="shared" si="451"/>
        <v>0</v>
      </c>
      <c r="JG140" s="521">
        <f t="shared" si="452"/>
        <v>0</v>
      </c>
      <c r="JH140" s="521">
        <f t="shared" si="453"/>
        <v>0</v>
      </c>
      <c r="JI140" s="521">
        <f t="shared" si="454"/>
        <v>0</v>
      </c>
      <c r="JJ140" s="521">
        <f t="shared" si="455"/>
        <v>0</v>
      </c>
      <c r="JK140" s="521">
        <f t="shared" si="456"/>
        <v>0</v>
      </c>
      <c r="JL140" s="521">
        <f t="shared" si="457"/>
        <v>0</v>
      </c>
      <c r="JM140" s="521">
        <f t="shared" si="458"/>
        <v>0</v>
      </c>
      <c r="JN140" s="521">
        <f t="shared" si="459"/>
        <v>0</v>
      </c>
      <c r="JO140" s="521">
        <f t="shared" si="460"/>
        <v>0</v>
      </c>
      <c r="JP140" s="521">
        <f t="shared" si="461"/>
        <v>0</v>
      </c>
      <c r="JQ140" s="521">
        <f t="shared" si="462"/>
        <v>0</v>
      </c>
      <c r="JR140" s="521">
        <f t="shared" si="463"/>
        <v>0</v>
      </c>
      <c r="JS140" s="521">
        <f t="shared" si="464"/>
        <v>0</v>
      </c>
      <c r="JT140" s="521">
        <f t="shared" si="465"/>
        <v>0</v>
      </c>
      <c r="JU140" s="521">
        <f t="shared" si="466"/>
        <v>0</v>
      </c>
      <c r="JV140" s="521">
        <f t="shared" si="467"/>
        <v>0</v>
      </c>
      <c r="JW140" s="521">
        <f t="shared" si="468"/>
        <v>0</v>
      </c>
      <c r="JX140" s="521">
        <f t="shared" si="469"/>
        <v>0</v>
      </c>
      <c r="JY140" s="521">
        <f t="shared" si="470"/>
        <v>0</v>
      </c>
      <c r="JZ140" s="521">
        <f t="shared" si="471"/>
        <v>0</v>
      </c>
      <c r="KA140" s="521">
        <f t="shared" si="472"/>
        <v>0</v>
      </c>
      <c r="KB140" s="521">
        <f t="shared" si="473"/>
        <v>0</v>
      </c>
      <c r="KC140" s="521">
        <f t="shared" si="474"/>
        <v>0</v>
      </c>
      <c r="KD140" s="521">
        <f t="shared" si="475"/>
        <v>0</v>
      </c>
      <c r="KE140" s="521">
        <f t="shared" si="476"/>
        <v>0</v>
      </c>
      <c r="KF140" s="521">
        <f t="shared" si="536"/>
        <v>0</v>
      </c>
      <c r="KG140" s="521">
        <f t="shared" si="477"/>
        <v>0</v>
      </c>
      <c r="KH140" s="521">
        <f t="shared" si="478"/>
        <v>0</v>
      </c>
      <c r="KI140" s="522">
        <f t="shared" si="479"/>
        <v>0</v>
      </c>
      <c r="KJ140" s="521">
        <f t="shared" si="537"/>
        <v>0</v>
      </c>
      <c r="KK140" s="760">
        <f>IF(H140=1,VLOOKUP(C140,'総括表 (A表)'!$E$12:$AW$542,42,FALSE),)</f>
        <v>0</v>
      </c>
      <c r="KL140" s="524">
        <f t="shared" si="480"/>
        <v>0</v>
      </c>
      <c r="KM140" s="521" t="str">
        <f t="shared" si="352"/>
        <v/>
      </c>
      <c r="KN140" s="521" t="str">
        <f t="shared" si="353"/>
        <v/>
      </c>
      <c r="KO140" s="521" t="str">
        <f t="shared" si="481"/>
        <v/>
      </c>
      <c r="KP140" s="521" t="str">
        <f t="shared" si="354"/>
        <v/>
      </c>
      <c r="KQ140" s="521" t="str">
        <f t="shared" si="355"/>
        <v/>
      </c>
      <c r="KR140" s="521" t="str">
        <f t="shared" si="356"/>
        <v/>
      </c>
      <c r="KS140" s="521" t="str">
        <f t="shared" si="357"/>
        <v/>
      </c>
      <c r="KT140" s="521" t="str">
        <f t="shared" si="358"/>
        <v/>
      </c>
      <c r="KU140" s="760" t="str">
        <f t="shared" si="359"/>
        <v/>
      </c>
      <c r="KV140" s="521" t="str">
        <f t="shared" si="538"/>
        <v/>
      </c>
      <c r="KW140" s="520">
        <f t="shared" si="361"/>
        <v>0</v>
      </c>
      <c r="KX140" s="521" t="str">
        <f t="shared" si="482"/>
        <v/>
      </c>
      <c r="KY140" s="525">
        <f t="shared" si="539"/>
        <v>0</v>
      </c>
      <c r="KZ140" s="521" t="str">
        <f t="shared" si="540"/>
        <v/>
      </c>
      <c r="LA140" s="760" t="str">
        <f t="shared" si="541"/>
        <v/>
      </c>
      <c r="LB140" s="526" t="str">
        <f t="shared" si="365"/>
        <v>○</v>
      </c>
      <c r="LC140" s="520">
        <f t="shared" si="483"/>
        <v>0</v>
      </c>
      <c r="LD140" s="527">
        <f t="shared" si="484"/>
        <v>0</v>
      </c>
      <c r="LE140" s="527" t="str">
        <f t="shared" si="485"/>
        <v/>
      </c>
      <c r="LF140" s="761" t="str">
        <f t="shared" si="486"/>
        <v/>
      </c>
      <c r="LG140" s="735" t="str">
        <f t="shared" si="542"/>
        <v/>
      </c>
      <c r="LH140" s="530" t="str">
        <f t="shared" si="543"/>
        <v>○</v>
      </c>
      <c r="LI140" s="736">
        <f t="shared" si="368"/>
        <v>0</v>
      </c>
      <c r="LJ140" s="761">
        <f t="shared" si="544"/>
        <v>0</v>
      </c>
      <c r="LK140" s="532">
        <f t="shared" si="487"/>
        <v>0</v>
      </c>
      <c r="LL140" s="533" t="str">
        <f t="shared" si="488"/>
        <v>○</v>
      </c>
      <c r="LM140" s="600">
        <f t="shared" si="545"/>
        <v>0</v>
      </c>
      <c r="LN140" s="602" t="str">
        <f t="shared" si="489"/>
        <v>○</v>
      </c>
      <c r="LO140" s="608">
        <f t="shared" si="371"/>
        <v>0</v>
      </c>
      <c r="LP140" s="521" t="str">
        <f t="shared" si="546"/>
        <v/>
      </c>
      <c r="LQ140" s="607">
        <f t="shared" si="547"/>
        <v>0</v>
      </c>
      <c r="LR140" s="521" t="str">
        <f t="shared" si="548"/>
        <v/>
      </c>
      <c r="LS140" s="519" t="str">
        <f t="shared" si="549"/>
        <v/>
      </c>
      <c r="LT140" s="526" t="str">
        <f t="shared" si="376"/>
        <v>○</v>
      </c>
      <c r="LU140" s="601" t="str">
        <f t="shared" si="490"/>
        <v/>
      </c>
      <c r="LV140" s="601">
        <f t="shared" si="491"/>
        <v>0</v>
      </c>
      <c r="LW140" s="761">
        <f t="shared" si="550"/>
        <v>0</v>
      </c>
      <c r="LX140" s="735">
        <f t="shared" si="551"/>
        <v>0</v>
      </c>
      <c r="LY140" s="530" t="str">
        <f t="shared" si="379"/>
        <v>○</v>
      </c>
      <c r="LZ140" s="736">
        <f t="shared" si="552"/>
        <v>0</v>
      </c>
      <c r="MA140" s="761">
        <f t="shared" si="553"/>
        <v>0</v>
      </c>
      <c r="MB140" s="532">
        <f t="shared" si="554"/>
        <v>0</v>
      </c>
      <c r="MC140" s="533" t="str">
        <f t="shared" si="492"/>
        <v>○</v>
      </c>
      <c r="MD140" s="473">
        <f>IF(AND($H140=1,$T140=1),SUMIF($E$14:$E$213,E140,$CA$14:CA339),0)</f>
        <v>0</v>
      </c>
      <c r="ME140" s="856" t="str">
        <f t="shared" si="383"/>
        <v>○</v>
      </c>
      <c r="MF140" s="869" t="str">
        <f t="shared" si="493"/>
        <v/>
      </c>
      <c r="MG140" s="870" t="str">
        <f t="shared" si="555"/>
        <v/>
      </c>
      <c r="MH140" s="871" t="str">
        <f t="shared" si="556"/>
        <v/>
      </c>
      <c r="MI140" s="872" t="str">
        <f t="shared" si="494"/>
        <v/>
      </c>
      <c r="MJ140" s="873" t="str">
        <f t="shared" si="557"/>
        <v/>
      </c>
      <c r="MK140" s="874">
        <f t="shared" si="558"/>
        <v>0</v>
      </c>
    </row>
    <row r="141" spans="1:349" s="739" customFormat="1" ht="18.649999999999999" customHeight="1">
      <c r="A141" s="610">
        <f t="shared" si="559"/>
        <v>0</v>
      </c>
      <c r="B141" s="610">
        <f t="shared" si="563"/>
        <v>0</v>
      </c>
      <c r="C141" s="610">
        <f t="shared" si="570"/>
        <v>0</v>
      </c>
      <c r="D141" s="610">
        <f t="shared" si="564"/>
        <v>0</v>
      </c>
      <c r="E141" s="610">
        <f t="shared" si="565"/>
        <v>0</v>
      </c>
      <c r="F141" s="610">
        <f t="shared" si="566"/>
        <v>0</v>
      </c>
      <c r="G141" s="610">
        <f t="shared" si="567"/>
        <v>0</v>
      </c>
      <c r="H141" s="610">
        <f t="shared" si="568"/>
        <v>0</v>
      </c>
      <c r="I141" s="611">
        <f t="shared" si="313"/>
        <v>128</v>
      </c>
      <c r="J141" s="719"/>
      <c r="K141" s="720"/>
      <c r="L141" s="720"/>
      <c r="M141" s="720"/>
      <c r="N141" s="924"/>
      <c r="O141" s="918"/>
      <c r="P141" s="742"/>
      <c r="Q141" s="637">
        <f t="shared" si="394"/>
        <v>0</v>
      </c>
      <c r="R141" s="723"/>
      <c r="S141" s="724"/>
      <c r="T141" s="724"/>
      <c r="U141" s="724"/>
      <c r="V141" s="762">
        <f t="shared" si="569"/>
        <v>0</v>
      </c>
      <c r="W141" s="741"/>
      <c r="X141" s="745"/>
      <c r="Y141" s="745"/>
      <c r="Z141" s="741"/>
      <c r="AA141" s="639" t="str">
        <f t="shared" si="395"/>
        <v/>
      </c>
      <c r="AB141" s="640" t="str">
        <f t="shared" si="396"/>
        <v/>
      </c>
      <c r="AC141" s="731"/>
      <c r="AD141" s="641">
        <f t="shared" si="397"/>
        <v>0</v>
      </c>
      <c r="AE141" s="729"/>
      <c r="AF141" s="728">
        <f>'整理番号表 （R6時） '!$AC141</f>
        <v>0</v>
      </c>
      <c r="AG141" s="730">
        <f t="shared" si="560"/>
        <v>0</v>
      </c>
      <c r="AH141" s="731"/>
      <c r="AI141" s="731"/>
      <c r="AJ141" s="639">
        <f>IF(AI141&lt;&gt;0,VLOOKUP(AI141,'整理番号表 （R6時） '!$B$20:$F$47,2,FALSE),)</f>
        <v>0</v>
      </c>
      <c r="AK141" s="733"/>
      <c r="AL141" s="733"/>
      <c r="AM141" s="733"/>
      <c r="AN141" s="752"/>
      <c r="AO141" s="644" t="str">
        <f>IF(AND($S141=1,$AN141&lt;&gt;0),VLOOKUP(AN141,'整理番号表 （R6時） '!$P$6:$Q$39,2,FALSE),IF(AND($T141=1,$AN141&gt;0,$AN141&lt;=8),VLOOKUP($AN141,'整理番号表 （R6時） '!$P$6:$Q$13,2,FALSE),IF($AN141&gt;=9,"ﾘｰｽは1～8の数字を選択","")))</f>
        <v/>
      </c>
      <c r="AP141" s="865"/>
      <c r="AQ141" s="645">
        <f t="shared" si="399"/>
        <v>0</v>
      </c>
      <c r="AR141" s="810"/>
      <c r="AS141" s="741"/>
      <c r="AT141" s="756"/>
      <c r="AU141" s="757"/>
      <c r="AV141" s="755"/>
      <c r="AW141" s="752"/>
      <c r="AX141" s="751">
        <f>IF(AW141&lt;&gt;0,VLOOKUP(AW141,'整理番号表 （R6時） '!$P$43:$R$49,2,FALSE),)</f>
        <v>0</v>
      </c>
      <c r="AY141" s="758"/>
      <c r="AZ141" s="757"/>
      <c r="BA141" s="755"/>
      <c r="BB141" s="754"/>
      <c r="BC141" s="759">
        <f t="shared" si="400"/>
        <v>0</v>
      </c>
      <c r="BD141" s="763">
        <f t="shared" si="503"/>
        <v>0</v>
      </c>
      <c r="BE141" s="759">
        <f t="shared" si="401"/>
        <v>0</v>
      </c>
      <c r="BF141" s="508"/>
      <c r="BG141" s="508"/>
      <c r="BH141" s="508"/>
      <c r="BI141" s="509"/>
      <c r="BJ141" s="770" t="str">
        <f t="shared" si="402"/>
        <v/>
      </c>
      <c r="BK141" s="772" t="str">
        <f t="shared" si="403"/>
        <v/>
      </c>
      <c r="BL141" s="648">
        <f t="shared" si="404"/>
        <v>0</v>
      </c>
      <c r="BM141" s="836"/>
      <c r="BN141" s="748"/>
      <c r="BO141" s="593"/>
      <c r="BP141" s="902"/>
      <c r="BQ141" s="756"/>
      <c r="BR141" s="756"/>
      <c r="BS141" s="756"/>
      <c r="BT141" s="929" t="str">
        <f t="shared" si="571"/>
        <v/>
      </c>
      <c r="BU141" s="911"/>
      <c r="BV141" s="752"/>
      <c r="BW141" s="751">
        <f>IF(BV141&lt;&gt;0,VLOOKUP(BV141,'整理番号表 （R6時） '!$P$43:$R$49,2,FALSE),)</f>
        <v>0</v>
      </c>
      <c r="BX141" s="758"/>
      <c r="BY141" s="757"/>
      <c r="BZ141" s="759" t="str">
        <f t="shared" si="405"/>
        <v/>
      </c>
      <c r="CA141" s="712"/>
      <c r="CB141" s="759">
        <f t="shared" si="406"/>
        <v>0</v>
      </c>
      <c r="CC141" s="763" t="str">
        <f t="shared" si="504"/>
        <v/>
      </c>
      <c r="CD141" s="754"/>
      <c r="CE141" s="754"/>
      <c r="CF141" s="759">
        <f t="shared" si="407"/>
        <v>0</v>
      </c>
      <c r="CG141" s="748"/>
      <c r="CH141" s="748"/>
      <c r="CI141" s="622"/>
      <c r="CJ141" s="853"/>
      <c r="CK141" s="854"/>
      <c r="CL141" s="665" t="str">
        <f t="shared" si="408"/>
        <v/>
      </c>
      <c r="CM141" s="666" t="str">
        <f t="shared" si="505"/>
        <v/>
      </c>
      <c r="CN141" s="744"/>
      <c r="CO141" s="496"/>
      <c r="CP141" s="762" t="str">
        <f t="shared" si="506"/>
        <v/>
      </c>
      <c r="CQ141" s="740"/>
      <c r="CR141" s="749"/>
      <c r="CS141" s="740"/>
      <c r="CT141" s="740"/>
      <c r="CU141" s="740"/>
      <c r="CV141" s="649" t="str">
        <f t="shared" si="409"/>
        <v/>
      </c>
      <c r="CW141" s="547">
        <f t="shared" si="410"/>
        <v>0</v>
      </c>
      <c r="CX141" s="762" t="str">
        <f t="shared" si="507"/>
        <v/>
      </c>
      <c r="CY141" s="715"/>
      <c r="CZ141" s="740"/>
      <c r="DA141" s="715"/>
      <c r="DB141" s="715"/>
      <c r="DC141" s="714"/>
      <c r="DD141" s="649" t="str">
        <f t="shared" si="411"/>
        <v/>
      </c>
      <c r="DE141" s="547" t="str">
        <f t="shared" si="412"/>
        <v/>
      </c>
      <c r="DF141" s="762">
        <f t="shared" si="413"/>
        <v>0</v>
      </c>
      <c r="DG141" s="762" t="str">
        <f t="shared" si="414"/>
        <v/>
      </c>
      <c r="DH141" s="762">
        <f t="shared" si="415"/>
        <v>0</v>
      </c>
      <c r="DI141" s="762">
        <f t="shared" si="416"/>
        <v>0</v>
      </c>
      <c r="DJ141" s="762">
        <f t="shared" si="417"/>
        <v>0</v>
      </c>
      <c r="DK141" s="762">
        <f t="shared" si="418"/>
        <v>0</v>
      </c>
      <c r="DL141" s="762">
        <f t="shared" si="419"/>
        <v>0</v>
      </c>
      <c r="DM141" s="762" t="str">
        <f t="shared" si="420"/>
        <v/>
      </c>
      <c r="DN141" s="855"/>
      <c r="DO141" s="661">
        <f t="shared" si="574"/>
        <v>0</v>
      </c>
      <c r="DP141" s="336">
        <f t="shared" si="574"/>
        <v>0</v>
      </c>
      <c r="DQ141" s="336">
        <f t="shared" si="574"/>
        <v>0</v>
      </c>
      <c r="DR141" s="336">
        <f t="shared" si="574"/>
        <v>0</v>
      </c>
      <c r="DS141" s="336">
        <f t="shared" si="574"/>
        <v>0</v>
      </c>
      <c r="DT141" s="336">
        <f t="shared" si="574"/>
        <v>0</v>
      </c>
      <c r="DU141" s="336">
        <f t="shared" si="508"/>
        <v>0</v>
      </c>
      <c r="DV141" s="336">
        <f t="shared" si="575"/>
        <v>0</v>
      </c>
      <c r="DW141" s="336">
        <f t="shared" si="575"/>
        <v>0</v>
      </c>
      <c r="DX141" s="336">
        <f t="shared" si="575"/>
        <v>0</v>
      </c>
      <c r="DY141" s="336">
        <f t="shared" si="575"/>
        <v>0</v>
      </c>
      <c r="DZ141" s="336">
        <f t="shared" si="575"/>
        <v>0</v>
      </c>
      <c r="EA141" s="336">
        <f t="shared" si="575"/>
        <v>0</v>
      </c>
      <c r="EB141" s="336">
        <f t="shared" si="509"/>
        <v>0</v>
      </c>
      <c r="EC141" s="336">
        <f t="shared" si="510"/>
        <v>0</v>
      </c>
      <c r="ED141" s="336">
        <f t="shared" si="511"/>
        <v>0</v>
      </c>
      <c r="EE141" s="336">
        <f t="shared" si="512"/>
        <v>0</v>
      </c>
      <c r="EF141" s="336">
        <f t="shared" si="513"/>
        <v>0</v>
      </c>
      <c r="EG141" s="390">
        <f t="shared" si="514"/>
        <v>0</v>
      </c>
      <c r="EH141" s="650">
        <f t="shared" si="421"/>
        <v>0</v>
      </c>
      <c r="EI141" s="650">
        <f>IF($AA141=1,IF(SUM($EH141:EH141)&lt;&gt;1,IF(SUM(GR141,HC141,HL141)&gt;0,1,),),)</f>
        <v>0</v>
      </c>
      <c r="EJ141" s="650">
        <f>IF($AA141=1,IF(SUM($EH141:EI141)&lt;&gt;1,IF(SUM(GS141,HD141,HM141)&gt;0,1,),),)</f>
        <v>0</v>
      </c>
      <c r="EK141" s="650">
        <f>IF($AA141=1,IF(SUM($EH141:EJ141)&lt;&gt;1,IF(SUM(GT141,HE141,HN141)&gt;0,1,),),)</f>
        <v>0</v>
      </c>
      <c r="EL141" s="650">
        <f>IF($AA141=1,IF(SUM($EH141:EK141)&lt;&gt;1,IF(SUM(GU141,GZ141,HF141,HO141)&gt;0,1,),),)</f>
        <v>0</v>
      </c>
      <c r="EM141" s="650">
        <f>IF($AA141=1,IF(SUM($EH141:EK141)&lt;&gt;1,IF(SUM(GV141,HG141,HP141)&gt;0,1,),),)</f>
        <v>0</v>
      </c>
      <c r="EN141" s="650">
        <f>IF($AA141=1,IF(SUM($EH141:EL141)&lt;&gt;1,IF(SUM(GW141,HH141,HQ141)&gt;0,1,),),)</f>
        <v>0</v>
      </c>
      <c r="EO141" s="650">
        <f>IF($AA141=1,IF(SUM($EH141:EM141)&lt;&gt;1,IF(SUM(GX141,HI141,HR141)&gt;0,1,),),)</f>
        <v>0</v>
      </c>
      <c r="EP141" s="650">
        <f>IF($AA141=1,IF(SUM($EH141:EO141)&lt;&gt;1,IF(SUM(GY141,HJ141,HS141,HA141)&gt;0,1,),),)</f>
        <v>0</v>
      </c>
      <c r="EQ141" s="818"/>
      <c r="ER141" s="818"/>
      <c r="ES141" s="818"/>
      <c r="ET141" s="818"/>
      <c r="EU141" s="818"/>
      <c r="EV141" s="818"/>
      <c r="EW141" s="59"/>
      <c r="EX141" s="59"/>
      <c r="EY141" s="59"/>
      <c r="EZ141" s="59"/>
      <c r="FA141" s="59"/>
      <c r="FB141" s="650">
        <f t="shared" si="327"/>
        <v>0</v>
      </c>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11"/>
      <c r="GB141" s="59"/>
      <c r="GC141" s="932"/>
      <c r="GD141" s="662"/>
      <c r="GE141" s="512"/>
      <c r="GF141" s="513"/>
      <c r="GG141" s="514"/>
      <c r="GH141" s="514"/>
      <c r="GI141" s="515">
        <f t="shared" si="515"/>
        <v>0</v>
      </c>
      <c r="GJ141" s="516">
        <f t="shared" si="516"/>
        <v>0</v>
      </c>
      <c r="GK141" s="517">
        <f t="shared" si="330"/>
        <v>0</v>
      </c>
      <c r="GL141" s="518">
        <f t="shared" si="517"/>
        <v>0</v>
      </c>
      <c r="GM141" s="518">
        <f t="shared" si="518"/>
        <v>0</v>
      </c>
      <c r="GN141" s="518">
        <f t="shared" si="519"/>
        <v>0</v>
      </c>
      <c r="GO141" s="518">
        <f t="shared" si="520"/>
        <v>0</v>
      </c>
      <c r="GP141" s="517">
        <f t="shared" si="422"/>
        <v>0</v>
      </c>
      <c r="GQ141" s="517">
        <f t="shared" si="423"/>
        <v>0</v>
      </c>
      <c r="GR141" s="517">
        <f>IF($GF141&lt;&gt;1,IF(AND(SUM($GQ141:GQ141)&lt;&gt;1),IF($GI141&gt;=10,1,),),0)</f>
        <v>0</v>
      </c>
      <c r="GS141" s="517">
        <f>IF($GF141&lt;&gt;1,IF(AND(SUM($GQ141:GR141)&lt;&gt;1),IF(AND($GE141=1,$GI141&gt;=4),1,),),0)</f>
        <v>0</v>
      </c>
      <c r="GT141" s="517">
        <f>IF($GF141&lt;&gt;1,IF(AND(SUM($GQ141:GS141)&lt;&gt;1),IF(AND($GE141=1,$GI141&gt;=2),1,),),0)</f>
        <v>0</v>
      </c>
      <c r="GU141" s="517">
        <f>IF($GF141&lt;&gt;1,IF(AND(SUM($GQ141:GT141)&lt;&gt;1),IF(AND($GE141=1,$GI141&gt;0),1,),),0)</f>
        <v>0</v>
      </c>
      <c r="GV141" s="517">
        <f>IF($GF141&lt;&gt;1,IF(AND(SUM($GQ141:GU141)&lt;&gt;1),IF($GI141&gt;=4,1,),),0)</f>
        <v>0</v>
      </c>
      <c r="GW141" s="517">
        <f>IF($GF141&lt;&gt;1,IF(AND(SUM($GQ141:GV141)&lt;&gt;1),IF($GE141=1,1,),),0)</f>
        <v>0</v>
      </c>
      <c r="GX141" s="517">
        <f>IF($GF141&lt;&gt;1,IF(AND(SUM($GQ141:GW141)&lt;&gt;1),IF($GI141&gt;=2,1,),),0)</f>
        <v>0</v>
      </c>
      <c r="GY141" s="517">
        <f>IF($GF141&lt;&gt;1,IF(AND(SUM($GQ141:GX141)&lt;&gt;1),IF($GI141&gt;0,1,),),0)</f>
        <v>0</v>
      </c>
      <c r="GZ141" s="517">
        <f t="shared" si="424"/>
        <v>0</v>
      </c>
      <c r="HA141" s="517">
        <f>IF(AND(SUM($GZ141:GZ141)&lt;&gt;1,$GP141=4,$GF141=1,$GI141&gt;0),1,0)</f>
        <v>0</v>
      </c>
      <c r="HB141" s="517">
        <f t="shared" si="425"/>
        <v>0</v>
      </c>
      <c r="HC141" s="517">
        <f t="shared" si="426"/>
        <v>0</v>
      </c>
      <c r="HD141" s="517">
        <f>IF(AND($GP141=2,SUM($HB141:HC141)&lt;&gt;1),IF(AND($GE141=1,$GJ141&gt;=0.2),1,),)</f>
        <v>0</v>
      </c>
      <c r="HE141" s="517">
        <f>IF(AND($GP141=2,SUM($HB141:HD141)&lt;&gt;1),IF(AND($GE141=1,$GJ141&gt;=0.1),1,),)</f>
        <v>0</v>
      </c>
      <c r="HF141" s="517">
        <f>IF(AND($GP141=2,SUM($HB141:HE141)&lt;&gt;1),IF(AND($GE141=1,$GI141&gt;0),1,),)</f>
        <v>0</v>
      </c>
      <c r="HG141" s="517">
        <f>IF(AND($GP141=2,SUM($HB141:HF141)&lt;&gt;1),IF($GJ141&gt;=0.2,1,),)</f>
        <v>0</v>
      </c>
      <c r="HH141" s="517">
        <f>IF(AND($GP141=2,SUM($HB141:HG141)&lt;&gt;1),IF($GE141=1,1,),)</f>
        <v>0</v>
      </c>
      <c r="HI141" s="517">
        <f>IF(AND($GP141=2,SUM($HB141:HH141)&lt;&gt;1),IF($GJ141&gt;=0.1,1,),)</f>
        <v>0</v>
      </c>
      <c r="HJ141" s="517">
        <f>IF(AND(SUM($HB141:HI141)&lt;&gt;1,$GP141=2,$GI141&gt;0),1,)</f>
        <v>0</v>
      </c>
      <c r="HK141" s="517">
        <f t="shared" si="427"/>
        <v>0</v>
      </c>
      <c r="HL141" s="517">
        <f t="shared" si="428"/>
        <v>0</v>
      </c>
      <c r="HM141" s="517">
        <f>IF(AND($GP141=3,SUM($HK141:HL141)&lt;&gt;1),IF(AND($GE141=1,$GJ141&gt;=0.1),1,),)</f>
        <v>0</v>
      </c>
      <c r="HN141" s="517">
        <f>IF(AND($GP141=3,SUM($HK141:HM141)&lt;&gt;1),IF(AND($GE141=1,$GJ141&gt;=0.05),1,),)</f>
        <v>0</v>
      </c>
      <c r="HO141" s="517">
        <f>IF(AND($GP141=3,SUM($HK141:HN141)&lt;&gt;1),IF(AND($GE141=1,$GI141&gt;0),1,),)</f>
        <v>0</v>
      </c>
      <c r="HP141" s="517">
        <f>IF(AND($GP141=3,SUM($HK141:HO141)&lt;&gt;1),IF($GJ141&gt;=0.1,1,),)</f>
        <v>0</v>
      </c>
      <c r="HQ141" s="517">
        <f>IF(AND($GP141=3,SUM($HK141:HP141)&lt;&gt;1),IF($GE141=1,1,),)</f>
        <v>0</v>
      </c>
      <c r="HR141" s="517">
        <f>IF(AND($GP141=3,SUM($HK141:HQ141)&lt;&gt;1),IF($GJ141&gt;=0.05,1,),)</f>
        <v>0</v>
      </c>
      <c r="HS141" s="517">
        <f>IF(AND(SUM($HK141:HR141)&lt;&gt;1,$GP141=3,$GF141=1,$GI141&gt;0),1,)</f>
        <v>0</v>
      </c>
      <c r="HT141" s="831"/>
      <c r="HU141" s="520">
        <f t="shared" si="429"/>
        <v>0</v>
      </c>
      <c r="HV141" s="521">
        <f t="shared" si="430"/>
        <v>0</v>
      </c>
      <c r="HW141" s="521">
        <f t="shared" si="431"/>
        <v>0</v>
      </c>
      <c r="HX141" s="521">
        <f t="shared" si="432"/>
        <v>0</v>
      </c>
      <c r="HY141" s="521">
        <f t="shared" si="433"/>
        <v>0</v>
      </c>
      <c r="HZ141" s="521">
        <f t="shared" si="434"/>
        <v>0</v>
      </c>
      <c r="IA141" s="521">
        <f t="shared" si="435"/>
        <v>0</v>
      </c>
      <c r="IB141" s="521">
        <f t="shared" si="436"/>
        <v>0</v>
      </c>
      <c r="IC141" s="521">
        <f t="shared" si="437"/>
        <v>0</v>
      </c>
      <c r="ID141" s="521">
        <f t="shared" si="438"/>
        <v>0</v>
      </c>
      <c r="IE141" s="521">
        <f t="shared" si="439"/>
        <v>0</v>
      </c>
      <c r="IF141" s="521">
        <f t="shared" si="440"/>
        <v>0</v>
      </c>
      <c r="IG141" s="521">
        <f t="shared" si="441"/>
        <v>0</v>
      </c>
      <c r="IH141" s="521">
        <f t="shared" si="442"/>
        <v>0</v>
      </c>
      <c r="II141" s="521">
        <f t="shared" si="443"/>
        <v>0</v>
      </c>
      <c r="IJ141" s="521">
        <f t="shared" si="444"/>
        <v>0</v>
      </c>
      <c r="IK141" s="521">
        <f t="shared" si="445"/>
        <v>0</v>
      </c>
      <c r="IL141" s="521">
        <f t="shared" si="446"/>
        <v>0</v>
      </c>
      <c r="IM141" s="521">
        <f t="shared" si="447"/>
        <v>0</v>
      </c>
      <c r="IN141" s="521">
        <f t="shared" si="521"/>
        <v>0</v>
      </c>
      <c r="IO141" s="521">
        <f t="shared" si="522"/>
        <v>0</v>
      </c>
      <c r="IP141" s="521">
        <f t="shared" si="523"/>
        <v>0</v>
      </c>
      <c r="IQ141" s="521">
        <f t="shared" si="524"/>
        <v>0</v>
      </c>
      <c r="IR141" s="521">
        <f t="shared" si="525"/>
        <v>0</v>
      </c>
      <c r="IS141" s="521">
        <f t="shared" si="526"/>
        <v>0</v>
      </c>
      <c r="IT141" s="521">
        <f t="shared" si="527"/>
        <v>0</v>
      </c>
      <c r="IU141" s="521">
        <f t="shared" si="528"/>
        <v>0</v>
      </c>
      <c r="IV141" s="521">
        <f t="shared" si="529"/>
        <v>0</v>
      </c>
      <c r="IW141" s="823">
        <f t="shared" si="530"/>
        <v>0</v>
      </c>
      <c r="IX141" s="521">
        <f t="shared" si="531"/>
        <v>0</v>
      </c>
      <c r="IY141" s="521">
        <f t="shared" si="532"/>
        <v>0</v>
      </c>
      <c r="IZ141" s="823">
        <f t="shared" si="448"/>
        <v>0</v>
      </c>
      <c r="JA141" s="521">
        <f t="shared" si="533"/>
        <v>0</v>
      </c>
      <c r="JB141" s="521">
        <f t="shared" si="534"/>
        <v>0</v>
      </c>
      <c r="JC141" s="521">
        <f t="shared" si="535"/>
        <v>0</v>
      </c>
      <c r="JD141" s="521">
        <f t="shared" si="449"/>
        <v>0</v>
      </c>
      <c r="JE141" s="521">
        <f t="shared" si="450"/>
        <v>0</v>
      </c>
      <c r="JF141" s="521">
        <f t="shared" si="451"/>
        <v>0</v>
      </c>
      <c r="JG141" s="521">
        <f t="shared" si="452"/>
        <v>0</v>
      </c>
      <c r="JH141" s="521">
        <f t="shared" si="453"/>
        <v>0</v>
      </c>
      <c r="JI141" s="521">
        <f t="shared" si="454"/>
        <v>0</v>
      </c>
      <c r="JJ141" s="521">
        <f t="shared" si="455"/>
        <v>0</v>
      </c>
      <c r="JK141" s="521">
        <f t="shared" si="456"/>
        <v>0</v>
      </c>
      <c r="JL141" s="521">
        <f t="shared" si="457"/>
        <v>0</v>
      </c>
      <c r="JM141" s="521">
        <f t="shared" si="458"/>
        <v>0</v>
      </c>
      <c r="JN141" s="521">
        <f t="shared" si="459"/>
        <v>0</v>
      </c>
      <c r="JO141" s="521">
        <f t="shared" si="460"/>
        <v>0</v>
      </c>
      <c r="JP141" s="521">
        <f t="shared" si="461"/>
        <v>0</v>
      </c>
      <c r="JQ141" s="521">
        <f t="shared" si="462"/>
        <v>0</v>
      </c>
      <c r="JR141" s="521">
        <f t="shared" si="463"/>
        <v>0</v>
      </c>
      <c r="JS141" s="521">
        <f t="shared" si="464"/>
        <v>0</v>
      </c>
      <c r="JT141" s="521">
        <f t="shared" si="465"/>
        <v>0</v>
      </c>
      <c r="JU141" s="521">
        <f t="shared" si="466"/>
        <v>0</v>
      </c>
      <c r="JV141" s="521">
        <f t="shared" si="467"/>
        <v>0</v>
      </c>
      <c r="JW141" s="521">
        <f t="shared" si="468"/>
        <v>0</v>
      </c>
      <c r="JX141" s="521">
        <f t="shared" si="469"/>
        <v>0</v>
      </c>
      <c r="JY141" s="521">
        <f t="shared" si="470"/>
        <v>0</v>
      </c>
      <c r="JZ141" s="521">
        <f t="shared" si="471"/>
        <v>0</v>
      </c>
      <c r="KA141" s="521">
        <f t="shared" si="472"/>
        <v>0</v>
      </c>
      <c r="KB141" s="521">
        <f t="shared" si="473"/>
        <v>0</v>
      </c>
      <c r="KC141" s="521">
        <f t="shared" si="474"/>
        <v>0</v>
      </c>
      <c r="KD141" s="521">
        <f t="shared" si="475"/>
        <v>0</v>
      </c>
      <c r="KE141" s="521">
        <f t="shared" si="476"/>
        <v>0</v>
      </c>
      <c r="KF141" s="521">
        <f t="shared" si="536"/>
        <v>0</v>
      </c>
      <c r="KG141" s="521">
        <f t="shared" si="477"/>
        <v>0</v>
      </c>
      <c r="KH141" s="521">
        <f t="shared" si="478"/>
        <v>0</v>
      </c>
      <c r="KI141" s="522">
        <f t="shared" si="479"/>
        <v>0</v>
      </c>
      <c r="KJ141" s="521">
        <f t="shared" si="537"/>
        <v>0</v>
      </c>
      <c r="KK141" s="760">
        <f>IF(H141=1,VLOOKUP(C141,'総括表 (A表)'!$E$12:$AW$542,42,FALSE),)</f>
        <v>0</v>
      </c>
      <c r="KL141" s="524">
        <f t="shared" si="480"/>
        <v>0</v>
      </c>
      <c r="KM141" s="521" t="str">
        <f t="shared" si="352"/>
        <v/>
      </c>
      <c r="KN141" s="521" t="str">
        <f t="shared" si="353"/>
        <v/>
      </c>
      <c r="KO141" s="521" t="str">
        <f t="shared" si="481"/>
        <v/>
      </c>
      <c r="KP141" s="521" t="str">
        <f t="shared" si="354"/>
        <v/>
      </c>
      <c r="KQ141" s="521" t="str">
        <f t="shared" si="355"/>
        <v/>
      </c>
      <c r="KR141" s="521" t="str">
        <f t="shared" si="356"/>
        <v/>
      </c>
      <c r="KS141" s="521" t="str">
        <f t="shared" si="357"/>
        <v/>
      </c>
      <c r="KT141" s="521" t="str">
        <f t="shared" si="358"/>
        <v/>
      </c>
      <c r="KU141" s="760" t="str">
        <f t="shared" si="359"/>
        <v/>
      </c>
      <c r="KV141" s="521" t="str">
        <f t="shared" si="538"/>
        <v/>
      </c>
      <c r="KW141" s="520">
        <f t="shared" si="361"/>
        <v>0</v>
      </c>
      <c r="KX141" s="521" t="str">
        <f t="shared" si="482"/>
        <v/>
      </c>
      <c r="KY141" s="525">
        <f t="shared" si="539"/>
        <v>0</v>
      </c>
      <c r="KZ141" s="521" t="str">
        <f t="shared" si="540"/>
        <v/>
      </c>
      <c r="LA141" s="760" t="str">
        <f t="shared" si="541"/>
        <v/>
      </c>
      <c r="LB141" s="526" t="str">
        <f t="shared" si="365"/>
        <v>○</v>
      </c>
      <c r="LC141" s="520">
        <f t="shared" si="483"/>
        <v>0</v>
      </c>
      <c r="LD141" s="527">
        <f t="shared" si="484"/>
        <v>0</v>
      </c>
      <c r="LE141" s="527" t="str">
        <f t="shared" si="485"/>
        <v/>
      </c>
      <c r="LF141" s="761" t="str">
        <f t="shared" si="486"/>
        <v/>
      </c>
      <c r="LG141" s="735" t="str">
        <f t="shared" si="542"/>
        <v/>
      </c>
      <c r="LH141" s="530" t="str">
        <f t="shared" si="543"/>
        <v>○</v>
      </c>
      <c r="LI141" s="736">
        <f t="shared" si="368"/>
        <v>0</v>
      </c>
      <c r="LJ141" s="761">
        <f t="shared" si="544"/>
        <v>0</v>
      </c>
      <c r="LK141" s="532">
        <f t="shared" si="487"/>
        <v>0</v>
      </c>
      <c r="LL141" s="533" t="str">
        <f t="shared" si="488"/>
        <v>○</v>
      </c>
      <c r="LM141" s="600">
        <f t="shared" si="545"/>
        <v>0</v>
      </c>
      <c r="LN141" s="602" t="str">
        <f t="shared" si="489"/>
        <v>○</v>
      </c>
      <c r="LO141" s="608">
        <f t="shared" si="371"/>
        <v>0</v>
      </c>
      <c r="LP141" s="521" t="str">
        <f t="shared" si="546"/>
        <v/>
      </c>
      <c r="LQ141" s="607">
        <f t="shared" si="547"/>
        <v>0</v>
      </c>
      <c r="LR141" s="521" t="str">
        <f t="shared" si="548"/>
        <v/>
      </c>
      <c r="LS141" s="519" t="str">
        <f t="shared" si="549"/>
        <v/>
      </c>
      <c r="LT141" s="526" t="str">
        <f t="shared" si="376"/>
        <v>○</v>
      </c>
      <c r="LU141" s="601" t="str">
        <f t="shared" si="490"/>
        <v/>
      </c>
      <c r="LV141" s="601">
        <f t="shared" si="491"/>
        <v>0</v>
      </c>
      <c r="LW141" s="761">
        <f t="shared" si="550"/>
        <v>0</v>
      </c>
      <c r="LX141" s="735">
        <f t="shared" si="551"/>
        <v>0</v>
      </c>
      <c r="LY141" s="530" t="str">
        <f t="shared" si="379"/>
        <v>○</v>
      </c>
      <c r="LZ141" s="736">
        <f t="shared" si="552"/>
        <v>0</v>
      </c>
      <c r="MA141" s="761">
        <f t="shared" si="553"/>
        <v>0</v>
      </c>
      <c r="MB141" s="532">
        <f t="shared" si="554"/>
        <v>0</v>
      </c>
      <c r="MC141" s="533" t="str">
        <f t="shared" si="492"/>
        <v>○</v>
      </c>
      <c r="MD141" s="473">
        <f>IF(AND($H141=1,$T141=1),SUMIF($E$14:$E$213,E141,$CA$14:CA340),0)</f>
        <v>0</v>
      </c>
      <c r="ME141" s="856" t="str">
        <f t="shared" si="383"/>
        <v>○</v>
      </c>
      <c r="MF141" s="869" t="str">
        <f t="shared" si="493"/>
        <v/>
      </c>
      <c r="MG141" s="870" t="str">
        <f t="shared" si="555"/>
        <v/>
      </c>
      <c r="MH141" s="871" t="str">
        <f t="shared" si="556"/>
        <v/>
      </c>
      <c r="MI141" s="872" t="str">
        <f t="shared" si="494"/>
        <v/>
      </c>
      <c r="MJ141" s="873" t="str">
        <f t="shared" si="557"/>
        <v/>
      </c>
      <c r="MK141" s="874">
        <f t="shared" si="558"/>
        <v>0</v>
      </c>
    </row>
    <row r="142" spans="1:349" s="739" customFormat="1" ht="18.649999999999999" customHeight="1">
      <c r="A142" s="610">
        <f t="shared" si="559"/>
        <v>0</v>
      </c>
      <c r="B142" s="610">
        <f t="shared" si="563"/>
        <v>0</v>
      </c>
      <c r="C142" s="610">
        <f t="shared" si="570"/>
        <v>0</v>
      </c>
      <c r="D142" s="610">
        <f t="shared" si="564"/>
        <v>0</v>
      </c>
      <c r="E142" s="610">
        <f t="shared" si="565"/>
        <v>0</v>
      </c>
      <c r="F142" s="610">
        <f t="shared" si="566"/>
        <v>0</v>
      </c>
      <c r="G142" s="610">
        <f t="shared" si="567"/>
        <v>0</v>
      </c>
      <c r="H142" s="610">
        <f t="shared" si="568"/>
        <v>0</v>
      </c>
      <c r="I142" s="611">
        <f t="shared" ref="I142:I205" si="576">ROW()-ROW($H$13)</f>
        <v>129</v>
      </c>
      <c r="J142" s="719"/>
      <c r="K142" s="720"/>
      <c r="L142" s="720"/>
      <c r="M142" s="720"/>
      <c r="N142" s="924"/>
      <c r="O142" s="918"/>
      <c r="P142" s="742"/>
      <c r="Q142" s="637">
        <f t="shared" si="394"/>
        <v>0</v>
      </c>
      <c r="R142" s="723"/>
      <c r="S142" s="724"/>
      <c r="T142" s="724"/>
      <c r="U142" s="724"/>
      <c r="V142" s="762">
        <f t="shared" si="569"/>
        <v>0</v>
      </c>
      <c r="W142" s="741"/>
      <c r="X142" s="745"/>
      <c r="Y142" s="745"/>
      <c r="Z142" s="741"/>
      <c r="AA142" s="639" t="str">
        <f t="shared" si="395"/>
        <v/>
      </c>
      <c r="AB142" s="640" t="str">
        <f t="shared" si="396"/>
        <v/>
      </c>
      <c r="AC142" s="731"/>
      <c r="AD142" s="641">
        <f t="shared" si="397"/>
        <v>0</v>
      </c>
      <c r="AE142" s="729"/>
      <c r="AF142" s="728">
        <f>'整理番号表 （R6時） '!$AC142</f>
        <v>0</v>
      </c>
      <c r="AG142" s="730">
        <f t="shared" si="560"/>
        <v>0</v>
      </c>
      <c r="AH142" s="731"/>
      <c r="AI142" s="731"/>
      <c r="AJ142" s="639">
        <f>IF(AI142&lt;&gt;0,VLOOKUP(AI142,'整理番号表 （R6時） '!$B$20:$F$47,2,FALSE),)</f>
        <v>0</v>
      </c>
      <c r="AK142" s="733"/>
      <c r="AL142" s="733"/>
      <c r="AM142" s="733"/>
      <c r="AN142" s="752"/>
      <c r="AO142" s="644" t="str">
        <f>IF(AND($S142=1,$AN142&lt;&gt;0),VLOOKUP(AN142,'整理番号表 （R6時） '!$P$6:$Q$39,2,FALSE),IF(AND($T142=1,$AN142&gt;0,$AN142&lt;=8),VLOOKUP($AN142,'整理番号表 （R6時） '!$P$6:$Q$13,2,FALSE),IF($AN142&gt;=9,"ﾘｰｽは1～8の数字を選択","")))</f>
        <v/>
      </c>
      <c r="AP142" s="865"/>
      <c r="AQ142" s="645">
        <f t="shared" si="399"/>
        <v>0</v>
      </c>
      <c r="AR142" s="810"/>
      <c r="AS142" s="741"/>
      <c r="AT142" s="756"/>
      <c r="AU142" s="757"/>
      <c r="AV142" s="755"/>
      <c r="AW142" s="752"/>
      <c r="AX142" s="751">
        <f>IF(AW142&lt;&gt;0,VLOOKUP(AW142,'整理番号表 （R6時） '!$P$43:$R$49,2,FALSE),)</f>
        <v>0</v>
      </c>
      <c r="AY142" s="758"/>
      <c r="AZ142" s="757"/>
      <c r="BA142" s="755"/>
      <c r="BB142" s="754"/>
      <c r="BC142" s="759">
        <f t="shared" si="400"/>
        <v>0</v>
      </c>
      <c r="BD142" s="763">
        <f t="shared" ref="BD142:BD173" si="577">IF($LG142&gt;0,IF(SUMIFS($LI$14:$LI$213,$E$14:$E$213,E142)&lt;SUMIFS($LJ$14:$LJ$213,$E$14:$E$213,E142),IFERROR(ROUND($LG142,-3),0),IFERROR(ROUNDDOWN($LG142,-3),0)),)</f>
        <v>0</v>
      </c>
      <c r="BE142" s="759">
        <f t="shared" si="401"/>
        <v>0</v>
      </c>
      <c r="BF142" s="508"/>
      <c r="BG142" s="508"/>
      <c r="BH142" s="508"/>
      <c r="BI142" s="509"/>
      <c r="BJ142" s="770" t="str">
        <f t="shared" si="402"/>
        <v/>
      </c>
      <c r="BK142" s="772" t="str">
        <f t="shared" si="403"/>
        <v/>
      </c>
      <c r="BL142" s="648">
        <f t="shared" si="404"/>
        <v>0</v>
      </c>
      <c r="BM142" s="836"/>
      <c r="BN142" s="748"/>
      <c r="BO142" s="593"/>
      <c r="BP142" s="902"/>
      <c r="BQ142" s="756"/>
      <c r="BR142" s="756"/>
      <c r="BS142" s="756"/>
      <c r="BT142" s="929" t="str">
        <f t="shared" si="571"/>
        <v/>
      </c>
      <c r="BU142" s="911"/>
      <c r="BV142" s="752"/>
      <c r="BW142" s="751">
        <f>IF(BV142&lt;&gt;0,VLOOKUP(BV142,'整理番号表 （R6時） '!$P$43:$R$49,2,FALSE),)</f>
        <v>0</v>
      </c>
      <c r="BX142" s="758"/>
      <c r="BY142" s="757"/>
      <c r="BZ142" s="759" t="str">
        <f t="shared" si="405"/>
        <v/>
      </c>
      <c r="CA142" s="712"/>
      <c r="CB142" s="759">
        <f t="shared" si="406"/>
        <v>0</v>
      </c>
      <c r="CC142" s="763" t="str">
        <f t="shared" ref="CC142:CC173" si="578">IF(AND(MI142&lt;=84,MI142&gt;=48),ROUNDDOWN(CA142*3/7,-3),IF(AND(MI142&gt;=36,MI142&lt;48),ROUNDDOWN(CA142*MI142/84*0.75,-3),""))</f>
        <v/>
      </c>
      <c r="CD142" s="754"/>
      <c r="CE142" s="754"/>
      <c r="CF142" s="759">
        <f t="shared" si="407"/>
        <v>0</v>
      </c>
      <c r="CG142" s="748"/>
      <c r="CH142" s="748"/>
      <c r="CI142" s="622"/>
      <c r="CJ142" s="853"/>
      <c r="CK142" s="854"/>
      <c r="CL142" s="665" t="str">
        <f t="shared" si="408"/>
        <v/>
      </c>
      <c r="CM142" s="666" t="str">
        <f t="shared" ref="CM142:CM173" si="579">IF(AND($MJ142=3,$CJ142&gt;=DC142+10),1,IF(AND($MJ142&gt;3,$CJ142&gt;DC142+10,1),1,""))</f>
        <v/>
      </c>
      <c r="CN142" s="744"/>
      <c r="CO142" s="496"/>
      <c r="CP142" s="762" t="str">
        <f t="shared" ref="CP142:CP173" si="580">IF(AND(W142&lt;&gt;"",H142=1),1,IF(AND(OR(S142=1,$T142=1),$DN142=1),1,""))</f>
        <v/>
      </c>
      <c r="CQ142" s="740"/>
      <c r="CR142" s="749"/>
      <c r="CS142" s="740"/>
      <c r="CT142" s="740"/>
      <c r="CU142" s="740"/>
      <c r="CV142" s="649" t="str">
        <f t="shared" si="409"/>
        <v/>
      </c>
      <c r="CW142" s="547">
        <f t="shared" si="410"/>
        <v>0</v>
      </c>
      <c r="CX142" s="762" t="str">
        <f t="shared" ref="CX142:CX173" si="581">IF(AND(OR(S142=1,T142=1),H142=1),1,"")</f>
        <v/>
      </c>
      <c r="CY142" s="715"/>
      <c r="CZ142" s="740"/>
      <c r="DA142" s="715"/>
      <c r="DB142" s="715"/>
      <c r="DC142" s="714"/>
      <c r="DD142" s="649" t="str">
        <f t="shared" si="411"/>
        <v/>
      </c>
      <c r="DE142" s="547" t="str">
        <f t="shared" si="412"/>
        <v/>
      </c>
      <c r="DF142" s="762">
        <f t="shared" si="413"/>
        <v>0</v>
      </c>
      <c r="DG142" s="762" t="str">
        <f t="shared" si="414"/>
        <v/>
      </c>
      <c r="DH142" s="762">
        <f t="shared" si="415"/>
        <v>0</v>
      </c>
      <c r="DI142" s="762">
        <f t="shared" si="416"/>
        <v>0</v>
      </c>
      <c r="DJ142" s="762">
        <f t="shared" si="417"/>
        <v>0</v>
      </c>
      <c r="DK142" s="762">
        <f t="shared" si="418"/>
        <v>0</v>
      </c>
      <c r="DL142" s="762">
        <f t="shared" si="419"/>
        <v>0</v>
      </c>
      <c r="DM142" s="762" t="str">
        <f t="shared" si="420"/>
        <v/>
      </c>
      <c r="DN142" s="855"/>
      <c r="DO142" s="661">
        <f t="shared" si="574"/>
        <v>0</v>
      </c>
      <c r="DP142" s="336">
        <f t="shared" si="574"/>
        <v>0</v>
      </c>
      <c r="DQ142" s="336">
        <f t="shared" si="574"/>
        <v>0</v>
      </c>
      <c r="DR142" s="336">
        <f t="shared" si="574"/>
        <v>0</v>
      </c>
      <c r="DS142" s="336">
        <f t="shared" si="574"/>
        <v>0</v>
      </c>
      <c r="DT142" s="336">
        <f t="shared" si="574"/>
        <v>0</v>
      </c>
      <c r="DU142" s="336">
        <f t="shared" ref="DU142:DU173" si="582">IF(OR($CQ142&lt;=0,$CU142&lt;=0),0,IF(AND($AA142=1,$H142=1,$FU142&lt;&gt;1,DU$2&lt;=$CV142),1,))</f>
        <v>0</v>
      </c>
      <c r="DV142" s="336">
        <f t="shared" si="575"/>
        <v>0</v>
      </c>
      <c r="DW142" s="336">
        <f t="shared" si="575"/>
        <v>0</v>
      </c>
      <c r="DX142" s="336">
        <f t="shared" si="575"/>
        <v>0</v>
      </c>
      <c r="DY142" s="336">
        <f t="shared" si="575"/>
        <v>0</v>
      </c>
      <c r="DZ142" s="336">
        <f t="shared" si="575"/>
        <v>0</v>
      </c>
      <c r="EA142" s="336">
        <f t="shared" si="575"/>
        <v>0</v>
      </c>
      <c r="EB142" s="336">
        <f t="shared" ref="EB142:EB173" si="583">IF($CU142&lt;0,0,IF(AND($AA142=1,$H142=1,$FU142&lt;&gt;1,EB$2&lt;=$CW142),1,))</f>
        <v>0</v>
      </c>
      <c r="EC142" s="336">
        <f t="shared" ref="EC142:EC173" si="584">IF(AND($H142=1,$AA142=1,$AC142=2,$FU142=1,(SUM($ED142:$EG142)&lt;&gt;1)),IF($CU142&gt;=$AG142,1,),)</f>
        <v>0</v>
      </c>
      <c r="ED142" s="336">
        <f t="shared" ref="ED142:ED173" si="585">IF(AND($H142=1,$AA142=1,$AC142=2,$FU142=1,(SUM(EE142:EG142)&lt;&gt;1)),IF((($CU142-$AG142)/$AG142)&gt;=0.1,1,),)</f>
        <v>0</v>
      </c>
      <c r="EE142" s="336">
        <f t="shared" ref="EE142:EE173" si="586">IF(AND($H142=1,$AA142=1,$AC142=2,$FU142=1,(SUM(EF142:EG142)&lt;&gt;1)),IF((($CU142-$AG142)/$AG142)&gt;=0.2,1,),)</f>
        <v>0</v>
      </c>
      <c r="EF142" s="336">
        <f t="shared" ref="EF142:EF173" si="587">IF(AND($H142=1,$AA142=1,$AC142=2,$FU142=1,(SUM(EG142)&lt;&gt;1)),IF((($CU142-$AG142)/$AG142)&gt;=0.3,1,),)</f>
        <v>0</v>
      </c>
      <c r="EG142" s="390">
        <f t="shared" ref="EG142:EG173" si="588">IF(AND($H142=1,$AA142=1,$AC142=2,$FU142=1),IF((($CU142-$AG142)/$AG142)&gt;=0.4,1,),)</f>
        <v>0</v>
      </c>
      <c r="EH142" s="650">
        <f t="shared" si="421"/>
        <v>0</v>
      </c>
      <c r="EI142" s="650">
        <f>IF($AA142=1,IF(SUM($EH142:EH142)&lt;&gt;1,IF(SUM(GR142,HC142,HL142)&gt;0,1,),),)</f>
        <v>0</v>
      </c>
      <c r="EJ142" s="650">
        <f>IF($AA142=1,IF(SUM($EH142:EI142)&lt;&gt;1,IF(SUM(GS142,HD142,HM142)&gt;0,1,),),)</f>
        <v>0</v>
      </c>
      <c r="EK142" s="650">
        <f>IF($AA142=1,IF(SUM($EH142:EJ142)&lt;&gt;1,IF(SUM(GT142,HE142,HN142)&gt;0,1,),),)</f>
        <v>0</v>
      </c>
      <c r="EL142" s="650">
        <f>IF($AA142=1,IF(SUM($EH142:EK142)&lt;&gt;1,IF(SUM(GU142,GZ142,HF142,HO142)&gt;0,1,),),)</f>
        <v>0</v>
      </c>
      <c r="EM142" s="650">
        <f>IF($AA142=1,IF(SUM($EH142:EK142)&lt;&gt;1,IF(SUM(GV142,HG142,HP142)&gt;0,1,),),)</f>
        <v>0</v>
      </c>
      <c r="EN142" s="650">
        <f>IF($AA142=1,IF(SUM($EH142:EL142)&lt;&gt;1,IF(SUM(GW142,HH142,HQ142)&gt;0,1,),),)</f>
        <v>0</v>
      </c>
      <c r="EO142" s="650">
        <f>IF($AA142=1,IF(SUM($EH142:EM142)&lt;&gt;1,IF(SUM(GX142,HI142,HR142)&gt;0,1,),),)</f>
        <v>0</v>
      </c>
      <c r="EP142" s="650">
        <f>IF($AA142=1,IF(SUM($EH142:EO142)&lt;&gt;1,IF(SUM(GY142,HJ142,HS142,HA142)&gt;0,1,),),)</f>
        <v>0</v>
      </c>
      <c r="EQ142" s="818"/>
      <c r="ER142" s="818"/>
      <c r="ES142" s="818"/>
      <c r="ET142" s="818"/>
      <c r="EU142" s="818"/>
      <c r="EV142" s="818"/>
      <c r="EW142" s="59"/>
      <c r="EX142" s="59"/>
      <c r="EY142" s="59"/>
      <c r="EZ142" s="59"/>
      <c r="FA142" s="59"/>
      <c r="FB142" s="650">
        <f t="shared" ref="FB142:FB205" si="589">IF(AND($H142=1,$AH142="法人"),1,)</f>
        <v>0</v>
      </c>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11"/>
      <c r="GB142" s="59"/>
      <c r="GC142" s="932"/>
      <c r="GD142" s="662"/>
      <c r="GE142" s="512"/>
      <c r="GF142" s="513"/>
      <c r="GG142" s="514"/>
      <c r="GH142" s="514"/>
      <c r="GI142" s="515">
        <f t="shared" ref="GI142:GI173" si="590">IF(AND($H142=1,$GG142&lt;&gt;GH142),ROUND($GH142-$GG142,50),0)</f>
        <v>0</v>
      </c>
      <c r="GJ142" s="516">
        <f t="shared" ref="GJ142:GJ173" si="591">IF(AND($H142=1,$GG142&gt;0),ROUNDDOWN($GI142/$GG142,2),0)</f>
        <v>0</v>
      </c>
      <c r="GK142" s="517">
        <f t="shared" ref="GK142:GK205" si="592">IF($H142=1,$AI142,)</f>
        <v>0</v>
      </c>
      <c r="GL142" s="518">
        <f t="shared" ref="GL142:GL173" si="593">IF(OR(AND($GK142&gt;=1,$GK142&lt;=3),$GK142=6),$AJ142,)</f>
        <v>0</v>
      </c>
      <c r="GM142" s="518">
        <f t="shared" ref="GM142:GM173" si="594">IF(OR($GK142=4,$GK142=7),$AJ142,)</f>
        <v>0</v>
      </c>
      <c r="GN142" s="518">
        <f t="shared" ref="GN142:GN173" si="595">IF($GK142=5,$AJ142,)</f>
        <v>0</v>
      </c>
      <c r="GO142" s="518">
        <f t="shared" ref="GO142:GO173" si="596">IF(AND($GK142&gt;=8,$GK142&lt;=13),$AJ142,)</f>
        <v>0</v>
      </c>
      <c r="GP142" s="517">
        <f t="shared" si="422"/>
        <v>0</v>
      </c>
      <c r="GQ142" s="517">
        <f t="shared" si="423"/>
        <v>0</v>
      </c>
      <c r="GR142" s="517">
        <f>IF($GF142&lt;&gt;1,IF(AND(SUM($GQ142:GQ142)&lt;&gt;1),IF($GI142&gt;=10,1,),),0)</f>
        <v>0</v>
      </c>
      <c r="GS142" s="517">
        <f>IF($GF142&lt;&gt;1,IF(AND(SUM($GQ142:GR142)&lt;&gt;1),IF(AND($GE142=1,$GI142&gt;=4),1,),),0)</f>
        <v>0</v>
      </c>
      <c r="GT142" s="517">
        <f>IF($GF142&lt;&gt;1,IF(AND(SUM($GQ142:GS142)&lt;&gt;1),IF(AND($GE142=1,$GI142&gt;=2),1,),),0)</f>
        <v>0</v>
      </c>
      <c r="GU142" s="517">
        <f>IF($GF142&lt;&gt;1,IF(AND(SUM($GQ142:GT142)&lt;&gt;1),IF(AND($GE142=1,$GI142&gt;0),1,),),0)</f>
        <v>0</v>
      </c>
      <c r="GV142" s="517">
        <f>IF($GF142&lt;&gt;1,IF(AND(SUM($GQ142:GU142)&lt;&gt;1),IF($GI142&gt;=4,1,),),0)</f>
        <v>0</v>
      </c>
      <c r="GW142" s="517">
        <f>IF($GF142&lt;&gt;1,IF(AND(SUM($GQ142:GV142)&lt;&gt;1),IF($GE142=1,1,),),0)</f>
        <v>0</v>
      </c>
      <c r="GX142" s="517">
        <f>IF($GF142&lt;&gt;1,IF(AND(SUM($GQ142:GW142)&lt;&gt;1),IF($GI142&gt;=2,1,),),0)</f>
        <v>0</v>
      </c>
      <c r="GY142" s="517">
        <f>IF($GF142&lt;&gt;1,IF(AND(SUM($GQ142:GX142)&lt;&gt;1),IF($GI142&gt;0,1,),),0)</f>
        <v>0</v>
      </c>
      <c r="GZ142" s="517">
        <f t="shared" si="424"/>
        <v>0</v>
      </c>
      <c r="HA142" s="517">
        <f>IF(AND(SUM($GZ142:GZ142)&lt;&gt;1,$GP142=4,$GF142=1,$GI142&gt;0),1,0)</f>
        <v>0</v>
      </c>
      <c r="HB142" s="517">
        <f t="shared" si="425"/>
        <v>0</v>
      </c>
      <c r="HC142" s="517">
        <f t="shared" si="426"/>
        <v>0</v>
      </c>
      <c r="HD142" s="517">
        <f>IF(AND($GP142=2,SUM($HB142:HC142)&lt;&gt;1),IF(AND($GE142=1,$GJ142&gt;=0.2),1,),)</f>
        <v>0</v>
      </c>
      <c r="HE142" s="517">
        <f>IF(AND($GP142=2,SUM($HB142:HD142)&lt;&gt;1),IF(AND($GE142=1,$GJ142&gt;=0.1),1,),)</f>
        <v>0</v>
      </c>
      <c r="HF142" s="517">
        <f>IF(AND($GP142=2,SUM($HB142:HE142)&lt;&gt;1),IF(AND($GE142=1,$GI142&gt;0),1,),)</f>
        <v>0</v>
      </c>
      <c r="HG142" s="517">
        <f>IF(AND($GP142=2,SUM($HB142:HF142)&lt;&gt;1),IF($GJ142&gt;=0.2,1,),)</f>
        <v>0</v>
      </c>
      <c r="HH142" s="517">
        <f>IF(AND($GP142=2,SUM($HB142:HG142)&lt;&gt;1),IF($GE142=1,1,),)</f>
        <v>0</v>
      </c>
      <c r="HI142" s="517">
        <f>IF(AND($GP142=2,SUM($HB142:HH142)&lt;&gt;1),IF($GJ142&gt;=0.1,1,),)</f>
        <v>0</v>
      </c>
      <c r="HJ142" s="517">
        <f>IF(AND(SUM($HB142:HI142)&lt;&gt;1,$GP142=2,$GI142&gt;0),1,)</f>
        <v>0</v>
      </c>
      <c r="HK142" s="517">
        <f t="shared" si="427"/>
        <v>0</v>
      </c>
      <c r="HL142" s="517">
        <f t="shared" si="428"/>
        <v>0</v>
      </c>
      <c r="HM142" s="517">
        <f>IF(AND($GP142=3,SUM($HK142:HL142)&lt;&gt;1),IF(AND($GE142=1,$GJ142&gt;=0.1),1,),)</f>
        <v>0</v>
      </c>
      <c r="HN142" s="517">
        <f>IF(AND($GP142=3,SUM($HK142:HM142)&lt;&gt;1),IF(AND($GE142=1,$GJ142&gt;=0.05),1,),)</f>
        <v>0</v>
      </c>
      <c r="HO142" s="517">
        <f>IF(AND($GP142=3,SUM($HK142:HN142)&lt;&gt;1),IF(AND($GE142=1,$GI142&gt;0),1,),)</f>
        <v>0</v>
      </c>
      <c r="HP142" s="517">
        <f>IF(AND($GP142=3,SUM($HK142:HO142)&lt;&gt;1),IF($GJ142&gt;=0.1,1,),)</f>
        <v>0</v>
      </c>
      <c r="HQ142" s="517">
        <f>IF(AND($GP142=3,SUM($HK142:HP142)&lt;&gt;1),IF($GE142=1,1,),)</f>
        <v>0</v>
      </c>
      <c r="HR142" s="517">
        <f>IF(AND($GP142=3,SUM($HK142:HQ142)&lt;&gt;1),IF($GJ142&gt;=0.05,1,),)</f>
        <v>0</v>
      </c>
      <c r="HS142" s="517">
        <f>IF(AND(SUM($HK142:HR142)&lt;&gt;1,$GP142=3,$GF142=1,$GI142&gt;0),1,)</f>
        <v>0</v>
      </c>
      <c r="HT142" s="831"/>
      <c r="HU142" s="520">
        <f t="shared" si="429"/>
        <v>0</v>
      </c>
      <c r="HV142" s="521">
        <f t="shared" si="430"/>
        <v>0</v>
      </c>
      <c r="HW142" s="521">
        <f t="shared" si="431"/>
        <v>0</v>
      </c>
      <c r="HX142" s="521">
        <f t="shared" si="432"/>
        <v>0</v>
      </c>
      <c r="HY142" s="521">
        <f t="shared" si="433"/>
        <v>0</v>
      </c>
      <c r="HZ142" s="521">
        <f t="shared" si="434"/>
        <v>0</v>
      </c>
      <c r="IA142" s="521">
        <f t="shared" si="435"/>
        <v>0</v>
      </c>
      <c r="IB142" s="521">
        <f t="shared" si="436"/>
        <v>0</v>
      </c>
      <c r="IC142" s="521">
        <f t="shared" si="437"/>
        <v>0</v>
      </c>
      <c r="ID142" s="521">
        <f t="shared" si="438"/>
        <v>0</v>
      </c>
      <c r="IE142" s="521">
        <f t="shared" si="439"/>
        <v>0</v>
      </c>
      <c r="IF142" s="521">
        <f t="shared" si="440"/>
        <v>0</v>
      </c>
      <c r="IG142" s="521">
        <f t="shared" si="441"/>
        <v>0</v>
      </c>
      <c r="IH142" s="521">
        <f t="shared" si="442"/>
        <v>0</v>
      </c>
      <c r="II142" s="521">
        <f t="shared" si="443"/>
        <v>0</v>
      </c>
      <c r="IJ142" s="521">
        <f t="shared" si="444"/>
        <v>0</v>
      </c>
      <c r="IK142" s="521">
        <f t="shared" si="445"/>
        <v>0</v>
      </c>
      <c r="IL142" s="521">
        <f t="shared" si="446"/>
        <v>0</v>
      </c>
      <c r="IM142" s="521">
        <f t="shared" si="447"/>
        <v>0</v>
      </c>
      <c r="IN142" s="521">
        <f t="shared" ref="IN142:IN173" si="597">IF($H142=1,EH142*$IN$5,0)</f>
        <v>0</v>
      </c>
      <c r="IO142" s="521">
        <f t="shared" ref="IO142:IO173" si="598">IF($H142=1,EI142*$IO$5,0)</f>
        <v>0</v>
      </c>
      <c r="IP142" s="521">
        <f t="shared" ref="IP142:IP173" si="599">IF($H142=1,EJ142*$IP$5,0)</f>
        <v>0</v>
      </c>
      <c r="IQ142" s="521">
        <f t="shared" ref="IQ142:IQ173" si="600">IF($H142=1,EK142*$IQ$5,0)</f>
        <v>0</v>
      </c>
      <c r="IR142" s="521">
        <f t="shared" ref="IR142:IR173" si="601">IF($H142=1,EL142*$IR$5,0)</f>
        <v>0</v>
      </c>
      <c r="IS142" s="521">
        <f t="shared" ref="IS142:IS173" si="602">IF($H142=1,EM142*$IS$5,0)</f>
        <v>0</v>
      </c>
      <c r="IT142" s="521">
        <f t="shared" ref="IT142:IT173" si="603">IF($H142=1,EN142*$IT$5,0)</f>
        <v>0</v>
      </c>
      <c r="IU142" s="521">
        <f t="shared" ref="IU142:IU173" si="604">IF($H142=1,EO142*$IU$5,0)</f>
        <v>0</v>
      </c>
      <c r="IV142" s="521">
        <f t="shared" ref="IV142:IV173" si="605">IF($H142=1,EP142*$IV$5,0)</f>
        <v>0</v>
      </c>
      <c r="IW142" s="823">
        <f t="shared" ref="IW142:IW173" si="606">IF($H142=1,EQ142*$IW$5,0)</f>
        <v>0</v>
      </c>
      <c r="IX142" s="521">
        <f t="shared" ref="IX142:IX173" si="607">IF($ER142=1,IF($H142=1,ER142*IX$5,0),)</f>
        <v>0</v>
      </c>
      <c r="IY142" s="521">
        <f t="shared" ref="IY142:IY173" si="608">IF($ES142=1,IF($H142=1,$ES142*IY$5,0),)</f>
        <v>0</v>
      </c>
      <c r="IZ142" s="823">
        <f t="shared" si="448"/>
        <v>0</v>
      </c>
      <c r="JA142" s="521">
        <f t="shared" ref="JA142:JA173" si="609">IF($EU142=1,IF($H142=1,$EU142*JA$5,0),)</f>
        <v>0</v>
      </c>
      <c r="JB142" s="521">
        <f t="shared" ref="JB142:JB173" si="610">IF($EV142=1,IF($H142=1,$EV142*JB$5,0),)</f>
        <v>0</v>
      </c>
      <c r="JC142" s="521">
        <f t="shared" ref="JC142:JC173" si="611">IF($H142=1,$EW142*JC$5,0)</f>
        <v>0</v>
      </c>
      <c r="JD142" s="521">
        <f t="shared" si="449"/>
        <v>0</v>
      </c>
      <c r="JE142" s="521">
        <f t="shared" si="450"/>
        <v>0</v>
      </c>
      <c r="JF142" s="521">
        <f t="shared" si="451"/>
        <v>0</v>
      </c>
      <c r="JG142" s="521">
        <f t="shared" si="452"/>
        <v>0</v>
      </c>
      <c r="JH142" s="521">
        <f t="shared" si="453"/>
        <v>0</v>
      </c>
      <c r="JI142" s="521">
        <f t="shared" si="454"/>
        <v>0</v>
      </c>
      <c r="JJ142" s="521">
        <f t="shared" si="455"/>
        <v>0</v>
      </c>
      <c r="JK142" s="521">
        <f t="shared" si="456"/>
        <v>0</v>
      </c>
      <c r="JL142" s="521">
        <f t="shared" si="457"/>
        <v>0</v>
      </c>
      <c r="JM142" s="521">
        <f t="shared" si="458"/>
        <v>0</v>
      </c>
      <c r="JN142" s="521">
        <f t="shared" si="459"/>
        <v>0</v>
      </c>
      <c r="JO142" s="521">
        <f t="shared" si="460"/>
        <v>0</v>
      </c>
      <c r="JP142" s="521">
        <f t="shared" si="461"/>
        <v>0</v>
      </c>
      <c r="JQ142" s="521">
        <f t="shared" si="462"/>
        <v>0</v>
      </c>
      <c r="JR142" s="521">
        <f t="shared" si="463"/>
        <v>0</v>
      </c>
      <c r="JS142" s="521">
        <f t="shared" si="464"/>
        <v>0</v>
      </c>
      <c r="JT142" s="521">
        <f t="shared" si="465"/>
        <v>0</v>
      </c>
      <c r="JU142" s="521">
        <f t="shared" si="466"/>
        <v>0</v>
      </c>
      <c r="JV142" s="521">
        <f t="shared" si="467"/>
        <v>0</v>
      </c>
      <c r="JW142" s="521">
        <f t="shared" si="468"/>
        <v>0</v>
      </c>
      <c r="JX142" s="521">
        <f t="shared" si="469"/>
        <v>0</v>
      </c>
      <c r="JY142" s="521">
        <f t="shared" si="470"/>
        <v>0</v>
      </c>
      <c r="JZ142" s="521">
        <f t="shared" si="471"/>
        <v>0</v>
      </c>
      <c r="KA142" s="521">
        <f t="shared" si="472"/>
        <v>0</v>
      </c>
      <c r="KB142" s="521">
        <f t="shared" si="473"/>
        <v>0</v>
      </c>
      <c r="KC142" s="521">
        <f t="shared" si="474"/>
        <v>0</v>
      </c>
      <c r="KD142" s="521">
        <f t="shared" si="475"/>
        <v>0</v>
      </c>
      <c r="KE142" s="521">
        <f t="shared" si="476"/>
        <v>0</v>
      </c>
      <c r="KF142" s="521">
        <f t="shared" ref="KF142:KF173" si="612">IF($H142=1,IF($FZ142&gt;=3,3,$FZ142*KF$5),0)</f>
        <v>0</v>
      </c>
      <c r="KG142" s="521">
        <f t="shared" si="477"/>
        <v>0</v>
      </c>
      <c r="KH142" s="521">
        <f t="shared" si="478"/>
        <v>0</v>
      </c>
      <c r="KI142" s="522">
        <f t="shared" si="479"/>
        <v>0</v>
      </c>
      <c r="KJ142" s="521">
        <f t="shared" ref="KJ142:KJ173" si="613">IF(F142=1,SUMIF($C$14:$C$213,C142,$H$14:$H$213),0)</f>
        <v>0</v>
      </c>
      <c r="KK142" s="760">
        <f>IF(H142=1,VLOOKUP(C142,'総括表 (A表)'!$E$12:$AW$542,42,FALSE),)</f>
        <v>0</v>
      </c>
      <c r="KL142" s="524">
        <f t="shared" si="480"/>
        <v>0</v>
      </c>
      <c r="KM142" s="521" t="str">
        <f t="shared" ref="KM142:KM205" si="614">IF((SUM($IN142:$IS142,$IU142:$IV142)&gt;0),IF($DF142=1,"○","×"),"")</f>
        <v/>
      </c>
      <c r="KN142" s="521" t="str">
        <f t="shared" ref="KN142:KN205" si="615">IF($DF142=1,IF(AND($GG142&gt;=0,$GH142&gt;0),"○","×"),"")</f>
        <v/>
      </c>
      <c r="KO142" s="521" t="str">
        <f t="shared" si="481"/>
        <v/>
      </c>
      <c r="KP142" s="521" t="str">
        <f t="shared" ref="KP142:KP205" si="616">IF(SUM($EY142,$FA142)&gt;0,IF($DH142=1,"○","×"),"")</f>
        <v/>
      </c>
      <c r="KQ142" s="521" t="str">
        <f t="shared" ref="KQ142:KQ205" si="617">IF(SUM($FC142)&gt;0,IF($DI142=1,"○","×"),"")</f>
        <v/>
      </c>
      <c r="KR142" s="521" t="str">
        <f t="shared" ref="KR142:KR205" si="618">IF(SUM($FF142)&gt;0,IF($DJ142=1,"○","×"),"")</f>
        <v/>
      </c>
      <c r="KS142" s="521" t="str">
        <f t="shared" ref="KS142:KS205" si="619">IF(SUM($FJ142,$FL142)&gt;0,IF($DK142=1,"○","×"),"")</f>
        <v/>
      </c>
      <c r="KT142" s="521" t="str">
        <f t="shared" ref="KT142:KT205" si="620">IF(SUM($FM142:$FO142)&gt;0,IF($DL142=1,"○","×"),"")</f>
        <v/>
      </c>
      <c r="KU142" s="760" t="str">
        <f t="shared" ref="KU142:KU205" si="621">IF($FP142=1,IF($DM142=1,"○","×"),"")</f>
        <v/>
      </c>
      <c r="KV142" s="521" t="str">
        <f t="shared" ref="KV142:KV173" si="622">IF((SUM($DO142:$DU142)&gt;0),IF(AND(OR(S142=1,T142=1),$CP142=1),"○",""),"")</f>
        <v/>
      </c>
      <c r="KW142" s="520">
        <f t="shared" ref="KW142:KW205" si="623">IF(AND($S142=1,$AA142=2),1,0)</f>
        <v>0</v>
      </c>
      <c r="KX142" s="521" t="str">
        <f t="shared" si="482"/>
        <v/>
      </c>
      <c r="KY142" s="525">
        <f t="shared" ref="KY142:KY173" si="624">IF(AND($S142=1,$AR142&lt;&gt;""),IF($AP142&lt;&gt;1,IF(AND(5&lt;=BN142,BN142&lt;=20),"○",IF(OR(AND(4&lt;=BN142,BN142&lt;=24),OR(AN142=30,AN142=31)),"△","×")),IF(AND(AP142=1,5&lt;=BO142,BO142&lt;=20),"中古○",IF(AND(4&lt;=BO142,BO142&lt;=24),"中古△","×"))),)</f>
        <v>0</v>
      </c>
      <c r="KZ142" s="521" t="str">
        <f t="shared" ref="KZ142:KZ173" si="625">IF(AR142&lt;&gt;"",IF(AW142&gt;0,"○","×"),"")</f>
        <v/>
      </c>
      <c r="LA142" s="760" t="str">
        <f t="shared" ref="LA142:LA173" si="626">IF(AND($H142=1,$S142=1),IF($CY142&lt;=0,"△",IF(OR($DC142-$CY142&gt;=4,$DD142&gt;=0.3),"○","×")),"")</f>
        <v/>
      </c>
      <c r="LB142" s="526" t="str">
        <f t="shared" ref="LB142:LB205" si="627">IF(COUNTIF($KX142:$LA142,"×")&gt;=1,"×",IF(COUNTIF($KM142:$KV142,"×")&gt;=1,"×","○"))</f>
        <v>○</v>
      </c>
      <c r="LC142" s="520">
        <f t="shared" si="483"/>
        <v>0</v>
      </c>
      <c r="LD142" s="527">
        <f t="shared" si="484"/>
        <v>0</v>
      </c>
      <c r="LE142" s="527" t="str">
        <f t="shared" si="485"/>
        <v/>
      </c>
      <c r="LF142" s="761" t="str">
        <f t="shared" si="486"/>
        <v/>
      </c>
      <c r="LG142" s="735" t="str">
        <f t="shared" ref="LG142:LG173" si="628">IF($AA142&gt;0,IF(SUMIFS($LI$14:$LI$213,$E$14:$E$213,E142)&lt;SUMIFS($LJ$14:$LJ$213,$E$14:$E$213,E142),$LF142*SUMIFS($LI$14:$LI$213,$E$14:$E$213,E142)/SUMIFS($LJ$14:$LJ$213,$E$14:$E$213,E142),$LF142))</f>
        <v/>
      </c>
      <c r="LH142" s="530" t="str">
        <f t="shared" ref="LH142:LH173" si="629">IF($BC142&lt;=$LG142,"○","×")</f>
        <v>○</v>
      </c>
      <c r="LI142" s="736">
        <f t="shared" ref="LI142:LI205" si="630">IF(AND($S142=1,$AA142=2),1000000,IF(AND($S142=1,$AA142=1),15000000,0))</f>
        <v>0</v>
      </c>
      <c r="LJ142" s="761">
        <f t="shared" ref="LJ142:LJ173" si="631">IF($S142=1,SUMIF($E$14:$E$213,$E142,$LF$14:$LF$213),0)</f>
        <v>0</v>
      </c>
      <c r="LK142" s="532">
        <f t="shared" si="487"/>
        <v>0</v>
      </c>
      <c r="LL142" s="533" t="str">
        <f t="shared" si="488"/>
        <v>○</v>
      </c>
      <c r="LM142" s="600">
        <f t="shared" ref="LM142:LM173" si="632">IF(AND($H142=1,$S142=1),SUMIF($E$14:$E$213,E142,$BB$14:$BB$213),0)</f>
        <v>0</v>
      </c>
      <c r="LN142" s="602" t="str">
        <f t="shared" si="489"/>
        <v>○</v>
      </c>
      <c r="LO142" s="608">
        <f t="shared" ref="LO142:LO205" si="633">IF(AND($T142=1,$AA142=2),1,0)</f>
        <v>0</v>
      </c>
      <c r="LP142" s="521" t="str">
        <f t="shared" ref="LP142:LP173" si="634">IF(AND($T142=1,$AR142&lt;&gt;""),IF($BZ142&gt;=500000,"○","×"),"")</f>
        <v/>
      </c>
      <c r="LQ142" s="607">
        <f t="shared" ref="LQ142:LQ173" si="635">IF(AND($T142=1,$AR142&lt;&gt;""),IF($AP142&lt;&gt;1,IF(AND(5&lt;=CH142,CH142&lt;=20),"○",IF(OR(AND(4&lt;=CH142,
CH142&lt;=24),OR(AN142=30,AN142=31)),"△","×")),IF(AND(AP142=1,5&lt;=CI142,CI142&lt;=20),
"中古○",IF(AND(4&lt;=CI142,CI142&lt;=24),"中古△","×"))),)</f>
        <v>0</v>
      </c>
      <c r="LR142" s="521" t="str">
        <f t="shared" ref="LR142:LR173" si="636">IF(AND($T142=1,$AR142&lt;&gt;""),IF($BY142&gt;0,"○","×"),"")</f>
        <v/>
      </c>
      <c r="LS142" s="519" t="str">
        <f t="shared" ref="LS142:LS173" si="637">IF(AND($H142=1,$T142=1),IF($CY142&lt;=0,"△",IF(OR($CY142-$DE142&gt;=4,$DD142&gt;=0.3),"○","×")),"")</f>
        <v/>
      </c>
      <c r="LT142" s="526" t="str">
        <f t="shared" ref="LT142:LT205" si="638">IF(COUNTIF($LP142:$LS142,"×")&gt;=1,"×",IF(COUNTIF($KM142:$KV142,"×")&gt;=1,"×","○"))</f>
        <v>○</v>
      </c>
      <c r="LU142" s="601" t="str">
        <f t="shared" si="490"/>
        <v/>
      </c>
      <c r="LV142" s="601">
        <f t="shared" si="491"/>
        <v>0</v>
      </c>
      <c r="LW142" s="761">
        <f t="shared" ref="LW142:LW173" si="639">IF(AND($T142=1,$MI142&lt;=84,$MI142&gt;=48),ROUNDDOWN(CA142*3/7,0),IF(AND($T142=1,$MI142&gt;=36,$MI142&lt;48),ROUNDDOWN(CA142*$MI142/84*0.75,0),0))</f>
        <v>0</v>
      </c>
      <c r="LX142" s="735">
        <f t="shared" ref="LX142:LX173" si="640">IF(CA142&gt;0,IF(SUMIFS($LZ$14:$LZ$213,$E$14:$E$213,E142)&lt;SUMIFS($MA$14:$MA$213,$E$14:$E$213,E142),$LW142*SUMIFS($LZ$14:$LZ$213,$E$14:$E$213,E142)/SUMIFS($MA$14:$MA$213,$E$14:$E$213,E142),$LW142),)</f>
        <v>0</v>
      </c>
      <c r="LY142" s="530" t="str">
        <f t="shared" ref="LY142:LY205" si="641">IF($CB142&lt;=$LX142,"○","×")</f>
        <v>○</v>
      </c>
      <c r="LZ142" s="736">
        <f t="shared" ref="LZ142:LZ173" si="642">IF(AND($T142=1,H142=1),IF(AA142=2,1000000,15000000),)</f>
        <v>0</v>
      </c>
      <c r="MA142" s="761">
        <f t="shared" ref="MA142:MA173" si="643">IF(AND($H142=1,$T142=1),SUMIF($E$14:$E$213,$E142,$LW$14:$LW$213),0)</f>
        <v>0</v>
      </c>
      <c r="MB142" s="532">
        <f t="shared" ref="MB142:MB173" si="644">IF(AND($H142=1,$T142=1),SUMIF($E$14:$E$213,$E142,$CC$14:$CC$213),0)</f>
        <v>0</v>
      </c>
      <c r="MC142" s="533" t="str">
        <f t="shared" si="492"/>
        <v>○</v>
      </c>
      <c r="MD142" s="473">
        <f>IF(AND($H142=1,$T142=1),SUMIF($E$14:$E$213,E142,$CA$14:CA341),0)</f>
        <v>0</v>
      </c>
      <c r="ME142" s="856" t="str">
        <f t="shared" ref="ME142:ME205" si="645">IF(OR($LT142="×",$LY142="×",$MC142="×"),"×","○")</f>
        <v>○</v>
      </c>
      <c r="MF142" s="869" t="str">
        <f t="shared" si="493"/>
        <v/>
      </c>
      <c r="MG142" s="870" t="str">
        <f t="shared" ref="MG142:MG173" si="646">IF(AND($H142=1,AE142&gt;0,$AC142=2),DATEDIF($AE142,$AF$2,"Yd"),"")</f>
        <v/>
      </c>
      <c r="MH142" s="871" t="str">
        <f t="shared" ref="MH142:MH173" si="647">IF(AND($H142=1,AE142&gt;0,$AC142=2,$MG142&gt;0),$MF142+1,MF142)</f>
        <v/>
      </c>
      <c r="MI142" s="872" t="str">
        <f t="shared" si="494"/>
        <v/>
      </c>
      <c r="MJ142" s="873" t="str">
        <f t="shared" ref="MJ142:MJ173" si="648">IF(AND($BR142&gt;0,$BS142&gt;0),DATEDIF($BR142,$BS142+1,"Y"),"")</f>
        <v/>
      </c>
      <c r="MK142" s="874">
        <f t="shared" ref="MK142:MK173" si="649">IFERROR(ROUND($DC142*(1.3*((CK142-(CZ142+MJ142))/3)),0),0)</f>
        <v>0</v>
      </c>
    </row>
    <row r="143" spans="1:349" s="739" customFormat="1" ht="18.649999999999999" customHeight="1">
      <c r="A143" s="610">
        <f t="shared" si="559"/>
        <v>0</v>
      </c>
      <c r="B143" s="610">
        <f t="shared" si="563"/>
        <v>0</v>
      </c>
      <c r="C143" s="610">
        <f t="shared" si="570"/>
        <v>0</v>
      </c>
      <c r="D143" s="610">
        <f t="shared" si="564"/>
        <v>0</v>
      </c>
      <c r="E143" s="610">
        <f t="shared" si="565"/>
        <v>0</v>
      </c>
      <c r="F143" s="610">
        <f t="shared" si="566"/>
        <v>0</v>
      </c>
      <c r="G143" s="610">
        <f t="shared" si="567"/>
        <v>0</v>
      </c>
      <c r="H143" s="610">
        <f t="shared" si="568"/>
        <v>0</v>
      </c>
      <c r="I143" s="611">
        <f t="shared" si="576"/>
        <v>130</v>
      </c>
      <c r="J143" s="719"/>
      <c r="K143" s="720"/>
      <c r="L143" s="720"/>
      <c r="M143" s="720"/>
      <c r="N143" s="924"/>
      <c r="O143" s="918"/>
      <c r="P143" s="742"/>
      <c r="Q143" s="637">
        <f t="shared" ref="Q143:Q206" si="650">IFERROR(IF($P143=1,"都市農業地域",IF($P143=2,"平地農業地域",IF($P143=3,"中間農業地域",IF($P143=4,"山間農業地域",0)))),0)</f>
        <v>0</v>
      </c>
      <c r="R143" s="723"/>
      <c r="S143" s="724"/>
      <c r="T143" s="724"/>
      <c r="U143" s="724"/>
      <c r="V143" s="762">
        <f t="shared" si="569"/>
        <v>0</v>
      </c>
      <c r="W143" s="741"/>
      <c r="X143" s="745"/>
      <c r="Y143" s="745"/>
      <c r="Z143" s="741"/>
      <c r="AA143" s="639" t="str">
        <f t="shared" ref="AA143:AA206" si="651">IF($AC143="","",IF($AC143=5,2,1))</f>
        <v/>
      </c>
      <c r="AB143" s="640" t="str">
        <f t="shared" ref="AB143:AB206" si="652">IF($AC143=5,"100万円",IF(OR($S143=1,$T143=1),"1,500万円",""))</f>
        <v/>
      </c>
      <c r="AC143" s="731"/>
      <c r="AD143" s="641">
        <f t="shared" ref="AD143:AD206" si="653">IFERROR(IF($AC143=1,"認定農業者",IF($AC143=2,"認定就農者",IF($AC143=3,"集落営農組織(任意組織)",IF($AC143=4,"市町村基本構想に示す目標水準を達成している農業者",IF($AC143=5,"市町村が認める者",0))))),0)</f>
        <v>0</v>
      </c>
      <c r="AE143" s="729"/>
      <c r="AF143" s="728">
        <f>'整理番号表 （R6時） '!$AC143</f>
        <v>0</v>
      </c>
      <c r="AG143" s="730">
        <f t="shared" si="560"/>
        <v>0</v>
      </c>
      <c r="AH143" s="731"/>
      <c r="AI143" s="731"/>
      <c r="AJ143" s="639">
        <f>IF(AI143&lt;&gt;0,VLOOKUP(AI143,'整理番号表 （R6時） '!$B$20:$F$47,2,FALSE),)</f>
        <v>0</v>
      </c>
      <c r="AK143" s="733"/>
      <c r="AL143" s="733"/>
      <c r="AM143" s="733"/>
      <c r="AN143" s="752"/>
      <c r="AO143" s="644" t="str">
        <f>IF(AND($S143=1,$AN143&lt;&gt;0),VLOOKUP(AN143,'整理番号表 （R6時） '!$P$6:$Q$39,2,FALSE),IF(AND($T143=1,$AN143&gt;0,$AN143&lt;=8),VLOOKUP($AN143,'整理番号表 （R6時） '!$P$6:$Q$13,2,FALSE),IF($AN143&gt;=9,"ﾘｰｽは1～8の数字を選択","")))</f>
        <v/>
      </c>
      <c r="AP143" s="865"/>
      <c r="AQ143" s="645">
        <f t="shared" ref="AQ143:AQ206" si="654">IF(AR143&lt;&gt;"",IF(OR(Z143&lt;&gt;Z142,W143&lt;&gt;W142),1,AQ142+1),0)</f>
        <v>0</v>
      </c>
      <c r="AR143" s="810"/>
      <c r="AS143" s="741"/>
      <c r="AT143" s="756"/>
      <c r="AU143" s="757"/>
      <c r="AV143" s="755"/>
      <c r="AW143" s="752"/>
      <c r="AX143" s="751">
        <f>IF(AW143&lt;&gt;0,VLOOKUP(AW143,'整理番号表 （R6時） '!$P$43:$R$49,2,FALSE),)</f>
        <v>0</v>
      </c>
      <c r="AY143" s="758"/>
      <c r="AZ143" s="757"/>
      <c r="BA143" s="755"/>
      <c r="BB143" s="754"/>
      <c r="BC143" s="759">
        <f t="shared" ref="BC143:BC206" si="655">IF($LG143&gt;0,IFERROR(ROUNDDOWN($LG143,-3),0),"")</f>
        <v>0</v>
      </c>
      <c r="BD143" s="763">
        <f t="shared" si="577"/>
        <v>0</v>
      </c>
      <c r="BE143" s="759">
        <f t="shared" ref="BE143:BE206" si="656">$BB143-BD143-SUM($BF143:$BH143)</f>
        <v>0</v>
      </c>
      <c r="BF143" s="508"/>
      <c r="BG143" s="508"/>
      <c r="BH143" s="508"/>
      <c r="BI143" s="509"/>
      <c r="BJ143" s="770" t="str">
        <f t="shared" ref="BJ143:BJ206" si="657">IF(BB143&gt;0,IF(AND(BA143=1,BI143="控除不可"),"該当なし",IF(AND(OR(BA143=1,BA143=2),BI143="80%控除対象"),ROUNDDOWN(BB143*8/110,0),IF(AND(BA143=1,BI143="全額控除"),ROUNDDOWN(BB143*10/110,0),IF(OR(BA143=2,BA143=3),"該当なし","含税額")))),"")</f>
        <v/>
      </c>
      <c r="BK143" s="772" t="str">
        <f t="shared" ref="BK143:BK206" si="658">IF(BB143&gt;0,IF(AND(BA143=1,BI143="控除不可"),"",IF(AND(OR(BA143=1,BA143=2),BI143="80%控除対象"),ROUNDDOWN(BD143*8/102,0),IF(AND(BA143=1,BI143="全額控除"),ROUNDDOWN(BD143*10/100,0),IF(BA143=2,"","")))),"")</f>
        <v/>
      </c>
      <c r="BL143" s="648">
        <f t="shared" ref="BL143:BL206" si="659">IF(BB143&lt;&gt;0,BD143/BB143,)</f>
        <v>0</v>
      </c>
      <c r="BM143" s="836"/>
      <c r="BN143" s="748"/>
      <c r="BO143" s="593"/>
      <c r="BP143" s="902"/>
      <c r="BQ143" s="756"/>
      <c r="BR143" s="756"/>
      <c r="BS143" s="756"/>
      <c r="BT143" s="929" t="str">
        <f t="shared" si="571"/>
        <v/>
      </c>
      <c r="BU143" s="911"/>
      <c r="BV143" s="752"/>
      <c r="BW143" s="751">
        <f>IF(BV143&lt;&gt;0,VLOOKUP(BV143,'整理番号表 （R6時） '!$P$43:$R$49,2,FALSE),)</f>
        <v>0</v>
      </c>
      <c r="BX143" s="758"/>
      <c r="BY143" s="757"/>
      <c r="BZ143" s="759" t="str">
        <f t="shared" ref="BZ143:BZ206" si="660">IFERROR(IF($T143=1,ROUNDDOWN(CA143*1.1,-3),""),0)</f>
        <v/>
      </c>
      <c r="CA143" s="712"/>
      <c r="CB143" s="759">
        <f t="shared" ref="CB143:CB206" si="661">IF($LX143&gt;0,IFERROR(ROUNDDOWN($LX143,-3),0),0)</f>
        <v>0</v>
      </c>
      <c r="CC143" s="763" t="str">
        <f t="shared" si="578"/>
        <v/>
      </c>
      <c r="CD143" s="754"/>
      <c r="CE143" s="754"/>
      <c r="CF143" s="759">
        <f t="shared" ref="CF143:CF206" si="662">IFERROR(BZ143-CC143-SUM(CD143,CE143),0)</f>
        <v>0</v>
      </c>
      <c r="CG143" s="748"/>
      <c r="CH143" s="748"/>
      <c r="CI143" s="622"/>
      <c r="CJ143" s="853"/>
      <c r="CK143" s="854"/>
      <c r="CL143" s="665" t="str">
        <f t="shared" ref="CL143:CL206" si="663">IF(AND($MJ143&gt;=3,$CJ143&gt;=ROUNDDOWN($DC143*1.3,4),BT143&lt;&gt;""),1,"")</f>
        <v/>
      </c>
      <c r="CM143" s="666" t="str">
        <f t="shared" si="579"/>
        <v/>
      </c>
      <c r="CN143" s="744"/>
      <c r="CO143" s="496"/>
      <c r="CP143" s="762" t="str">
        <f t="shared" si="580"/>
        <v/>
      </c>
      <c r="CQ143" s="740"/>
      <c r="CR143" s="749"/>
      <c r="CS143" s="740"/>
      <c r="CT143" s="740"/>
      <c r="CU143" s="740"/>
      <c r="CV143" s="649" t="str">
        <f t="shared" ref="CV143:CV206" si="664">IF(CU143&lt;&gt;"",IF(CQ143&gt;0,IF(CR143=6,ROUNDDOWN((CU143-CQ143)/ABS(CQ143),2),IF(CR143=5,ROUNDDOWN((CU143-CQ143)/ABS(CQ143)*3/4,2),"")),"-"),"")</f>
        <v/>
      </c>
      <c r="CW143" s="547">
        <f t="shared" ref="CW143:CW206" si="665">IF(CQ143&gt;0,IF(CR143=6,ROUNDDOWN((CU143-CQ143),2),IF(CR143=5,ROUNDDOWN((CU143-CQ143)*3/4,2),"")),IF(CU143&gt;0,CU143,0))</f>
        <v>0</v>
      </c>
      <c r="CX143" s="762" t="str">
        <f t="shared" si="581"/>
        <v/>
      </c>
      <c r="CY143" s="715"/>
      <c r="CZ143" s="740"/>
      <c r="DA143" s="715"/>
      <c r="DB143" s="715"/>
      <c r="DC143" s="714"/>
      <c r="DD143" s="649" t="str">
        <f t="shared" ref="DD143:DD206" si="666">IF(DC143&lt;&gt;"",IF(CY143&gt;0,IF(CZ143=6,ROUNDDOWN((DC143-CY143)/ABS(CY143),2),IF(CZ143=5,ROUNDDOWN((DC143-CY143)/ABS(CY143)*3/4,2),"")),"-"),"")</f>
        <v/>
      </c>
      <c r="DE143" s="547" t="str">
        <f t="shared" ref="DE143:DE206" si="667">IF(CY143&gt;0,IF(OR($CZ143=5,$CZ143=6),ROUNDDOWN((DC143-CY143),2),IF(DC143&gt;0,DC143,0)),"")</f>
        <v/>
      </c>
      <c r="DF143" s="762">
        <f t="shared" ref="DF143:DF206" si="668">IF(OR(EH143=1,EI143=1,EJ143=1,EK143=1,EL143=1,EM143=1,EO143=1,EP143=1),1,)</f>
        <v>0</v>
      </c>
      <c r="DG143" s="762" t="str">
        <f t="shared" ref="DG143:DG206" si="669">IF(OR(ES143=1,ET143=1),1,"")</f>
        <v/>
      </c>
      <c r="DH143" s="762">
        <f t="shared" ref="DH143:DH206" si="670">IF(OR(EY143=1,FA143=1),1,)</f>
        <v>0</v>
      </c>
      <c r="DI143" s="762">
        <f t="shared" ref="DI143:DI206" si="671">IF(FC143=1,1,)</f>
        <v>0</v>
      </c>
      <c r="DJ143" s="762">
        <f t="shared" ref="DJ143:DJ206" si="672">IF(FF143=1,1,)</f>
        <v>0</v>
      </c>
      <c r="DK143" s="762">
        <f t="shared" ref="DK143:DK206" si="673">IF(OR(FJ143=1,FL143=1),1,0)</f>
        <v>0</v>
      </c>
      <c r="DL143" s="762">
        <f t="shared" ref="DL143:DL206" si="674">IF(OR(FM143=1,FN143=1,FO143=1),1,)</f>
        <v>0</v>
      </c>
      <c r="DM143" s="762" t="str">
        <f t="shared" ref="DM143:DM206" si="675">IF($FP143&lt;&gt;1,"",1)</f>
        <v/>
      </c>
      <c r="DN143" s="855"/>
      <c r="DO143" s="661">
        <f t="shared" si="574"/>
        <v>0</v>
      </c>
      <c r="DP143" s="336">
        <f t="shared" si="574"/>
        <v>0</v>
      </c>
      <c r="DQ143" s="336">
        <f t="shared" si="574"/>
        <v>0</v>
      </c>
      <c r="DR143" s="336">
        <f t="shared" si="574"/>
        <v>0</v>
      </c>
      <c r="DS143" s="336">
        <f t="shared" si="574"/>
        <v>0</v>
      </c>
      <c r="DT143" s="336">
        <f t="shared" si="574"/>
        <v>0</v>
      </c>
      <c r="DU143" s="336">
        <f t="shared" si="582"/>
        <v>0</v>
      </c>
      <c r="DV143" s="336">
        <f t="shared" si="575"/>
        <v>0</v>
      </c>
      <c r="DW143" s="336">
        <f t="shared" si="575"/>
        <v>0</v>
      </c>
      <c r="DX143" s="336">
        <f t="shared" si="575"/>
        <v>0</v>
      </c>
      <c r="DY143" s="336">
        <f t="shared" si="575"/>
        <v>0</v>
      </c>
      <c r="DZ143" s="336">
        <f t="shared" si="575"/>
        <v>0</v>
      </c>
      <c r="EA143" s="336">
        <f t="shared" si="575"/>
        <v>0</v>
      </c>
      <c r="EB143" s="336">
        <f t="shared" si="583"/>
        <v>0</v>
      </c>
      <c r="EC143" s="336">
        <f t="shared" si="584"/>
        <v>0</v>
      </c>
      <c r="ED143" s="336">
        <f t="shared" si="585"/>
        <v>0</v>
      </c>
      <c r="EE143" s="336">
        <f t="shared" si="586"/>
        <v>0</v>
      </c>
      <c r="EF143" s="336">
        <f t="shared" si="587"/>
        <v>0</v>
      </c>
      <c r="EG143" s="390">
        <f t="shared" si="588"/>
        <v>0</v>
      </c>
      <c r="EH143" s="650">
        <f t="shared" ref="EH143:EH206" si="676">IF($AA143=1,IF(SUM(GQ143,HB143,HK143)&gt;0,1,),)</f>
        <v>0</v>
      </c>
      <c r="EI143" s="650">
        <f>IF($AA143=1,IF(SUM($EH143:EH143)&lt;&gt;1,IF(SUM(GR143,HC143,HL143)&gt;0,1,),),)</f>
        <v>0</v>
      </c>
      <c r="EJ143" s="650">
        <f>IF($AA143=1,IF(SUM($EH143:EI143)&lt;&gt;1,IF(SUM(GS143,HD143,HM143)&gt;0,1,),),)</f>
        <v>0</v>
      </c>
      <c r="EK143" s="650">
        <f>IF($AA143=1,IF(SUM($EH143:EJ143)&lt;&gt;1,IF(SUM(GT143,HE143,HN143)&gt;0,1,),),)</f>
        <v>0</v>
      </c>
      <c r="EL143" s="650">
        <f>IF($AA143=1,IF(SUM($EH143:EK143)&lt;&gt;1,IF(SUM(GU143,GZ143,HF143,HO143)&gt;0,1,),),)</f>
        <v>0</v>
      </c>
      <c r="EM143" s="650">
        <f>IF($AA143=1,IF(SUM($EH143:EK143)&lt;&gt;1,IF(SUM(GV143,HG143,HP143)&gt;0,1,),),)</f>
        <v>0</v>
      </c>
      <c r="EN143" s="650">
        <f>IF($AA143=1,IF(SUM($EH143:EL143)&lt;&gt;1,IF(SUM(GW143,HH143,HQ143)&gt;0,1,),),)</f>
        <v>0</v>
      </c>
      <c r="EO143" s="650">
        <f>IF($AA143=1,IF(SUM($EH143:EM143)&lt;&gt;1,IF(SUM(GX143,HI143,HR143)&gt;0,1,),),)</f>
        <v>0</v>
      </c>
      <c r="EP143" s="650">
        <f>IF($AA143=1,IF(SUM($EH143:EO143)&lt;&gt;1,IF(SUM(GY143,HJ143,HS143,HA143)&gt;0,1,),),)</f>
        <v>0</v>
      </c>
      <c r="EQ143" s="818"/>
      <c r="ER143" s="818"/>
      <c r="ES143" s="818"/>
      <c r="ET143" s="818"/>
      <c r="EU143" s="818"/>
      <c r="EV143" s="818"/>
      <c r="EW143" s="59"/>
      <c r="EX143" s="59"/>
      <c r="EY143" s="59"/>
      <c r="EZ143" s="59"/>
      <c r="FA143" s="59"/>
      <c r="FB143" s="650">
        <f t="shared" si="589"/>
        <v>0</v>
      </c>
      <c r="FC143" s="59"/>
      <c r="FD143" s="59"/>
      <c r="FE143" s="59"/>
      <c r="FF143" s="59"/>
      <c r="FG143" s="59"/>
      <c r="FH143" s="59"/>
      <c r="FI143" s="59"/>
      <c r="FJ143" s="59"/>
      <c r="FK143" s="59"/>
      <c r="FL143" s="59"/>
      <c r="FM143" s="59"/>
      <c r="FN143" s="59"/>
      <c r="FO143" s="59"/>
      <c r="FP143" s="59"/>
      <c r="FQ143" s="59"/>
      <c r="FR143" s="59"/>
      <c r="FS143" s="59"/>
      <c r="FT143" s="59"/>
      <c r="FU143" s="59"/>
      <c r="FV143" s="59"/>
      <c r="FW143" s="59"/>
      <c r="FX143" s="59"/>
      <c r="FY143" s="59"/>
      <c r="FZ143" s="59"/>
      <c r="GA143" s="511"/>
      <c r="GB143" s="59"/>
      <c r="GC143" s="932"/>
      <c r="GD143" s="662"/>
      <c r="GE143" s="512"/>
      <c r="GF143" s="513"/>
      <c r="GG143" s="514"/>
      <c r="GH143" s="514"/>
      <c r="GI143" s="515">
        <f t="shared" si="590"/>
        <v>0</v>
      </c>
      <c r="GJ143" s="516">
        <f t="shared" si="591"/>
        <v>0</v>
      </c>
      <c r="GK143" s="517">
        <f t="shared" si="592"/>
        <v>0</v>
      </c>
      <c r="GL143" s="518">
        <f t="shared" si="593"/>
        <v>0</v>
      </c>
      <c r="GM143" s="518">
        <f t="shared" si="594"/>
        <v>0</v>
      </c>
      <c r="GN143" s="518">
        <f t="shared" si="595"/>
        <v>0</v>
      </c>
      <c r="GO143" s="518">
        <f t="shared" si="596"/>
        <v>0</v>
      </c>
      <c r="GP143" s="517">
        <f t="shared" ref="GP143:GP206" si="677">IF($GL143&lt;&gt;0,1,IF($GM143&lt;&gt;0,2,IF($GN143&lt;&gt;0,3,IF($GO143&lt;&gt;0,4,))))</f>
        <v>0</v>
      </c>
      <c r="GQ143" s="517">
        <f t="shared" ref="GQ143:GQ206" si="678">IF(AND($GF143&lt;&gt;1,$GI143&gt;=20),1,)</f>
        <v>0</v>
      </c>
      <c r="GR143" s="517">
        <f>IF($GF143&lt;&gt;1,IF(AND(SUM($GQ143:GQ143)&lt;&gt;1),IF($GI143&gt;=10,1,),),0)</f>
        <v>0</v>
      </c>
      <c r="GS143" s="517">
        <f>IF($GF143&lt;&gt;1,IF(AND(SUM($GQ143:GR143)&lt;&gt;1),IF(AND($GE143=1,$GI143&gt;=4),1,),),0)</f>
        <v>0</v>
      </c>
      <c r="GT143" s="517">
        <f>IF($GF143&lt;&gt;1,IF(AND(SUM($GQ143:GS143)&lt;&gt;1),IF(AND($GE143=1,$GI143&gt;=2),1,),),0)</f>
        <v>0</v>
      </c>
      <c r="GU143" s="517">
        <f>IF($GF143&lt;&gt;1,IF(AND(SUM($GQ143:GT143)&lt;&gt;1),IF(AND($GE143=1,$GI143&gt;0),1,),),0)</f>
        <v>0</v>
      </c>
      <c r="GV143" s="517">
        <f>IF($GF143&lt;&gt;1,IF(AND(SUM($GQ143:GU143)&lt;&gt;1),IF($GI143&gt;=4,1,),),0)</f>
        <v>0</v>
      </c>
      <c r="GW143" s="517">
        <f>IF($GF143&lt;&gt;1,IF(AND(SUM($GQ143:GV143)&lt;&gt;1),IF($GE143=1,1,),),0)</f>
        <v>0</v>
      </c>
      <c r="GX143" s="517">
        <f>IF($GF143&lt;&gt;1,IF(AND(SUM($GQ143:GW143)&lt;&gt;1),IF($GI143&gt;=2,1,),),0)</f>
        <v>0</v>
      </c>
      <c r="GY143" s="517">
        <f>IF($GF143&lt;&gt;1,IF(AND(SUM($GQ143:GX143)&lt;&gt;1),IF($GI143&gt;0,1,),),0)</f>
        <v>0</v>
      </c>
      <c r="GZ143" s="517">
        <f t="shared" ref="GZ143:GZ206" si="679">IF(AND($GP143=4,$GF143=1,$GE143=1,$GI143&gt;0),1,0)</f>
        <v>0</v>
      </c>
      <c r="HA143" s="517">
        <f>IF(AND(SUM($GZ143:GZ143)&lt;&gt;1,$GP143=4,$GF143=1,$GI143&gt;0),1,0)</f>
        <v>0</v>
      </c>
      <c r="HB143" s="517">
        <f t="shared" ref="HB143:HB206" si="680">IF(AND($GP143=2,$GH143&gt;=1,$GJ143&gt;=0.3),1,0)</f>
        <v>0</v>
      </c>
      <c r="HC143" s="517">
        <f t="shared" ref="HC143:HC206" si="681">IF(AND($GP143=2,SUM($HB143:$HB143)&lt;&gt;1),IF(AND($GH143&gt;=0.5,$GJ143&gt;=0.3),1,),0)</f>
        <v>0</v>
      </c>
      <c r="HD143" s="517">
        <f>IF(AND($GP143=2,SUM($HB143:HC143)&lt;&gt;1),IF(AND($GE143=1,$GJ143&gt;=0.2),1,),)</f>
        <v>0</v>
      </c>
      <c r="HE143" s="517">
        <f>IF(AND($GP143=2,SUM($HB143:HD143)&lt;&gt;1),IF(AND($GE143=1,$GJ143&gt;=0.1),1,),)</f>
        <v>0</v>
      </c>
      <c r="HF143" s="517">
        <f>IF(AND($GP143=2,SUM($HB143:HE143)&lt;&gt;1),IF(AND($GE143=1,$GI143&gt;0),1,),)</f>
        <v>0</v>
      </c>
      <c r="HG143" s="517">
        <f>IF(AND($GP143=2,SUM($HB143:HF143)&lt;&gt;1),IF($GJ143&gt;=0.2,1,),)</f>
        <v>0</v>
      </c>
      <c r="HH143" s="517">
        <f>IF(AND($GP143=2,SUM($HB143:HG143)&lt;&gt;1),IF($GE143=1,1,),)</f>
        <v>0</v>
      </c>
      <c r="HI143" s="517">
        <f>IF(AND($GP143=2,SUM($HB143:HH143)&lt;&gt;1),IF($GJ143&gt;=0.1,1,),)</f>
        <v>0</v>
      </c>
      <c r="HJ143" s="517">
        <f>IF(AND(SUM($HB143:HI143)&lt;&gt;1,$GP143=2,$GI143&gt;0),1,)</f>
        <v>0</v>
      </c>
      <c r="HK143" s="517">
        <f t="shared" ref="HK143:HK206" si="682">IF(AND($GP143=3,$GH143&gt;=3,$GJ143&gt;=0.15),1,)</f>
        <v>0</v>
      </c>
      <c r="HL143" s="517">
        <f t="shared" ref="HL143:HL206" si="683">IF(AND($GP143=3,SUM($HK143:$HK143)&lt;&gt;1),IF(AND($GH143&gt;=1.5,$GJ143&gt;=0.15),1,),)</f>
        <v>0</v>
      </c>
      <c r="HM143" s="517">
        <f>IF(AND($GP143=3,SUM($HK143:HL143)&lt;&gt;1),IF(AND($GE143=1,$GJ143&gt;=0.1),1,),)</f>
        <v>0</v>
      </c>
      <c r="HN143" s="517">
        <f>IF(AND($GP143=3,SUM($HK143:HM143)&lt;&gt;1),IF(AND($GE143=1,$GJ143&gt;=0.05),1,),)</f>
        <v>0</v>
      </c>
      <c r="HO143" s="517">
        <f>IF(AND($GP143=3,SUM($HK143:HN143)&lt;&gt;1),IF(AND($GE143=1,$GI143&gt;0),1,),)</f>
        <v>0</v>
      </c>
      <c r="HP143" s="517">
        <f>IF(AND($GP143=3,SUM($HK143:HO143)&lt;&gt;1),IF($GJ143&gt;=0.1,1,),)</f>
        <v>0</v>
      </c>
      <c r="HQ143" s="517">
        <f>IF(AND($GP143=3,SUM($HK143:HP143)&lt;&gt;1),IF($GE143=1,1,),)</f>
        <v>0</v>
      </c>
      <c r="HR143" s="517">
        <f>IF(AND($GP143=3,SUM($HK143:HQ143)&lt;&gt;1),IF($GJ143&gt;=0.05,1,),)</f>
        <v>0</v>
      </c>
      <c r="HS143" s="517">
        <f>IF(AND(SUM($HK143:HR143)&lt;&gt;1,$GP143=3,$GF143=1,$GI143&gt;0),1,)</f>
        <v>0</v>
      </c>
      <c r="HT143" s="831"/>
      <c r="HU143" s="520">
        <f t="shared" ref="HU143:HU206" si="684">IF($H143=1,DO143*HU$5,0)</f>
        <v>0</v>
      </c>
      <c r="HV143" s="521">
        <f t="shared" ref="HV143:HV206" si="685">IF($H143=1,DP143*HV$5,0)</f>
        <v>0</v>
      </c>
      <c r="HW143" s="521">
        <f t="shared" ref="HW143:HW206" si="686">IF($H143=1,DQ143*HW$5,0)</f>
        <v>0</v>
      </c>
      <c r="HX143" s="521">
        <f t="shared" ref="HX143:HX206" si="687">IF($H143=1,DR143*HX$5,0)</f>
        <v>0</v>
      </c>
      <c r="HY143" s="521">
        <f t="shared" ref="HY143:HY206" si="688">IF($H143=1,DS143*HY$5,0)</f>
        <v>0</v>
      </c>
      <c r="HZ143" s="521">
        <f t="shared" ref="HZ143:HZ206" si="689">IF($H143=1,DT143*HZ$5,0)</f>
        <v>0</v>
      </c>
      <c r="IA143" s="521">
        <f t="shared" ref="IA143:IA206" si="690">IF($H143=1,DU143*IA$5,0)</f>
        <v>0</v>
      </c>
      <c r="IB143" s="521">
        <f t="shared" ref="IB143:IB206" si="691">IF($H143=1,DV143*IB$5,0)</f>
        <v>0</v>
      </c>
      <c r="IC143" s="521">
        <f t="shared" ref="IC143:IC206" si="692">IF($H143=1,DW143*IC$5,0)</f>
        <v>0</v>
      </c>
      <c r="ID143" s="521">
        <f t="shared" ref="ID143:ID206" si="693">IF($H143=1,DX143*ID$5,0)</f>
        <v>0</v>
      </c>
      <c r="IE143" s="521">
        <f t="shared" ref="IE143:IE206" si="694">IF($H143=1,DY143*IE$5,0)</f>
        <v>0</v>
      </c>
      <c r="IF143" s="521">
        <f t="shared" ref="IF143:IF206" si="695">IF($H143=1,DZ143*IF$5,0)</f>
        <v>0</v>
      </c>
      <c r="IG143" s="521">
        <f t="shared" ref="IG143:IG206" si="696">IF($H143=1,EA143*IG$5,0)</f>
        <v>0</v>
      </c>
      <c r="IH143" s="521">
        <f t="shared" ref="IH143:IH206" si="697">IF($H143=1,EB143*IH$5,0)</f>
        <v>0</v>
      </c>
      <c r="II143" s="521">
        <f t="shared" ref="II143:II206" si="698">IF($H143=1,EC143*II$5,0)</f>
        <v>0</v>
      </c>
      <c r="IJ143" s="521">
        <f t="shared" ref="IJ143:IJ206" si="699">IF($H143=1,ED143*IJ$5,0)</f>
        <v>0</v>
      </c>
      <c r="IK143" s="521">
        <f t="shared" ref="IK143:IK206" si="700">IF($H143=1,EE143*IK$5,0)</f>
        <v>0</v>
      </c>
      <c r="IL143" s="521">
        <f t="shared" ref="IL143:IL206" si="701">IF($H143=1,EF143*IL$5,0)</f>
        <v>0</v>
      </c>
      <c r="IM143" s="521">
        <f t="shared" ref="IM143:IM206" si="702">IF($H143=1,EG143*IM$5,0)</f>
        <v>0</v>
      </c>
      <c r="IN143" s="521">
        <f t="shared" si="597"/>
        <v>0</v>
      </c>
      <c r="IO143" s="521">
        <f t="shared" si="598"/>
        <v>0</v>
      </c>
      <c r="IP143" s="521">
        <f t="shared" si="599"/>
        <v>0</v>
      </c>
      <c r="IQ143" s="521">
        <f t="shared" si="600"/>
        <v>0</v>
      </c>
      <c r="IR143" s="521">
        <f t="shared" si="601"/>
        <v>0</v>
      </c>
      <c r="IS143" s="521">
        <f t="shared" si="602"/>
        <v>0</v>
      </c>
      <c r="IT143" s="521">
        <f t="shared" si="603"/>
        <v>0</v>
      </c>
      <c r="IU143" s="521">
        <f t="shared" si="604"/>
        <v>0</v>
      </c>
      <c r="IV143" s="521">
        <f t="shared" si="605"/>
        <v>0</v>
      </c>
      <c r="IW143" s="823">
        <f t="shared" si="606"/>
        <v>0</v>
      </c>
      <c r="IX143" s="521">
        <f t="shared" si="607"/>
        <v>0</v>
      </c>
      <c r="IY143" s="521">
        <f t="shared" si="608"/>
        <v>0</v>
      </c>
      <c r="IZ143" s="823">
        <f t="shared" ref="IZ143:IZ206" si="703">ET143</f>
        <v>0</v>
      </c>
      <c r="JA143" s="521">
        <f t="shared" si="609"/>
        <v>0</v>
      </c>
      <c r="JB143" s="521">
        <f t="shared" si="610"/>
        <v>0</v>
      </c>
      <c r="JC143" s="521">
        <f t="shared" si="611"/>
        <v>0</v>
      </c>
      <c r="JD143" s="521">
        <f t="shared" ref="JD143:JD206" si="704">IF($H143=1,EX143*JD$5,0)</f>
        <v>0</v>
      </c>
      <c r="JE143" s="521">
        <f t="shared" ref="JE143:JE206" si="705">IF($H143=1,EY143*JE$5,0)</f>
        <v>0</v>
      </c>
      <c r="JF143" s="521">
        <f t="shared" ref="JF143:JF206" si="706">IF($H143=1,EZ143*JF$5,0)</f>
        <v>0</v>
      </c>
      <c r="JG143" s="521">
        <f t="shared" ref="JG143:JG206" si="707">IF($H143=1,FA143*JG$5,0)</f>
        <v>0</v>
      </c>
      <c r="JH143" s="521">
        <f t="shared" ref="JH143:JH206" si="708">IF($H143=1,FB143*JH$5,0)</f>
        <v>0</v>
      </c>
      <c r="JI143" s="521">
        <f t="shared" ref="JI143:JI206" si="709">IF($H143=1,FC143*JI$5,0)</f>
        <v>0</v>
      </c>
      <c r="JJ143" s="521">
        <f t="shared" ref="JJ143:JJ206" si="710">IF($H143=1,FD143*JJ$5,0)</f>
        <v>0</v>
      </c>
      <c r="JK143" s="521">
        <f t="shared" ref="JK143:JK206" si="711">IF($H143=1,FE143*JK$5,0)</f>
        <v>0</v>
      </c>
      <c r="JL143" s="521">
        <f t="shared" ref="JL143:JL206" si="712">IF($H143=1,FF143*JL$5,0)</f>
        <v>0</v>
      </c>
      <c r="JM143" s="521">
        <f t="shared" ref="JM143:JM206" si="713">IF($H143=1,FG143*JM$5,0)</f>
        <v>0</v>
      </c>
      <c r="JN143" s="521">
        <f t="shared" ref="JN143:JN206" si="714">IF($H143=1,FH143*JN$5,0)</f>
        <v>0</v>
      </c>
      <c r="JO143" s="521">
        <f t="shared" ref="JO143:JO206" si="715">IF($H143=1,FI143*JO$5,0)</f>
        <v>0</v>
      </c>
      <c r="JP143" s="521">
        <f t="shared" ref="JP143:JP206" si="716">IF($H143=1,FJ143*JP$5,0)</f>
        <v>0</v>
      </c>
      <c r="JQ143" s="521">
        <f t="shared" ref="JQ143:JQ206" si="717">IF($H143=1,FK143*JQ$5,0)</f>
        <v>0</v>
      </c>
      <c r="JR143" s="521">
        <f t="shared" ref="JR143:JR206" si="718">IF($H143=1,FL143*JR$5,0)</f>
        <v>0</v>
      </c>
      <c r="JS143" s="521">
        <f t="shared" ref="JS143:JS206" si="719">IF($H143=1,FM143*JS$5,0)</f>
        <v>0</v>
      </c>
      <c r="JT143" s="521">
        <f t="shared" ref="JT143:JT206" si="720">IF($H143=1,FN143*JT$5,0)</f>
        <v>0</v>
      </c>
      <c r="JU143" s="521">
        <f t="shared" ref="JU143:JU206" si="721">IF($H143=1,FO143*JU$5,0)</f>
        <v>0</v>
      </c>
      <c r="JV143" s="521">
        <f t="shared" ref="JV143:JV206" si="722">IF($H143=1,FP143*JV$5,0)</f>
        <v>0</v>
      </c>
      <c r="JW143" s="521">
        <f t="shared" ref="JW143:JW206" si="723">IF($H143=1,FQ143*JW$5,0)</f>
        <v>0</v>
      </c>
      <c r="JX143" s="521">
        <f t="shared" ref="JX143:JX206" si="724">IF($H143=1,FR143*JX$5,0)</f>
        <v>0</v>
      </c>
      <c r="JY143" s="521">
        <f t="shared" ref="JY143:JY206" si="725">IF($H143=1,FS143*JY$5,0)</f>
        <v>0</v>
      </c>
      <c r="JZ143" s="521">
        <f t="shared" ref="JZ143:JZ206" si="726">IF($H143=1,FT143*JZ$5,0)</f>
        <v>0</v>
      </c>
      <c r="KA143" s="521">
        <f t="shared" ref="KA143:KA206" si="727">IF($H143=1,FU143*KA$5,0)</f>
        <v>0</v>
      </c>
      <c r="KB143" s="521">
        <f t="shared" ref="KB143:KB206" si="728">IF($H143=1,FV143*KB$5,0)</f>
        <v>0</v>
      </c>
      <c r="KC143" s="521">
        <f t="shared" ref="KC143:KC206" si="729">IF($H143=1,FW143*KC$5,0)</f>
        <v>0</v>
      </c>
      <c r="KD143" s="521">
        <f t="shared" ref="KD143:KD206" si="730">IF($H143=1,FX143*KD$5,0)</f>
        <v>0</v>
      </c>
      <c r="KE143" s="521">
        <f t="shared" ref="KE143:KE206" si="731">IF($H143=1,FY143*KE$5,0)</f>
        <v>0</v>
      </c>
      <c r="KF143" s="521">
        <f t="shared" si="612"/>
        <v>0</v>
      </c>
      <c r="KG143" s="521">
        <f t="shared" ref="KG143:KG206" si="732">IF($H143=1,IF(GA143&lt;&gt;"",KG$5,0),0)</f>
        <v>0</v>
      </c>
      <c r="KH143" s="521">
        <f t="shared" ref="KH143:KH206" si="733">IF($H143=1,GB143*KH$5,0)</f>
        <v>0</v>
      </c>
      <c r="KI143" s="522">
        <f t="shared" ref="KI143:KI206" si="734">SUM(HU143:KH143)</f>
        <v>0</v>
      </c>
      <c r="KJ143" s="521">
        <f t="shared" si="613"/>
        <v>0</v>
      </c>
      <c r="KK143" s="760">
        <f>IF(H143=1,VLOOKUP(C143,'総括表 (A表)'!$E$12:$AW$542,42,FALSE),)</f>
        <v>0</v>
      </c>
      <c r="KL143" s="524">
        <f t="shared" ref="KL143:KL206" si="735">IF(KI143&gt;0,KI143+KK143,0)</f>
        <v>0</v>
      </c>
      <c r="KM143" s="521" t="str">
        <f t="shared" si="614"/>
        <v/>
      </c>
      <c r="KN143" s="521" t="str">
        <f t="shared" si="615"/>
        <v/>
      </c>
      <c r="KO143" s="521" t="str">
        <f t="shared" ref="KO143:KO206" si="736">IF($DG143=1,"○","")</f>
        <v/>
      </c>
      <c r="KP143" s="521" t="str">
        <f t="shared" si="616"/>
        <v/>
      </c>
      <c r="KQ143" s="521" t="str">
        <f t="shared" si="617"/>
        <v/>
      </c>
      <c r="KR143" s="521" t="str">
        <f t="shared" si="618"/>
        <v/>
      </c>
      <c r="KS143" s="521" t="str">
        <f t="shared" si="619"/>
        <v/>
      </c>
      <c r="KT143" s="521" t="str">
        <f t="shared" si="620"/>
        <v/>
      </c>
      <c r="KU143" s="760" t="str">
        <f t="shared" si="621"/>
        <v/>
      </c>
      <c r="KV143" s="521" t="str">
        <f t="shared" si="622"/>
        <v/>
      </c>
      <c r="KW143" s="520">
        <f t="shared" si="623"/>
        <v>0</v>
      </c>
      <c r="KX143" s="521" t="str">
        <f t="shared" ref="KX143:KX206" si="737">IF(AND($S143=1,$AR143&lt;&gt;""),IF($BB143&gt;=500000,"○","×"),"")</f>
        <v/>
      </c>
      <c r="KY143" s="525">
        <f t="shared" si="624"/>
        <v>0</v>
      </c>
      <c r="KZ143" s="521" t="str">
        <f t="shared" si="625"/>
        <v/>
      </c>
      <c r="LA143" s="760" t="str">
        <f t="shared" si="626"/>
        <v/>
      </c>
      <c r="LB143" s="526" t="str">
        <f t="shared" si="627"/>
        <v>○</v>
      </c>
      <c r="LC143" s="520">
        <f t="shared" ref="LC143:LC206" si="738">$BA143</f>
        <v>0</v>
      </c>
      <c r="LD143" s="527">
        <f t="shared" ref="LD143:LD206" si="739">$BB143</f>
        <v>0</v>
      </c>
      <c r="LE143" s="527" t="str">
        <f t="shared" ref="LE143:LE206" si="740">IF(LD143&gt;0,IF(AND(BA143=1,BI143="控除不可"),LD143,IF(AND(OR(BA143=1,BA143=2),BI143="80%控除対象"),ROUNDUP(LD143*102/110,0),IF(AND(BA143=1,BI143="全額控除"),ROUNDUP(LD143*100/110,0),IF(OR(BA143=2,BA143=3),LD143,LD143)))),"")</f>
        <v/>
      </c>
      <c r="LF143" s="761" t="str">
        <f t="shared" ref="LF143:LF206" si="741">IF($S143=1,ROUNDDOWN(LE143*3/10,0),"")</f>
        <v/>
      </c>
      <c r="LG143" s="735" t="str">
        <f t="shared" si="628"/>
        <v/>
      </c>
      <c r="LH143" s="530" t="str">
        <f t="shared" si="629"/>
        <v>○</v>
      </c>
      <c r="LI143" s="736">
        <f t="shared" si="630"/>
        <v>0</v>
      </c>
      <c r="LJ143" s="761">
        <f t="shared" si="631"/>
        <v>0</v>
      </c>
      <c r="LK143" s="532">
        <f t="shared" ref="LK143:LK206" si="742">IF(AND($H143=1,$S143=1),SUMIF($E$14:$E$213,$E143,$BD$14:$BD$213),0)</f>
        <v>0</v>
      </c>
      <c r="LL143" s="533" t="str">
        <f t="shared" ref="LL143:LL206" si="743">IF(AND(LK143&gt;0,LI143&lt;LK143),"×","○")</f>
        <v>○</v>
      </c>
      <c r="LM143" s="600">
        <f t="shared" si="632"/>
        <v>0</v>
      </c>
      <c r="LN143" s="602" t="str">
        <f t="shared" ref="LN143:LN206" si="744">IF(OR($LB143="×",$LH143="×",$LL143="×"),"×","○")</f>
        <v>○</v>
      </c>
      <c r="LO143" s="608">
        <f t="shared" si="633"/>
        <v>0</v>
      </c>
      <c r="LP143" s="521" t="str">
        <f t="shared" si="634"/>
        <v/>
      </c>
      <c r="LQ143" s="607">
        <f t="shared" si="635"/>
        <v>0</v>
      </c>
      <c r="LR143" s="521" t="str">
        <f t="shared" si="636"/>
        <v/>
      </c>
      <c r="LS143" s="519" t="str">
        <f t="shared" si="637"/>
        <v/>
      </c>
      <c r="LT143" s="526" t="str">
        <f t="shared" si="638"/>
        <v>○</v>
      </c>
      <c r="LU143" s="601" t="str">
        <f t="shared" ref="LU143:LU206" si="745">BZ143</f>
        <v/>
      </c>
      <c r="LV143" s="601">
        <f t="shared" ref="LV143:LV206" si="746">CA143</f>
        <v>0</v>
      </c>
      <c r="LW143" s="761">
        <f t="shared" si="639"/>
        <v>0</v>
      </c>
      <c r="LX143" s="735">
        <f t="shared" si="640"/>
        <v>0</v>
      </c>
      <c r="LY143" s="530" t="str">
        <f t="shared" si="641"/>
        <v>○</v>
      </c>
      <c r="LZ143" s="736">
        <f t="shared" si="642"/>
        <v>0</v>
      </c>
      <c r="MA143" s="761">
        <f t="shared" si="643"/>
        <v>0</v>
      </c>
      <c r="MB143" s="532">
        <f t="shared" si="644"/>
        <v>0</v>
      </c>
      <c r="MC143" s="533" t="str">
        <f t="shared" ref="MC143:MC206" si="747">IF(AND($MB143&gt;0,LZ143&lt;MB143),"×","○")</f>
        <v>○</v>
      </c>
      <c r="MD143" s="473">
        <f>IF(AND($H143=1,$T143=1),SUMIF($E$14:$E$213,E143,$CA$14:CA342),0)</f>
        <v>0</v>
      </c>
      <c r="ME143" s="856" t="str">
        <f t="shared" si="645"/>
        <v>○</v>
      </c>
      <c r="MF143" s="869" t="str">
        <f t="shared" ref="MF143:MF206" si="748">IF(AND($H143=1,$AC143=2,$AE143&gt;0),DATEDIF($AE143,$AF$2,"Y"),"")</f>
        <v/>
      </c>
      <c r="MG143" s="870" t="str">
        <f t="shared" si="646"/>
        <v/>
      </c>
      <c r="MH143" s="871" t="str">
        <f t="shared" si="647"/>
        <v/>
      </c>
      <c r="MI143" s="872" t="str">
        <f t="shared" ref="MI143:MI206" si="749">IF(AND($BR143&gt;0,$BS143&gt;0),DATEDIF($BR143,$BS143+15,"M"),"")</f>
        <v/>
      </c>
      <c r="MJ143" s="873" t="str">
        <f t="shared" si="648"/>
        <v/>
      </c>
      <c r="MK143" s="874">
        <f t="shared" si="649"/>
        <v>0</v>
      </c>
    </row>
    <row r="144" spans="1:349" s="739" customFormat="1" ht="18.649999999999999" customHeight="1">
      <c r="A144" s="610">
        <f t="shared" si="559"/>
        <v>0</v>
      </c>
      <c r="B144" s="610">
        <f t="shared" si="563"/>
        <v>0</v>
      </c>
      <c r="C144" s="610">
        <f t="shared" si="570"/>
        <v>0</v>
      </c>
      <c r="D144" s="610">
        <f t="shared" si="564"/>
        <v>0</v>
      </c>
      <c r="E144" s="610">
        <f t="shared" si="565"/>
        <v>0</v>
      </c>
      <c r="F144" s="610">
        <f t="shared" si="566"/>
        <v>0</v>
      </c>
      <c r="G144" s="610">
        <f t="shared" si="567"/>
        <v>0</v>
      </c>
      <c r="H144" s="610">
        <f t="shared" si="568"/>
        <v>0</v>
      </c>
      <c r="I144" s="611">
        <f t="shared" si="576"/>
        <v>131</v>
      </c>
      <c r="J144" s="719"/>
      <c r="K144" s="720"/>
      <c r="L144" s="720"/>
      <c r="M144" s="720"/>
      <c r="N144" s="924"/>
      <c r="O144" s="918"/>
      <c r="P144" s="742"/>
      <c r="Q144" s="637">
        <f t="shared" si="650"/>
        <v>0</v>
      </c>
      <c r="R144" s="723"/>
      <c r="S144" s="724"/>
      <c r="T144" s="724"/>
      <c r="U144" s="724"/>
      <c r="V144" s="762">
        <f t="shared" si="569"/>
        <v>0</v>
      </c>
      <c r="W144" s="741"/>
      <c r="X144" s="745"/>
      <c r="Y144" s="745"/>
      <c r="Z144" s="741"/>
      <c r="AA144" s="639" t="str">
        <f t="shared" si="651"/>
        <v/>
      </c>
      <c r="AB144" s="640" t="str">
        <f t="shared" si="652"/>
        <v/>
      </c>
      <c r="AC144" s="731"/>
      <c r="AD144" s="641">
        <f t="shared" si="653"/>
        <v>0</v>
      </c>
      <c r="AE144" s="729"/>
      <c r="AF144" s="728">
        <f>'整理番号表 （R6時） '!$AC144</f>
        <v>0</v>
      </c>
      <c r="AG144" s="730">
        <f t="shared" si="560"/>
        <v>0</v>
      </c>
      <c r="AH144" s="731"/>
      <c r="AI144" s="731"/>
      <c r="AJ144" s="639">
        <f>IF(AI144&lt;&gt;0,VLOOKUP(AI144,'整理番号表 （R6時） '!$B$20:$F$47,2,FALSE),)</f>
        <v>0</v>
      </c>
      <c r="AK144" s="733"/>
      <c r="AL144" s="733"/>
      <c r="AM144" s="733"/>
      <c r="AN144" s="752"/>
      <c r="AO144" s="644" t="str">
        <f>IF(AND($S144=1,$AN144&lt;&gt;0),VLOOKUP(AN144,'整理番号表 （R6時） '!$P$6:$Q$39,2,FALSE),IF(AND($T144=1,$AN144&gt;0,$AN144&lt;=8),VLOOKUP($AN144,'整理番号表 （R6時） '!$P$6:$Q$13,2,FALSE),IF($AN144&gt;=9,"ﾘｰｽは1～8の数字を選択","")))</f>
        <v/>
      </c>
      <c r="AP144" s="865"/>
      <c r="AQ144" s="645">
        <f t="shared" si="654"/>
        <v>0</v>
      </c>
      <c r="AR144" s="810"/>
      <c r="AS144" s="741"/>
      <c r="AT144" s="756"/>
      <c r="AU144" s="757"/>
      <c r="AV144" s="755"/>
      <c r="AW144" s="752"/>
      <c r="AX144" s="751">
        <f>IF(AW144&lt;&gt;0,VLOOKUP(AW144,'整理番号表 （R6時） '!$P$43:$R$49,2,FALSE),)</f>
        <v>0</v>
      </c>
      <c r="AY144" s="758"/>
      <c r="AZ144" s="757"/>
      <c r="BA144" s="755"/>
      <c r="BB144" s="754"/>
      <c r="BC144" s="759">
        <f t="shared" si="655"/>
        <v>0</v>
      </c>
      <c r="BD144" s="763">
        <f t="shared" si="577"/>
        <v>0</v>
      </c>
      <c r="BE144" s="759">
        <f t="shared" si="656"/>
        <v>0</v>
      </c>
      <c r="BF144" s="508"/>
      <c r="BG144" s="508"/>
      <c r="BH144" s="508"/>
      <c r="BI144" s="509"/>
      <c r="BJ144" s="770" t="str">
        <f t="shared" si="657"/>
        <v/>
      </c>
      <c r="BK144" s="772" t="str">
        <f t="shared" si="658"/>
        <v/>
      </c>
      <c r="BL144" s="648">
        <f t="shared" si="659"/>
        <v>0</v>
      </c>
      <c r="BM144" s="836"/>
      <c r="BN144" s="748"/>
      <c r="BO144" s="593"/>
      <c r="BP144" s="902"/>
      <c r="BQ144" s="756"/>
      <c r="BR144" s="756"/>
      <c r="BS144" s="756"/>
      <c r="BT144" s="929" t="str">
        <f t="shared" si="571"/>
        <v/>
      </c>
      <c r="BU144" s="911"/>
      <c r="BV144" s="752"/>
      <c r="BW144" s="751">
        <f>IF(BV144&lt;&gt;0,VLOOKUP(BV144,'整理番号表 （R6時） '!$P$43:$R$49,2,FALSE),)</f>
        <v>0</v>
      </c>
      <c r="BX144" s="758"/>
      <c r="BY144" s="757"/>
      <c r="BZ144" s="759" t="str">
        <f t="shared" si="660"/>
        <v/>
      </c>
      <c r="CA144" s="712"/>
      <c r="CB144" s="759">
        <f t="shared" si="661"/>
        <v>0</v>
      </c>
      <c r="CC144" s="763" t="str">
        <f t="shared" si="578"/>
        <v/>
      </c>
      <c r="CD144" s="754"/>
      <c r="CE144" s="754"/>
      <c r="CF144" s="759">
        <f t="shared" si="662"/>
        <v>0</v>
      </c>
      <c r="CG144" s="748"/>
      <c r="CH144" s="748"/>
      <c r="CI144" s="622"/>
      <c r="CJ144" s="853"/>
      <c r="CK144" s="854"/>
      <c r="CL144" s="665" t="str">
        <f t="shared" si="663"/>
        <v/>
      </c>
      <c r="CM144" s="666" t="str">
        <f t="shared" si="579"/>
        <v/>
      </c>
      <c r="CN144" s="744"/>
      <c r="CO144" s="496"/>
      <c r="CP144" s="762" t="str">
        <f t="shared" si="580"/>
        <v/>
      </c>
      <c r="CQ144" s="740"/>
      <c r="CR144" s="749"/>
      <c r="CS144" s="740"/>
      <c r="CT144" s="740"/>
      <c r="CU144" s="740"/>
      <c r="CV144" s="649" t="str">
        <f t="shared" si="664"/>
        <v/>
      </c>
      <c r="CW144" s="547">
        <f t="shared" si="665"/>
        <v>0</v>
      </c>
      <c r="CX144" s="762" t="str">
        <f t="shared" si="581"/>
        <v/>
      </c>
      <c r="CY144" s="715"/>
      <c r="CZ144" s="740"/>
      <c r="DA144" s="715"/>
      <c r="DB144" s="715"/>
      <c r="DC144" s="714"/>
      <c r="DD144" s="649" t="str">
        <f t="shared" si="666"/>
        <v/>
      </c>
      <c r="DE144" s="547" t="str">
        <f t="shared" si="667"/>
        <v/>
      </c>
      <c r="DF144" s="762">
        <f t="shared" si="668"/>
        <v>0</v>
      </c>
      <c r="DG144" s="762" t="str">
        <f t="shared" si="669"/>
        <v/>
      </c>
      <c r="DH144" s="762">
        <f t="shared" si="670"/>
        <v>0</v>
      </c>
      <c r="DI144" s="762">
        <f t="shared" si="671"/>
        <v>0</v>
      </c>
      <c r="DJ144" s="762">
        <f t="shared" si="672"/>
        <v>0</v>
      </c>
      <c r="DK144" s="762">
        <f t="shared" si="673"/>
        <v>0</v>
      </c>
      <c r="DL144" s="762">
        <f t="shared" si="674"/>
        <v>0</v>
      </c>
      <c r="DM144" s="762" t="str">
        <f t="shared" si="675"/>
        <v/>
      </c>
      <c r="DN144" s="855"/>
      <c r="DO144" s="661">
        <f t="shared" ref="DO144:DT153" si="750">IF(OR($CQ144&lt;=0,$CU144&lt;=0),0,IF(AND($AA144=1,$H144=1,$FU144&lt;&gt;1,DO$2&lt;=$CV144,$CV144&lt;DP$2),1,))</f>
        <v>0</v>
      </c>
      <c r="DP144" s="336">
        <f t="shared" si="750"/>
        <v>0</v>
      </c>
      <c r="DQ144" s="336">
        <f t="shared" si="750"/>
        <v>0</v>
      </c>
      <c r="DR144" s="336">
        <f t="shared" si="750"/>
        <v>0</v>
      </c>
      <c r="DS144" s="336">
        <f t="shared" si="750"/>
        <v>0</v>
      </c>
      <c r="DT144" s="336">
        <f t="shared" si="750"/>
        <v>0</v>
      </c>
      <c r="DU144" s="336">
        <f t="shared" si="582"/>
        <v>0</v>
      </c>
      <c r="DV144" s="336">
        <f t="shared" ref="DV144:EA153" si="751">IF($CU144&lt;0,0,IF(AND($AA144=1,$H144=1,$FU144&lt;&gt;1,DV$2&lt;=$CW144,$CW144&lt;DW$2),1,))</f>
        <v>0</v>
      </c>
      <c r="DW144" s="336">
        <f t="shared" si="751"/>
        <v>0</v>
      </c>
      <c r="DX144" s="336">
        <f t="shared" si="751"/>
        <v>0</v>
      </c>
      <c r="DY144" s="336">
        <f t="shared" si="751"/>
        <v>0</v>
      </c>
      <c r="DZ144" s="336">
        <f t="shared" si="751"/>
        <v>0</v>
      </c>
      <c r="EA144" s="336">
        <f t="shared" si="751"/>
        <v>0</v>
      </c>
      <c r="EB144" s="336">
        <f t="shared" si="583"/>
        <v>0</v>
      </c>
      <c r="EC144" s="336">
        <f t="shared" si="584"/>
        <v>0</v>
      </c>
      <c r="ED144" s="336">
        <f t="shared" si="585"/>
        <v>0</v>
      </c>
      <c r="EE144" s="336">
        <f t="shared" si="586"/>
        <v>0</v>
      </c>
      <c r="EF144" s="336">
        <f t="shared" si="587"/>
        <v>0</v>
      </c>
      <c r="EG144" s="390">
        <f t="shared" si="588"/>
        <v>0</v>
      </c>
      <c r="EH144" s="650">
        <f t="shared" si="676"/>
        <v>0</v>
      </c>
      <c r="EI144" s="650">
        <f>IF($AA144=1,IF(SUM($EH144:EH144)&lt;&gt;1,IF(SUM(GR144,HC144,HL144)&gt;0,1,),),)</f>
        <v>0</v>
      </c>
      <c r="EJ144" s="650">
        <f>IF($AA144=1,IF(SUM($EH144:EI144)&lt;&gt;1,IF(SUM(GS144,HD144,HM144)&gt;0,1,),),)</f>
        <v>0</v>
      </c>
      <c r="EK144" s="650">
        <f>IF($AA144=1,IF(SUM($EH144:EJ144)&lt;&gt;1,IF(SUM(GT144,HE144,HN144)&gt;0,1,),),)</f>
        <v>0</v>
      </c>
      <c r="EL144" s="650">
        <f>IF($AA144=1,IF(SUM($EH144:EK144)&lt;&gt;1,IF(SUM(GU144,GZ144,HF144,HO144)&gt;0,1,),),)</f>
        <v>0</v>
      </c>
      <c r="EM144" s="650">
        <f>IF($AA144=1,IF(SUM($EH144:EK144)&lt;&gt;1,IF(SUM(GV144,HG144,HP144)&gt;0,1,),),)</f>
        <v>0</v>
      </c>
      <c r="EN144" s="650">
        <f>IF($AA144=1,IF(SUM($EH144:EL144)&lt;&gt;1,IF(SUM(GW144,HH144,HQ144)&gt;0,1,),),)</f>
        <v>0</v>
      </c>
      <c r="EO144" s="650">
        <f>IF($AA144=1,IF(SUM($EH144:EM144)&lt;&gt;1,IF(SUM(GX144,HI144,HR144)&gt;0,1,),),)</f>
        <v>0</v>
      </c>
      <c r="EP144" s="650">
        <f>IF($AA144=1,IF(SUM($EH144:EO144)&lt;&gt;1,IF(SUM(GY144,HJ144,HS144,HA144)&gt;0,1,),),)</f>
        <v>0</v>
      </c>
      <c r="EQ144" s="818"/>
      <c r="ER144" s="818"/>
      <c r="ES144" s="818"/>
      <c r="ET144" s="818"/>
      <c r="EU144" s="818"/>
      <c r="EV144" s="818"/>
      <c r="EW144" s="59"/>
      <c r="EX144" s="59"/>
      <c r="EY144" s="59"/>
      <c r="EZ144" s="59"/>
      <c r="FA144" s="59"/>
      <c r="FB144" s="650">
        <f t="shared" si="589"/>
        <v>0</v>
      </c>
      <c r="FC144" s="59"/>
      <c r="FD144" s="59"/>
      <c r="FE144" s="59"/>
      <c r="FF144" s="59"/>
      <c r="FG144" s="59"/>
      <c r="FH144" s="59"/>
      <c r="FI144" s="59"/>
      <c r="FJ144" s="59"/>
      <c r="FK144" s="59"/>
      <c r="FL144" s="59"/>
      <c r="FM144" s="59"/>
      <c r="FN144" s="59"/>
      <c r="FO144" s="59"/>
      <c r="FP144" s="59"/>
      <c r="FQ144" s="59"/>
      <c r="FR144" s="59"/>
      <c r="FS144" s="59"/>
      <c r="FT144" s="59"/>
      <c r="FU144" s="59"/>
      <c r="FV144" s="59"/>
      <c r="FW144" s="59"/>
      <c r="FX144" s="59"/>
      <c r="FY144" s="59"/>
      <c r="FZ144" s="59"/>
      <c r="GA144" s="511"/>
      <c r="GB144" s="59"/>
      <c r="GC144" s="932"/>
      <c r="GD144" s="662"/>
      <c r="GE144" s="512"/>
      <c r="GF144" s="513"/>
      <c r="GG144" s="514"/>
      <c r="GH144" s="514"/>
      <c r="GI144" s="515">
        <f t="shared" si="590"/>
        <v>0</v>
      </c>
      <c r="GJ144" s="516">
        <f t="shared" si="591"/>
        <v>0</v>
      </c>
      <c r="GK144" s="517">
        <f t="shared" si="592"/>
        <v>0</v>
      </c>
      <c r="GL144" s="518">
        <f t="shared" si="593"/>
        <v>0</v>
      </c>
      <c r="GM144" s="518">
        <f t="shared" si="594"/>
        <v>0</v>
      </c>
      <c r="GN144" s="518">
        <f t="shared" si="595"/>
        <v>0</v>
      </c>
      <c r="GO144" s="518">
        <f t="shared" si="596"/>
        <v>0</v>
      </c>
      <c r="GP144" s="517">
        <f t="shared" si="677"/>
        <v>0</v>
      </c>
      <c r="GQ144" s="517">
        <f t="shared" si="678"/>
        <v>0</v>
      </c>
      <c r="GR144" s="517">
        <f>IF($GF144&lt;&gt;1,IF(AND(SUM($GQ144:GQ144)&lt;&gt;1),IF($GI144&gt;=10,1,),),0)</f>
        <v>0</v>
      </c>
      <c r="GS144" s="517">
        <f>IF($GF144&lt;&gt;1,IF(AND(SUM($GQ144:GR144)&lt;&gt;1),IF(AND($GE144=1,$GI144&gt;=4),1,),),0)</f>
        <v>0</v>
      </c>
      <c r="GT144" s="517">
        <f>IF($GF144&lt;&gt;1,IF(AND(SUM($GQ144:GS144)&lt;&gt;1),IF(AND($GE144=1,$GI144&gt;=2),1,),),0)</f>
        <v>0</v>
      </c>
      <c r="GU144" s="517">
        <f>IF($GF144&lt;&gt;1,IF(AND(SUM($GQ144:GT144)&lt;&gt;1),IF(AND($GE144=1,$GI144&gt;0),1,),),0)</f>
        <v>0</v>
      </c>
      <c r="GV144" s="517">
        <f>IF($GF144&lt;&gt;1,IF(AND(SUM($GQ144:GU144)&lt;&gt;1),IF($GI144&gt;=4,1,),),0)</f>
        <v>0</v>
      </c>
      <c r="GW144" s="517">
        <f>IF($GF144&lt;&gt;1,IF(AND(SUM($GQ144:GV144)&lt;&gt;1),IF($GE144=1,1,),),0)</f>
        <v>0</v>
      </c>
      <c r="GX144" s="517">
        <f>IF($GF144&lt;&gt;1,IF(AND(SUM($GQ144:GW144)&lt;&gt;1),IF($GI144&gt;=2,1,),),0)</f>
        <v>0</v>
      </c>
      <c r="GY144" s="517">
        <f>IF($GF144&lt;&gt;1,IF(AND(SUM($GQ144:GX144)&lt;&gt;1),IF($GI144&gt;0,1,),),0)</f>
        <v>0</v>
      </c>
      <c r="GZ144" s="517">
        <f t="shared" si="679"/>
        <v>0</v>
      </c>
      <c r="HA144" s="517">
        <f>IF(AND(SUM($GZ144:GZ144)&lt;&gt;1,$GP144=4,$GF144=1,$GI144&gt;0),1,0)</f>
        <v>0</v>
      </c>
      <c r="HB144" s="517">
        <f t="shared" si="680"/>
        <v>0</v>
      </c>
      <c r="HC144" s="517">
        <f t="shared" si="681"/>
        <v>0</v>
      </c>
      <c r="HD144" s="517">
        <f>IF(AND($GP144=2,SUM($HB144:HC144)&lt;&gt;1),IF(AND($GE144=1,$GJ144&gt;=0.2),1,),)</f>
        <v>0</v>
      </c>
      <c r="HE144" s="517">
        <f>IF(AND($GP144=2,SUM($HB144:HD144)&lt;&gt;1),IF(AND($GE144=1,$GJ144&gt;=0.1),1,),)</f>
        <v>0</v>
      </c>
      <c r="HF144" s="517">
        <f>IF(AND($GP144=2,SUM($HB144:HE144)&lt;&gt;1),IF(AND($GE144=1,$GI144&gt;0),1,),)</f>
        <v>0</v>
      </c>
      <c r="HG144" s="517">
        <f>IF(AND($GP144=2,SUM($HB144:HF144)&lt;&gt;1),IF($GJ144&gt;=0.2,1,),)</f>
        <v>0</v>
      </c>
      <c r="HH144" s="517">
        <f>IF(AND($GP144=2,SUM($HB144:HG144)&lt;&gt;1),IF($GE144=1,1,),)</f>
        <v>0</v>
      </c>
      <c r="HI144" s="517">
        <f>IF(AND($GP144=2,SUM($HB144:HH144)&lt;&gt;1),IF($GJ144&gt;=0.1,1,),)</f>
        <v>0</v>
      </c>
      <c r="HJ144" s="517">
        <f>IF(AND(SUM($HB144:HI144)&lt;&gt;1,$GP144=2,$GI144&gt;0),1,)</f>
        <v>0</v>
      </c>
      <c r="HK144" s="517">
        <f t="shared" si="682"/>
        <v>0</v>
      </c>
      <c r="HL144" s="517">
        <f t="shared" si="683"/>
        <v>0</v>
      </c>
      <c r="HM144" s="517">
        <f>IF(AND($GP144=3,SUM($HK144:HL144)&lt;&gt;1),IF(AND($GE144=1,$GJ144&gt;=0.1),1,),)</f>
        <v>0</v>
      </c>
      <c r="HN144" s="517">
        <f>IF(AND($GP144=3,SUM($HK144:HM144)&lt;&gt;1),IF(AND($GE144=1,$GJ144&gt;=0.05),1,),)</f>
        <v>0</v>
      </c>
      <c r="HO144" s="517">
        <f>IF(AND($GP144=3,SUM($HK144:HN144)&lt;&gt;1),IF(AND($GE144=1,$GI144&gt;0),1,),)</f>
        <v>0</v>
      </c>
      <c r="HP144" s="517">
        <f>IF(AND($GP144=3,SUM($HK144:HO144)&lt;&gt;1),IF($GJ144&gt;=0.1,1,),)</f>
        <v>0</v>
      </c>
      <c r="HQ144" s="517">
        <f>IF(AND($GP144=3,SUM($HK144:HP144)&lt;&gt;1),IF($GE144=1,1,),)</f>
        <v>0</v>
      </c>
      <c r="HR144" s="517">
        <f>IF(AND($GP144=3,SUM($HK144:HQ144)&lt;&gt;1),IF($GJ144&gt;=0.05,1,),)</f>
        <v>0</v>
      </c>
      <c r="HS144" s="517">
        <f>IF(AND(SUM($HK144:HR144)&lt;&gt;1,$GP144=3,$GF144=1,$GI144&gt;0),1,)</f>
        <v>0</v>
      </c>
      <c r="HT144" s="831"/>
      <c r="HU144" s="520">
        <f t="shared" si="684"/>
        <v>0</v>
      </c>
      <c r="HV144" s="521">
        <f t="shared" si="685"/>
        <v>0</v>
      </c>
      <c r="HW144" s="521">
        <f t="shared" si="686"/>
        <v>0</v>
      </c>
      <c r="HX144" s="521">
        <f t="shared" si="687"/>
        <v>0</v>
      </c>
      <c r="HY144" s="521">
        <f t="shared" si="688"/>
        <v>0</v>
      </c>
      <c r="HZ144" s="521">
        <f t="shared" si="689"/>
        <v>0</v>
      </c>
      <c r="IA144" s="521">
        <f t="shared" si="690"/>
        <v>0</v>
      </c>
      <c r="IB144" s="521">
        <f t="shared" si="691"/>
        <v>0</v>
      </c>
      <c r="IC144" s="521">
        <f t="shared" si="692"/>
        <v>0</v>
      </c>
      <c r="ID144" s="521">
        <f t="shared" si="693"/>
        <v>0</v>
      </c>
      <c r="IE144" s="521">
        <f t="shared" si="694"/>
        <v>0</v>
      </c>
      <c r="IF144" s="521">
        <f t="shared" si="695"/>
        <v>0</v>
      </c>
      <c r="IG144" s="521">
        <f t="shared" si="696"/>
        <v>0</v>
      </c>
      <c r="IH144" s="521">
        <f t="shared" si="697"/>
        <v>0</v>
      </c>
      <c r="II144" s="521">
        <f t="shared" si="698"/>
        <v>0</v>
      </c>
      <c r="IJ144" s="521">
        <f t="shared" si="699"/>
        <v>0</v>
      </c>
      <c r="IK144" s="521">
        <f t="shared" si="700"/>
        <v>0</v>
      </c>
      <c r="IL144" s="521">
        <f t="shared" si="701"/>
        <v>0</v>
      </c>
      <c r="IM144" s="521">
        <f t="shared" si="702"/>
        <v>0</v>
      </c>
      <c r="IN144" s="521">
        <f t="shared" si="597"/>
        <v>0</v>
      </c>
      <c r="IO144" s="521">
        <f t="shared" si="598"/>
        <v>0</v>
      </c>
      <c r="IP144" s="521">
        <f t="shared" si="599"/>
        <v>0</v>
      </c>
      <c r="IQ144" s="521">
        <f t="shared" si="600"/>
        <v>0</v>
      </c>
      <c r="IR144" s="521">
        <f t="shared" si="601"/>
        <v>0</v>
      </c>
      <c r="IS144" s="521">
        <f t="shared" si="602"/>
        <v>0</v>
      </c>
      <c r="IT144" s="521">
        <f t="shared" si="603"/>
        <v>0</v>
      </c>
      <c r="IU144" s="521">
        <f t="shared" si="604"/>
        <v>0</v>
      </c>
      <c r="IV144" s="521">
        <f t="shared" si="605"/>
        <v>0</v>
      </c>
      <c r="IW144" s="823">
        <f t="shared" si="606"/>
        <v>0</v>
      </c>
      <c r="IX144" s="521">
        <f t="shared" si="607"/>
        <v>0</v>
      </c>
      <c r="IY144" s="521">
        <f t="shared" si="608"/>
        <v>0</v>
      </c>
      <c r="IZ144" s="823">
        <f t="shared" si="703"/>
        <v>0</v>
      </c>
      <c r="JA144" s="521">
        <f t="shared" si="609"/>
        <v>0</v>
      </c>
      <c r="JB144" s="521">
        <f t="shared" si="610"/>
        <v>0</v>
      </c>
      <c r="JC144" s="521">
        <f t="shared" si="611"/>
        <v>0</v>
      </c>
      <c r="JD144" s="521">
        <f t="shared" si="704"/>
        <v>0</v>
      </c>
      <c r="JE144" s="521">
        <f t="shared" si="705"/>
        <v>0</v>
      </c>
      <c r="JF144" s="521">
        <f t="shared" si="706"/>
        <v>0</v>
      </c>
      <c r="JG144" s="521">
        <f t="shared" si="707"/>
        <v>0</v>
      </c>
      <c r="JH144" s="521">
        <f t="shared" si="708"/>
        <v>0</v>
      </c>
      <c r="JI144" s="521">
        <f t="shared" si="709"/>
        <v>0</v>
      </c>
      <c r="JJ144" s="521">
        <f t="shared" si="710"/>
        <v>0</v>
      </c>
      <c r="JK144" s="521">
        <f t="shared" si="711"/>
        <v>0</v>
      </c>
      <c r="JL144" s="521">
        <f t="shared" si="712"/>
        <v>0</v>
      </c>
      <c r="JM144" s="521">
        <f t="shared" si="713"/>
        <v>0</v>
      </c>
      <c r="JN144" s="521">
        <f t="shared" si="714"/>
        <v>0</v>
      </c>
      <c r="JO144" s="521">
        <f t="shared" si="715"/>
        <v>0</v>
      </c>
      <c r="JP144" s="521">
        <f t="shared" si="716"/>
        <v>0</v>
      </c>
      <c r="JQ144" s="521">
        <f t="shared" si="717"/>
        <v>0</v>
      </c>
      <c r="JR144" s="521">
        <f t="shared" si="718"/>
        <v>0</v>
      </c>
      <c r="JS144" s="521">
        <f t="shared" si="719"/>
        <v>0</v>
      </c>
      <c r="JT144" s="521">
        <f t="shared" si="720"/>
        <v>0</v>
      </c>
      <c r="JU144" s="521">
        <f t="shared" si="721"/>
        <v>0</v>
      </c>
      <c r="JV144" s="521">
        <f t="shared" si="722"/>
        <v>0</v>
      </c>
      <c r="JW144" s="521">
        <f t="shared" si="723"/>
        <v>0</v>
      </c>
      <c r="JX144" s="521">
        <f t="shared" si="724"/>
        <v>0</v>
      </c>
      <c r="JY144" s="521">
        <f t="shared" si="725"/>
        <v>0</v>
      </c>
      <c r="JZ144" s="521">
        <f t="shared" si="726"/>
        <v>0</v>
      </c>
      <c r="KA144" s="521">
        <f t="shared" si="727"/>
        <v>0</v>
      </c>
      <c r="KB144" s="521">
        <f t="shared" si="728"/>
        <v>0</v>
      </c>
      <c r="KC144" s="521">
        <f t="shared" si="729"/>
        <v>0</v>
      </c>
      <c r="KD144" s="521">
        <f t="shared" si="730"/>
        <v>0</v>
      </c>
      <c r="KE144" s="521">
        <f t="shared" si="731"/>
        <v>0</v>
      </c>
      <c r="KF144" s="521">
        <f t="shared" si="612"/>
        <v>0</v>
      </c>
      <c r="KG144" s="521">
        <f t="shared" si="732"/>
        <v>0</v>
      </c>
      <c r="KH144" s="521">
        <f t="shared" si="733"/>
        <v>0</v>
      </c>
      <c r="KI144" s="522">
        <f t="shared" si="734"/>
        <v>0</v>
      </c>
      <c r="KJ144" s="521">
        <f t="shared" si="613"/>
        <v>0</v>
      </c>
      <c r="KK144" s="760">
        <f>IF(H144=1,VLOOKUP(C144,'総括表 (A表)'!$E$12:$AW$542,42,FALSE),)</f>
        <v>0</v>
      </c>
      <c r="KL144" s="524">
        <f t="shared" si="735"/>
        <v>0</v>
      </c>
      <c r="KM144" s="521" t="str">
        <f t="shared" si="614"/>
        <v/>
      </c>
      <c r="KN144" s="521" t="str">
        <f t="shared" si="615"/>
        <v/>
      </c>
      <c r="KO144" s="521" t="str">
        <f t="shared" si="736"/>
        <v/>
      </c>
      <c r="KP144" s="521" t="str">
        <f t="shared" si="616"/>
        <v/>
      </c>
      <c r="KQ144" s="521" t="str">
        <f t="shared" si="617"/>
        <v/>
      </c>
      <c r="KR144" s="521" t="str">
        <f t="shared" si="618"/>
        <v/>
      </c>
      <c r="KS144" s="521" t="str">
        <f t="shared" si="619"/>
        <v/>
      </c>
      <c r="KT144" s="521" t="str">
        <f t="shared" si="620"/>
        <v/>
      </c>
      <c r="KU144" s="760" t="str">
        <f t="shared" si="621"/>
        <v/>
      </c>
      <c r="KV144" s="521" t="str">
        <f t="shared" si="622"/>
        <v/>
      </c>
      <c r="KW144" s="520">
        <f t="shared" si="623"/>
        <v>0</v>
      </c>
      <c r="KX144" s="521" t="str">
        <f t="shared" si="737"/>
        <v/>
      </c>
      <c r="KY144" s="525">
        <f t="shared" si="624"/>
        <v>0</v>
      </c>
      <c r="KZ144" s="521" t="str">
        <f t="shared" si="625"/>
        <v/>
      </c>
      <c r="LA144" s="760" t="str">
        <f t="shared" si="626"/>
        <v/>
      </c>
      <c r="LB144" s="526" t="str">
        <f t="shared" si="627"/>
        <v>○</v>
      </c>
      <c r="LC144" s="520">
        <f t="shared" si="738"/>
        <v>0</v>
      </c>
      <c r="LD144" s="527">
        <f t="shared" si="739"/>
        <v>0</v>
      </c>
      <c r="LE144" s="527" t="str">
        <f t="shared" si="740"/>
        <v/>
      </c>
      <c r="LF144" s="761" t="str">
        <f t="shared" si="741"/>
        <v/>
      </c>
      <c r="LG144" s="735" t="str">
        <f t="shared" si="628"/>
        <v/>
      </c>
      <c r="LH144" s="530" t="str">
        <f t="shared" si="629"/>
        <v>○</v>
      </c>
      <c r="LI144" s="736">
        <f t="shared" si="630"/>
        <v>0</v>
      </c>
      <c r="LJ144" s="761">
        <f t="shared" si="631"/>
        <v>0</v>
      </c>
      <c r="LK144" s="532">
        <f t="shared" si="742"/>
        <v>0</v>
      </c>
      <c r="LL144" s="533" t="str">
        <f t="shared" si="743"/>
        <v>○</v>
      </c>
      <c r="LM144" s="600">
        <f t="shared" si="632"/>
        <v>0</v>
      </c>
      <c r="LN144" s="602" t="str">
        <f t="shared" si="744"/>
        <v>○</v>
      </c>
      <c r="LO144" s="608">
        <f t="shared" si="633"/>
        <v>0</v>
      </c>
      <c r="LP144" s="521" t="str">
        <f t="shared" si="634"/>
        <v/>
      </c>
      <c r="LQ144" s="607">
        <f t="shared" si="635"/>
        <v>0</v>
      </c>
      <c r="LR144" s="521" t="str">
        <f t="shared" si="636"/>
        <v/>
      </c>
      <c r="LS144" s="519" t="str">
        <f t="shared" si="637"/>
        <v/>
      </c>
      <c r="LT144" s="526" t="str">
        <f t="shared" si="638"/>
        <v>○</v>
      </c>
      <c r="LU144" s="601" t="str">
        <f t="shared" si="745"/>
        <v/>
      </c>
      <c r="LV144" s="601">
        <f t="shared" si="746"/>
        <v>0</v>
      </c>
      <c r="LW144" s="761">
        <f t="shared" si="639"/>
        <v>0</v>
      </c>
      <c r="LX144" s="735">
        <f t="shared" si="640"/>
        <v>0</v>
      </c>
      <c r="LY144" s="530" t="str">
        <f t="shared" si="641"/>
        <v>○</v>
      </c>
      <c r="LZ144" s="736">
        <f t="shared" si="642"/>
        <v>0</v>
      </c>
      <c r="MA144" s="761">
        <f t="shared" si="643"/>
        <v>0</v>
      </c>
      <c r="MB144" s="532">
        <f t="shared" si="644"/>
        <v>0</v>
      </c>
      <c r="MC144" s="533" t="str">
        <f t="shared" si="747"/>
        <v>○</v>
      </c>
      <c r="MD144" s="473">
        <f>IF(AND($H144=1,$T144=1),SUMIF($E$14:$E$213,E144,$CA$14:CA343),0)</f>
        <v>0</v>
      </c>
      <c r="ME144" s="856" t="str">
        <f t="shared" si="645"/>
        <v>○</v>
      </c>
      <c r="MF144" s="869" t="str">
        <f t="shared" si="748"/>
        <v/>
      </c>
      <c r="MG144" s="870" t="str">
        <f t="shared" si="646"/>
        <v/>
      </c>
      <c r="MH144" s="871" t="str">
        <f t="shared" si="647"/>
        <v/>
      </c>
      <c r="MI144" s="872" t="str">
        <f t="shared" si="749"/>
        <v/>
      </c>
      <c r="MJ144" s="873" t="str">
        <f t="shared" si="648"/>
        <v/>
      </c>
      <c r="MK144" s="874">
        <f t="shared" si="649"/>
        <v>0</v>
      </c>
    </row>
    <row r="145" spans="1:349" s="739" customFormat="1" ht="18.649999999999999" customHeight="1">
      <c r="A145" s="610">
        <f t="shared" si="559"/>
        <v>0</v>
      </c>
      <c r="B145" s="610">
        <f t="shared" si="563"/>
        <v>0</v>
      </c>
      <c r="C145" s="610">
        <f t="shared" si="570"/>
        <v>0</v>
      </c>
      <c r="D145" s="610">
        <f t="shared" si="564"/>
        <v>0</v>
      </c>
      <c r="E145" s="610">
        <f t="shared" si="565"/>
        <v>0</v>
      </c>
      <c r="F145" s="610">
        <f t="shared" si="566"/>
        <v>0</v>
      </c>
      <c r="G145" s="610">
        <f t="shared" si="567"/>
        <v>0</v>
      </c>
      <c r="H145" s="610">
        <f t="shared" si="568"/>
        <v>0</v>
      </c>
      <c r="I145" s="611">
        <f t="shared" si="576"/>
        <v>132</v>
      </c>
      <c r="J145" s="719"/>
      <c r="K145" s="720"/>
      <c r="L145" s="720"/>
      <c r="M145" s="720"/>
      <c r="N145" s="924"/>
      <c r="O145" s="918"/>
      <c r="P145" s="742"/>
      <c r="Q145" s="637">
        <f t="shared" si="650"/>
        <v>0</v>
      </c>
      <c r="R145" s="723"/>
      <c r="S145" s="724"/>
      <c r="T145" s="724"/>
      <c r="U145" s="724"/>
      <c r="V145" s="762">
        <f t="shared" si="569"/>
        <v>0</v>
      </c>
      <c r="W145" s="741"/>
      <c r="X145" s="745"/>
      <c r="Y145" s="745"/>
      <c r="Z145" s="741"/>
      <c r="AA145" s="639" t="str">
        <f t="shared" si="651"/>
        <v/>
      </c>
      <c r="AB145" s="640" t="str">
        <f t="shared" si="652"/>
        <v/>
      </c>
      <c r="AC145" s="731"/>
      <c r="AD145" s="641">
        <f t="shared" si="653"/>
        <v>0</v>
      </c>
      <c r="AE145" s="729"/>
      <c r="AF145" s="728">
        <f>'整理番号表 （R6時） '!$AC145</f>
        <v>0</v>
      </c>
      <c r="AG145" s="730">
        <f t="shared" si="560"/>
        <v>0</v>
      </c>
      <c r="AH145" s="731"/>
      <c r="AI145" s="731"/>
      <c r="AJ145" s="639">
        <f>IF(AI145&lt;&gt;0,VLOOKUP(AI145,'整理番号表 （R6時） '!$B$20:$F$47,2,FALSE),)</f>
        <v>0</v>
      </c>
      <c r="AK145" s="733"/>
      <c r="AL145" s="733"/>
      <c r="AM145" s="733"/>
      <c r="AN145" s="752"/>
      <c r="AO145" s="644" t="str">
        <f>IF(AND($S145=1,$AN145&lt;&gt;0),VLOOKUP(AN145,'整理番号表 （R6時） '!$P$6:$Q$39,2,FALSE),IF(AND($T145=1,$AN145&gt;0,$AN145&lt;=8),VLOOKUP($AN145,'整理番号表 （R6時） '!$P$6:$Q$13,2,FALSE),IF($AN145&gt;=9,"ﾘｰｽは1～8の数字を選択","")))</f>
        <v/>
      </c>
      <c r="AP145" s="865"/>
      <c r="AQ145" s="645">
        <f t="shared" si="654"/>
        <v>0</v>
      </c>
      <c r="AR145" s="810"/>
      <c r="AS145" s="741"/>
      <c r="AT145" s="756"/>
      <c r="AU145" s="757"/>
      <c r="AV145" s="755"/>
      <c r="AW145" s="752"/>
      <c r="AX145" s="751">
        <f>IF(AW145&lt;&gt;0,VLOOKUP(AW145,'整理番号表 （R6時） '!$P$43:$R$49,2,FALSE),)</f>
        <v>0</v>
      </c>
      <c r="AY145" s="758"/>
      <c r="AZ145" s="757"/>
      <c r="BA145" s="755"/>
      <c r="BB145" s="754"/>
      <c r="BC145" s="759">
        <f t="shared" si="655"/>
        <v>0</v>
      </c>
      <c r="BD145" s="763">
        <f t="shared" si="577"/>
        <v>0</v>
      </c>
      <c r="BE145" s="759">
        <f t="shared" si="656"/>
        <v>0</v>
      </c>
      <c r="BF145" s="508"/>
      <c r="BG145" s="508"/>
      <c r="BH145" s="508"/>
      <c r="BI145" s="509"/>
      <c r="BJ145" s="770" t="str">
        <f t="shared" si="657"/>
        <v/>
      </c>
      <c r="BK145" s="772" t="str">
        <f t="shared" si="658"/>
        <v/>
      </c>
      <c r="BL145" s="648">
        <f t="shared" si="659"/>
        <v>0</v>
      </c>
      <c r="BM145" s="836"/>
      <c r="BN145" s="748"/>
      <c r="BO145" s="593"/>
      <c r="BP145" s="902"/>
      <c r="BQ145" s="756"/>
      <c r="BR145" s="756"/>
      <c r="BS145" s="756"/>
      <c r="BT145" s="929" t="str">
        <f t="shared" si="571"/>
        <v/>
      </c>
      <c r="BU145" s="911"/>
      <c r="BV145" s="752"/>
      <c r="BW145" s="751">
        <f>IF(BV145&lt;&gt;0,VLOOKUP(BV145,'整理番号表 （R6時） '!$P$43:$R$49,2,FALSE),)</f>
        <v>0</v>
      </c>
      <c r="BX145" s="758"/>
      <c r="BY145" s="757"/>
      <c r="BZ145" s="759" t="str">
        <f t="shared" si="660"/>
        <v/>
      </c>
      <c r="CA145" s="712"/>
      <c r="CB145" s="759">
        <f t="shared" si="661"/>
        <v>0</v>
      </c>
      <c r="CC145" s="763" t="str">
        <f t="shared" si="578"/>
        <v/>
      </c>
      <c r="CD145" s="754"/>
      <c r="CE145" s="754"/>
      <c r="CF145" s="759">
        <f t="shared" si="662"/>
        <v>0</v>
      </c>
      <c r="CG145" s="748"/>
      <c r="CH145" s="748"/>
      <c r="CI145" s="622"/>
      <c r="CJ145" s="853"/>
      <c r="CK145" s="854"/>
      <c r="CL145" s="665" t="str">
        <f t="shared" si="663"/>
        <v/>
      </c>
      <c r="CM145" s="666" t="str">
        <f t="shared" si="579"/>
        <v/>
      </c>
      <c r="CN145" s="744"/>
      <c r="CO145" s="496"/>
      <c r="CP145" s="762" t="str">
        <f t="shared" si="580"/>
        <v/>
      </c>
      <c r="CQ145" s="740"/>
      <c r="CR145" s="749"/>
      <c r="CS145" s="740"/>
      <c r="CT145" s="740"/>
      <c r="CU145" s="740"/>
      <c r="CV145" s="649" t="str">
        <f t="shared" si="664"/>
        <v/>
      </c>
      <c r="CW145" s="547">
        <f t="shared" si="665"/>
        <v>0</v>
      </c>
      <c r="CX145" s="762" t="str">
        <f t="shared" si="581"/>
        <v/>
      </c>
      <c r="CY145" s="715"/>
      <c r="CZ145" s="740"/>
      <c r="DA145" s="715"/>
      <c r="DB145" s="715"/>
      <c r="DC145" s="714"/>
      <c r="DD145" s="649" t="str">
        <f t="shared" si="666"/>
        <v/>
      </c>
      <c r="DE145" s="547" t="str">
        <f t="shared" si="667"/>
        <v/>
      </c>
      <c r="DF145" s="762">
        <f t="shared" si="668"/>
        <v>0</v>
      </c>
      <c r="DG145" s="762" t="str">
        <f t="shared" si="669"/>
        <v/>
      </c>
      <c r="DH145" s="762">
        <f t="shared" si="670"/>
        <v>0</v>
      </c>
      <c r="DI145" s="762">
        <f t="shared" si="671"/>
        <v>0</v>
      </c>
      <c r="DJ145" s="762">
        <f t="shared" si="672"/>
        <v>0</v>
      </c>
      <c r="DK145" s="762">
        <f t="shared" si="673"/>
        <v>0</v>
      </c>
      <c r="DL145" s="762">
        <f t="shared" si="674"/>
        <v>0</v>
      </c>
      <c r="DM145" s="762" t="str">
        <f t="shared" si="675"/>
        <v/>
      </c>
      <c r="DN145" s="855"/>
      <c r="DO145" s="661">
        <f t="shared" si="750"/>
        <v>0</v>
      </c>
      <c r="DP145" s="336">
        <f t="shared" si="750"/>
        <v>0</v>
      </c>
      <c r="DQ145" s="336">
        <f t="shared" si="750"/>
        <v>0</v>
      </c>
      <c r="DR145" s="336">
        <f t="shared" si="750"/>
        <v>0</v>
      </c>
      <c r="DS145" s="336">
        <f t="shared" si="750"/>
        <v>0</v>
      </c>
      <c r="DT145" s="336">
        <f t="shared" si="750"/>
        <v>0</v>
      </c>
      <c r="DU145" s="336">
        <f t="shared" si="582"/>
        <v>0</v>
      </c>
      <c r="DV145" s="336">
        <f t="shared" si="751"/>
        <v>0</v>
      </c>
      <c r="DW145" s="336">
        <f t="shared" si="751"/>
        <v>0</v>
      </c>
      <c r="DX145" s="336">
        <f t="shared" si="751"/>
        <v>0</v>
      </c>
      <c r="DY145" s="336">
        <f t="shared" si="751"/>
        <v>0</v>
      </c>
      <c r="DZ145" s="336">
        <f t="shared" si="751"/>
        <v>0</v>
      </c>
      <c r="EA145" s="336">
        <f t="shared" si="751"/>
        <v>0</v>
      </c>
      <c r="EB145" s="336">
        <f t="shared" si="583"/>
        <v>0</v>
      </c>
      <c r="EC145" s="336">
        <f t="shared" si="584"/>
        <v>0</v>
      </c>
      <c r="ED145" s="336">
        <f t="shared" si="585"/>
        <v>0</v>
      </c>
      <c r="EE145" s="336">
        <f t="shared" si="586"/>
        <v>0</v>
      </c>
      <c r="EF145" s="336">
        <f t="shared" si="587"/>
        <v>0</v>
      </c>
      <c r="EG145" s="390">
        <f t="shared" si="588"/>
        <v>0</v>
      </c>
      <c r="EH145" s="650">
        <f t="shared" si="676"/>
        <v>0</v>
      </c>
      <c r="EI145" s="650">
        <f>IF($AA145=1,IF(SUM($EH145:EH145)&lt;&gt;1,IF(SUM(GR145,HC145,HL145)&gt;0,1,),),)</f>
        <v>0</v>
      </c>
      <c r="EJ145" s="650">
        <f>IF($AA145=1,IF(SUM($EH145:EI145)&lt;&gt;1,IF(SUM(GS145,HD145,HM145)&gt;0,1,),),)</f>
        <v>0</v>
      </c>
      <c r="EK145" s="650">
        <f>IF($AA145=1,IF(SUM($EH145:EJ145)&lt;&gt;1,IF(SUM(GT145,HE145,HN145)&gt;0,1,),),)</f>
        <v>0</v>
      </c>
      <c r="EL145" s="650">
        <f>IF($AA145=1,IF(SUM($EH145:EK145)&lt;&gt;1,IF(SUM(GU145,GZ145,HF145,HO145)&gt;0,1,),),)</f>
        <v>0</v>
      </c>
      <c r="EM145" s="650">
        <f>IF($AA145=1,IF(SUM($EH145:EK145)&lt;&gt;1,IF(SUM(GV145,HG145,HP145)&gt;0,1,),),)</f>
        <v>0</v>
      </c>
      <c r="EN145" s="650">
        <f>IF($AA145=1,IF(SUM($EH145:EL145)&lt;&gt;1,IF(SUM(GW145,HH145,HQ145)&gt;0,1,),),)</f>
        <v>0</v>
      </c>
      <c r="EO145" s="650">
        <f>IF($AA145=1,IF(SUM($EH145:EM145)&lt;&gt;1,IF(SUM(GX145,HI145,HR145)&gt;0,1,),),)</f>
        <v>0</v>
      </c>
      <c r="EP145" s="650">
        <f>IF($AA145=1,IF(SUM($EH145:EO145)&lt;&gt;1,IF(SUM(GY145,HJ145,HS145,HA145)&gt;0,1,),),)</f>
        <v>0</v>
      </c>
      <c r="EQ145" s="818"/>
      <c r="ER145" s="818"/>
      <c r="ES145" s="818"/>
      <c r="ET145" s="818"/>
      <c r="EU145" s="818"/>
      <c r="EV145" s="818"/>
      <c r="EW145" s="59"/>
      <c r="EX145" s="59"/>
      <c r="EY145" s="59"/>
      <c r="EZ145" s="59"/>
      <c r="FA145" s="59"/>
      <c r="FB145" s="650">
        <f t="shared" si="589"/>
        <v>0</v>
      </c>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11"/>
      <c r="GB145" s="59"/>
      <c r="GC145" s="932"/>
      <c r="GD145" s="662"/>
      <c r="GE145" s="512"/>
      <c r="GF145" s="513"/>
      <c r="GG145" s="514"/>
      <c r="GH145" s="514"/>
      <c r="GI145" s="515">
        <f t="shared" si="590"/>
        <v>0</v>
      </c>
      <c r="GJ145" s="516">
        <f t="shared" si="591"/>
        <v>0</v>
      </c>
      <c r="GK145" s="517">
        <f t="shared" si="592"/>
        <v>0</v>
      </c>
      <c r="GL145" s="518">
        <f t="shared" si="593"/>
        <v>0</v>
      </c>
      <c r="GM145" s="518">
        <f t="shared" si="594"/>
        <v>0</v>
      </c>
      <c r="GN145" s="518">
        <f t="shared" si="595"/>
        <v>0</v>
      </c>
      <c r="GO145" s="518">
        <f t="shared" si="596"/>
        <v>0</v>
      </c>
      <c r="GP145" s="517">
        <f t="shared" si="677"/>
        <v>0</v>
      </c>
      <c r="GQ145" s="517">
        <f t="shared" si="678"/>
        <v>0</v>
      </c>
      <c r="GR145" s="517">
        <f>IF($GF145&lt;&gt;1,IF(AND(SUM($GQ145:GQ145)&lt;&gt;1),IF($GI145&gt;=10,1,),),0)</f>
        <v>0</v>
      </c>
      <c r="GS145" s="517">
        <f>IF($GF145&lt;&gt;1,IF(AND(SUM($GQ145:GR145)&lt;&gt;1),IF(AND($GE145=1,$GI145&gt;=4),1,),),0)</f>
        <v>0</v>
      </c>
      <c r="GT145" s="517">
        <f>IF($GF145&lt;&gt;1,IF(AND(SUM($GQ145:GS145)&lt;&gt;1),IF(AND($GE145=1,$GI145&gt;=2),1,),),0)</f>
        <v>0</v>
      </c>
      <c r="GU145" s="517">
        <f>IF($GF145&lt;&gt;1,IF(AND(SUM($GQ145:GT145)&lt;&gt;1),IF(AND($GE145=1,$GI145&gt;0),1,),),0)</f>
        <v>0</v>
      </c>
      <c r="GV145" s="517">
        <f>IF($GF145&lt;&gt;1,IF(AND(SUM($GQ145:GU145)&lt;&gt;1),IF($GI145&gt;=4,1,),),0)</f>
        <v>0</v>
      </c>
      <c r="GW145" s="517">
        <f>IF($GF145&lt;&gt;1,IF(AND(SUM($GQ145:GV145)&lt;&gt;1),IF($GE145=1,1,),),0)</f>
        <v>0</v>
      </c>
      <c r="GX145" s="517">
        <f>IF($GF145&lt;&gt;1,IF(AND(SUM($GQ145:GW145)&lt;&gt;1),IF($GI145&gt;=2,1,),),0)</f>
        <v>0</v>
      </c>
      <c r="GY145" s="517">
        <f>IF($GF145&lt;&gt;1,IF(AND(SUM($GQ145:GX145)&lt;&gt;1),IF($GI145&gt;0,1,),),0)</f>
        <v>0</v>
      </c>
      <c r="GZ145" s="517">
        <f t="shared" si="679"/>
        <v>0</v>
      </c>
      <c r="HA145" s="517">
        <f>IF(AND(SUM($GZ145:GZ145)&lt;&gt;1,$GP145=4,$GF145=1,$GI145&gt;0),1,0)</f>
        <v>0</v>
      </c>
      <c r="HB145" s="517">
        <f t="shared" si="680"/>
        <v>0</v>
      </c>
      <c r="HC145" s="517">
        <f t="shared" si="681"/>
        <v>0</v>
      </c>
      <c r="HD145" s="517">
        <f>IF(AND($GP145=2,SUM($HB145:HC145)&lt;&gt;1),IF(AND($GE145=1,$GJ145&gt;=0.2),1,),)</f>
        <v>0</v>
      </c>
      <c r="HE145" s="517">
        <f>IF(AND($GP145=2,SUM($HB145:HD145)&lt;&gt;1),IF(AND($GE145=1,$GJ145&gt;=0.1),1,),)</f>
        <v>0</v>
      </c>
      <c r="HF145" s="517">
        <f>IF(AND($GP145=2,SUM($HB145:HE145)&lt;&gt;1),IF(AND($GE145=1,$GI145&gt;0),1,),)</f>
        <v>0</v>
      </c>
      <c r="HG145" s="517">
        <f>IF(AND($GP145=2,SUM($HB145:HF145)&lt;&gt;1),IF($GJ145&gt;=0.2,1,),)</f>
        <v>0</v>
      </c>
      <c r="HH145" s="517">
        <f>IF(AND($GP145=2,SUM($HB145:HG145)&lt;&gt;1),IF($GE145=1,1,),)</f>
        <v>0</v>
      </c>
      <c r="HI145" s="517">
        <f>IF(AND($GP145=2,SUM($HB145:HH145)&lt;&gt;1),IF($GJ145&gt;=0.1,1,),)</f>
        <v>0</v>
      </c>
      <c r="HJ145" s="517">
        <f>IF(AND(SUM($HB145:HI145)&lt;&gt;1,$GP145=2,$GI145&gt;0),1,)</f>
        <v>0</v>
      </c>
      <c r="HK145" s="517">
        <f t="shared" si="682"/>
        <v>0</v>
      </c>
      <c r="HL145" s="517">
        <f t="shared" si="683"/>
        <v>0</v>
      </c>
      <c r="HM145" s="517">
        <f>IF(AND($GP145=3,SUM($HK145:HL145)&lt;&gt;1),IF(AND($GE145=1,$GJ145&gt;=0.1),1,),)</f>
        <v>0</v>
      </c>
      <c r="HN145" s="517">
        <f>IF(AND($GP145=3,SUM($HK145:HM145)&lt;&gt;1),IF(AND($GE145=1,$GJ145&gt;=0.05),1,),)</f>
        <v>0</v>
      </c>
      <c r="HO145" s="517">
        <f>IF(AND($GP145=3,SUM($HK145:HN145)&lt;&gt;1),IF(AND($GE145=1,$GI145&gt;0),1,),)</f>
        <v>0</v>
      </c>
      <c r="HP145" s="517">
        <f>IF(AND($GP145=3,SUM($HK145:HO145)&lt;&gt;1),IF($GJ145&gt;=0.1,1,),)</f>
        <v>0</v>
      </c>
      <c r="HQ145" s="517">
        <f>IF(AND($GP145=3,SUM($HK145:HP145)&lt;&gt;1),IF($GE145=1,1,),)</f>
        <v>0</v>
      </c>
      <c r="HR145" s="517">
        <f>IF(AND($GP145=3,SUM($HK145:HQ145)&lt;&gt;1),IF($GJ145&gt;=0.05,1,),)</f>
        <v>0</v>
      </c>
      <c r="HS145" s="517">
        <f>IF(AND(SUM($HK145:HR145)&lt;&gt;1,$GP145=3,$GF145=1,$GI145&gt;0),1,)</f>
        <v>0</v>
      </c>
      <c r="HT145" s="831"/>
      <c r="HU145" s="520">
        <f t="shared" si="684"/>
        <v>0</v>
      </c>
      <c r="HV145" s="521">
        <f t="shared" si="685"/>
        <v>0</v>
      </c>
      <c r="HW145" s="521">
        <f t="shared" si="686"/>
        <v>0</v>
      </c>
      <c r="HX145" s="521">
        <f t="shared" si="687"/>
        <v>0</v>
      </c>
      <c r="HY145" s="521">
        <f t="shared" si="688"/>
        <v>0</v>
      </c>
      <c r="HZ145" s="521">
        <f t="shared" si="689"/>
        <v>0</v>
      </c>
      <c r="IA145" s="521">
        <f t="shared" si="690"/>
        <v>0</v>
      </c>
      <c r="IB145" s="521">
        <f t="shared" si="691"/>
        <v>0</v>
      </c>
      <c r="IC145" s="521">
        <f t="shared" si="692"/>
        <v>0</v>
      </c>
      <c r="ID145" s="521">
        <f t="shared" si="693"/>
        <v>0</v>
      </c>
      <c r="IE145" s="521">
        <f t="shared" si="694"/>
        <v>0</v>
      </c>
      <c r="IF145" s="521">
        <f t="shared" si="695"/>
        <v>0</v>
      </c>
      <c r="IG145" s="521">
        <f t="shared" si="696"/>
        <v>0</v>
      </c>
      <c r="IH145" s="521">
        <f t="shared" si="697"/>
        <v>0</v>
      </c>
      <c r="II145" s="521">
        <f t="shared" si="698"/>
        <v>0</v>
      </c>
      <c r="IJ145" s="521">
        <f t="shared" si="699"/>
        <v>0</v>
      </c>
      <c r="IK145" s="521">
        <f t="shared" si="700"/>
        <v>0</v>
      </c>
      <c r="IL145" s="521">
        <f t="shared" si="701"/>
        <v>0</v>
      </c>
      <c r="IM145" s="521">
        <f t="shared" si="702"/>
        <v>0</v>
      </c>
      <c r="IN145" s="521">
        <f t="shared" si="597"/>
        <v>0</v>
      </c>
      <c r="IO145" s="521">
        <f t="shared" si="598"/>
        <v>0</v>
      </c>
      <c r="IP145" s="521">
        <f t="shared" si="599"/>
        <v>0</v>
      </c>
      <c r="IQ145" s="521">
        <f t="shared" si="600"/>
        <v>0</v>
      </c>
      <c r="IR145" s="521">
        <f t="shared" si="601"/>
        <v>0</v>
      </c>
      <c r="IS145" s="521">
        <f t="shared" si="602"/>
        <v>0</v>
      </c>
      <c r="IT145" s="521">
        <f t="shared" si="603"/>
        <v>0</v>
      </c>
      <c r="IU145" s="521">
        <f t="shared" si="604"/>
        <v>0</v>
      </c>
      <c r="IV145" s="521">
        <f t="shared" si="605"/>
        <v>0</v>
      </c>
      <c r="IW145" s="823">
        <f t="shared" si="606"/>
        <v>0</v>
      </c>
      <c r="IX145" s="521">
        <f t="shared" si="607"/>
        <v>0</v>
      </c>
      <c r="IY145" s="521">
        <f t="shared" si="608"/>
        <v>0</v>
      </c>
      <c r="IZ145" s="823">
        <f t="shared" si="703"/>
        <v>0</v>
      </c>
      <c r="JA145" s="521">
        <f t="shared" si="609"/>
        <v>0</v>
      </c>
      <c r="JB145" s="521">
        <f t="shared" si="610"/>
        <v>0</v>
      </c>
      <c r="JC145" s="521">
        <f t="shared" si="611"/>
        <v>0</v>
      </c>
      <c r="JD145" s="521">
        <f t="shared" si="704"/>
        <v>0</v>
      </c>
      <c r="JE145" s="521">
        <f t="shared" si="705"/>
        <v>0</v>
      </c>
      <c r="JF145" s="521">
        <f t="shared" si="706"/>
        <v>0</v>
      </c>
      <c r="JG145" s="521">
        <f t="shared" si="707"/>
        <v>0</v>
      </c>
      <c r="JH145" s="521">
        <f t="shared" si="708"/>
        <v>0</v>
      </c>
      <c r="JI145" s="521">
        <f t="shared" si="709"/>
        <v>0</v>
      </c>
      <c r="JJ145" s="521">
        <f t="shared" si="710"/>
        <v>0</v>
      </c>
      <c r="JK145" s="521">
        <f t="shared" si="711"/>
        <v>0</v>
      </c>
      <c r="JL145" s="521">
        <f t="shared" si="712"/>
        <v>0</v>
      </c>
      <c r="JM145" s="521">
        <f t="shared" si="713"/>
        <v>0</v>
      </c>
      <c r="JN145" s="521">
        <f t="shared" si="714"/>
        <v>0</v>
      </c>
      <c r="JO145" s="521">
        <f t="shared" si="715"/>
        <v>0</v>
      </c>
      <c r="JP145" s="521">
        <f t="shared" si="716"/>
        <v>0</v>
      </c>
      <c r="JQ145" s="521">
        <f t="shared" si="717"/>
        <v>0</v>
      </c>
      <c r="JR145" s="521">
        <f t="shared" si="718"/>
        <v>0</v>
      </c>
      <c r="JS145" s="521">
        <f t="shared" si="719"/>
        <v>0</v>
      </c>
      <c r="JT145" s="521">
        <f t="shared" si="720"/>
        <v>0</v>
      </c>
      <c r="JU145" s="521">
        <f t="shared" si="721"/>
        <v>0</v>
      </c>
      <c r="JV145" s="521">
        <f t="shared" si="722"/>
        <v>0</v>
      </c>
      <c r="JW145" s="521">
        <f t="shared" si="723"/>
        <v>0</v>
      </c>
      <c r="JX145" s="521">
        <f t="shared" si="724"/>
        <v>0</v>
      </c>
      <c r="JY145" s="521">
        <f t="shared" si="725"/>
        <v>0</v>
      </c>
      <c r="JZ145" s="521">
        <f t="shared" si="726"/>
        <v>0</v>
      </c>
      <c r="KA145" s="521">
        <f t="shared" si="727"/>
        <v>0</v>
      </c>
      <c r="KB145" s="521">
        <f t="shared" si="728"/>
        <v>0</v>
      </c>
      <c r="KC145" s="521">
        <f t="shared" si="729"/>
        <v>0</v>
      </c>
      <c r="KD145" s="521">
        <f t="shared" si="730"/>
        <v>0</v>
      </c>
      <c r="KE145" s="521">
        <f t="shared" si="731"/>
        <v>0</v>
      </c>
      <c r="KF145" s="521">
        <f t="shared" si="612"/>
        <v>0</v>
      </c>
      <c r="KG145" s="521">
        <f t="shared" si="732"/>
        <v>0</v>
      </c>
      <c r="KH145" s="521">
        <f t="shared" si="733"/>
        <v>0</v>
      </c>
      <c r="KI145" s="522">
        <f t="shared" si="734"/>
        <v>0</v>
      </c>
      <c r="KJ145" s="521">
        <f t="shared" si="613"/>
        <v>0</v>
      </c>
      <c r="KK145" s="760">
        <f>IF(H145=1,VLOOKUP(C145,'総括表 (A表)'!$E$12:$AW$542,42,FALSE),)</f>
        <v>0</v>
      </c>
      <c r="KL145" s="524">
        <f t="shared" si="735"/>
        <v>0</v>
      </c>
      <c r="KM145" s="521" t="str">
        <f t="shared" si="614"/>
        <v/>
      </c>
      <c r="KN145" s="521" t="str">
        <f t="shared" si="615"/>
        <v/>
      </c>
      <c r="KO145" s="521" t="str">
        <f t="shared" si="736"/>
        <v/>
      </c>
      <c r="KP145" s="521" t="str">
        <f t="shared" si="616"/>
        <v/>
      </c>
      <c r="KQ145" s="521" t="str">
        <f t="shared" si="617"/>
        <v/>
      </c>
      <c r="KR145" s="521" t="str">
        <f t="shared" si="618"/>
        <v/>
      </c>
      <c r="KS145" s="521" t="str">
        <f t="shared" si="619"/>
        <v/>
      </c>
      <c r="KT145" s="521" t="str">
        <f t="shared" si="620"/>
        <v/>
      </c>
      <c r="KU145" s="760" t="str">
        <f t="shared" si="621"/>
        <v/>
      </c>
      <c r="KV145" s="521" t="str">
        <f t="shared" si="622"/>
        <v/>
      </c>
      <c r="KW145" s="520">
        <f t="shared" si="623"/>
        <v>0</v>
      </c>
      <c r="KX145" s="521" t="str">
        <f t="shared" si="737"/>
        <v/>
      </c>
      <c r="KY145" s="525">
        <f t="shared" si="624"/>
        <v>0</v>
      </c>
      <c r="KZ145" s="521" t="str">
        <f t="shared" si="625"/>
        <v/>
      </c>
      <c r="LA145" s="760" t="str">
        <f t="shared" si="626"/>
        <v/>
      </c>
      <c r="LB145" s="526" t="str">
        <f t="shared" si="627"/>
        <v>○</v>
      </c>
      <c r="LC145" s="520">
        <f t="shared" si="738"/>
        <v>0</v>
      </c>
      <c r="LD145" s="527">
        <f t="shared" si="739"/>
        <v>0</v>
      </c>
      <c r="LE145" s="527" t="str">
        <f t="shared" si="740"/>
        <v/>
      </c>
      <c r="LF145" s="761" t="str">
        <f t="shared" si="741"/>
        <v/>
      </c>
      <c r="LG145" s="735" t="str">
        <f t="shared" si="628"/>
        <v/>
      </c>
      <c r="LH145" s="530" t="str">
        <f t="shared" si="629"/>
        <v>○</v>
      </c>
      <c r="LI145" s="736">
        <f t="shared" si="630"/>
        <v>0</v>
      </c>
      <c r="LJ145" s="761">
        <f t="shared" si="631"/>
        <v>0</v>
      </c>
      <c r="LK145" s="532">
        <f t="shared" si="742"/>
        <v>0</v>
      </c>
      <c r="LL145" s="533" t="str">
        <f t="shared" si="743"/>
        <v>○</v>
      </c>
      <c r="LM145" s="600">
        <f t="shared" si="632"/>
        <v>0</v>
      </c>
      <c r="LN145" s="602" t="str">
        <f t="shared" si="744"/>
        <v>○</v>
      </c>
      <c r="LO145" s="608">
        <f t="shared" si="633"/>
        <v>0</v>
      </c>
      <c r="LP145" s="521" t="str">
        <f t="shared" si="634"/>
        <v/>
      </c>
      <c r="LQ145" s="607">
        <f t="shared" si="635"/>
        <v>0</v>
      </c>
      <c r="LR145" s="521" t="str">
        <f t="shared" si="636"/>
        <v/>
      </c>
      <c r="LS145" s="519" t="str">
        <f t="shared" si="637"/>
        <v/>
      </c>
      <c r="LT145" s="526" t="str">
        <f t="shared" si="638"/>
        <v>○</v>
      </c>
      <c r="LU145" s="601" t="str">
        <f t="shared" si="745"/>
        <v/>
      </c>
      <c r="LV145" s="601">
        <f t="shared" si="746"/>
        <v>0</v>
      </c>
      <c r="LW145" s="761">
        <f t="shared" si="639"/>
        <v>0</v>
      </c>
      <c r="LX145" s="735">
        <f t="shared" si="640"/>
        <v>0</v>
      </c>
      <c r="LY145" s="530" t="str">
        <f t="shared" si="641"/>
        <v>○</v>
      </c>
      <c r="LZ145" s="736">
        <f t="shared" si="642"/>
        <v>0</v>
      </c>
      <c r="MA145" s="761">
        <f t="shared" si="643"/>
        <v>0</v>
      </c>
      <c r="MB145" s="532">
        <f t="shared" si="644"/>
        <v>0</v>
      </c>
      <c r="MC145" s="533" t="str">
        <f t="shared" si="747"/>
        <v>○</v>
      </c>
      <c r="MD145" s="473">
        <f>IF(AND($H145=1,$T145=1),SUMIF($E$14:$E$213,E145,$CA$14:CA344),0)</f>
        <v>0</v>
      </c>
      <c r="ME145" s="856" t="str">
        <f t="shared" si="645"/>
        <v>○</v>
      </c>
      <c r="MF145" s="869" t="str">
        <f t="shared" si="748"/>
        <v/>
      </c>
      <c r="MG145" s="870" t="str">
        <f t="shared" si="646"/>
        <v/>
      </c>
      <c r="MH145" s="871" t="str">
        <f t="shared" si="647"/>
        <v/>
      </c>
      <c r="MI145" s="872" t="str">
        <f t="shared" si="749"/>
        <v/>
      </c>
      <c r="MJ145" s="873" t="str">
        <f t="shared" si="648"/>
        <v/>
      </c>
      <c r="MK145" s="874">
        <f t="shared" si="649"/>
        <v>0</v>
      </c>
    </row>
    <row r="146" spans="1:349" s="739" customFormat="1" ht="18.649999999999999" customHeight="1">
      <c r="A146" s="610">
        <f t="shared" si="559"/>
        <v>0</v>
      </c>
      <c r="B146" s="610">
        <f t="shared" si="563"/>
        <v>0</v>
      </c>
      <c r="C146" s="610">
        <f t="shared" si="570"/>
        <v>0</v>
      </c>
      <c r="D146" s="610">
        <f t="shared" si="564"/>
        <v>0</v>
      </c>
      <c r="E146" s="610">
        <f t="shared" si="565"/>
        <v>0</v>
      </c>
      <c r="F146" s="610">
        <f t="shared" si="566"/>
        <v>0</v>
      </c>
      <c r="G146" s="610">
        <f t="shared" si="567"/>
        <v>0</v>
      </c>
      <c r="H146" s="610">
        <f t="shared" si="568"/>
        <v>0</v>
      </c>
      <c r="I146" s="611">
        <f t="shared" si="576"/>
        <v>133</v>
      </c>
      <c r="J146" s="719"/>
      <c r="K146" s="720"/>
      <c r="L146" s="720"/>
      <c r="M146" s="720"/>
      <c r="N146" s="924"/>
      <c r="O146" s="918"/>
      <c r="P146" s="742"/>
      <c r="Q146" s="637">
        <f t="shared" si="650"/>
        <v>0</v>
      </c>
      <c r="R146" s="723"/>
      <c r="S146" s="724"/>
      <c r="T146" s="724"/>
      <c r="U146" s="724"/>
      <c r="V146" s="762">
        <f t="shared" si="569"/>
        <v>0</v>
      </c>
      <c r="W146" s="741"/>
      <c r="X146" s="745"/>
      <c r="Y146" s="745"/>
      <c r="Z146" s="741"/>
      <c r="AA146" s="639" t="str">
        <f t="shared" si="651"/>
        <v/>
      </c>
      <c r="AB146" s="640" t="str">
        <f t="shared" si="652"/>
        <v/>
      </c>
      <c r="AC146" s="731"/>
      <c r="AD146" s="641">
        <f t="shared" si="653"/>
        <v>0</v>
      </c>
      <c r="AE146" s="729"/>
      <c r="AF146" s="728">
        <f>'整理番号表 （R6時） '!$AC146</f>
        <v>0</v>
      </c>
      <c r="AG146" s="730">
        <f t="shared" si="560"/>
        <v>0</v>
      </c>
      <c r="AH146" s="731"/>
      <c r="AI146" s="731"/>
      <c r="AJ146" s="639">
        <f>IF(AI146&lt;&gt;0,VLOOKUP(AI146,'整理番号表 （R6時） '!$B$20:$F$47,2,FALSE),)</f>
        <v>0</v>
      </c>
      <c r="AK146" s="733"/>
      <c r="AL146" s="733"/>
      <c r="AM146" s="733"/>
      <c r="AN146" s="752"/>
      <c r="AO146" s="644" t="str">
        <f>IF(AND($S146=1,$AN146&lt;&gt;0),VLOOKUP(AN146,'整理番号表 （R6時） '!$P$6:$Q$39,2,FALSE),IF(AND($T146=1,$AN146&gt;0,$AN146&lt;=8),VLOOKUP($AN146,'整理番号表 （R6時） '!$P$6:$Q$13,2,FALSE),IF($AN146&gt;=9,"ﾘｰｽは1～8の数字を選択","")))</f>
        <v/>
      </c>
      <c r="AP146" s="865"/>
      <c r="AQ146" s="645">
        <f t="shared" si="654"/>
        <v>0</v>
      </c>
      <c r="AR146" s="810"/>
      <c r="AS146" s="741"/>
      <c r="AT146" s="756"/>
      <c r="AU146" s="757"/>
      <c r="AV146" s="755"/>
      <c r="AW146" s="752"/>
      <c r="AX146" s="751">
        <f>IF(AW146&lt;&gt;0,VLOOKUP(AW146,'整理番号表 （R6時） '!$P$43:$R$49,2,FALSE),)</f>
        <v>0</v>
      </c>
      <c r="AY146" s="758"/>
      <c r="AZ146" s="757"/>
      <c r="BA146" s="755"/>
      <c r="BB146" s="754"/>
      <c r="BC146" s="759">
        <f t="shared" si="655"/>
        <v>0</v>
      </c>
      <c r="BD146" s="763">
        <f t="shared" si="577"/>
        <v>0</v>
      </c>
      <c r="BE146" s="759">
        <f t="shared" si="656"/>
        <v>0</v>
      </c>
      <c r="BF146" s="508"/>
      <c r="BG146" s="508"/>
      <c r="BH146" s="508"/>
      <c r="BI146" s="509"/>
      <c r="BJ146" s="770" t="str">
        <f t="shared" si="657"/>
        <v/>
      </c>
      <c r="BK146" s="772" t="str">
        <f t="shared" si="658"/>
        <v/>
      </c>
      <c r="BL146" s="648">
        <f t="shared" si="659"/>
        <v>0</v>
      </c>
      <c r="BM146" s="836"/>
      <c r="BN146" s="748"/>
      <c r="BO146" s="593"/>
      <c r="BP146" s="902"/>
      <c r="BQ146" s="756"/>
      <c r="BR146" s="756"/>
      <c r="BS146" s="756"/>
      <c r="BT146" s="929" t="str">
        <f t="shared" si="571"/>
        <v/>
      </c>
      <c r="BU146" s="911"/>
      <c r="BV146" s="752"/>
      <c r="BW146" s="751">
        <f>IF(BV146&lt;&gt;0,VLOOKUP(BV146,'整理番号表 （R6時） '!$P$43:$R$49,2,FALSE),)</f>
        <v>0</v>
      </c>
      <c r="BX146" s="758"/>
      <c r="BY146" s="757"/>
      <c r="BZ146" s="759" t="str">
        <f t="shared" si="660"/>
        <v/>
      </c>
      <c r="CA146" s="712"/>
      <c r="CB146" s="759">
        <f t="shared" si="661"/>
        <v>0</v>
      </c>
      <c r="CC146" s="763" t="str">
        <f t="shared" si="578"/>
        <v/>
      </c>
      <c r="CD146" s="754"/>
      <c r="CE146" s="754"/>
      <c r="CF146" s="759">
        <f t="shared" si="662"/>
        <v>0</v>
      </c>
      <c r="CG146" s="748"/>
      <c r="CH146" s="748"/>
      <c r="CI146" s="622"/>
      <c r="CJ146" s="853"/>
      <c r="CK146" s="854"/>
      <c r="CL146" s="665" t="str">
        <f t="shared" si="663"/>
        <v/>
      </c>
      <c r="CM146" s="666" t="str">
        <f t="shared" si="579"/>
        <v/>
      </c>
      <c r="CN146" s="744"/>
      <c r="CO146" s="496"/>
      <c r="CP146" s="762" t="str">
        <f t="shared" si="580"/>
        <v/>
      </c>
      <c r="CQ146" s="740"/>
      <c r="CR146" s="749"/>
      <c r="CS146" s="740"/>
      <c r="CT146" s="740"/>
      <c r="CU146" s="740"/>
      <c r="CV146" s="649" t="str">
        <f t="shared" si="664"/>
        <v/>
      </c>
      <c r="CW146" s="547">
        <f t="shared" si="665"/>
        <v>0</v>
      </c>
      <c r="CX146" s="762" t="str">
        <f t="shared" si="581"/>
        <v/>
      </c>
      <c r="CY146" s="715"/>
      <c r="CZ146" s="740"/>
      <c r="DA146" s="715"/>
      <c r="DB146" s="715"/>
      <c r="DC146" s="714"/>
      <c r="DD146" s="649" t="str">
        <f t="shared" si="666"/>
        <v/>
      </c>
      <c r="DE146" s="547" t="str">
        <f t="shared" si="667"/>
        <v/>
      </c>
      <c r="DF146" s="762">
        <f t="shared" si="668"/>
        <v>0</v>
      </c>
      <c r="DG146" s="762" t="str">
        <f t="shared" si="669"/>
        <v/>
      </c>
      <c r="DH146" s="762">
        <f t="shared" si="670"/>
        <v>0</v>
      </c>
      <c r="DI146" s="762">
        <f t="shared" si="671"/>
        <v>0</v>
      </c>
      <c r="DJ146" s="762">
        <f t="shared" si="672"/>
        <v>0</v>
      </c>
      <c r="DK146" s="762">
        <f t="shared" si="673"/>
        <v>0</v>
      </c>
      <c r="DL146" s="762">
        <f t="shared" si="674"/>
        <v>0</v>
      </c>
      <c r="DM146" s="762" t="str">
        <f t="shared" si="675"/>
        <v/>
      </c>
      <c r="DN146" s="855"/>
      <c r="DO146" s="661">
        <f t="shared" si="750"/>
        <v>0</v>
      </c>
      <c r="DP146" s="336">
        <f t="shared" si="750"/>
        <v>0</v>
      </c>
      <c r="DQ146" s="336">
        <f t="shared" si="750"/>
        <v>0</v>
      </c>
      <c r="DR146" s="336">
        <f t="shared" si="750"/>
        <v>0</v>
      </c>
      <c r="DS146" s="336">
        <f t="shared" si="750"/>
        <v>0</v>
      </c>
      <c r="DT146" s="336">
        <f t="shared" si="750"/>
        <v>0</v>
      </c>
      <c r="DU146" s="336">
        <f t="shared" si="582"/>
        <v>0</v>
      </c>
      <c r="DV146" s="336">
        <f t="shared" si="751"/>
        <v>0</v>
      </c>
      <c r="DW146" s="336">
        <f t="shared" si="751"/>
        <v>0</v>
      </c>
      <c r="DX146" s="336">
        <f t="shared" si="751"/>
        <v>0</v>
      </c>
      <c r="DY146" s="336">
        <f t="shared" si="751"/>
        <v>0</v>
      </c>
      <c r="DZ146" s="336">
        <f t="shared" si="751"/>
        <v>0</v>
      </c>
      <c r="EA146" s="336">
        <f t="shared" si="751"/>
        <v>0</v>
      </c>
      <c r="EB146" s="336">
        <f t="shared" si="583"/>
        <v>0</v>
      </c>
      <c r="EC146" s="336">
        <f t="shared" si="584"/>
        <v>0</v>
      </c>
      <c r="ED146" s="336">
        <f t="shared" si="585"/>
        <v>0</v>
      </c>
      <c r="EE146" s="336">
        <f t="shared" si="586"/>
        <v>0</v>
      </c>
      <c r="EF146" s="336">
        <f t="shared" si="587"/>
        <v>0</v>
      </c>
      <c r="EG146" s="390">
        <f t="shared" si="588"/>
        <v>0</v>
      </c>
      <c r="EH146" s="650">
        <f t="shared" si="676"/>
        <v>0</v>
      </c>
      <c r="EI146" s="650">
        <f>IF($AA146=1,IF(SUM($EH146:EH146)&lt;&gt;1,IF(SUM(GR146,HC146,HL146)&gt;0,1,),),)</f>
        <v>0</v>
      </c>
      <c r="EJ146" s="650">
        <f>IF($AA146=1,IF(SUM($EH146:EI146)&lt;&gt;1,IF(SUM(GS146,HD146,HM146)&gt;0,1,),),)</f>
        <v>0</v>
      </c>
      <c r="EK146" s="650">
        <f>IF($AA146=1,IF(SUM($EH146:EJ146)&lt;&gt;1,IF(SUM(GT146,HE146,HN146)&gt;0,1,),),)</f>
        <v>0</v>
      </c>
      <c r="EL146" s="650">
        <f>IF($AA146=1,IF(SUM($EH146:EK146)&lt;&gt;1,IF(SUM(GU146,GZ146,HF146,HO146)&gt;0,1,),),)</f>
        <v>0</v>
      </c>
      <c r="EM146" s="650">
        <f>IF($AA146=1,IF(SUM($EH146:EK146)&lt;&gt;1,IF(SUM(GV146,HG146,HP146)&gt;0,1,),),)</f>
        <v>0</v>
      </c>
      <c r="EN146" s="650">
        <f>IF($AA146=1,IF(SUM($EH146:EL146)&lt;&gt;1,IF(SUM(GW146,HH146,HQ146)&gt;0,1,),),)</f>
        <v>0</v>
      </c>
      <c r="EO146" s="650">
        <f>IF($AA146=1,IF(SUM($EH146:EM146)&lt;&gt;1,IF(SUM(GX146,HI146,HR146)&gt;0,1,),),)</f>
        <v>0</v>
      </c>
      <c r="EP146" s="650">
        <f>IF($AA146=1,IF(SUM($EH146:EO146)&lt;&gt;1,IF(SUM(GY146,HJ146,HS146,HA146)&gt;0,1,),),)</f>
        <v>0</v>
      </c>
      <c r="EQ146" s="818"/>
      <c r="ER146" s="818"/>
      <c r="ES146" s="818"/>
      <c r="ET146" s="818"/>
      <c r="EU146" s="818"/>
      <c r="EV146" s="818"/>
      <c r="EW146" s="59"/>
      <c r="EX146" s="59"/>
      <c r="EY146" s="59"/>
      <c r="EZ146" s="59"/>
      <c r="FA146" s="59"/>
      <c r="FB146" s="650">
        <f t="shared" si="589"/>
        <v>0</v>
      </c>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11"/>
      <c r="GB146" s="59"/>
      <c r="GC146" s="932"/>
      <c r="GD146" s="662"/>
      <c r="GE146" s="512"/>
      <c r="GF146" s="513"/>
      <c r="GG146" s="514"/>
      <c r="GH146" s="514"/>
      <c r="GI146" s="515">
        <f t="shared" si="590"/>
        <v>0</v>
      </c>
      <c r="GJ146" s="516">
        <f t="shared" si="591"/>
        <v>0</v>
      </c>
      <c r="GK146" s="517">
        <f t="shared" si="592"/>
        <v>0</v>
      </c>
      <c r="GL146" s="518">
        <f t="shared" si="593"/>
        <v>0</v>
      </c>
      <c r="GM146" s="518">
        <f t="shared" si="594"/>
        <v>0</v>
      </c>
      <c r="GN146" s="518">
        <f t="shared" si="595"/>
        <v>0</v>
      </c>
      <c r="GO146" s="518">
        <f t="shared" si="596"/>
        <v>0</v>
      </c>
      <c r="GP146" s="517">
        <f t="shared" si="677"/>
        <v>0</v>
      </c>
      <c r="GQ146" s="517">
        <f t="shared" si="678"/>
        <v>0</v>
      </c>
      <c r="GR146" s="517">
        <f>IF($GF146&lt;&gt;1,IF(AND(SUM($GQ146:GQ146)&lt;&gt;1),IF($GI146&gt;=10,1,),),0)</f>
        <v>0</v>
      </c>
      <c r="GS146" s="517">
        <f>IF($GF146&lt;&gt;1,IF(AND(SUM($GQ146:GR146)&lt;&gt;1),IF(AND($GE146=1,$GI146&gt;=4),1,),),0)</f>
        <v>0</v>
      </c>
      <c r="GT146" s="517">
        <f>IF($GF146&lt;&gt;1,IF(AND(SUM($GQ146:GS146)&lt;&gt;1),IF(AND($GE146=1,$GI146&gt;=2),1,),),0)</f>
        <v>0</v>
      </c>
      <c r="GU146" s="517">
        <f>IF($GF146&lt;&gt;1,IF(AND(SUM($GQ146:GT146)&lt;&gt;1),IF(AND($GE146=1,$GI146&gt;0),1,),),0)</f>
        <v>0</v>
      </c>
      <c r="GV146" s="517">
        <f>IF($GF146&lt;&gt;1,IF(AND(SUM($GQ146:GU146)&lt;&gt;1),IF($GI146&gt;=4,1,),),0)</f>
        <v>0</v>
      </c>
      <c r="GW146" s="517">
        <f>IF($GF146&lt;&gt;1,IF(AND(SUM($GQ146:GV146)&lt;&gt;1),IF($GE146=1,1,),),0)</f>
        <v>0</v>
      </c>
      <c r="GX146" s="517">
        <f>IF($GF146&lt;&gt;1,IF(AND(SUM($GQ146:GW146)&lt;&gt;1),IF($GI146&gt;=2,1,),),0)</f>
        <v>0</v>
      </c>
      <c r="GY146" s="517">
        <f>IF($GF146&lt;&gt;1,IF(AND(SUM($GQ146:GX146)&lt;&gt;1),IF($GI146&gt;0,1,),),0)</f>
        <v>0</v>
      </c>
      <c r="GZ146" s="517">
        <f t="shared" si="679"/>
        <v>0</v>
      </c>
      <c r="HA146" s="517">
        <f>IF(AND(SUM($GZ146:GZ146)&lt;&gt;1,$GP146=4,$GF146=1,$GI146&gt;0),1,0)</f>
        <v>0</v>
      </c>
      <c r="HB146" s="517">
        <f t="shared" si="680"/>
        <v>0</v>
      </c>
      <c r="HC146" s="517">
        <f t="shared" si="681"/>
        <v>0</v>
      </c>
      <c r="HD146" s="517">
        <f>IF(AND($GP146=2,SUM($HB146:HC146)&lt;&gt;1),IF(AND($GE146=1,$GJ146&gt;=0.2),1,),)</f>
        <v>0</v>
      </c>
      <c r="HE146" s="517">
        <f>IF(AND($GP146=2,SUM($HB146:HD146)&lt;&gt;1),IF(AND($GE146=1,$GJ146&gt;=0.1),1,),)</f>
        <v>0</v>
      </c>
      <c r="HF146" s="517">
        <f>IF(AND($GP146=2,SUM($HB146:HE146)&lt;&gt;1),IF(AND($GE146=1,$GI146&gt;0),1,),)</f>
        <v>0</v>
      </c>
      <c r="HG146" s="517">
        <f>IF(AND($GP146=2,SUM($HB146:HF146)&lt;&gt;1),IF($GJ146&gt;=0.2,1,),)</f>
        <v>0</v>
      </c>
      <c r="HH146" s="517">
        <f>IF(AND($GP146=2,SUM($HB146:HG146)&lt;&gt;1),IF($GE146=1,1,),)</f>
        <v>0</v>
      </c>
      <c r="HI146" s="517">
        <f>IF(AND($GP146=2,SUM($HB146:HH146)&lt;&gt;1),IF($GJ146&gt;=0.1,1,),)</f>
        <v>0</v>
      </c>
      <c r="HJ146" s="517">
        <f>IF(AND(SUM($HB146:HI146)&lt;&gt;1,$GP146=2,$GI146&gt;0),1,)</f>
        <v>0</v>
      </c>
      <c r="HK146" s="517">
        <f t="shared" si="682"/>
        <v>0</v>
      </c>
      <c r="HL146" s="517">
        <f t="shared" si="683"/>
        <v>0</v>
      </c>
      <c r="HM146" s="517">
        <f>IF(AND($GP146=3,SUM($HK146:HL146)&lt;&gt;1),IF(AND($GE146=1,$GJ146&gt;=0.1),1,),)</f>
        <v>0</v>
      </c>
      <c r="HN146" s="517">
        <f>IF(AND($GP146=3,SUM($HK146:HM146)&lt;&gt;1),IF(AND($GE146=1,$GJ146&gt;=0.05),1,),)</f>
        <v>0</v>
      </c>
      <c r="HO146" s="517">
        <f>IF(AND($GP146=3,SUM($HK146:HN146)&lt;&gt;1),IF(AND($GE146=1,$GI146&gt;0),1,),)</f>
        <v>0</v>
      </c>
      <c r="HP146" s="517">
        <f>IF(AND($GP146=3,SUM($HK146:HO146)&lt;&gt;1),IF($GJ146&gt;=0.1,1,),)</f>
        <v>0</v>
      </c>
      <c r="HQ146" s="517">
        <f>IF(AND($GP146=3,SUM($HK146:HP146)&lt;&gt;1),IF($GE146=1,1,),)</f>
        <v>0</v>
      </c>
      <c r="HR146" s="517">
        <f>IF(AND($GP146=3,SUM($HK146:HQ146)&lt;&gt;1),IF($GJ146&gt;=0.05,1,),)</f>
        <v>0</v>
      </c>
      <c r="HS146" s="517">
        <f>IF(AND(SUM($HK146:HR146)&lt;&gt;1,$GP146=3,$GF146=1,$GI146&gt;0),1,)</f>
        <v>0</v>
      </c>
      <c r="HT146" s="831"/>
      <c r="HU146" s="520">
        <f t="shared" si="684"/>
        <v>0</v>
      </c>
      <c r="HV146" s="521">
        <f t="shared" si="685"/>
        <v>0</v>
      </c>
      <c r="HW146" s="521">
        <f t="shared" si="686"/>
        <v>0</v>
      </c>
      <c r="HX146" s="521">
        <f t="shared" si="687"/>
        <v>0</v>
      </c>
      <c r="HY146" s="521">
        <f t="shared" si="688"/>
        <v>0</v>
      </c>
      <c r="HZ146" s="521">
        <f t="shared" si="689"/>
        <v>0</v>
      </c>
      <c r="IA146" s="521">
        <f t="shared" si="690"/>
        <v>0</v>
      </c>
      <c r="IB146" s="521">
        <f t="shared" si="691"/>
        <v>0</v>
      </c>
      <c r="IC146" s="521">
        <f t="shared" si="692"/>
        <v>0</v>
      </c>
      <c r="ID146" s="521">
        <f t="shared" si="693"/>
        <v>0</v>
      </c>
      <c r="IE146" s="521">
        <f t="shared" si="694"/>
        <v>0</v>
      </c>
      <c r="IF146" s="521">
        <f t="shared" si="695"/>
        <v>0</v>
      </c>
      <c r="IG146" s="521">
        <f t="shared" si="696"/>
        <v>0</v>
      </c>
      <c r="IH146" s="521">
        <f t="shared" si="697"/>
        <v>0</v>
      </c>
      <c r="II146" s="521">
        <f t="shared" si="698"/>
        <v>0</v>
      </c>
      <c r="IJ146" s="521">
        <f t="shared" si="699"/>
        <v>0</v>
      </c>
      <c r="IK146" s="521">
        <f t="shared" si="700"/>
        <v>0</v>
      </c>
      <c r="IL146" s="521">
        <f t="shared" si="701"/>
        <v>0</v>
      </c>
      <c r="IM146" s="521">
        <f t="shared" si="702"/>
        <v>0</v>
      </c>
      <c r="IN146" s="521">
        <f t="shared" si="597"/>
        <v>0</v>
      </c>
      <c r="IO146" s="521">
        <f t="shared" si="598"/>
        <v>0</v>
      </c>
      <c r="IP146" s="521">
        <f t="shared" si="599"/>
        <v>0</v>
      </c>
      <c r="IQ146" s="521">
        <f t="shared" si="600"/>
        <v>0</v>
      </c>
      <c r="IR146" s="521">
        <f t="shared" si="601"/>
        <v>0</v>
      </c>
      <c r="IS146" s="521">
        <f t="shared" si="602"/>
        <v>0</v>
      </c>
      <c r="IT146" s="521">
        <f t="shared" si="603"/>
        <v>0</v>
      </c>
      <c r="IU146" s="521">
        <f t="shared" si="604"/>
        <v>0</v>
      </c>
      <c r="IV146" s="521">
        <f t="shared" si="605"/>
        <v>0</v>
      </c>
      <c r="IW146" s="823">
        <f t="shared" si="606"/>
        <v>0</v>
      </c>
      <c r="IX146" s="521">
        <f t="shared" si="607"/>
        <v>0</v>
      </c>
      <c r="IY146" s="521">
        <f t="shared" si="608"/>
        <v>0</v>
      </c>
      <c r="IZ146" s="823">
        <f t="shared" si="703"/>
        <v>0</v>
      </c>
      <c r="JA146" s="521">
        <f t="shared" si="609"/>
        <v>0</v>
      </c>
      <c r="JB146" s="521">
        <f t="shared" si="610"/>
        <v>0</v>
      </c>
      <c r="JC146" s="521">
        <f t="shared" si="611"/>
        <v>0</v>
      </c>
      <c r="JD146" s="521">
        <f t="shared" si="704"/>
        <v>0</v>
      </c>
      <c r="JE146" s="521">
        <f t="shared" si="705"/>
        <v>0</v>
      </c>
      <c r="JF146" s="521">
        <f t="shared" si="706"/>
        <v>0</v>
      </c>
      <c r="JG146" s="521">
        <f t="shared" si="707"/>
        <v>0</v>
      </c>
      <c r="JH146" s="521">
        <f t="shared" si="708"/>
        <v>0</v>
      </c>
      <c r="JI146" s="521">
        <f t="shared" si="709"/>
        <v>0</v>
      </c>
      <c r="JJ146" s="521">
        <f t="shared" si="710"/>
        <v>0</v>
      </c>
      <c r="JK146" s="521">
        <f t="shared" si="711"/>
        <v>0</v>
      </c>
      <c r="JL146" s="521">
        <f t="shared" si="712"/>
        <v>0</v>
      </c>
      <c r="JM146" s="521">
        <f t="shared" si="713"/>
        <v>0</v>
      </c>
      <c r="JN146" s="521">
        <f t="shared" si="714"/>
        <v>0</v>
      </c>
      <c r="JO146" s="521">
        <f t="shared" si="715"/>
        <v>0</v>
      </c>
      <c r="JP146" s="521">
        <f t="shared" si="716"/>
        <v>0</v>
      </c>
      <c r="JQ146" s="521">
        <f t="shared" si="717"/>
        <v>0</v>
      </c>
      <c r="JR146" s="521">
        <f t="shared" si="718"/>
        <v>0</v>
      </c>
      <c r="JS146" s="521">
        <f t="shared" si="719"/>
        <v>0</v>
      </c>
      <c r="JT146" s="521">
        <f t="shared" si="720"/>
        <v>0</v>
      </c>
      <c r="JU146" s="521">
        <f t="shared" si="721"/>
        <v>0</v>
      </c>
      <c r="JV146" s="521">
        <f t="shared" si="722"/>
        <v>0</v>
      </c>
      <c r="JW146" s="521">
        <f t="shared" si="723"/>
        <v>0</v>
      </c>
      <c r="JX146" s="521">
        <f t="shared" si="724"/>
        <v>0</v>
      </c>
      <c r="JY146" s="521">
        <f t="shared" si="725"/>
        <v>0</v>
      </c>
      <c r="JZ146" s="521">
        <f t="shared" si="726"/>
        <v>0</v>
      </c>
      <c r="KA146" s="521">
        <f t="shared" si="727"/>
        <v>0</v>
      </c>
      <c r="KB146" s="521">
        <f t="shared" si="728"/>
        <v>0</v>
      </c>
      <c r="KC146" s="521">
        <f t="shared" si="729"/>
        <v>0</v>
      </c>
      <c r="KD146" s="521">
        <f t="shared" si="730"/>
        <v>0</v>
      </c>
      <c r="KE146" s="521">
        <f t="shared" si="731"/>
        <v>0</v>
      </c>
      <c r="KF146" s="521">
        <f t="shared" si="612"/>
        <v>0</v>
      </c>
      <c r="KG146" s="521">
        <f t="shared" si="732"/>
        <v>0</v>
      </c>
      <c r="KH146" s="521">
        <f t="shared" si="733"/>
        <v>0</v>
      </c>
      <c r="KI146" s="522">
        <f t="shared" si="734"/>
        <v>0</v>
      </c>
      <c r="KJ146" s="521">
        <f t="shared" si="613"/>
        <v>0</v>
      </c>
      <c r="KK146" s="760">
        <f>IF(H146=1,VLOOKUP(C146,'総括表 (A表)'!$E$12:$AW$542,42,FALSE),)</f>
        <v>0</v>
      </c>
      <c r="KL146" s="524">
        <f t="shared" si="735"/>
        <v>0</v>
      </c>
      <c r="KM146" s="521" t="str">
        <f t="shared" si="614"/>
        <v/>
      </c>
      <c r="KN146" s="521" t="str">
        <f t="shared" si="615"/>
        <v/>
      </c>
      <c r="KO146" s="521" t="str">
        <f t="shared" si="736"/>
        <v/>
      </c>
      <c r="KP146" s="521" t="str">
        <f t="shared" si="616"/>
        <v/>
      </c>
      <c r="KQ146" s="521" t="str">
        <f t="shared" si="617"/>
        <v/>
      </c>
      <c r="KR146" s="521" t="str">
        <f t="shared" si="618"/>
        <v/>
      </c>
      <c r="KS146" s="521" t="str">
        <f t="shared" si="619"/>
        <v/>
      </c>
      <c r="KT146" s="521" t="str">
        <f t="shared" si="620"/>
        <v/>
      </c>
      <c r="KU146" s="760" t="str">
        <f t="shared" si="621"/>
        <v/>
      </c>
      <c r="KV146" s="521" t="str">
        <f t="shared" si="622"/>
        <v/>
      </c>
      <c r="KW146" s="520">
        <f t="shared" si="623"/>
        <v>0</v>
      </c>
      <c r="KX146" s="521" t="str">
        <f t="shared" si="737"/>
        <v/>
      </c>
      <c r="KY146" s="525">
        <f t="shared" si="624"/>
        <v>0</v>
      </c>
      <c r="KZ146" s="521" t="str">
        <f t="shared" si="625"/>
        <v/>
      </c>
      <c r="LA146" s="760" t="str">
        <f t="shared" si="626"/>
        <v/>
      </c>
      <c r="LB146" s="526" t="str">
        <f t="shared" si="627"/>
        <v>○</v>
      </c>
      <c r="LC146" s="520">
        <f t="shared" si="738"/>
        <v>0</v>
      </c>
      <c r="LD146" s="527">
        <f t="shared" si="739"/>
        <v>0</v>
      </c>
      <c r="LE146" s="527" t="str">
        <f t="shared" si="740"/>
        <v/>
      </c>
      <c r="LF146" s="761" t="str">
        <f t="shared" si="741"/>
        <v/>
      </c>
      <c r="LG146" s="735" t="str">
        <f t="shared" si="628"/>
        <v/>
      </c>
      <c r="LH146" s="530" t="str">
        <f t="shared" si="629"/>
        <v>○</v>
      </c>
      <c r="LI146" s="736">
        <f t="shared" si="630"/>
        <v>0</v>
      </c>
      <c r="LJ146" s="761">
        <f t="shared" si="631"/>
        <v>0</v>
      </c>
      <c r="LK146" s="532">
        <f t="shared" si="742"/>
        <v>0</v>
      </c>
      <c r="LL146" s="533" t="str">
        <f t="shared" si="743"/>
        <v>○</v>
      </c>
      <c r="LM146" s="600">
        <f t="shared" si="632"/>
        <v>0</v>
      </c>
      <c r="LN146" s="602" t="str">
        <f t="shared" si="744"/>
        <v>○</v>
      </c>
      <c r="LO146" s="608">
        <f t="shared" si="633"/>
        <v>0</v>
      </c>
      <c r="LP146" s="521" t="str">
        <f t="shared" si="634"/>
        <v/>
      </c>
      <c r="LQ146" s="607">
        <f t="shared" si="635"/>
        <v>0</v>
      </c>
      <c r="LR146" s="521" t="str">
        <f t="shared" si="636"/>
        <v/>
      </c>
      <c r="LS146" s="519" t="str">
        <f t="shared" si="637"/>
        <v/>
      </c>
      <c r="LT146" s="526" t="str">
        <f t="shared" si="638"/>
        <v>○</v>
      </c>
      <c r="LU146" s="601" t="str">
        <f t="shared" si="745"/>
        <v/>
      </c>
      <c r="LV146" s="601">
        <f t="shared" si="746"/>
        <v>0</v>
      </c>
      <c r="LW146" s="761">
        <f t="shared" si="639"/>
        <v>0</v>
      </c>
      <c r="LX146" s="735">
        <f t="shared" si="640"/>
        <v>0</v>
      </c>
      <c r="LY146" s="530" t="str">
        <f t="shared" si="641"/>
        <v>○</v>
      </c>
      <c r="LZ146" s="736">
        <f t="shared" si="642"/>
        <v>0</v>
      </c>
      <c r="MA146" s="761">
        <f t="shared" si="643"/>
        <v>0</v>
      </c>
      <c r="MB146" s="532">
        <f t="shared" si="644"/>
        <v>0</v>
      </c>
      <c r="MC146" s="533" t="str">
        <f t="shared" si="747"/>
        <v>○</v>
      </c>
      <c r="MD146" s="473">
        <f>IF(AND($H146=1,$T146=1),SUMIF($E$14:$E$213,E146,$CA$14:CA345),0)</f>
        <v>0</v>
      </c>
      <c r="ME146" s="856" t="str">
        <f t="shared" si="645"/>
        <v>○</v>
      </c>
      <c r="MF146" s="869" t="str">
        <f t="shared" si="748"/>
        <v/>
      </c>
      <c r="MG146" s="870" t="str">
        <f t="shared" si="646"/>
        <v/>
      </c>
      <c r="MH146" s="871" t="str">
        <f t="shared" si="647"/>
        <v/>
      </c>
      <c r="MI146" s="872" t="str">
        <f t="shared" si="749"/>
        <v/>
      </c>
      <c r="MJ146" s="873" t="str">
        <f t="shared" si="648"/>
        <v/>
      </c>
      <c r="MK146" s="874">
        <f t="shared" si="649"/>
        <v>0</v>
      </c>
    </row>
    <row r="147" spans="1:349" s="739" customFormat="1" ht="18.649999999999999" customHeight="1">
      <c r="A147" s="610">
        <f t="shared" si="559"/>
        <v>0</v>
      </c>
      <c r="B147" s="610">
        <f t="shared" si="563"/>
        <v>0</v>
      </c>
      <c r="C147" s="610">
        <f t="shared" si="570"/>
        <v>0</v>
      </c>
      <c r="D147" s="610">
        <f t="shared" si="564"/>
        <v>0</v>
      </c>
      <c r="E147" s="610">
        <f t="shared" si="565"/>
        <v>0</v>
      </c>
      <c r="F147" s="610">
        <f t="shared" si="566"/>
        <v>0</v>
      </c>
      <c r="G147" s="610">
        <f t="shared" si="567"/>
        <v>0</v>
      </c>
      <c r="H147" s="610">
        <f t="shared" si="568"/>
        <v>0</v>
      </c>
      <c r="I147" s="611">
        <f t="shared" si="576"/>
        <v>134</v>
      </c>
      <c r="J147" s="719"/>
      <c r="K147" s="720"/>
      <c r="L147" s="720"/>
      <c r="M147" s="720"/>
      <c r="N147" s="924"/>
      <c r="O147" s="918"/>
      <c r="P147" s="742"/>
      <c r="Q147" s="637">
        <f t="shared" si="650"/>
        <v>0</v>
      </c>
      <c r="R147" s="723"/>
      <c r="S147" s="724"/>
      <c r="T147" s="724"/>
      <c r="U147" s="724"/>
      <c r="V147" s="762">
        <f t="shared" si="569"/>
        <v>0</v>
      </c>
      <c r="W147" s="741"/>
      <c r="X147" s="745"/>
      <c r="Y147" s="745"/>
      <c r="Z147" s="741"/>
      <c r="AA147" s="639" t="str">
        <f t="shared" si="651"/>
        <v/>
      </c>
      <c r="AB147" s="640" t="str">
        <f t="shared" si="652"/>
        <v/>
      </c>
      <c r="AC147" s="731"/>
      <c r="AD147" s="641">
        <f t="shared" si="653"/>
        <v>0</v>
      </c>
      <c r="AE147" s="729"/>
      <c r="AF147" s="728">
        <f>'整理番号表 （R6時） '!$AC147</f>
        <v>0</v>
      </c>
      <c r="AG147" s="730">
        <f t="shared" si="560"/>
        <v>0</v>
      </c>
      <c r="AH147" s="731"/>
      <c r="AI147" s="731"/>
      <c r="AJ147" s="639">
        <f>IF(AI147&lt;&gt;0,VLOOKUP(AI147,'整理番号表 （R6時） '!$B$20:$F$47,2,FALSE),)</f>
        <v>0</v>
      </c>
      <c r="AK147" s="733"/>
      <c r="AL147" s="733"/>
      <c r="AM147" s="733"/>
      <c r="AN147" s="752"/>
      <c r="AO147" s="644" t="str">
        <f>IF(AND($S147=1,$AN147&lt;&gt;0),VLOOKUP(AN147,'整理番号表 （R6時） '!$P$6:$Q$39,2,FALSE),IF(AND($T147=1,$AN147&gt;0,$AN147&lt;=8),VLOOKUP($AN147,'整理番号表 （R6時） '!$P$6:$Q$13,2,FALSE),IF($AN147&gt;=9,"ﾘｰｽは1～8の数字を選択","")))</f>
        <v/>
      </c>
      <c r="AP147" s="865"/>
      <c r="AQ147" s="645">
        <f t="shared" si="654"/>
        <v>0</v>
      </c>
      <c r="AR147" s="810"/>
      <c r="AS147" s="741"/>
      <c r="AT147" s="756"/>
      <c r="AU147" s="757"/>
      <c r="AV147" s="755"/>
      <c r="AW147" s="752"/>
      <c r="AX147" s="751">
        <f>IF(AW147&lt;&gt;0,VLOOKUP(AW147,'整理番号表 （R6時） '!$P$43:$R$49,2,FALSE),)</f>
        <v>0</v>
      </c>
      <c r="AY147" s="758"/>
      <c r="AZ147" s="757"/>
      <c r="BA147" s="755"/>
      <c r="BB147" s="754"/>
      <c r="BC147" s="759">
        <f t="shared" si="655"/>
        <v>0</v>
      </c>
      <c r="BD147" s="763">
        <f t="shared" si="577"/>
        <v>0</v>
      </c>
      <c r="BE147" s="759">
        <f t="shared" si="656"/>
        <v>0</v>
      </c>
      <c r="BF147" s="508"/>
      <c r="BG147" s="508"/>
      <c r="BH147" s="508"/>
      <c r="BI147" s="509"/>
      <c r="BJ147" s="770" t="str">
        <f t="shared" si="657"/>
        <v/>
      </c>
      <c r="BK147" s="772" t="str">
        <f t="shared" si="658"/>
        <v/>
      </c>
      <c r="BL147" s="648">
        <f t="shared" si="659"/>
        <v>0</v>
      </c>
      <c r="BM147" s="836"/>
      <c r="BN147" s="748"/>
      <c r="BO147" s="593"/>
      <c r="BP147" s="902"/>
      <c r="BQ147" s="756"/>
      <c r="BR147" s="756"/>
      <c r="BS147" s="756"/>
      <c r="BT147" s="929" t="str">
        <f t="shared" si="571"/>
        <v/>
      </c>
      <c r="BU147" s="911"/>
      <c r="BV147" s="752"/>
      <c r="BW147" s="751">
        <f>IF(BV147&lt;&gt;0,VLOOKUP(BV147,'整理番号表 （R6時） '!$P$43:$R$49,2,FALSE),)</f>
        <v>0</v>
      </c>
      <c r="BX147" s="758"/>
      <c r="BY147" s="757"/>
      <c r="BZ147" s="759" t="str">
        <f t="shared" si="660"/>
        <v/>
      </c>
      <c r="CA147" s="712"/>
      <c r="CB147" s="759">
        <f t="shared" si="661"/>
        <v>0</v>
      </c>
      <c r="CC147" s="763" t="str">
        <f t="shared" si="578"/>
        <v/>
      </c>
      <c r="CD147" s="754"/>
      <c r="CE147" s="754"/>
      <c r="CF147" s="759">
        <f t="shared" si="662"/>
        <v>0</v>
      </c>
      <c r="CG147" s="748"/>
      <c r="CH147" s="748"/>
      <c r="CI147" s="622"/>
      <c r="CJ147" s="853"/>
      <c r="CK147" s="854"/>
      <c r="CL147" s="665" t="str">
        <f t="shared" si="663"/>
        <v/>
      </c>
      <c r="CM147" s="666" t="str">
        <f t="shared" si="579"/>
        <v/>
      </c>
      <c r="CN147" s="744"/>
      <c r="CO147" s="496"/>
      <c r="CP147" s="762" t="str">
        <f t="shared" si="580"/>
        <v/>
      </c>
      <c r="CQ147" s="740"/>
      <c r="CR147" s="749"/>
      <c r="CS147" s="740"/>
      <c r="CT147" s="740"/>
      <c r="CU147" s="740"/>
      <c r="CV147" s="649" t="str">
        <f t="shared" si="664"/>
        <v/>
      </c>
      <c r="CW147" s="547">
        <f t="shared" si="665"/>
        <v>0</v>
      </c>
      <c r="CX147" s="762" t="str">
        <f t="shared" si="581"/>
        <v/>
      </c>
      <c r="CY147" s="715"/>
      <c r="CZ147" s="740"/>
      <c r="DA147" s="715"/>
      <c r="DB147" s="715"/>
      <c r="DC147" s="714"/>
      <c r="DD147" s="649" t="str">
        <f t="shared" si="666"/>
        <v/>
      </c>
      <c r="DE147" s="547" t="str">
        <f t="shared" si="667"/>
        <v/>
      </c>
      <c r="DF147" s="762">
        <f t="shared" si="668"/>
        <v>0</v>
      </c>
      <c r="DG147" s="762" t="str">
        <f t="shared" si="669"/>
        <v/>
      </c>
      <c r="DH147" s="762">
        <f t="shared" si="670"/>
        <v>0</v>
      </c>
      <c r="DI147" s="762">
        <f t="shared" si="671"/>
        <v>0</v>
      </c>
      <c r="DJ147" s="762">
        <f t="shared" si="672"/>
        <v>0</v>
      </c>
      <c r="DK147" s="762">
        <f t="shared" si="673"/>
        <v>0</v>
      </c>
      <c r="DL147" s="762">
        <f t="shared" si="674"/>
        <v>0</v>
      </c>
      <c r="DM147" s="762" t="str">
        <f t="shared" si="675"/>
        <v/>
      </c>
      <c r="DN147" s="855"/>
      <c r="DO147" s="661">
        <f t="shared" si="750"/>
        <v>0</v>
      </c>
      <c r="DP147" s="336">
        <f t="shared" si="750"/>
        <v>0</v>
      </c>
      <c r="DQ147" s="336">
        <f t="shared" si="750"/>
        <v>0</v>
      </c>
      <c r="DR147" s="336">
        <f t="shared" si="750"/>
        <v>0</v>
      </c>
      <c r="DS147" s="336">
        <f t="shared" si="750"/>
        <v>0</v>
      </c>
      <c r="DT147" s="336">
        <f t="shared" si="750"/>
        <v>0</v>
      </c>
      <c r="DU147" s="336">
        <f t="shared" si="582"/>
        <v>0</v>
      </c>
      <c r="DV147" s="336">
        <f t="shared" si="751"/>
        <v>0</v>
      </c>
      <c r="DW147" s="336">
        <f t="shared" si="751"/>
        <v>0</v>
      </c>
      <c r="DX147" s="336">
        <f t="shared" si="751"/>
        <v>0</v>
      </c>
      <c r="DY147" s="336">
        <f t="shared" si="751"/>
        <v>0</v>
      </c>
      <c r="DZ147" s="336">
        <f t="shared" si="751"/>
        <v>0</v>
      </c>
      <c r="EA147" s="336">
        <f t="shared" si="751"/>
        <v>0</v>
      </c>
      <c r="EB147" s="336">
        <f t="shared" si="583"/>
        <v>0</v>
      </c>
      <c r="EC147" s="336">
        <f t="shared" si="584"/>
        <v>0</v>
      </c>
      <c r="ED147" s="336">
        <f t="shared" si="585"/>
        <v>0</v>
      </c>
      <c r="EE147" s="336">
        <f t="shared" si="586"/>
        <v>0</v>
      </c>
      <c r="EF147" s="336">
        <f t="shared" si="587"/>
        <v>0</v>
      </c>
      <c r="EG147" s="390">
        <f t="shared" si="588"/>
        <v>0</v>
      </c>
      <c r="EH147" s="650">
        <f t="shared" si="676"/>
        <v>0</v>
      </c>
      <c r="EI147" s="650">
        <f>IF($AA147=1,IF(SUM($EH147:EH147)&lt;&gt;1,IF(SUM(GR147,HC147,HL147)&gt;0,1,),),)</f>
        <v>0</v>
      </c>
      <c r="EJ147" s="650">
        <f>IF($AA147=1,IF(SUM($EH147:EI147)&lt;&gt;1,IF(SUM(GS147,HD147,HM147)&gt;0,1,),),)</f>
        <v>0</v>
      </c>
      <c r="EK147" s="650">
        <f>IF($AA147=1,IF(SUM($EH147:EJ147)&lt;&gt;1,IF(SUM(GT147,HE147,HN147)&gt;0,1,),),)</f>
        <v>0</v>
      </c>
      <c r="EL147" s="650">
        <f>IF($AA147=1,IF(SUM($EH147:EK147)&lt;&gt;1,IF(SUM(GU147,GZ147,HF147,HO147)&gt;0,1,),),)</f>
        <v>0</v>
      </c>
      <c r="EM147" s="650">
        <f>IF($AA147=1,IF(SUM($EH147:EK147)&lt;&gt;1,IF(SUM(GV147,HG147,HP147)&gt;0,1,),),)</f>
        <v>0</v>
      </c>
      <c r="EN147" s="650">
        <f>IF($AA147=1,IF(SUM($EH147:EL147)&lt;&gt;1,IF(SUM(GW147,HH147,HQ147)&gt;0,1,),),)</f>
        <v>0</v>
      </c>
      <c r="EO147" s="650">
        <f>IF($AA147=1,IF(SUM($EH147:EM147)&lt;&gt;1,IF(SUM(GX147,HI147,HR147)&gt;0,1,),),)</f>
        <v>0</v>
      </c>
      <c r="EP147" s="650">
        <f>IF($AA147=1,IF(SUM($EH147:EO147)&lt;&gt;1,IF(SUM(GY147,HJ147,HS147,HA147)&gt;0,1,),),)</f>
        <v>0</v>
      </c>
      <c r="EQ147" s="818"/>
      <c r="ER147" s="818"/>
      <c r="ES147" s="818"/>
      <c r="ET147" s="818"/>
      <c r="EU147" s="818"/>
      <c r="EV147" s="818"/>
      <c r="EW147" s="59"/>
      <c r="EX147" s="59"/>
      <c r="EY147" s="59"/>
      <c r="EZ147" s="59"/>
      <c r="FA147" s="59"/>
      <c r="FB147" s="650">
        <f t="shared" si="589"/>
        <v>0</v>
      </c>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11"/>
      <c r="GB147" s="59"/>
      <c r="GC147" s="932"/>
      <c r="GD147" s="662"/>
      <c r="GE147" s="512"/>
      <c r="GF147" s="513"/>
      <c r="GG147" s="514"/>
      <c r="GH147" s="514"/>
      <c r="GI147" s="515">
        <f t="shared" si="590"/>
        <v>0</v>
      </c>
      <c r="GJ147" s="516">
        <f t="shared" si="591"/>
        <v>0</v>
      </c>
      <c r="GK147" s="517">
        <f t="shared" si="592"/>
        <v>0</v>
      </c>
      <c r="GL147" s="518">
        <f t="shared" si="593"/>
        <v>0</v>
      </c>
      <c r="GM147" s="518">
        <f t="shared" si="594"/>
        <v>0</v>
      </c>
      <c r="GN147" s="518">
        <f t="shared" si="595"/>
        <v>0</v>
      </c>
      <c r="GO147" s="518">
        <f t="shared" si="596"/>
        <v>0</v>
      </c>
      <c r="GP147" s="517">
        <f t="shared" si="677"/>
        <v>0</v>
      </c>
      <c r="GQ147" s="517">
        <f t="shared" si="678"/>
        <v>0</v>
      </c>
      <c r="GR147" s="517">
        <f>IF($GF147&lt;&gt;1,IF(AND(SUM($GQ147:GQ147)&lt;&gt;1),IF($GI147&gt;=10,1,),),0)</f>
        <v>0</v>
      </c>
      <c r="GS147" s="517">
        <f>IF($GF147&lt;&gt;1,IF(AND(SUM($GQ147:GR147)&lt;&gt;1),IF(AND($GE147=1,$GI147&gt;=4),1,),),0)</f>
        <v>0</v>
      </c>
      <c r="GT147" s="517">
        <f>IF($GF147&lt;&gt;1,IF(AND(SUM($GQ147:GS147)&lt;&gt;1),IF(AND($GE147=1,$GI147&gt;=2),1,),),0)</f>
        <v>0</v>
      </c>
      <c r="GU147" s="517">
        <f>IF($GF147&lt;&gt;1,IF(AND(SUM($GQ147:GT147)&lt;&gt;1),IF(AND($GE147=1,$GI147&gt;0),1,),),0)</f>
        <v>0</v>
      </c>
      <c r="GV147" s="517">
        <f>IF($GF147&lt;&gt;1,IF(AND(SUM($GQ147:GU147)&lt;&gt;1),IF($GI147&gt;=4,1,),),0)</f>
        <v>0</v>
      </c>
      <c r="GW147" s="517">
        <f>IF($GF147&lt;&gt;1,IF(AND(SUM($GQ147:GV147)&lt;&gt;1),IF($GE147=1,1,),),0)</f>
        <v>0</v>
      </c>
      <c r="GX147" s="517">
        <f>IF($GF147&lt;&gt;1,IF(AND(SUM($GQ147:GW147)&lt;&gt;1),IF($GI147&gt;=2,1,),),0)</f>
        <v>0</v>
      </c>
      <c r="GY147" s="517">
        <f>IF($GF147&lt;&gt;1,IF(AND(SUM($GQ147:GX147)&lt;&gt;1),IF($GI147&gt;0,1,),),0)</f>
        <v>0</v>
      </c>
      <c r="GZ147" s="517">
        <f t="shared" si="679"/>
        <v>0</v>
      </c>
      <c r="HA147" s="517">
        <f>IF(AND(SUM($GZ147:GZ147)&lt;&gt;1,$GP147=4,$GF147=1,$GI147&gt;0),1,0)</f>
        <v>0</v>
      </c>
      <c r="HB147" s="517">
        <f t="shared" si="680"/>
        <v>0</v>
      </c>
      <c r="HC147" s="517">
        <f t="shared" si="681"/>
        <v>0</v>
      </c>
      <c r="HD147" s="517">
        <f>IF(AND($GP147=2,SUM($HB147:HC147)&lt;&gt;1),IF(AND($GE147=1,$GJ147&gt;=0.2),1,),)</f>
        <v>0</v>
      </c>
      <c r="HE147" s="517">
        <f>IF(AND($GP147=2,SUM($HB147:HD147)&lt;&gt;1),IF(AND($GE147=1,$GJ147&gt;=0.1),1,),)</f>
        <v>0</v>
      </c>
      <c r="HF147" s="517">
        <f>IF(AND($GP147=2,SUM($HB147:HE147)&lt;&gt;1),IF(AND($GE147=1,$GI147&gt;0),1,),)</f>
        <v>0</v>
      </c>
      <c r="HG147" s="517">
        <f>IF(AND($GP147=2,SUM($HB147:HF147)&lt;&gt;1),IF($GJ147&gt;=0.2,1,),)</f>
        <v>0</v>
      </c>
      <c r="HH147" s="517">
        <f>IF(AND($GP147=2,SUM($HB147:HG147)&lt;&gt;1),IF($GE147=1,1,),)</f>
        <v>0</v>
      </c>
      <c r="HI147" s="517">
        <f>IF(AND($GP147=2,SUM($HB147:HH147)&lt;&gt;1),IF($GJ147&gt;=0.1,1,),)</f>
        <v>0</v>
      </c>
      <c r="HJ147" s="517">
        <f>IF(AND(SUM($HB147:HI147)&lt;&gt;1,$GP147=2,$GI147&gt;0),1,)</f>
        <v>0</v>
      </c>
      <c r="HK147" s="517">
        <f t="shared" si="682"/>
        <v>0</v>
      </c>
      <c r="HL147" s="517">
        <f t="shared" si="683"/>
        <v>0</v>
      </c>
      <c r="HM147" s="517">
        <f>IF(AND($GP147=3,SUM($HK147:HL147)&lt;&gt;1),IF(AND($GE147=1,$GJ147&gt;=0.1),1,),)</f>
        <v>0</v>
      </c>
      <c r="HN147" s="517">
        <f>IF(AND($GP147=3,SUM($HK147:HM147)&lt;&gt;1),IF(AND($GE147=1,$GJ147&gt;=0.05),1,),)</f>
        <v>0</v>
      </c>
      <c r="HO147" s="517">
        <f>IF(AND($GP147=3,SUM($HK147:HN147)&lt;&gt;1),IF(AND($GE147=1,$GI147&gt;0),1,),)</f>
        <v>0</v>
      </c>
      <c r="HP147" s="517">
        <f>IF(AND($GP147=3,SUM($HK147:HO147)&lt;&gt;1),IF($GJ147&gt;=0.1,1,),)</f>
        <v>0</v>
      </c>
      <c r="HQ147" s="517">
        <f>IF(AND($GP147=3,SUM($HK147:HP147)&lt;&gt;1),IF($GE147=1,1,),)</f>
        <v>0</v>
      </c>
      <c r="HR147" s="517">
        <f>IF(AND($GP147=3,SUM($HK147:HQ147)&lt;&gt;1),IF($GJ147&gt;=0.05,1,),)</f>
        <v>0</v>
      </c>
      <c r="HS147" s="517">
        <f>IF(AND(SUM($HK147:HR147)&lt;&gt;1,$GP147=3,$GF147=1,$GI147&gt;0),1,)</f>
        <v>0</v>
      </c>
      <c r="HT147" s="831"/>
      <c r="HU147" s="520">
        <f t="shared" si="684"/>
        <v>0</v>
      </c>
      <c r="HV147" s="521">
        <f t="shared" si="685"/>
        <v>0</v>
      </c>
      <c r="HW147" s="521">
        <f t="shared" si="686"/>
        <v>0</v>
      </c>
      <c r="HX147" s="521">
        <f t="shared" si="687"/>
        <v>0</v>
      </c>
      <c r="HY147" s="521">
        <f t="shared" si="688"/>
        <v>0</v>
      </c>
      <c r="HZ147" s="521">
        <f t="shared" si="689"/>
        <v>0</v>
      </c>
      <c r="IA147" s="521">
        <f t="shared" si="690"/>
        <v>0</v>
      </c>
      <c r="IB147" s="521">
        <f t="shared" si="691"/>
        <v>0</v>
      </c>
      <c r="IC147" s="521">
        <f t="shared" si="692"/>
        <v>0</v>
      </c>
      <c r="ID147" s="521">
        <f t="shared" si="693"/>
        <v>0</v>
      </c>
      <c r="IE147" s="521">
        <f t="shared" si="694"/>
        <v>0</v>
      </c>
      <c r="IF147" s="521">
        <f t="shared" si="695"/>
        <v>0</v>
      </c>
      <c r="IG147" s="521">
        <f t="shared" si="696"/>
        <v>0</v>
      </c>
      <c r="IH147" s="521">
        <f t="shared" si="697"/>
        <v>0</v>
      </c>
      <c r="II147" s="521">
        <f t="shared" si="698"/>
        <v>0</v>
      </c>
      <c r="IJ147" s="521">
        <f t="shared" si="699"/>
        <v>0</v>
      </c>
      <c r="IK147" s="521">
        <f t="shared" si="700"/>
        <v>0</v>
      </c>
      <c r="IL147" s="521">
        <f t="shared" si="701"/>
        <v>0</v>
      </c>
      <c r="IM147" s="521">
        <f t="shared" si="702"/>
        <v>0</v>
      </c>
      <c r="IN147" s="521">
        <f t="shared" si="597"/>
        <v>0</v>
      </c>
      <c r="IO147" s="521">
        <f t="shared" si="598"/>
        <v>0</v>
      </c>
      <c r="IP147" s="521">
        <f t="shared" si="599"/>
        <v>0</v>
      </c>
      <c r="IQ147" s="521">
        <f t="shared" si="600"/>
        <v>0</v>
      </c>
      <c r="IR147" s="521">
        <f t="shared" si="601"/>
        <v>0</v>
      </c>
      <c r="IS147" s="521">
        <f t="shared" si="602"/>
        <v>0</v>
      </c>
      <c r="IT147" s="521">
        <f t="shared" si="603"/>
        <v>0</v>
      </c>
      <c r="IU147" s="521">
        <f t="shared" si="604"/>
        <v>0</v>
      </c>
      <c r="IV147" s="521">
        <f t="shared" si="605"/>
        <v>0</v>
      </c>
      <c r="IW147" s="823">
        <f t="shared" si="606"/>
        <v>0</v>
      </c>
      <c r="IX147" s="521">
        <f t="shared" si="607"/>
        <v>0</v>
      </c>
      <c r="IY147" s="521">
        <f t="shared" si="608"/>
        <v>0</v>
      </c>
      <c r="IZ147" s="823">
        <f t="shared" si="703"/>
        <v>0</v>
      </c>
      <c r="JA147" s="521">
        <f t="shared" si="609"/>
        <v>0</v>
      </c>
      <c r="JB147" s="521">
        <f t="shared" si="610"/>
        <v>0</v>
      </c>
      <c r="JC147" s="521">
        <f t="shared" si="611"/>
        <v>0</v>
      </c>
      <c r="JD147" s="521">
        <f t="shared" si="704"/>
        <v>0</v>
      </c>
      <c r="JE147" s="521">
        <f t="shared" si="705"/>
        <v>0</v>
      </c>
      <c r="JF147" s="521">
        <f t="shared" si="706"/>
        <v>0</v>
      </c>
      <c r="JG147" s="521">
        <f t="shared" si="707"/>
        <v>0</v>
      </c>
      <c r="JH147" s="521">
        <f t="shared" si="708"/>
        <v>0</v>
      </c>
      <c r="JI147" s="521">
        <f t="shared" si="709"/>
        <v>0</v>
      </c>
      <c r="JJ147" s="521">
        <f t="shared" si="710"/>
        <v>0</v>
      </c>
      <c r="JK147" s="521">
        <f t="shared" si="711"/>
        <v>0</v>
      </c>
      <c r="JL147" s="521">
        <f t="shared" si="712"/>
        <v>0</v>
      </c>
      <c r="JM147" s="521">
        <f t="shared" si="713"/>
        <v>0</v>
      </c>
      <c r="JN147" s="521">
        <f t="shared" si="714"/>
        <v>0</v>
      </c>
      <c r="JO147" s="521">
        <f t="shared" si="715"/>
        <v>0</v>
      </c>
      <c r="JP147" s="521">
        <f t="shared" si="716"/>
        <v>0</v>
      </c>
      <c r="JQ147" s="521">
        <f t="shared" si="717"/>
        <v>0</v>
      </c>
      <c r="JR147" s="521">
        <f t="shared" si="718"/>
        <v>0</v>
      </c>
      <c r="JS147" s="521">
        <f t="shared" si="719"/>
        <v>0</v>
      </c>
      <c r="JT147" s="521">
        <f t="shared" si="720"/>
        <v>0</v>
      </c>
      <c r="JU147" s="521">
        <f t="shared" si="721"/>
        <v>0</v>
      </c>
      <c r="JV147" s="521">
        <f t="shared" si="722"/>
        <v>0</v>
      </c>
      <c r="JW147" s="521">
        <f t="shared" si="723"/>
        <v>0</v>
      </c>
      <c r="JX147" s="521">
        <f t="shared" si="724"/>
        <v>0</v>
      </c>
      <c r="JY147" s="521">
        <f t="shared" si="725"/>
        <v>0</v>
      </c>
      <c r="JZ147" s="521">
        <f t="shared" si="726"/>
        <v>0</v>
      </c>
      <c r="KA147" s="521">
        <f t="shared" si="727"/>
        <v>0</v>
      </c>
      <c r="KB147" s="521">
        <f t="shared" si="728"/>
        <v>0</v>
      </c>
      <c r="KC147" s="521">
        <f t="shared" si="729"/>
        <v>0</v>
      </c>
      <c r="KD147" s="521">
        <f t="shared" si="730"/>
        <v>0</v>
      </c>
      <c r="KE147" s="521">
        <f t="shared" si="731"/>
        <v>0</v>
      </c>
      <c r="KF147" s="521">
        <f t="shared" si="612"/>
        <v>0</v>
      </c>
      <c r="KG147" s="521">
        <f t="shared" si="732"/>
        <v>0</v>
      </c>
      <c r="KH147" s="521">
        <f t="shared" si="733"/>
        <v>0</v>
      </c>
      <c r="KI147" s="522">
        <f t="shared" si="734"/>
        <v>0</v>
      </c>
      <c r="KJ147" s="521">
        <f t="shared" si="613"/>
        <v>0</v>
      </c>
      <c r="KK147" s="760">
        <f>IF(H147=1,VLOOKUP(C147,'総括表 (A表)'!$E$12:$AW$542,42,FALSE),)</f>
        <v>0</v>
      </c>
      <c r="KL147" s="524">
        <f t="shared" si="735"/>
        <v>0</v>
      </c>
      <c r="KM147" s="521" t="str">
        <f t="shared" si="614"/>
        <v/>
      </c>
      <c r="KN147" s="521" t="str">
        <f t="shared" si="615"/>
        <v/>
      </c>
      <c r="KO147" s="521" t="str">
        <f t="shared" si="736"/>
        <v/>
      </c>
      <c r="KP147" s="521" t="str">
        <f t="shared" si="616"/>
        <v/>
      </c>
      <c r="KQ147" s="521" t="str">
        <f t="shared" si="617"/>
        <v/>
      </c>
      <c r="KR147" s="521" t="str">
        <f t="shared" si="618"/>
        <v/>
      </c>
      <c r="KS147" s="521" t="str">
        <f t="shared" si="619"/>
        <v/>
      </c>
      <c r="KT147" s="521" t="str">
        <f t="shared" si="620"/>
        <v/>
      </c>
      <c r="KU147" s="760" t="str">
        <f t="shared" si="621"/>
        <v/>
      </c>
      <c r="KV147" s="521" t="str">
        <f t="shared" si="622"/>
        <v/>
      </c>
      <c r="KW147" s="520">
        <f t="shared" si="623"/>
        <v>0</v>
      </c>
      <c r="KX147" s="521" t="str">
        <f t="shared" si="737"/>
        <v/>
      </c>
      <c r="KY147" s="525">
        <f t="shared" si="624"/>
        <v>0</v>
      </c>
      <c r="KZ147" s="521" t="str">
        <f t="shared" si="625"/>
        <v/>
      </c>
      <c r="LA147" s="760" t="str">
        <f t="shared" si="626"/>
        <v/>
      </c>
      <c r="LB147" s="526" t="str">
        <f t="shared" si="627"/>
        <v>○</v>
      </c>
      <c r="LC147" s="520">
        <f t="shared" si="738"/>
        <v>0</v>
      </c>
      <c r="LD147" s="527">
        <f t="shared" si="739"/>
        <v>0</v>
      </c>
      <c r="LE147" s="527" t="str">
        <f t="shared" si="740"/>
        <v/>
      </c>
      <c r="LF147" s="761" t="str">
        <f t="shared" si="741"/>
        <v/>
      </c>
      <c r="LG147" s="735" t="str">
        <f t="shared" si="628"/>
        <v/>
      </c>
      <c r="LH147" s="530" t="str">
        <f t="shared" si="629"/>
        <v>○</v>
      </c>
      <c r="LI147" s="736">
        <f t="shared" si="630"/>
        <v>0</v>
      </c>
      <c r="LJ147" s="761">
        <f t="shared" si="631"/>
        <v>0</v>
      </c>
      <c r="LK147" s="532">
        <f t="shared" si="742"/>
        <v>0</v>
      </c>
      <c r="LL147" s="533" t="str">
        <f t="shared" si="743"/>
        <v>○</v>
      </c>
      <c r="LM147" s="600">
        <f t="shared" si="632"/>
        <v>0</v>
      </c>
      <c r="LN147" s="602" t="str">
        <f t="shared" si="744"/>
        <v>○</v>
      </c>
      <c r="LO147" s="608">
        <f t="shared" si="633"/>
        <v>0</v>
      </c>
      <c r="LP147" s="521" t="str">
        <f t="shared" si="634"/>
        <v/>
      </c>
      <c r="LQ147" s="607">
        <f t="shared" si="635"/>
        <v>0</v>
      </c>
      <c r="LR147" s="521" t="str">
        <f t="shared" si="636"/>
        <v/>
      </c>
      <c r="LS147" s="519" t="str">
        <f t="shared" si="637"/>
        <v/>
      </c>
      <c r="LT147" s="526" t="str">
        <f t="shared" si="638"/>
        <v>○</v>
      </c>
      <c r="LU147" s="601" t="str">
        <f t="shared" si="745"/>
        <v/>
      </c>
      <c r="LV147" s="601">
        <f t="shared" si="746"/>
        <v>0</v>
      </c>
      <c r="LW147" s="761">
        <f t="shared" si="639"/>
        <v>0</v>
      </c>
      <c r="LX147" s="735">
        <f t="shared" si="640"/>
        <v>0</v>
      </c>
      <c r="LY147" s="530" t="str">
        <f t="shared" si="641"/>
        <v>○</v>
      </c>
      <c r="LZ147" s="736">
        <f t="shared" si="642"/>
        <v>0</v>
      </c>
      <c r="MA147" s="761">
        <f t="shared" si="643"/>
        <v>0</v>
      </c>
      <c r="MB147" s="532">
        <f t="shared" si="644"/>
        <v>0</v>
      </c>
      <c r="MC147" s="533" t="str">
        <f t="shared" si="747"/>
        <v>○</v>
      </c>
      <c r="MD147" s="473">
        <f>IF(AND($H147=1,$T147=1),SUMIF($E$14:$E$213,E147,$CA$14:CA346),0)</f>
        <v>0</v>
      </c>
      <c r="ME147" s="856" t="str">
        <f t="shared" si="645"/>
        <v>○</v>
      </c>
      <c r="MF147" s="869" t="str">
        <f t="shared" si="748"/>
        <v/>
      </c>
      <c r="MG147" s="870" t="str">
        <f t="shared" si="646"/>
        <v/>
      </c>
      <c r="MH147" s="871" t="str">
        <f t="shared" si="647"/>
        <v/>
      </c>
      <c r="MI147" s="872" t="str">
        <f t="shared" si="749"/>
        <v/>
      </c>
      <c r="MJ147" s="873" t="str">
        <f t="shared" si="648"/>
        <v/>
      </c>
      <c r="MK147" s="874">
        <f t="shared" si="649"/>
        <v>0</v>
      </c>
    </row>
    <row r="148" spans="1:349" s="739" customFormat="1" ht="18.649999999999999" customHeight="1">
      <c r="A148" s="610">
        <f t="shared" si="559"/>
        <v>0</v>
      </c>
      <c r="B148" s="610">
        <f t="shared" si="563"/>
        <v>0</v>
      </c>
      <c r="C148" s="610">
        <f t="shared" si="570"/>
        <v>0</v>
      </c>
      <c r="D148" s="610">
        <f t="shared" si="564"/>
        <v>0</v>
      </c>
      <c r="E148" s="610">
        <f t="shared" si="565"/>
        <v>0</v>
      </c>
      <c r="F148" s="610">
        <f t="shared" si="566"/>
        <v>0</v>
      </c>
      <c r="G148" s="610">
        <f t="shared" si="567"/>
        <v>0</v>
      </c>
      <c r="H148" s="610">
        <f t="shared" si="568"/>
        <v>0</v>
      </c>
      <c r="I148" s="611">
        <f t="shared" si="576"/>
        <v>135</v>
      </c>
      <c r="J148" s="719"/>
      <c r="K148" s="720"/>
      <c r="L148" s="720"/>
      <c r="M148" s="720"/>
      <c r="N148" s="924"/>
      <c r="O148" s="918"/>
      <c r="P148" s="742"/>
      <c r="Q148" s="637">
        <f t="shared" si="650"/>
        <v>0</v>
      </c>
      <c r="R148" s="723"/>
      <c r="S148" s="724"/>
      <c r="T148" s="724"/>
      <c r="U148" s="724"/>
      <c r="V148" s="762">
        <f t="shared" si="569"/>
        <v>0</v>
      </c>
      <c r="W148" s="741"/>
      <c r="X148" s="745"/>
      <c r="Y148" s="745"/>
      <c r="Z148" s="741"/>
      <c r="AA148" s="639" t="str">
        <f t="shared" si="651"/>
        <v/>
      </c>
      <c r="AB148" s="640" t="str">
        <f t="shared" si="652"/>
        <v/>
      </c>
      <c r="AC148" s="731"/>
      <c r="AD148" s="641">
        <f t="shared" si="653"/>
        <v>0</v>
      </c>
      <c r="AE148" s="729"/>
      <c r="AF148" s="728">
        <f>'整理番号表 （R6時） '!$AC148</f>
        <v>0</v>
      </c>
      <c r="AG148" s="730">
        <f t="shared" si="560"/>
        <v>0</v>
      </c>
      <c r="AH148" s="731"/>
      <c r="AI148" s="731"/>
      <c r="AJ148" s="639">
        <f>IF(AI148&lt;&gt;0,VLOOKUP(AI148,'整理番号表 （R6時） '!$B$20:$F$47,2,FALSE),)</f>
        <v>0</v>
      </c>
      <c r="AK148" s="733"/>
      <c r="AL148" s="733"/>
      <c r="AM148" s="733"/>
      <c r="AN148" s="752"/>
      <c r="AO148" s="644" t="str">
        <f>IF(AND($S148=1,$AN148&lt;&gt;0),VLOOKUP(AN148,'整理番号表 （R6時） '!$P$6:$Q$39,2,FALSE),IF(AND($T148=1,$AN148&gt;0,$AN148&lt;=8),VLOOKUP($AN148,'整理番号表 （R6時） '!$P$6:$Q$13,2,FALSE),IF($AN148&gt;=9,"ﾘｰｽは1～8の数字を選択","")))</f>
        <v/>
      </c>
      <c r="AP148" s="865"/>
      <c r="AQ148" s="645">
        <f t="shared" si="654"/>
        <v>0</v>
      </c>
      <c r="AR148" s="810"/>
      <c r="AS148" s="741"/>
      <c r="AT148" s="756"/>
      <c r="AU148" s="757"/>
      <c r="AV148" s="755"/>
      <c r="AW148" s="752"/>
      <c r="AX148" s="751">
        <f>IF(AW148&lt;&gt;0,VLOOKUP(AW148,'整理番号表 （R6時） '!$P$43:$R$49,2,FALSE),)</f>
        <v>0</v>
      </c>
      <c r="AY148" s="758"/>
      <c r="AZ148" s="757"/>
      <c r="BA148" s="755"/>
      <c r="BB148" s="754"/>
      <c r="BC148" s="759">
        <f t="shared" si="655"/>
        <v>0</v>
      </c>
      <c r="BD148" s="763">
        <f t="shared" si="577"/>
        <v>0</v>
      </c>
      <c r="BE148" s="759">
        <f t="shared" si="656"/>
        <v>0</v>
      </c>
      <c r="BF148" s="508"/>
      <c r="BG148" s="508"/>
      <c r="BH148" s="508"/>
      <c r="BI148" s="509"/>
      <c r="BJ148" s="770" t="str">
        <f t="shared" si="657"/>
        <v/>
      </c>
      <c r="BK148" s="772" t="str">
        <f t="shared" si="658"/>
        <v/>
      </c>
      <c r="BL148" s="648">
        <f t="shared" si="659"/>
        <v>0</v>
      </c>
      <c r="BM148" s="836"/>
      <c r="BN148" s="748"/>
      <c r="BO148" s="593"/>
      <c r="BP148" s="902"/>
      <c r="BQ148" s="756"/>
      <c r="BR148" s="756"/>
      <c r="BS148" s="756"/>
      <c r="BT148" s="929" t="str">
        <f t="shared" si="571"/>
        <v/>
      </c>
      <c r="BU148" s="911"/>
      <c r="BV148" s="752"/>
      <c r="BW148" s="751">
        <f>IF(BV148&lt;&gt;0,VLOOKUP(BV148,'整理番号表 （R6時） '!$P$43:$R$49,2,FALSE),)</f>
        <v>0</v>
      </c>
      <c r="BX148" s="758"/>
      <c r="BY148" s="757"/>
      <c r="BZ148" s="759" t="str">
        <f t="shared" si="660"/>
        <v/>
      </c>
      <c r="CA148" s="712"/>
      <c r="CB148" s="759">
        <f t="shared" si="661"/>
        <v>0</v>
      </c>
      <c r="CC148" s="763" t="str">
        <f t="shared" si="578"/>
        <v/>
      </c>
      <c r="CD148" s="754"/>
      <c r="CE148" s="754"/>
      <c r="CF148" s="759">
        <f t="shared" si="662"/>
        <v>0</v>
      </c>
      <c r="CG148" s="748"/>
      <c r="CH148" s="748"/>
      <c r="CI148" s="622"/>
      <c r="CJ148" s="853"/>
      <c r="CK148" s="854"/>
      <c r="CL148" s="665" t="str">
        <f t="shared" si="663"/>
        <v/>
      </c>
      <c r="CM148" s="666" t="str">
        <f t="shared" si="579"/>
        <v/>
      </c>
      <c r="CN148" s="744"/>
      <c r="CO148" s="496"/>
      <c r="CP148" s="762" t="str">
        <f t="shared" si="580"/>
        <v/>
      </c>
      <c r="CQ148" s="740"/>
      <c r="CR148" s="749"/>
      <c r="CS148" s="740"/>
      <c r="CT148" s="740"/>
      <c r="CU148" s="740"/>
      <c r="CV148" s="649" t="str">
        <f t="shared" si="664"/>
        <v/>
      </c>
      <c r="CW148" s="547">
        <f t="shared" si="665"/>
        <v>0</v>
      </c>
      <c r="CX148" s="762" t="str">
        <f t="shared" si="581"/>
        <v/>
      </c>
      <c r="CY148" s="715"/>
      <c r="CZ148" s="740"/>
      <c r="DA148" s="715"/>
      <c r="DB148" s="715"/>
      <c r="DC148" s="714"/>
      <c r="DD148" s="649" t="str">
        <f t="shared" si="666"/>
        <v/>
      </c>
      <c r="DE148" s="547" t="str">
        <f t="shared" si="667"/>
        <v/>
      </c>
      <c r="DF148" s="762">
        <f t="shared" si="668"/>
        <v>0</v>
      </c>
      <c r="DG148" s="762" t="str">
        <f t="shared" si="669"/>
        <v/>
      </c>
      <c r="DH148" s="762">
        <f t="shared" si="670"/>
        <v>0</v>
      </c>
      <c r="DI148" s="762">
        <f t="shared" si="671"/>
        <v>0</v>
      </c>
      <c r="DJ148" s="762">
        <f t="shared" si="672"/>
        <v>0</v>
      </c>
      <c r="DK148" s="762">
        <f t="shared" si="673"/>
        <v>0</v>
      </c>
      <c r="DL148" s="762">
        <f t="shared" si="674"/>
        <v>0</v>
      </c>
      <c r="DM148" s="762" t="str">
        <f t="shared" si="675"/>
        <v/>
      </c>
      <c r="DN148" s="855"/>
      <c r="DO148" s="661">
        <f t="shared" si="750"/>
        <v>0</v>
      </c>
      <c r="DP148" s="336">
        <f t="shared" si="750"/>
        <v>0</v>
      </c>
      <c r="DQ148" s="336">
        <f t="shared" si="750"/>
        <v>0</v>
      </c>
      <c r="DR148" s="336">
        <f t="shared" si="750"/>
        <v>0</v>
      </c>
      <c r="DS148" s="336">
        <f t="shared" si="750"/>
        <v>0</v>
      </c>
      <c r="DT148" s="336">
        <f t="shared" si="750"/>
        <v>0</v>
      </c>
      <c r="DU148" s="336">
        <f t="shared" si="582"/>
        <v>0</v>
      </c>
      <c r="DV148" s="336">
        <f t="shared" si="751"/>
        <v>0</v>
      </c>
      <c r="DW148" s="336">
        <f t="shared" si="751"/>
        <v>0</v>
      </c>
      <c r="DX148" s="336">
        <f t="shared" si="751"/>
        <v>0</v>
      </c>
      <c r="DY148" s="336">
        <f t="shared" si="751"/>
        <v>0</v>
      </c>
      <c r="DZ148" s="336">
        <f t="shared" si="751"/>
        <v>0</v>
      </c>
      <c r="EA148" s="336">
        <f t="shared" si="751"/>
        <v>0</v>
      </c>
      <c r="EB148" s="336">
        <f t="shared" si="583"/>
        <v>0</v>
      </c>
      <c r="EC148" s="336">
        <f t="shared" si="584"/>
        <v>0</v>
      </c>
      <c r="ED148" s="336">
        <f t="shared" si="585"/>
        <v>0</v>
      </c>
      <c r="EE148" s="336">
        <f t="shared" si="586"/>
        <v>0</v>
      </c>
      <c r="EF148" s="336">
        <f t="shared" si="587"/>
        <v>0</v>
      </c>
      <c r="EG148" s="390">
        <f t="shared" si="588"/>
        <v>0</v>
      </c>
      <c r="EH148" s="650">
        <f t="shared" si="676"/>
        <v>0</v>
      </c>
      <c r="EI148" s="650">
        <f>IF($AA148=1,IF(SUM($EH148:EH148)&lt;&gt;1,IF(SUM(GR148,HC148,HL148)&gt;0,1,),),)</f>
        <v>0</v>
      </c>
      <c r="EJ148" s="650">
        <f>IF($AA148=1,IF(SUM($EH148:EI148)&lt;&gt;1,IF(SUM(GS148,HD148,HM148)&gt;0,1,),),)</f>
        <v>0</v>
      </c>
      <c r="EK148" s="650">
        <f>IF($AA148=1,IF(SUM($EH148:EJ148)&lt;&gt;1,IF(SUM(GT148,HE148,HN148)&gt;0,1,),),)</f>
        <v>0</v>
      </c>
      <c r="EL148" s="650">
        <f>IF($AA148=1,IF(SUM($EH148:EK148)&lt;&gt;1,IF(SUM(GU148,GZ148,HF148,HO148)&gt;0,1,),),)</f>
        <v>0</v>
      </c>
      <c r="EM148" s="650">
        <f>IF($AA148=1,IF(SUM($EH148:EK148)&lt;&gt;1,IF(SUM(GV148,HG148,HP148)&gt;0,1,),),)</f>
        <v>0</v>
      </c>
      <c r="EN148" s="650">
        <f>IF($AA148=1,IF(SUM($EH148:EL148)&lt;&gt;1,IF(SUM(GW148,HH148,HQ148)&gt;0,1,),),)</f>
        <v>0</v>
      </c>
      <c r="EO148" s="650">
        <f>IF($AA148=1,IF(SUM($EH148:EM148)&lt;&gt;1,IF(SUM(GX148,HI148,HR148)&gt;0,1,),),)</f>
        <v>0</v>
      </c>
      <c r="EP148" s="650">
        <f>IF($AA148=1,IF(SUM($EH148:EO148)&lt;&gt;1,IF(SUM(GY148,HJ148,HS148,HA148)&gt;0,1,),),)</f>
        <v>0</v>
      </c>
      <c r="EQ148" s="818"/>
      <c r="ER148" s="818"/>
      <c r="ES148" s="818"/>
      <c r="ET148" s="818"/>
      <c r="EU148" s="818"/>
      <c r="EV148" s="818"/>
      <c r="EW148" s="59"/>
      <c r="EX148" s="59"/>
      <c r="EY148" s="59"/>
      <c r="EZ148" s="59"/>
      <c r="FA148" s="59"/>
      <c r="FB148" s="650">
        <f t="shared" si="589"/>
        <v>0</v>
      </c>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11"/>
      <c r="GB148" s="59"/>
      <c r="GC148" s="932"/>
      <c r="GD148" s="662"/>
      <c r="GE148" s="512"/>
      <c r="GF148" s="513"/>
      <c r="GG148" s="514"/>
      <c r="GH148" s="514"/>
      <c r="GI148" s="515">
        <f t="shared" si="590"/>
        <v>0</v>
      </c>
      <c r="GJ148" s="516">
        <f t="shared" si="591"/>
        <v>0</v>
      </c>
      <c r="GK148" s="517">
        <f t="shared" si="592"/>
        <v>0</v>
      </c>
      <c r="GL148" s="518">
        <f t="shared" si="593"/>
        <v>0</v>
      </c>
      <c r="GM148" s="518">
        <f t="shared" si="594"/>
        <v>0</v>
      </c>
      <c r="GN148" s="518">
        <f t="shared" si="595"/>
        <v>0</v>
      </c>
      <c r="GO148" s="518">
        <f t="shared" si="596"/>
        <v>0</v>
      </c>
      <c r="GP148" s="517">
        <f t="shared" si="677"/>
        <v>0</v>
      </c>
      <c r="GQ148" s="517">
        <f t="shared" si="678"/>
        <v>0</v>
      </c>
      <c r="GR148" s="517">
        <f>IF($GF148&lt;&gt;1,IF(AND(SUM($GQ148:GQ148)&lt;&gt;1),IF($GI148&gt;=10,1,),),0)</f>
        <v>0</v>
      </c>
      <c r="GS148" s="517">
        <f>IF($GF148&lt;&gt;1,IF(AND(SUM($GQ148:GR148)&lt;&gt;1),IF(AND($GE148=1,$GI148&gt;=4),1,),),0)</f>
        <v>0</v>
      </c>
      <c r="GT148" s="517">
        <f>IF($GF148&lt;&gt;1,IF(AND(SUM($GQ148:GS148)&lt;&gt;1),IF(AND($GE148=1,$GI148&gt;=2),1,),),0)</f>
        <v>0</v>
      </c>
      <c r="GU148" s="517">
        <f>IF($GF148&lt;&gt;1,IF(AND(SUM($GQ148:GT148)&lt;&gt;1),IF(AND($GE148=1,$GI148&gt;0),1,),),0)</f>
        <v>0</v>
      </c>
      <c r="GV148" s="517">
        <f>IF($GF148&lt;&gt;1,IF(AND(SUM($GQ148:GU148)&lt;&gt;1),IF($GI148&gt;=4,1,),),0)</f>
        <v>0</v>
      </c>
      <c r="GW148" s="517">
        <f>IF($GF148&lt;&gt;1,IF(AND(SUM($GQ148:GV148)&lt;&gt;1),IF($GE148=1,1,),),0)</f>
        <v>0</v>
      </c>
      <c r="GX148" s="517">
        <f>IF($GF148&lt;&gt;1,IF(AND(SUM($GQ148:GW148)&lt;&gt;1),IF($GI148&gt;=2,1,),),0)</f>
        <v>0</v>
      </c>
      <c r="GY148" s="517">
        <f>IF($GF148&lt;&gt;1,IF(AND(SUM($GQ148:GX148)&lt;&gt;1),IF($GI148&gt;0,1,),),0)</f>
        <v>0</v>
      </c>
      <c r="GZ148" s="517">
        <f t="shared" si="679"/>
        <v>0</v>
      </c>
      <c r="HA148" s="517">
        <f>IF(AND(SUM($GZ148:GZ148)&lt;&gt;1,$GP148=4,$GF148=1,$GI148&gt;0),1,0)</f>
        <v>0</v>
      </c>
      <c r="HB148" s="517">
        <f t="shared" si="680"/>
        <v>0</v>
      </c>
      <c r="HC148" s="517">
        <f t="shared" si="681"/>
        <v>0</v>
      </c>
      <c r="HD148" s="517">
        <f>IF(AND($GP148=2,SUM($HB148:HC148)&lt;&gt;1),IF(AND($GE148=1,$GJ148&gt;=0.2),1,),)</f>
        <v>0</v>
      </c>
      <c r="HE148" s="517">
        <f>IF(AND($GP148=2,SUM($HB148:HD148)&lt;&gt;1),IF(AND($GE148=1,$GJ148&gt;=0.1),1,),)</f>
        <v>0</v>
      </c>
      <c r="HF148" s="517">
        <f>IF(AND($GP148=2,SUM($HB148:HE148)&lt;&gt;1),IF(AND($GE148=1,$GI148&gt;0),1,),)</f>
        <v>0</v>
      </c>
      <c r="HG148" s="517">
        <f>IF(AND($GP148=2,SUM($HB148:HF148)&lt;&gt;1),IF($GJ148&gt;=0.2,1,),)</f>
        <v>0</v>
      </c>
      <c r="HH148" s="517">
        <f>IF(AND($GP148=2,SUM($HB148:HG148)&lt;&gt;1),IF($GE148=1,1,),)</f>
        <v>0</v>
      </c>
      <c r="HI148" s="517">
        <f>IF(AND($GP148=2,SUM($HB148:HH148)&lt;&gt;1),IF($GJ148&gt;=0.1,1,),)</f>
        <v>0</v>
      </c>
      <c r="HJ148" s="517">
        <f>IF(AND(SUM($HB148:HI148)&lt;&gt;1,$GP148=2,$GI148&gt;0),1,)</f>
        <v>0</v>
      </c>
      <c r="HK148" s="517">
        <f t="shared" si="682"/>
        <v>0</v>
      </c>
      <c r="HL148" s="517">
        <f t="shared" si="683"/>
        <v>0</v>
      </c>
      <c r="HM148" s="517">
        <f>IF(AND($GP148=3,SUM($HK148:HL148)&lt;&gt;1),IF(AND($GE148=1,$GJ148&gt;=0.1),1,),)</f>
        <v>0</v>
      </c>
      <c r="HN148" s="517">
        <f>IF(AND($GP148=3,SUM($HK148:HM148)&lt;&gt;1),IF(AND($GE148=1,$GJ148&gt;=0.05),1,),)</f>
        <v>0</v>
      </c>
      <c r="HO148" s="517">
        <f>IF(AND($GP148=3,SUM($HK148:HN148)&lt;&gt;1),IF(AND($GE148=1,$GI148&gt;0),1,),)</f>
        <v>0</v>
      </c>
      <c r="HP148" s="517">
        <f>IF(AND($GP148=3,SUM($HK148:HO148)&lt;&gt;1),IF($GJ148&gt;=0.1,1,),)</f>
        <v>0</v>
      </c>
      <c r="HQ148" s="517">
        <f>IF(AND($GP148=3,SUM($HK148:HP148)&lt;&gt;1),IF($GE148=1,1,),)</f>
        <v>0</v>
      </c>
      <c r="HR148" s="517">
        <f>IF(AND($GP148=3,SUM($HK148:HQ148)&lt;&gt;1),IF($GJ148&gt;=0.05,1,),)</f>
        <v>0</v>
      </c>
      <c r="HS148" s="517">
        <f>IF(AND(SUM($HK148:HR148)&lt;&gt;1,$GP148=3,$GF148=1,$GI148&gt;0),1,)</f>
        <v>0</v>
      </c>
      <c r="HT148" s="831"/>
      <c r="HU148" s="520">
        <f t="shared" si="684"/>
        <v>0</v>
      </c>
      <c r="HV148" s="521">
        <f t="shared" si="685"/>
        <v>0</v>
      </c>
      <c r="HW148" s="521">
        <f t="shared" si="686"/>
        <v>0</v>
      </c>
      <c r="HX148" s="521">
        <f t="shared" si="687"/>
        <v>0</v>
      </c>
      <c r="HY148" s="521">
        <f t="shared" si="688"/>
        <v>0</v>
      </c>
      <c r="HZ148" s="521">
        <f t="shared" si="689"/>
        <v>0</v>
      </c>
      <c r="IA148" s="521">
        <f t="shared" si="690"/>
        <v>0</v>
      </c>
      <c r="IB148" s="521">
        <f t="shared" si="691"/>
        <v>0</v>
      </c>
      <c r="IC148" s="521">
        <f t="shared" si="692"/>
        <v>0</v>
      </c>
      <c r="ID148" s="521">
        <f t="shared" si="693"/>
        <v>0</v>
      </c>
      <c r="IE148" s="521">
        <f t="shared" si="694"/>
        <v>0</v>
      </c>
      <c r="IF148" s="521">
        <f t="shared" si="695"/>
        <v>0</v>
      </c>
      <c r="IG148" s="521">
        <f t="shared" si="696"/>
        <v>0</v>
      </c>
      <c r="IH148" s="521">
        <f t="shared" si="697"/>
        <v>0</v>
      </c>
      <c r="II148" s="521">
        <f t="shared" si="698"/>
        <v>0</v>
      </c>
      <c r="IJ148" s="521">
        <f t="shared" si="699"/>
        <v>0</v>
      </c>
      <c r="IK148" s="521">
        <f t="shared" si="700"/>
        <v>0</v>
      </c>
      <c r="IL148" s="521">
        <f t="shared" si="701"/>
        <v>0</v>
      </c>
      <c r="IM148" s="521">
        <f t="shared" si="702"/>
        <v>0</v>
      </c>
      <c r="IN148" s="521">
        <f t="shared" si="597"/>
        <v>0</v>
      </c>
      <c r="IO148" s="521">
        <f t="shared" si="598"/>
        <v>0</v>
      </c>
      <c r="IP148" s="521">
        <f t="shared" si="599"/>
        <v>0</v>
      </c>
      <c r="IQ148" s="521">
        <f t="shared" si="600"/>
        <v>0</v>
      </c>
      <c r="IR148" s="521">
        <f t="shared" si="601"/>
        <v>0</v>
      </c>
      <c r="IS148" s="521">
        <f t="shared" si="602"/>
        <v>0</v>
      </c>
      <c r="IT148" s="521">
        <f t="shared" si="603"/>
        <v>0</v>
      </c>
      <c r="IU148" s="521">
        <f t="shared" si="604"/>
        <v>0</v>
      </c>
      <c r="IV148" s="521">
        <f t="shared" si="605"/>
        <v>0</v>
      </c>
      <c r="IW148" s="823">
        <f t="shared" si="606"/>
        <v>0</v>
      </c>
      <c r="IX148" s="521">
        <f t="shared" si="607"/>
        <v>0</v>
      </c>
      <c r="IY148" s="521">
        <f t="shared" si="608"/>
        <v>0</v>
      </c>
      <c r="IZ148" s="823">
        <f t="shared" si="703"/>
        <v>0</v>
      </c>
      <c r="JA148" s="521">
        <f t="shared" si="609"/>
        <v>0</v>
      </c>
      <c r="JB148" s="521">
        <f t="shared" si="610"/>
        <v>0</v>
      </c>
      <c r="JC148" s="521">
        <f t="shared" si="611"/>
        <v>0</v>
      </c>
      <c r="JD148" s="521">
        <f t="shared" si="704"/>
        <v>0</v>
      </c>
      <c r="JE148" s="521">
        <f t="shared" si="705"/>
        <v>0</v>
      </c>
      <c r="JF148" s="521">
        <f t="shared" si="706"/>
        <v>0</v>
      </c>
      <c r="JG148" s="521">
        <f t="shared" si="707"/>
        <v>0</v>
      </c>
      <c r="JH148" s="521">
        <f t="shared" si="708"/>
        <v>0</v>
      </c>
      <c r="JI148" s="521">
        <f t="shared" si="709"/>
        <v>0</v>
      </c>
      <c r="JJ148" s="521">
        <f t="shared" si="710"/>
        <v>0</v>
      </c>
      <c r="JK148" s="521">
        <f t="shared" si="711"/>
        <v>0</v>
      </c>
      <c r="JL148" s="521">
        <f t="shared" si="712"/>
        <v>0</v>
      </c>
      <c r="JM148" s="521">
        <f t="shared" si="713"/>
        <v>0</v>
      </c>
      <c r="JN148" s="521">
        <f t="shared" si="714"/>
        <v>0</v>
      </c>
      <c r="JO148" s="521">
        <f t="shared" si="715"/>
        <v>0</v>
      </c>
      <c r="JP148" s="521">
        <f t="shared" si="716"/>
        <v>0</v>
      </c>
      <c r="JQ148" s="521">
        <f t="shared" si="717"/>
        <v>0</v>
      </c>
      <c r="JR148" s="521">
        <f t="shared" si="718"/>
        <v>0</v>
      </c>
      <c r="JS148" s="521">
        <f t="shared" si="719"/>
        <v>0</v>
      </c>
      <c r="JT148" s="521">
        <f t="shared" si="720"/>
        <v>0</v>
      </c>
      <c r="JU148" s="521">
        <f t="shared" si="721"/>
        <v>0</v>
      </c>
      <c r="JV148" s="521">
        <f t="shared" si="722"/>
        <v>0</v>
      </c>
      <c r="JW148" s="521">
        <f t="shared" si="723"/>
        <v>0</v>
      </c>
      <c r="JX148" s="521">
        <f t="shared" si="724"/>
        <v>0</v>
      </c>
      <c r="JY148" s="521">
        <f t="shared" si="725"/>
        <v>0</v>
      </c>
      <c r="JZ148" s="521">
        <f t="shared" si="726"/>
        <v>0</v>
      </c>
      <c r="KA148" s="521">
        <f t="shared" si="727"/>
        <v>0</v>
      </c>
      <c r="KB148" s="521">
        <f t="shared" si="728"/>
        <v>0</v>
      </c>
      <c r="KC148" s="521">
        <f t="shared" si="729"/>
        <v>0</v>
      </c>
      <c r="KD148" s="521">
        <f t="shared" si="730"/>
        <v>0</v>
      </c>
      <c r="KE148" s="521">
        <f t="shared" si="731"/>
        <v>0</v>
      </c>
      <c r="KF148" s="521">
        <f t="shared" si="612"/>
        <v>0</v>
      </c>
      <c r="KG148" s="521">
        <f t="shared" si="732"/>
        <v>0</v>
      </c>
      <c r="KH148" s="521">
        <f t="shared" si="733"/>
        <v>0</v>
      </c>
      <c r="KI148" s="522">
        <f t="shared" si="734"/>
        <v>0</v>
      </c>
      <c r="KJ148" s="521">
        <f t="shared" si="613"/>
        <v>0</v>
      </c>
      <c r="KK148" s="760">
        <f>IF(H148=1,VLOOKUP(C148,'総括表 (A表)'!$E$12:$AW$542,42,FALSE),)</f>
        <v>0</v>
      </c>
      <c r="KL148" s="524">
        <f t="shared" si="735"/>
        <v>0</v>
      </c>
      <c r="KM148" s="521" t="str">
        <f t="shared" si="614"/>
        <v/>
      </c>
      <c r="KN148" s="521" t="str">
        <f t="shared" si="615"/>
        <v/>
      </c>
      <c r="KO148" s="521" t="str">
        <f t="shared" si="736"/>
        <v/>
      </c>
      <c r="KP148" s="521" t="str">
        <f t="shared" si="616"/>
        <v/>
      </c>
      <c r="KQ148" s="521" t="str">
        <f t="shared" si="617"/>
        <v/>
      </c>
      <c r="KR148" s="521" t="str">
        <f t="shared" si="618"/>
        <v/>
      </c>
      <c r="KS148" s="521" t="str">
        <f t="shared" si="619"/>
        <v/>
      </c>
      <c r="KT148" s="521" t="str">
        <f t="shared" si="620"/>
        <v/>
      </c>
      <c r="KU148" s="760" t="str">
        <f t="shared" si="621"/>
        <v/>
      </c>
      <c r="KV148" s="521" t="str">
        <f t="shared" si="622"/>
        <v/>
      </c>
      <c r="KW148" s="520">
        <f t="shared" si="623"/>
        <v>0</v>
      </c>
      <c r="KX148" s="521" t="str">
        <f t="shared" si="737"/>
        <v/>
      </c>
      <c r="KY148" s="525">
        <f t="shared" si="624"/>
        <v>0</v>
      </c>
      <c r="KZ148" s="521" t="str">
        <f t="shared" si="625"/>
        <v/>
      </c>
      <c r="LA148" s="760" t="str">
        <f t="shared" si="626"/>
        <v/>
      </c>
      <c r="LB148" s="526" t="str">
        <f t="shared" si="627"/>
        <v>○</v>
      </c>
      <c r="LC148" s="520">
        <f t="shared" si="738"/>
        <v>0</v>
      </c>
      <c r="LD148" s="527">
        <f t="shared" si="739"/>
        <v>0</v>
      </c>
      <c r="LE148" s="527" t="str">
        <f t="shared" si="740"/>
        <v/>
      </c>
      <c r="LF148" s="761" t="str">
        <f t="shared" si="741"/>
        <v/>
      </c>
      <c r="LG148" s="735" t="str">
        <f t="shared" si="628"/>
        <v/>
      </c>
      <c r="LH148" s="530" t="str">
        <f t="shared" si="629"/>
        <v>○</v>
      </c>
      <c r="LI148" s="736">
        <f t="shared" si="630"/>
        <v>0</v>
      </c>
      <c r="LJ148" s="761">
        <f t="shared" si="631"/>
        <v>0</v>
      </c>
      <c r="LK148" s="532">
        <f t="shared" si="742"/>
        <v>0</v>
      </c>
      <c r="LL148" s="533" t="str">
        <f t="shared" si="743"/>
        <v>○</v>
      </c>
      <c r="LM148" s="600">
        <f t="shared" si="632"/>
        <v>0</v>
      </c>
      <c r="LN148" s="602" t="str">
        <f t="shared" si="744"/>
        <v>○</v>
      </c>
      <c r="LO148" s="608">
        <f t="shared" si="633"/>
        <v>0</v>
      </c>
      <c r="LP148" s="521" t="str">
        <f t="shared" si="634"/>
        <v/>
      </c>
      <c r="LQ148" s="607">
        <f t="shared" si="635"/>
        <v>0</v>
      </c>
      <c r="LR148" s="521" t="str">
        <f t="shared" si="636"/>
        <v/>
      </c>
      <c r="LS148" s="519" t="str">
        <f t="shared" si="637"/>
        <v/>
      </c>
      <c r="LT148" s="526" t="str">
        <f t="shared" si="638"/>
        <v>○</v>
      </c>
      <c r="LU148" s="601" t="str">
        <f t="shared" si="745"/>
        <v/>
      </c>
      <c r="LV148" s="601">
        <f t="shared" si="746"/>
        <v>0</v>
      </c>
      <c r="LW148" s="761">
        <f t="shared" si="639"/>
        <v>0</v>
      </c>
      <c r="LX148" s="735">
        <f t="shared" si="640"/>
        <v>0</v>
      </c>
      <c r="LY148" s="530" t="str">
        <f t="shared" si="641"/>
        <v>○</v>
      </c>
      <c r="LZ148" s="736">
        <f t="shared" si="642"/>
        <v>0</v>
      </c>
      <c r="MA148" s="761">
        <f t="shared" si="643"/>
        <v>0</v>
      </c>
      <c r="MB148" s="532">
        <f t="shared" si="644"/>
        <v>0</v>
      </c>
      <c r="MC148" s="533" t="str">
        <f t="shared" si="747"/>
        <v>○</v>
      </c>
      <c r="MD148" s="473">
        <f>IF(AND($H148=1,$T148=1),SUMIF($E$14:$E$213,E148,$CA$14:CA347),0)</f>
        <v>0</v>
      </c>
      <c r="ME148" s="856" t="str">
        <f t="shared" si="645"/>
        <v>○</v>
      </c>
      <c r="MF148" s="869" t="str">
        <f t="shared" si="748"/>
        <v/>
      </c>
      <c r="MG148" s="870" t="str">
        <f t="shared" si="646"/>
        <v/>
      </c>
      <c r="MH148" s="871" t="str">
        <f t="shared" si="647"/>
        <v/>
      </c>
      <c r="MI148" s="872" t="str">
        <f t="shared" si="749"/>
        <v/>
      </c>
      <c r="MJ148" s="873" t="str">
        <f t="shared" si="648"/>
        <v/>
      </c>
      <c r="MK148" s="874">
        <f t="shared" si="649"/>
        <v>0</v>
      </c>
    </row>
    <row r="149" spans="1:349" s="739" customFormat="1" ht="18.649999999999999" customHeight="1">
      <c r="A149" s="610">
        <f t="shared" si="559"/>
        <v>0</v>
      </c>
      <c r="B149" s="610">
        <f t="shared" si="563"/>
        <v>0</v>
      </c>
      <c r="C149" s="610">
        <f t="shared" si="570"/>
        <v>0</v>
      </c>
      <c r="D149" s="610">
        <f t="shared" si="564"/>
        <v>0</v>
      </c>
      <c r="E149" s="610">
        <f t="shared" si="565"/>
        <v>0</v>
      </c>
      <c r="F149" s="610">
        <f t="shared" si="566"/>
        <v>0</v>
      </c>
      <c r="G149" s="610">
        <f t="shared" si="567"/>
        <v>0</v>
      </c>
      <c r="H149" s="610">
        <f t="shared" si="568"/>
        <v>0</v>
      </c>
      <c r="I149" s="611">
        <f t="shared" si="576"/>
        <v>136</v>
      </c>
      <c r="J149" s="719"/>
      <c r="K149" s="720"/>
      <c r="L149" s="720"/>
      <c r="M149" s="720"/>
      <c r="N149" s="924"/>
      <c r="O149" s="918"/>
      <c r="P149" s="742"/>
      <c r="Q149" s="637">
        <f t="shared" si="650"/>
        <v>0</v>
      </c>
      <c r="R149" s="723"/>
      <c r="S149" s="724"/>
      <c r="T149" s="724"/>
      <c r="U149" s="724"/>
      <c r="V149" s="762">
        <f t="shared" si="569"/>
        <v>0</v>
      </c>
      <c r="W149" s="741"/>
      <c r="X149" s="745"/>
      <c r="Y149" s="745"/>
      <c r="Z149" s="741"/>
      <c r="AA149" s="639" t="str">
        <f t="shared" si="651"/>
        <v/>
      </c>
      <c r="AB149" s="640" t="str">
        <f t="shared" si="652"/>
        <v/>
      </c>
      <c r="AC149" s="731"/>
      <c r="AD149" s="641">
        <f t="shared" si="653"/>
        <v>0</v>
      </c>
      <c r="AE149" s="729"/>
      <c r="AF149" s="728">
        <f>'整理番号表 （R6時） '!$AC149</f>
        <v>0</v>
      </c>
      <c r="AG149" s="730">
        <f t="shared" si="560"/>
        <v>0</v>
      </c>
      <c r="AH149" s="731"/>
      <c r="AI149" s="731"/>
      <c r="AJ149" s="639">
        <f>IF(AI149&lt;&gt;0,VLOOKUP(AI149,'整理番号表 （R6時） '!$B$20:$F$47,2,FALSE),)</f>
        <v>0</v>
      </c>
      <c r="AK149" s="733"/>
      <c r="AL149" s="733"/>
      <c r="AM149" s="733"/>
      <c r="AN149" s="752"/>
      <c r="AO149" s="644" t="str">
        <f>IF(AND($S149=1,$AN149&lt;&gt;0),VLOOKUP(AN149,'整理番号表 （R6時） '!$P$6:$Q$39,2,FALSE),IF(AND($T149=1,$AN149&gt;0,$AN149&lt;=8),VLOOKUP($AN149,'整理番号表 （R6時） '!$P$6:$Q$13,2,FALSE),IF($AN149&gt;=9,"ﾘｰｽは1～8の数字を選択","")))</f>
        <v/>
      </c>
      <c r="AP149" s="865"/>
      <c r="AQ149" s="645">
        <f t="shared" si="654"/>
        <v>0</v>
      </c>
      <c r="AR149" s="810"/>
      <c r="AS149" s="741"/>
      <c r="AT149" s="756"/>
      <c r="AU149" s="757"/>
      <c r="AV149" s="755"/>
      <c r="AW149" s="752"/>
      <c r="AX149" s="751">
        <f>IF(AW149&lt;&gt;0,VLOOKUP(AW149,'整理番号表 （R6時） '!$P$43:$R$49,2,FALSE),)</f>
        <v>0</v>
      </c>
      <c r="AY149" s="758"/>
      <c r="AZ149" s="757"/>
      <c r="BA149" s="755"/>
      <c r="BB149" s="754"/>
      <c r="BC149" s="759">
        <f t="shared" si="655"/>
        <v>0</v>
      </c>
      <c r="BD149" s="763">
        <f t="shared" si="577"/>
        <v>0</v>
      </c>
      <c r="BE149" s="759">
        <f t="shared" si="656"/>
        <v>0</v>
      </c>
      <c r="BF149" s="508"/>
      <c r="BG149" s="508"/>
      <c r="BH149" s="508"/>
      <c r="BI149" s="509"/>
      <c r="BJ149" s="770" t="str">
        <f t="shared" si="657"/>
        <v/>
      </c>
      <c r="BK149" s="772" t="str">
        <f t="shared" si="658"/>
        <v/>
      </c>
      <c r="BL149" s="648">
        <f t="shared" si="659"/>
        <v>0</v>
      </c>
      <c r="BM149" s="836"/>
      <c r="BN149" s="748"/>
      <c r="BO149" s="593"/>
      <c r="BP149" s="902"/>
      <c r="BQ149" s="756"/>
      <c r="BR149" s="756"/>
      <c r="BS149" s="756"/>
      <c r="BT149" s="929" t="str">
        <f t="shared" si="571"/>
        <v/>
      </c>
      <c r="BU149" s="911"/>
      <c r="BV149" s="752"/>
      <c r="BW149" s="751">
        <f>IF(BV149&lt;&gt;0,VLOOKUP(BV149,'整理番号表 （R6時） '!$P$43:$R$49,2,FALSE),)</f>
        <v>0</v>
      </c>
      <c r="BX149" s="758"/>
      <c r="BY149" s="757"/>
      <c r="BZ149" s="759" t="str">
        <f t="shared" si="660"/>
        <v/>
      </c>
      <c r="CA149" s="712"/>
      <c r="CB149" s="759">
        <f t="shared" si="661"/>
        <v>0</v>
      </c>
      <c r="CC149" s="763" t="str">
        <f t="shared" si="578"/>
        <v/>
      </c>
      <c r="CD149" s="754"/>
      <c r="CE149" s="754"/>
      <c r="CF149" s="759">
        <f t="shared" si="662"/>
        <v>0</v>
      </c>
      <c r="CG149" s="748"/>
      <c r="CH149" s="748"/>
      <c r="CI149" s="622"/>
      <c r="CJ149" s="853"/>
      <c r="CK149" s="854"/>
      <c r="CL149" s="665" t="str">
        <f t="shared" si="663"/>
        <v/>
      </c>
      <c r="CM149" s="666" t="str">
        <f t="shared" si="579"/>
        <v/>
      </c>
      <c r="CN149" s="744"/>
      <c r="CO149" s="496"/>
      <c r="CP149" s="762" t="str">
        <f t="shared" si="580"/>
        <v/>
      </c>
      <c r="CQ149" s="740"/>
      <c r="CR149" s="749"/>
      <c r="CS149" s="740"/>
      <c r="CT149" s="740"/>
      <c r="CU149" s="740"/>
      <c r="CV149" s="649" t="str">
        <f t="shared" si="664"/>
        <v/>
      </c>
      <c r="CW149" s="547">
        <f t="shared" si="665"/>
        <v>0</v>
      </c>
      <c r="CX149" s="762" t="str">
        <f t="shared" si="581"/>
        <v/>
      </c>
      <c r="CY149" s="715"/>
      <c r="CZ149" s="740"/>
      <c r="DA149" s="715"/>
      <c r="DB149" s="715"/>
      <c r="DC149" s="714"/>
      <c r="DD149" s="649" t="str">
        <f t="shared" si="666"/>
        <v/>
      </c>
      <c r="DE149" s="547" t="str">
        <f t="shared" si="667"/>
        <v/>
      </c>
      <c r="DF149" s="762">
        <f t="shared" si="668"/>
        <v>0</v>
      </c>
      <c r="DG149" s="762" t="str">
        <f t="shared" si="669"/>
        <v/>
      </c>
      <c r="DH149" s="762">
        <f t="shared" si="670"/>
        <v>0</v>
      </c>
      <c r="DI149" s="762">
        <f t="shared" si="671"/>
        <v>0</v>
      </c>
      <c r="DJ149" s="762">
        <f t="shared" si="672"/>
        <v>0</v>
      </c>
      <c r="DK149" s="762">
        <f t="shared" si="673"/>
        <v>0</v>
      </c>
      <c r="DL149" s="762">
        <f t="shared" si="674"/>
        <v>0</v>
      </c>
      <c r="DM149" s="762" t="str">
        <f t="shared" si="675"/>
        <v/>
      </c>
      <c r="DN149" s="855"/>
      <c r="DO149" s="661">
        <f t="shared" si="750"/>
        <v>0</v>
      </c>
      <c r="DP149" s="336">
        <f t="shared" si="750"/>
        <v>0</v>
      </c>
      <c r="DQ149" s="336">
        <f t="shared" si="750"/>
        <v>0</v>
      </c>
      <c r="DR149" s="336">
        <f t="shared" si="750"/>
        <v>0</v>
      </c>
      <c r="DS149" s="336">
        <f t="shared" si="750"/>
        <v>0</v>
      </c>
      <c r="DT149" s="336">
        <f t="shared" si="750"/>
        <v>0</v>
      </c>
      <c r="DU149" s="336">
        <f t="shared" si="582"/>
        <v>0</v>
      </c>
      <c r="DV149" s="336">
        <f t="shared" si="751"/>
        <v>0</v>
      </c>
      <c r="DW149" s="336">
        <f t="shared" si="751"/>
        <v>0</v>
      </c>
      <c r="DX149" s="336">
        <f t="shared" si="751"/>
        <v>0</v>
      </c>
      <c r="DY149" s="336">
        <f t="shared" si="751"/>
        <v>0</v>
      </c>
      <c r="DZ149" s="336">
        <f t="shared" si="751"/>
        <v>0</v>
      </c>
      <c r="EA149" s="336">
        <f t="shared" si="751"/>
        <v>0</v>
      </c>
      <c r="EB149" s="336">
        <f t="shared" si="583"/>
        <v>0</v>
      </c>
      <c r="EC149" s="336">
        <f t="shared" si="584"/>
        <v>0</v>
      </c>
      <c r="ED149" s="336">
        <f t="shared" si="585"/>
        <v>0</v>
      </c>
      <c r="EE149" s="336">
        <f t="shared" si="586"/>
        <v>0</v>
      </c>
      <c r="EF149" s="336">
        <f t="shared" si="587"/>
        <v>0</v>
      </c>
      <c r="EG149" s="390">
        <f t="shared" si="588"/>
        <v>0</v>
      </c>
      <c r="EH149" s="650">
        <f t="shared" si="676"/>
        <v>0</v>
      </c>
      <c r="EI149" s="650">
        <f>IF($AA149=1,IF(SUM($EH149:EH149)&lt;&gt;1,IF(SUM(GR149,HC149,HL149)&gt;0,1,),),)</f>
        <v>0</v>
      </c>
      <c r="EJ149" s="650">
        <f>IF($AA149=1,IF(SUM($EH149:EI149)&lt;&gt;1,IF(SUM(GS149,HD149,HM149)&gt;0,1,),),)</f>
        <v>0</v>
      </c>
      <c r="EK149" s="650">
        <f>IF($AA149=1,IF(SUM($EH149:EJ149)&lt;&gt;1,IF(SUM(GT149,HE149,HN149)&gt;0,1,),),)</f>
        <v>0</v>
      </c>
      <c r="EL149" s="650">
        <f>IF($AA149=1,IF(SUM($EH149:EK149)&lt;&gt;1,IF(SUM(GU149,GZ149,HF149,HO149)&gt;0,1,),),)</f>
        <v>0</v>
      </c>
      <c r="EM149" s="650">
        <f>IF($AA149=1,IF(SUM($EH149:EK149)&lt;&gt;1,IF(SUM(GV149,HG149,HP149)&gt;0,1,),),)</f>
        <v>0</v>
      </c>
      <c r="EN149" s="650">
        <f>IF($AA149=1,IF(SUM($EH149:EL149)&lt;&gt;1,IF(SUM(GW149,HH149,HQ149)&gt;0,1,),),)</f>
        <v>0</v>
      </c>
      <c r="EO149" s="650">
        <f>IF($AA149=1,IF(SUM($EH149:EM149)&lt;&gt;1,IF(SUM(GX149,HI149,HR149)&gt;0,1,),),)</f>
        <v>0</v>
      </c>
      <c r="EP149" s="650">
        <f>IF($AA149=1,IF(SUM($EH149:EO149)&lt;&gt;1,IF(SUM(GY149,HJ149,HS149,HA149)&gt;0,1,),),)</f>
        <v>0</v>
      </c>
      <c r="EQ149" s="818"/>
      <c r="ER149" s="818"/>
      <c r="ES149" s="818"/>
      <c r="ET149" s="818"/>
      <c r="EU149" s="818"/>
      <c r="EV149" s="818"/>
      <c r="EW149" s="59"/>
      <c r="EX149" s="59"/>
      <c r="EY149" s="59"/>
      <c r="EZ149" s="59"/>
      <c r="FA149" s="59"/>
      <c r="FB149" s="650">
        <f t="shared" si="589"/>
        <v>0</v>
      </c>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11"/>
      <c r="GB149" s="59"/>
      <c r="GC149" s="932"/>
      <c r="GD149" s="662"/>
      <c r="GE149" s="512"/>
      <c r="GF149" s="513"/>
      <c r="GG149" s="514"/>
      <c r="GH149" s="514"/>
      <c r="GI149" s="515">
        <f t="shared" si="590"/>
        <v>0</v>
      </c>
      <c r="GJ149" s="516">
        <f t="shared" si="591"/>
        <v>0</v>
      </c>
      <c r="GK149" s="517">
        <f t="shared" si="592"/>
        <v>0</v>
      </c>
      <c r="GL149" s="518">
        <f t="shared" si="593"/>
        <v>0</v>
      </c>
      <c r="GM149" s="518">
        <f t="shared" si="594"/>
        <v>0</v>
      </c>
      <c r="GN149" s="518">
        <f t="shared" si="595"/>
        <v>0</v>
      </c>
      <c r="GO149" s="518">
        <f t="shared" si="596"/>
        <v>0</v>
      </c>
      <c r="GP149" s="517">
        <f t="shared" si="677"/>
        <v>0</v>
      </c>
      <c r="GQ149" s="517">
        <f t="shared" si="678"/>
        <v>0</v>
      </c>
      <c r="GR149" s="517">
        <f>IF($GF149&lt;&gt;1,IF(AND(SUM($GQ149:GQ149)&lt;&gt;1),IF($GI149&gt;=10,1,),),0)</f>
        <v>0</v>
      </c>
      <c r="GS149" s="517">
        <f>IF($GF149&lt;&gt;1,IF(AND(SUM($GQ149:GR149)&lt;&gt;1),IF(AND($GE149=1,$GI149&gt;=4),1,),),0)</f>
        <v>0</v>
      </c>
      <c r="GT149" s="517">
        <f>IF($GF149&lt;&gt;1,IF(AND(SUM($GQ149:GS149)&lt;&gt;1),IF(AND($GE149=1,$GI149&gt;=2),1,),),0)</f>
        <v>0</v>
      </c>
      <c r="GU149" s="517">
        <f>IF($GF149&lt;&gt;1,IF(AND(SUM($GQ149:GT149)&lt;&gt;1),IF(AND($GE149=1,$GI149&gt;0),1,),),0)</f>
        <v>0</v>
      </c>
      <c r="GV149" s="517">
        <f>IF($GF149&lt;&gt;1,IF(AND(SUM($GQ149:GU149)&lt;&gt;1),IF($GI149&gt;=4,1,),),0)</f>
        <v>0</v>
      </c>
      <c r="GW149" s="517">
        <f>IF($GF149&lt;&gt;1,IF(AND(SUM($GQ149:GV149)&lt;&gt;1),IF($GE149=1,1,),),0)</f>
        <v>0</v>
      </c>
      <c r="GX149" s="517">
        <f>IF($GF149&lt;&gt;1,IF(AND(SUM($GQ149:GW149)&lt;&gt;1),IF($GI149&gt;=2,1,),),0)</f>
        <v>0</v>
      </c>
      <c r="GY149" s="517">
        <f>IF($GF149&lt;&gt;1,IF(AND(SUM($GQ149:GX149)&lt;&gt;1),IF($GI149&gt;0,1,),),0)</f>
        <v>0</v>
      </c>
      <c r="GZ149" s="517">
        <f t="shared" si="679"/>
        <v>0</v>
      </c>
      <c r="HA149" s="517">
        <f>IF(AND(SUM($GZ149:GZ149)&lt;&gt;1,$GP149=4,$GF149=1,$GI149&gt;0),1,0)</f>
        <v>0</v>
      </c>
      <c r="HB149" s="517">
        <f t="shared" si="680"/>
        <v>0</v>
      </c>
      <c r="HC149" s="517">
        <f t="shared" si="681"/>
        <v>0</v>
      </c>
      <c r="HD149" s="517">
        <f>IF(AND($GP149=2,SUM($HB149:HC149)&lt;&gt;1),IF(AND($GE149=1,$GJ149&gt;=0.2),1,),)</f>
        <v>0</v>
      </c>
      <c r="HE149" s="517">
        <f>IF(AND($GP149=2,SUM($HB149:HD149)&lt;&gt;1),IF(AND($GE149=1,$GJ149&gt;=0.1),1,),)</f>
        <v>0</v>
      </c>
      <c r="HF149" s="517">
        <f>IF(AND($GP149=2,SUM($HB149:HE149)&lt;&gt;1),IF(AND($GE149=1,$GI149&gt;0),1,),)</f>
        <v>0</v>
      </c>
      <c r="HG149" s="517">
        <f>IF(AND($GP149=2,SUM($HB149:HF149)&lt;&gt;1),IF($GJ149&gt;=0.2,1,),)</f>
        <v>0</v>
      </c>
      <c r="HH149" s="517">
        <f>IF(AND($GP149=2,SUM($HB149:HG149)&lt;&gt;1),IF($GE149=1,1,),)</f>
        <v>0</v>
      </c>
      <c r="HI149" s="517">
        <f>IF(AND($GP149=2,SUM($HB149:HH149)&lt;&gt;1),IF($GJ149&gt;=0.1,1,),)</f>
        <v>0</v>
      </c>
      <c r="HJ149" s="517">
        <f>IF(AND(SUM($HB149:HI149)&lt;&gt;1,$GP149=2,$GI149&gt;0),1,)</f>
        <v>0</v>
      </c>
      <c r="HK149" s="517">
        <f t="shared" si="682"/>
        <v>0</v>
      </c>
      <c r="HL149" s="517">
        <f t="shared" si="683"/>
        <v>0</v>
      </c>
      <c r="HM149" s="517">
        <f>IF(AND($GP149=3,SUM($HK149:HL149)&lt;&gt;1),IF(AND($GE149=1,$GJ149&gt;=0.1),1,),)</f>
        <v>0</v>
      </c>
      <c r="HN149" s="517">
        <f>IF(AND($GP149=3,SUM($HK149:HM149)&lt;&gt;1),IF(AND($GE149=1,$GJ149&gt;=0.05),1,),)</f>
        <v>0</v>
      </c>
      <c r="HO149" s="517">
        <f>IF(AND($GP149=3,SUM($HK149:HN149)&lt;&gt;1),IF(AND($GE149=1,$GI149&gt;0),1,),)</f>
        <v>0</v>
      </c>
      <c r="HP149" s="517">
        <f>IF(AND($GP149=3,SUM($HK149:HO149)&lt;&gt;1),IF($GJ149&gt;=0.1,1,),)</f>
        <v>0</v>
      </c>
      <c r="HQ149" s="517">
        <f>IF(AND($GP149=3,SUM($HK149:HP149)&lt;&gt;1),IF($GE149=1,1,),)</f>
        <v>0</v>
      </c>
      <c r="HR149" s="517">
        <f>IF(AND($GP149=3,SUM($HK149:HQ149)&lt;&gt;1),IF($GJ149&gt;=0.05,1,),)</f>
        <v>0</v>
      </c>
      <c r="HS149" s="517">
        <f>IF(AND(SUM($HK149:HR149)&lt;&gt;1,$GP149=3,$GF149=1,$GI149&gt;0),1,)</f>
        <v>0</v>
      </c>
      <c r="HT149" s="831"/>
      <c r="HU149" s="520">
        <f t="shared" si="684"/>
        <v>0</v>
      </c>
      <c r="HV149" s="521">
        <f t="shared" si="685"/>
        <v>0</v>
      </c>
      <c r="HW149" s="521">
        <f t="shared" si="686"/>
        <v>0</v>
      </c>
      <c r="HX149" s="521">
        <f t="shared" si="687"/>
        <v>0</v>
      </c>
      <c r="HY149" s="521">
        <f t="shared" si="688"/>
        <v>0</v>
      </c>
      <c r="HZ149" s="521">
        <f t="shared" si="689"/>
        <v>0</v>
      </c>
      <c r="IA149" s="521">
        <f t="shared" si="690"/>
        <v>0</v>
      </c>
      <c r="IB149" s="521">
        <f t="shared" si="691"/>
        <v>0</v>
      </c>
      <c r="IC149" s="521">
        <f t="shared" si="692"/>
        <v>0</v>
      </c>
      <c r="ID149" s="521">
        <f t="shared" si="693"/>
        <v>0</v>
      </c>
      <c r="IE149" s="521">
        <f t="shared" si="694"/>
        <v>0</v>
      </c>
      <c r="IF149" s="521">
        <f t="shared" si="695"/>
        <v>0</v>
      </c>
      <c r="IG149" s="521">
        <f t="shared" si="696"/>
        <v>0</v>
      </c>
      <c r="IH149" s="521">
        <f t="shared" si="697"/>
        <v>0</v>
      </c>
      <c r="II149" s="521">
        <f t="shared" si="698"/>
        <v>0</v>
      </c>
      <c r="IJ149" s="521">
        <f t="shared" si="699"/>
        <v>0</v>
      </c>
      <c r="IK149" s="521">
        <f t="shared" si="700"/>
        <v>0</v>
      </c>
      <c r="IL149" s="521">
        <f t="shared" si="701"/>
        <v>0</v>
      </c>
      <c r="IM149" s="521">
        <f t="shared" si="702"/>
        <v>0</v>
      </c>
      <c r="IN149" s="521">
        <f t="shared" si="597"/>
        <v>0</v>
      </c>
      <c r="IO149" s="521">
        <f t="shared" si="598"/>
        <v>0</v>
      </c>
      <c r="IP149" s="521">
        <f t="shared" si="599"/>
        <v>0</v>
      </c>
      <c r="IQ149" s="521">
        <f t="shared" si="600"/>
        <v>0</v>
      </c>
      <c r="IR149" s="521">
        <f t="shared" si="601"/>
        <v>0</v>
      </c>
      <c r="IS149" s="521">
        <f t="shared" si="602"/>
        <v>0</v>
      </c>
      <c r="IT149" s="521">
        <f t="shared" si="603"/>
        <v>0</v>
      </c>
      <c r="IU149" s="521">
        <f t="shared" si="604"/>
        <v>0</v>
      </c>
      <c r="IV149" s="521">
        <f t="shared" si="605"/>
        <v>0</v>
      </c>
      <c r="IW149" s="823">
        <f t="shared" si="606"/>
        <v>0</v>
      </c>
      <c r="IX149" s="521">
        <f t="shared" si="607"/>
        <v>0</v>
      </c>
      <c r="IY149" s="521">
        <f t="shared" si="608"/>
        <v>0</v>
      </c>
      <c r="IZ149" s="823">
        <f t="shared" si="703"/>
        <v>0</v>
      </c>
      <c r="JA149" s="521">
        <f t="shared" si="609"/>
        <v>0</v>
      </c>
      <c r="JB149" s="521">
        <f t="shared" si="610"/>
        <v>0</v>
      </c>
      <c r="JC149" s="521">
        <f t="shared" si="611"/>
        <v>0</v>
      </c>
      <c r="JD149" s="521">
        <f t="shared" si="704"/>
        <v>0</v>
      </c>
      <c r="JE149" s="521">
        <f t="shared" si="705"/>
        <v>0</v>
      </c>
      <c r="JF149" s="521">
        <f t="shared" si="706"/>
        <v>0</v>
      </c>
      <c r="JG149" s="521">
        <f t="shared" si="707"/>
        <v>0</v>
      </c>
      <c r="JH149" s="521">
        <f t="shared" si="708"/>
        <v>0</v>
      </c>
      <c r="JI149" s="521">
        <f t="shared" si="709"/>
        <v>0</v>
      </c>
      <c r="JJ149" s="521">
        <f t="shared" si="710"/>
        <v>0</v>
      </c>
      <c r="JK149" s="521">
        <f t="shared" si="711"/>
        <v>0</v>
      </c>
      <c r="JL149" s="521">
        <f t="shared" si="712"/>
        <v>0</v>
      </c>
      <c r="JM149" s="521">
        <f t="shared" si="713"/>
        <v>0</v>
      </c>
      <c r="JN149" s="521">
        <f t="shared" si="714"/>
        <v>0</v>
      </c>
      <c r="JO149" s="521">
        <f t="shared" si="715"/>
        <v>0</v>
      </c>
      <c r="JP149" s="521">
        <f t="shared" si="716"/>
        <v>0</v>
      </c>
      <c r="JQ149" s="521">
        <f t="shared" si="717"/>
        <v>0</v>
      </c>
      <c r="JR149" s="521">
        <f t="shared" si="718"/>
        <v>0</v>
      </c>
      <c r="JS149" s="521">
        <f t="shared" si="719"/>
        <v>0</v>
      </c>
      <c r="JT149" s="521">
        <f t="shared" si="720"/>
        <v>0</v>
      </c>
      <c r="JU149" s="521">
        <f t="shared" si="721"/>
        <v>0</v>
      </c>
      <c r="JV149" s="521">
        <f t="shared" si="722"/>
        <v>0</v>
      </c>
      <c r="JW149" s="521">
        <f t="shared" si="723"/>
        <v>0</v>
      </c>
      <c r="JX149" s="521">
        <f t="shared" si="724"/>
        <v>0</v>
      </c>
      <c r="JY149" s="521">
        <f t="shared" si="725"/>
        <v>0</v>
      </c>
      <c r="JZ149" s="521">
        <f t="shared" si="726"/>
        <v>0</v>
      </c>
      <c r="KA149" s="521">
        <f t="shared" si="727"/>
        <v>0</v>
      </c>
      <c r="KB149" s="521">
        <f t="shared" si="728"/>
        <v>0</v>
      </c>
      <c r="KC149" s="521">
        <f t="shared" si="729"/>
        <v>0</v>
      </c>
      <c r="KD149" s="521">
        <f t="shared" si="730"/>
        <v>0</v>
      </c>
      <c r="KE149" s="521">
        <f t="shared" si="731"/>
        <v>0</v>
      </c>
      <c r="KF149" s="521">
        <f t="shared" si="612"/>
        <v>0</v>
      </c>
      <c r="KG149" s="521">
        <f t="shared" si="732"/>
        <v>0</v>
      </c>
      <c r="KH149" s="521">
        <f t="shared" si="733"/>
        <v>0</v>
      </c>
      <c r="KI149" s="522">
        <f t="shared" si="734"/>
        <v>0</v>
      </c>
      <c r="KJ149" s="521">
        <f t="shared" si="613"/>
        <v>0</v>
      </c>
      <c r="KK149" s="760">
        <f>IF(H149=1,VLOOKUP(C149,'総括表 (A表)'!$E$12:$AW$542,42,FALSE),)</f>
        <v>0</v>
      </c>
      <c r="KL149" s="524">
        <f t="shared" si="735"/>
        <v>0</v>
      </c>
      <c r="KM149" s="521" t="str">
        <f t="shared" si="614"/>
        <v/>
      </c>
      <c r="KN149" s="521" t="str">
        <f t="shared" si="615"/>
        <v/>
      </c>
      <c r="KO149" s="521" t="str">
        <f t="shared" si="736"/>
        <v/>
      </c>
      <c r="KP149" s="521" t="str">
        <f t="shared" si="616"/>
        <v/>
      </c>
      <c r="KQ149" s="521" t="str">
        <f t="shared" si="617"/>
        <v/>
      </c>
      <c r="KR149" s="521" t="str">
        <f t="shared" si="618"/>
        <v/>
      </c>
      <c r="KS149" s="521" t="str">
        <f t="shared" si="619"/>
        <v/>
      </c>
      <c r="KT149" s="521" t="str">
        <f t="shared" si="620"/>
        <v/>
      </c>
      <c r="KU149" s="760" t="str">
        <f t="shared" si="621"/>
        <v/>
      </c>
      <c r="KV149" s="521" t="str">
        <f t="shared" si="622"/>
        <v/>
      </c>
      <c r="KW149" s="520">
        <f t="shared" si="623"/>
        <v>0</v>
      </c>
      <c r="KX149" s="521" t="str">
        <f t="shared" si="737"/>
        <v/>
      </c>
      <c r="KY149" s="525">
        <f t="shared" si="624"/>
        <v>0</v>
      </c>
      <c r="KZ149" s="521" t="str">
        <f t="shared" si="625"/>
        <v/>
      </c>
      <c r="LA149" s="760" t="str">
        <f t="shared" si="626"/>
        <v/>
      </c>
      <c r="LB149" s="526" t="str">
        <f t="shared" si="627"/>
        <v>○</v>
      </c>
      <c r="LC149" s="520">
        <f t="shared" si="738"/>
        <v>0</v>
      </c>
      <c r="LD149" s="527">
        <f t="shared" si="739"/>
        <v>0</v>
      </c>
      <c r="LE149" s="527" t="str">
        <f t="shared" si="740"/>
        <v/>
      </c>
      <c r="LF149" s="761" t="str">
        <f t="shared" si="741"/>
        <v/>
      </c>
      <c r="LG149" s="735" t="str">
        <f t="shared" si="628"/>
        <v/>
      </c>
      <c r="LH149" s="530" t="str">
        <f t="shared" si="629"/>
        <v>○</v>
      </c>
      <c r="LI149" s="736">
        <f t="shared" si="630"/>
        <v>0</v>
      </c>
      <c r="LJ149" s="761">
        <f t="shared" si="631"/>
        <v>0</v>
      </c>
      <c r="LK149" s="532">
        <f t="shared" si="742"/>
        <v>0</v>
      </c>
      <c r="LL149" s="533" t="str">
        <f t="shared" si="743"/>
        <v>○</v>
      </c>
      <c r="LM149" s="600">
        <f t="shared" si="632"/>
        <v>0</v>
      </c>
      <c r="LN149" s="602" t="str">
        <f t="shared" si="744"/>
        <v>○</v>
      </c>
      <c r="LO149" s="608">
        <f t="shared" si="633"/>
        <v>0</v>
      </c>
      <c r="LP149" s="521" t="str">
        <f t="shared" si="634"/>
        <v/>
      </c>
      <c r="LQ149" s="607">
        <f t="shared" si="635"/>
        <v>0</v>
      </c>
      <c r="LR149" s="521" t="str">
        <f t="shared" si="636"/>
        <v/>
      </c>
      <c r="LS149" s="519" t="str">
        <f t="shared" si="637"/>
        <v/>
      </c>
      <c r="LT149" s="526" t="str">
        <f t="shared" si="638"/>
        <v>○</v>
      </c>
      <c r="LU149" s="601" t="str">
        <f t="shared" si="745"/>
        <v/>
      </c>
      <c r="LV149" s="601">
        <f t="shared" si="746"/>
        <v>0</v>
      </c>
      <c r="LW149" s="761">
        <f t="shared" si="639"/>
        <v>0</v>
      </c>
      <c r="LX149" s="735">
        <f t="shared" si="640"/>
        <v>0</v>
      </c>
      <c r="LY149" s="530" t="str">
        <f t="shared" si="641"/>
        <v>○</v>
      </c>
      <c r="LZ149" s="736">
        <f t="shared" si="642"/>
        <v>0</v>
      </c>
      <c r="MA149" s="761">
        <f t="shared" si="643"/>
        <v>0</v>
      </c>
      <c r="MB149" s="532">
        <f t="shared" si="644"/>
        <v>0</v>
      </c>
      <c r="MC149" s="533" t="str">
        <f t="shared" si="747"/>
        <v>○</v>
      </c>
      <c r="MD149" s="473">
        <f>IF(AND($H149=1,$T149=1),SUMIF($E$14:$E$213,E149,$CA$14:CA348),0)</f>
        <v>0</v>
      </c>
      <c r="ME149" s="856" t="str">
        <f t="shared" si="645"/>
        <v>○</v>
      </c>
      <c r="MF149" s="869" t="str">
        <f t="shared" si="748"/>
        <v/>
      </c>
      <c r="MG149" s="870" t="str">
        <f t="shared" si="646"/>
        <v/>
      </c>
      <c r="MH149" s="871" t="str">
        <f t="shared" si="647"/>
        <v/>
      </c>
      <c r="MI149" s="872" t="str">
        <f t="shared" si="749"/>
        <v/>
      </c>
      <c r="MJ149" s="873" t="str">
        <f t="shared" si="648"/>
        <v/>
      </c>
      <c r="MK149" s="874">
        <f t="shared" si="649"/>
        <v>0</v>
      </c>
    </row>
    <row r="150" spans="1:349" s="739" customFormat="1" ht="18.649999999999999" customHeight="1">
      <c r="A150" s="610">
        <f t="shared" si="559"/>
        <v>0</v>
      </c>
      <c r="B150" s="610">
        <f t="shared" si="563"/>
        <v>0</v>
      </c>
      <c r="C150" s="610">
        <f t="shared" si="570"/>
        <v>0</v>
      </c>
      <c r="D150" s="610">
        <f t="shared" si="564"/>
        <v>0</v>
      </c>
      <c r="E150" s="610">
        <f t="shared" si="565"/>
        <v>0</v>
      </c>
      <c r="F150" s="610">
        <f t="shared" si="566"/>
        <v>0</v>
      </c>
      <c r="G150" s="610">
        <f t="shared" si="567"/>
        <v>0</v>
      </c>
      <c r="H150" s="610">
        <f t="shared" si="568"/>
        <v>0</v>
      </c>
      <c r="I150" s="611">
        <f t="shared" si="576"/>
        <v>137</v>
      </c>
      <c r="J150" s="719"/>
      <c r="K150" s="720"/>
      <c r="L150" s="720"/>
      <c r="M150" s="720"/>
      <c r="N150" s="924"/>
      <c r="O150" s="918"/>
      <c r="P150" s="742"/>
      <c r="Q150" s="637">
        <f t="shared" si="650"/>
        <v>0</v>
      </c>
      <c r="R150" s="723"/>
      <c r="S150" s="724"/>
      <c r="T150" s="724"/>
      <c r="U150" s="724"/>
      <c r="V150" s="762">
        <f t="shared" si="569"/>
        <v>0</v>
      </c>
      <c r="W150" s="741"/>
      <c r="X150" s="745"/>
      <c r="Y150" s="745"/>
      <c r="Z150" s="741"/>
      <c r="AA150" s="639" t="str">
        <f t="shared" si="651"/>
        <v/>
      </c>
      <c r="AB150" s="640" t="str">
        <f t="shared" si="652"/>
        <v/>
      </c>
      <c r="AC150" s="731"/>
      <c r="AD150" s="641">
        <f t="shared" si="653"/>
        <v>0</v>
      </c>
      <c r="AE150" s="729"/>
      <c r="AF150" s="728">
        <f>'整理番号表 （R6時） '!$AC150</f>
        <v>0</v>
      </c>
      <c r="AG150" s="730">
        <f t="shared" si="560"/>
        <v>0</v>
      </c>
      <c r="AH150" s="731"/>
      <c r="AI150" s="731"/>
      <c r="AJ150" s="639">
        <f>IF(AI150&lt;&gt;0,VLOOKUP(AI150,'整理番号表 （R6時） '!$B$20:$F$47,2,FALSE),)</f>
        <v>0</v>
      </c>
      <c r="AK150" s="733"/>
      <c r="AL150" s="733"/>
      <c r="AM150" s="733"/>
      <c r="AN150" s="752"/>
      <c r="AO150" s="644" t="str">
        <f>IF(AND($S150=1,$AN150&lt;&gt;0),VLOOKUP(AN150,'整理番号表 （R6時） '!$P$6:$Q$39,2,FALSE),IF(AND($T150=1,$AN150&gt;0,$AN150&lt;=8),VLOOKUP($AN150,'整理番号表 （R6時） '!$P$6:$Q$13,2,FALSE),IF($AN150&gt;=9,"ﾘｰｽは1～8の数字を選択","")))</f>
        <v/>
      </c>
      <c r="AP150" s="865"/>
      <c r="AQ150" s="645">
        <f t="shared" si="654"/>
        <v>0</v>
      </c>
      <c r="AR150" s="810"/>
      <c r="AS150" s="741"/>
      <c r="AT150" s="756"/>
      <c r="AU150" s="757"/>
      <c r="AV150" s="755"/>
      <c r="AW150" s="752"/>
      <c r="AX150" s="751">
        <f>IF(AW150&lt;&gt;0,VLOOKUP(AW150,'整理番号表 （R6時） '!$P$43:$R$49,2,FALSE),)</f>
        <v>0</v>
      </c>
      <c r="AY150" s="758"/>
      <c r="AZ150" s="757"/>
      <c r="BA150" s="755"/>
      <c r="BB150" s="754"/>
      <c r="BC150" s="759">
        <f t="shared" si="655"/>
        <v>0</v>
      </c>
      <c r="BD150" s="763">
        <f t="shared" si="577"/>
        <v>0</v>
      </c>
      <c r="BE150" s="759">
        <f t="shared" si="656"/>
        <v>0</v>
      </c>
      <c r="BF150" s="508"/>
      <c r="BG150" s="508"/>
      <c r="BH150" s="508"/>
      <c r="BI150" s="509"/>
      <c r="BJ150" s="770" t="str">
        <f t="shared" si="657"/>
        <v/>
      </c>
      <c r="BK150" s="772" t="str">
        <f t="shared" si="658"/>
        <v/>
      </c>
      <c r="BL150" s="648">
        <f t="shared" si="659"/>
        <v>0</v>
      </c>
      <c r="BM150" s="836"/>
      <c r="BN150" s="748"/>
      <c r="BO150" s="593"/>
      <c r="BP150" s="902"/>
      <c r="BQ150" s="756"/>
      <c r="BR150" s="756"/>
      <c r="BS150" s="756"/>
      <c r="BT150" s="929" t="str">
        <f t="shared" si="571"/>
        <v/>
      </c>
      <c r="BU150" s="911"/>
      <c r="BV150" s="752"/>
      <c r="BW150" s="751">
        <f>IF(BV150&lt;&gt;0,VLOOKUP(BV150,'整理番号表 （R6時） '!$P$43:$R$49,2,FALSE),)</f>
        <v>0</v>
      </c>
      <c r="BX150" s="758"/>
      <c r="BY150" s="757"/>
      <c r="BZ150" s="759" t="str">
        <f t="shared" si="660"/>
        <v/>
      </c>
      <c r="CA150" s="712"/>
      <c r="CB150" s="759">
        <f t="shared" si="661"/>
        <v>0</v>
      </c>
      <c r="CC150" s="763" t="str">
        <f t="shared" si="578"/>
        <v/>
      </c>
      <c r="CD150" s="754"/>
      <c r="CE150" s="754"/>
      <c r="CF150" s="759">
        <f t="shared" si="662"/>
        <v>0</v>
      </c>
      <c r="CG150" s="748"/>
      <c r="CH150" s="748"/>
      <c r="CI150" s="622"/>
      <c r="CJ150" s="853"/>
      <c r="CK150" s="854"/>
      <c r="CL150" s="665" t="str">
        <f t="shared" si="663"/>
        <v/>
      </c>
      <c r="CM150" s="666" t="str">
        <f t="shared" si="579"/>
        <v/>
      </c>
      <c r="CN150" s="744"/>
      <c r="CO150" s="496"/>
      <c r="CP150" s="762" t="str">
        <f t="shared" si="580"/>
        <v/>
      </c>
      <c r="CQ150" s="740"/>
      <c r="CR150" s="749"/>
      <c r="CS150" s="740"/>
      <c r="CT150" s="740"/>
      <c r="CU150" s="740"/>
      <c r="CV150" s="649" t="str">
        <f t="shared" si="664"/>
        <v/>
      </c>
      <c r="CW150" s="547">
        <f t="shared" si="665"/>
        <v>0</v>
      </c>
      <c r="CX150" s="762" t="str">
        <f t="shared" si="581"/>
        <v/>
      </c>
      <c r="CY150" s="715"/>
      <c r="CZ150" s="740"/>
      <c r="DA150" s="715"/>
      <c r="DB150" s="715"/>
      <c r="DC150" s="714"/>
      <c r="DD150" s="649" t="str">
        <f t="shared" si="666"/>
        <v/>
      </c>
      <c r="DE150" s="547" t="str">
        <f t="shared" si="667"/>
        <v/>
      </c>
      <c r="DF150" s="762">
        <f t="shared" si="668"/>
        <v>0</v>
      </c>
      <c r="DG150" s="762" t="str">
        <f t="shared" si="669"/>
        <v/>
      </c>
      <c r="DH150" s="762">
        <f t="shared" si="670"/>
        <v>0</v>
      </c>
      <c r="DI150" s="762">
        <f t="shared" si="671"/>
        <v>0</v>
      </c>
      <c r="DJ150" s="762">
        <f t="shared" si="672"/>
        <v>0</v>
      </c>
      <c r="DK150" s="762">
        <f t="shared" si="673"/>
        <v>0</v>
      </c>
      <c r="DL150" s="762">
        <f t="shared" si="674"/>
        <v>0</v>
      </c>
      <c r="DM150" s="762" t="str">
        <f t="shared" si="675"/>
        <v/>
      </c>
      <c r="DN150" s="855"/>
      <c r="DO150" s="661">
        <f t="shared" si="750"/>
        <v>0</v>
      </c>
      <c r="DP150" s="336">
        <f t="shared" si="750"/>
        <v>0</v>
      </c>
      <c r="DQ150" s="336">
        <f t="shared" si="750"/>
        <v>0</v>
      </c>
      <c r="DR150" s="336">
        <f t="shared" si="750"/>
        <v>0</v>
      </c>
      <c r="DS150" s="336">
        <f t="shared" si="750"/>
        <v>0</v>
      </c>
      <c r="DT150" s="336">
        <f t="shared" si="750"/>
        <v>0</v>
      </c>
      <c r="DU150" s="336">
        <f t="shared" si="582"/>
        <v>0</v>
      </c>
      <c r="DV150" s="336">
        <f t="shared" si="751"/>
        <v>0</v>
      </c>
      <c r="DW150" s="336">
        <f t="shared" si="751"/>
        <v>0</v>
      </c>
      <c r="DX150" s="336">
        <f t="shared" si="751"/>
        <v>0</v>
      </c>
      <c r="DY150" s="336">
        <f t="shared" si="751"/>
        <v>0</v>
      </c>
      <c r="DZ150" s="336">
        <f t="shared" si="751"/>
        <v>0</v>
      </c>
      <c r="EA150" s="336">
        <f t="shared" si="751"/>
        <v>0</v>
      </c>
      <c r="EB150" s="336">
        <f t="shared" si="583"/>
        <v>0</v>
      </c>
      <c r="EC150" s="336">
        <f t="shared" si="584"/>
        <v>0</v>
      </c>
      <c r="ED150" s="336">
        <f t="shared" si="585"/>
        <v>0</v>
      </c>
      <c r="EE150" s="336">
        <f t="shared" si="586"/>
        <v>0</v>
      </c>
      <c r="EF150" s="336">
        <f t="shared" si="587"/>
        <v>0</v>
      </c>
      <c r="EG150" s="390">
        <f t="shared" si="588"/>
        <v>0</v>
      </c>
      <c r="EH150" s="650">
        <f t="shared" si="676"/>
        <v>0</v>
      </c>
      <c r="EI150" s="650">
        <f>IF($AA150=1,IF(SUM($EH150:EH150)&lt;&gt;1,IF(SUM(GR150,HC150,HL150)&gt;0,1,),),)</f>
        <v>0</v>
      </c>
      <c r="EJ150" s="650">
        <f>IF($AA150=1,IF(SUM($EH150:EI150)&lt;&gt;1,IF(SUM(GS150,HD150,HM150)&gt;0,1,),),)</f>
        <v>0</v>
      </c>
      <c r="EK150" s="650">
        <f>IF($AA150=1,IF(SUM($EH150:EJ150)&lt;&gt;1,IF(SUM(GT150,HE150,HN150)&gt;0,1,),),)</f>
        <v>0</v>
      </c>
      <c r="EL150" s="650">
        <f>IF($AA150=1,IF(SUM($EH150:EK150)&lt;&gt;1,IF(SUM(GU150,GZ150,HF150,HO150)&gt;0,1,),),)</f>
        <v>0</v>
      </c>
      <c r="EM150" s="650">
        <f>IF($AA150=1,IF(SUM($EH150:EK150)&lt;&gt;1,IF(SUM(GV150,HG150,HP150)&gt;0,1,),),)</f>
        <v>0</v>
      </c>
      <c r="EN150" s="650">
        <f>IF($AA150=1,IF(SUM($EH150:EL150)&lt;&gt;1,IF(SUM(GW150,HH150,HQ150)&gt;0,1,),),)</f>
        <v>0</v>
      </c>
      <c r="EO150" s="650">
        <f>IF($AA150=1,IF(SUM($EH150:EM150)&lt;&gt;1,IF(SUM(GX150,HI150,HR150)&gt;0,1,),),)</f>
        <v>0</v>
      </c>
      <c r="EP150" s="650">
        <f>IF($AA150=1,IF(SUM($EH150:EO150)&lt;&gt;1,IF(SUM(GY150,HJ150,HS150,HA150)&gt;0,1,),),)</f>
        <v>0</v>
      </c>
      <c r="EQ150" s="818"/>
      <c r="ER150" s="818"/>
      <c r="ES150" s="818"/>
      <c r="ET150" s="818"/>
      <c r="EU150" s="818"/>
      <c r="EV150" s="818"/>
      <c r="EW150" s="59"/>
      <c r="EX150" s="59"/>
      <c r="EY150" s="59"/>
      <c r="EZ150" s="59"/>
      <c r="FA150" s="59"/>
      <c r="FB150" s="650">
        <f t="shared" si="589"/>
        <v>0</v>
      </c>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11"/>
      <c r="GB150" s="59"/>
      <c r="GC150" s="932"/>
      <c r="GD150" s="662"/>
      <c r="GE150" s="512"/>
      <c r="GF150" s="513"/>
      <c r="GG150" s="514"/>
      <c r="GH150" s="514"/>
      <c r="GI150" s="515">
        <f t="shared" si="590"/>
        <v>0</v>
      </c>
      <c r="GJ150" s="516">
        <f t="shared" si="591"/>
        <v>0</v>
      </c>
      <c r="GK150" s="517">
        <f t="shared" si="592"/>
        <v>0</v>
      </c>
      <c r="GL150" s="518">
        <f t="shared" si="593"/>
        <v>0</v>
      </c>
      <c r="GM150" s="518">
        <f t="shared" si="594"/>
        <v>0</v>
      </c>
      <c r="GN150" s="518">
        <f t="shared" si="595"/>
        <v>0</v>
      </c>
      <c r="GO150" s="518">
        <f t="shared" si="596"/>
        <v>0</v>
      </c>
      <c r="GP150" s="517">
        <f t="shared" si="677"/>
        <v>0</v>
      </c>
      <c r="GQ150" s="517">
        <f t="shared" si="678"/>
        <v>0</v>
      </c>
      <c r="GR150" s="517">
        <f>IF($GF150&lt;&gt;1,IF(AND(SUM($GQ150:GQ150)&lt;&gt;1),IF($GI150&gt;=10,1,),),0)</f>
        <v>0</v>
      </c>
      <c r="GS150" s="517">
        <f>IF($GF150&lt;&gt;1,IF(AND(SUM($GQ150:GR150)&lt;&gt;1),IF(AND($GE150=1,$GI150&gt;=4),1,),),0)</f>
        <v>0</v>
      </c>
      <c r="GT150" s="517">
        <f>IF($GF150&lt;&gt;1,IF(AND(SUM($GQ150:GS150)&lt;&gt;1),IF(AND($GE150=1,$GI150&gt;=2),1,),),0)</f>
        <v>0</v>
      </c>
      <c r="GU150" s="517">
        <f>IF($GF150&lt;&gt;1,IF(AND(SUM($GQ150:GT150)&lt;&gt;1),IF(AND($GE150=1,$GI150&gt;0),1,),),0)</f>
        <v>0</v>
      </c>
      <c r="GV150" s="517">
        <f>IF($GF150&lt;&gt;1,IF(AND(SUM($GQ150:GU150)&lt;&gt;1),IF($GI150&gt;=4,1,),),0)</f>
        <v>0</v>
      </c>
      <c r="GW150" s="517">
        <f>IF($GF150&lt;&gt;1,IF(AND(SUM($GQ150:GV150)&lt;&gt;1),IF($GE150=1,1,),),0)</f>
        <v>0</v>
      </c>
      <c r="GX150" s="517">
        <f>IF($GF150&lt;&gt;1,IF(AND(SUM($GQ150:GW150)&lt;&gt;1),IF($GI150&gt;=2,1,),),0)</f>
        <v>0</v>
      </c>
      <c r="GY150" s="517">
        <f>IF($GF150&lt;&gt;1,IF(AND(SUM($GQ150:GX150)&lt;&gt;1),IF($GI150&gt;0,1,),),0)</f>
        <v>0</v>
      </c>
      <c r="GZ150" s="517">
        <f t="shared" si="679"/>
        <v>0</v>
      </c>
      <c r="HA150" s="517">
        <f>IF(AND(SUM($GZ150:GZ150)&lt;&gt;1,$GP150=4,$GF150=1,$GI150&gt;0),1,0)</f>
        <v>0</v>
      </c>
      <c r="HB150" s="517">
        <f t="shared" si="680"/>
        <v>0</v>
      </c>
      <c r="HC150" s="517">
        <f t="shared" si="681"/>
        <v>0</v>
      </c>
      <c r="HD150" s="517">
        <f>IF(AND($GP150=2,SUM($HB150:HC150)&lt;&gt;1),IF(AND($GE150=1,$GJ150&gt;=0.2),1,),)</f>
        <v>0</v>
      </c>
      <c r="HE150" s="517">
        <f>IF(AND($GP150=2,SUM($HB150:HD150)&lt;&gt;1),IF(AND($GE150=1,$GJ150&gt;=0.1),1,),)</f>
        <v>0</v>
      </c>
      <c r="HF150" s="517">
        <f>IF(AND($GP150=2,SUM($HB150:HE150)&lt;&gt;1),IF(AND($GE150=1,$GI150&gt;0),1,),)</f>
        <v>0</v>
      </c>
      <c r="HG150" s="517">
        <f>IF(AND($GP150=2,SUM($HB150:HF150)&lt;&gt;1),IF($GJ150&gt;=0.2,1,),)</f>
        <v>0</v>
      </c>
      <c r="HH150" s="517">
        <f>IF(AND($GP150=2,SUM($HB150:HG150)&lt;&gt;1),IF($GE150=1,1,),)</f>
        <v>0</v>
      </c>
      <c r="HI150" s="517">
        <f>IF(AND($GP150=2,SUM($HB150:HH150)&lt;&gt;1),IF($GJ150&gt;=0.1,1,),)</f>
        <v>0</v>
      </c>
      <c r="HJ150" s="517">
        <f>IF(AND(SUM($HB150:HI150)&lt;&gt;1,$GP150=2,$GI150&gt;0),1,)</f>
        <v>0</v>
      </c>
      <c r="HK150" s="517">
        <f t="shared" si="682"/>
        <v>0</v>
      </c>
      <c r="HL150" s="517">
        <f t="shared" si="683"/>
        <v>0</v>
      </c>
      <c r="HM150" s="517">
        <f>IF(AND($GP150=3,SUM($HK150:HL150)&lt;&gt;1),IF(AND($GE150=1,$GJ150&gt;=0.1),1,),)</f>
        <v>0</v>
      </c>
      <c r="HN150" s="517">
        <f>IF(AND($GP150=3,SUM($HK150:HM150)&lt;&gt;1),IF(AND($GE150=1,$GJ150&gt;=0.05),1,),)</f>
        <v>0</v>
      </c>
      <c r="HO150" s="517">
        <f>IF(AND($GP150=3,SUM($HK150:HN150)&lt;&gt;1),IF(AND($GE150=1,$GI150&gt;0),1,),)</f>
        <v>0</v>
      </c>
      <c r="HP150" s="517">
        <f>IF(AND($GP150=3,SUM($HK150:HO150)&lt;&gt;1),IF($GJ150&gt;=0.1,1,),)</f>
        <v>0</v>
      </c>
      <c r="HQ150" s="517">
        <f>IF(AND($GP150=3,SUM($HK150:HP150)&lt;&gt;1),IF($GE150=1,1,),)</f>
        <v>0</v>
      </c>
      <c r="HR150" s="517">
        <f>IF(AND($GP150=3,SUM($HK150:HQ150)&lt;&gt;1),IF($GJ150&gt;=0.05,1,),)</f>
        <v>0</v>
      </c>
      <c r="HS150" s="517">
        <f>IF(AND(SUM($HK150:HR150)&lt;&gt;1,$GP150=3,$GF150=1,$GI150&gt;0),1,)</f>
        <v>0</v>
      </c>
      <c r="HT150" s="831"/>
      <c r="HU150" s="520">
        <f t="shared" si="684"/>
        <v>0</v>
      </c>
      <c r="HV150" s="521">
        <f t="shared" si="685"/>
        <v>0</v>
      </c>
      <c r="HW150" s="521">
        <f t="shared" si="686"/>
        <v>0</v>
      </c>
      <c r="HX150" s="521">
        <f t="shared" si="687"/>
        <v>0</v>
      </c>
      <c r="HY150" s="521">
        <f t="shared" si="688"/>
        <v>0</v>
      </c>
      <c r="HZ150" s="521">
        <f t="shared" si="689"/>
        <v>0</v>
      </c>
      <c r="IA150" s="521">
        <f t="shared" si="690"/>
        <v>0</v>
      </c>
      <c r="IB150" s="521">
        <f t="shared" si="691"/>
        <v>0</v>
      </c>
      <c r="IC150" s="521">
        <f t="shared" si="692"/>
        <v>0</v>
      </c>
      <c r="ID150" s="521">
        <f t="shared" si="693"/>
        <v>0</v>
      </c>
      <c r="IE150" s="521">
        <f t="shared" si="694"/>
        <v>0</v>
      </c>
      <c r="IF150" s="521">
        <f t="shared" si="695"/>
        <v>0</v>
      </c>
      <c r="IG150" s="521">
        <f t="shared" si="696"/>
        <v>0</v>
      </c>
      <c r="IH150" s="521">
        <f t="shared" si="697"/>
        <v>0</v>
      </c>
      <c r="II150" s="521">
        <f t="shared" si="698"/>
        <v>0</v>
      </c>
      <c r="IJ150" s="521">
        <f t="shared" si="699"/>
        <v>0</v>
      </c>
      <c r="IK150" s="521">
        <f t="shared" si="700"/>
        <v>0</v>
      </c>
      <c r="IL150" s="521">
        <f t="shared" si="701"/>
        <v>0</v>
      </c>
      <c r="IM150" s="521">
        <f t="shared" si="702"/>
        <v>0</v>
      </c>
      <c r="IN150" s="521">
        <f t="shared" si="597"/>
        <v>0</v>
      </c>
      <c r="IO150" s="521">
        <f t="shared" si="598"/>
        <v>0</v>
      </c>
      <c r="IP150" s="521">
        <f t="shared" si="599"/>
        <v>0</v>
      </c>
      <c r="IQ150" s="521">
        <f t="shared" si="600"/>
        <v>0</v>
      </c>
      <c r="IR150" s="521">
        <f t="shared" si="601"/>
        <v>0</v>
      </c>
      <c r="IS150" s="521">
        <f t="shared" si="602"/>
        <v>0</v>
      </c>
      <c r="IT150" s="521">
        <f t="shared" si="603"/>
        <v>0</v>
      </c>
      <c r="IU150" s="521">
        <f t="shared" si="604"/>
        <v>0</v>
      </c>
      <c r="IV150" s="521">
        <f t="shared" si="605"/>
        <v>0</v>
      </c>
      <c r="IW150" s="823">
        <f t="shared" si="606"/>
        <v>0</v>
      </c>
      <c r="IX150" s="521">
        <f t="shared" si="607"/>
        <v>0</v>
      </c>
      <c r="IY150" s="521">
        <f t="shared" si="608"/>
        <v>0</v>
      </c>
      <c r="IZ150" s="823">
        <f t="shared" si="703"/>
        <v>0</v>
      </c>
      <c r="JA150" s="521">
        <f t="shared" si="609"/>
        <v>0</v>
      </c>
      <c r="JB150" s="521">
        <f t="shared" si="610"/>
        <v>0</v>
      </c>
      <c r="JC150" s="521">
        <f t="shared" si="611"/>
        <v>0</v>
      </c>
      <c r="JD150" s="521">
        <f t="shared" si="704"/>
        <v>0</v>
      </c>
      <c r="JE150" s="521">
        <f t="shared" si="705"/>
        <v>0</v>
      </c>
      <c r="JF150" s="521">
        <f t="shared" si="706"/>
        <v>0</v>
      </c>
      <c r="JG150" s="521">
        <f t="shared" si="707"/>
        <v>0</v>
      </c>
      <c r="JH150" s="521">
        <f t="shared" si="708"/>
        <v>0</v>
      </c>
      <c r="JI150" s="521">
        <f t="shared" si="709"/>
        <v>0</v>
      </c>
      <c r="JJ150" s="521">
        <f t="shared" si="710"/>
        <v>0</v>
      </c>
      <c r="JK150" s="521">
        <f t="shared" si="711"/>
        <v>0</v>
      </c>
      <c r="JL150" s="521">
        <f t="shared" si="712"/>
        <v>0</v>
      </c>
      <c r="JM150" s="521">
        <f t="shared" si="713"/>
        <v>0</v>
      </c>
      <c r="JN150" s="521">
        <f t="shared" si="714"/>
        <v>0</v>
      </c>
      <c r="JO150" s="521">
        <f t="shared" si="715"/>
        <v>0</v>
      </c>
      <c r="JP150" s="521">
        <f t="shared" si="716"/>
        <v>0</v>
      </c>
      <c r="JQ150" s="521">
        <f t="shared" si="717"/>
        <v>0</v>
      </c>
      <c r="JR150" s="521">
        <f t="shared" si="718"/>
        <v>0</v>
      </c>
      <c r="JS150" s="521">
        <f t="shared" si="719"/>
        <v>0</v>
      </c>
      <c r="JT150" s="521">
        <f t="shared" si="720"/>
        <v>0</v>
      </c>
      <c r="JU150" s="521">
        <f t="shared" si="721"/>
        <v>0</v>
      </c>
      <c r="JV150" s="521">
        <f t="shared" si="722"/>
        <v>0</v>
      </c>
      <c r="JW150" s="521">
        <f t="shared" si="723"/>
        <v>0</v>
      </c>
      <c r="JX150" s="521">
        <f t="shared" si="724"/>
        <v>0</v>
      </c>
      <c r="JY150" s="521">
        <f t="shared" si="725"/>
        <v>0</v>
      </c>
      <c r="JZ150" s="521">
        <f t="shared" si="726"/>
        <v>0</v>
      </c>
      <c r="KA150" s="521">
        <f t="shared" si="727"/>
        <v>0</v>
      </c>
      <c r="KB150" s="521">
        <f t="shared" si="728"/>
        <v>0</v>
      </c>
      <c r="KC150" s="521">
        <f t="shared" si="729"/>
        <v>0</v>
      </c>
      <c r="KD150" s="521">
        <f t="shared" si="730"/>
        <v>0</v>
      </c>
      <c r="KE150" s="521">
        <f t="shared" si="731"/>
        <v>0</v>
      </c>
      <c r="KF150" s="521">
        <f t="shared" si="612"/>
        <v>0</v>
      </c>
      <c r="KG150" s="521">
        <f t="shared" si="732"/>
        <v>0</v>
      </c>
      <c r="KH150" s="521">
        <f t="shared" si="733"/>
        <v>0</v>
      </c>
      <c r="KI150" s="522">
        <f t="shared" si="734"/>
        <v>0</v>
      </c>
      <c r="KJ150" s="521">
        <f t="shared" si="613"/>
        <v>0</v>
      </c>
      <c r="KK150" s="760">
        <f>IF(H150=1,VLOOKUP(C150,'総括表 (A表)'!$E$12:$AW$542,42,FALSE),)</f>
        <v>0</v>
      </c>
      <c r="KL150" s="524">
        <f t="shared" si="735"/>
        <v>0</v>
      </c>
      <c r="KM150" s="521" t="str">
        <f t="shared" si="614"/>
        <v/>
      </c>
      <c r="KN150" s="521" t="str">
        <f t="shared" si="615"/>
        <v/>
      </c>
      <c r="KO150" s="521" t="str">
        <f t="shared" si="736"/>
        <v/>
      </c>
      <c r="KP150" s="521" t="str">
        <f t="shared" si="616"/>
        <v/>
      </c>
      <c r="KQ150" s="521" t="str">
        <f t="shared" si="617"/>
        <v/>
      </c>
      <c r="KR150" s="521" t="str">
        <f t="shared" si="618"/>
        <v/>
      </c>
      <c r="KS150" s="521" t="str">
        <f t="shared" si="619"/>
        <v/>
      </c>
      <c r="KT150" s="521" t="str">
        <f t="shared" si="620"/>
        <v/>
      </c>
      <c r="KU150" s="760" t="str">
        <f t="shared" si="621"/>
        <v/>
      </c>
      <c r="KV150" s="521" t="str">
        <f t="shared" si="622"/>
        <v/>
      </c>
      <c r="KW150" s="520">
        <f t="shared" si="623"/>
        <v>0</v>
      </c>
      <c r="KX150" s="521" t="str">
        <f t="shared" si="737"/>
        <v/>
      </c>
      <c r="KY150" s="525">
        <f t="shared" si="624"/>
        <v>0</v>
      </c>
      <c r="KZ150" s="521" t="str">
        <f t="shared" si="625"/>
        <v/>
      </c>
      <c r="LA150" s="760" t="str">
        <f t="shared" si="626"/>
        <v/>
      </c>
      <c r="LB150" s="526" t="str">
        <f t="shared" si="627"/>
        <v>○</v>
      </c>
      <c r="LC150" s="520">
        <f t="shared" si="738"/>
        <v>0</v>
      </c>
      <c r="LD150" s="527">
        <f t="shared" si="739"/>
        <v>0</v>
      </c>
      <c r="LE150" s="527" t="str">
        <f t="shared" si="740"/>
        <v/>
      </c>
      <c r="LF150" s="761" t="str">
        <f t="shared" si="741"/>
        <v/>
      </c>
      <c r="LG150" s="735" t="str">
        <f t="shared" si="628"/>
        <v/>
      </c>
      <c r="LH150" s="530" t="str">
        <f t="shared" si="629"/>
        <v>○</v>
      </c>
      <c r="LI150" s="736">
        <f t="shared" si="630"/>
        <v>0</v>
      </c>
      <c r="LJ150" s="761">
        <f t="shared" si="631"/>
        <v>0</v>
      </c>
      <c r="LK150" s="532">
        <f t="shared" si="742"/>
        <v>0</v>
      </c>
      <c r="LL150" s="533" t="str">
        <f t="shared" si="743"/>
        <v>○</v>
      </c>
      <c r="LM150" s="600">
        <f t="shared" si="632"/>
        <v>0</v>
      </c>
      <c r="LN150" s="602" t="str">
        <f t="shared" si="744"/>
        <v>○</v>
      </c>
      <c r="LO150" s="608">
        <f t="shared" si="633"/>
        <v>0</v>
      </c>
      <c r="LP150" s="521" t="str">
        <f t="shared" si="634"/>
        <v/>
      </c>
      <c r="LQ150" s="607">
        <f t="shared" si="635"/>
        <v>0</v>
      </c>
      <c r="LR150" s="521" t="str">
        <f t="shared" si="636"/>
        <v/>
      </c>
      <c r="LS150" s="519" t="str">
        <f t="shared" si="637"/>
        <v/>
      </c>
      <c r="LT150" s="526" t="str">
        <f t="shared" si="638"/>
        <v>○</v>
      </c>
      <c r="LU150" s="601" t="str">
        <f t="shared" si="745"/>
        <v/>
      </c>
      <c r="LV150" s="601">
        <f t="shared" si="746"/>
        <v>0</v>
      </c>
      <c r="LW150" s="761">
        <f t="shared" si="639"/>
        <v>0</v>
      </c>
      <c r="LX150" s="735">
        <f t="shared" si="640"/>
        <v>0</v>
      </c>
      <c r="LY150" s="530" t="str">
        <f t="shared" si="641"/>
        <v>○</v>
      </c>
      <c r="LZ150" s="736">
        <f t="shared" si="642"/>
        <v>0</v>
      </c>
      <c r="MA150" s="761">
        <f t="shared" si="643"/>
        <v>0</v>
      </c>
      <c r="MB150" s="532">
        <f t="shared" si="644"/>
        <v>0</v>
      </c>
      <c r="MC150" s="533" t="str">
        <f t="shared" si="747"/>
        <v>○</v>
      </c>
      <c r="MD150" s="473">
        <f>IF(AND($H150=1,$T150=1),SUMIF($E$14:$E$213,E150,$CA$14:CA349),0)</f>
        <v>0</v>
      </c>
      <c r="ME150" s="856" t="str">
        <f t="shared" si="645"/>
        <v>○</v>
      </c>
      <c r="MF150" s="869" t="str">
        <f t="shared" si="748"/>
        <v/>
      </c>
      <c r="MG150" s="870" t="str">
        <f t="shared" si="646"/>
        <v/>
      </c>
      <c r="MH150" s="871" t="str">
        <f t="shared" si="647"/>
        <v/>
      </c>
      <c r="MI150" s="872" t="str">
        <f t="shared" si="749"/>
        <v/>
      </c>
      <c r="MJ150" s="873" t="str">
        <f t="shared" si="648"/>
        <v/>
      </c>
      <c r="MK150" s="874">
        <f t="shared" si="649"/>
        <v>0</v>
      </c>
    </row>
    <row r="151" spans="1:349" s="739" customFormat="1" ht="18.649999999999999" customHeight="1">
      <c r="A151" s="610">
        <f t="shared" si="559"/>
        <v>0</v>
      </c>
      <c r="B151" s="610">
        <f t="shared" si="563"/>
        <v>0</v>
      </c>
      <c r="C151" s="610">
        <f t="shared" si="570"/>
        <v>0</v>
      </c>
      <c r="D151" s="610">
        <f t="shared" si="564"/>
        <v>0</v>
      </c>
      <c r="E151" s="610">
        <f t="shared" si="565"/>
        <v>0</v>
      </c>
      <c r="F151" s="610">
        <f t="shared" si="566"/>
        <v>0</v>
      </c>
      <c r="G151" s="610">
        <f t="shared" si="567"/>
        <v>0</v>
      </c>
      <c r="H151" s="610">
        <f t="shared" si="568"/>
        <v>0</v>
      </c>
      <c r="I151" s="611">
        <f t="shared" si="576"/>
        <v>138</v>
      </c>
      <c r="J151" s="719"/>
      <c r="K151" s="720"/>
      <c r="L151" s="720"/>
      <c r="M151" s="720"/>
      <c r="N151" s="924"/>
      <c r="O151" s="918"/>
      <c r="P151" s="742"/>
      <c r="Q151" s="637">
        <f t="shared" si="650"/>
        <v>0</v>
      </c>
      <c r="R151" s="723"/>
      <c r="S151" s="724"/>
      <c r="T151" s="724"/>
      <c r="U151" s="724"/>
      <c r="V151" s="762">
        <f t="shared" si="569"/>
        <v>0</v>
      </c>
      <c r="W151" s="741"/>
      <c r="X151" s="745"/>
      <c r="Y151" s="745"/>
      <c r="Z151" s="741"/>
      <c r="AA151" s="639" t="str">
        <f t="shared" si="651"/>
        <v/>
      </c>
      <c r="AB151" s="640" t="str">
        <f t="shared" si="652"/>
        <v/>
      </c>
      <c r="AC151" s="731"/>
      <c r="AD151" s="641">
        <f t="shared" si="653"/>
        <v>0</v>
      </c>
      <c r="AE151" s="729"/>
      <c r="AF151" s="728">
        <f>'整理番号表 （R6時） '!$AC151</f>
        <v>0</v>
      </c>
      <c r="AG151" s="730">
        <f t="shared" si="560"/>
        <v>0</v>
      </c>
      <c r="AH151" s="731"/>
      <c r="AI151" s="731"/>
      <c r="AJ151" s="639">
        <f>IF(AI151&lt;&gt;0,VLOOKUP(AI151,'整理番号表 （R6時） '!$B$20:$F$47,2,FALSE),)</f>
        <v>0</v>
      </c>
      <c r="AK151" s="733"/>
      <c r="AL151" s="733"/>
      <c r="AM151" s="733"/>
      <c r="AN151" s="752"/>
      <c r="AO151" s="644" t="str">
        <f>IF(AND($S151=1,$AN151&lt;&gt;0),VLOOKUP(AN151,'整理番号表 （R6時） '!$P$6:$Q$39,2,FALSE),IF(AND($T151=1,$AN151&gt;0,$AN151&lt;=8),VLOOKUP($AN151,'整理番号表 （R6時） '!$P$6:$Q$13,2,FALSE),IF($AN151&gt;=9,"ﾘｰｽは1～8の数字を選択","")))</f>
        <v/>
      </c>
      <c r="AP151" s="865"/>
      <c r="AQ151" s="645">
        <f t="shared" si="654"/>
        <v>0</v>
      </c>
      <c r="AR151" s="810"/>
      <c r="AS151" s="741"/>
      <c r="AT151" s="756"/>
      <c r="AU151" s="757"/>
      <c r="AV151" s="755"/>
      <c r="AW151" s="752"/>
      <c r="AX151" s="751">
        <f>IF(AW151&lt;&gt;0,VLOOKUP(AW151,'整理番号表 （R6時） '!$P$43:$R$49,2,FALSE),)</f>
        <v>0</v>
      </c>
      <c r="AY151" s="758"/>
      <c r="AZ151" s="757"/>
      <c r="BA151" s="755"/>
      <c r="BB151" s="754"/>
      <c r="BC151" s="759">
        <f t="shared" si="655"/>
        <v>0</v>
      </c>
      <c r="BD151" s="763">
        <f t="shared" si="577"/>
        <v>0</v>
      </c>
      <c r="BE151" s="759">
        <f t="shared" si="656"/>
        <v>0</v>
      </c>
      <c r="BF151" s="508"/>
      <c r="BG151" s="508"/>
      <c r="BH151" s="508"/>
      <c r="BI151" s="509"/>
      <c r="BJ151" s="770" t="str">
        <f t="shared" si="657"/>
        <v/>
      </c>
      <c r="BK151" s="772" t="str">
        <f t="shared" si="658"/>
        <v/>
      </c>
      <c r="BL151" s="648">
        <f t="shared" si="659"/>
        <v>0</v>
      </c>
      <c r="BM151" s="836"/>
      <c r="BN151" s="748"/>
      <c r="BO151" s="593"/>
      <c r="BP151" s="902"/>
      <c r="BQ151" s="756"/>
      <c r="BR151" s="756"/>
      <c r="BS151" s="756"/>
      <c r="BT151" s="929" t="str">
        <f t="shared" si="571"/>
        <v/>
      </c>
      <c r="BU151" s="911"/>
      <c r="BV151" s="752"/>
      <c r="BW151" s="751">
        <f>IF(BV151&lt;&gt;0,VLOOKUP(BV151,'整理番号表 （R6時） '!$P$43:$R$49,2,FALSE),)</f>
        <v>0</v>
      </c>
      <c r="BX151" s="758"/>
      <c r="BY151" s="757"/>
      <c r="BZ151" s="759" t="str">
        <f t="shared" si="660"/>
        <v/>
      </c>
      <c r="CA151" s="712"/>
      <c r="CB151" s="759">
        <f t="shared" si="661"/>
        <v>0</v>
      </c>
      <c r="CC151" s="763" t="str">
        <f t="shared" si="578"/>
        <v/>
      </c>
      <c r="CD151" s="754"/>
      <c r="CE151" s="754"/>
      <c r="CF151" s="759">
        <f t="shared" si="662"/>
        <v>0</v>
      </c>
      <c r="CG151" s="748"/>
      <c r="CH151" s="748"/>
      <c r="CI151" s="622"/>
      <c r="CJ151" s="853"/>
      <c r="CK151" s="854"/>
      <c r="CL151" s="665" t="str">
        <f t="shared" si="663"/>
        <v/>
      </c>
      <c r="CM151" s="666" t="str">
        <f t="shared" si="579"/>
        <v/>
      </c>
      <c r="CN151" s="744"/>
      <c r="CO151" s="496"/>
      <c r="CP151" s="762" t="str">
        <f t="shared" si="580"/>
        <v/>
      </c>
      <c r="CQ151" s="740"/>
      <c r="CR151" s="749"/>
      <c r="CS151" s="740"/>
      <c r="CT151" s="740"/>
      <c r="CU151" s="740"/>
      <c r="CV151" s="649" t="str">
        <f t="shared" si="664"/>
        <v/>
      </c>
      <c r="CW151" s="547">
        <f t="shared" si="665"/>
        <v>0</v>
      </c>
      <c r="CX151" s="762" t="str">
        <f t="shared" si="581"/>
        <v/>
      </c>
      <c r="CY151" s="715"/>
      <c r="CZ151" s="740"/>
      <c r="DA151" s="715"/>
      <c r="DB151" s="715"/>
      <c r="DC151" s="714"/>
      <c r="DD151" s="649" t="str">
        <f t="shared" si="666"/>
        <v/>
      </c>
      <c r="DE151" s="547" t="str">
        <f t="shared" si="667"/>
        <v/>
      </c>
      <c r="DF151" s="762">
        <f t="shared" si="668"/>
        <v>0</v>
      </c>
      <c r="DG151" s="762" t="str">
        <f t="shared" si="669"/>
        <v/>
      </c>
      <c r="DH151" s="762">
        <f t="shared" si="670"/>
        <v>0</v>
      </c>
      <c r="DI151" s="762">
        <f t="shared" si="671"/>
        <v>0</v>
      </c>
      <c r="DJ151" s="762">
        <f t="shared" si="672"/>
        <v>0</v>
      </c>
      <c r="DK151" s="762">
        <f t="shared" si="673"/>
        <v>0</v>
      </c>
      <c r="DL151" s="762">
        <f t="shared" si="674"/>
        <v>0</v>
      </c>
      <c r="DM151" s="762" t="str">
        <f t="shared" si="675"/>
        <v/>
      </c>
      <c r="DN151" s="855"/>
      <c r="DO151" s="661">
        <f t="shared" si="750"/>
        <v>0</v>
      </c>
      <c r="DP151" s="336">
        <f t="shared" si="750"/>
        <v>0</v>
      </c>
      <c r="DQ151" s="336">
        <f t="shared" si="750"/>
        <v>0</v>
      </c>
      <c r="DR151" s="336">
        <f t="shared" si="750"/>
        <v>0</v>
      </c>
      <c r="DS151" s="336">
        <f t="shared" si="750"/>
        <v>0</v>
      </c>
      <c r="DT151" s="336">
        <f t="shared" si="750"/>
        <v>0</v>
      </c>
      <c r="DU151" s="336">
        <f t="shared" si="582"/>
        <v>0</v>
      </c>
      <c r="DV151" s="336">
        <f t="shared" si="751"/>
        <v>0</v>
      </c>
      <c r="DW151" s="336">
        <f t="shared" si="751"/>
        <v>0</v>
      </c>
      <c r="DX151" s="336">
        <f t="shared" si="751"/>
        <v>0</v>
      </c>
      <c r="DY151" s="336">
        <f t="shared" si="751"/>
        <v>0</v>
      </c>
      <c r="DZ151" s="336">
        <f t="shared" si="751"/>
        <v>0</v>
      </c>
      <c r="EA151" s="336">
        <f t="shared" si="751"/>
        <v>0</v>
      </c>
      <c r="EB151" s="336">
        <f t="shared" si="583"/>
        <v>0</v>
      </c>
      <c r="EC151" s="336">
        <f t="shared" si="584"/>
        <v>0</v>
      </c>
      <c r="ED151" s="336">
        <f t="shared" si="585"/>
        <v>0</v>
      </c>
      <c r="EE151" s="336">
        <f t="shared" si="586"/>
        <v>0</v>
      </c>
      <c r="EF151" s="336">
        <f t="shared" si="587"/>
        <v>0</v>
      </c>
      <c r="EG151" s="390">
        <f t="shared" si="588"/>
        <v>0</v>
      </c>
      <c r="EH151" s="650">
        <f t="shared" si="676"/>
        <v>0</v>
      </c>
      <c r="EI151" s="650">
        <f>IF($AA151=1,IF(SUM($EH151:EH151)&lt;&gt;1,IF(SUM(GR151,HC151,HL151)&gt;0,1,),),)</f>
        <v>0</v>
      </c>
      <c r="EJ151" s="650">
        <f>IF($AA151=1,IF(SUM($EH151:EI151)&lt;&gt;1,IF(SUM(GS151,HD151,HM151)&gt;0,1,),),)</f>
        <v>0</v>
      </c>
      <c r="EK151" s="650">
        <f>IF($AA151=1,IF(SUM($EH151:EJ151)&lt;&gt;1,IF(SUM(GT151,HE151,HN151)&gt;0,1,),),)</f>
        <v>0</v>
      </c>
      <c r="EL151" s="650">
        <f>IF($AA151=1,IF(SUM($EH151:EK151)&lt;&gt;1,IF(SUM(GU151,GZ151,HF151,HO151)&gt;0,1,),),)</f>
        <v>0</v>
      </c>
      <c r="EM151" s="650">
        <f>IF($AA151=1,IF(SUM($EH151:EK151)&lt;&gt;1,IF(SUM(GV151,HG151,HP151)&gt;0,1,),),)</f>
        <v>0</v>
      </c>
      <c r="EN151" s="650">
        <f>IF($AA151=1,IF(SUM($EH151:EL151)&lt;&gt;1,IF(SUM(GW151,HH151,HQ151)&gt;0,1,),),)</f>
        <v>0</v>
      </c>
      <c r="EO151" s="650">
        <f>IF($AA151=1,IF(SUM($EH151:EM151)&lt;&gt;1,IF(SUM(GX151,HI151,HR151)&gt;0,1,),),)</f>
        <v>0</v>
      </c>
      <c r="EP151" s="650">
        <f>IF($AA151=1,IF(SUM($EH151:EO151)&lt;&gt;1,IF(SUM(GY151,HJ151,HS151,HA151)&gt;0,1,),),)</f>
        <v>0</v>
      </c>
      <c r="EQ151" s="818"/>
      <c r="ER151" s="818"/>
      <c r="ES151" s="818"/>
      <c r="ET151" s="818"/>
      <c r="EU151" s="818"/>
      <c r="EV151" s="818"/>
      <c r="EW151" s="59"/>
      <c r="EX151" s="59"/>
      <c r="EY151" s="59"/>
      <c r="EZ151" s="59"/>
      <c r="FA151" s="59"/>
      <c r="FB151" s="650">
        <f t="shared" si="589"/>
        <v>0</v>
      </c>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11"/>
      <c r="GB151" s="59"/>
      <c r="GC151" s="932"/>
      <c r="GD151" s="662"/>
      <c r="GE151" s="512"/>
      <c r="GF151" s="513"/>
      <c r="GG151" s="514"/>
      <c r="GH151" s="514"/>
      <c r="GI151" s="515">
        <f t="shared" si="590"/>
        <v>0</v>
      </c>
      <c r="GJ151" s="516">
        <f t="shared" si="591"/>
        <v>0</v>
      </c>
      <c r="GK151" s="517">
        <f t="shared" si="592"/>
        <v>0</v>
      </c>
      <c r="GL151" s="518">
        <f t="shared" si="593"/>
        <v>0</v>
      </c>
      <c r="GM151" s="518">
        <f t="shared" si="594"/>
        <v>0</v>
      </c>
      <c r="GN151" s="518">
        <f t="shared" si="595"/>
        <v>0</v>
      </c>
      <c r="GO151" s="518">
        <f t="shared" si="596"/>
        <v>0</v>
      </c>
      <c r="GP151" s="517">
        <f t="shared" si="677"/>
        <v>0</v>
      </c>
      <c r="GQ151" s="517">
        <f t="shared" si="678"/>
        <v>0</v>
      </c>
      <c r="GR151" s="517">
        <f>IF($GF151&lt;&gt;1,IF(AND(SUM($GQ151:GQ151)&lt;&gt;1),IF($GI151&gt;=10,1,),),0)</f>
        <v>0</v>
      </c>
      <c r="GS151" s="517">
        <f>IF($GF151&lt;&gt;1,IF(AND(SUM($GQ151:GR151)&lt;&gt;1),IF(AND($GE151=1,$GI151&gt;=4),1,),),0)</f>
        <v>0</v>
      </c>
      <c r="GT151" s="517">
        <f>IF($GF151&lt;&gt;1,IF(AND(SUM($GQ151:GS151)&lt;&gt;1),IF(AND($GE151=1,$GI151&gt;=2),1,),),0)</f>
        <v>0</v>
      </c>
      <c r="GU151" s="517">
        <f>IF($GF151&lt;&gt;1,IF(AND(SUM($GQ151:GT151)&lt;&gt;1),IF(AND($GE151=1,$GI151&gt;0),1,),),0)</f>
        <v>0</v>
      </c>
      <c r="GV151" s="517">
        <f>IF($GF151&lt;&gt;1,IF(AND(SUM($GQ151:GU151)&lt;&gt;1),IF($GI151&gt;=4,1,),),0)</f>
        <v>0</v>
      </c>
      <c r="GW151" s="517">
        <f>IF($GF151&lt;&gt;1,IF(AND(SUM($GQ151:GV151)&lt;&gt;1),IF($GE151=1,1,),),0)</f>
        <v>0</v>
      </c>
      <c r="GX151" s="517">
        <f>IF($GF151&lt;&gt;1,IF(AND(SUM($GQ151:GW151)&lt;&gt;1),IF($GI151&gt;=2,1,),),0)</f>
        <v>0</v>
      </c>
      <c r="GY151" s="517">
        <f>IF($GF151&lt;&gt;1,IF(AND(SUM($GQ151:GX151)&lt;&gt;1),IF($GI151&gt;0,1,),),0)</f>
        <v>0</v>
      </c>
      <c r="GZ151" s="517">
        <f t="shared" si="679"/>
        <v>0</v>
      </c>
      <c r="HA151" s="517">
        <f>IF(AND(SUM($GZ151:GZ151)&lt;&gt;1,$GP151=4,$GF151=1,$GI151&gt;0),1,0)</f>
        <v>0</v>
      </c>
      <c r="HB151" s="517">
        <f t="shared" si="680"/>
        <v>0</v>
      </c>
      <c r="HC151" s="517">
        <f t="shared" si="681"/>
        <v>0</v>
      </c>
      <c r="HD151" s="517">
        <f>IF(AND($GP151=2,SUM($HB151:HC151)&lt;&gt;1),IF(AND($GE151=1,$GJ151&gt;=0.2),1,),)</f>
        <v>0</v>
      </c>
      <c r="HE151" s="517">
        <f>IF(AND($GP151=2,SUM($HB151:HD151)&lt;&gt;1),IF(AND($GE151=1,$GJ151&gt;=0.1),1,),)</f>
        <v>0</v>
      </c>
      <c r="HF151" s="517">
        <f>IF(AND($GP151=2,SUM($HB151:HE151)&lt;&gt;1),IF(AND($GE151=1,$GI151&gt;0),1,),)</f>
        <v>0</v>
      </c>
      <c r="HG151" s="517">
        <f>IF(AND($GP151=2,SUM($HB151:HF151)&lt;&gt;1),IF($GJ151&gt;=0.2,1,),)</f>
        <v>0</v>
      </c>
      <c r="HH151" s="517">
        <f>IF(AND($GP151=2,SUM($HB151:HG151)&lt;&gt;1),IF($GE151=1,1,),)</f>
        <v>0</v>
      </c>
      <c r="HI151" s="517">
        <f>IF(AND($GP151=2,SUM($HB151:HH151)&lt;&gt;1),IF($GJ151&gt;=0.1,1,),)</f>
        <v>0</v>
      </c>
      <c r="HJ151" s="517">
        <f>IF(AND(SUM($HB151:HI151)&lt;&gt;1,$GP151=2,$GI151&gt;0),1,)</f>
        <v>0</v>
      </c>
      <c r="HK151" s="517">
        <f t="shared" si="682"/>
        <v>0</v>
      </c>
      <c r="HL151" s="517">
        <f t="shared" si="683"/>
        <v>0</v>
      </c>
      <c r="HM151" s="517">
        <f>IF(AND($GP151=3,SUM($HK151:HL151)&lt;&gt;1),IF(AND($GE151=1,$GJ151&gt;=0.1),1,),)</f>
        <v>0</v>
      </c>
      <c r="HN151" s="517">
        <f>IF(AND($GP151=3,SUM($HK151:HM151)&lt;&gt;1),IF(AND($GE151=1,$GJ151&gt;=0.05),1,),)</f>
        <v>0</v>
      </c>
      <c r="HO151" s="517">
        <f>IF(AND($GP151=3,SUM($HK151:HN151)&lt;&gt;1),IF(AND($GE151=1,$GI151&gt;0),1,),)</f>
        <v>0</v>
      </c>
      <c r="HP151" s="517">
        <f>IF(AND($GP151=3,SUM($HK151:HO151)&lt;&gt;1),IF($GJ151&gt;=0.1,1,),)</f>
        <v>0</v>
      </c>
      <c r="HQ151" s="517">
        <f>IF(AND($GP151=3,SUM($HK151:HP151)&lt;&gt;1),IF($GE151=1,1,),)</f>
        <v>0</v>
      </c>
      <c r="HR151" s="517">
        <f>IF(AND($GP151=3,SUM($HK151:HQ151)&lt;&gt;1),IF($GJ151&gt;=0.05,1,),)</f>
        <v>0</v>
      </c>
      <c r="HS151" s="517">
        <f>IF(AND(SUM($HK151:HR151)&lt;&gt;1,$GP151=3,$GF151=1,$GI151&gt;0),1,)</f>
        <v>0</v>
      </c>
      <c r="HT151" s="831"/>
      <c r="HU151" s="520">
        <f t="shared" si="684"/>
        <v>0</v>
      </c>
      <c r="HV151" s="521">
        <f t="shared" si="685"/>
        <v>0</v>
      </c>
      <c r="HW151" s="521">
        <f t="shared" si="686"/>
        <v>0</v>
      </c>
      <c r="HX151" s="521">
        <f t="shared" si="687"/>
        <v>0</v>
      </c>
      <c r="HY151" s="521">
        <f t="shared" si="688"/>
        <v>0</v>
      </c>
      <c r="HZ151" s="521">
        <f t="shared" si="689"/>
        <v>0</v>
      </c>
      <c r="IA151" s="521">
        <f t="shared" si="690"/>
        <v>0</v>
      </c>
      <c r="IB151" s="521">
        <f t="shared" si="691"/>
        <v>0</v>
      </c>
      <c r="IC151" s="521">
        <f t="shared" si="692"/>
        <v>0</v>
      </c>
      <c r="ID151" s="521">
        <f t="shared" si="693"/>
        <v>0</v>
      </c>
      <c r="IE151" s="521">
        <f t="shared" si="694"/>
        <v>0</v>
      </c>
      <c r="IF151" s="521">
        <f t="shared" si="695"/>
        <v>0</v>
      </c>
      <c r="IG151" s="521">
        <f t="shared" si="696"/>
        <v>0</v>
      </c>
      <c r="IH151" s="521">
        <f t="shared" si="697"/>
        <v>0</v>
      </c>
      <c r="II151" s="521">
        <f t="shared" si="698"/>
        <v>0</v>
      </c>
      <c r="IJ151" s="521">
        <f t="shared" si="699"/>
        <v>0</v>
      </c>
      <c r="IK151" s="521">
        <f t="shared" si="700"/>
        <v>0</v>
      </c>
      <c r="IL151" s="521">
        <f t="shared" si="701"/>
        <v>0</v>
      </c>
      <c r="IM151" s="521">
        <f t="shared" si="702"/>
        <v>0</v>
      </c>
      <c r="IN151" s="521">
        <f t="shared" si="597"/>
        <v>0</v>
      </c>
      <c r="IO151" s="521">
        <f t="shared" si="598"/>
        <v>0</v>
      </c>
      <c r="IP151" s="521">
        <f t="shared" si="599"/>
        <v>0</v>
      </c>
      <c r="IQ151" s="521">
        <f t="shared" si="600"/>
        <v>0</v>
      </c>
      <c r="IR151" s="521">
        <f t="shared" si="601"/>
        <v>0</v>
      </c>
      <c r="IS151" s="521">
        <f t="shared" si="602"/>
        <v>0</v>
      </c>
      <c r="IT151" s="521">
        <f t="shared" si="603"/>
        <v>0</v>
      </c>
      <c r="IU151" s="521">
        <f t="shared" si="604"/>
        <v>0</v>
      </c>
      <c r="IV151" s="521">
        <f t="shared" si="605"/>
        <v>0</v>
      </c>
      <c r="IW151" s="823">
        <f t="shared" si="606"/>
        <v>0</v>
      </c>
      <c r="IX151" s="521">
        <f t="shared" si="607"/>
        <v>0</v>
      </c>
      <c r="IY151" s="521">
        <f t="shared" si="608"/>
        <v>0</v>
      </c>
      <c r="IZ151" s="823">
        <f t="shared" si="703"/>
        <v>0</v>
      </c>
      <c r="JA151" s="521">
        <f t="shared" si="609"/>
        <v>0</v>
      </c>
      <c r="JB151" s="521">
        <f t="shared" si="610"/>
        <v>0</v>
      </c>
      <c r="JC151" s="521">
        <f t="shared" si="611"/>
        <v>0</v>
      </c>
      <c r="JD151" s="521">
        <f t="shared" si="704"/>
        <v>0</v>
      </c>
      <c r="JE151" s="521">
        <f t="shared" si="705"/>
        <v>0</v>
      </c>
      <c r="JF151" s="521">
        <f t="shared" si="706"/>
        <v>0</v>
      </c>
      <c r="JG151" s="521">
        <f t="shared" si="707"/>
        <v>0</v>
      </c>
      <c r="JH151" s="521">
        <f t="shared" si="708"/>
        <v>0</v>
      </c>
      <c r="JI151" s="521">
        <f t="shared" si="709"/>
        <v>0</v>
      </c>
      <c r="JJ151" s="521">
        <f t="shared" si="710"/>
        <v>0</v>
      </c>
      <c r="JK151" s="521">
        <f t="shared" si="711"/>
        <v>0</v>
      </c>
      <c r="JL151" s="521">
        <f t="shared" si="712"/>
        <v>0</v>
      </c>
      <c r="JM151" s="521">
        <f t="shared" si="713"/>
        <v>0</v>
      </c>
      <c r="JN151" s="521">
        <f t="shared" si="714"/>
        <v>0</v>
      </c>
      <c r="JO151" s="521">
        <f t="shared" si="715"/>
        <v>0</v>
      </c>
      <c r="JP151" s="521">
        <f t="shared" si="716"/>
        <v>0</v>
      </c>
      <c r="JQ151" s="521">
        <f t="shared" si="717"/>
        <v>0</v>
      </c>
      <c r="JR151" s="521">
        <f t="shared" si="718"/>
        <v>0</v>
      </c>
      <c r="JS151" s="521">
        <f t="shared" si="719"/>
        <v>0</v>
      </c>
      <c r="JT151" s="521">
        <f t="shared" si="720"/>
        <v>0</v>
      </c>
      <c r="JU151" s="521">
        <f t="shared" si="721"/>
        <v>0</v>
      </c>
      <c r="JV151" s="521">
        <f t="shared" si="722"/>
        <v>0</v>
      </c>
      <c r="JW151" s="521">
        <f t="shared" si="723"/>
        <v>0</v>
      </c>
      <c r="JX151" s="521">
        <f t="shared" si="724"/>
        <v>0</v>
      </c>
      <c r="JY151" s="521">
        <f t="shared" si="725"/>
        <v>0</v>
      </c>
      <c r="JZ151" s="521">
        <f t="shared" si="726"/>
        <v>0</v>
      </c>
      <c r="KA151" s="521">
        <f t="shared" si="727"/>
        <v>0</v>
      </c>
      <c r="KB151" s="521">
        <f t="shared" si="728"/>
        <v>0</v>
      </c>
      <c r="KC151" s="521">
        <f t="shared" si="729"/>
        <v>0</v>
      </c>
      <c r="KD151" s="521">
        <f t="shared" si="730"/>
        <v>0</v>
      </c>
      <c r="KE151" s="521">
        <f t="shared" si="731"/>
        <v>0</v>
      </c>
      <c r="KF151" s="521">
        <f t="shared" si="612"/>
        <v>0</v>
      </c>
      <c r="KG151" s="521">
        <f t="shared" si="732"/>
        <v>0</v>
      </c>
      <c r="KH151" s="521">
        <f t="shared" si="733"/>
        <v>0</v>
      </c>
      <c r="KI151" s="522">
        <f t="shared" si="734"/>
        <v>0</v>
      </c>
      <c r="KJ151" s="521">
        <f t="shared" si="613"/>
        <v>0</v>
      </c>
      <c r="KK151" s="760">
        <f>IF(H151=1,VLOOKUP(C151,'総括表 (A表)'!$E$12:$AW$542,42,FALSE),)</f>
        <v>0</v>
      </c>
      <c r="KL151" s="524">
        <f t="shared" si="735"/>
        <v>0</v>
      </c>
      <c r="KM151" s="521" t="str">
        <f t="shared" si="614"/>
        <v/>
      </c>
      <c r="KN151" s="521" t="str">
        <f t="shared" si="615"/>
        <v/>
      </c>
      <c r="KO151" s="521" t="str">
        <f t="shared" si="736"/>
        <v/>
      </c>
      <c r="KP151" s="521" t="str">
        <f t="shared" si="616"/>
        <v/>
      </c>
      <c r="KQ151" s="521" t="str">
        <f t="shared" si="617"/>
        <v/>
      </c>
      <c r="KR151" s="521" t="str">
        <f t="shared" si="618"/>
        <v/>
      </c>
      <c r="KS151" s="521" t="str">
        <f t="shared" si="619"/>
        <v/>
      </c>
      <c r="KT151" s="521" t="str">
        <f t="shared" si="620"/>
        <v/>
      </c>
      <c r="KU151" s="760" t="str">
        <f t="shared" si="621"/>
        <v/>
      </c>
      <c r="KV151" s="521" t="str">
        <f t="shared" si="622"/>
        <v/>
      </c>
      <c r="KW151" s="520">
        <f t="shared" si="623"/>
        <v>0</v>
      </c>
      <c r="KX151" s="521" t="str">
        <f t="shared" si="737"/>
        <v/>
      </c>
      <c r="KY151" s="525">
        <f t="shared" si="624"/>
        <v>0</v>
      </c>
      <c r="KZ151" s="521" t="str">
        <f t="shared" si="625"/>
        <v/>
      </c>
      <c r="LA151" s="760" t="str">
        <f t="shared" si="626"/>
        <v/>
      </c>
      <c r="LB151" s="526" t="str">
        <f t="shared" si="627"/>
        <v>○</v>
      </c>
      <c r="LC151" s="520">
        <f t="shared" si="738"/>
        <v>0</v>
      </c>
      <c r="LD151" s="527">
        <f t="shared" si="739"/>
        <v>0</v>
      </c>
      <c r="LE151" s="527" t="str">
        <f t="shared" si="740"/>
        <v/>
      </c>
      <c r="LF151" s="761" t="str">
        <f t="shared" si="741"/>
        <v/>
      </c>
      <c r="LG151" s="735" t="str">
        <f t="shared" si="628"/>
        <v/>
      </c>
      <c r="LH151" s="530" t="str">
        <f t="shared" si="629"/>
        <v>○</v>
      </c>
      <c r="LI151" s="736">
        <f t="shared" si="630"/>
        <v>0</v>
      </c>
      <c r="LJ151" s="761">
        <f t="shared" si="631"/>
        <v>0</v>
      </c>
      <c r="LK151" s="532">
        <f t="shared" si="742"/>
        <v>0</v>
      </c>
      <c r="LL151" s="533" t="str">
        <f t="shared" si="743"/>
        <v>○</v>
      </c>
      <c r="LM151" s="600">
        <f t="shared" si="632"/>
        <v>0</v>
      </c>
      <c r="LN151" s="602" t="str">
        <f t="shared" si="744"/>
        <v>○</v>
      </c>
      <c r="LO151" s="608">
        <f t="shared" si="633"/>
        <v>0</v>
      </c>
      <c r="LP151" s="521" t="str">
        <f t="shared" si="634"/>
        <v/>
      </c>
      <c r="LQ151" s="607">
        <f t="shared" si="635"/>
        <v>0</v>
      </c>
      <c r="LR151" s="521" t="str">
        <f t="shared" si="636"/>
        <v/>
      </c>
      <c r="LS151" s="519" t="str">
        <f t="shared" si="637"/>
        <v/>
      </c>
      <c r="LT151" s="526" t="str">
        <f t="shared" si="638"/>
        <v>○</v>
      </c>
      <c r="LU151" s="601" t="str">
        <f t="shared" si="745"/>
        <v/>
      </c>
      <c r="LV151" s="601">
        <f t="shared" si="746"/>
        <v>0</v>
      </c>
      <c r="LW151" s="761">
        <f t="shared" si="639"/>
        <v>0</v>
      </c>
      <c r="LX151" s="735">
        <f t="shared" si="640"/>
        <v>0</v>
      </c>
      <c r="LY151" s="530" t="str">
        <f t="shared" si="641"/>
        <v>○</v>
      </c>
      <c r="LZ151" s="736">
        <f t="shared" si="642"/>
        <v>0</v>
      </c>
      <c r="MA151" s="761">
        <f t="shared" si="643"/>
        <v>0</v>
      </c>
      <c r="MB151" s="532">
        <f t="shared" si="644"/>
        <v>0</v>
      </c>
      <c r="MC151" s="533" t="str">
        <f t="shared" si="747"/>
        <v>○</v>
      </c>
      <c r="MD151" s="473">
        <f>IF(AND($H151=1,$T151=1),SUMIF($E$14:$E$213,E151,$CA$14:CA350),0)</f>
        <v>0</v>
      </c>
      <c r="ME151" s="856" t="str">
        <f t="shared" si="645"/>
        <v>○</v>
      </c>
      <c r="MF151" s="869" t="str">
        <f t="shared" si="748"/>
        <v/>
      </c>
      <c r="MG151" s="870" t="str">
        <f t="shared" si="646"/>
        <v/>
      </c>
      <c r="MH151" s="871" t="str">
        <f t="shared" si="647"/>
        <v/>
      </c>
      <c r="MI151" s="872" t="str">
        <f t="shared" si="749"/>
        <v/>
      </c>
      <c r="MJ151" s="873" t="str">
        <f t="shared" si="648"/>
        <v/>
      </c>
      <c r="MK151" s="874">
        <f t="shared" si="649"/>
        <v>0</v>
      </c>
    </row>
    <row r="152" spans="1:349" s="739" customFormat="1" ht="18.649999999999999" customHeight="1">
      <c r="A152" s="610">
        <f t="shared" si="559"/>
        <v>0</v>
      </c>
      <c r="B152" s="610">
        <f t="shared" si="563"/>
        <v>0</v>
      </c>
      <c r="C152" s="610">
        <f t="shared" si="570"/>
        <v>0</v>
      </c>
      <c r="D152" s="610">
        <f t="shared" si="564"/>
        <v>0</v>
      </c>
      <c r="E152" s="610">
        <f t="shared" si="565"/>
        <v>0</v>
      </c>
      <c r="F152" s="610">
        <f t="shared" si="566"/>
        <v>0</v>
      </c>
      <c r="G152" s="610">
        <f t="shared" si="567"/>
        <v>0</v>
      </c>
      <c r="H152" s="610">
        <f t="shared" si="568"/>
        <v>0</v>
      </c>
      <c r="I152" s="611">
        <f t="shared" si="576"/>
        <v>139</v>
      </c>
      <c r="J152" s="719"/>
      <c r="K152" s="720"/>
      <c r="L152" s="720"/>
      <c r="M152" s="720"/>
      <c r="N152" s="924"/>
      <c r="O152" s="918"/>
      <c r="P152" s="742"/>
      <c r="Q152" s="637">
        <f t="shared" si="650"/>
        <v>0</v>
      </c>
      <c r="R152" s="723"/>
      <c r="S152" s="724"/>
      <c r="T152" s="724"/>
      <c r="U152" s="724"/>
      <c r="V152" s="762">
        <f t="shared" si="569"/>
        <v>0</v>
      </c>
      <c r="W152" s="741"/>
      <c r="X152" s="745"/>
      <c r="Y152" s="745"/>
      <c r="Z152" s="741"/>
      <c r="AA152" s="639" t="str">
        <f t="shared" si="651"/>
        <v/>
      </c>
      <c r="AB152" s="640" t="str">
        <f t="shared" si="652"/>
        <v/>
      </c>
      <c r="AC152" s="731"/>
      <c r="AD152" s="641">
        <f t="shared" si="653"/>
        <v>0</v>
      </c>
      <c r="AE152" s="729"/>
      <c r="AF152" s="728">
        <f>'整理番号表 （R6時） '!$AC152</f>
        <v>0</v>
      </c>
      <c r="AG152" s="730">
        <f t="shared" si="560"/>
        <v>0</v>
      </c>
      <c r="AH152" s="731"/>
      <c r="AI152" s="731"/>
      <c r="AJ152" s="639">
        <f>IF(AI152&lt;&gt;0,VLOOKUP(AI152,'整理番号表 （R6時） '!$B$20:$F$47,2,FALSE),)</f>
        <v>0</v>
      </c>
      <c r="AK152" s="733"/>
      <c r="AL152" s="733"/>
      <c r="AM152" s="733"/>
      <c r="AN152" s="752"/>
      <c r="AO152" s="644" t="str">
        <f>IF(AND($S152=1,$AN152&lt;&gt;0),VLOOKUP(AN152,'整理番号表 （R6時） '!$P$6:$Q$39,2,FALSE),IF(AND($T152=1,$AN152&gt;0,$AN152&lt;=8),VLOOKUP($AN152,'整理番号表 （R6時） '!$P$6:$Q$13,2,FALSE),IF($AN152&gt;=9,"ﾘｰｽは1～8の数字を選択","")))</f>
        <v/>
      </c>
      <c r="AP152" s="865"/>
      <c r="AQ152" s="645">
        <f t="shared" si="654"/>
        <v>0</v>
      </c>
      <c r="AR152" s="810"/>
      <c r="AS152" s="741"/>
      <c r="AT152" s="756"/>
      <c r="AU152" s="757"/>
      <c r="AV152" s="755"/>
      <c r="AW152" s="752"/>
      <c r="AX152" s="751">
        <f>IF(AW152&lt;&gt;0,VLOOKUP(AW152,'整理番号表 （R6時） '!$P$43:$R$49,2,FALSE),)</f>
        <v>0</v>
      </c>
      <c r="AY152" s="758"/>
      <c r="AZ152" s="757"/>
      <c r="BA152" s="755"/>
      <c r="BB152" s="754"/>
      <c r="BC152" s="759">
        <f t="shared" si="655"/>
        <v>0</v>
      </c>
      <c r="BD152" s="763">
        <f t="shared" si="577"/>
        <v>0</v>
      </c>
      <c r="BE152" s="759">
        <f t="shared" si="656"/>
        <v>0</v>
      </c>
      <c r="BF152" s="508"/>
      <c r="BG152" s="508"/>
      <c r="BH152" s="508"/>
      <c r="BI152" s="509"/>
      <c r="BJ152" s="770" t="str">
        <f t="shared" si="657"/>
        <v/>
      </c>
      <c r="BK152" s="772" t="str">
        <f t="shared" si="658"/>
        <v/>
      </c>
      <c r="BL152" s="648">
        <f t="shared" si="659"/>
        <v>0</v>
      </c>
      <c r="BM152" s="836"/>
      <c r="BN152" s="748"/>
      <c r="BO152" s="593"/>
      <c r="BP152" s="902"/>
      <c r="BQ152" s="756"/>
      <c r="BR152" s="756"/>
      <c r="BS152" s="756"/>
      <c r="BT152" s="929" t="str">
        <f t="shared" ref="BT152:BT183" si="752">IF($T152&lt;&gt;1,"",IF(OR(MI152&lt;36,MI152&gt;84),"リース3～7年に修正",IF(AND($T152=1,BR152&gt;0,BS152&gt;0),DATEDIF($BR152,$BS152+1,"Y")&amp;"年"&amp;DATEDIF($BR152,$BS152+1,"YM")&amp;"ヶ月","")))</f>
        <v/>
      </c>
      <c r="BU152" s="911"/>
      <c r="BV152" s="752"/>
      <c r="BW152" s="751">
        <f>IF(BV152&lt;&gt;0,VLOOKUP(BV152,'整理番号表 （R6時） '!$P$43:$R$49,2,FALSE),)</f>
        <v>0</v>
      </c>
      <c r="BX152" s="758"/>
      <c r="BY152" s="757"/>
      <c r="BZ152" s="759" t="str">
        <f t="shared" si="660"/>
        <v/>
      </c>
      <c r="CA152" s="712"/>
      <c r="CB152" s="759">
        <f t="shared" si="661"/>
        <v>0</v>
      </c>
      <c r="CC152" s="763" t="str">
        <f t="shared" si="578"/>
        <v/>
      </c>
      <c r="CD152" s="754"/>
      <c r="CE152" s="754"/>
      <c r="CF152" s="759">
        <f t="shared" si="662"/>
        <v>0</v>
      </c>
      <c r="CG152" s="748"/>
      <c r="CH152" s="748"/>
      <c r="CI152" s="622"/>
      <c r="CJ152" s="853"/>
      <c r="CK152" s="854"/>
      <c r="CL152" s="665" t="str">
        <f t="shared" si="663"/>
        <v/>
      </c>
      <c r="CM152" s="666" t="str">
        <f t="shared" si="579"/>
        <v/>
      </c>
      <c r="CN152" s="744"/>
      <c r="CO152" s="496"/>
      <c r="CP152" s="762" t="str">
        <f t="shared" si="580"/>
        <v/>
      </c>
      <c r="CQ152" s="740"/>
      <c r="CR152" s="749"/>
      <c r="CS152" s="740"/>
      <c r="CT152" s="740"/>
      <c r="CU152" s="740"/>
      <c r="CV152" s="649" t="str">
        <f t="shared" si="664"/>
        <v/>
      </c>
      <c r="CW152" s="547">
        <f t="shared" si="665"/>
        <v>0</v>
      </c>
      <c r="CX152" s="762" t="str">
        <f t="shared" si="581"/>
        <v/>
      </c>
      <c r="CY152" s="715"/>
      <c r="CZ152" s="740"/>
      <c r="DA152" s="715"/>
      <c r="DB152" s="715"/>
      <c r="DC152" s="714"/>
      <c r="DD152" s="649" t="str">
        <f t="shared" si="666"/>
        <v/>
      </c>
      <c r="DE152" s="547" t="str">
        <f t="shared" si="667"/>
        <v/>
      </c>
      <c r="DF152" s="762">
        <f t="shared" si="668"/>
        <v>0</v>
      </c>
      <c r="DG152" s="762" t="str">
        <f t="shared" si="669"/>
        <v/>
      </c>
      <c r="DH152" s="762">
        <f t="shared" si="670"/>
        <v>0</v>
      </c>
      <c r="DI152" s="762">
        <f t="shared" si="671"/>
        <v>0</v>
      </c>
      <c r="DJ152" s="762">
        <f t="shared" si="672"/>
        <v>0</v>
      </c>
      <c r="DK152" s="762">
        <f t="shared" si="673"/>
        <v>0</v>
      </c>
      <c r="DL152" s="762">
        <f t="shared" si="674"/>
        <v>0</v>
      </c>
      <c r="DM152" s="762" t="str">
        <f t="shared" si="675"/>
        <v/>
      </c>
      <c r="DN152" s="855"/>
      <c r="DO152" s="661">
        <f t="shared" si="750"/>
        <v>0</v>
      </c>
      <c r="DP152" s="336">
        <f t="shared" si="750"/>
        <v>0</v>
      </c>
      <c r="DQ152" s="336">
        <f t="shared" si="750"/>
        <v>0</v>
      </c>
      <c r="DR152" s="336">
        <f t="shared" si="750"/>
        <v>0</v>
      </c>
      <c r="DS152" s="336">
        <f t="shared" si="750"/>
        <v>0</v>
      </c>
      <c r="DT152" s="336">
        <f t="shared" si="750"/>
        <v>0</v>
      </c>
      <c r="DU152" s="336">
        <f t="shared" si="582"/>
        <v>0</v>
      </c>
      <c r="DV152" s="336">
        <f t="shared" si="751"/>
        <v>0</v>
      </c>
      <c r="DW152" s="336">
        <f t="shared" si="751"/>
        <v>0</v>
      </c>
      <c r="DX152" s="336">
        <f t="shared" si="751"/>
        <v>0</v>
      </c>
      <c r="DY152" s="336">
        <f t="shared" si="751"/>
        <v>0</v>
      </c>
      <c r="DZ152" s="336">
        <f t="shared" si="751"/>
        <v>0</v>
      </c>
      <c r="EA152" s="336">
        <f t="shared" si="751"/>
        <v>0</v>
      </c>
      <c r="EB152" s="336">
        <f t="shared" si="583"/>
        <v>0</v>
      </c>
      <c r="EC152" s="336">
        <f t="shared" si="584"/>
        <v>0</v>
      </c>
      <c r="ED152" s="336">
        <f t="shared" si="585"/>
        <v>0</v>
      </c>
      <c r="EE152" s="336">
        <f t="shared" si="586"/>
        <v>0</v>
      </c>
      <c r="EF152" s="336">
        <f t="shared" si="587"/>
        <v>0</v>
      </c>
      <c r="EG152" s="390">
        <f t="shared" si="588"/>
        <v>0</v>
      </c>
      <c r="EH152" s="650">
        <f t="shared" si="676"/>
        <v>0</v>
      </c>
      <c r="EI152" s="650">
        <f>IF($AA152=1,IF(SUM($EH152:EH152)&lt;&gt;1,IF(SUM(GR152,HC152,HL152)&gt;0,1,),),)</f>
        <v>0</v>
      </c>
      <c r="EJ152" s="650">
        <f>IF($AA152=1,IF(SUM($EH152:EI152)&lt;&gt;1,IF(SUM(GS152,HD152,HM152)&gt;0,1,),),)</f>
        <v>0</v>
      </c>
      <c r="EK152" s="650">
        <f>IF($AA152=1,IF(SUM($EH152:EJ152)&lt;&gt;1,IF(SUM(GT152,HE152,HN152)&gt;0,1,),),)</f>
        <v>0</v>
      </c>
      <c r="EL152" s="650">
        <f>IF($AA152=1,IF(SUM($EH152:EK152)&lt;&gt;1,IF(SUM(GU152,GZ152,HF152,HO152)&gt;0,1,),),)</f>
        <v>0</v>
      </c>
      <c r="EM152" s="650">
        <f>IF($AA152=1,IF(SUM($EH152:EK152)&lt;&gt;1,IF(SUM(GV152,HG152,HP152)&gt;0,1,),),)</f>
        <v>0</v>
      </c>
      <c r="EN152" s="650">
        <f>IF($AA152=1,IF(SUM($EH152:EL152)&lt;&gt;1,IF(SUM(GW152,HH152,HQ152)&gt;0,1,),),)</f>
        <v>0</v>
      </c>
      <c r="EO152" s="650">
        <f>IF($AA152=1,IF(SUM($EH152:EM152)&lt;&gt;1,IF(SUM(GX152,HI152,HR152)&gt;0,1,),),)</f>
        <v>0</v>
      </c>
      <c r="EP152" s="650">
        <f>IF($AA152=1,IF(SUM($EH152:EO152)&lt;&gt;1,IF(SUM(GY152,HJ152,HS152,HA152)&gt;0,1,),),)</f>
        <v>0</v>
      </c>
      <c r="EQ152" s="818"/>
      <c r="ER152" s="818"/>
      <c r="ES152" s="818"/>
      <c r="ET152" s="818"/>
      <c r="EU152" s="818"/>
      <c r="EV152" s="818"/>
      <c r="EW152" s="59"/>
      <c r="EX152" s="59"/>
      <c r="EY152" s="59"/>
      <c r="EZ152" s="59"/>
      <c r="FA152" s="59"/>
      <c r="FB152" s="650">
        <f t="shared" si="589"/>
        <v>0</v>
      </c>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11"/>
      <c r="GB152" s="59"/>
      <c r="GC152" s="932"/>
      <c r="GD152" s="662"/>
      <c r="GE152" s="512"/>
      <c r="GF152" s="513"/>
      <c r="GG152" s="514"/>
      <c r="GH152" s="514"/>
      <c r="GI152" s="515">
        <f t="shared" si="590"/>
        <v>0</v>
      </c>
      <c r="GJ152" s="516">
        <f t="shared" si="591"/>
        <v>0</v>
      </c>
      <c r="GK152" s="517">
        <f t="shared" si="592"/>
        <v>0</v>
      </c>
      <c r="GL152" s="518">
        <f t="shared" si="593"/>
        <v>0</v>
      </c>
      <c r="GM152" s="518">
        <f t="shared" si="594"/>
        <v>0</v>
      </c>
      <c r="GN152" s="518">
        <f t="shared" si="595"/>
        <v>0</v>
      </c>
      <c r="GO152" s="518">
        <f t="shared" si="596"/>
        <v>0</v>
      </c>
      <c r="GP152" s="517">
        <f t="shared" si="677"/>
        <v>0</v>
      </c>
      <c r="GQ152" s="517">
        <f t="shared" si="678"/>
        <v>0</v>
      </c>
      <c r="GR152" s="517">
        <f>IF($GF152&lt;&gt;1,IF(AND(SUM($GQ152:GQ152)&lt;&gt;1),IF($GI152&gt;=10,1,),),0)</f>
        <v>0</v>
      </c>
      <c r="GS152" s="517">
        <f>IF($GF152&lt;&gt;1,IF(AND(SUM($GQ152:GR152)&lt;&gt;1),IF(AND($GE152=1,$GI152&gt;=4),1,),),0)</f>
        <v>0</v>
      </c>
      <c r="GT152" s="517">
        <f>IF($GF152&lt;&gt;1,IF(AND(SUM($GQ152:GS152)&lt;&gt;1),IF(AND($GE152=1,$GI152&gt;=2),1,),),0)</f>
        <v>0</v>
      </c>
      <c r="GU152" s="517">
        <f>IF($GF152&lt;&gt;1,IF(AND(SUM($GQ152:GT152)&lt;&gt;1),IF(AND($GE152=1,$GI152&gt;0),1,),),0)</f>
        <v>0</v>
      </c>
      <c r="GV152" s="517">
        <f>IF($GF152&lt;&gt;1,IF(AND(SUM($GQ152:GU152)&lt;&gt;1),IF($GI152&gt;=4,1,),),0)</f>
        <v>0</v>
      </c>
      <c r="GW152" s="517">
        <f>IF($GF152&lt;&gt;1,IF(AND(SUM($GQ152:GV152)&lt;&gt;1),IF($GE152=1,1,),),0)</f>
        <v>0</v>
      </c>
      <c r="GX152" s="517">
        <f>IF($GF152&lt;&gt;1,IF(AND(SUM($GQ152:GW152)&lt;&gt;1),IF($GI152&gt;=2,1,),),0)</f>
        <v>0</v>
      </c>
      <c r="GY152" s="517">
        <f>IF($GF152&lt;&gt;1,IF(AND(SUM($GQ152:GX152)&lt;&gt;1),IF($GI152&gt;0,1,),),0)</f>
        <v>0</v>
      </c>
      <c r="GZ152" s="517">
        <f t="shared" si="679"/>
        <v>0</v>
      </c>
      <c r="HA152" s="517">
        <f>IF(AND(SUM($GZ152:GZ152)&lt;&gt;1,$GP152=4,$GF152=1,$GI152&gt;0),1,0)</f>
        <v>0</v>
      </c>
      <c r="HB152" s="517">
        <f t="shared" si="680"/>
        <v>0</v>
      </c>
      <c r="HC152" s="517">
        <f t="shared" si="681"/>
        <v>0</v>
      </c>
      <c r="HD152" s="517">
        <f>IF(AND($GP152=2,SUM($HB152:HC152)&lt;&gt;1),IF(AND($GE152=1,$GJ152&gt;=0.2),1,),)</f>
        <v>0</v>
      </c>
      <c r="HE152" s="517">
        <f>IF(AND($GP152=2,SUM($HB152:HD152)&lt;&gt;1),IF(AND($GE152=1,$GJ152&gt;=0.1),1,),)</f>
        <v>0</v>
      </c>
      <c r="HF152" s="517">
        <f>IF(AND($GP152=2,SUM($HB152:HE152)&lt;&gt;1),IF(AND($GE152=1,$GI152&gt;0),1,),)</f>
        <v>0</v>
      </c>
      <c r="HG152" s="517">
        <f>IF(AND($GP152=2,SUM($HB152:HF152)&lt;&gt;1),IF($GJ152&gt;=0.2,1,),)</f>
        <v>0</v>
      </c>
      <c r="HH152" s="517">
        <f>IF(AND($GP152=2,SUM($HB152:HG152)&lt;&gt;1),IF($GE152=1,1,),)</f>
        <v>0</v>
      </c>
      <c r="HI152" s="517">
        <f>IF(AND($GP152=2,SUM($HB152:HH152)&lt;&gt;1),IF($GJ152&gt;=0.1,1,),)</f>
        <v>0</v>
      </c>
      <c r="HJ152" s="517">
        <f>IF(AND(SUM($HB152:HI152)&lt;&gt;1,$GP152=2,$GI152&gt;0),1,)</f>
        <v>0</v>
      </c>
      <c r="HK152" s="517">
        <f t="shared" si="682"/>
        <v>0</v>
      </c>
      <c r="HL152" s="517">
        <f t="shared" si="683"/>
        <v>0</v>
      </c>
      <c r="HM152" s="517">
        <f>IF(AND($GP152=3,SUM($HK152:HL152)&lt;&gt;1),IF(AND($GE152=1,$GJ152&gt;=0.1),1,),)</f>
        <v>0</v>
      </c>
      <c r="HN152" s="517">
        <f>IF(AND($GP152=3,SUM($HK152:HM152)&lt;&gt;1),IF(AND($GE152=1,$GJ152&gt;=0.05),1,),)</f>
        <v>0</v>
      </c>
      <c r="HO152" s="517">
        <f>IF(AND($GP152=3,SUM($HK152:HN152)&lt;&gt;1),IF(AND($GE152=1,$GI152&gt;0),1,),)</f>
        <v>0</v>
      </c>
      <c r="HP152" s="517">
        <f>IF(AND($GP152=3,SUM($HK152:HO152)&lt;&gt;1),IF($GJ152&gt;=0.1,1,),)</f>
        <v>0</v>
      </c>
      <c r="HQ152" s="517">
        <f>IF(AND($GP152=3,SUM($HK152:HP152)&lt;&gt;1),IF($GE152=1,1,),)</f>
        <v>0</v>
      </c>
      <c r="HR152" s="517">
        <f>IF(AND($GP152=3,SUM($HK152:HQ152)&lt;&gt;1),IF($GJ152&gt;=0.05,1,),)</f>
        <v>0</v>
      </c>
      <c r="HS152" s="517">
        <f>IF(AND(SUM($HK152:HR152)&lt;&gt;1,$GP152=3,$GF152=1,$GI152&gt;0),1,)</f>
        <v>0</v>
      </c>
      <c r="HT152" s="831"/>
      <c r="HU152" s="520">
        <f t="shared" si="684"/>
        <v>0</v>
      </c>
      <c r="HV152" s="521">
        <f t="shared" si="685"/>
        <v>0</v>
      </c>
      <c r="HW152" s="521">
        <f t="shared" si="686"/>
        <v>0</v>
      </c>
      <c r="HX152" s="521">
        <f t="shared" si="687"/>
        <v>0</v>
      </c>
      <c r="HY152" s="521">
        <f t="shared" si="688"/>
        <v>0</v>
      </c>
      <c r="HZ152" s="521">
        <f t="shared" si="689"/>
        <v>0</v>
      </c>
      <c r="IA152" s="521">
        <f t="shared" si="690"/>
        <v>0</v>
      </c>
      <c r="IB152" s="521">
        <f t="shared" si="691"/>
        <v>0</v>
      </c>
      <c r="IC152" s="521">
        <f t="shared" si="692"/>
        <v>0</v>
      </c>
      <c r="ID152" s="521">
        <f t="shared" si="693"/>
        <v>0</v>
      </c>
      <c r="IE152" s="521">
        <f t="shared" si="694"/>
        <v>0</v>
      </c>
      <c r="IF152" s="521">
        <f t="shared" si="695"/>
        <v>0</v>
      </c>
      <c r="IG152" s="521">
        <f t="shared" si="696"/>
        <v>0</v>
      </c>
      <c r="IH152" s="521">
        <f t="shared" si="697"/>
        <v>0</v>
      </c>
      <c r="II152" s="521">
        <f t="shared" si="698"/>
        <v>0</v>
      </c>
      <c r="IJ152" s="521">
        <f t="shared" si="699"/>
        <v>0</v>
      </c>
      <c r="IK152" s="521">
        <f t="shared" si="700"/>
        <v>0</v>
      </c>
      <c r="IL152" s="521">
        <f t="shared" si="701"/>
        <v>0</v>
      </c>
      <c r="IM152" s="521">
        <f t="shared" si="702"/>
        <v>0</v>
      </c>
      <c r="IN152" s="521">
        <f t="shared" si="597"/>
        <v>0</v>
      </c>
      <c r="IO152" s="521">
        <f t="shared" si="598"/>
        <v>0</v>
      </c>
      <c r="IP152" s="521">
        <f t="shared" si="599"/>
        <v>0</v>
      </c>
      <c r="IQ152" s="521">
        <f t="shared" si="600"/>
        <v>0</v>
      </c>
      <c r="IR152" s="521">
        <f t="shared" si="601"/>
        <v>0</v>
      </c>
      <c r="IS152" s="521">
        <f t="shared" si="602"/>
        <v>0</v>
      </c>
      <c r="IT152" s="521">
        <f t="shared" si="603"/>
        <v>0</v>
      </c>
      <c r="IU152" s="521">
        <f t="shared" si="604"/>
        <v>0</v>
      </c>
      <c r="IV152" s="521">
        <f t="shared" si="605"/>
        <v>0</v>
      </c>
      <c r="IW152" s="823">
        <f t="shared" si="606"/>
        <v>0</v>
      </c>
      <c r="IX152" s="521">
        <f t="shared" si="607"/>
        <v>0</v>
      </c>
      <c r="IY152" s="521">
        <f t="shared" si="608"/>
        <v>0</v>
      </c>
      <c r="IZ152" s="823">
        <f t="shared" si="703"/>
        <v>0</v>
      </c>
      <c r="JA152" s="521">
        <f t="shared" si="609"/>
        <v>0</v>
      </c>
      <c r="JB152" s="521">
        <f t="shared" si="610"/>
        <v>0</v>
      </c>
      <c r="JC152" s="521">
        <f t="shared" si="611"/>
        <v>0</v>
      </c>
      <c r="JD152" s="521">
        <f t="shared" si="704"/>
        <v>0</v>
      </c>
      <c r="JE152" s="521">
        <f t="shared" si="705"/>
        <v>0</v>
      </c>
      <c r="JF152" s="521">
        <f t="shared" si="706"/>
        <v>0</v>
      </c>
      <c r="JG152" s="521">
        <f t="shared" si="707"/>
        <v>0</v>
      </c>
      <c r="JH152" s="521">
        <f t="shared" si="708"/>
        <v>0</v>
      </c>
      <c r="JI152" s="521">
        <f t="shared" si="709"/>
        <v>0</v>
      </c>
      <c r="JJ152" s="521">
        <f t="shared" si="710"/>
        <v>0</v>
      </c>
      <c r="JK152" s="521">
        <f t="shared" si="711"/>
        <v>0</v>
      </c>
      <c r="JL152" s="521">
        <f t="shared" si="712"/>
        <v>0</v>
      </c>
      <c r="JM152" s="521">
        <f t="shared" si="713"/>
        <v>0</v>
      </c>
      <c r="JN152" s="521">
        <f t="shared" si="714"/>
        <v>0</v>
      </c>
      <c r="JO152" s="521">
        <f t="shared" si="715"/>
        <v>0</v>
      </c>
      <c r="JP152" s="521">
        <f t="shared" si="716"/>
        <v>0</v>
      </c>
      <c r="JQ152" s="521">
        <f t="shared" si="717"/>
        <v>0</v>
      </c>
      <c r="JR152" s="521">
        <f t="shared" si="718"/>
        <v>0</v>
      </c>
      <c r="JS152" s="521">
        <f t="shared" si="719"/>
        <v>0</v>
      </c>
      <c r="JT152" s="521">
        <f t="shared" si="720"/>
        <v>0</v>
      </c>
      <c r="JU152" s="521">
        <f t="shared" si="721"/>
        <v>0</v>
      </c>
      <c r="JV152" s="521">
        <f t="shared" si="722"/>
        <v>0</v>
      </c>
      <c r="JW152" s="521">
        <f t="shared" si="723"/>
        <v>0</v>
      </c>
      <c r="JX152" s="521">
        <f t="shared" si="724"/>
        <v>0</v>
      </c>
      <c r="JY152" s="521">
        <f t="shared" si="725"/>
        <v>0</v>
      </c>
      <c r="JZ152" s="521">
        <f t="shared" si="726"/>
        <v>0</v>
      </c>
      <c r="KA152" s="521">
        <f t="shared" si="727"/>
        <v>0</v>
      </c>
      <c r="KB152" s="521">
        <f t="shared" si="728"/>
        <v>0</v>
      </c>
      <c r="KC152" s="521">
        <f t="shared" si="729"/>
        <v>0</v>
      </c>
      <c r="KD152" s="521">
        <f t="shared" si="730"/>
        <v>0</v>
      </c>
      <c r="KE152" s="521">
        <f t="shared" si="731"/>
        <v>0</v>
      </c>
      <c r="KF152" s="521">
        <f t="shared" si="612"/>
        <v>0</v>
      </c>
      <c r="KG152" s="521">
        <f t="shared" si="732"/>
        <v>0</v>
      </c>
      <c r="KH152" s="521">
        <f t="shared" si="733"/>
        <v>0</v>
      </c>
      <c r="KI152" s="522">
        <f t="shared" si="734"/>
        <v>0</v>
      </c>
      <c r="KJ152" s="521">
        <f t="shared" si="613"/>
        <v>0</v>
      </c>
      <c r="KK152" s="760">
        <f>IF(H152=1,VLOOKUP(C152,'総括表 (A表)'!$E$12:$AW$542,42,FALSE),)</f>
        <v>0</v>
      </c>
      <c r="KL152" s="524">
        <f t="shared" si="735"/>
        <v>0</v>
      </c>
      <c r="KM152" s="521" t="str">
        <f t="shared" si="614"/>
        <v/>
      </c>
      <c r="KN152" s="521" t="str">
        <f t="shared" si="615"/>
        <v/>
      </c>
      <c r="KO152" s="521" t="str">
        <f t="shared" si="736"/>
        <v/>
      </c>
      <c r="KP152" s="521" t="str">
        <f t="shared" si="616"/>
        <v/>
      </c>
      <c r="KQ152" s="521" t="str">
        <f t="shared" si="617"/>
        <v/>
      </c>
      <c r="KR152" s="521" t="str">
        <f t="shared" si="618"/>
        <v/>
      </c>
      <c r="KS152" s="521" t="str">
        <f t="shared" si="619"/>
        <v/>
      </c>
      <c r="KT152" s="521" t="str">
        <f t="shared" si="620"/>
        <v/>
      </c>
      <c r="KU152" s="760" t="str">
        <f t="shared" si="621"/>
        <v/>
      </c>
      <c r="KV152" s="521" t="str">
        <f t="shared" si="622"/>
        <v/>
      </c>
      <c r="KW152" s="520">
        <f t="shared" si="623"/>
        <v>0</v>
      </c>
      <c r="KX152" s="521" t="str">
        <f t="shared" si="737"/>
        <v/>
      </c>
      <c r="KY152" s="525">
        <f t="shared" si="624"/>
        <v>0</v>
      </c>
      <c r="KZ152" s="521" t="str">
        <f t="shared" si="625"/>
        <v/>
      </c>
      <c r="LA152" s="760" t="str">
        <f t="shared" si="626"/>
        <v/>
      </c>
      <c r="LB152" s="526" t="str">
        <f t="shared" si="627"/>
        <v>○</v>
      </c>
      <c r="LC152" s="520">
        <f t="shared" si="738"/>
        <v>0</v>
      </c>
      <c r="LD152" s="527">
        <f t="shared" si="739"/>
        <v>0</v>
      </c>
      <c r="LE152" s="527" t="str">
        <f t="shared" si="740"/>
        <v/>
      </c>
      <c r="LF152" s="761" t="str">
        <f t="shared" si="741"/>
        <v/>
      </c>
      <c r="LG152" s="735" t="str">
        <f t="shared" si="628"/>
        <v/>
      </c>
      <c r="LH152" s="530" t="str">
        <f t="shared" si="629"/>
        <v>○</v>
      </c>
      <c r="LI152" s="736">
        <f t="shared" si="630"/>
        <v>0</v>
      </c>
      <c r="LJ152" s="761">
        <f t="shared" si="631"/>
        <v>0</v>
      </c>
      <c r="LK152" s="532">
        <f t="shared" si="742"/>
        <v>0</v>
      </c>
      <c r="LL152" s="533" t="str">
        <f t="shared" si="743"/>
        <v>○</v>
      </c>
      <c r="LM152" s="600">
        <f t="shared" si="632"/>
        <v>0</v>
      </c>
      <c r="LN152" s="602" t="str">
        <f t="shared" si="744"/>
        <v>○</v>
      </c>
      <c r="LO152" s="608">
        <f t="shared" si="633"/>
        <v>0</v>
      </c>
      <c r="LP152" s="521" t="str">
        <f t="shared" si="634"/>
        <v/>
      </c>
      <c r="LQ152" s="607">
        <f t="shared" si="635"/>
        <v>0</v>
      </c>
      <c r="LR152" s="521" t="str">
        <f t="shared" si="636"/>
        <v/>
      </c>
      <c r="LS152" s="519" t="str">
        <f t="shared" si="637"/>
        <v/>
      </c>
      <c r="LT152" s="526" t="str">
        <f t="shared" si="638"/>
        <v>○</v>
      </c>
      <c r="LU152" s="601" t="str">
        <f t="shared" si="745"/>
        <v/>
      </c>
      <c r="LV152" s="601">
        <f t="shared" si="746"/>
        <v>0</v>
      </c>
      <c r="LW152" s="761">
        <f t="shared" si="639"/>
        <v>0</v>
      </c>
      <c r="LX152" s="735">
        <f t="shared" si="640"/>
        <v>0</v>
      </c>
      <c r="LY152" s="530" t="str">
        <f t="shared" si="641"/>
        <v>○</v>
      </c>
      <c r="LZ152" s="736">
        <f t="shared" si="642"/>
        <v>0</v>
      </c>
      <c r="MA152" s="761">
        <f t="shared" si="643"/>
        <v>0</v>
      </c>
      <c r="MB152" s="532">
        <f t="shared" si="644"/>
        <v>0</v>
      </c>
      <c r="MC152" s="533" t="str">
        <f t="shared" si="747"/>
        <v>○</v>
      </c>
      <c r="MD152" s="473">
        <f>IF(AND($H152=1,$T152=1),SUMIF($E$14:$E$213,E152,$CA$14:CA351),0)</f>
        <v>0</v>
      </c>
      <c r="ME152" s="856" t="str">
        <f t="shared" si="645"/>
        <v>○</v>
      </c>
      <c r="MF152" s="869" t="str">
        <f t="shared" si="748"/>
        <v/>
      </c>
      <c r="MG152" s="870" t="str">
        <f t="shared" si="646"/>
        <v/>
      </c>
      <c r="MH152" s="871" t="str">
        <f t="shared" si="647"/>
        <v/>
      </c>
      <c r="MI152" s="872" t="str">
        <f t="shared" si="749"/>
        <v/>
      </c>
      <c r="MJ152" s="873" t="str">
        <f t="shared" si="648"/>
        <v/>
      </c>
      <c r="MK152" s="874">
        <f t="shared" si="649"/>
        <v>0</v>
      </c>
    </row>
    <row r="153" spans="1:349" s="739" customFormat="1" ht="18.649999999999999" customHeight="1">
      <c r="A153" s="610">
        <f t="shared" si="559"/>
        <v>0</v>
      </c>
      <c r="B153" s="610">
        <f t="shared" si="563"/>
        <v>0</v>
      </c>
      <c r="C153" s="610">
        <f t="shared" si="570"/>
        <v>0</v>
      </c>
      <c r="D153" s="610">
        <f t="shared" si="564"/>
        <v>0</v>
      </c>
      <c r="E153" s="610">
        <f t="shared" si="565"/>
        <v>0</v>
      </c>
      <c r="F153" s="610">
        <f t="shared" si="566"/>
        <v>0</v>
      </c>
      <c r="G153" s="610">
        <f t="shared" si="567"/>
        <v>0</v>
      </c>
      <c r="H153" s="610">
        <f t="shared" si="568"/>
        <v>0</v>
      </c>
      <c r="I153" s="611">
        <f t="shared" si="576"/>
        <v>140</v>
      </c>
      <c r="J153" s="719"/>
      <c r="K153" s="720"/>
      <c r="L153" s="720"/>
      <c r="M153" s="720"/>
      <c r="N153" s="924"/>
      <c r="O153" s="918"/>
      <c r="P153" s="742"/>
      <c r="Q153" s="637">
        <f t="shared" si="650"/>
        <v>0</v>
      </c>
      <c r="R153" s="723"/>
      <c r="S153" s="724"/>
      <c r="T153" s="724"/>
      <c r="U153" s="724"/>
      <c r="V153" s="762">
        <f t="shared" si="569"/>
        <v>0</v>
      </c>
      <c r="W153" s="741"/>
      <c r="X153" s="745"/>
      <c r="Y153" s="745"/>
      <c r="Z153" s="741"/>
      <c r="AA153" s="639" t="str">
        <f t="shared" si="651"/>
        <v/>
      </c>
      <c r="AB153" s="640" t="str">
        <f t="shared" si="652"/>
        <v/>
      </c>
      <c r="AC153" s="731"/>
      <c r="AD153" s="641">
        <f t="shared" si="653"/>
        <v>0</v>
      </c>
      <c r="AE153" s="729"/>
      <c r="AF153" s="728">
        <f>'整理番号表 （R6時） '!$AC153</f>
        <v>0</v>
      </c>
      <c r="AG153" s="730">
        <f t="shared" si="560"/>
        <v>0</v>
      </c>
      <c r="AH153" s="731"/>
      <c r="AI153" s="731"/>
      <c r="AJ153" s="639">
        <f>IF(AI153&lt;&gt;0,VLOOKUP(AI153,'整理番号表 （R6時） '!$B$20:$F$47,2,FALSE),)</f>
        <v>0</v>
      </c>
      <c r="AK153" s="733"/>
      <c r="AL153" s="733"/>
      <c r="AM153" s="733"/>
      <c r="AN153" s="752"/>
      <c r="AO153" s="644" t="str">
        <f>IF(AND($S153=1,$AN153&lt;&gt;0),VLOOKUP(AN153,'整理番号表 （R6時） '!$P$6:$Q$39,2,FALSE),IF(AND($T153=1,$AN153&gt;0,$AN153&lt;=8),VLOOKUP($AN153,'整理番号表 （R6時） '!$P$6:$Q$13,2,FALSE),IF($AN153&gt;=9,"ﾘｰｽは1～8の数字を選択","")))</f>
        <v/>
      </c>
      <c r="AP153" s="865"/>
      <c r="AQ153" s="645">
        <f t="shared" si="654"/>
        <v>0</v>
      </c>
      <c r="AR153" s="810"/>
      <c r="AS153" s="741"/>
      <c r="AT153" s="756"/>
      <c r="AU153" s="757"/>
      <c r="AV153" s="755"/>
      <c r="AW153" s="752"/>
      <c r="AX153" s="751">
        <f>IF(AW153&lt;&gt;0,VLOOKUP(AW153,'整理番号表 （R6時） '!$P$43:$R$49,2,FALSE),)</f>
        <v>0</v>
      </c>
      <c r="AY153" s="758"/>
      <c r="AZ153" s="757"/>
      <c r="BA153" s="755"/>
      <c r="BB153" s="754"/>
      <c r="BC153" s="759">
        <f t="shared" si="655"/>
        <v>0</v>
      </c>
      <c r="BD153" s="763">
        <f t="shared" si="577"/>
        <v>0</v>
      </c>
      <c r="BE153" s="759">
        <f t="shared" si="656"/>
        <v>0</v>
      </c>
      <c r="BF153" s="508"/>
      <c r="BG153" s="508"/>
      <c r="BH153" s="508"/>
      <c r="BI153" s="509"/>
      <c r="BJ153" s="770" t="str">
        <f t="shared" si="657"/>
        <v/>
      </c>
      <c r="BK153" s="772" t="str">
        <f t="shared" si="658"/>
        <v/>
      </c>
      <c r="BL153" s="648">
        <f t="shared" si="659"/>
        <v>0</v>
      </c>
      <c r="BM153" s="836"/>
      <c r="BN153" s="748"/>
      <c r="BO153" s="593"/>
      <c r="BP153" s="902"/>
      <c r="BQ153" s="756"/>
      <c r="BR153" s="756"/>
      <c r="BS153" s="756"/>
      <c r="BT153" s="929" t="str">
        <f t="shared" si="752"/>
        <v/>
      </c>
      <c r="BU153" s="911"/>
      <c r="BV153" s="752"/>
      <c r="BW153" s="751">
        <f>IF(BV153&lt;&gt;0,VLOOKUP(BV153,'整理番号表 （R6時） '!$P$43:$R$49,2,FALSE),)</f>
        <v>0</v>
      </c>
      <c r="BX153" s="758"/>
      <c r="BY153" s="757"/>
      <c r="BZ153" s="759" t="str">
        <f t="shared" si="660"/>
        <v/>
      </c>
      <c r="CA153" s="712"/>
      <c r="CB153" s="759">
        <f t="shared" si="661"/>
        <v>0</v>
      </c>
      <c r="CC153" s="763" t="str">
        <f t="shared" si="578"/>
        <v/>
      </c>
      <c r="CD153" s="754"/>
      <c r="CE153" s="754"/>
      <c r="CF153" s="759">
        <f t="shared" si="662"/>
        <v>0</v>
      </c>
      <c r="CG153" s="748"/>
      <c r="CH153" s="748"/>
      <c r="CI153" s="622"/>
      <c r="CJ153" s="853"/>
      <c r="CK153" s="854"/>
      <c r="CL153" s="665" t="str">
        <f t="shared" si="663"/>
        <v/>
      </c>
      <c r="CM153" s="666" t="str">
        <f t="shared" si="579"/>
        <v/>
      </c>
      <c r="CN153" s="744"/>
      <c r="CO153" s="496"/>
      <c r="CP153" s="762" t="str">
        <f t="shared" si="580"/>
        <v/>
      </c>
      <c r="CQ153" s="740"/>
      <c r="CR153" s="749"/>
      <c r="CS153" s="740"/>
      <c r="CT153" s="740"/>
      <c r="CU153" s="740"/>
      <c r="CV153" s="649" t="str">
        <f t="shared" si="664"/>
        <v/>
      </c>
      <c r="CW153" s="547">
        <f t="shared" si="665"/>
        <v>0</v>
      </c>
      <c r="CX153" s="762" t="str">
        <f t="shared" si="581"/>
        <v/>
      </c>
      <c r="CY153" s="715"/>
      <c r="CZ153" s="740"/>
      <c r="DA153" s="715"/>
      <c r="DB153" s="715"/>
      <c r="DC153" s="714"/>
      <c r="DD153" s="649" t="str">
        <f t="shared" si="666"/>
        <v/>
      </c>
      <c r="DE153" s="547" t="str">
        <f t="shared" si="667"/>
        <v/>
      </c>
      <c r="DF153" s="762">
        <f t="shared" si="668"/>
        <v>0</v>
      </c>
      <c r="DG153" s="762" t="str">
        <f t="shared" si="669"/>
        <v/>
      </c>
      <c r="DH153" s="762">
        <f t="shared" si="670"/>
        <v>0</v>
      </c>
      <c r="DI153" s="762">
        <f t="shared" si="671"/>
        <v>0</v>
      </c>
      <c r="DJ153" s="762">
        <f t="shared" si="672"/>
        <v>0</v>
      </c>
      <c r="DK153" s="762">
        <f t="shared" si="673"/>
        <v>0</v>
      </c>
      <c r="DL153" s="762">
        <f t="shared" si="674"/>
        <v>0</v>
      </c>
      <c r="DM153" s="762" t="str">
        <f t="shared" si="675"/>
        <v/>
      </c>
      <c r="DN153" s="855"/>
      <c r="DO153" s="661">
        <f t="shared" si="750"/>
        <v>0</v>
      </c>
      <c r="DP153" s="336">
        <f t="shared" si="750"/>
        <v>0</v>
      </c>
      <c r="DQ153" s="336">
        <f t="shared" si="750"/>
        <v>0</v>
      </c>
      <c r="DR153" s="336">
        <f t="shared" si="750"/>
        <v>0</v>
      </c>
      <c r="DS153" s="336">
        <f t="shared" si="750"/>
        <v>0</v>
      </c>
      <c r="DT153" s="336">
        <f t="shared" si="750"/>
        <v>0</v>
      </c>
      <c r="DU153" s="336">
        <f t="shared" si="582"/>
        <v>0</v>
      </c>
      <c r="DV153" s="336">
        <f t="shared" si="751"/>
        <v>0</v>
      </c>
      <c r="DW153" s="336">
        <f t="shared" si="751"/>
        <v>0</v>
      </c>
      <c r="DX153" s="336">
        <f t="shared" si="751"/>
        <v>0</v>
      </c>
      <c r="DY153" s="336">
        <f t="shared" si="751"/>
        <v>0</v>
      </c>
      <c r="DZ153" s="336">
        <f t="shared" si="751"/>
        <v>0</v>
      </c>
      <c r="EA153" s="336">
        <f t="shared" si="751"/>
        <v>0</v>
      </c>
      <c r="EB153" s="336">
        <f t="shared" si="583"/>
        <v>0</v>
      </c>
      <c r="EC153" s="336">
        <f t="shared" si="584"/>
        <v>0</v>
      </c>
      <c r="ED153" s="336">
        <f t="shared" si="585"/>
        <v>0</v>
      </c>
      <c r="EE153" s="336">
        <f t="shared" si="586"/>
        <v>0</v>
      </c>
      <c r="EF153" s="336">
        <f t="shared" si="587"/>
        <v>0</v>
      </c>
      <c r="EG153" s="390">
        <f t="shared" si="588"/>
        <v>0</v>
      </c>
      <c r="EH153" s="650">
        <f t="shared" si="676"/>
        <v>0</v>
      </c>
      <c r="EI153" s="650">
        <f>IF($AA153=1,IF(SUM($EH153:EH153)&lt;&gt;1,IF(SUM(GR153,HC153,HL153)&gt;0,1,),),)</f>
        <v>0</v>
      </c>
      <c r="EJ153" s="650">
        <f>IF($AA153=1,IF(SUM($EH153:EI153)&lt;&gt;1,IF(SUM(GS153,HD153,HM153)&gt;0,1,),),)</f>
        <v>0</v>
      </c>
      <c r="EK153" s="650">
        <f>IF($AA153=1,IF(SUM($EH153:EJ153)&lt;&gt;1,IF(SUM(GT153,HE153,HN153)&gt;0,1,),),)</f>
        <v>0</v>
      </c>
      <c r="EL153" s="650">
        <f>IF($AA153=1,IF(SUM($EH153:EK153)&lt;&gt;1,IF(SUM(GU153,GZ153,HF153,HO153)&gt;0,1,),),)</f>
        <v>0</v>
      </c>
      <c r="EM153" s="650">
        <f>IF($AA153=1,IF(SUM($EH153:EK153)&lt;&gt;1,IF(SUM(GV153,HG153,HP153)&gt;0,1,),),)</f>
        <v>0</v>
      </c>
      <c r="EN153" s="650">
        <f>IF($AA153=1,IF(SUM($EH153:EL153)&lt;&gt;1,IF(SUM(GW153,HH153,HQ153)&gt;0,1,),),)</f>
        <v>0</v>
      </c>
      <c r="EO153" s="650">
        <f>IF($AA153=1,IF(SUM($EH153:EM153)&lt;&gt;1,IF(SUM(GX153,HI153,HR153)&gt;0,1,),),)</f>
        <v>0</v>
      </c>
      <c r="EP153" s="650">
        <f>IF($AA153=1,IF(SUM($EH153:EO153)&lt;&gt;1,IF(SUM(GY153,HJ153,HS153,HA153)&gt;0,1,),),)</f>
        <v>0</v>
      </c>
      <c r="EQ153" s="818"/>
      <c r="ER153" s="818"/>
      <c r="ES153" s="818"/>
      <c r="ET153" s="818"/>
      <c r="EU153" s="818"/>
      <c r="EV153" s="818"/>
      <c r="EW153" s="59"/>
      <c r="EX153" s="59"/>
      <c r="EY153" s="59"/>
      <c r="EZ153" s="59"/>
      <c r="FA153" s="59"/>
      <c r="FB153" s="650">
        <f t="shared" si="589"/>
        <v>0</v>
      </c>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11"/>
      <c r="GB153" s="59"/>
      <c r="GC153" s="932"/>
      <c r="GD153" s="662"/>
      <c r="GE153" s="512"/>
      <c r="GF153" s="513"/>
      <c r="GG153" s="514"/>
      <c r="GH153" s="514"/>
      <c r="GI153" s="515">
        <f t="shared" si="590"/>
        <v>0</v>
      </c>
      <c r="GJ153" s="516">
        <f t="shared" si="591"/>
        <v>0</v>
      </c>
      <c r="GK153" s="517">
        <f t="shared" si="592"/>
        <v>0</v>
      </c>
      <c r="GL153" s="518">
        <f t="shared" si="593"/>
        <v>0</v>
      </c>
      <c r="GM153" s="518">
        <f t="shared" si="594"/>
        <v>0</v>
      </c>
      <c r="GN153" s="518">
        <f t="shared" si="595"/>
        <v>0</v>
      </c>
      <c r="GO153" s="518">
        <f t="shared" si="596"/>
        <v>0</v>
      </c>
      <c r="GP153" s="517">
        <f t="shared" si="677"/>
        <v>0</v>
      </c>
      <c r="GQ153" s="517">
        <f t="shared" si="678"/>
        <v>0</v>
      </c>
      <c r="GR153" s="517">
        <f>IF($GF153&lt;&gt;1,IF(AND(SUM($GQ153:GQ153)&lt;&gt;1),IF($GI153&gt;=10,1,),),0)</f>
        <v>0</v>
      </c>
      <c r="GS153" s="517">
        <f>IF($GF153&lt;&gt;1,IF(AND(SUM($GQ153:GR153)&lt;&gt;1),IF(AND($GE153=1,$GI153&gt;=4),1,),),0)</f>
        <v>0</v>
      </c>
      <c r="GT153" s="517">
        <f>IF($GF153&lt;&gt;1,IF(AND(SUM($GQ153:GS153)&lt;&gt;1),IF(AND($GE153=1,$GI153&gt;=2),1,),),0)</f>
        <v>0</v>
      </c>
      <c r="GU153" s="517">
        <f>IF($GF153&lt;&gt;1,IF(AND(SUM($GQ153:GT153)&lt;&gt;1),IF(AND($GE153=1,$GI153&gt;0),1,),),0)</f>
        <v>0</v>
      </c>
      <c r="GV153" s="517">
        <f>IF($GF153&lt;&gt;1,IF(AND(SUM($GQ153:GU153)&lt;&gt;1),IF($GI153&gt;=4,1,),),0)</f>
        <v>0</v>
      </c>
      <c r="GW153" s="517">
        <f>IF($GF153&lt;&gt;1,IF(AND(SUM($GQ153:GV153)&lt;&gt;1),IF($GE153=1,1,),),0)</f>
        <v>0</v>
      </c>
      <c r="GX153" s="517">
        <f>IF($GF153&lt;&gt;1,IF(AND(SUM($GQ153:GW153)&lt;&gt;1),IF($GI153&gt;=2,1,),),0)</f>
        <v>0</v>
      </c>
      <c r="GY153" s="517">
        <f>IF($GF153&lt;&gt;1,IF(AND(SUM($GQ153:GX153)&lt;&gt;1),IF($GI153&gt;0,1,),),0)</f>
        <v>0</v>
      </c>
      <c r="GZ153" s="517">
        <f t="shared" si="679"/>
        <v>0</v>
      </c>
      <c r="HA153" s="517">
        <f>IF(AND(SUM($GZ153:GZ153)&lt;&gt;1,$GP153=4,$GF153=1,$GI153&gt;0),1,0)</f>
        <v>0</v>
      </c>
      <c r="HB153" s="517">
        <f t="shared" si="680"/>
        <v>0</v>
      </c>
      <c r="HC153" s="517">
        <f t="shared" si="681"/>
        <v>0</v>
      </c>
      <c r="HD153" s="517">
        <f>IF(AND($GP153=2,SUM($HB153:HC153)&lt;&gt;1),IF(AND($GE153=1,$GJ153&gt;=0.2),1,),)</f>
        <v>0</v>
      </c>
      <c r="HE153" s="517">
        <f>IF(AND($GP153=2,SUM($HB153:HD153)&lt;&gt;1),IF(AND($GE153=1,$GJ153&gt;=0.1),1,),)</f>
        <v>0</v>
      </c>
      <c r="HF153" s="517">
        <f>IF(AND($GP153=2,SUM($HB153:HE153)&lt;&gt;1),IF(AND($GE153=1,$GI153&gt;0),1,),)</f>
        <v>0</v>
      </c>
      <c r="HG153" s="517">
        <f>IF(AND($GP153=2,SUM($HB153:HF153)&lt;&gt;1),IF($GJ153&gt;=0.2,1,),)</f>
        <v>0</v>
      </c>
      <c r="HH153" s="517">
        <f>IF(AND($GP153=2,SUM($HB153:HG153)&lt;&gt;1),IF($GE153=1,1,),)</f>
        <v>0</v>
      </c>
      <c r="HI153" s="517">
        <f>IF(AND($GP153=2,SUM($HB153:HH153)&lt;&gt;1),IF($GJ153&gt;=0.1,1,),)</f>
        <v>0</v>
      </c>
      <c r="HJ153" s="517">
        <f>IF(AND(SUM($HB153:HI153)&lt;&gt;1,$GP153=2,$GI153&gt;0),1,)</f>
        <v>0</v>
      </c>
      <c r="HK153" s="517">
        <f t="shared" si="682"/>
        <v>0</v>
      </c>
      <c r="HL153" s="517">
        <f t="shared" si="683"/>
        <v>0</v>
      </c>
      <c r="HM153" s="517">
        <f>IF(AND($GP153=3,SUM($HK153:HL153)&lt;&gt;1),IF(AND($GE153=1,$GJ153&gt;=0.1),1,),)</f>
        <v>0</v>
      </c>
      <c r="HN153" s="517">
        <f>IF(AND($GP153=3,SUM($HK153:HM153)&lt;&gt;1),IF(AND($GE153=1,$GJ153&gt;=0.05),1,),)</f>
        <v>0</v>
      </c>
      <c r="HO153" s="517">
        <f>IF(AND($GP153=3,SUM($HK153:HN153)&lt;&gt;1),IF(AND($GE153=1,$GI153&gt;0),1,),)</f>
        <v>0</v>
      </c>
      <c r="HP153" s="517">
        <f>IF(AND($GP153=3,SUM($HK153:HO153)&lt;&gt;1),IF($GJ153&gt;=0.1,1,),)</f>
        <v>0</v>
      </c>
      <c r="HQ153" s="517">
        <f>IF(AND($GP153=3,SUM($HK153:HP153)&lt;&gt;1),IF($GE153=1,1,),)</f>
        <v>0</v>
      </c>
      <c r="HR153" s="517">
        <f>IF(AND($GP153=3,SUM($HK153:HQ153)&lt;&gt;1),IF($GJ153&gt;=0.05,1,),)</f>
        <v>0</v>
      </c>
      <c r="HS153" s="517">
        <f>IF(AND(SUM($HK153:HR153)&lt;&gt;1,$GP153=3,$GF153=1,$GI153&gt;0),1,)</f>
        <v>0</v>
      </c>
      <c r="HT153" s="831"/>
      <c r="HU153" s="520">
        <f t="shared" si="684"/>
        <v>0</v>
      </c>
      <c r="HV153" s="521">
        <f t="shared" si="685"/>
        <v>0</v>
      </c>
      <c r="HW153" s="521">
        <f t="shared" si="686"/>
        <v>0</v>
      </c>
      <c r="HX153" s="521">
        <f t="shared" si="687"/>
        <v>0</v>
      </c>
      <c r="HY153" s="521">
        <f t="shared" si="688"/>
        <v>0</v>
      </c>
      <c r="HZ153" s="521">
        <f t="shared" si="689"/>
        <v>0</v>
      </c>
      <c r="IA153" s="521">
        <f t="shared" si="690"/>
        <v>0</v>
      </c>
      <c r="IB153" s="521">
        <f t="shared" si="691"/>
        <v>0</v>
      </c>
      <c r="IC153" s="521">
        <f t="shared" si="692"/>
        <v>0</v>
      </c>
      <c r="ID153" s="521">
        <f t="shared" si="693"/>
        <v>0</v>
      </c>
      <c r="IE153" s="521">
        <f t="shared" si="694"/>
        <v>0</v>
      </c>
      <c r="IF153" s="521">
        <f t="shared" si="695"/>
        <v>0</v>
      </c>
      <c r="IG153" s="521">
        <f t="shared" si="696"/>
        <v>0</v>
      </c>
      <c r="IH153" s="521">
        <f t="shared" si="697"/>
        <v>0</v>
      </c>
      <c r="II153" s="521">
        <f t="shared" si="698"/>
        <v>0</v>
      </c>
      <c r="IJ153" s="521">
        <f t="shared" si="699"/>
        <v>0</v>
      </c>
      <c r="IK153" s="521">
        <f t="shared" si="700"/>
        <v>0</v>
      </c>
      <c r="IL153" s="521">
        <f t="shared" si="701"/>
        <v>0</v>
      </c>
      <c r="IM153" s="521">
        <f t="shared" si="702"/>
        <v>0</v>
      </c>
      <c r="IN153" s="521">
        <f t="shared" si="597"/>
        <v>0</v>
      </c>
      <c r="IO153" s="521">
        <f t="shared" si="598"/>
        <v>0</v>
      </c>
      <c r="IP153" s="521">
        <f t="shared" si="599"/>
        <v>0</v>
      </c>
      <c r="IQ153" s="521">
        <f t="shared" si="600"/>
        <v>0</v>
      </c>
      <c r="IR153" s="521">
        <f t="shared" si="601"/>
        <v>0</v>
      </c>
      <c r="IS153" s="521">
        <f t="shared" si="602"/>
        <v>0</v>
      </c>
      <c r="IT153" s="521">
        <f t="shared" si="603"/>
        <v>0</v>
      </c>
      <c r="IU153" s="521">
        <f t="shared" si="604"/>
        <v>0</v>
      </c>
      <c r="IV153" s="521">
        <f t="shared" si="605"/>
        <v>0</v>
      </c>
      <c r="IW153" s="823">
        <f t="shared" si="606"/>
        <v>0</v>
      </c>
      <c r="IX153" s="521">
        <f t="shared" si="607"/>
        <v>0</v>
      </c>
      <c r="IY153" s="521">
        <f t="shared" si="608"/>
        <v>0</v>
      </c>
      <c r="IZ153" s="823">
        <f t="shared" si="703"/>
        <v>0</v>
      </c>
      <c r="JA153" s="521">
        <f t="shared" si="609"/>
        <v>0</v>
      </c>
      <c r="JB153" s="521">
        <f t="shared" si="610"/>
        <v>0</v>
      </c>
      <c r="JC153" s="521">
        <f t="shared" si="611"/>
        <v>0</v>
      </c>
      <c r="JD153" s="521">
        <f t="shared" si="704"/>
        <v>0</v>
      </c>
      <c r="JE153" s="521">
        <f t="shared" si="705"/>
        <v>0</v>
      </c>
      <c r="JF153" s="521">
        <f t="shared" si="706"/>
        <v>0</v>
      </c>
      <c r="JG153" s="521">
        <f t="shared" si="707"/>
        <v>0</v>
      </c>
      <c r="JH153" s="521">
        <f t="shared" si="708"/>
        <v>0</v>
      </c>
      <c r="JI153" s="521">
        <f t="shared" si="709"/>
        <v>0</v>
      </c>
      <c r="JJ153" s="521">
        <f t="shared" si="710"/>
        <v>0</v>
      </c>
      <c r="JK153" s="521">
        <f t="shared" si="711"/>
        <v>0</v>
      </c>
      <c r="JL153" s="521">
        <f t="shared" si="712"/>
        <v>0</v>
      </c>
      <c r="JM153" s="521">
        <f t="shared" si="713"/>
        <v>0</v>
      </c>
      <c r="JN153" s="521">
        <f t="shared" si="714"/>
        <v>0</v>
      </c>
      <c r="JO153" s="521">
        <f t="shared" si="715"/>
        <v>0</v>
      </c>
      <c r="JP153" s="521">
        <f t="shared" si="716"/>
        <v>0</v>
      </c>
      <c r="JQ153" s="521">
        <f t="shared" si="717"/>
        <v>0</v>
      </c>
      <c r="JR153" s="521">
        <f t="shared" si="718"/>
        <v>0</v>
      </c>
      <c r="JS153" s="521">
        <f t="shared" si="719"/>
        <v>0</v>
      </c>
      <c r="JT153" s="521">
        <f t="shared" si="720"/>
        <v>0</v>
      </c>
      <c r="JU153" s="521">
        <f t="shared" si="721"/>
        <v>0</v>
      </c>
      <c r="JV153" s="521">
        <f t="shared" si="722"/>
        <v>0</v>
      </c>
      <c r="JW153" s="521">
        <f t="shared" si="723"/>
        <v>0</v>
      </c>
      <c r="JX153" s="521">
        <f t="shared" si="724"/>
        <v>0</v>
      </c>
      <c r="JY153" s="521">
        <f t="shared" si="725"/>
        <v>0</v>
      </c>
      <c r="JZ153" s="521">
        <f t="shared" si="726"/>
        <v>0</v>
      </c>
      <c r="KA153" s="521">
        <f t="shared" si="727"/>
        <v>0</v>
      </c>
      <c r="KB153" s="521">
        <f t="shared" si="728"/>
        <v>0</v>
      </c>
      <c r="KC153" s="521">
        <f t="shared" si="729"/>
        <v>0</v>
      </c>
      <c r="KD153" s="521">
        <f t="shared" si="730"/>
        <v>0</v>
      </c>
      <c r="KE153" s="521">
        <f t="shared" si="731"/>
        <v>0</v>
      </c>
      <c r="KF153" s="521">
        <f t="shared" si="612"/>
        <v>0</v>
      </c>
      <c r="KG153" s="521">
        <f t="shared" si="732"/>
        <v>0</v>
      </c>
      <c r="KH153" s="521">
        <f t="shared" si="733"/>
        <v>0</v>
      </c>
      <c r="KI153" s="522">
        <f t="shared" si="734"/>
        <v>0</v>
      </c>
      <c r="KJ153" s="521">
        <f t="shared" si="613"/>
        <v>0</v>
      </c>
      <c r="KK153" s="760">
        <f>IF(H153=1,VLOOKUP(C153,'総括表 (A表)'!$E$12:$AW$542,42,FALSE),)</f>
        <v>0</v>
      </c>
      <c r="KL153" s="524">
        <f t="shared" si="735"/>
        <v>0</v>
      </c>
      <c r="KM153" s="521" t="str">
        <f t="shared" si="614"/>
        <v/>
      </c>
      <c r="KN153" s="521" t="str">
        <f t="shared" si="615"/>
        <v/>
      </c>
      <c r="KO153" s="521" t="str">
        <f t="shared" si="736"/>
        <v/>
      </c>
      <c r="KP153" s="521" t="str">
        <f t="shared" si="616"/>
        <v/>
      </c>
      <c r="KQ153" s="521" t="str">
        <f t="shared" si="617"/>
        <v/>
      </c>
      <c r="KR153" s="521" t="str">
        <f t="shared" si="618"/>
        <v/>
      </c>
      <c r="KS153" s="521" t="str">
        <f t="shared" si="619"/>
        <v/>
      </c>
      <c r="KT153" s="521" t="str">
        <f t="shared" si="620"/>
        <v/>
      </c>
      <c r="KU153" s="760" t="str">
        <f t="shared" si="621"/>
        <v/>
      </c>
      <c r="KV153" s="521" t="str">
        <f t="shared" si="622"/>
        <v/>
      </c>
      <c r="KW153" s="520">
        <f t="shared" si="623"/>
        <v>0</v>
      </c>
      <c r="KX153" s="521" t="str">
        <f t="shared" si="737"/>
        <v/>
      </c>
      <c r="KY153" s="525">
        <f t="shared" si="624"/>
        <v>0</v>
      </c>
      <c r="KZ153" s="521" t="str">
        <f t="shared" si="625"/>
        <v/>
      </c>
      <c r="LA153" s="760" t="str">
        <f t="shared" si="626"/>
        <v/>
      </c>
      <c r="LB153" s="526" t="str">
        <f t="shared" si="627"/>
        <v>○</v>
      </c>
      <c r="LC153" s="520">
        <f t="shared" si="738"/>
        <v>0</v>
      </c>
      <c r="LD153" s="527">
        <f t="shared" si="739"/>
        <v>0</v>
      </c>
      <c r="LE153" s="527" t="str">
        <f t="shared" si="740"/>
        <v/>
      </c>
      <c r="LF153" s="761" t="str">
        <f t="shared" si="741"/>
        <v/>
      </c>
      <c r="LG153" s="735" t="str">
        <f t="shared" si="628"/>
        <v/>
      </c>
      <c r="LH153" s="530" t="str">
        <f t="shared" si="629"/>
        <v>○</v>
      </c>
      <c r="LI153" s="736">
        <f t="shared" si="630"/>
        <v>0</v>
      </c>
      <c r="LJ153" s="761">
        <f t="shared" si="631"/>
        <v>0</v>
      </c>
      <c r="LK153" s="532">
        <f t="shared" si="742"/>
        <v>0</v>
      </c>
      <c r="LL153" s="533" t="str">
        <f t="shared" si="743"/>
        <v>○</v>
      </c>
      <c r="LM153" s="600">
        <f t="shared" si="632"/>
        <v>0</v>
      </c>
      <c r="LN153" s="602" t="str">
        <f t="shared" si="744"/>
        <v>○</v>
      </c>
      <c r="LO153" s="608">
        <f t="shared" si="633"/>
        <v>0</v>
      </c>
      <c r="LP153" s="521" t="str">
        <f t="shared" si="634"/>
        <v/>
      </c>
      <c r="LQ153" s="607">
        <f t="shared" si="635"/>
        <v>0</v>
      </c>
      <c r="LR153" s="521" t="str">
        <f t="shared" si="636"/>
        <v/>
      </c>
      <c r="LS153" s="519" t="str">
        <f t="shared" si="637"/>
        <v/>
      </c>
      <c r="LT153" s="526" t="str">
        <f t="shared" si="638"/>
        <v>○</v>
      </c>
      <c r="LU153" s="601" t="str">
        <f t="shared" si="745"/>
        <v/>
      </c>
      <c r="LV153" s="601">
        <f t="shared" si="746"/>
        <v>0</v>
      </c>
      <c r="LW153" s="761">
        <f t="shared" si="639"/>
        <v>0</v>
      </c>
      <c r="LX153" s="735">
        <f t="shared" si="640"/>
        <v>0</v>
      </c>
      <c r="LY153" s="530" t="str">
        <f t="shared" si="641"/>
        <v>○</v>
      </c>
      <c r="LZ153" s="736">
        <f t="shared" si="642"/>
        <v>0</v>
      </c>
      <c r="MA153" s="761">
        <f t="shared" si="643"/>
        <v>0</v>
      </c>
      <c r="MB153" s="532">
        <f t="shared" si="644"/>
        <v>0</v>
      </c>
      <c r="MC153" s="533" t="str">
        <f t="shared" si="747"/>
        <v>○</v>
      </c>
      <c r="MD153" s="473">
        <f>IF(AND($H153=1,$T153=1),SUMIF($E$14:$E$213,E153,$CA$14:CA352),0)</f>
        <v>0</v>
      </c>
      <c r="ME153" s="856" t="str">
        <f t="shared" si="645"/>
        <v>○</v>
      </c>
      <c r="MF153" s="869" t="str">
        <f t="shared" si="748"/>
        <v/>
      </c>
      <c r="MG153" s="870" t="str">
        <f t="shared" si="646"/>
        <v/>
      </c>
      <c r="MH153" s="871" t="str">
        <f t="shared" si="647"/>
        <v/>
      </c>
      <c r="MI153" s="872" t="str">
        <f t="shared" si="749"/>
        <v/>
      </c>
      <c r="MJ153" s="873" t="str">
        <f t="shared" si="648"/>
        <v/>
      </c>
      <c r="MK153" s="874">
        <f t="shared" si="649"/>
        <v>0</v>
      </c>
    </row>
    <row r="154" spans="1:349" s="739" customFormat="1" ht="18.649999999999999" customHeight="1">
      <c r="A154" s="610">
        <f t="shared" si="559"/>
        <v>0</v>
      </c>
      <c r="B154" s="610">
        <f t="shared" si="563"/>
        <v>0</v>
      </c>
      <c r="C154" s="610">
        <f t="shared" si="570"/>
        <v>0</v>
      </c>
      <c r="D154" s="610">
        <f t="shared" si="564"/>
        <v>0</v>
      </c>
      <c r="E154" s="610">
        <f t="shared" si="565"/>
        <v>0</v>
      </c>
      <c r="F154" s="610">
        <f t="shared" si="566"/>
        <v>0</v>
      </c>
      <c r="G154" s="610">
        <f t="shared" si="567"/>
        <v>0</v>
      </c>
      <c r="H154" s="610">
        <f t="shared" si="568"/>
        <v>0</v>
      </c>
      <c r="I154" s="611">
        <f t="shared" si="576"/>
        <v>141</v>
      </c>
      <c r="J154" s="719"/>
      <c r="K154" s="720"/>
      <c r="L154" s="720"/>
      <c r="M154" s="720"/>
      <c r="N154" s="924"/>
      <c r="O154" s="918"/>
      <c r="P154" s="742"/>
      <c r="Q154" s="637">
        <f t="shared" si="650"/>
        <v>0</v>
      </c>
      <c r="R154" s="723"/>
      <c r="S154" s="724"/>
      <c r="T154" s="724"/>
      <c r="U154" s="724"/>
      <c r="V154" s="762">
        <f t="shared" si="569"/>
        <v>0</v>
      </c>
      <c r="W154" s="741"/>
      <c r="X154" s="745"/>
      <c r="Y154" s="745"/>
      <c r="Z154" s="741"/>
      <c r="AA154" s="639" t="str">
        <f t="shared" si="651"/>
        <v/>
      </c>
      <c r="AB154" s="640" t="str">
        <f t="shared" si="652"/>
        <v/>
      </c>
      <c r="AC154" s="731"/>
      <c r="AD154" s="641">
        <f t="shared" si="653"/>
        <v>0</v>
      </c>
      <c r="AE154" s="729"/>
      <c r="AF154" s="728">
        <f>'整理番号表 （R6時） '!$AC154</f>
        <v>0</v>
      </c>
      <c r="AG154" s="730">
        <f t="shared" si="560"/>
        <v>0</v>
      </c>
      <c r="AH154" s="731"/>
      <c r="AI154" s="731"/>
      <c r="AJ154" s="639">
        <f>IF(AI154&lt;&gt;0,VLOOKUP(AI154,'整理番号表 （R6時） '!$B$20:$F$47,2,FALSE),)</f>
        <v>0</v>
      </c>
      <c r="AK154" s="733"/>
      <c r="AL154" s="733"/>
      <c r="AM154" s="733"/>
      <c r="AN154" s="752"/>
      <c r="AO154" s="644" t="str">
        <f>IF(AND($S154=1,$AN154&lt;&gt;0),VLOOKUP(AN154,'整理番号表 （R6時） '!$P$6:$Q$39,2,FALSE),IF(AND($T154=1,$AN154&gt;0,$AN154&lt;=8),VLOOKUP($AN154,'整理番号表 （R6時） '!$P$6:$Q$13,2,FALSE),IF($AN154&gt;=9,"ﾘｰｽは1～8の数字を選択","")))</f>
        <v/>
      </c>
      <c r="AP154" s="865"/>
      <c r="AQ154" s="645">
        <f t="shared" si="654"/>
        <v>0</v>
      </c>
      <c r="AR154" s="810"/>
      <c r="AS154" s="741"/>
      <c r="AT154" s="756"/>
      <c r="AU154" s="757"/>
      <c r="AV154" s="755"/>
      <c r="AW154" s="752"/>
      <c r="AX154" s="751">
        <f>IF(AW154&lt;&gt;0,VLOOKUP(AW154,'整理番号表 （R6時） '!$P$43:$R$49,2,FALSE),)</f>
        <v>0</v>
      </c>
      <c r="AY154" s="758"/>
      <c r="AZ154" s="757"/>
      <c r="BA154" s="755"/>
      <c r="BB154" s="754"/>
      <c r="BC154" s="759">
        <f t="shared" si="655"/>
        <v>0</v>
      </c>
      <c r="BD154" s="763">
        <f t="shared" si="577"/>
        <v>0</v>
      </c>
      <c r="BE154" s="759">
        <f t="shared" si="656"/>
        <v>0</v>
      </c>
      <c r="BF154" s="508"/>
      <c r="BG154" s="508"/>
      <c r="BH154" s="508"/>
      <c r="BI154" s="509"/>
      <c r="BJ154" s="770" t="str">
        <f t="shared" si="657"/>
        <v/>
      </c>
      <c r="BK154" s="772" t="str">
        <f t="shared" si="658"/>
        <v/>
      </c>
      <c r="BL154" s="648">
        <f t="shared" si="659"/>
        <v>0</v>
      </c>
      <c r="BM154" s="836"/>
      <c r="BN154" s="748"/>
      <c r="BO154" s="593"/>
      <c r="BP154" s="902"/>
      <c r="BQ154" s="756"/>
      <c r="BR154" s="756"/>
      <c r="BS154" s="756"/>
      <c r="BT154" s="929" t="str">
        <f t="shared" si="752"/>
        <v/>
      </c>
      <c r="BU154" s="911"/>
      <c r="BV154" s="752"/>
      <c r="BW154" s="751">
        <f>IF(BV154&lt;&gt;0,VLOOKUP(BV154,'整理番号表 （R6時） '!$P$43:$R$49,2,FALSE),)</f>
        <v>0</v>
      </c>
      <c r="BX154" s="758"/>
      <c r="BY154" s="757"/>
      <c r="BZ154" s="759" t="str">
        <f t="shared" si="660"/>
        <v/>
      </c>
      <c r="CA154" s="712"/>
      <c r="CB154" s="759">
        <f t="shared" si="661"/>
        <v>0</v>
      </c>
      <c r="CC154" s="763" t="str">
        <f t="shared" si="578"/>
        <v/>
      </c>
      <c r="CD154" s="754"/>
      <c r="CE154" s="754"/>
      <c r="CF154" s="759">
        <f t="shared" si="662"/>
        <v>0</v>
      </c>
      <c r="CG154" s="748"/>
      <c r="CH154" s="748"/>
      <c r="CI154" s="622"/>
      <c r="CJ154" s="853"/>
      <c r="CK154" s="854"/>
      <c r="CL154" s="665" t="str">
        <f t="shared" si="663"/>
        <v/>
      </c>
      <c r="CM154" s="666" t="str">
        <f t="shared" si="579"/>
        <v/>
      </c>
      <c r="CN154" s="744"/>
      <c r="CO154" s="496"/>
      <c r="CP154" s="762" t="str">
        <f t="shared" si="580"/>
        <v/>
      </c>
      <c r="CQ154" s="740"/>
      <c r="CR154" s="749"/>
      <c r="CS154" s="740"/>
      <c r="CT154" s="740"/>
      <c r="CU154" s="740"/>
      <c r="CV154" s="649" t="str">
        <f t="shared" si="664"/>
        <v/>
      </c>
      <c r="CW154" s="547">
        <f t="shared" si="665"/>
        <v>0</v>
      </c>
      <c r="CX154" s="762" t="str">
        <f t="shared" si="581"/>
        <v/>
      </c>
      <c r="CY154" s="715"/>
      <c r="CZ154" s="740"/>
      <c r="DA154" s="715"/>
      <c r="DB154" s="715"/>
      <c r="DC154" s="714"/>
      <c r="DD154" s="649" t="str">
        <f t="shared" si="666"/>
        <v/>
      </c>
      <c r="DE154" s="547" t="str">
        <f t="shared" si="667"/>
        <v/>
      </c>
      <c r="DF154" s="762">
        <f t="shared" si="668"/>
        <v>0</v>
      </c>
      <c r="DG154" s="762" t="str">
        <f t="shared" si="669"/>
        <v/>
      </c>
      <c r="DH154" s="762">
        <f t="shared" si="670"/>
        <v>0</v>
      </c>
      <c r="DI154" s="762">
        <f t="shared" si="671"/>
        <v>0</v>
      </c>
      <c r="DJ154" s="762">
        <f t="shared" si="672"/>
        <v>0</v>
      </c>
      <c r="DK154" s="762">
        <f t="shared" si="673"/>
        <v>0</v>
      </c>
      <c r="DL154" s="762">
        <f t="shared" si="674"/>
        <v>0</v>
      </c>
      <c r="DM154" s="762" t="str">
        <f t="shared" si="675"/>
        <v/>
      </c>
      <c r="DN154" s="855"/>
      <c r="DO154" s="661">
        <f t="shared" ref="DO154:DT163" si="753">IF(OR($CQ154&lt;=0,$CU154&lt;=0),0,IF(AND($AA154=1,$H154=1,$FU154&lt;&gt;1,DO$2&lt;=$CV154,$CV154&lt;DP$2),1,))</f>
        <v>0</v>
      </c>
      <c r="DP154" s="336">
        <f t="shared" si="753"/>
        <v>0</v>
      </c>
      <c r="DQ154" s="336">
        <f t="shared" si="753"/>
        <v>0</v>
      </c>
      <c r="DR154" s="336">
        <f t="shared" si="753"/>
        <v>0</v>
      </c>
      <c r="DS154" s="336">
        <f t="shared" si="753"/>
        <v>0</v>
      </c>
      <c r="DT154" s="336">
        <f t="shared" si="753"/>
        <v>0</v>
      </c>
      <c r="DU154" s="336">
        <f t="shared" si="582"/>
        <v>0</v>
      </c>
      <c r="DV154" s="336">
        <f t="shared" ref="DV154:EA163" si="754">IF($CU154&lt;0,0,IF(AND($AA154=1,$H154=1,$FU154&lt;&gt;1,DV$2&lt;=$CW154,$CW154&lt;DW$2),1,))</f>
        <v>0</v>
      </c>
      <c r="DW154" s="336">
        <f t="shared" si="754"/>
        <v>0</v>
      </c>
      <c r="DX154" s="336">
        <f t="shared" si="754"/>
        <v>0</v>
      </c>
      <c r="DY154" s="336">
        <f t="shared" si="754"/>
        <v>0</v>
      </c>
      <c r="DZ154" s="336">
        <f t="shared" si="754"/>
        <v>0</v>
      </c>
      <c r="EA154" s="336">
        <f t="shared" si="754"/>
        <v>0</v>
      </c>
      <c r="EB154" s="336">
        <f t="shared" si="583"/>
        <v>0</v>
      </c>
      <c r="EC154" s="336">
        <f t="shared" si="584"/>
        <v>0</v>
      </c>
      <c r="ED154" s="336">
        <f t="shared" si="585"/>
        <v>0</v>
      </c>
      <c r="EE154" s="336">
        <f t="shared" si="586"/>
        <v>0</v>
      </c>
      <c r="EF154" s="336">
        <f t="shared" si="587"/>
        <v>0</v>
      </c>
      <c r="EG154" s="390">
        <f t="shared" si="588"/>
        <v>0</v>
      </c>
      <c r="EH154" s="650">
        <f t="shared" si="676"/>
        <v>0</v>
      </c>
      <c r="EI154" s="650">
        <f>IF($AA154=1,IF(SUM($EH154:EH154)&lt;&gt;1,IF(SUM(GR154,HC154,HL154)&gt;0,1,),),)</f>
        <v>0</v>
      </c>
      <c r="EJ154" s="650">
        <f>IF($AA154=1,IF(SUM($EH154:EI154)&lt;&gt;1,IF(SUM(GS154,HD154,HM154)&gt;0,1,),),)</f>
        <v>0</v>
      </c>
      <c r="EK154" s="650">
        <f>IF($AA154=1,IF(SUM($EH154:EJ154)&lt;&gt;1,IF(SUM(GT154,HE154,HN154)&gt;0,1,),),)</f>
        <v>0</v>
      </c>
      <c r="EL154" s="650">
        <f>IF($AA154=1,IF(SUM($EH154:EK154)&lt;&gt;1,IF(SUM(GU154,GZ154,HF154,HO154)&gt;0,1,),),)</f>
        <v>0</v>
      </c>
      <c r="EM154" s="650">
        <f>IF($AA154=1,IF(SUM($EH154:EK154)&lt;&gt;1,IF(SUM(GV154,HG154,HP154)&gt;0,1,),),)</f>
        <v>0</v>
      </c>
      <c r="EN154" s="650">
        <f>IF($AA154=1,IF(SUM($EH154:EL154)&lt;&gt;1,IF(SUM(GW154,HH154,HQ154)&gt;0,1,),),)</f>
        <v>0</v>
      </c>
      <c r="EO154" s="650">
        <f>IF($AA154=1,IF(SUM($EH154:EM154)&lt;&gt;1,IF(SUM(GX154,HI154,HR154)&gt;0,1,),),)</f>
        <v>0</v>
      </c>
      <c r="EP154" s="650">
        <f>IF($AA154=1,IF(SUM($EH154:EO154)&lt;&gt;1,IF(SUM(GY154,HJ154,HS154,HA154)&gt;0,1,),),)</f>
        <v>0</v>
      </c>
      <c r="EQ154" s="818"/>
      <c r="ER154" s="818"/>
      <c r="ES154" s="818"/>
      <c r="ET154" s="818"/>
      <c r="EU154" s="818"/>
      <c r="EV154" s="818"/>
      <c r="EW154" s="59"/>
      <c r="EX154" s="59"/>
      <c r="EY154" s="59"/>
      <c r="EZ154" s="59"/>
      <c r="FA154" s="59"/>
      <c r="FB154" s="650">
        <f t="shared" si="589"/>
        <v>0</v>
      </c>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11"/>
      <c r="GB154" s="59"/>
      <c r="GC154" s="932"/>
      <c r="GD154" s="662"/>
      <c r="GE154" s="512"/>
      <c r="GF154" s="513"/>
      <c r="GG154" s="514"/>
      <c r="GH154" s="514"/>
      <c r="GI154" s="515">
        <f t="shared" si="590"/>
        <v>0</v>
      </c>
      <c r="GJ154" s="516">
        <f t="shared" si="591"/>
        <v>0</v>
      </c>
      <c r="GK154" s="517">
        <f t="shared" si="592"/>
        <v>0</v>
      </c>
      <c r="GL154" s="518">
        <f t="shared" si="593"/>
        <v>0</v>
      </c>
      <c r="GM154" s="518">
        <f t="shared" si="594"/>
        <v>0</v>
      </c>
      <c r="GN154" s="518">
        <f t="shared" si="595"/>
        <v>0</v>
      </c>
      <c r="GO154" s="518">
        <f t="shared" si="596"/>
        <v>0</v>
      </c>
      <c r="GP154" s="517">
        <f t="shared" si="677"/>
        <v>0</v>
      </c>
      <c r="GQ154" s="517">
        <f t="shared" si="678"/>
        <v>0</v>
      </c>
      <c r="GR154" s="517">
        <f>IF($GF154&lt;&gt;1,IF(AND(SUM($GQ154:GQ154)&lt;&gt;1),IF($GI154&gt;=10,1,),),0)</f>
        <v>0</v>
      </c>
      <c r="GS154" s="517">
        <f>IF($GF154&lt;&gt;1,IF(AND(SUM($GQ154:GR154)&lt;&gt;1),IF(AND($GE154=1,$GI154&gt;=4),1,),),0)</f>
        <v>0</v>
      </c>
      <c r="GT154" s="517">
        <f>IF($GF154&lt;&gt;1,IF(AND(SUM($GQ154:GS154)&lt;&gt;1),IF(AND($GE154=1,$GI154&gt;=2),1,),),0)</f>
        <v>0</v>
      </c>
      <c r="GU154" s="517">
        <f>IF($GF154&lt;&gt;1,IF(AND(SUM($GQ154:GT154)&lt;&gt;1),IF(AND($GE154=1,$GI154&gt;0),1,),),0)</f>
        <v>0</v>
      </c>
      <c r="GV154" s="517">
        <f>IF($GF154&lt;&gt;1,IF(AND(SUM($GQ154:GU154)&lt;&gt;1),IF($GI154&gt;=4,1,),),0)</f>
        <v>0</v>
      </c>
      <c r="GW154" s="517">
        <f>IF($GF154&lt;&gt;1,IF(AND(SUM($GQ154:GV154)&lt;&gt;1),IF($GE154=1,1,),),0)</f>
        <v>0</v>
      </c>
      <c r="GX154" s="517">
        <f>IF($GF154&lt;&gt;1,IF(AND(SUM($GQ154:GW154)&lt;&gt;1),IF($GI154&gt;=2,1,),),0)</f>
        <v>0</v>
      </c>
      <c r="GY154" s="517">
        <f>IF($GF154&lt;&gt;1,IF(AND(SUM($GQ154:GX154)&lt;&gt;1),IF($GI154&gt;0,1,),),0)</f>
        <v>0</v>
      </c>
      <c r="GZ154" s="517">
        <f t="shared" si="679"/>
        <v>0</v>
      </c>
      <c r="HA154" s="517">
        <f>IF(AND(SUM($GZ154:GZ154)&lt;&gt;1,$GP154=4,$GF154=1,$GI154&gt;0),1,0)</f>
        <v>0</v>
      </c>
      <c r="HB154" s="517">
        <f t="shared" si="680"/>
        <v>0</v>
      </c>
      <c r="HC154" s="517">
        <f t="shared" si="681"/>
        <v>0</v>
      </c>
      <c r="HD154" s="517">
        <f>IF(AND($GP154=2,SUM($HB154:HC154)&lt;&gt;1),IF(AND($GE154=1,$GJ154&gt;=0.2),1,),)</f>
        <v>0</v>
      </c>
      <c r="HE154" s="517">
        <f>IF(AND($GP154=2,SUM($HB154:HD154)&lt;&gt;1),IF(AND($GE154=1,$GJ154&gt;=0.1),1,),)</f>
        <v>0</v>
      </c>
      <c r="HF154" s="517">
        <f>IF(AND($GP154=2,SUM($HB154:HE154)&lt;&gt;1),IF(AND($GE154=1,$GI154&gt;0),1,),)</f>
        <v>0</v>
      </c>
      <c r="HG154" s="517">
        <f>IF(AND($GP154=2,SUM($HB154:HF154)&lt;&gt;1),IF($GJ154&gt;=0.2,1,),)</f>
        <v>0</v>
      </c>
      <c r="HH154" s="517">
        <f>IF(AND($GP154=2,SUM($HB154:HG154)&lt;&gt;1),IF($GE154=1,1,),)</f>
        <v>0</v>
      </c>
      <c r="HI154" s="517">
        <f>IF(AND($GP154=2,SUM($HB154:HH154)&lt;&gt;1),IF($GJ154&gt;=0.1,1,),)</f>
        <v>0</v>
      </c>
      <c r="HJ154" s="517">
        <f>IF(AND(SUM($HB154:HI154)&lt;&gt;1,$GP154=2,$GI154&gt;0),1,)</f>
        <v>0</v>
      </c>
      <c r="HK154" s="517">
        <f t="shared" si="682"/>
        <v>0</v>
      </c>
      <c r="HL154" s="517">
        <f t="shared" si="683"/>
        <v>0</v>
      </c>
      <c r="HM154" s="517">
        <f>IF(AND($GP154=3,SUM($HK154:HL154)&lt;&gt;1),IF(AND($GE154=1,$GJ154&gt;=0.1),1,),)</f>
        <v>0</v>
      </c>
      <c r="HN154" s="517">
        <f>IF(AND($GP154=3,SUM($HK154:HM154)&lt;&gt;1),IF(AND($GE154=1,$GJ154&gt;=0.05),1,),)</f>
        <v>0</v>
      </c>
      <c r="HO154" s="517">
        <f>IF(AND($GP154=3,SUM($HK154:HN154)&lt;&gt;1),IF(AND($GE154=1,$GI154&gt;0),1,),)</f>
        <v>0</v>
      </c>
      <c r="HP154" s="517">
        <f>IF(AND($GP154=3,SUM($HK154:HO154)&lt;&gt;1),IF($GJ154&gt;=0.1,1,),)</f>
        <v>0</v>
      </c>
      <c r="HQ154" s="517">
        <f>IF(AND($GP154=3,SUM($HK154:HP154)&lt;&gt;1),IF($GE154=1,1,),)</f>
        <v>0</v>
      </c>
      <c r="HR154" s="517">
        <f>IF(AND($GP154=3,SUM($HK154:HQ154)&lt;&gt;1),IF($GJ154&gt;=0.05,1,),)</f>
        <v>0</v>
      </c>
      <c r="HS154" s="517">
        <f>IF(AND(SUM($HK154:HR154)&lt;&gt;1,$GP154=3,$GF154=1,$GI154&gt;0),1,)</f>
        <v>0</v>
      </c>
      <c r="HT154" s="831"/>
      <c r="HU154" s="520">
        <f t="shared" si="684"/>
        <v>0</v>
      </c>
      <c r="HV154" s="521">
        <f t="shared" si="685"/>
        <v>0</v>
      </c>
      <c r="HW154" s="521">
        <f t="shared" si="686"/>
        <v>0</v>
      </c>
      <c r="HX154" s="521">
        <f t="shared" si="687"/>
        <v>0</v>
      </c>
      <c r="HY154" s="521">
        <f t="shared" si="688"/>
        <v>0</v>
      </c>
      <c r="HZ154" s="521">
        <f t="shared" si="689"/>
        <v>0</v>
      </c>
      <c r="IA154" s="521">
        <f t="shared" si="690"/>
        <v>0</v>
      </c>
      <c r="IB154" s="521">
        <f t="shared" si="691"/>
        <v>0</v>
      </c>
      <c r="IC154" s="521">
        <f t="shared" si="692"/>
        <v>0</v>
      </c>
      <c r="ID154" s="521">
        <f t="shared" si="693"/>
        <v>0</v>
      </c>
      <c r="IE154" s="521">
        <f t="shared" si="694"/>
        <v>0</v>
      </c>
      <c r="IF154" s="521">
        <f t="shared" si="695"/>
        <v>0</v>
      </c>
      <c r="IG154" s="521">
        <f t="shared" si="696"/>
        <v>0</v>
      </c>
      <c r="IH154" s="521">
        <f t="shared" si="697"/>
        <v>0</v>
      </c>
      <c r="II154" s="521">
        <f t="shared" si="698"/>
        <v>0</v>
      </c>
      <c r="IJ154" s="521">
        <f t="shared" si="699"/>
        <v>0</v>
      </c>
      <c r="IK154" s="521">
        <f t="shared" si="700"/>
        <v>0</v>
      </c>
      <c r="IL154" s="521">
        <f t="shared" si="701"/>
        <v>0</v>
      </c>
      <c r="IM154" s="521">
        <f t="shared" si="702"/>
        <v>0</v>
      </c>
      <c r="IN154" s="521">
        <f t="shared" si="597"/>
        <v>0</v>
      </c>
      <c r="IO154" s="521">
        <f t="shared" si="598"/>
        <v>0</v>
      </c>
      <c r="IP154" s="521">
        <f t="shared" si="599"/>
        <v>0</v>
      </c>
      <c r="IQ154" s="521">
        <f t="shared" si="600"/>
        <v>0</v>
      </c>
      <c r="IR154" s="521">
        <f t="shared" si="601"/>
        <v>0</v>
      </c>
      <c r="IS154" s="521">
        <f t="shared" si="602"/>
        <v>0</v>
      </c>
      <c r="IT154" s="521">
        <f t="shared" si="603"/>
        <v>0</v>
      </c>
      <c r="IU154" s="521">
        <f t="shared" si="604"/>
        <v>0</v>
      </c>
      <c r="IV154" s="521">
        <f t="shared" si="605"/>
        <v>0</v>
      </c>
      <c r="IW154" s="823">
        <f t="shared" si="606"/>
        <v>0</v>
      </c>
      <c r="IX154" s="521">
        <f t="shared" si="607"/>
        <v>0</v>
      </c>
      <c r="IY154" s="521">
        <f t="shared" si="608"/>
        <v>0</v>
      </c>
      <c r="IZ154" s="823">
        <f t="shared" si="703"/>
        <v>0</v>
      </c>
      <c r="JA154" s="521">
        <f t="shared" si="609"/>
        <v>0</v>
      </c>
      <c r="JB154" s="521">
        <f t="shared" si="610"/>
        <v>0</v>
      </c>
      <c r="JC154" s="521">
        <f t="shared" si="611"/>
        <v>0</v>
      </c>
      <c r="JD154" s="521">
        <f t="shared" si="704"/>
        <v>0</v>
      </c>
      <c r="JE154" s="521">
        <f t="shared" si="705"/>
        <v>0</v>
      </c>
      <c r="JF154" s="521">
        <f t="shared" si="706"/>
        <v>0</v>
      </c>
      <c r="JG154" s="521">
        <f t="shared" si="707"/>
        <v>0</v>
      </c>
      <c r="JH154" s="521">
        <f t="shared" si="708"/>
        <v>0</v>
      </c>
      <c r="JI154" s="521">
        <f t="shared" si="709"/>
        <v>0</v>
      </c>
      <c r="JJ154" s="521">
        <f t="shared" si="710"/>
        <v>0</v>
      </c>
      <c r="JK154" s="521">
        <f t="shared" si="711"/>
        <v>0</v>
      </c>
      <c r="JL154" s="521">
        <f t="shared" si="712"/>
        <v>0</v>
      </c>
      <c r="JM154" s="521">
        <f t="shared" si="713"/>
        <v>0</v>
      </c>
      <c r="JN154" s="521">
        <f t="shared" si="714"/>
        <v>0</v>
      </c>
      <c r="JO154" s="521">
        <f t="shared" si="715"/>
        <v>0</v>
      </c>
      <c r="JP154" s="521">
        <f t="shared" si="716"/>
        <v>0</v>
      </c>
      <c r="JQ154" s="521">
        <f t="shared" si="717"/>
        <v>0</v>
      </c>
      <c r="JR154" s="521">
        <f t="shared" si="718"/>
        <v>0</v>
      </c>
      <c r="JS154" s="521">
        <f t="shared" si="719"/>
        <v>0</v>
      </c>
      <c r="JT154" s="521">
        <f t="shared" si="720"/>
        <v>0</v>
      </c>
      <c r="JU154" s="521">
        <f t="shared" si="721"/>
        <v>0</v>
      </c>
      <c r="JV154" s="521">
        <f t="shared" si="722"/>
        <v>0</v>
      </c>
      <c r="JW154" s="521">
        <f t="shared" si="723"/>
        <v>0</v>
      </c>
      <c r="JX154" s="521">
        <f t="shared" si="724"/>
        <v>0</v>
      </c>
      <c r="JY154" s="521">
        <f t="shared" si="725"/>
        <v>0</v>
      </c>
      <c r="JZ154" s="521">
        <f t="shared" si="726"/>
        <v>0</v>
      </c>
      <c r="KA154" s="521">
        <f t="shared" si="727"/>
        <v>0</v>
      </c>
      <c r="KB154" s="521">
        <f t="shared" si="728"/>
        <v>0</v>
      </c>
      <c r="KC154" s="521">
        <f t="shared" si="729"/>
        <v>0</v>
      </c>
      <c r="KD154" s="521">
        <f t="shared" si="730"/>
        <v>0</v>
      </c>
      <c r="KE154" s="521">
        <f t="shared" si="731"/>
        <v>0</v>
      </c>
      <c r="KF154" s="521">
        <f t="shared" si="612"/>
        <v>0</v>
      </c>
      <c r="KG154" s="521">
        <f t="shared" si="732"/>
        <v>0</v>
      </c>
      <c r="KH154" s="521">
        <f t="shared" si="733"/>
        <v>0</v>
      </c>
      <c r="KI154" s="522">
        <f t="shared" si="734"/>
        <v>0</v>
      </c>
      <c r="KJ154" s="521">
        <f t="shared" si="613"/>
        <v>0</v>
      </c>
      <c r="KK154" s="760">
        <f>IF(H154=1,VLOOKUP(C154,'総括表 (A表)'!$E$12:$AW$542,42,FALSE),)</f>
        <v>0</v>
      </c>
      <c r="KL154" s="524">
        <f t="shared" si="735"/>
        <v>0</v>
      </c>
      <c r="KM154" s="521" t="str">
        <f t="shared" si="614"/>
        <v/>
      </c>
      <c r="KN154" s="521" t="str">
        <f t="shared" si="615"/>
        <v/>
      </c>
      <c r="KO154" s="521" t="str">
        <f t="shared" si="736"/>
        <v/>
      </c>
      <c r="KP154" s="521" t="str">
        <f t="shared" si="616"/>
        <v/>
      </c>
      <c r="KQ154" s="521" t="str">
        <f t="shared" si="617"/>
        <v/>
      </c>
      <c r="KR154" s="521" t="str">
        <f t="shared" si="618"/>
        <v/>
      </c>
      <c r="KS154" s="521" t="str">
        <f t="shared" si="619"/>
        <v/>
      </c>
      <c r="KT154" s="521" t="str">
        <f t="shared" si="620"/>
        <v/>
      </c>
      <c r="KU154" s="760" t="str">
        <f t="shared" si="621"/>
        <v/>
      </c>
      <c r="KV154" s="521" t="str">
        <f t="shared" si="622"/>
        <v/>
      </c>
      <c r="KW154" s="520">
        <f t="shared" si="623"/>
        <v>0</v>
      </c>
      <c r="KX154" s="521" t="str">
        <f t="shared" si="737"/>
        <v/>
      </c>
      <c r="KY154" s="525">
        <f t="shared" si="624"/>
        <v>0</v>
      </c>
      <c r="KZ154" s="521" t="str">
        <f t="shared" si="625"/>
        <v/>
      </c>
      <c r="LA154" s="760" t="str">
        <f t="shared" si="626"/>
        <v/>
      </c>
      <c r="LB154" s="526" t="str">
        <f t="shared" si="627"/>
        <v>○</v>
      </c>
      <c r="LC154" s="520">
        <f t="shared" si="738"/>
        <v>0</v>
      </c>
      <c r="LD154" s="527">
        <f t="shared" si="739"/>
        <v>0</v>
      </c>
      <c r="LE154" s="527" t="str">
        <f t="shared" si="740"/>
        <v/>
      </c>
      <c r="LF154" s="761" t="str">
        <f t="shared" si="741"/>
        <v/>
      </c>
      <c r="LG154" s="735" t="str">
        <f t="shared" si="628"/>
        <v/>
      </c>
      <c r="LH154" s="530" t="str">
        <f t="shared" si="629"/>
        <v>○</v>
      </c>
      <c r="LI154" s="736">
        <f t="shared" si="630"/>
        <v>0</v>
      </c>
      <c r="LJ154" s="761">
        <f t="shared" si="631"/>
        <v>0</v>
      </c>
      <c r="LK154" s="532">
        <f t="shared" si="742"/>
        <v>0</v>
      </c>
      <c r="LL154" s="533" t="str">
        <f t="shared" si="743"/>
        <v>○</v>
      </c>
      <c r="LM154" s="600">
        <f t="shared" si="632"/>
        <v>0</v>
      </c>
      <c r="LN154" s="602" t="str">
        <f t="shared" si="744"/>
        <v>○</v>
      </c>
      <c r="LO154" s="608">
        <f t="shared" si="633"/>
        <v>0</v>
      </c>
      <c r="LP154" s="521" t="str">
        <f t="shared" si="634"/>
        <v/>
      </c>
      <c r="LQ154" s="607">
        <f t="shared" si="635"/>
        <v>0</v>
      </c>
      <c r="LR154" s="521" t="str">
        <f t="shared" si="636"/>
        <v/>
      </c>
      <c r="LS154" s="519" t="str">
        <f t="shared" si="637"/>
        <v/>
      </c>
      <c r="LT154" s="526" t="str">
        <f t="shared" si="638"/>
        <v>○</v>
      </c>
      <c r="LU154" s="601" t="str">
        <f t="shared" si="745"/>
        <v/>
      </c>
      <c r="LV154" s="601">
        <f t="shared" si="746"/>
        <v>0</v>
      </c>
      <c r="LW154" s="761">
        <f t="shared" si="639"/>
        <v>0</v>
      </c>
      <c r="LX154" s="735">
        <f t="shared" si="640"/>
        <v>0</v>
      </c>
      <c r="LY154" s="530" t="str">
        <f t="shared" si="641"/>
        <v>○</v>
      </c>
      <c r="LZ154" s="736">
        <f t="shared" si="642"/>
        <v>0</v>
      </c>
      <c r="MA154" s="761">
        <f t="shared" si="643"/>
        <v>0</v>
      </c>
      <c r="MB154" s="532">
        <f t="shared" si="644"/>
        <v>0</v>
      </c>
      <c r="MC154" s="533" t="str">
        <f t="shared" si="747"/>
        <v>○</v>
      </c>
      <c r="MD154" s="473">
        <f>IF(AND($H154=1,$T154=1),SUMIF($E$14:$E$213,E154,$CA$14:CA353),0)</f>
        <v>0</v>
      </c>
      <c r="ME154" s="856" t="str">
        <f t="shared" si="645"/>
        <v>○</v>
      </c>
      <c r="MF154" s="869" t="str">
        <f t="shared" si="748"/>
        <v/>
      </c>
      <c r="MG154" s="870" t="str">
        <f t="shared" si="646"/>
        <v/>
      </c>
      <c r="MH154" s="871" t="str">
        <f t="shared" si="647"/>
        <v/>
      </c>
      <c r="MI154" s="872" t="str">
        <f t="shared" si="749"/>
        <v/>
      </c>
      <c r="MJ154" s="873" t="str">
        <f t="shared" si="648"/>
        <v/>
      </c>
      <c r="MK154" s="874">
        <f t="shared" si="649"/>
        <v>0</v>
      </c>
    </row>
    <row r="155" spans="1:349" s="739" customFormat="1" ht="18.649999999999999" customHeight="1">
      <c r="A155" s="610">
        <f t="shared" si="559"/>
        <v>0</v>
      </c>
      <c r="B155" s="610">
        <f t="shared" si="563"/>
        <v>0</v>
      </c>
      <c r="C155" s="610">
        <f t="shared" si="570"/>
        <v>0</v>
      </c>
      <c r="D155" s="610">
        <f t="shared" si="564"/>
        <v>0</v>
      </c>
      <c r="E155" s="610">
        <f t="shared" si="565"/>
        <v>0</v>
      </c>
      <c r="F155" s="610">
        <f t="shared" si="566"/>
        <v>0</v>
      </c>
      <c r="G155" s="610">
        <f t="shared" si="567"/>
        <v>0</v>
      </c>
      <c r="H155" s="610">
        <f t="shared" si="568"/>
        <v>0</v>
      </c>
      <c r="I155" s="611">
        <f t="shared" si="576"/>
        <v>142</v>
      </c>
      <c r="J155" s="719"/>
      <c r="K155" s="720"/>
      <c r="L155" s="720"/>
      <c r="M155" s="720"/>
      <c r="N155" s="924"/>
      <c r="O155" s="918"/>
      <c r="P155" s="742"/>
      <c r="Q155" s="637">
        <f t="shared" si="650"/>
        <v>0</v>
      </c>
      <c r="R155" s="723"/>
      <c r="S155" s="724"/>
      <c r="T155" s="724"/>
      <c r="U155" s="724"/>
      <c r="V155" s="762">
        <f t="shared" si="569"/>
        <v>0</v>
      </c>
      <c r="W155" s="741"/>
      <c r="X155" s="745"/>
      <c r="Y155" s="745"/>
      <c r="Z155" s="741"/>
      <c r="AA155" s="639" t="str">
        <f t="shared" si="651"/>
        <v/>
      </c>
      <c r="AB155" s="640" t="str">
        <f t="shared" si="652"/>
        <v/>
      </c>
      <c r="AC155" s="731"/>
      <c r="AD155" s="641">
        <f t="shared" si="653"/>
        <v>0</v>
      </c>
      <c r="AE155" s="729"/>
      <c r="AF155" s="728">
        <f>'整理番号表 （R6時） '!$AC155</f>
        <v>0</v>
      </c>
      <c r="AG155" s="730">
        <f t="shared" si="560"/>
        <v>0</v>
      </c>
      <c r="AH155" s="731"/>
      <c r="AI155" s="731"/>
      <c r="AJ155" s="639">
        <f>IF(AI155&lt;&gt;0,VLOOKUP(AI155,'整理番号表 （R6時） '!$B$20:$F$47,2,FALSE),)</f>
        <v>0</v>
      </c>
      <c r="AK155" s="733"/>
      <c r="AL155" s="733"/>
      <c r="AM155" s="733"/>
      <c r="AN155" s="752"/>
      <c r="AO155" s="644" t="str">
        <f>IF(AND($S155=1,$AN155&lt;&gt;0),VLOOKUP(AN155,'整理番号表 （R6時） '!$P$6:$Q$39,2,FALSE),IF(AND($T155=1,$AN155&gt;0,$AN155&lt;=8),VLOOKUP($AN155,'整理番号表 （R6時） '!$P$6:$Q$13,2,FALSE),IF($AN155&gt;=9,"ﾘｰｽは1～8の数字を選択","")))</f>
        <v/>
      </c>
      <c r="AP155" s="865"/>
      <c r="AQ155" s="645">
        <f t="shared" si="654"/>
        <v>0</v>
      </c>
      <c r="AR155" s="810"/>
      <c r="AS155" s="741"/>
      <c r="AT155" s="756"/>
      <c r="AU155" s="757"/>
      <c r="AV155" s="755"/>
      <c r="AW155" s="752"/>
      <c r="AX155" s="751">
        <f>IF(AW155&lt;&gt;0,VLOOKUP(AW155,'整理番号表 （R6時） '!$P$43:$R$49,2,FALSE),)</f>
        <v>0</v>
      </c>
      <c r="AY155" s="758"/>
      <c r="AZ155" s="757"/>
      <c r="BA155" s="755"/>
      <c r="BB155" s="754"/>
      <c r="BC155" s="759">
        <f t="shared" si="655"/>
        <v>0</v>
      </c>
      <c r="BD155" s="763">
        <f t="shared" si="577"/>
        <v>0</v>
      </c>
      <c r="BE155" s="759">
        <f t="shared" si="656"/>
        <v>0</v>
      </c>
      <c r="BF155" s="508"/>
      <c r="BG155" s="508"/>
      <c r="BH155" s="508"/>
      <c r="BI155" s="509"/>
      <c r="BJ155" s="770" t="str">
        <f t="shared" si="657"/>
        <v/>
      </c>
      <c r="BK155" s="772" t="str">
        <f t="shared" si="658"/>
        <v/>
      </c>
      <c r="BL155" s="648">
        <f t="shared" si="659"/>
        <v>0</v>
      </c>
      <c r="BM155" s="836"/>
      <c r="BN155" s="748"/>
      <c r="BO155" s="593"/>
      <c r="BP155" s="902"/>
      <c r="BQ155" s="756"/>
      <c r="BR155" s="756"/>
      <c r="BS155" s="756"/>
      <c r="BT155" s="929" t="str">
        <f t="shared" si="752"/>
        <v/>
      </c>
      <c r="BU155" s="911"/>
      <c r="BV155" s="752"/>
      <c r="BW155" s="751">
        <f>IF(BV155&lt;&gt;0,VLOOKUP(BV155,'整理番号表 （R6時） '!$P$43:$R$49,2,FALSE),)</f>
        <v>0</v>
      </c>
      <c r="BX155" s="758"/>
      <c r="BY155" s="757"/>
      <c r="BZ155" s="759" t="str">
        <f t="shared" si="660"/>
        <v/>
      </c>
      <c r="CA155" s="712"/>
      <c r="CB155" s="759">
        <f t="shared" si="661"/>
        <v>0</v>
      </c>
      <c r="CC155" s="763" t="str">
        <f t="shared" si="578"/>
        <v/>
      </c>
      <c r="CD155" s="754"/>
      <c r="CE155" s="754"/>
      <c r="CF155" s="759">
        <f t="shared" si="662"/>
        <v>0</v>
      </c>
      <c r="CG155" s="748"/>
      <c r="CH155" s="748"/>
      <c r="CI155" s="622"/>
      <c r="CJ155" s="853"/>
      <c r="CK155" s="854"/>
      <c r="CL155" s="665" t="str">
        <f t="shared" si="663"/>
        <v/>
      </c>
      <c r="CM155" s="666" t="str">
        <f t="shared" si="579"/>
        <v/>
      </c>
      <c r="CN155" s="744"/>
      <c r="CO155" s="496"/>
      <c r="CP155" s="762" t="str">
        <f t="shared" si="580"/>
        <v/>
      </c>
      <c r="CQ155" s="740"/>
      <c r="CR155" s="749"/>
      <c r="CS155" s="740"/>
      <c r="CT155" s="740"/>
      <c r="CU155" s="740"/>
      <c r="CV155" s="649" t="str">
        <f t="shared" si="664"/>
        <v/>
      </c>
      <c r="CW155" s="547">
        <f t="shared" si="665"/>
        <v>0</v>
      </c>
      <c r="CX155" s="762" t="str">
        <f t="shared" si="581"/>
        <v/>
      </c>
      <c r="CY155" s="715"/>
      <c r="CZ155" s="740"/>
      <c r="DA155" s="715"/>
      <c r="DB155" s="715"/>
      <c r="DC155" s="714"/>
      <c r="DD155" s="649" t="str">
        <f t="shared" si="666"/>
        <v/>
      </c>
      <c r="DE155" s="547" t="str">
        <f t="shared" si="667"/>
        <v/>
      </c>
      <c r="DF155" s="762">
        <f t="shared" si="668"/>
        <v>0</v>
      </c>
      <c r="DG155" s="762" t="str">
        <f t="shared" si="669"/>
        <v/>
      </c>
      <c r="DH155" s="762">
        <f t="shared" si="670"/>
        <v>0</v>
      </c>
      <c r="DI155" s="762">
        <f t="shared" si="671"/>
        <v>0</v>
      </c>
      <c r="DJ155" s="762">
        <f t="shared" si="672"/>
        <v>0</v>
      </c>
      <c r="DK155" s="762">
        <f t="shared" si="673"/>
        <v>0</v>
      </c>
      <c r="DL155" s="762">
        <f t="shared" si="674"/>
        <v>0</v>
      </c>
      <c r="DM155" s="762" t="str">
        <f t="shared" si="675"/>
        <v/>
      </c>
      <c r="DN155" s="855"/>
      <c r="DO155" s="661">
        <f t="shared" si="753"/>
        <v>0</v>
      </c>
      <c r="DP155" s="336">
        <f t="shared" si="753"/>
        <v>0</v>
      </c>
      <c r="DQ155" s="336">
        <f t="shared" si="753"/>
        <v>0</v>
      </c>
      <c r="DR155" s="336">
        <f t="shared" si="753"/>
        <v>0</v>
      </c>
      <c r="DS155" s="336">
        <f t="shared" si="753"/>
        <v>0</v>
      </c>
      <c r="DT155" s="336">
        <f t="shared" si="753"/>
        <v>0</v>
      </c>
      <c r="DU155" s="336">
        <f t="shared" si="582"/>
        <v>0</v>
      </c>
      <c r="DV155" s="336">
        <f t="shared" si="754"/>
        <v>0</v>
      </c>
      <c r="DW155" s="336">
        <f t="shared" si="754"/>
        <v>0</v>
      </c>
      <c r="DX155" s="336">
        <f t="shared" si="754"/>
        <v>0</v>
      </c>
      <c r="DY155" s="336">
        <f t="shared" si="754"/>
        <v>0</v>
      </c>
      <c r="DZ155" s="336">
        <f t="shared" si="754"/>
        <v>0</v>
      </c>
      <c r="EA155" s="336">
        <f t="shared" si="754"/>
        <v>0</v>
      </c>
      <c r="EB155" s="336">
        <f t="shared" si="583"/>
        <v>0</v>
      </c>
      <c r="EC155" s="336">
        <f t="shared" si="584"/>
        <v>0</v>
      </c>
      <c r="ED155" s="336">
        <f t="shared" si="585"/>
        <v>0</v>
      </c>
      <c r="EE155" s="336">
        <f t="shared" si="586"/>
        <v>0</v>
      </c>
      <c r="EF155" s="336">
        <f t="shared" si="587"/>
        <v>0</v>
      </c>
      <c r="EG155" s="390">
        <f t="shared" si="588"/>
        <v>0</v>
      </c>
      <c r="EH155" s="650">
        <f t="shared" si="676"/>
        <v>0</v>
      </c>
      <c r="EI155" s="650">
        <f>IF($AA155=1,IF(SUM($EH155:EH155)&lt;&gt;1,IF(SUM(GR155,HC155,HL155)&gt;0,1,),),)</f>
        <v>0</v>
      </c>
      <c r="EJ155" s="650">
        <f>IF($AA155=1,IF(SUM($EH155:EI155)&lt;&gt;1,IF(SUM(GS155,HD155,HM155)&gt;0,1,),),)</f>
        <v>0</v>
      </c>
      <c r="EK155" s="650">
        <f>IF($AA155=1,IF(SUM($EH155:EJ155)&lt;&gt;1,IF(SUM(GT155,HE155,HN155)&gt;0,1,),),)</f>
        <v>0</v>
      </c>
      <c r="EL155" s="650">
        <f>IF($AA155=1,IF(SUM($EH155:EK155)&lt;&gt;1,IF(SUM(GU155,GZ155,HF155,HO155)&gt;0,1,),),)</f>
        <v>0</v>
      </c>
      <c r="EM155" s="650">
        <f>IF($AA155=1,IF(SUM($EH155:EK155)&lt;&gt;1,IF(SUM(GV155,HG155,HP155)&gt;0,1,),),)</f>
        <v>0</v>
      </c>
      <c r="EN155" s="650">
        <f>IF($AA155=1,IF(SUM($EH155:EL155)&lt;&gt;1,IF(SUM(GW155,HH155,HQ155)&gt;0,1,),),)</f>
        <v>0</v>
      </c>
      <c r="EO155" s="650">
        <f>IF($AA155=1,IF(SUM($EH155:EM155)&lt;&gt;1,IF(SUM(GX155,HI155,HR155)&gt;0,1,),),)</f>
        <v>0</v>
      </c>
      <c r="EP155" s="650">
        <f>IF($AA155=1,IF(SUM($EH155:EO155)&lt;&gt;1,IF(SUM(GY155,HJ155,HS155,HA155)&gt;0,1,),),)</f>
        <v>0</v>
      </c>
      <c r="EQ155" s="818"/>
      <c r="ER155" s="818"/>
      <c r="ES155" s="818"/>
      <c r="ET155" s="818"/>
      <c r="EU155" s="818"/>
      <c r="EV155" s="818"/>
      <c r="EW155" s="59"/>
      <c r="EX155" s="59"/>
      <c r="EY155" s="59"/>
      <c r="EZ155" s="59"/>
      <c r="FA155" s="59"/>
      <c r="FB155" s="650">
        <f t="shared" si="589"/>
        <v>0</v>
      </c>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11"/>
      <c r="GB155" s="59"/>
      <c r="GC155" s="932"/>
      <c r="GD155" s="662"/>
      <c r="GE155" s="512"/>
      <c r="GF155" s="513"/>
      <c r="GG155" s="514"/>
      <c r="GH155" s="514"/>
      <c r="GI155" s="515">
        <f t="shared" si="590"/>
        <v>0</v>
      </c>
      <c r="GJ155" s="516">
        <f t="shared" si="591"/>
        <v>0</v>
      </c>
      <c r="GK155" s="517">
        <f t="shared" si="592"/>
        <v>0</v>
      </c>
      <c r="GL155" s="518">
        <f t="shared" si="593"/>
        <v>0</v>
      </c>
      <c r="GM155" s="518">
        <f t="shared" si="594"/>
        <v>0</v>
      </c>
      <c r="GN155" s="518">
        <f t="shared" si="595"/>
        <v>0</v>
      </c>
      <c r="GO155" s="518">
        <f t="shared" si="596"/>
        <v>0</v>
      </c>
      <c r="GP155" s="517">
        <f t="shared" si="677"/>
        <v>0</v>
      </c>
      <c r="GQ155" s="517">
        <f t="shared" si="678"/>
        <v>0</v>
      </c>
      <c r="GR155" s="517">
        <f>IF($GF155&lt;&gt;1,IF(AND(SUM($GQ155:GQ155)&lt;&gt;1),IF($GI155&gt;=10,1,),),0)</f>
        <v>0</v>
      </c>
      <c r="GS155" s="517">
        <f>IF($GF155&lt;&gt;1,IF(AND(SUM($GQ155:GR155)&lt;&gt;1),IF(AND($GE155=1,$GI155&gt;=4),1,),),0)</f>
        <v>0</v>
      </c>
      <c r="GT155" s="517">
        <f>IF($GF155&lt;&gt;1,IF(AND(SUM($GQ155:GS155)&lt;&gt;1),IF(AND($GE155=1,$GI155&gt;=2),1,),),0)</f>
        <v>0</v>
      </c>
      <c r="GU155" s="517">
        <f>IF($GF155&lt;&gt;1,IF(AND(SUM($GQ155:GT155)&lt;&gt;1),IF(AND($GE155=1,$GI155&gt;0),1,),),0)</f>
        <v>0</v>
      </c>
      <c r="GV155" s="517">
        <f>IF($GF155&lt;&gt;1,IF(AND(SUM($GQ155:GU155)&lt;&gt;1),IF($GI155&gt;=4,1,),),0)</f>
        <v>0</v>
      </c>
      <c r="GW155" s="517">
        <f>IF($GF155&lt;&gt;1,IF(AND(SUM($GQ155:GV155)&lt;&gt;1),IF($GE155=1,1,),),0)</f>
        <v>0</v>
      </c>
      <c r="GX155" s="517">
        <f>IF($GF155&lt;&gt;1,IF(AND(SUM($GQ155:GW155)&lt;&gt;1),IF($GI155&gt;=2,1,),),0)</f>
        <v>0</v>
      </c>
      <c r="GY155" s="517">
        <f>IF($GF155&lt;&gt;1,IF(AND(SUM($GQ155:GX155)&lt;&gt;1),IF($GI155&gt;0,1,),),0)</f>
        <v>0</v>
      </c>
      <c r="GZ155" s="517">
        <f t="shared" si="679"/>
        <v>0</v>
      </c>
      <c r="HA155" s="517">
        <f>IF(AND(SUM($GZ155:GZ155)&lt;&gt;1,$GP155=4,$GF155=1,$GI155&gt;0),1,0)</f>
        <v>0</v>
      </c>
      <c r="HB155" s="517">
        <f t="shared" si="680"/>
        <v>0</v>
      </c>
      <c r="HC155" s="517">
        <f t="shared" si="681"/>
        <v>0</v>
      </c>
      <c r="HD155" s="517">
        <f>IF(AND($GP155=2,SUM($HB155:HC155)&lt;&gt;1),IF(AND($GE155=1,$GJ155&gt;=0.2),1,),)</f>
        <v>0</v>
      </c>
      <c r="HE155" s="517">
        <f>IF(AND($GP155=2,SUM($HB155:HD155)&lt;&gt;1),IF(AND($GE155=1,$GJ155&gt;=0.1),1,),)</f>
        <v>0</v>
      </c>
      <c r="HF155" s="517">
        <f>IF(AND($GP155=2,SUM($HB155:HE155)&lt;&gt;1),IF(AND($GE155=1,$GI155&gt;0),1,),)</f>
        <v>0</v>
      </c>
      <c r="HG155" s="517">
        <f>IF(AND($GP155=2,SUM($HB155:HF155)&lt;&gt;1),IF($GJ155&gt;=0.2,1,),)</f>
        <v>0</v>
      </c>
      <c r="HH155" s="517">
        <f>IF(AND($GP155=2,SUM($HB155:HG155)&lt;&gt;1),IF($GE155=1,1,),)</f>
        <v>0</v>
      </c>
      <c r="HI155" s="517">
        <f>IF(AND($GP155=2,SUM($HB155:HH155)&lt;&gt;1),IF($GJ155&gt;=0.1,1,),)</f>
        <v>0</v>
      </c>
      <c r="HJ155" s="517">
        <f>IF(AND(SUM($HB155:HI155)&lt;&gt;1,$GP155=2,$GI155&gt;0),1,)</f>
        <v>0</v>
      </c>
      <c r="HK155" s="517">
        <f t="shared" si="682"/>
        <v>0</v>
      </c>
      <c r="HL155" s="517">
        <f t="shared" si="683"/>
        <v>0</v>
      </c>
      <c r="HM155" s="517">
        <f>IF(AND($GP155=3,SUM($HK155:HL155)&lt;&gt;1),IF(AND($GE155=1,$GJ155&gt;=0.1),1,),)</f>
        <v>0</v>
      </c>
      <c r="HN155" s="517">
        <f>IF(AND($GP155=3,SUM($HK155:HM155)&lt;&gt;1),IF(AND($GE155=1,$GJ155&gt;=0.05),1,),)</f>
        <v>0</v>
      </c>
      <c r="HO155" s="517">
        <f>IF(AND($GP155=3,SUM($HK155:HN155)&lt;&gt;1),IF(AND($GE155=1,$GI155&gt;0),1,),)</f>
        <v>0</v>
      </c>
      <c r="HP155" s="517">
        <f>IF(AND($GP155=3,SUM($HK155:HO155)&lt;&gt;1),IF($GJ155&gt;=0.1,1,),)</f>
        <v>0</v>
      </c>
      <c r="HQ155" s="517">
        <f>IF(AND($GP155=3,SUM($HK155:HP155)&lt;&gt;1),IF($GE155=1,1,),)</f>
        <v>0</v>
      </c>
      <c r="HR155" s="517">
        <f>IF(AND($GP155=3,SUM($HK155:HQ155)&lt;&gt;1),IF($GJ155&gt;=0.05,1,),)</f>
        <v>0</v>
      </c>
      <c r="HS155" s="517">
        <f>IF(AND(SUM($HK155:HR155)&lt;&gt;1,$GP155=3,$GF155=1,$GI155&gt;0),1,)</f>
        <v>0</v>
      </c>
      <c r="HT155" s="831"/>
      <c r="HU155" s="520">
        <f t="shared" si="684"/>
        <v>0</v>
      </c>
      <c r="HV155" s="521">
        <f t="shared" si="685"/>
        <v>0</v>
      </c>
      <c r="HW155" s="521">
        <f t="shared" si="686"/>
        <v>0</v>
      </c>
      <c r="HX155" s="521">
        <f t="shared" si="687"/>
        <v>0</v>
      </c>
      <c r="HY155" s="521">
        <f t="shared" si="688"/>
        <v>0</v>
      </c>
      <c r="HZ155" s="521">
        <f t="shared" si="689"/>
        <v>0</v>
      </c>
      <c r="IA155" s="521">
        <f t="shared" si="690"/>
        <v>0</v>
      </c>
      <c r="IB155" s="521">
        <f t="shared" si="691"/>
        <v>0</v>
      </c>
      <c r="IC155" s="521">
        <f t="shared" si="692"/>
        <v>0</v>
      </c>
      <c r="ID155" s="521">
        <f t="shared" si="693"/>
        <v>0</v>
      </c>
      <c r="IE155" s="521">
        <f t="shared" si="694"/>
        <v>0</v>
      </c>
      <c r="IF155" s="521">
        <f t="shared" si="695"/>
        <v>0</v>
      </c>
      <c r="IG155" s="521">
        <f t="shared" si="696"/>
        <v>0</v>
      </c>
      <c r="IH155" s="521">
        <f t="shared" si="697"/>
        <v>0</v>
      </c>
      <c r="II155" s="521">
        <f t="shared" si="698"/>
        <v>0</v>
      </c>
      <c r="IJ155" s="521">
        <f t="shared" si="699"/>
        <v>0</v>
      </c>
      <c r="IK155" s="521">
        <f t="shared" si="700"/>
        <v>0</v>
      </c>
      <c r="IL155" s="521">
        <f t="shared" si="701"/>
        <v>0</v>
      </c>
      <c r="IM155" s="521">
        <f t="shared" si="702"/>
        <v>0</v>
      </c>
      <c r="IN155" s="521">
        <f t="shared" si="597"/>
        <v>0</v>
      </c>
      <c r="IO155" s="521">
        <f t="shared" si="598"/>
        <v>0</v>
      </c>
      <c r="IP155" s="521">
        <f t="shared" si="599"/>
        <v>0</v>
      </c>
      <c r="IQ155" s="521">
        <f t="shared" si="600"/>
        <v>0</v>
      </c>
      <c r="IR155" s="521">
        <f t="shared" si="601"/>
        <v>0</v>
      </c>
      <c r="IS155" s="521">
        <f t="shared" si="602"/>
        <v>0</v>
      </c>
      <c r="IT155" s="521">
        <f t="shared" si="603"/>
        <v>0</v>
      </c>
      <c r="IU155" s="521">
        <f t="shared" si="604"/>
        <v>0</v>
      </c>
      <c r="IV155" s="521">
        <f t="shared" si="605"/>
        <v>0</v>
      </c>
      <c r="IW155" s="823">
        <f t="shared" si="606"/>
        <v>0</v>
      </c>
      <c r="IX155" s="521">
        <f t="shared" si="607"/>
        <v>0</v>
      </c>
      <c r="IY155" s="521">
        <f t="shared" si="608"/>
        <v>0</v>
      </c>
      <c r="IZ155" s="823">
        <f t="shared" si="703"/>
        <v>0</v>
      </c>
      <c r="JA155" s="521">
        <f t="shared" si="609"/>
        <v>0</v>
      </c>
      <c r="JB155" s="521">
        <f t="shared" si="610"/>
        <v>0</v>
      </c>
      <c r="JC155" s="521">
        <f t="shared" si="611"/>
        <v>0</v>
      </c>
      <c r="JD155" s="521">
        <f t="shared" si="704"/>
        <v>0</v>
      </c>
      <c r="JE155" s="521">
        <f t="shared" si="705"/>
        <v>0</v>
      </c>
      <c r="JF155" s="521">
        <f t="shared" si="706"/>
        <v>0</v>
      </c>
      <c r="JG155" s="521">
        <f t="shared" si="707"/>
        <v>0</v>
      </c>
      <c r="JH155" s="521">
        <f t="shared" si="708"/>
        <v>0</v>
      </c>
      <c r="JI155" s="521">
        <f t="shared" si="709"/>
        <v>0</v>
      </c>
      <c r="JJ155" s="521">
        <f t="shared" si="710"/>
        <v>0</v>
      </c>
      <c r="JK155" s="521">
        <f t="shared" si="711"/>
        <v>0</v>
      </c>
      <c r="JL155" s="521">
        <f t="shared" si="712"/>
        <v>0</v>
      </c>
      <c r="JM155" s="521">
        <f t="shared" si="713"/>
        <v>0</v>
      </c>
      <c r="JN155" s="521">
        <f t="shared" si="714"/>
        <v>0</v>
      </c>
      <c r="JO155" s="521">
        <f t="shared" si="715"/>
        <v>0</v>
      </c>
      <c r="JP155" s="521">
        <f t="shared" si="716"/>
        <v>0</v>
      </c>
      <c r="JQ155" s="521">
        <f t="shared" si="717"/>
        <v>0</v>
      </c>
      <c r="JR155" s="521">
        <f t="shared" si="718"/>
        <v>0</v>
      </c>
      <c r="JS155" s="521">
        <f t="shared" si="719"/>
        <v>0</v>
      </c>
      <c r="JT155" s="521">
        <f t="shared" si="720"/>
        <v>0</v>
      </c>
      <c r="JU155" s="521">
        <f t="shared" si="721"/>
        <v>0</v>
      </c>
      <c r="JV155" s="521">
        <f t="shared" si="722"/>
        <v>0</v>
      </c>
      <c r="JW155" s="521">
        <f t="shared" si="723"/>
        <v>0</v>
      </c>
      <c r="JX155" s="521">
        <f t="shared" si="724"/>
        <v>0</v>
      </c>
      <c r="JY155" s="521">
        <f t="shared" si="725"/>
        <v>0</v>
      </c>
      <c r="JZ155" s="521">
        <f t="shared" si="726"/>
        <v>0</v>
      </c>
      <c r="KA155" s="521">
        <f t="shared" si="727"/>
        <v>0</v>
      </c>
      <c r="KB155" s="521">
        <f t="shared" si="728"/>
        <v>0</v>
      </c>
      <c r="KC155" s="521">
        <f t="shared" si="729"/>
        <v>0</v>
      </c>
      <c r="KD155" s="521">
        <f t="shared" si="730"/>
        <v>0</v>
      </c>
      <c r="KE155" s="521">
        <f t="shared" si="731"/>
        <v>0</v>
      </c>
      <c r="KF155" s="521">
        <f t="shared" si="612"/>
        <v>0</v>
      </c>
      <c r="KG155" s="521">
        <f t="shared" si="732"/>
        <v>0</v>
      </c>
      <c r="KH155" s="521">
        <f t="shared" si="733"/>
        <v>0</v>
      </c>
      <c r="KI155" s="522">
        <f t="shared" si="734"/>
        <v>0</v>
      </c>
      <c r="KJ155" s="521">
        <f t="shared" si="613"/>
        <v>0</v>
      </c>
      <c r="KK155" s="760">
        <f>IF(H155=1,VLOOKUP(C155,'総括表 (A表)'!$E$12:$AW$542,42,FALSE),)</f>
        <v>0</v>
      </c>
      <c r="KL155" s="524">
        <f t="shared" si="735"/>
        <v>0</v>
      </c>
      <c r="KM155" s="521" t="str">
        <f t="shared" si="614"/>
        <v/>
      </c>
      <c r="KN155" s="521" t="str">
        <f t="shared" si="615"/>
        <v/>
      </c>
      <c r="KO155" s="521" t="str">
        <f t="shared" si="736"/>
        <v/>
      </c>
      <c r="KP155" s="521" t="str">
        <f t="shared" si="616"/>
        <v/>
      </c>
      <c r="KQ155" s="521" t="str">
        <f t="shared" si="617"/>
        <v/>
      </c>
      <c r="KR155" s="521" t="str">
        <f t="shared" si="618"/>
        <v/>
      </c>
      <c r="KS155" s="521" t="str">
        <f t="shared" si="619"/>
        <v/>
      </c>
      <c r="KT155" s="521" t="str">
        <f t="shared" si="620"/>
        <v/>
      </c>
      <c r="KU155" s="760" t="str">
        <f t="shared" si="621"/>
        <v/>
      </c>
      <c r="KV155" s="521" t="str">
        <f t="shared" si="622"/>
        <v/>
      </c>
      <c r="KW155" s="520">
        <f t="shared" si="623"/>
        <v>0</v>
      </c>
      <c r="KX155" s="521" t="str">
        <f t="shared" si="737"/>
        <v/>
      </c>
      <c r="KY155" s="525">
        <f t="shared" si="624"/>
        <v>0</v>
      </c>
      <c r="KZ155" s="521" t="str">
        <f t="shared" si="625"/>
        <v/>
      </c>
      <c r="LA155" s="760" t="str">
        <f t="shared" si="626"/>
        <v/>
      </c>
      <c r="LB155" s="526" t="str">
        <f t="shared" si="627"/>
        <v>○</v>
      </c>
      <c r="LC155" s="520">
        <f t="shared" si="738"/>
        <v>0</v>
      </c>
      <c r="LD155" s="527">
        <f t="shared" si="739"/>
        <v>0</v>
      </c>
      <c r="LE155" s="527" t="str">
        <f t="shared" si="740"/>
        <v/>
      </c>
      <c r="LF155" s="761" t="str">
        <f t="shared" si="741"/>
        <v/>
      </c>
      <c r="LG155" s="735" t="str">
        <f t="shared" si="628"/>
        <v/>
      </c>
      <c r="LH155" s="530" t="str">
        <f t="shared" si="629"/>
        <v>○</v>
      </c>
      <c r="LI155" s="736">
        <f t="shared" si="630"/>
        <v>0</v>
      </c>
      <c r="LJ155" s="761">
        <f t="shared" si="631"/>
        <v>0</v>
      </c>
      <c r="LK155" s="532">
        <f t="shared" si="742"/>
        <v>0</v>
      </c>
      <c r="LL155" s="533" t="str">
        <f t="shared" si="743"/>
        <v>○</v>
      </c>
      <c r="LM155" s="600">
        <f t="shared" si="632"/>
        <v>0</v>
      </c>
      <c r="LN155" s="602" t="str">
        <f t="shared" si="744"/>
        <v>○</v>
      </c>
      <c r="LO155" s="608">
        <f t="shared" si="633"/>
        <v>0</v>
      </c>
      <c r="LP155" s="521" t="str">
        <f t="shared" si="634"/>
        <v/>
      </c>
      <c r="LQ155" s="607">
        <f t="shared" si="635"/>
        <v>0</v>
      </c>
      <c r="LR155" s="521" t="str">
        <f t="shared" si="636"/>
        <v/>
      </c>
      <c r="LS155" s="519" t="str">
        <f t="shared" si="637"/>
        <v/>
      </c>
      <c r="LT155" s="526" t="str">
        <f t="shared" si="638"/>
        <v>○</v>
      </c>
      <c r="LU155" s="601" t="str">
        <f t="shared" si="745"/>
        <v/>
      </c>
      <c r="LV155" s="601">
        <f t="shared" si="746"/>
        <v>0</v>
      </c>
      <c r="LW155" s="761">
        <f t="shared" si="639"/>
        <v>0</v>
      </c>
      <c r="LX155" s="735">
        <f t="shared" si="640"/>
        <v>0</v>
      </c>
      <c r="LY155" s="530" t="str">
        <f t="shared" si="641"/>
        <v>○</v>
      </c>
      <c r="LZ155" s="736">
        <f t="shared" si="642"/>
        <v>0</v>
      </c>
      <c r="MA155" s="761">
        <f t="shared" si="643"/>
        <v>0</v>
      </c>
      <c r="MB155" s="532">
        <f t="shared" si="644"/>
        <v>0</v>
      </c>
      <c r="MC155" s="533" t="str">
        <f t="shared" si="747"/>
        <v>○</v>
      </c>
      <c r="MD155" s="473">
        <f>IF(AND($H155=1,$T155=1),SUMIF($E$14:$E$213,E155,$CA$14:CA354),0)</f>
        <v>0</v>
      </c>
      <c r="ME155" s="856" t="str">
        <f t="shared" si="645"/>
        <v>○</v>
      </c>
      <c r="MF155" s="869" t="str">
        <f t="shared" si="748"/>
        <v/>
      </c>
      <c r="MG155" s="870" t="str">
        <f t="shared" si="646"/>
        <v/>
      </c>
      <c r="MH155" s="871" t="str">
        <f t="shared" si="647"/>
        <v/>
      </c>
      <c r="MI155" s="872" t="str">
        <f t="shared" si="749"/>
        <v/>
      </c>
      <c r="MJ155" s="873" t="str">
        <f t="shared" si="648"/>
        <v/>
      </c>
      <c r="MK155" s="874">
        <f t="shared" si="649"/>
        <v>0</v>
      </c>
    </row>
    <row r="156" spans="1:349" s="739" customFormat="1" ht="18.649999999999999" customHeight="1">
      <c r="A156" s="610">
        <f t="shared" si="559"/>
        <v>0</v>
      </c>
      <c r="B156" s="610">
        <f t="shared" si="563"/>
        <v>0</v>
      </c>
      <c r="C156" s="610">
        <f t="shared" si="570"/>
        <v>0</v>
      </c>
      <c r="D156" s="610">
        <f t="shared" si="564"/>
        <v>0</v>
      </c>
      <c r="E156" s="610">
        <f t="shared" si="565"/>
        <v>0</v>
      </c>
      <c r="F156" s="610">
        <f t="shared" si="566"/>
        <v>0</v>
      </c>
      <c r="G156" s="610">
        <f t="shared" si="567"/>
        <v>0</v>
      </c>
      <c r="H156" s="610">
        <f t="shared" si="568"/>
        <v>0</v>
      </c>
      <c r="I156" s="611">
        <f t="shared" si="576"/>
        <v>143</v>
      </c>
      <c r="J156" s="719"/>
      <c r="K156" s="720"/>
      <c r="L156" s="720"/>
      <c r="M156" s="720"/>
      <c r="N156" s="924"/>
      <c r="O156" s="918"/>
      <c r="P156" s="742"/>
      <c r="Q156" s="637">
        <f t="shared" si="650"/>
        <v>0</v>
      </c>
      <c r="R156" s="723"/>
      <c r="S156" s="724"/>
      <c r="T156" s="724"/>
      <c r="U156" s="724"/>
      <c r="V156" s="762">
        <f t="shared" si="569"/>
        <v>0</v>
      </c>
      <c r="W156" s="741"/>
      <c r="X156" s="745"/>
      <c r="Y156" s="745"/>
      <c r="Z156" s="741"/>
      <c r="AA156" s="639" t="str">
        <f t="shared" si="651"/>
        <v/>
      </c>
      <c r="AB156" s="640" t="str">
        <f t="shared" si="652"/>
        <v/>
      </c>
      <c r="AC156" s="731"/>
      <c r="AD156" s="641">
        <f t="shared" si="653"/>
        <v>0</v>
      </c>
      <c r="AE156" s="729"/>
      <c r="AF156" s="728">
        <f>'整理番号表 （R6時） '!$AC156</f>
        <v>0</v>
      </c>
      <c r="AG156" s="730">
        <f t="shared" si="560"/>
        <v>0</v>
      </c>
      <c r="AH156" s="731"/>
      <c r="AI156" s="731"/>
      <c r="AJ156" s="639">
        <f>IF(AI156&lt;&gt;0,VLOOKUP(AI156,'整理番号表 （R6時） '!$B$20:$F$47,2,FALSE),)</f>
        <v>0</v>
      </c>
      <c r="AK156" s="733"/>
      <c r="AL156" s="733"/>
      <c r="AM156" s="733"/>
      <c r="AN156" s="752"/>
      <c r="AO156" s="644" t="str">
        <f>IF(AND($S156=1,$AN156&lt;&gt;0),VLOOKUP(AN156,'整理番号表 （R6時） '!$P$6:$Q$39,2,FALSE),IF(AND($T156=1,$AN156&gt;0,$AN156&lt;=8),VLOOKUP($AN156,'整理番号表 （R6時） '!$P$6:$Q$13,2,FALSE),IF($AN156&gt;=9,"ﾘｰｽは1～8の数字を選択","")))</f>
        <v/>
      </c>
      <c r="AP156" s="865"/>
      <c r="AQ156" s="645">
        <f t="shared" si="654"/>
        <v>0</v>
      </c>
      <c r="AR156" s="810"/>
      <c r="AS156" s="741"/>
      <c r="AT156" s="756"/>
      <c r="AU156" s="757"/>
      <c r="AV156" s="755"/>
      <c r="AW156" s="752"/>
      <c r="AX156" s="751">
        <f>IF(AW156&lt;&gt;0,VLOOKUP(AW156,'整理番号表 （R6時） '!$P$43:$R$49,2,FALSE),)</f>
        <v>0</v>
      </c>
      <c r="AY156" s="758"/>
      <c r="AZ156" s="757"/>
      <c r="BA156" s="755"/>
      <c r="BB156" s="754"/>
      <c r="BC156" s="759">
        <f t="shared" si="655"/>
        <v>0</v>
      </c>
      <c r="BD156" s="763">
        <f t="shared" si="577"/>
        <v>0</v>
      </c>
      <c r="BE156" s="759">
        <f t="shared" si="656"/>
        <v>0</v>
      </c>
      <c r="BF156" s="508"/>
      <c r="BG156" s="508"/>
      <c r="BH156" s="508"/>
      <c r="BI156" s="509"/>
      <c r="BJ156" s="770" t="str">
        <f t="shared" si="657"/>
        <v/>
      </c>
      <c r="BK156" s="772" t="str">
        <f t="shared" si="658"/>
        <v/>
      </c>
      <c r="BL156" s="648">
        <f t="shared" si="659"/>
        <v>0</v>
      </c>
      <c r="BM156" s="836"/>
      <c r="BN156" s="748"/>
      <c r="BO156" s="593"/>
      <c r="BP156" s="902"/>
      <c r="BQ156" s="756"/>
      <c r="BR156" s="756"/>
      <c r="BS156" s="756"/>
      <c r="BT156" s="929" t="str">
        <f t="shared" si="752"/>
        <v/>
      </c>
      <c r="BU156" s="911"/>
      <c r="BV156" s="752"/>
      <c r="BW156" s="751">
        <f>IF(BV156&lt;&gt;0,VLOOKUP(BV156,'整理番号表 （R6時） '!$P$43:$R$49,2,FALSE),)</f>
        <v>0</v>
      </c>
      <c r="BX156" s="758"/>
      <c r="BY156" s="757"/>
      <c r="BZ156" s="759" t="str">
        <f t="shared" si="660"/>
        <v/>
      </c>
      <c r="CA156" s="712"/>
      <c r="CB156" s="759">
        <f t="shared" si="661"/>
        <v>0</v>
      </c>
      <c r="CC156" s="763" t="str">
        <f t="shared" si="578"/>
        <v/>
      </c>
      <c r="CD156" s="754"/>
      <c r="CE156" s="754"/>
      <c r="CF156" s="759">
        <f t="shared" si="662"/>
        <v>0</v>
      </c>
      <c r="CG156" s="748"/>
      <c r="CH156" s="748"/>
      <c r="CI156" s="622"/>
      <c r="CJ156" s="853"/>
      <c r="CK156" s="854"/>
      <c r="CL156" s="665" t="str">
        <f t="shared" si="663"/>
        <v/>
      </c>
      <c r="CM156" s="666" t="str">
        <f t="shared" si="579"/>
        <v/>
      </c>
      <c r="CN156" s="744"/>
      <c r="CO156" s="496"/>
      <c r="CP156" s="762" t="str">
        <f t="shared" si="580"/>
        <v/>
      </c>
      <c r="CQ156" s="740"/>
      <c r="CR156" s="749"/>
      <c r="CS156" s="740"/>
      <c r="CT156" s="740"/>
      <c r="CU156" s="740"/>
      <c r="CV156" s="649" t="str">
        <f t="shared" si="664"/>
        <v/>
      </c>
      <c r="CW156" s="547">
        <f t="shared" si="665"/>
        <v>0</v>
      </c>
      <c r="CX156" s="762" t="str">
        <f t="shared" si="581"/>
        <v/>
      </c>
      <c r="CY156" s="715"/>
      <c r="CZ156" s="740"/>
      <c r="DA156" s="715"/>
      <c r="DB156" s="715"/>
      <c r="DC156" s="714"/>
      <c r="DD156" s="649" t="str">
        <f t="shared" si="666"/>
        <v/>
      </c>
      <c r="DE156" s="547" t="str">
        <f t="shared" si="667"/>
        <v/>
      </c>
      <c r="DF156" s="762">
        <f t="shared" si="668"/>
        <v>0</v>
      </c>
      <c r="DG156" s="762" t="str">
        <f t="shared" si="669"/>
        <v/>
      </c>
      <c r="DH156" s="762">
        <f t="shared" si="670"/>
        <v>0</v>
      </c>
      <c r="DI156" s="762">
        <f t="shared" si="671"/>
        <v>0</v>
      </c>
      <c r="DJ156" s="762">
        <f t="shared" si="672"/>
        <v>0</v>
      </c>
      <c r="DK156" s="762">
        <f t="shared" si="673"/>
        <v>0</v>
      </c>
      <c r="DL156" s="762">
        <f t="shared" si="674"/>
        <v>0</v>
      </c>
      <c r="DM156" s="762" t="str">
        <f t="shared" si="675"/>
        <v/>
      </c>
      <c r="DN156" s="855"/>
      <c r="DO156" s="661">
        <f t="shared" si="753"/>
        <v>0</v>
      </c>
      <c r="DP156" s="336">
        <f t="shared" si="753"/>
        <v>0</v>
      </c>
      <c r="DQ156" s="336">
        <f t="shared" si="753"/>
        <v>0</v>
      </c>
      <c r="DR156" s="336">
        <f t="shared" si="753"/>
        <v>0</v>
      </c>
      <c r="DS156" s="336">
        <f t="shared" si="753"/>
        <v>0</v>
      </c>
      <c r="DT156" s="336">
        <f t="shared" si="753"/>
        <v>0</v>
      </c>
      <c r="DU156" s="336">
        <f t="shared" si="582"/>
        <v>0</v>
      </c>
      <c r="DV156" s="336">
        <f t="shared" si="754"/>
        <v>0</v>
      </c>
      <c r="DW156" s="336">
        <f t="shared" si="754"/>
        <v>0</v>
      </c>
      <c r="DX156" s="336">
        <f t="shared" si="754"/>
        <v>0</v>
      </c>
      <c r="DY156" s="336">
        <f t="shared" si="754"/>
        <v>0</v>
      </c>
      <c r="DZ156" s="336">
        <f t="shared" si="754"/>
        <v>0</v>
      </c>
      <c r="EA156" s="336">
        <f t="shared" si="754"/>
        <v>0</v>
      </c>
      <c r="EB156" s="336">
        <f t="shared" si="583"/>
        <v>0</v>
      </c>
      <c r="EC156" s="336">
        <f t="shared" si="584"/>
        <v>0</v>
      </c>
      <c r="ED156" s="336">
        <f t="shared" si="585"/>
        <v>0</v>
      </c>
      <c r="EE156" s="336">
        <f t="shared" si="586"/>
        <v>0</v>
      </c>
      <c r="EF156" s="336">
        <f t="shared" si="587"/>
        <v>0</v>
      </c>
      <c r="EG156" s="390">
        <f t="shared" si="588"/>
        <v>0</v>
      </c>
      <c r="EH156" s="650">
        <f t="shared" si="676"/>
        <v>0</v>
      </c>
      <c r="EI156" s="650">
        <f>IF($AA156=1,IF(SUM($EH156:EH156)&lt;&gt;1,IF(SUM(GR156,HC156,HL156)&gt;0,1,),),)</f>
        <v>0</v>
      </c>
      <c r="EJ156" s="650">
        <f>IF($AA156=1,IF(SUM($EH156:EI156)&lt;&gt;1,IF(SUM(GS156,HD156,HM156)&gt;0,1,),),)</f>
        <v>0</v>
      </c>
      <c r="EK156" s="650">
        <f>IF($AA156=1,IF(SUM($EH156:EJ156)&lt;&gt;1,IF(SUM(GT156,HE156,HN156)&gt;0,1,),),)</f>
        <v>0</v>
      </c>
      <c r="EL156" s="650">
        <f>IF($AA156=1,IF(SUM($EH156:EK156)&lt;&gt;1,IF(SUM(GU156,GZ156,HF156,HO156)&gt;0,1,),),)</f>
        <v>0</v>
      </c>
      <c r="EM156" s="650">
        <f>IF($AA156=1,IF(SUM($EH156:EK156)&lt;&gt;1,IF(SUM(GV156,HG156,HP156)&gt;0,1,),),)</f>
        <v>0</v>
      </c>
      <c r="EN156" s="650">
        <f>IF($AA156=1,IF(SUM($EH156:EL156)&lt;&gt;1,IF(SUM(GW156,HH156,HQ156)&gt;0,1,),),)</f>
        <v>0</v>
      </c>
      <c r="EO156" s="650">
        <f>IF($AA156=1,IF(SUM($EH156:EM156)&lt;&gt;1,IF(SUM(GX156,HI156,HR156)&gt;0,1,),),)</f>
        <v>0</v>
      </c>
      <c r="EP156" s="650">
        <f>IF($AA156=1,IF(SUM($EH156:EO156)&lt;&gt;1,IF(SUM(GY156,HJ156,HS156,HA156)&gt;0,1,),),)</f>
        <v>0</v>
      </c>
      <c r="EQ156" s="818"/>
      <c r="ER156" s="818"/>
      <c r="ES156" s="818"/>
      <c r="ET156" s="818"/>
      <c r="EU156" s="818"/>
      <c r="EV156" s="818"/>
      <c r="EW156" s="59"/>
      <c r="EX156" s="59"/>
      <c r="EY156" s="59"/>
      <c r="EZ156" s="59"/>
      <c r="FA156" s="59"/>
      <c r="FB156" s="650">
        <f t="shared" si="589"/>
        <v>0</v>
      </c>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11"/>
      <c r="GB156" s="59"/>
      <c r="GC156" s="932"/>
      <c r="GD156" s="662"/>
      <c r="GE156" s="512"/>
      <c r="GF156" s="513"/>
      <c r="GG156" s="514"/>
      <c r="GH156" s="514"/>
      <c r="GI156" s="515">
        <f t="shared" si="590"/>
        <v>0</v>
      </c>
      <c r="GJ156" s="516">
        <f t="shared" si="591"/>
        <v>0</v>
      </c>
      <c r="GK156" s="517">
        <f t="shared" si="592"/>
        <v>0</v>
      </c>
      <c r="GL156" s="518">
        <f t="shared" si="593"/>
        <v>0</v>
      </c>
      <c r="GM156" s="518">
        <f t="shared" si="594"/>
        <v>0</v>
      </c>
      <c r="GN156" s="518">
        <f t="shared" si="595"/>
        <v>0</v>
      </c>
      <c r="GO156" s="518">
        <f t="shared" si="596"/>
        <v>0</v>
      </c>
      <c r="GP156" s="517">
        <f t="shared" si="677"/>
        <v>0</v>
      </c>
      <c r="GQ156" s="517">
        <f t="shared" si="678"/>
        <v>0</v>
      </c>
      <c r="GR156" s="517">
        <f>IF($GF156&lt;&gt;1,IF(AND(SUM($GQ156:GQ156)&lt;&gt;1),IF($GI156&gt;=10,1,),),0)</f>
        <v>0</v>
      </c>
      <c r="GS156" s="517">
        <f>IF($GF156&lt;&gt;1,IF(AND(SUM($GQ156:GR156)&lt;&gt;1),IF(AND($GE156=1,$GI156&gt;=4),1,),),0)</f>
        <v>0</v>
      </c>
      <c r="GT156" s="517">
        <f>IF($GF156&lt;&gt;1,IF(AND(SUM($GQ156:GS156)&lt;&gt;1),IF(AND($GE156=1,$GI156&gt;=2),1,),),0)</f>
        <v>0</v>
      </c>
      <c r="GU156" s="517">
        <f>IF($GF156&lt;&gt;1,IF(AND(SUM($GQ156:GT156)&lt;&gt;1),IF(AND($GE156=1,$GI156&gt;0),1,),),0)</f>
        <v>0</v>
      </c>
      <c r="GV156" s="517">
        <f>IF($GF156&lt;&gt;1,IF(AND(SUM($GQ156:GU156)&lt;&gt;1),IF($GI156&gt;=4,1,),),0)</f>
        <v>0</v>
      </c>
      <c r="GW156" s="517">
        <f>IF($GF156&lt;&gt;1,IF(AND(SUM($GQ156:GV156)&lt;&gt;1),IF($GE156=1,1,),),0)</f>
        <v>0</v>
      </c>
      <c r="GX156" s="517">
        <f>IF($GF156&lt;&gt;1,IF(AND(SUM($GQ156:GW156)&lt;&gt;1),IF($GI156&gt;=2,1,),),0)</f>
        <v>0</v>
      </c>
      <c r="GY156" s="517">
        <f>IF($GF156&lt;&gt;1,IF(AND(SUM($GQ156:GX156)&lt;&gt;1),IF($GI156&gt;0,1,),),0)</f>
        <v>0</v>
      </c>
      <c r="GZ156" s="517">
        <f t="shared" si="679"/>
        <v>0</v>
      </c>
      <c r="HA156" s="517">
        <f>IF(AND(SUM($GZ156:GZ156)&lt;&gt;1,$GP156=4,$GF156=1,$GI156&gt;0),1,0)</f>
        <v>0</v>
      </c>
      <c r="HB156" s="517">
        <f t="shared" si="680"/>
        <v>0</v>
      </c>
      <c r="HC156" s="517">
        <f t="shared" si="681"/>
        <v>0</v>
      </c>
      <c r="HD156" s="517">
        <f>IF(AND($GP156=2,SUM($HB156:HC156)&lt;&gt;1),IF(AND($GE156=1,$GJ156&gt;=0.2),1,),)</f>
        <v>0</v>
      </c>
      <c r="HE156" s="517">
        <f>IF(AND($GP156=2,SUM($HB156:HD156)&lt;&gt;1),IF(AND($GE156=1,$GJ156&gt;=0.1),1,),)</f>
        <v>0</v>
      </c>
      <c r="HF156" s="517">
        <f>IF(AND($GP156=2,SUM($HB156:HE156)&lt;&gt;1),IF(AND($GE156=1,$GI156&gt;0),1,),)</f>
        <v>0</v>
      </c>
      <c r="HG156" s="517">
        <f>IF(AND($GP156=2,SUM($HB156:HF156)&lt;&gt;1),IF($GJ156&gt;=0.2,1,),)</f>
        <v>0</v>
      </c>
      <c r="HH156" s="517">
        <f>IF(AND($GP156=2,SUM($HB156:HG156)&lt;&gt;1),IF($GE156=1,1,),)</f>
        <v>0</v>
      </c>
      <c r="HI156" s="517">
        <f>IF(AND($GP156=2,SUM($HB156:HH156)&lt;&gt;1),IF($GJ156&gt;=0.1,1,),)</f>
        <v>0</v>
      </c>
      <c r="HJ156" s="517">
        <f>IF(AND(SUM($HB156:HI156)&lt;&gt;1,$GP156=2,$GI156&gt;0),1,)</f>
        <v>0</v>
      </c>
      <c r="HK156" s="517">
        <f t="shared" si="682"/>
        <v>0</v>
      </c>
      <c r="HL156" s="517">
        <f t="shared" si="683"/>
        <v>0</v>
      </c>
      <c r="HM156" s="517">
        <f>IF(AND($GP156=3,SUM($HK156:HL156)&lt;&gt;1),IF(AND($GE156=1,$GJ156&gt;=0.1),1,),)</f>
        <v>0</v>
      </c>
      <c r="HN156" s="517">
        <f>IF(AND($GP156=3,SUM($HK156:HM156)&lt;&gt;1),IF(AND($GE156=1,$GJ156&gt;=0.05),1,),)</f>
        <v>0</v>
      </c>
      <c r="HO156" s="517">
        <f>IF(AND($GP156=3,SUM($HK156:HN156)&lt;&gt;1),IF(AND($GE156=1,$GI156&gt;0),1,),)</f>
        <v>0</v>
      </c>
      <c r="HP156" s="517">
        <f>IF(AND($GP156=3,SUM($HK156:HO156)&lt;&gt;1),IF($GJ156&gt;=0.1,1,),)</f>
        <v>0</v>
      </c>
      <c r="HQ156" s="517">
        <f>IF(AND($GP156=3,SUM($HK156:HP156)&lt;&gt;1),IF($GE156=1,1,),)</f>
        <v>0</v>
      </c>
      <c r="HR156" s="517">
        <f>IF(AND($GP156=3,SUM($HK156:HQ156)&lt;&gt;1),IF($GJ156&gt;=0.05,1,),)</f>
        <v>0</v>
      </c>
      <c r="HS156" s="517">
        <f>IF(AND(SUM($HK156:HR156)&lt;&gt;1,$GP156=3,$GF156=1,$GI156&gt;0),1,)</f>
        <v>0</v>
      </c>
      <c r="HT156" s="831"/>
      <c r="HU156" s="520">
        <f t="shared" si="684"/>
        <v>0</v>
      </c>
      <c r="HV156" s="521">
        <f t="shared" si="685"/>
        <v>0</v>
      </c>
      <c r="HW156" s="521">
        <f t="shared" si="686"/>
        <v>0</v>
      </c>
      <c r="HX156" s="521">
        <f t="shared" si="687"/>
        <v>0</v>
      </c>
      <c r="HY156" s="521">
        <f t="shared" si="688"/>
        <v>0</v>
      </c>
      <c r="HZ156" s="521">
        <f t="shared" si="689"/>
        <v>0</v>
      </c>
      <c r="IA156" s="521">
        <f t="shared" si="690"/>
        <v>0</v>
      </c>
      <c r="IB156" s="521">
        <f t="shared" si="691"/>
        <v>0</v>
      </c>
      <c r="IC156" s="521">
        <f t="shared" si="692"/>
        <v>0</v>
      </c>
      <c r="ID156" s="521">
        <f t="shared" si="693"/>
        <v>0</v>
      </c>
      <c r="IE156" s="521">
        <f t="shared" si="694"/>
        <v>0</v>
      </c>
      <c r="IF156" s="521">
        <f t="shared" si="695"/>
        <v>0</v>
      </c>
      <c r="IG156" s="521">
        <f t="shared" si="696"/>
        <v>0</v>
      </c>
      <c r="IH156" s="521">
        <f t="shared" si="697"/>
        <v>0</v>
      </c>
      <c r="II156" s="521">
        <f t="shared" si="698"/>
        <v>0</v>
      </c>
      <c r="IJ156" s="521">
        <f t="shared" si="699"/>
        <v>0</v>
      </c>
      <c r="IK156" s="521">
        <f t="shared" si="700"/>
        <v>0</v>
      </c>
      <c r="IL156" s="521">
        <f t="shared" si="701"/>
        <v>0</v>
      </c>
      <c r="IM156" s="521">
        <f t="shared" si="702"/>
        <v>0</v>
      </c>
      <c r="IN156" s="521">
        <f t="shared" si="597"/>
        <v>0</v>
      </c>
      <c r="IO156" s="521">
        <f t="shared" si="598"/>
        <v>0</v>
      </c>
      <c r="IP156" s="521">
        <f t="shared" si="599"/>
        <v>0</v>
      </c>
      <c r="IQ156" s="521">
        <f t="shared" si="600"/>
        <v>0</v>
      </c>
      <c r="IR156" s="521">
        <f t="shared" si="601"/>
        <v>0</v>
      </c>
      <c r="IS156" s="521">
        <f t="shared" si="602"/>
        <v>0</v>
      </c>
      <c r="IT156" s="521">
        <f t="shared" si="603"/>
        <v>0</v>
      </c>
      <c r="IU156" s="521">
        <f t="shared" si="604"/>
        <v>0</v>
      </c>
      <c r="IV156" s="521">
        <f t="shared" si="605"/>
        <v>0</v>
      </c>
      <c r="IW156" s="823">
        <f t="shared" si="606"/>
        <v>0</v>
      </c>
      <c r="IX156" s="521">
        <f t="shared" si="607"/>
        <v>0</v>
      </c>
      <c r="IY156" s="521">
        <f t="shared" si="608"/>
        <v>0</v>
      </c>
      <c r="IZ156" s="823">
        <f t="shared" si="703"/>
        <v>0</v>
      </c>
      <c r="JA156" s="521">
        <f t="shared" si="609"/>
        <v>0</v>
      </c>
      <c r="JB156" s="521">
        <f t="shared" si="610"/>
        <v>0</v>
      </c>
      <c r="JC156" s="521">
        <f t="shared" si="611"/>
        <v>0</v>
      </c>
      <c r="JD156" s="521">
        <f t="shared" si="704"/>
        <v>0</v>
      </c>
      <c r="JE156" s="521">
        <f t="shared" si="705"/>
        <v>0</v>
      </c>
      <c r="JF156" s="521">
        <f t="shared" si="706"/>
        <v>0</v>
      </c>
      <c r="JG156" s="521">
        <f t="shared" si="707"/>
        <v>0</v>
      </c>
      <c r="JH156" s="521">
        <f t="shared" si="708"/>
        <v>0</v>
      </c>
      <c r="JI156" s="521">
        <f t="shared" si="709"/>
        <v>0</v>
      </c>
      <c r="JJ156" s="521">
        <f t="shared" si="710"/>
        <v>0</v>
      </c>
      <c r="JK156" s="521">
        <f t="shared" si="711"/>
        <v>0</v>
      </c>
      <c r="JL156" s="521">
        <f t="shared" si="712"/>
        <v>0</v>
      </c>
      <c r="JM156" s="521">
        <f t="shared" si="713"/>
        <v>0</v>
      </c>
      <c r="JN156" s="521">
        <f t="shared" si="714"/>
        <v>0</v>
      </c>
      <c r="JO156" s="521">
        <f t="shared" si="715"/>
        <v>0</v>
      </c>
      <c r="JP156" s="521">
        <f t="shared" si="716"/>
        <v>0</v>
      </c>
      <c r="JQ156" s="521">
        <f t="shared" si="717"/>
        <v>0</v>
      </c>
      <c r="JR156" s="521">
        <f t="shared" si="718"/>
        <v>0</v>
      </c>
      <c r="JS156" s="521">
        <f t="shared" si="719"/>
        <v>0</v>
      </c>
      <c r="JT156" s="521">
        <f t="shared" si="720"/>
        <v>0</v>
      </c>
      <c r="JU156" s="521">
        <f t="shared" si="721"/>
        <v>0</v>
      </c>
      <c r="JV156" s="521">
        <f t="shared" si="722"/>
        <v>0</v>
      </c>
      <c r="JW156" s="521">
        <f t="shared" si="723"/>
        <v>0</v>
      </c>
      <c r="JX156" s="521">
        <f t="shared" si="724"/>
        <v>0</v>
      </c>
      <c r="JY156" s="521">
        <f t="shared" si="725"/>
        <v>0</v>
      </c>
      <c r="JZ156" s="521">
        <f t="shared" si="726"/>
        <v>0</v>
      </c>
      <c r="KA156" s="521">
        <f t="shared" si="727"/>
        <v>0</v>
      </c>
      <c r="KB156" s="521">
        <f t="shared" si="728"/>
        <v>0</v>
      </c>
      <c r="KC156" s="521">
        <f t="shared" si="729"/>
        <v>0</v>
      </c>
      <c r="KD156" s="521">
        <f t="shared" si="730"/>
        <v>0</v>
      </c>
      <c r="KE156" s="521">
        <f t="shared" si="731"/>
        <v>0</v>
      </c>
      <c r="KF156" s="521">
        <f t="shared" si="612"/>
        <v>0</v>
      </c>
      <c r="KG156" s="521">
        <f t="shared" si="732"/>
        <v>0</v>
      </c>
      <c r="KH156" s="521">
        <f t="shared" si="733"/>
        <v>0</v>
      </c>
      <c r="KI156" s="522">
        <f t="shared" si="734"/>
        <v>0</v>
      </c>
      <c r="KJ156" s="521">
        <f t="shared" si="613"/>
        <v>0</v>
      </c>
      <c r="KK156" s="760">
        <f>IF(H156=1,VLOOKUP(C156,'総括表 (A表)'!$E$12:$AW$542,42,FALSE),)</f>
        <v>0</v>
      </c>
      <c r="KL156" s="524">
        <f t="shared" si="735"/>
        <v>0</v>
      </c>
      <c r="KM156" s="521" t="str">
        <f t="shared" si="614"/>
        <v/>
      </c>
      <c r="KN156" s="521" t="str">
        <f t="shared" si="615"/>
        <v/>
      </c>
      <c r="KO156" s="521" t="str">
        <f t="shared" si="736"/>
        <v/>
      </c>
      <c r="KP156" s="521" t="str">
        <f t="shared" si="616"/>
        <v/>
      </c>
      <c r="KQ156" s="521" t="str">
        <f t="shared" si="617"/>
        <v/>
      </c>
      <c r="KR156" s="521" t="str">
        <f t="shared" si="618"/>
        <v/>
      </c>
      <c r="KS156" s="521" t="str">
        <f t="shared" si="619"/>
        <v/>
      </c>
      <c r="KT156" s="521" t="str">
        <f t="shared" si="620"/>
        <v/>
      </c>
      <c r="KU156" s="760" t="str">
        <f t="shared" si="621"/>
        <v/>
      </c>
      <c r="KV156" s="521" t="str">
        <f t="shared" si="622"/>
        <v/>
      </c>
      <c r="KW156" s="520">
        <f t="shared" si="623"/>
        <v>0</v>
      </c>
      <c r="KX156" s="521" t="str">
        <f t="shared" si="737"/>
        <v/>
      </c>
      <c r="KY156" s="525">
        <f t="shared" si="624"/>
        <v>0</v>
      </c>
      <c r="KZ156" s="521" t="str">
        <f t="shared" si="625"/>
        <v/>
      </c>
      <c r="LA156" s="760" t="str">
        <f t="shared" si="626"/>
        <v/>
      </c>
      <c r="LB156" s="526" t="str">
        <f t="shared" si="627"/>
        <v>○</v>
      </c>
      <c r="LC156" s="520">
        <f t="shared" si="738"/>
        <v>0</v>
      </c>
      <c r="LD156" s="527">
        <f t="shared" si="739"/>
        <v>0</v>
      </c>
      <c r="LE156" s="527" t="str">
        <f t="shared" si="740"/>
        <v/>
      </c>
      <c r="LF156" s="761" t="str">
        <f t="shared" si="741"/>
        <v/>
      </c>
      <c r="LG156" s="735" t="str">
        <f t="shared" si="628"/>
        <v/>
      </c>
      <c r="LH156" s="530" t="str">
        <f t="shared" si="629"/>
        <v>○</v>
      </c>
      <c r="LI156" s="736">
        <f t="shared" si="630"/>
        <v>0</v>
      </c>
      <c r="LJ156" s="761">
        <f t="shared" si="631"/>
        <v>0</v>
      </c>
      <c r="LK156" s="532">
        <f t="shared" si="742"/>
        <v>0</v>
      </c>
      <c r="LL156" s="533" t="str">
        <f t="shared" si="743"/>
        <v>○</v>
      </c>
      <c r="LM156" s="600">
        <f t="shared" si="632"/>
        <v>0</v>
      </c>
      <c r="LN156" s="602" t="str">
        <f t="shared" si="744"/>
        <v>○</v>
      </c>
      <c r="LO156" s="608">
        <f t="shared" si="633"/>
        <v>0</v>
      </c>
      <c r="LP156" s="521" t="str">
        <f t="shared" si="634"/>
        <v/>
      </c>
      <c r="LQ156" s="607">
        <f t="shared" si="635"/>
        <v>0</v>
      </c>
      <c r="LR156" s="521" t="str">
        <f t="shared" si="636"/>
        <v/>
      </c>
      <c r="LS156" s="519" t="str">
        <f t="shared" si="637"/>
        <v/>
      </c>
      <c r="LT156" s="526" t="str">
        <f t="shared" si="638"/>
        <v>○</v>
      </c>
      <c r="LU156" s="601" t="str">
        <f t="shared" si="745"/>
        <v/>
      </c>
      <c r="LV156" s="601">
        <f t="shared" si="746"/>
        <v>0</v>
      </c>
      <c r="LW156" s="761">
        <f t="shared" si="639"/>
        <v>0</v>
      </c>
      <c r="LX156" s="735">
        <f t="shared" si="640"/>
        <v>0</v>
      </c>
      <c r="LY156" s="530" t="str">
        <f t="shared" si="641"/>
        <v>○</v>
      </c>
      <c r="LZ156" s="736">
        <f t="shared" si="642"/>
        <v>0</v>
      </c>
      <c r="MA156" s="761">
        <f t="shared" si="643"/>
        <v>0</v>
      </c>
      <c r="MB156" s="532">
        <f t="shared" si="644"/>
        <v>0</v>
      </c>
      <c r="MC156" s="533" t="str">
        <f t="shared" si="747"/>
        <v>○</v>
      </c>
      <c r="MD156" s="473">
        <f>IF(AND($H156=1,$T156=1),SUMIF($E$14:$E$213,E156,$CA$14:CA355),0)</f>
        <v>0</v>
      </c>
      <c r="ME156" s="856" t="str">
        <f t="shared" si="645"/>
        <v>○</v>
      </c>
      <c r="MF156" s="869" t="str">
        <f t="shared" si="748"/>
        <v/>
      </c>
      <c r="MG156" s="870" t="str">
        <f t="shared" si="646"/>
        <v/>
      </c>
      <c r="MH156" s="871" t="str">
        <f t="shared" si="647"/>
        <v/>
      </c>
      <c r="MI156" s="872" t="str">
        <f t="shared" si="749"/>
        <v/>
      </c>
      <c r="MJ156" s="873" t="str">
        <f t="shared" si="648"/>
        <v/>
      </c>
      <c r="MK156" s="874">
        <f t="shared" si="649"/>
        <v>0</v>
      </c>
    </row>
    <row r="157" spans="1:349" s="739" customFormat="1" ht="18.649999999999999" customHeight="1">
      <c r="A157" s="610">
        <f t="shared" si="559"/>
        <v>0</v>
      </c>
      <c r="B157" s="610">
        <f t="shared" si="563"/>
        <v>0</v>
      </c>
      <c r="C157" s="610">
        <f t="shared" si="570"/>
        <v>0</v>
      </c>
      <c r="D157" s="610">
        <f t="shared" si="564"/>
        <v>0</v>
      </c>
      <c r="E157" s="610">
        <f t="shared" si="565"/>
        <v>0</v>
      </c>
      <c r="F157" s="610">
        <f t="shared" si="566"/>
        <v>0</v>
      </c>
      <c r="G157" s="610">
        <f t="shared" si="567"/>
        <v>0</v>
      </c>
      <c r="H157" s="610">
        <f t="shared" si="568"/>
        <v>0</v>
      </c>
      <c r="I157" s="611">
        <f t="shared" si="576"/>
        <v>144</v>
      </c>
      <c r="J157" s="719"/>
      <c r="K157" s="720"/>
      <c r="L157" s="720"/>
      <c r="M157" s="720"/>
      <c r="N157" s="924"/>
      <c r="O157" s="918"/>
      <c r="P157" s="742"/>
      <c r="Q157" s="637">
        <f t="shared" si="650"/>
        <v>0</v>
      </c>
      <c r="R157" s="723"/>
      <c r="S157" s="724"/>
      <c r="T157" s="724"/>
      <c r="U157" s="724"/>
      <c r="V157" s="762">
        <f t="shared" si="569"/>
        <v>0</v>
      </c>
      <c r="W157" s="741"/>
      <c r="X157" s="745"/>
      <c r="Y157" s="745"/>
      <c r="Z157" s="741"/>
      <c r="AA157" s="639" t="str">
        <f t="shared" si="651"/>
        <v/>
      </c>
      <c r="AB157" s="640" t="str">
        <f t="shared" si="652"/>
        <v/>
      </c>
      <c r="AC157" s="731"/>
      <c r="AD157" s="641">
        <f t="shared" si="653"/>
        <v>0</v>
      </c>
      <c r="AE157" s="729"/>
      <c r="AF157" s="728">
        <f>'整理番号表 （R6時） '!$AC157</f>
        <v>0</v>
      </c>
      <c r="AG157" s="730">
        <f t="shared" si="560"/>
        <v>0</v>
      </c>
      <c r="AH157" s="731"/>
      <c r="AI157" s="731"/>
      <c r="AJ157" s="639">
        <f>IF(AI157&lt;&gt;0,VLOOKUP(AI157,'整理番号表 （R6時） '!$B$20:$F$47,2,FALSE),)</f>
        <v>0</v>
      </c>
      <c r="AK157" s="733"/>
      <c r="AL157" s="733"/>
      <c r="AM157" s="733"/>
      <c r="AN157" s="752"/>
      <c r="AO157" s="644" t="str">
        <f>IF(AND($S157=1,$AN157&lt;&gt;0),VLOOKUP(AN157,'整理番号表 （R6時） '!$P$6:$Q$39,2,FALSE),IF(AND($T157=1,$AN157&gt;0,$AN157&lt;=8),VLOOKUP($AN157,'整理番号表 （R6時） '!$P$6:$Q$13,2,FALSE),IF($AN157&gt;=9,"ﾘｰｽは1～8の数字を選択","")))</f>
        <v/>
      </c>
      <c r="AP157" s="865"/>
      <c r="AQ157" s="645">
        <f t="shared" si="654"/>
        <v>0</v>
      </c>
      <c r="AR157" s="810"/>
      <c r="AS157" s="741"/>
      <c r="AT157" s="756"/>
      <c r="AU157" s="757"/>
      <c r="AV157" s="755"/>
      <c r="AW157" s="752"/>
      <c r="AX157" s="751">
        <f>IF(AW157&lt;&gt;0,VLOOKUP(AW157,'整理番号表 （R6時） '!$P$43:$R$49,2,FALSE),)</f>
        <v>0</v>
      </c>
      <c r="AY157" s="758"/>
      <c r="AZ157" s="757"/>
      <c r="BA157" s="755"/>
      <c r="BB157" s="754"/>
      <c r="BC157" s="759">
        <f t="shared" si="655"/>
        <v>0</v>
      </c>
      <c r="BD157" s="763">
        <f t="shared" si="577"/>
        <v>0</v>
      </c>
      <c r="BE157" s="759">
        <f t="shared" si="656"/>
        <v>0</v>
      </c>
      <c r="BF157" s="508"/>
      <c r="BG157" s="508"/>
      <c r="BH157" s="508"/>
      <c r="BI157" s="509"/>
      <c r="BJ157" s="770" t="str">
        <f t="shared" si="657"/>
        <v/>
      </c>
      <c r="BK157" s="772" t="str">
        <f t="shared" si="658"/>
        <v/>
      </c>
      <c r="BL157" s="648">
        <f t="shared" si="659"/>
        <v>0</v>
      </c>
      <c r="BM157" s="836"/>
      <c r="BN157" s="748"/>
      <c r="BO157" s="593"/>
      <c r="BP157" s="902"/>
      <c r="BQ157" s="756"/>
      <c r="BR157" s="756"/>
      <c r="BS157" s="756"/>
      <c r="BT157" s="929" t="str">
        <f t="shared" si="752"/>
        <v/>
      </c>
      <c r="BU157" s="911"/>
      <c r="BV157" s="752"/>
      <c r="BW157" s="751">
        <f>IF(BV157&lt;&gt;0,VLOOKUP(BV157,'整理番号表 （R6時） '!$P$43:$R$49,2,FALSE),)</f>
        <v>0</v>
      </c>
      <c r="BX157" s="758"/>
      <c r="BY157" s="757"/>
      <c r="BZ157" s="759" t="str">
        <f t="shared" si="660"/>
        <v/>
      </c>
      <c r="CA157" s="712"/>
      <c r="CB157" s="759">
        <f t="shared" si="661"/>
        <v>0</v>
      </c>
      <c r="CC157" s="763" t="str">
        <f t="shared" si="578"/>
        <v/>
      </c>
      <c r="CD157" s="754"/>
      <c r="CE157" s="754"/>
      <c r="CF157" s="759">
        <f t="shared" si="662"/>
        <v>0</v>
      </c>
      <c r="CG157" s="748"/>
      <c r="CH157" s="748"/>
      <c r="CI157" s="622"/>
      <c r="CJ157" s="853"/>
      <c r="CK157" s="854"/>
      <c r="CL157" s="665" t="str">
        <f t="shared" si="663"/>
        <v/>
      </c>
      <c r="CM157" s="666" t="str">
        <f t="shared" si="579"/>
        <v/>
      </c>
      <c r="CN157" s="744"/>
      <c r="CO157" s="496"/>
      <c r="CP157" s="762" t="str">
        <f t="shared" si="580"/>
        <v/>
      </c>
      <c r="CQ157" s="740"/>
      <c r="CR157" s="749"/>
      <c r="CS157" s="740"/>
      <c r="CT157" s="740"/>
      <c r="CU157" s="740"/>
      <c r="CV157" s="649" t="str">
        <f t="shared" si="664"/>
        <v/>
      </c>
      <c r="CW157" s="547">
        <f t="shared" si="665"/>
        <v>0</v>
      </c>
      <c r="CX157" s="762" t="str">
        <f t="shared" si="581"/>
        <v/>
      </c>
      <c r="CY157" s="715"/>
      <c r="CZ157" s="740"/>
      <c r="DA157" s="715"/>
      <c r="DB157" s="715"/>
      <c r="DC157" s="714"/>
      <c r="DD157" s="649" t="str">
        <f t="shared" si="666"/>
        <v/>
      </c>
      <c r="DE157" s="547" t="str">
        <f t="shared" si="667"/>
        <v/>
      </c>
      <c r="DF157" s="762">
        <f t="shared" si="668"/>
        <v>0</v>
      </c>
      <c r="DG157" s="762" t="str">
        <f t="shared" si="669"/>
        <v/>
      </c>
      <c r="DH157" s="762">
        <f t="shared" si="670"/>
        <v>0</v>
      </c>
      <c r="DI157" s="762">
        <f t="shared" si="671"/>
        <v>0</v>
      </c>
      <c r="DJ157" s="762">
        <f t="shared" si="672"/>
        <v>0</v>
      </c>
      <c r="DK157" s="762">
        <f t="shared" si="673"/>
        <v>0</v>
      </c>
      <c r="DL157" s="762">
        <f t="shared" si="674"/>
        <v>0</v>
      </c>
      <c r="DM157" s="762" t="str">
        <f t="shared" si="675"/>
        <v/>
      </c>
      <c r="DN157" s="855"/>
      <c r="DO157" s="661">
        <f t="shared" si="753"/>
        <v>0</v>
      </c>
      <c r="DP157" s="336">
        <f t="shared" si="753"/>
        <v>0</v>
      </c>
      <c r="DQ157" s="336">
        <f t="shared" si="753"/>
        <v>0</v>
      </c>
      <c r="DR157" s="336">
        <f t="shared" si="753"/>
        <v>0</v>
      </c>
      <c r="DS157" s="336">
        <f t="shared" si="753"/>
        <v>0</v>
      </c>
      <c r="DT157" s="336">
        <f t="shared" si="753"/>
        <v>0</v>
      </c>
      <c r="DU157" s="336">
        <f t="shared" si="582"/>
        <v>0</v>
      </c>
      <c r="DV157" s="336">
        <f t="shared" si="754"/>
        <v>0</v>
      </c>
      <c r="DW157" s="336">
        <f t="shared" si="754"/>
        <v>0</v>
      </c>
      <c r="DX157" s="336">
        <f t="shared" si="754"/>
        <v>0</v>
      </c>
      <c r="DY157" s="336">
        <f t="shared" si="754"/>
        <v>0</v>
      </c>
      <c r="DZ157" s="336">
        <f t="shared" si="754"/>
        <v>0</v>
      </c>
      <c r="EA157" s="336">
        <f t="shared" si="754"/>
        <v>0</v>
      </c>
      <c r="EB157" s="336">
        <f t="shared" si="583"/>
        <v>0</v>
      </c>
      <c r="EC157" s="336">
        <f t="shared" si="584"/>
        <v>0</v>
      </c>
      <c r="ED157" s="336">
        <f t="shared" si="585"/>
        <v>0</v>
      </c>
      <c r="EE157" s="336">
        <f t="shared" si="586"/>
        <v>0</v>
      </c>
      <c r="EF157" s="336">
        <f t="shared" si="587"/>
        <v>0</v>
      </c>
      <c r="EG157" s="390">
        <f t="shared" si="588"/>
        <v>0</v>
      </c>
      <c r="EH157" s="650">
        <f t="shared" si="676"/>
        <v>0</v>
      </c>
      <c r="EI157" s="650">
        <f>IF($AA157=1,IF(SUM($EH157:EH157)&lt;&gt;1,IF(SUM(GR157,HC157,HL157)&gt;0,1,),),)</f>
        <v>0</v>
      </c>
      <c r="EJ157" s="650">
        <f>IF($AA157=1,IF(SUM($EH157:EI157)&lt;&gt;1,IF(SUM(GS157,HD157,HM157)&gt;0,1,),),)</f>
        <v>0</v>
      </c>
      <c r="EK157" s="650">
        <f>IF($AA157=1,IF(SUM($EH157:EJ157)&lt;&gt;1,IF(SUM(GT157,HE157,HN157)&gt;0,1,),),)</f>
        <v>0</v>
      </c>
      <c r="EL157" s="650">
        <f>IF($AA157=1,IF(SUM($EH157:EK157)&lt;&gt;1,IF(SUM(GU157,GZ157,HF157,HO157)&gt;0,1,),),)</f>
        <v>0</v>
      </c>
      <c r="EM157" s="650">
        <f>IF($AA157=1,IF(SUM($EH157:EK157)&lt;&gt;1,IF(SUM(GV157,HG157,HP157)&gt;0,1,),),)</f>
        <v>0</v>
      </c>
      <c r="EN157" s="650">
        <f>IF($AA157=1,IF(SUM($EH157:EL157)&lt;&gt;1,IF(SUM(GW157,HH157,HQ157)&gt;0,1,),),)</f>
        <v>0</v>
      </c>
      <c r="EO157" s="650">
        <f>IF($AA157=1,IF(SUM($EH157:EM157)&lt;&gt;1,IF(SUM(GX157,HI157,HR157)&gt;0,1,),),)</f>
        <v>0</v>
      </c>
      <c r="EP157" s="650">
        <f>IF($AA157=1,IF(SUM($EH157:EO157)&lt;&gt;1,IF(SUM(GY157,HJ157,HS157,HA157)&gt;0,1,),),)</f>
        <v>0</v>
      </c>
      <c r="EQ157" s="818"/>
      <c r="ER157" s="818"/>
      <c r="ES157" s="818"/>
      <c r="ET157" s="818"/>
      <c r="EU157" s="818"/>
      <c r="EV157" s="818"/>
      <c r="EW157" s="59"/>
      <c r="EX157" s="59"/>
      <c r="EY157" s="59"/>
      <c r="EZ157" s="59"/>
      <c r="FA157" s="59"/>
      <c r="FB157" s="650">
        <f t="shared" si="589"/>
        <v>0</v>
      </c>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11"/>
      <c r="GB157" s="59"/>
      <c r="GC157" s="932"/>
      <c r="GD157" s="662"/>
      <c r="GE157" s="512"/>
      <c r="GF157" s="513"/>
      <c r="GG157" s="514"/>
      <c r="GH157" s="514"/>
      <c r="GI157" s="515">
        <f t="shared" si="590"/>
        <v>0</v>
      </c>
      <c r="GJ157" s="516">
        <f t="shared" si="591"/>
        <v>0</v>
      </c>
      <c r="GK157" s="517">
        <f t="shared" si="592"/>
        <v>0</v>
      </c>
      <c r="GL157" s="518">
        <f t="shared" si="593"/>
        <v>0</v>
      </c>
      <c r="GM157" s="518">
        <f t="shared" si="594"/>
        <v>0</v>
      </c>
      <c r="GN157" s="518">
        <f t="shared" si="595"/>
        <v>0</v>
      </c>
      <c r="GO157" s="518">
        <f t="shared" si="596"/>
        <v>0</v>
      </c>
      <c r="GP157" s="517">
        <f t="shared" si="677"/>
        <v>0</v>
      </c>
      <c r="GQ157" s="517">
        <f t="shared" si="678"/>
        <v>0</v>
      </c>
      <c r="GR157" s="517">
        <f>IF($GF157&lt;&gt;1,IF(AND(SUM($GQ157:GQ157)&lt;&gt;1),IF($GI157&gt;=10,1,),),0)</f>
        <v>0</v>
      </c>
      <c r="GS157" s="517">
        <f>IF($GF157&lt;&gt;1,IF(AND(SUM($GQ157:GR157)&lt;&gt;1),IF(AND($GE157=1,$GI157&gt;=4),1,),),0)</f>
        <v>0</v>
      </c>
      <c r="GT157" s="517">
        <f>IF($GF157&lt;&gt;1,IF(AND(SUM($GQ157:GS157)&lt;&gt;1),IF(AND($GE157=1,$GI157&gt;=2),1,),),0)</f>
        <v>0</v>
      </c>
      <c r="GU157" s="517">
        <f>IF($GF157&lt;&gt;1,IF(AND(SUM($GQ157:GT157)&lt;&gt;1),IF(AND($GE157=1,$GI157&gt;0),1,),),0)</f>
        <v>0</v>
      </c>
      <c r="GV157" s="517">
        <f>IF($GF157&lt;&gt;1,IF(AND(SUM($GQ157:GU157)&lt;&gt;1),IF($GI157&gt;=4,1,),),0)</f>
        <v>0</v>
      </c>
      <c r="GW157" s="517">
        <f>IF($GF157&lt;&gt;1,IF(AND(SUM($GQ157:GV157)&lt;&gt;1),IF($GE157=1,1,),),0)</f>
        <v>0</v>
      </c>
      <c r="GX157" s="517">
        <f>IF($GF157&lt;&gt;1,IF(AND(SUM($GQ157:GW157)&lt;&gt;1),IF($GI157&gt;=2,1,),),0)</f>
        <v>0</v>
      </c>
      <c r="GY157" s="517">
        <f>IF($GF157&lt;&gt;1,IF(AND(SUM($GQ157:GX157)&lt;&gt;1),IF($GI157&gt;0,1,),),0)</f>
        <v>0</v>
      </c>
      <c r="GZ157" s="517">
        <f t="shared" si="679"/>
        <v>0</v>
      </c>
      <c r="HA157" s="517">
        <f>IF(AND(SUM($GZ157:GZ157)&lt;&gt;1,$GP157=4,$GF157=1,$GI157&gt;0),1,0)</f>
        <v>0</v>
      </c>
      <c r="HB157" s="517">
        <f t="shared" si="680"/>
        <v>0</v>
      </c>
      <c r="HC157" s="517">
        <f t="shared" si="681"/>
        <v>0</v>
      </c>
      <c r="HD157" s="517">
        <f>IF(AND($GP157=2,SUM($HB157:HC157)&lt;&gt;1),IF(AND($GE157=1,$GJ157&gt;=0.2),1,),)</f>
        <v>0</v>
      </c>
      <c r="HE157" s="517">
        <f>IF(AND($GP157=2,SUM($HB157:HD157)&lt;&gt;1),IF(AND($GE157=1,$GJ157&gt;=0.1),1,),)</f>
        <v>0</v>
      </c>
      <c r="HF157" s="517">
        <f>IF(AND($GP157=2,SUM($HB157:HE157)&lt;&gt;1),IF(AND($GE157=1,$GI157&gt;0),1,),)</f>
        <v>0</v>
      </c>
      <c r="HG157" s="517">
        <f>IF(AND($GP157=2,SUM($HB157:HF157)&lt;&gt;1),IF($GJ157&gt;=0.2,1,),)</f>
        <v>0</v>
      </c>
      <c r="HH157" s="517">
        <f>IF(AND($GP157=2,SUM($HB157:HG157)&lt;&gt;1),IF($GE157=1,1,),)</f>
        <v>0</v>
      </c>
      <c r="HI157" s="517">
        <f>IF(AND($GP157=2,SUM($HB157:HH157)&lt;&gt;1),IF($GJ157&gt;=0.1,1,),)</f>
        <v>0</v>
      </c>
      <c r="HJ157" s="517">
        <f>IF(AND(SUM($HB157:HI157)&lt;&gt;1,$GP157=2,$GI157&gt;0),1,)</f>
        <v>0</v>
      </c>
      <c r="HK157" s="517">
        <f t="shared" si="682"/>
        <v>0</v>
      </c>
      <c r="HL157" s="517">
        <f t="shared" si="683"/>
        <v>0</v>
      </c>
      <c r="HM157" s="517">
        <f>IF(AND($GP157=3,SUM($HK157:HL157)&lt;&gt;1),IF(AND($GE157=1,$GJ157&gt;=0.1),1,),)</f>
        <v>0</v>
      </c>
      <c r="HN157" s="517">
        <f>IF(AND($GP157=3,SUM($HK157:HM157)&lt;&gt;1),IF(AND($GE157=1,$GJ157&gt;=0.05),1,),)</f>
        <v>0</v>
      </c>
      <c r="HO157" s="517">
        <f>IF(AND($GP157=3,SUM($HK157:HN157)&lt;&gt;1),IF(AND($GE157=1,$GI157&gt;0),1,),)</f>
        <v>0</v>
      </c>
      <c r="HP157" s="517">
        <f>IF(AND($GP157=3,SUM($HK157:HO157)&lt;&gt;1),IF($GJ157&gt;=0.1,1,),)</f>
        <v>0</v>
      </c>
      <c r="HQ157" s="517">
        <f>IF(AND($GP157=3,SUM($HK157:HP157)&lt;&gt;1),IF($GE157=1,1,),)</f>
        <v>0</v>
      </c>
      <c r="HR157" s="517">
        <f>IF(AND($GP157=3,SUM($HK157:HQ157)&lt;&gt;1),IF($GJ157&gt;=0.05,1,),)</f>
        <v>0</v>
      </c>
      <c r="HS157" s="517">
        <f>IF(AND(SUM($HK157:HR157)&lt;&gt;1,$GP157=3,$GF157=1,$GI157&gt;0),1,)</f>
        <v>0</v>
      </c>
      <c r="HT157" s="831"/>
      <c r="HU157" s="520">
        <f t="shared" si="684"/>
        <v>0</v>
      </c>
      <c r="HV157" s="521">
        <f t="shared" si="685"/>
        <v>0</v>
      </c>
      <c r="HW157" s="521">
        <f t="shared" si="686"/>
        <v>0</v>
      </c>
      <c r="HX157" s="521">
        <f t="shared" si="687"/>
        <v>0</v>
      </c>
      <c r="HY157" s="521">
        <f t="shared" si="688"/>
        <v>0</v>
      </c>
      <c r="HZ157" s="521">
        <f t="shared" si="689"/>
        <v>0</v>
      </c>
      <c r="IA157" s="521">
        <f t="shared" si="690"/>
        <v>0</v>
      </c>
      <c r="IB157" s="521">
        <f t="shared" si="691"/>
        <v>0</v>
      </c>
      <c r="IC157" s="521">
        <f t="shared" si="692"/>
        <v>0</v>
      </c>
      <c r="ID157" s="521">
        <f t="shared" si="693"/>
        <v>0</v>
      </c>
      <c r="IE157" s="521">
        <f t="shared" si="694"/>
        <v>0</v>
      </c>
      <c r="IF157" s="521">
        <f t="shared" si="695"/>
        <v>0</v>
      </c>
      <c r="IG157" s="521">
        <f t="shared" si="696"/>
        <v>0</v>
      </c>
      <c r="IH157" s="521">
        <f t="shared" si="697"/>
        <v>0</v>
      </c>
      <c r="II157" s="521">
        <f t="shared" si="698"/>
        <v>0</v>
      </c>
      <c r="IJ157" s="521">
        <f t="shared" si="699"/>
        <v>0</v>
      </c>
      <c r="IK157" s="521">
        <f t="shared" si="700"/>
        <v>0</v>
      </c>
      <c r="IL157" s="521">
        <f t="shared" si="701"/>
        <v>0</v>
      </c>
      <c r="IM157" s="521">
        <f t="shared" si="702"/>
        <v>0</v>
      </c>
      <c r="IN157" s="521">
        <f t="shared" si="597"/>
        <v>0</v>
      </c>
      <c r="IO157" s="521">
        <f t="shared" si="598"/>
        <v>0</v>
      </c>
      <c r="IP157" s="521">
        <f t="shared" si="599"/>
        <v>0</v>
      </c>
      <c r="IQ157" s="521">
        <f t="shared" si="600"/>
        <v>0</v>
      </c>
      <c r="IR157" s="521">
        <f t="shared" si="601"/>
        <v>0</v>
      </c>
      <c r="IS157" s="521">
        <f t="shared" si="602"/>
        <v>0</v>
      </c>
      <c r="IT157" s="521">
        <f t="shared" si="603"/>
        <v>0</v>
      </c>
      <c r="IU157" s="521">
        <f t="shared" si="604"/>
        <v>0</v>
      </c>
      <c r="IV157" s="521">
        <f t="shared" si="605"/>
        <v>0</v>
      </c>
      <c r="IW157" s="823">
        <f t="shared" si="606"/>
        <v>0</v>
      </c>
      <c r="IX157" s="521">
        <f t="shared" si="607"/>
        <v>0</v>
      </c>
      <c r="IY157" s="521">
        <f t="shared" si="608"/>
        <v>0</v>
      </c>
      <c r="IZ157" s="823">
        <f t="shared" si="703"/>
        <v>0</v>
      </c>
      <c r="JA157" s="521">
        <f t="shared" si="609"/>
        <v>0</v>
      </c>
      <c r="JB157" s="521">
        <f t="shared" si="610"/>
        <v>0</v>
      </c>
      <c r="JC157" s="521">
        <f t="shared" si="611"/>
        <v>0</v>
      </c>
      <c r="JD157" s="521">
        <f t="shared" si="704"/>
        <v>0</v>
      </c>
      <c r="JE157" s="521">
        <f t="shared" si="705"/>
        <v>0</v>
      </c>
      <c r="JF157" s="521">
        <f t="shared" si="706"/>
        <v>0</v>
      </c>
      <c r="JG157" s="521">
        <f t="shared" si="707"/>
        <v>0</v>
      </c>
      <c r="JH157" s="521">
        <f t="shared" si="708"/>
        <v>0</v>
      </c>
      <c r="JI157" s="521">
        <f t="shared" si="709"/>
        <v>0</v>
      </c>
      <c r="JJ157" s="521">
        <f t="shared" si="710"/>
        <v>0</v>
      </c>
      <c r="JK157" s="521">
        <f t="shared" si="711"/>
        <v>0</v>
      </c>
      <c r="JL157" s="521">
        <f t="shared" si="712"/>
        <v>0</v>
      </c>
      <c r="JM157" s="521">
        <f t="shared" si="713"/>
        <v>0</v>
      </c>
      <c r="JN157" s="521">
        <f t="shared" si="714"/>
        <v>0</v>
      </c>
      <c r="JO157" s="521">
        <f t="shared" si="715"/>
        <v>0</v>
      </c>
      <c r="JP157" s="521">
        <f t="shared" si="716"/>
        <v>0</v>
      </c>
      <c r="JQ157" s="521">
        <f t="shared" si="717"/>
        <v>0</v>
      </c>
      <c r="JR157" s="521">
        <f t="shared" si="718"/>
        <v>0</v>
      </c>
      <c r="JS157" s="521">
        <f t="shared" si="719"/>
        <v>0</v>
      </c>
      <c r="JT157" s="521">
        <f t="shared" si="720"/>
        <v>0</v>
      </c>
      <c r="JU157" s="521">
        <f t="shared" si="721"/>
        <v>0</v>
      </c>
      <c r="JV157" s="521">
        <f t="shared" si="722"/>
        <v>0</v>
      </c>
      <c r="JW157" s="521">
        <f t="shared" si="723"/>
        <v>0</v>
      </c>
      <c r="JX157" s="521">
        <f t="shared" si="724"/>
        <v>0</v>
      </c>
      <c r="JY157" s="521">
        <f t="shared" si="725"/>
        <v>0</v>
      </c>
      <c r="JZ157" s="521">
        <f t="shared" si="726"/>
        <v>0</v>
      </c>
      <c r="KA157" s="521">
        <f t="shared" si="727"/>
        <v>0</v>
      </c>
      <c r="KB157" s="521">
        <f t="shared" si="728"/>
        <v>0</v>
      </c>
      <c r="KC157" s="521">
        <f t="shared" si="729"/>
        <v>0</v>
      </c>
      <c r="KD157" s="521">
        <f t="shared" si="730"/>
        <v>0</v>
      </c>
      <c r="KE157" s="521">
        <f t="shared" si="731"/>
        <v>0</v>
      </c>
      <c r="KF157" s="521">
        <f t="shared" si="612"/>
        <v>0</v>
      </c>
      <c r="KG157" s="521">
        <f t="shared" si="732"/>
        <v>0</v>
      </c>
      <c r="KH157" s="521">
        <f t="shared" si="733"/>
        <v>0</v>
      </c>
      <c r="KI157" s="522">
        <f t="shared" si="734"/>
        <v>0</v>
      </c>
      <c r="KJ157" s="521">
        <f t="shared" si="613"/>
        <v>0</v>
      </c>
      <c r="KK157" s="760">
        <f>IF(H157=1,VLOOKUP(C157,'総括表 (A表)'!$E$12:$AW$542,42,FALSE),)</f>
        <v>0</v>
      </c>
      <c r="KL157" s="524">
        <f t="shared" si="735"/>
        <v>0</v>
      </c>
      <c r="KM157" s="521" t="str">
        <f t="shared" si="614"/>
        <v/>
      </c>
      <c r="KN157" s="521" t="str">
        <f t="shared" si="615"/>
        <v/>
      </c>
      <c r="KO157" s="521" t="str">
        <f t="shared" si="736"/>
        <v/>
      </c>
      <c r="KP157" s="521" t="str">
        <f t="shared" si="616"/>
        <v/>
      </c>
      <c r="KQ157" s="521" t="str">
        <f t="shared" si="617"/>
        <v/>
      </c>
      <c r="KR157" s="521" t="str">
        <f t="shared" si="618"/>
        <v/>
      </c>
      <c r="KS157" s="521" t="str">
        <f t="shared" si="619"/>
        <v/>
      </c>
      <c r="KT157" s="521" t="str">
        <f t="shared" si="620"/>
        <v/>
      </c>
      <c r="KU157" s="760" t="str">
        <f t="shared" si="621"/>
        <v/>
      </c>
      <c r="KV157" s="521" t="str">
        <f t="shared" si="622"/>
        <v/>
      </c>
      <c r="KW157" s="520">
        <f t="shared" si="623"/>
        <v>0</v>
      </c>
      <c r="KX157" s="521" t="str">
        <f t="shared" si="737"/>
        <v/>
      </c>
      <c r="KY157" s="525">
        <f t="shared" si="624"/>
        <v>0</v>
      </c>
      <c r="KZ157" s="521" t="str">
        <f t="shared" si="625"/>
        <v/>
      </c>
      <c r="LA157" s="760" t="str">
        <f t="shared" si="626"/>
        <v/>
      </c>
      <c r="LB157" s="526" t="str">
        <f t="shared" si="627"/>
        <v>○</v>
      </c>
      <c r="LC157" s="520">
        <f t="shared" si="738"/>
        <v>0</v>
      </c>
      <c r="LD157" s="527">
        <f t="shared" si="739"/>
        <v>0</v>
      </c>
      <c r="LE157" s="527" t="str">
        <f t="shared" si="740"/>
        <v/>
      </c>
      <c r="LF157" s="761" t="str">
        <f t="shared" si="741"/>
        <v/>
      </c>
      <c r="LG157" s="735" t="str">
        <f t="shared" si="628"/>
        <v/>
      </c>
      <c r="LH157" s="530" t="str">
        <f t="shared" si="629"/>
        <v>○</v>
      </c>
      <c r="LI157" s="736">
        <f t="shared" si="630"/>
        <v>0</v>
      </c>
      <c r="LJ157" s="761">
        <f t="shared" si="631"/>
        <v>0</v>
      </c>
      <c r="LK157" s="532">
        <f t="shared" si="742"/>
        <v>0</v>
      </c>
      <c r="LL157" s="533" t="str">
        <f t="shared" si="743"/>
        <v>○</v>
      </c>
      <c r="LM157" s="600">
        <f t="shared" si="632"/>
        <v>0</v>
      </c>
      <c r="LN157" s="602" t="str">
        <f t="shared" si="744"/>
        <v>○</v>
      </c>
      <c r="LO157" s="608">
        <f t="shared" si="633"/>
        <v>0</v>
      </c>
      <c r="LP157" s="521" t="str">
        <f t="shared" si="634"/>
        <v/>
      </c>
      <c r="LQ157" s="607">
        <f t="shared" si="635"/>
        <v>0</v>
      </c>
      <c r="LR157" s="521" t="str">
        <f t="shared" si="636"/>
        <v/>
      </c>
      <c r="LS157" s="519" t="str">
        <f t="shared" si="637"/>
        <v/>
      </c>
      <c r="LT157" s="526" t="str">
        <f t="shared" si="638"/>
        <v>○</v>
      </c>
      <c r="LU157" s="601" t="str">
        <f t="shared" si="745"/>
        <v/>
      </c>
      <c r="LV157" s="601">
        <f t="shared" si="746"/>
        <v>0</v>
      </c>
      <c r="LW157" s="761">
        <f t="shared" si="639"/>
        <v>0</v>
      </c>
      <c r="LX157" s="735">
        <f t="shared" si="640"/>
        <v>0</v>
      </c>
      <c r="LY157" s="530" t="str">
        <f t="shared" si="641"/>
        <v>○</v>
      </c>
      <c r="LZ157" s="736">
        <f t="shared" si="642"/>
        <v>0</v>
      </c>
      <c r="MA157" s="761">
        <f t="shared" si="643"/>
        <v>0</v>
      </c>
      <c r="MB157" s="532">
        <f t="shared" si="644"/>
        <v>0</v>
      </c>
      <c r="MC157" s="533" t="str">
        <f t="shared" si="747"/>
        <v>○</v>
      </c>
      <c r="MD157" s="473">
        <f>IF(AND($H157=1,$T157=1),SUMIF($E$14:$E$213,E157,$CA$14:CA356),0)</f>
        <v>0</v>
      </c>
      <c r="ME157" s="856" t="str">
        <f t="shared" si="645"/>
        <v>○</v>
      </c>
      <c r="MF157" s="869" t="str">
        <f t="shared" si="748"/>
        <v/>
      </c>
      <c r="MG157" s="870" t="str">
        <f t="shared" si="646"/>
        <v/>
      </c>
      <c r="MH157" s="871" t="str">
        <f t="shared" si="647"/>
        <v/>
      </c>
      <c r="MI157" s="872" t="str">
        <f t="shared" si="749"/>
        <v/>
      </c>
      <c r="MJ157" s="873" t="str">
        <f t="shared" si="648"/>
        <v/>
      </c>
      <c r="MK157" s="874">
        <f t="shared" si="649"/>
        <v>0</v>
      </c>
    </row>
    <row r="158" spans="1:349" s="739" customFormat="1" ht="18.649999999999999" customHeight="1">
      <c r="A158" s="610">
        <f t="shared" si="559"/>
        <v>0</v>
      </c>
      <c r="B158" s="610">
        <f t="shared" si="563"/>
        <v>0</v>
      </c>
      <c r="C158" s="610">
        <f t="shared" si="570"/>
        <v>0</v>
      </c>
      <c r="D158" s="610">
        <f t="shared" si="564"/>
        <v>0</v>
      </c>
      <c r="E158" s="610">
        <f t="shared" si="565"/>
        <v>0</v>
      </c>
      <c r="F158" s="610">
        <f t="shared" si="566"/>
        <v>0</v>
      </c>
      <c r="G158" s="610">
        <f t="shared" si="567"/>
        <v>0</v>
      </c>
      <c r="H158" s="610">
        <f t="shared" si="568"/>
        <v>0</v>
      </c>
      <c r="I158" s="611">
        <f t="shared" si="576"/>
        <v>145</v>
      </c>
      <c r="J158" s="719"/>
      <c r="K158" s="720"/>
      <c r="L158" s="720"/>
      <c r="M158" s="720"/>
      <c r="N158" s="924"/>
      <c r="O158" s="918"/>
      <c r="P158" s="742"/>
      <c r="Q158" s="637">
        <f t="shared" si="650"/>
        <v>0</v>
      </c>
      <c r="R158" s="723"/>
      <c r="S158" s="724"/>
      <c r="T158" s="724"/>
      <c r="U158" s="724"/>
      <c r="V158" s="762">
        <f t="shared" si="569"/>
        <v>0</v>
      </c>
      <c r="W158" s="741"/>
      <c r="X158" s="745"/>
      <c r="Y158" s="745"/>
      <c r="Z158" s="741"/>
      <c r="AA158" s="639" t="str">
        <f t="shared" si="651"/>
        <v/>
      </c>
      <c r="AB158" s="640" t="str">
        <f t="shared" si="652"/>
        <v/>
      </c>
      <c r="AC158" s="731"/>
      <c r="AD158" s="641">
        <f t="shared" si="653"/>
        <v>0</v>
      </c>
      <c r="AE158" s="729"/>
      <c r="AF158" s="728">
        <f>'整理番号表 （R6時） '!$AC158</f>
        <v>0</v>
      </c>
      <c r="AG158" s="730">
        <f t="shared" si="560"/>
        <v>0</v>
      </c>
      <c r="AH158" s="731"/>
      <c r="AI158" s="731"/>
      <c r="AJ158" s="639">
        <f>IF(AI158&lt;&gt;0,VLOOKUP(AI158,'整理番号表 （R6時） '!$B$20:$F$47,2,FALSE),)</f>
        <v>0</v>
      </c>
      <c r="AK158" s="733"/>
      <c r="AL158" s="733"/>
      <c r="AM158" s="733"/>
      <c r="AN158" s="752"/>
      <c r="AO158" s="644" t="str">
        <f>IF(AND($S158=1,$AN158&lt;&gt;0),VLOOKUP(AN158,'整理番号表 （R6時） '!$P$6:$Q$39,2,FALSE),IF(AND($T158=1,$AN158&gt;0,$AN158&lt;=8),VLOOKUP($AN158,'整理番号表 （R6時） '!$P$6:$Q$13,2,FALSE),IF($AN158&gt;=9,"ﾘｰｽは1～8の数字を選択","")))</f>
        <v/>
      </c>
      <c r="AP158" s="865"/>
      <c r="AQ158" s="645">
        <f t="shared" si="654"/>
        <v>0</v>
      </c>
      <c r="AR158" s="810"/>
      <c r="AS158" s="741"/>
      <c r="AT158" s="756"/>
      <c r="AU158" s="757"/>
      <c r="AV158" s="755"/>
      <c r="AW158" s="752"/>
      <c r="AX158" s="751">
        <f>IF(AW158&lt;&gt;0,VLOOKUP(AW158,'整理番号表 （R6時） '!$P$43:$R$49,2,FALSE),)</f>
        <v>0</v>
      </c>
      <c r="AY158" s="758"/>
      <c r="AZ158" s="757"/>
      <c r="BA158" s="755"/>
      <c r="BB158" s="754"/>
      <c r="BC158" s="759">
        <f t="shared" si="655"/>
        <v>0</v>
      </c>
      <c r="BD158" s="763">
        <f t="shared" si="577"/>
        <v>0</v>
      </c>
      <c r="BE158" s="759">
        <f t="shared" si="656"/>
        <v>0</v>
      </c>
      <c r="BF158" s="508"/>
      <c r="BG158" s="508"/>
      <c r="BH158" s="508"/>
      <c r="BI158" s="509"/>
      <c r="BJ158" s="770" t="str">
        <f t="shared" si="657"/>
        <v/>
      </c>
      <c r="BK158" s="772" t="str">
        <f t="shared" si="658"/>
        <v/>
      </c>
      <c r="BL158" s="648">
        <f t="shared" si="659"/>
        <v>0</v>
      </c>
      <c r="BM158" s="836"/>
      <c r="BN158" s="748"/>
      <c r="BO158" s="593"/>
      <c r="BP158" s="902"/>
      <c r="BQ158" s="756"/>
      <c r="BR158" s="756"/>
      <c r="BS158" s="756"/>
      <c r="BT158" s="929" t="str">
        <f t="shared" si="752"/>
        <v/>
      </c>
      <c r="BU158" s="911"/>
      <c r="BV158" s="752"/>
      <c r="BW158" s="751">
        <f>IF(BV158&lt;&gt;0,VLOOKUP(BV158,'整理番号表 （R6時） '!$P$43:$R$49,2,FALSE),)</f>
        <v>0</v>
      </c>
      <c r="BX158" s="758"/>
      <c r="BY158" s="757"/>
      <c r="BZ158" s="759" t="str">
        <f t="shared" si="660"/>
        <v/>
      </c>
      <c r="CA158" s="712"/>
      <c r="CB158" s="759">
        <f t="shared" si="661"/>
        <v>0</v>
      </c>
      <c r="CC158" s="763" t="str">
        <f t="shared" si="578"/>
        <v/>
      </c>
      <c r="CD158" s="754"/>
      <c r="CE158" s="754"/>
      <c r="CF158" s="759">
        <f t="shared" si="662"/>
        <v>0</v>
      </c>
      <c r="CG158" s="748"/>
      <c r="CH158" s="748"/>
      <c r="CI158" s="622"/>
      <c r="CJ158" s="853"/>
      <c r="CK158" s="854"/>
      <c r="CL158" s="665" t="str">
        <f t="shared" si="663"/>
        <v/>
      </c>
      <c r="CM158" s="666" t="str">
        <f t="shared" si="579"/>
        <v/>
      </c>
      <c r="CN158" s="744"/>
      <c r="CO158" s="496"/>
      <c r="CP158" s="762" t="str">
        <f t="shared" si="580"/>
        <v/>
      </c>
      <c r="CQ158" s="740"/>
      <c r="CR158" s="749"/>
      <c r="CS158" s="740"/>
      <c r="CT158" s="740"/>
      <c r="CU158" s="740"/>
      <c r="CV158" s="649" t="str">
        <f t="shared" si="664"/>
        <v/>
      </c>
      <c r="CW158" s="547">
        <f t="shared" si="665"/>
        <v>0</v>
      </c>
      <c r="CX158" s="762" t="str">
        <f t="shared" si="581"/>
        <v/>
      </c>
      <c r="CY158" s="715"/>
      <c r="CZ158" s="740"/>
      <c r="DA158" s="715"/>
      <c r="DB158" s="715"/>
      <c r="DC158" s="714"/>
      <c r="DD158" s="649" t="str">
        <f t="shared" si="666"/>
        <v/>
      </c>
      <c r="DE158" s="547" t="str">
        <f t="shared" si="667"/>
        <v/>
      </c>
      <c r="DF158" s="762">
        <f t="shared" si="668"/>
        <v>0</v>
      </c>
      <c r="DG158" s="762" t="str">
        <f t="shared" si="669"/>
        <v/>
      </c>
      <c r="DH158" s="762">
        <f t="shared" si="670"/>
        <v>0</v>
      </c>
      <c r="DI158" s="762">
        <f t="shared" si="671"/>
        <v>0</v>
      </c>
      <c r="DJ158" s="762">
        <f t="shared" si="672"/>
        <v>0</v>
      </c>
      <c r="DK158" s="762">
        <f t="shared" si="673"/>
        <v>0</v>
      </c>
      <c r="DL158" s="762">
        <f t="shared" si="674"/>
        <v>0</v>
      </c>
      <c r="DM158" s="762" t="str">
        <f t="shared" si="675"/>
        <v/>
      </c>
      <c r="DN158" s="855"/>
      <c r="DO158" s="661">
        <f t="shared" si="753"/>
        <v>0</v>
      </c>
      <c r="DP158" s="336">
        <f t="shared" si="753"/>
        <v>0</v>
      </c>
      <c r="DQ158" s="336">
        <f t="shared" si="753"/>
        <v>0</v>
      </c>
      <c r="DR158" s="336">
        <f t="shared" si="753"/>
        <v>0</v>
      </c>
      <c r="DS158" s="336">
        <f t="shared" si="753"/>
        <v>0</v>
      </c>
      <c r="DT158" s="336">
        <f t="shared" si="753"/>
        <v>0</v>
      </c>
      <c r="DU158" s="336">
        <f t="shared" si="582"/>
        <v>0</v>
      </c>
      <c r="DV158" s="336">
        <f t="shared" si="754"/>
        <v>0</v>
      </c>
      <c r="DW158" s="336">
        <f t="shared" si="754"/>
        <v>0</v>
      </c>
      <c r="DX158" s="336">
        <f t="shared" si="754"/>
        <v>0</v>
      </c>
      <c r="DY158" s="336">
        <f t="shared" si="754"/>
        <v>0</v>
      </c>
      <c r="DZ158" s="336">
        <f t="shared" si="754"/>
        <v>0</v>
      </c>
      <c r="EA158" s="336">
        <f t="shared" si="754"/>
        <v>0</v>
      </c>
      <c r="EB158" s="336">
        <f t="shared" si="583"/>
        <v>0</v>
      </c>
      <c r="EC158" s="336">
        <f t="shared" si="584"/>
        <v>0</v>
      </c>
      <c r="ED158" s="336">
        <f t="shared" si="585"/>
        <v>0</v>
      </c>
      <c r="EE158" s="336">
        <f t="shared" si="586"/>
        <v>0</v>
      </c>
      <c r="EF158" s="336">
        <f t="shared" si="587"/>
        <v>0</v>
      </c>
      <c r="EG158" s="390">
        <f t="shared" si="588"/>
        <v>0</v>
      </c>
      <c r="EH158" s="650">
        <f t="shared" si="676"/>
        <v>0</v>
      </c>
      <c r="EI158" s="650">
        <f>IF($AA158=1,IF(SUM($EH158:EH158)&lt;&gt;1,IF(SUM(GR158,HC158,HL158)&gt;0,1,),),)</f>
        <v>0</v>
      </c>
      <c r="EJ158" s="650">
        <f>IF($AA158=1,IF(SUM($EH158:EI158)&lt;&gt;1,IF(SUM(GS158,HD158,HM158)&gt;0,1,),),)</f>
        <v>0</v>
      </c>
      <c r="EK158" s="650">
        <f>IF($AA158=1,IF(SUM($EH158:EJ158)&lt;&gt;1,IF(SUM(GT158,HE158,HN158)&gt;0,1,),),)</f>
        <v>0</v>
      </c>
      <c r="EL158" s="650">
        <f>IF($AA158=1,IF(SUM($EH158:EK158)&lt;&gt;1,IF(SUM(GU158,GZ158,HF158,HO158)&gt;0,1,),),)</f>
        <v>0</v>
      </c>
      <c r="EM158" s="650">
        <f>IF($AA158=1,IF(SUM($EH158:EK158)&lt;&gt;1,IF(SUM(GV158,HG158,HP158)&gt;0,1,),),)</f>
        <v>0</v>
      </c>
      <c r="EN158" s="650">
        <f>IF($AA158=1,IF(SUM($EH158:EL158)&lt;&gt;1,IF(SUM(GW158,HH158,HQ158)&gt;0,1,),),)</f>
        <v>0</v>
      </c>
      <c r="EO158" s="650">
        <f>IF($AA158=1,IF(SUM($EH158:EM158)&lt;&gt;1,IF(SUM(GX158,HI158,HR158)&gt;0,1,),),)</f>
        <v>0</v>
      </c>
      <c r="EP158" s="650">
        <f>IF($AA158=1,IF(SUM($EH158:EO158)&lt;&gt;1,IF(SUM(GY158,HJ158,HS158,HA158)&gt;0,1,),),)</f>
        <v>0</v>
      </c>
      <c r="EQ158" s="818"/>
      <c r="ER158" s="818"/>
      <c r="ES158" s="818"/>
      <c r="ET158" s="818"/>
      <c r="EU158" s="818"/>
      <c r="EV158" s="818"/>
      <c r="EW158" s="59"/>
      <c r="EX158" s="59"/>
      <c r="EY158" s="59"/>
      <c r="EZ158" s="59"/>
      <c r="FA158" s="59"/>
      <c r="FB158" s="650">
        <f t="shared" si="589"/>
        <v>0</v>
      </c>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11"/>
      <c r="GB158" s="59"/>
      <c r="GC158" s="932"/>
      <c r="GD158" s="662"/>
      <c r="GE158" s="512"/>
      <c r="GF158" s="513"/>
      <c r="GG158" s="514"/>
      <c r="GH158" s="514"/>
      <c r="GI158" s="515">
        <f t="shared" si="590"/>
        <v>0</v>
      </c>
      <c r="GJ158" s="516">
        <f t="shared" si="591"/>
        <v>0</v>
      </c>
      <c r="GK158" s="517">
        <f t="shared" si="592"/>
        <v>0</v>
      </c>
      <c r="GL158" s="518">
        <f t="shared" si="593"/>
        <v>0</v>
      </c>
      <c r="GM158" s="518">
        <f t="shared" si="594"/>
        <v>0</v>
      </c>
      <c r="GN158" s="518">
        <f t="shared" si="595"/>
        <v>0</v>
      </c>
      <c r="GO158" s="518">
        <f t="shared" si="596"/>
        <v>0</v>
      </c>
      <c r="GP158" s="517">
        <f t="shared" si="677"/>
        <v>0</v>
      </c>
      <c r="GQ158" s="517">
        <f t="shared" si="678"/>
        <v>0</v>
      </c>
      <c r="GR158" s="517">
        <f>IF($GF158&lt;&gt;1,IF(AND(SUM($GQ158:GQ158)&lt;&gt;1),IF($GI158&gt;=10,1,),),0)</f>
        <v>0</v>
      </c>
      <c r="GS158" s="517">
        <f>IF($GF158&lt;&gt;1,IF(AND(SUM($GQ158:GR158)&lt;&gt;1),IF(AND($GE158=1,$GI158&gt;=4),1,),),0)</f>
        <v>0</v>
      </c>
      <c r="GT158" s="517">
        <f>IF($GF158&lt;&gt;1,IF(AND(SUM($GQ158:GS158)&lt;&gt;1),IF(AND($GE158=1,$GI158&gt;=2),1,),),0)</f>
        <v>0</v>
      </c>
      <c r="GU158" s="517">
        <f>IF($GF158&lt;&gt;1,IF(AND(SUM($GQ158:GT158)&lt;&gt;1),IF(AND($GE158=1,$GI158&gt;0),1,),),0)</f>
        <v>0</v>
      </c>
      <c r="GV158" s="517">
        <f>IF($GF158&lt;&gt;1,IF(AND(SUM($GQ158:GU158)&lt;&gt;1),IF($GI158&gt;=4,1,),),0)</f>
        <v>0</v>
      </c>
      <c r="GW158" s="517">
        <f>IF($GF158&lt;&gt;1,IF(AND(SUM($GQ158:GV158)&lt;&gt;1),IF($GE158=1,1,),),0)</f>
        <v>0</v>
      </c>
      <c r="GX158" s="517">
        <f>IF($GF158&lt;&gt;1,IF(AND(SUM($GQ158:GW158)&lt;&gt;1),IF($GI158&gt;=2,1,),),0)</f>
        <v>0</v>
      </c>
      <c r="GY158" s="517">
        <f>IF($GF158&lt;&gt;1,IF(AND(SUM($GQ158:GX158)&lt;&gt;1),IF($GI158&gt;0,1,),),0)</f>
        <v>0</v>
      </c>
      <c r="GZ158" s="517">
        <f t="shared" si="679"/>
        <v>0</v>
      </c>
      <c r="HA158" s="517">
        <f>IF(AND(SUM($GZ158:GZ158)&lt;&gt;1,$GP158=4,$GF158=1,$GI158&gt;0),1,0)</f>
        <v>0</v>
      </c>
      <c r="HB158" s="517">
        <f t="shared" si="680"/>
        <v>0</v>
      </c>
      <c r="HC158" s="517">
        <f t="shared" si="681"/>
        <v>0</v>
      </c>
      <c r="HD158" s="517">
        <f>IF(AND($GP158=2,SUM($HB158:HC158)&lt;&gt;1),IF(AND($GE158=1,$GJ158&gt;=0.2),1,),)</f>
        <v>0</v>
      </c>
      <c r="HE158" s="517">
        <f>IF(AND($GP158=2,SUM($HB158:HD158)&lt;&gt;1),IF(AND($GE158=1,$GJ158&gt;=0.1),1,),)</f>
        <v>0</v>
      </c>
      <c r="HF158" s="517">
        <f>IF(AND($GP158=2,SUM($HB158:HE158)&lt;&gt;1),IF(AND($GE158=1,$GI158&gt;0),1,),)</f>
        <v>0</v>
      </c>
      <c r="HG158" s="517">
        <f>IF(AND($GP158=2,SUM($HB158:HF158)&lt;&gt;1),IF($GJ158&gt;=0.2,1,),)</f>
        <v>0</v>
      </c>
      <c r="HH158" s="517">
        <f>IF(AND($GP158=2,SUM($HB158:HG158)&lt;&gt;1),IF($GE158=1,1,),)</f>
        <v>0</v>
      </c>
      <c r="HI158" s="517">
        <f>IF(AND($GP158=2,SUM($HB158:HH158)&lt;&gt;1),IF($GJ158&gt;=0.1,1,),)</f>
        <v>0</v>
      </c>
      <c r="HJ158" s="517">
        <f>IF(AND(SUM($HB158:HI158)&lt;&gt;1,$GP158=2,$GI158&gt;0),1,)</f>
        <v>0</v>
      </c>
      <c r="HK158" s="517">
        <f t="shared" si="682"/>
        <v>0</v>
      </c>
      <c r="HL158" s="517">
        <f t="shared" si="683"/>
        <v>0</v>
      </c>
      <c r="HM158" s="517">
        <f>IF(AND($GP158=3,SUM($HK158:HL158)&lt;&gt;1),IF(AND($GE158=1,$GJ158&gt;=0.1),1,),)</f>
        <v>0</v>
      </c>
      <c r="HN158" s="517">
        <f>IF(AND($GP158=3,SUM($HK158:HM158)&lt;&gt;1),IF(AND($GE158=1,$GJ158&gt;=0.05),1,),)</f>
        <v>0</v>
      </c>
      <c r="HO158" s="517">
        <f>IF(AND($GP158=3,SUM($HK158:HN158)&lt;&gt;1),IF(AND($GE158=1,$GI158&gt;0),1,),)</f>
        <v>0</v>
      </c>
      <c r="HP158" s="517">
        <f>IF(AND($GP158=3,SUM($HK158:HO158)&lt;&gt;1),IF($GJ158&gt;=0.1,1,),)</f>
        <v>0</v>
      </c>
      <c r="HQ158" s="517">
        <f>IF(AND($GP158=3,SUM($HK158:HP158)&lt;&gt;1),IF($GE158=1,1,),)</f>
        <v>0</v>
      </c>
      <c r="HR158" s="517">
        <f>IF(AND($GP158=3,SUM($HK158:HQ158)&lt;&gt;1),IF($GJ158&gt;=0.05,1,),)</f>
        <v>0</v>
      </c>
      <c r="HS158" s="517">
        <f>IF(AND(SUM($HK158:HR158)&lt;&gt;1,$GP158=3,$GF158=1,$GI158&gt;0),1,)</f>
        <v>0</v>
      </c>
      <c r="HT158" s="831"/>
      <c r="HU158" s="520">
        <f t="shared" si="684"/>
        <v>0</v>
      </c>
      <c r="HV158" s="521">
        <f t="shared" si="685"/>
        <v>0</v>
      </c>
      <c r="HW158" s="521">
        <f t="shared" si="686"/>
        <v>0</v>
      </c>
      <c r="HX158" s="521">
        <f t="shared" si="687"/>
        <v>0</v>
      </c>
      <c r="HY158" s="521">
        <f t="shared" si="688"/>
        <v>0</v>
      </c>
      <c r="HZ158" s="521">
        <f t="shared" si="689"/>
        <v>0</v>
      </c>
      <c r="IA158" s="521">
        <f t="shared" si="690"/>
        <v>0</v>
      </c>
      <c r="IB158" s="521">
        <f t="shared" si="691"/>
        <v>0</v>
      </c>
      <c r="IC158" s="521">
        <f t="shared" si="692"/>
        <v>0</v>
      </c>
      <c r="ID158" s="521">
        <f t="shared" si="693"/>
        <v>0</v>
      </c>
      <c r="IE158" s="521">
        <f t="shared" si="694"/>
        <v>0</v>
      </c>
      <c r="IF158" s="521">
        <f t="shared" si="695"/>
        <v>0</v>
      </c>
      <c r="IG158" s="521">
        <f t="shared" si="696"/>
        <v>0</v>
      </c>
      <c r="IH158" s="521">
        <f t="shared" si="697"/>
        <v>0</v>
      </c>
      <c r="II158" s="521">
        <f t="shared" si="698"/>
        <v>0</v>
      </c>
      <c r="IJ158" s="521">
        <f t="shared" si="699"/>
        <v>0</v>
      </c>
      <c r="IK158" s="521">
        <f t="shared" si="700"/>
        <v>0</v>
      </c>
      <c r="IL158" s="521">
        <f t="shared" si="701"/>
        <v>0</v>
      </c>
      <c r="IM158" s="521">
        <f t="shared" si="702"/>
        <v>0</v>
      </c>
      <c r="IN158" s="521">
        <f t="shared" si="597"/>
        <v>0</v>
      </c>
      <c r="IO158" s="521">
        <f t="shared" si="598"/>
        <v>0</v>
      </c>
      <c r="IP158" s="521">
        <f t="shared" si="599"/>
        <v>0</v>
      </c>
      <c r="IQ158" s="521">
        <f t="shared" si="600"/>
        <v>0</v>
      </c>
      <c r="IR158" s="521">
        <f t="shared" si="601"/>
        <v>0</v>
      </c>
      <c r="IS158" s="521">
        <f t="shared" si="602"/>
        <v>0</v>
      </c>
      <c r="IT158" s="521">
        <f t="shared" si="603"/>
        <v>0</v>
      </c>
      <c r="IU158" s="521">
        <f t="shared" si="604"/>
        <v>0</v>
      </c>
      <c r="IV158" s="521">
        <f t="shared" si="605"/>
        <v>0</v>
      </c>
      <c r="IW158" s="823">
        <f t="shared" si="606"/>
        <v>0</v>
      </c>
      <c r="IX158" s="521">
        <f t="shared" si="607"/>
        <v>0</v>
      </c>
      <c r="IY158" s="521">
        <f t="shared" si="608"/>
        <v>0</v>
      </c>
      <c r="IZ158" s="823">
        <f t="shared" si="703"/>
        <v>0</v>
      </c>
      <c r="JA158" s="521">
        <f t="shared" si="609"/>
        <v>0</v>
      </c>
      <c r="JB158" s="521">
        <f t="shared" si="610"/>
        <v>0</v>
      </c>
      <c r="JC158" s="521">
        <f t="shared" si="611"/>
        <v>0</v>
      </c>
      <c r="JD158" s="521">
        <f t="shared" si="704"/>
        <v>0</v>
      </c>
      <c r="JE158" s="521">
        <f t="shared" si="705"/>
        <v>0</v>
      </c>
      <c r="JF158" s="521">
        <f t="shared" si="706"/>
        <v>0</v>
      </c>
      <c r="JG158" s="521">
        <f t="shared" si="707"/>
        <v>0</v>
      </c>
      <c r="JH158" s="521">
        <f t="shared" si="708"/>
        <v>0</v>
      </c>
      <c r="JI158" s="521">
        <f t="shared" si="709"/>
        <v>0</v>
      </c>
      <c r="JJ158" s="521">
        <f t="shared" si="710"/>
        <v>0</v>
      </c>
      <c r="JK158" s="521">
        <f t="shared" si="711"/>
        <v>0</v>
      </c>
      <c r="JL158" s="521">
        <f t="shared" si="712"/>
        <v>0</v>
      </c>
      <c r="JM158" s="521">
        <f t="shared" si="713"/>
        <v>0</v>
      </c>
      <c r="JN158" s="521">
        <f t="shared" si="714"/>
        <v>0</v>
      </c>
      <c r="JO158" s="521">
        <f t="shared" si="715"/>
        <v>0</v>
      </c>
      <c r="JP158" s="521">
        <f t="shared" si="716"/>
        <v>0</v>
      </c>
      <c r="JQ158" s="521">
        <f t="shared" si="717"/>
        <v>0</v>
      </c>
      <c r="JR158" s="521">
        <f t="shared" si="718"/>
        <v>0</v>
      </c>
      <c r="JS158" s="521">
        <f t="shared" si="719"/>
        <v>0</v>
      </c>
      <c r="JT158" s="521">
        <f t="shared" si="720"/>
        <v>0</v>
      </c>
      <c r="JU158" s="521">
        <f t="shared" si="721"/>
        <v>0</v>
      </c>
      <c r="JV158" s="521">
        <f t="shared" si="722"/>
        <v>0</v>
      </c>
      <c r="JW158" s="521">
        <f t="shared" si="723"/>
        <v>0</v>
      </c>
      <c r="JX158" s="521">
        <f t="shared" si="724"/>
        <v>0</v>
      </c>
      <c r="JY158" s="521">
        <f t="shared" si="725"/>
        <v>0</v>
      </c>
      <c r="JZ158" s="521">
        <f t="shared" si="726"/>
        <v>0</v>
      </c>
      <c r="KA158" s="521">
        <f t="shared" si="727"/>
        <v>0</v>
      </c>
      <c r="KB158" s="521">
        <f t="shared" si="728"/>
        <v>0</v>
      </c>
      <c r="KC158" s="521">
        <f t="shared" si="729"/>
        <v>0</v>
      </c>
      <c r="KD158" s="521">
        <f t="shared" si="730"/>
        <v>0</v>
      </c>
      <c r="KE158" s="521">
        <f t="shared" si="731"/>
        <v>0</v>
      </c>
      <c r="KF158" s="521">
        <f t="shared" si="612"/>
        <v>0</v>
      </c>
      <c r="KG158" s="521">
        <f t="shared" si="732"/>
        <v>0</v>
      </c>
      <c r="KH158" s="521">
        <f t="shared" si="733"/>
        <v>0</v>
      </c>
      <c r="KI158" s="522">
        <f t="shared" si="734"/>
        <v>0</v>
      </c>
      <c r="KJ158" s="521">
        <f t="shared" si="613"/>
        <v>0</v>
      </c>
      <c r="KK158" s="760">
        <f>IF(H158=1,VLOOKUP(C158,'総括表 (A表)'!$E$12:$AW$542,42,FALSE),)</f>
        <v>0</v>
      </c>
      <c r="KL158" s="524">
        <f t="shared" si="735"/>
        <v>0</v>
      </c>
      <c r="KM158" s="521" t="str">
        <f t="shared" si="614"/>
        <v/>
      </c>
      <c r="KN158" s="521" t="str">
        <f t="shared" si="615"/>
        <v/>
      </c>
      <c r="KO158" s="521" t="str">
        <f t="shared" si="736"/>
        <v/>
      </c>
      <c r="KP158" s="521" t="str">
        <f t="shared" si="616"/>
        <v/>
      </c>
      <c r="KQ158" s="521" t="str">
        <f t="shared" si="617"/>
        <v/>
      </c>
      <c r="KR158" s="521" t="str">
        <f t="shared" si="618"/>
        <v/>
      </c>
      <c r="KS158" s="521" t="str">
        <f t="shared" si="619"/>
        <v/>
      </c>
      <c r="KT158" s="521" t="str">
        <f t="shared" si="620"/>
        <v/>
      </c>
      <c r="KU158" s="760" t="str">
        <f t="shared" si="621"/>
        <v/>
      </c>
      <c r="KV158" s="521" t="str">
        <f t="shared" si="622"/>
        <v/>
      </c>
      <c r="KW158" s="520">
        <f t="shared" si="623"/>
        <v>0</v>
      </c>
      <c r="KX158" s="521" t="str">
        <f t="shared" si="737"/>
        <v/>
      </c>
      <c r="KY158" s="525">
        <f t="shared" si="624"/>
        <v>0</v>
      </c>
      <c r="KZ158" s="521" t="str">
        <f t="shared" si="625"/>
        <v/>
      </c>
      <c r="LA158" s="760" t="str">
        <f t="shared" si="626"/>
        <v/>
      </c>
      <c r="LB158" s="526" t="str">
        <f t="shared" si="627"/>
        <v>○</v>
      </c>
      <c r="LC158" s="520">
        <f t="shared" si="738"/>
        <v>0</v>
      </c>
      <c r="LD158" s="527">
        <f t="shared" si="739"/>
        <v>0</v>
      </c>
      <c r="LE158" s="527" t="str">
        <f t="shared" si="740"/>
        <v/>
      </c>
      <c r="LF158" s="761" t="str">
        <f t="shared" si="741"/>
        <v/>
      </c>
      <c r="LG158" s="735" t="str">
        <f t="shared" si="628"/>
        <v/>
      </c>
      <c r="LH158" s="530" t="str">
        <f t="shared" si="629"/>
        <v>○</v>
      </c>
      <c r="LI158" s="736">
        <f t="shared" si="630"/>
        <v>0</v>
      </c>
      <c r="LJ158" s="761">
        <f t="shared" si="631"/>
        <v>0</v>
      </c>
      <c r="LK158" s="532">
        <f t="shared" si="742"/>
        <v>0</v>
      </c>
      <c r="LL158" s="533" t="str">
        <f t="shared" si="743"/>
        <v>○</v>
      </c>
      <c r="LM158" s="600">
        <f t="shared" si="632"/>
        <v>0</v>
      </c>
      <c r="LN158" s="602" t="str">
        <f t="shared" si="744"/>
        <v>○</v>
      </c>
      <c r="LO158" s="608">
        <f t="shared" si="633"/>
        <v>0</v>
      </c>
      <c r="LP158" s="521" t="str">
        <f t="shared" si="634"/>
        <v/>
      </c>
      <c r="LQ158" s="607">
        <f t="shared" si="635"/>
        <v>0</v>
      </c>
      <c r="LR158" s="521" t="str">
        <f t="shared" si="636"/>
        <v/>
      </c>
      <c r="LS158" s="519" t="str">
        <f t="shared" si="637"/>
        <v/>
      </c>
      <c r="LT158" s="526" t="str">
        <f t="shared" si="638"/>
        <v>○</v>
      </c>
      <c r="LU158" s="601" t="str">
        <f t="shared" si="745"/>
        <v/>
      </c>
      <c r="LV158" s="601">
        <f t="shared" si="746"/>
        <v>0</v>
      </c>
      <c r="LW158" s="761">
        <f t="shared" si="639"/>
        <v>0</v>
      </c>
      <c r="LX158" s="735">
        <f t="shared" si="640"/>
        <v>0</v>
      </c>
      <c r="LY158" s="530" t="str">
        <f t="shared" si="641"/>
        <v>○</v>
      </c>
      <c r="LZ158" s="736">
        <f t="shared" si="642"/>
        <v>0</v>
      </c>
      <c r="MA158" s="761">
        <f t="shared" si="643"/>
        <v>0</v>
      </c>
      <c r="MB158" s="532">
        <f t="shared" si="644"/>
        <v>0</v>
      </c>
      <c r="MC158" s="533" t="str">
        <f t="shared" si="747"/>
        <v>○</v>
      </c>
      <c r="MD158" s="473">
        <f>IF(AND($H158=1,$T158=1),SUMIF($E$14:$E$213,E158,$CA$14:CA357),0)</f>
        <v>0</v>
      </c>
      <c r="ME158" s="856" t="str">
        <f t="shared" si="645"/>
        <v>○</v>
      </c>
      <c r="MF158" s="869" t="str">
        <f t="shared" si="748"/>
        <v/>
      </c>
      <c r="MG158" s="870" t="str">
        <f t="shared" si="646"/>
        <v/>
      </c>
      <c r="MH158" s="871" t="str">
        <f t="shared" si="647"/>
        <v/>
      </c>
      <c r="MI158" s="872" t="str">
        <f t="shared" si="749"/>
        <v/>
      </c>
      <c r="MJ158" s="873" t="str">
        <f t="shared" si="648"/>
        <v/>
      </c>
      <c r="MK158" s="874">
        <f t="shared" si="649"/>
        <v>0</v>
      </c>
    </row>
    <row r="159" spans="1:349" s="739" customFormat="1" ht="18.649999999999999" customHeight="1">
      <c r="A159" s="610">
        <f t="shared" si="559"/>
        <v>0</v>
      </c>
      <c r="B159" s="610">
        <f t="shared" si="563"/>
        <v>0</v>
      </c>
      <c r="C159" s="610">
        <f t="shared" si="570"/>
        <v>0</v>
      </c>
      <c r="D159" s="610">
        <f t="shared" si="564"/>
        <v>0</v>
      </c>
      <c r="E159" s="610">
        <f t="shared" si="565"/>
        <v>0</v>
      </c>
      <c r="F159" s="610">
        <f t="shared" si="566"/>
        <v>0</v>
      </c>
      <c r="G159" s="610">
        <f t="shared" si="567"/>
        <v>0</v>
      </c>
      <c r="H159" s="610">
        <f t="shared" si="568"/>
        <v>0</v>
      </c>
      <c r="I159" s="611">
        <f t="shared" si="576"/>
        <v>146</v>
      </c>
      <c r="J159" s="719"/>
      <c r="K159" s="720"/>
      <c r="L159" s="720"/>
      <c r="M159" s="720"/>
      <c r="N159" s="924"/>
      <c r="O159" s="918"/>
      <c r="P159" s="742"/>
      <c r="Q159" s="637">
        <f t="shared" si="650"/>
        <v>0</v>
      </c>
      <c r="R159" s="723"/>
      <c r="S159" s="724"/>
      <c r="T159" s="724"/>
      <c r="U159" s="724"/>
      <c r="V159" s="762">
        <f t="shared" si="569"/>
        <v>0</v>
      </c>
      <c r="W159" s="741"/>
      <c r="X159" s="745"/>
      <c r="Y159" s="745"/>
      <c r="Z159" s="741"/>
      <c r="AA159" s="639" t="str">
        <f t="shared" si="651"/>
        <v/>
      </c>
      <c r="AB159" s="640" t="str">
        <f t="shared" si="652"/>
        <v/>
      </c>
      <c r="AC159" s="731"/>
      <c r="AD159" s="641">
        <f t="shared" si="653"/>
        <v>0</v>
      </c>
      <c r="AE159" s="729"/>
      <c r="AF159" s="728">
        <f>'整理番号表 （R6時） '!$AC159</f>
        <v>0</v>
      </c>
      <c r="AG159" s="730">
        <f t="shared" si="560"/>
        <v>0</v>
      </c>
      <c r="AH159" s="731"/>
      <c r="AI159" s="731"/>
      <c r="AJ159" s="639">
        <f>IF(AI159&lt;&gt;0,VLOOKUP(AI159,'整理番号表 （R6時） '!$B$20:$F$47,2,FALSE),)</f>
        <v>0</v>
      </c>
      <c r="AK159" s="733"/>
      <c r="AL159" s="733"/>
      <c r="AM159" s="733"/>
      <c r="AN159" s="752"/>
      <c r="AO159" s="644" t="str">
        <f>IF(AND($S159=1,$AN159&lt;&gt;0),VLOOKUP(AN159,'整理番号表 （R6時） '!$P$6:$Q$39,2,FALSE),IF(AND($T159=1,$AN159&gt;0,$AN159&lt;=8),VLOOKUP($AN159,'整理番号表 （R6時） '!$P$6:$Q$13,2,FALSE),IF($AN159&gt;=9,"ﾘｰｽは1～8の数字を選択","")))</f>
        <v/>
      </c>
      <c r="AP159" s="865"/>
      <c r="AQ159" s="645">
        <f t="shared" si="654"/>
        <v>0</v>
      </c>
      <c r="AR159" s="810"/>
      <c r="AS159" s="741"/>
      <c r="AT159" s="756"/>
      <c r="AU159" s="757"/>
      <c r="AV159" s="755"/>
      <c r="AW159" s="752"/>
      <c r="AX159" s="751">
        <f>IF(AW159&lt;&gt;0,VLOOKUP(AW159,'整理番号表 （R6時） '!$P$43:$R$49,2,FALSE),)</f>
        <v>0</v>
      </c>
      <c r="AY159" s="758"/>
      <c r="AZ159" s="757"/>
      <c r="BA159" s="755"/>
      <c r="BB159" s="754"/>
      <c r="BC159" s="759">
        <f t="shared" si="655"/>
        <v>0</v>
      </c>
      <c r="BD159" s="763">
        <f t="shared" si="577"/>
        <v>0</v>
      </c>
      <c r="BE159" s="759">
        <f t="shared" si="656"/>
        <v>0</v>
      </c>
      <c r="BF159" s="508"/>
      <c r="BG159" s="508"/>
      <c r="BH159" s="508"/>
      <c r="BI159" s="509"/>
      <c r="BJ159" s="770" t="str">
        <f t="shared" si="657"/>
        <v/>
      </c>
      <c r="BK159" s="772" t="str">
        <f t="shared" si="658"/>
        <v/>
      </c>
      <c r="BL159" s="648">
        <f t="shared" si="659"/>
        <v>0</v>
      </c>
      <c r="BM159" s="836"/>
      <c r="BN159" s="748"/>
      <c r="BO159" s="593"/>
      <c r="BP159" s="902"/>
      <c r="BQ159" s="756"/>
      <c r="BR159" s="756"/>
      <c r="BS159" s="756"/>
      <c r="BT159" s="929" t="str">
        <f t="shared" si="752"/>
        <v/>
      </c>
      <c r="BU159" s="911"/>
      <c r="BV159" s="752"/>
      <c r="BW159" s="751">
        <f>IF(BV159&lt;&gt;0,VLOOKUP(BV159,'整理番号表 （R6時） '!$P$43:$R$49,2,FALSE),)</f>
        <v>0</v>
      </c>
      <c r="BX159" s="758"/>
      <c r="BY159" s="757"/>
      <c r="BZ159" s="759" t="str">
        <f t="shared" si="660"/>
        <v/>
      </c>
      <c r="CA159" s="712"/>
      <c r="CB159" s="759">
        <f t="shared" si="661"/>
        <v>0</v>
      </c>
      <c r="CC159" s="763" t="str">
        <f t="shared" si="578"/>
        <v/>
      </c>
      <c r="CD159" s="754"/>
      <c r="CE159" s="754"/>
      <c r="CF159" s="759">
        <f t="shared" si="662"/>
        <v>0</v>
      </c>
      <c r="CG159" s="748"/>
      <c r="CH159" s="748"/>
      <c r="CI159" s="622"/>
      <c r="CJ159" s="853"/>
      <c r="CK159" s="854"/>
      <c r="CL159" s="665" t="str">
        <f t="shared" si="663"/>
        <v/>
      </c>
      <c r="CM159" s="666" t="str">
        <f t="shared" si="579"/>
        <v/>
      </c>
      <c r="CN159" s="744"/>
      <c r="CO159" s="496"/>
      <c r="CP159" s="762" t="str">
        <f t="shared" si="580"/>
        <v/>
      </c>
      <c r="CQ159" s="740"/>
      <c r="CR159" s="749"/>
      <c r="CS159" s="740"/>
      <c r="CT159" s="740"/>
      <c r="CU159" s="740"/>
      <c r="CV159" s="649" t="str">
        <f t="shared" si="664"/>
        <v/>
      </c>
      <c r="CW159" s="547">
        <f t="shared" si="665"/>
        <v>0</v>
      </c>
      <c r="CX159" s="762" t="str">
        <f t="shared" si="581"/>
        <v/>
      </c>
      <c r="CY159" s="715"/>
      <c r="CZ159" s="740"/>
      <c r="DA159" s="715"/>
      <c r="DB159" s="715"/>
      <c r="DC159" s="714"/>
      <c r="DD159" s="649" t="str">
        <f t="shared" si="666"/>
        <v/>
      </c>
      <c r="DE159" s="547" t="str">
        <f t="shared" si="667"/>
        <v/>
      </c>
      <c r="DF159" s="762">
        <f t="shared" si="668"/>
        <v>0</v>
      </c>
      <c r="DG159" s="762" t="str">
        <f t="shared" si="669"/>
        <v/>
      </c>
      <c r="DH159" s="762">
        <f t="shared" si="670"/>
        <v>0</v>
      </c>
      <c r="DI159" s="762">
        <f t="shared" si="671"/>
        <v>0</v>
      </c>
      <c r="DJ159" s="762">
        <f t="shared" si="672"/>
        <v>0</v>
      </c>
      <c r="DK159" s="762">
        <f t="shared" si="673"/>
        <v>0</v>
      </c>
      <c r="DL159" s="762">
        <f t="shared" si="674"/>
        <v>0</v>
      </c>
      <c r="DM159" s="762" t="str">
        <f t="shared" si="675"/>
        <v/>
      </c>
      <c r="DN159" s="855"/>
      <c r="DO159" s="661">
        <f t="shared" si="753"/>
        <v>0</v>
      </c>
      <c r="DP159" s="336">
        <f t="shared" si="753"/>
        <v>0</v>
      </c>
      <c r="DQ159" s="336">
        <f t="shared" si="753"/>
        <v>0</v>
      </c>
      <c r="DR159" s="336">
        <f t="shared" si="753"/>
        <v>0</v>
      </c>
      <c r="DS159" s="336">
        <f t="shared" si="753"/>
        <v>0</v>
      </c>
      <c r="DT159" s="336">
        <f t="shared" si="753"/>
        <v>0</v>
      </c>
      <c r="DU159" s="336">
        <f t="shared" si="582"/>
        <v>0</v>
      </c>
      <c r="DV159" s="336">
        <f t="shared" si="754"/>
        <v>0</v>
      </c>
      <c r="DW159" s="336">
        <f t="shared" si="754"/>
        <v>0</v>
      </c>
      <c r="DX159" s="336">
        <f t="shared" si="754"/>
        <v>0</v>
      </c>
      <c r="DY159" s="336">
        <f t="shared" si="754"/>
        <v>0</v>
      </c>
      <c r="DZ159" s="336">
        <f t="shared" si="754"/>
        <v>0</v>
      </c>
      <c r="EA159" s="336">
        <f t="shared" si="754"/>
        <v>0</v>
      </c>
      <c r="EB159" s="336">
        <f t="shared" si="583"/>
        <v>0</v>
      </c>
      <c r="EC159" s="336">
        <f t="shared" si="584"/>
        <v>0</v>
      </c>
      <c r="ED159" s="336">
        <f t="shared" si="585"/>
        <v>0</v>
      </c>
      <c r="EE159" s="336">
        <f t="shared" si="586"/>
        <v>0</v>
      </c>
      <c r="EF159" s="336">
        <f t="shared" si="587"/>
        <v>0</v>
      </c>
      <c r="EG159" s="390">
        <f t="shared" si="588"/>
        <v>0</v>
      </c>
      <c r="EH159" s="650">
        <f t="shared" si="676"/>
        <v>0</v>
      </c>
      <c r="EI159" s="650">
        <f>IF($AA159=1,IF(SUM($EH159:EH159)&lt;&gt;1,IF(SUM(GR159,HC159,HL159)&gt;0,1,),),)</f>
        <v>0</v>
      </c>
      <c r="EJ159" s="650">
        <f>IF($AA159=1,IF(SUM($EH159:EI159)&lt;&gt;1,IF(SUM(GS159,HD159,HM159)&gt;0,1,),),)</f>
        <v>0</v>
      </c>
      <c r="EK159" s="650">
        <f>IF($AA159=1,IF(SUM($EH159:EJ159)&lt;&gt;1,IF(SUM(GT159,HE159,HN159)&gt;0,1,),),)</f>
        <v>0</v>
      </c>
      <c r="EL159" s="650">
        <f>IF($AA159=1,IF(SUM($EH159:EK159)&lt;&gt;1,IF(SUM(GU159,GZ159,HF159,HO159)&gt;0,1,),),)</f>
        <v>0</v>
      </c>
      <c r="EM159" s="650">
        <f>IF($AA159=1,IF(SUM($EH159:EK159)&lt;&gt;1,IF(SUM(GV159,HG159,HP159)&gt;0,1,),),)</f>
        <v>0</v>
      </c>
      <c r="EN159" s="650">
        <f>IF($AA159=1,IF(SUM($EH159:EL159)&lt;&gt;1,IF(SUM(GW159,HH159,HQ159)&gt;0,1,),),)</f>
        <v>0</v>
      </c>
      <c r="EO159" s="650">
        <f>IF($AA159=1,IF(SUM($EH159:EM159)&lt;&gt;1,IF(SUM(GX159,HI159,HR159)&gt;0,1,),),)</f>
        <v>0</v>
      </c>
      <c r="EP159" s="650">
        <f>IF($AA159=1,IF(SUM($EH159:EO159)&lt;&gt;1,IF(SUM(GY159,HJ159,HS159,HA159)&gt;0,1,),),)</f>
        <v>0</v>
      </c>
      <c r="EQ159" s="818"/>
      <c r="ER159" s="818"/>
      <c r="ES159" s="818"/>
      <c r="ET159" s="818"/>
      <c r="EU159" s="818"/>
      <c r="EV159" s="818"/>
      <c r="EW159" s="59"/>
      <c r="EX159" s="59"/>
      <c r="EY159" s="59"/>
      <c r="EZ159" s="59"/>
      <c r="FA159" s="59"/>
      <c r="FB159" s="650">
        <f t="shared" si="589"/>
        <v>0</v>
      </c>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11"/>
      <c r="GB159" s="59"/>
      <c r="GC159" s="932"/>
      <c r="GD159" s="662"/>
      <c r="GE159" s="512"/>
      <c r="GF159" s="513"/>
      <c r="GG159" s="514"/>
      <c r="GH159" s="514"/>
      <c r="GI159" s="515">
        <f t="shared" si="590"/>
        <v>0</v>
      </c>
      <c r="GJ159" s="516">
        <f t="shared" si="591"/>
        <v>0</v>
      </c>
      <c r="GK159" s="517">
        <f t="shared" si="592"/>
        <v>0</v>
      </c>
      <c r="GL159" s="518">
        <f t="shared" si="593"/>
        <v>0</v>
      </c>
      <c r="GM159" s="518">
        <f t="shared" si="594"/>
        <v>0</v>
      </c>
      <c r="GN159" s="518">
        <f t="shared" si="595"/>
        <v>0</v>
      </c>
      <c r="GO159" s="518">
        <f t="shared" si="596"/>
        <v>0</v>
      </c>
      <c r="GP159" s="517">
        <f t="shared" si="677"/>
        <v>0</v>
      </c>
      <c r="GQ159" s="517">
        <f t="shared" si="678"/>
        <v>0</v>
      </c>
      <c r="GR159" s="517">
        <f>IF($GF159&lt;&gt;1,IF(AND(SUM($GQ159:GQ159)&lt;&gt;1),IF($GI159&gt;=10,1,),),0)</f>
        <v>0</v>
      </c>
      <c r="GS159" s="517">
        <f>IF($GF159&lt;&gt;1,IF(AND(SUM($GQ159:GR159)&lt;&gt;1),IF(AND($GE159=1,$GI159&gt;=4),1,),),0)</f>
        <v>0</v>
      </c>
      <c r="GT159" s="517">
        <f>IF($GF159&lt;&gt;1,IF(AND(SUM($GQ159:GS159)&lt;&gt;1),IF(AND($GE159=1,$GI159&gt;=2),1,),),0)</f>
        <v>0</v>
      </c>
      <c r="GU159" s="517">
        <f>IF($GF159&lt;&gt;1,IF(AND(SUM($GQ159:GT159)&lt;&gt;1),IF(AND($GE159=1,$GI159&gt;0),1,),),0)</f>
        <v>0</v>
      </c>
      <c r="GV159" s="517">
        <f>IF($GF159&lt;&gt;1,IF(AND(SUM($GQ159:GU159)&lt;&gt;1),IF($GI159&gt;=4,1,),),0)</f>
        <v>0</v>
      </c>
      <c r="GW159" s="517">
        <f>IF($GF159&lt;&gt;1,IF(AND(SUM($GQ159:GV159)&lt;&gt;1),IF($GE159=1,1,),),0)</f>
        <v>0</v>
      </c>
      <c r="GX159" s="517">
        <f>IF($GF159&lt;&gt;1,IF(AND(SUM($GQ159:GW159)&lt;&gt;1),IF($GI159&gt;=2,1,),),0)</f>
        <v>0</v>
      </c>
      <c r="GY159" s="517">
        <f>IF($GF159&lt;&gt;1,IF(AND(SUM($GQ159:GX159)&lt;&gt;1),IF($GI159&gt;0,1,),),0)</f>
        <v>0</v>
      </c>
      <c r="GZ159" s="517">
        <f t="shared" si="679"/>
        <v>0</v>
      </c>
      <c r="HA159" s="517">
        <f>IF(AND(SUM($GZ159:GZ159)&lt;&gt;1,$GP159=4,$GF159=1,$GI159&gt;0),1,0)</f>
        <v>0</v>
      </c>
      <c r="HB159" s="517">
        <f t="shared" si="680"/>
        <v>0</v>
      </c>
      <c r="HC159" s="517">
        <f t="shared" si="681"/>
        <v>0</v>
      </c>
      <c r="HD159" s="517">
        <f>IF(AND($GP159=2,SUM($HB159:HC159)&lt;&gt;1),IF(AND($GE159=1,$GJ159&gt;=0.2),1,),)</f>
        <v>0</v>
      </c>
      <c r="HE159" s="517">
        <f>IF(AND($GP159=2,SUM($HB159:HD159)&lt;&gt;1),IF(AND($GE159=1,$GJ159&gt;=0.1),1,),)</f>
        <v>0</v>
      </c>
      <c r="HF159" s="517">
        <f>IF(AND($GP159=2,SUM($HB159:HE159)&lt;&gt;1),IF(AND($GE159=1,$GI159&gt;0),1,),)</f>
        <v>0</v>
      </c>
      <c r="HG159" s="517">
        <f>IF(AND($GP159=2,SUM($HB159:HF159)&lt;&gt;1),IF($GJ159&gt;=0.2,1,),)</f>
        <v>0</v>
      </c>
      <c r="HH159" s="517">
        <f>IF(AND($GP159=2,SUM($HB159:HG159)&lt;&gt;1),IF($GE159=1,1,),)</f>
        <v>0</v>
      </c>
      <c r="HI159" s="517">
        <f>IF(AND($GP159=2,SUM($HB159:HH159)&lt;&gt;1),IF($GJ159&gt;=0.1,1,),)</f>
        <v>0</v>
      </c>
      <c r="HJ159" s="517">
        <f>IF(AND(SUM($HB159:HI159)&lt;&gt;1,$GP159=2,$GI159&gt;0),1,)</f>
        <v>0</v>
      </c>
      <c r="HK159" s="517">
        <f t="shared" si="682"/>
        <v>0</v>
      </c>
      <c r="HL159" s="517">
        <f t="shared" si="683"/>
        <v>0</v>
      </c>
      <c r="HM159" s="517">
        <f>IF(AND($GP159=3,SUM($HK159:HL159)&lt;&gt;1),IF(AND($GE159=1,$GJ159&gt;=0.1),1,),)</f>
        <v>0</v>
      </c>
      <c r="HN159" s="517">
        <f>IF(AND($GP159=3,SUM($HK159:HM159)&lt;&gt;1),IF(AND($GE159=1,$GJ159&gt;=0.05),1,),)</f>
        <v>0</v>
      </c>
      <c r="HO159" s="517">
        <f>IF(AND($GP159=3,SUM($HK159:HN159)&lt;&gt;1),IF(AND($GE159=1,$GI159&gt;0),1,),)</f>
        <v>0</v>
      </c>
      <c r="HP159" s="517">
        <f>IF(AND($GP159=3,SUM($HK159:HO159)&lt;&gt;1),IF($GJ159&gt;=0.1,1,),)</f>
        <v>0</v>
      </c>
      <c r="HQ159" s="517">
        <f>IF(AND($GP159=3,SUM($HK159:HP159)&lt;&gt;1),IF($GE159=1,1,),)</f>
        <v>0</v>
      </c>
      <c r="HR159" s="517">
        <f>IF(AND($GP159=3,SUM($HK159:HQ159)&lt;&gt;1),IF($GJ159&gt;=0.05,1,),)</f>
        <v>0</v>
      </c>
      <c r="HS159" s="517">
        <f>IF(AND(SUM($HK159:HR159)&lt;&gt;1,$GP159=3,$GF159=1,$GI159&gt;0),1,)</f>
        <v>0</v>
      </c>
      <c r="HT159" s="831"/>
      <c r="HU159" s="520">
        <f t="shared" si="684"/>
        <v>0</v>
      </c>
      <c r="HV159" s="521">
        <f t="shared" si="685"/>
        <v>0</v>
      </c>
      <c r="HW159" s="521">
        <f t="shared" si="686"/>
        <v>0</v>
      </c>
      <c r="HX159" s="521">
        <f t="shared" si="687"/>
        <v>0</v>
      </c>
      <c r="HY159" s="521">
        <f t="shared" si="688"/>
        <v>0</v>
      </c>
      <c r="HZ159" s="521">
        <f t="shared" si="689"/>
        <v>0</v>
      </c>
      <c r="IA159" s="521">
        <f t="shared" si="690"/>
        <v>0</v>
      </c>
      <c r="IB159" s="521">
        <f t="shared" si="691"/>
        <v>0</v>
      </c>
      <c r="IC159" s="521">
        <f t="shared" si="692"/>
        <v>0</v>
      </c>
      <c r="ID159" s="521">
        <f t="shared" si="693"/>
        <v>0</v>
      </c>
      <c r="IE159" s="521">
        <f t="shared" si="694"/>
        <v>0</v>
      </c>
      <c r="IF159" s="521">
        <f t="shared" si="695"/>
        <v>0</v>
      </c>
      <c r="IG159" s="521">
        <f t="shared" si="696"/>
        <v>0</v>
      </c>
      <c r="IH159" s="521">
        <f t="shared" si="697"/>
        <v>0</v>
      </c>
      <c r="II159" s="521">
        <f t="shared" si="698"/>
        <v>0</v>
      </c>
      <c r="IJ159" s="521">
        <f t="shared" si="699"/>
        <v>0</v>
      </c>
      <c r="IK159" s="521">
        <f t="shared" si="700"/>
        <v>0</v>
      </c>
      <c r="IL159" s="521">
        <f t="shared" si="701"/>
        <v>0</v>
      </c>
      <c r="IM159" s="521">
        <f t="shared" si="702"/>
        <v>0</v>
      </c>
      <c r="IN159" s="521">
        <f t="shared" si="597"/>
        <v>0</v>
      </c>
      <c r="IO159" s="521">
        <f t="shared" si="598"/>
        <v>0</v>
      </c>
      <c r="IP159" s="521">
        <f t="shared" si="599"/>
        <v>0</v>
      </c>
      <c r="IQ159" s="521">
        <f t="shared" si="600"/>
        <v>0</v>
      </c>
      <c r="IR159" s="521">
        <f t="shared" si="601"/>
        <v>0</v>
      </c>
      <c r="IS159" s="521">
        <f t="shared" si="602"/>
        <v>0</v>
      </c>
      <c r="IT159" s="521">
        <f t="shared" si="603"/>
        <v>0</v>
      </c>
      <c r="IU159" s="521">
        <f t="shared" si="604"/>
        <v>0</v>
      </c>
      <c r="IV159" s="521">
        <f t="shared" si="605"/>
        <v>0</v>
      </c>
      <c r="IW159" s="823">
        <f t="shared" si="606"/>
        <v>0</v>
      </c>
      <c r="IX159" s="521">
        <f t="shared" si="607"/>
        <v>0</v>
      </c>
      <c r="IY159" s="521">
        <f t="shared" si="608"/>
        <v>0</v>
      </c>
      <c r="IZ159" s="823">
        <f t="shared" si="703"/>
        <v>0</v>
      </c>
      <c r="JA159" s="521">
        <f t="shared" si="609"/>
        <v>0</v>
      </c>
      <c r="JB159" s="521">
        <f t="shared" si="610"/>
        <v>0</v>
      </c>
      <c r="JC159" s="521">
        <f t="shared" si="611"/>
        <v>0</v>
      </c>
      <c r="JD159" s="521">
        <f t="shared" si="704"/>
        <v>0</v>
      </c>
      <c r="JE159" s="521">
        <f t="shared" si="705"/>
        <v>0</v>
      </c>
      <c r="JF159" s="521">
        <f t="shared" si="706"/>
        <v>0</v>
      </c>
      <c r="JG159" s="521">
        <f t="shared" si="707"/>
        <v>0</v>
      </c>
      <c r="JH159" s="521">
        <f t="shared" si="708"/>
        <v>0</v>
      </c>
      <c r="JI159" s="521">
        <f t="shared" si="709"/>
        <v>0</v>
      </c>
      <c r="JJ159" s="521">
        <f t="shared" si="710"/>
        <v>0</v>
      </c>
      <c r="JK159" s="521">
        <f t="shared" si="711"/>
        <v>0</v>
      </c>
      <c r="JL159" s="521">
        <f t="shared" si="712"/>
        <v>0</v>
      </c>
      <c r="JM159" s="521">
        <f t="shared" si="713"/>
        <v>0</v>
      </c>
      <c r="JN159" s="521">
        <f t="shared" si="714"/>
        <v>0</v>
      </c>
      <c r="JO159" s="521">
        <f t="shared" si="715"/>
        <v>0</v>
      </c>
      <c r="JP159" s="521">
        <f t="shared" si="716"/>
        <v>0</v>
      </c>
      <c r="JQ159" s="521">
        <f t="shared" si="717"/>
        <v>0</v>
      </c>
      <c r="JR159" s="521">
        <f t="shared" si="718"/>
        <v>0</v>
      </c>
      <c r="JS159" s="521">
        <f t="shared" si="719"/>
        <v>0</v>
      </c>
      <c r="JT159" s="521">
        <f t="shared" si="720"/>
        <v>0</v>
      </c>
      <c r="JU159" s="521">
        <f t="shared" si="721"/>
        <v>0</v>
      </c>
      <c r="JV159" s="521">
        <f t="shared" si="722"/>
        <v>0</v>
      </c>
      <c r="JW159" s="521">
        <f t="shared" si="723"/>
        <v>0</v>
      </c>
      <c r="JX159" s="521">
        <f t="shared" si="724"/>
        <v>0</v>
      </c>
      <c r="JY159" s="521">
        <f t="shared" si="725"/>
        <v>0</v>
      </c>
      <c r="JZ159" s="521">
        <f t="shared" si="726"/>
        <v>0</v>
      </c>
      <c r="KA159" s="521">
        <f t="shared" si="727"/>
        <v>0</v>
      </c>
      <c r="KB159" s="521">
        <f t="shared" si="728"/>
        <v>0</v>
      </c>
      <c r="KC159" s="521">
        <f t="shared" si="729"/>
        <v>0</v>
      </c>
      <c r="KD159" s="521">
        <f t="shared" si="730"/>
        <v>0</v>
      </c>
      <c r="KE159" s="521">
        <f t="shared" si="731"/>
        <v>0</v>
      </c>
      <c r="KF159" s="521">
        <f t="shared" si="612"/>
        <v>0</v>
      </c>
      <c r="KG159" s="521">
        <f t="shared" si="732"/>
        <v>0</v>
      </c>
      <c r="KH159" s="521">
        <f t="shared" si="733"/>
        <v>0</v>
      </c>
      <c r="KI159" s="522">
        <f t="shared" si="734"/>
        <v>0</v>
      </c>
      <c r="KJ159" s="521">
        <f t="shared" si="613"/>
        <v>0</v>
      </c>
      <c r="KK159" s="760">
        <f>IF(H159=1,VLOOKUP(C159,'総括表 (A表)'!$E$12:$AW$542,42,FALSE),)</f>
        <v>0</v>
      </c>
      <c r="KL159" s="524">
        <f t="shared" si="735"/>
        <v>0</v>
      </c>
      <c r="KM159" s="521" t="str">
        <f t="shared" si="614"/>
        <v/>
      </c>
      <c r="KN159" s="521" t="str">
        <f t="shared" si="615"/>
        <v/>
      </c>
      <c r="KO159" s="521" t="str">
        <f t="shared" si="736"/>
        <v/>
      </c>
      <c r="KP159" s="521" t="str">
        <f t="shared" si="616"/>
        <v/>
      </c>
      <c r="KQ159" s="521" t="str">
        <f t="shared" si="617"/>
        <v/>
      </c>
      <c r="KR159" s="521" t="str">
        <f t="shared" si="618"/>
        <v/>
      </c>
      <c r="KS159" s="521" t="str">
        <f t="shared" si="619"/>
        <v/>
      </c>
      <c r="KT159" s="521" t="str">
        <f t="shared" si="620"/>
        <v/>
      </c>
      <c r="KU159" s="760" t="str">
        <f t="shared" si="621"/>
        <v/>
      </c>
      <c r="KV159" s="521" t="str">
        <f t="shared" si="622"/>
        <v/>
      </c>
      <c r="KW159" s="520">
        <f t="shared" si="623"/>
        <v>0</v>
      </c>
      <c r="KX159" s="521" t="str">
        <f t="shared" si="737"/>
        <v/>
      </c>
      <c r="KY159" s="525">
        <f t="shared" si="624"/>
        <v>0</v>
      </c>
      <c r="KZ159" s="521" t="str">
        <f t="shared" si="625"/>
        <v/>
      </c>
      <c r="LA159" s="760" t="str">
        <f t="shared" si="626"/>
        <v/>
      </c>
      <c r="LB159" s="526" t="str">
        <f t="shared" si="627"/>
        <v>○</v>
      </c>
      <c r="LC159" s="520">
        <f t="shared" si="738"/>
        <v>0</v>
      </c>
      <c r="LD159" s="527">
        <f t="shared" si="739"/>
        <v>0</v>
      </c>
      <c r="LE159" s="527" t="str">
        <f t="shared" si="740"/>
        <v/>
      </c>
      <c r="LF159" s="761" t="str">
        <f t="shared" si="741"/>
        <v/>
      </c>
      <c r="LG159" s="735" t="str">
        <f t="shared" si="628"/>
        <v/>
      </c>
      <c r="LH159" s="530" t="str">
        <f t="shared" si="629"/>
        <v>○</v>
      </c>
      <c r="LI159" s="736">
        <f t="shared" si="630"/>
        <v>0</v>
      </c>
      <c r="LJ159" s="761">
        <f t="shared" si="631"/>
        <v>0</v>
      </c>
      <c r="LK159" s="532">
        <f t="shared" si="742"/>
        <v>0</v>
      </c>
      <c r="LL159" s="533" t="str">
        <f t="shared" si="743"/>
        <v>○</v>
      </c>
      <c r="LM159" s="600">
        <f t="shared" si="632"/>
        <v>0</v>
      </c>
      <c r="LN159" s="602" t="str">
        <f t="shared" si="744"/>
        <v>○</v>
      </c>
      <c r="LO159" s="608">
        <f t="shared" si="633"/>
        <v>0</v>
      </c>
      <c r="LP159" s="521" t="str">
        <f t="shared" si="634"/>
        <v/>
      </c>
      <c r="LQ159" s="607">
        <f t="shared" si="635"/>
        <v>0</v>
      </c>
      <c r="LR159" s="521" t="str">
        <f t="shared" si="636"/>
        <v/>
      </c>
      <c r="LS159" s="519" t="str">
        <f t="shared" si="637"/>
        <v/>
      </c>
      <c r="LT159" s="526" t="str">
        <f t="shared" si="638"/>
        <v>○</v>
      </c>
      <c r="LU159" s="601" t="str">
        <f t="shared" si="745"/>
        <v/>
      </c>
      <c r="LV159" s="601">
        <f t="shared" si="746"/>
        <v>0</v>
      </c>
      <c r="LW159" s="761">
        <f t="shared" si="639"/>
        <v>0</v>
      </c>
      <c r="LX159" s="735">
        <f t="shared" si="640"/>
        <v>0</v>
      </c>
      <c r="LY159" s="530" t="str">
        <f t="shared" si="641"/>
        <v>○</v>
      </c>
      <c r="LZ159" s="736">
        <f t="shared" si="642"/>
        <v>0</v>
      </c>
      <c r="MA159" s="761">
        <f t="shared" si="643"/>
        <v>0</v>
      </c>
      <c r="MB159" s="532">
        <f t="shared" si="644"/>
        <v>0</v>
      </c>
      <c r="MC159" s="533" t="str">
        <f t="shared" si="747"/>
        <v>○</v>
      </c>
      <c r="MD159" s="473">
        <f>IF(AND($H159=1,$T159=1),SUMIF($E$14:$E$213,E159,$CA$14:CA358),0)</f>
        <v>0</v>
      </c>
      <c r="ME159" s="856" t="str">
        <f t="shared" si="645"/>
        <v>○</v>
      </c>
      <c r="MF159" s="869" t="str">
        <f t="shared" si="748"/>
        <v/>
      </c>
      <c r="MG159" s="870" t="str">
        <f t="shared" si="646"/>
        <v/>
      </c>
      <c r="MH159" s="871" t="str">
        <f t="shared" si="647"/>
        <v/>
      </c>
      <c r="MI159" s="872" t="str">
        <f t="shared" si="749"/>
        <v/>
      </c>
      <c r="MJ159" s="873" t="str">
        <f t="shared" si="648"/>
        <v/>
      </c>
      <c r="MK159" s="874">
        <f t="shared" si="649"/>
        <v>0</v>
      </c>
    </row>
    <row r="160" spans="1:349" s="739" customFormat="1" ht="18.649999999999999" customHeight="1">
      <c r="A160" s="610">
        <f t="shared" si="559"/>
        <v>0</v>
      </c>
      <c r="B160" s="610">
        <f t="shared" si="563"/>
        <v>0</v>
      </c>
      <c r="C160" s="610">
        <f t="shared" si="570"/>
        <v>0</v>
      </c>
      <c r="D160" s="610">
        <f t="shared" si="564"/>
        <v>0</v>
      </c>
      <c r="E160" s="610">
        <f t="shared" si="565"/>
        <v>0</v>
      </c>
      <c r="F160" s="610">
        <f t="shared" si="566"/>
        <v>0</v>
      </c>
      <c r="G160" s="610">
        <f t="shared" si="567"/>
        <v>0</v>
      </c>
      <c r="H160" s="610">
        <f t="shared" si="568"/>
        <v>0</v>
      </c>
      <c r="I160" s="611">
        <f t="shared" si="576"/>
        <v>147</v>
      </c>
      <c r="J160" s="719"/>
      <c r="K160" s="720"/>
      <c r="L160" s="720"/>
      <c r="M160" s="720"/>
      <c r="N160" s="924"/>
      <c r="O160" s="918"/>
      <c r="P160" s="742"/>
      <c r="Q160" s="637">
        <f t="shared" si="650"/>
        <v>0</v>
      </c>
      <c r="R160" s="723"/>
      <c r="S160" s="724"/>
      <c r="T160" s="724"/>
      <c r="U160" s="724"/>
      <c r="V160" s="762">
        <f t="shared" si="569"/>
        <v>0</v>
      </c>
      <c r="W160" s="741"/>
      <c r="X160" s="745"/>
      <c r="Y160" s="745"/>
      <c r="Z160" s="741"/>
      <c r="AA160" s="639" t="str">
        <f t="shared" si="651"/>
        <v/>
      </c>
      <c r="AB160" s="640" t="str">
        <f t="shared" si="652"/>
        <v/>
      </c>
      <c r="AC160" s="731"/>
      <c r="AD160" s="641">
        <f t="shared" si="653"/>
        <v>0</v>
      </c>
      <c r="AE160" s="729"/>
      <c r="AF160" s="728">
        <f>'整理番号表 （R6時） '!$AC160</f>
        <v>0</v>
      </c>
      <c r="AG160" s="730">
        <f t="shared" si="560"/>
        <v>0</v>
      </c>
      <c r="AH160" s="731"/>
      <c r="AI160" s="731"/>
      <c r="AJ160" s="639">
        <f>IF(AI160&lt;&gt;0,VLOOKUP(AI160,'整理番号表 （R6時） '!$B$20:$F$47,2,FALSE),)</f>
        <v>0</v>
      </c>
      <c r="AK160" s="733"/>
      <c r="AL160" s="733"/>
      <c r="AM160" s="733"/>
      <c r="AN160" s="752"/>
      <c r="AO160" s="644" t="str">
        <f>IF(AND($S160=1,$AN160&lt;&gt;0),VLOOKUP(AN160,'整理番号表 （R6時） '!$P$6:$Q$39,2,FALSE),IF(AND($T160=1,$AN160&gt;0,$AN160&lt;=8),VLOOKUP($AN160,'整理番号表 （R6時） '!$P$6:$Q$13,2,FALSE),IF($AN160&gt;=9,"ﾘｰｽは1～8の数字を選択","")))</f>
        <v/>
      </c>
      <c r="AP160" s="865"/>
      <c r="AQ160" s="645">
        <f t="shared" si="654"/>
        <v>0</v>
      </c>
      <c r="AR160" s="810"/>
      <c r="AS160" s="741"/>
      <c r="AT160" s="756"/>
      <c r="AU160" s="757"/>
      <c r="AV160" s="755"/>
      <c r="AW160" s="752"/>
      <c r="AX160" s="751">
        <f>IF(AW160&lt;&gt;0,VLOOKUP(AW160,'整理番号表 （R6時） '!$P$43:$R$49,2,FALSE),)</f>
        <v>0</v>
      </c>
      <c r="AY160" s="758"/>
      <c r="AZ160" s="757"/>
      <c r="BA160" s="755"/>
      <c r="BB160" s="754"/>
      <c r="BC160" s="759">
        <f t="shared" si="655"/>
        <v>0</v>
      </c>
      <c r="BD160" s="763">
        <f t="shared" si="577"/>
        <v>0</v>
      </c>
      <c r="BE160" s="759">
        <f t="shared" si="656"/>
        <v>0</v>
      </c>
      <c r="BF160" s="508"/>
      <c r="BG160" s="508"/>
      <c r="BH160" s="508"/>
      <c r="BI160" s="509"/>
      <c r="BJ160" s="770" t="str">
        <f t="shared" si="657"/>
        <v/>
      </c>
      <c r="BK160" s="772" t="str">
        <f t="shared" si="658"/>
        <v/>
      </c>
      <c r="BL160" s="648">
        <f t="shared" si="659"/>
        <v>0</v>
      </c>
      <c r="BM160" s="836"/>
      <c r="BN160" s="748"/>
      <c r="BO160" s="593"/>
      <c r="BP160" s="902"/>
      <c r="BQ160" s="756"/>
      <c r="BR160" s="756"/>
      <c r="BS160" s="756"/>
      <c r="BT160" s="929" t="str">
        <f t="shared" si="752"/>
        <v/>
      </c>
      <c r="BU160" s="911"/>
      <c r="BV160" s="752"/>
      <c r="BW160" s="751">
        <f>IF(BV160&lt;&gt;0,VLOOKUP(BV160,'整理番号表 （R6時） '!$P$43:$R$49,2,FALSE),)</f>
        <v>0</v>
      </c>
      <c r="BX160" s="758"/>
      <c r="BY160" s="757"/>
      <c r="BZ160" s="759" t="str">
        <f t="shared" si="660"/>
        <v/>
      </c>
      <c r="CA160" s="712"/>
      <c r="CB160" s="759">
        <f t="shared" si="661"/>
        <v>0</v>
      </c>
      <c r="CC160" s="763" t="str">
        <f t="shared" si="578"/>
        <v/>
      </c>
      <c r="CD160" s="754"/>
      <c r="CE160" s="754"/>
      <c r="CF160" s="759">
        <f t="shared" si="662"/>
        <v>0</v>
      </c>
      <c r="CG160" s="748"/>
      <c r="CH160" s="748"/>
      <c r="CI160" s="622"/>
      <c r="CJ160" s="853"/>
      <c r="CK160" s="854"/>
      <c r="CL160" s="665" t="str">
        <f t="shared" si="663"/>
        <v/>
      </c>
      <c r="CM160" s="666" t="str">
        <f t="shared" si="579"/>
        <v/>
      </c>
      <c r="CN160" s="744"/>
      <c r="CO160" s="496"/>
      <c r="CP160" s="762" t="str">
        <f t="shared" si="580"/>
        <v/>
      </c>
      <c r="CQ160" s="740"/>
      <c r="CR160" s="749"/>
      <c r="CS160" s="740"/>
      <c r="CT160" s="740"/>
      <c r="CU160" s="740"/>
      <c r="CV160" s="649" t="str">
        <f t="shared" si="664"/>
        <v/>
      </c>
      <c r="CW160" s="547">
        <f t="shared" si="665"/>
        <v>0</v>
      </c>
      <c r="CX160" s="762" t="str">
        <f t="shared" si="581"/>
        <v/>
      </c>
      <c r="CY160" s="715"/>
      <c r="CZ160" s="740"/>
      <c r="DA160" s="715"/>
      <c r="DB160" s="715"/>
      <c r="DC160" s="714"/>
      <c r="DD160" s="649" t="str">
        <f t="shared" si="666"/>
        <v/>
      </c>
      <c r="DE160" s="547" t="str">
        <f t="shared" si="667"/>
        <v/>
      </c>
      <c r="DF160" s="762">
        <f t="shared" si="668"/>
        <v>0</v>
      </c>
      <c r="DG160" s="762" t="str">
        <f t="shared" si="669"/>
        <v/>
      </c>
      <c r="DH160" s="762">
        <f t="shared" si="670"/>
        <v>0</v>
      </c>
      <c r="DI160" s="762">
        <f t="shared" si="671"/>
        <v>0</v>
      </c>
      <c r="DJ160" s="762">
        <f t="shared" si="672"/>
        <v>0</v>
      </c>
      <c r="DK160" s="762">
        <f t="shared" si="673"/>
        <v>0</v>
      </c>
      <c r="DL160" s="762">
        <f t="shared" si="674"/>
        <v>0</v>
      </c>
      <c r="DM160" s="762" t="str">
        <f t="shared" si="675"/>
        <v/>
      </c>
      <c r="DN160" s="855"/>
      <c r="DO160" s="661">
        <f t="shared" si="753"/>
        <v>0</v>
      </c>
      <c r="DP160" s="336">
        <f t="shared" si="753"/>
        <v>0</v>
      </c>
      <c r="DQ160" s="336">
        <f t="shared" si="753"/>
        <v>0</v>
      </c>
      <c r="DR160" s="336">
        <f t="shared" si="753"/>
        <v>0</v>
      </c>
      <c r="DS160" s="336">
        <f t="shared" si="753"/>
        <v>0</v>
      </c>
      <c r="DT160" s="336">
        <f t="shared" si="753"/>
        <v>0</v>
      </c>
      <c r="DU160" s="336">
        <f t="shared" si="582"/>
        <v>0</v>
      </c>
      <c r="DV160" s="336">
        <f t="shared" si="754"/>
        <v>0</v>
      </c>
      <c r="DW160" s="336">
        <f t="shared" si="754"/>
        <v>0</v>
      </c>
      <c r="DX160" s="336">
        <f t="shared" si="754"/>
        <v>0</v>
      </c>
      <c r="DY160" s="336">
        <f t="shared" si="754"/>
        <v>0</v>
      </c>
      <c r="DZ160" s="336">
        <f t="shared" si="754"/>
        <v>0</v>
      </c>
      <c r="EA160" s="336">
        <f t="shared" si="754"/>
        <v>0</v>
      </c>
      <c r="EB160" s="336">
        <f t="shared" si="583"/>
        <v>0</v>
      </c>
      <c r="EC160" s="336">
        <f t="shared" si="584"/>
        <v>0</v>
      </c>
      <c r="ED160" s="336">
        <f t="shared" si="585"/>
        <v>0</v>
      </c>
      <c r="EE160" s="336">
        <f t="shared" si="586"/>
        <v>0</v>
      </c>
      <c r="EF160" s="336">
        <f t="shared" si="587"/>
        <v>0</v>
      </c>
      <c r="EG160" s="390">
        <f t="shared" si="588"/>
        <v>0</v>
      </c>
      <c r="EH160" s="650">
        <f t="shared" si="676"/>
        <v>0</v>
      </c>
      <c r="EI160" s="650">
        <f>IF($AA160=1,IF(SUM($EH160:EH160)&lt;&gt;1,IF(SUM(GR160,HC160,HL160)&gt;0,1,),),)</f>
        <v>0</v>
      </c>
      <c r="EJ160" s="650">
        <f>IF($AA160=1,IF(SUM($EH160:EI160)&lt;&gt;1,IF(SUM(GS160,HD160,HM160)&gt;0,1,),),)</f>
        <v>0</v>
      </c>
      <c r="EK160" s="650">
        <f>IF($AA160=1,IF(SUM($EH160:EJ160)&lt;&gt;1,IF(SUM(GT160,HE160,HN160)&gt;0,1,),),)</f>
        <v>0</v>
      </c>
      <c r="EL160" s="650">
        <f>IF($AA160=1,IF(SUM($EH160:EK160)&lt;&gt;1,IF(SUM(GU160,GZ160,HF160,HO160)&gt;0,1,),),)</f>
        <v>0</v>
      </c>
      <c r="EM160" s="650">
        <f>IF($AA160=1,IF(SUM($EH160:EK160)&lt;&gt;1,IF(SUM(GV160,HG160,HP160)&gt;0,1,),),)</f>
        <v>0</v>
      </c>
      <c r="EN160" s="650">
        <f>IF($AA160=1,IF(SUM($EH160:EL160)&lt;&gt;1,IF(SUM(GW160,HH160,HQ160)&gt;0,1,),),)</f>
        <v>0</v>
      </c>
      <c r="EO160" s="650">
        <f>IF($AA160=1,IF(SUM($EH160:EM160)&lt;&gt;1,IF(SUM(GX160,HI160,HR160)&gt;0,1,),),)</f>
        <v>0</v>
      </c>
      <c r="EP160" s="650">
        <f>IF($AA160=1,IF(SUM($EH160:EO160)&lt;&gt;1,IF(SUM(GY160,HJ160,HS160,HA160)&gt;0,1,),),)</f>
        <v>0</v>
      </c>
      <c r="EQ160" s="818"/>
      <c r="ER160" s="818"/>
      <c r="ES160" s="818"/>
      <c r="ET160" s="818"/>
      <c r="EU160" s="818"/>
      <c r="EV160" s="818"/>
      <c r="EW160" s="59"/>
      <c r="EX160" s="59"/>
      <c r="EY160" s="59"/>
      <c r="EZ160" s="59"/>
      <c r="FA160" s="59"/>
      <c r="FB160" s="650">
        <f t="shared" si="589"/>
        <v>0</v>
      </c>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11"/>
      <c r="GB160" s="59"/>
      <c r="GC160" s="932"/>
      <c r="GD160" s="662"/>
      <c r="GE160" s="512"/>
      <c r="GF160" s="513"/>
      <c r="GG160" s="514"/>
      <c r="GH160" s="514"/>
      <c r="GI160" s="515">
        <f t="shared" si="590"/>
        <v>0</v>
      </c>
      <c r="GJ160" s="516">
        <f t="shared" si="591"/>
        <v>0</v>
      </c>
      <c r="GK160" s="517">
        <f t="shared" si="592"/>
        <v>0</v>
      </c>
      <c r="GL160" s="518">
        <f t="shared" si="593"/>
        <v>0</v>
      </c>
      <c r="GM160" s="518">
        <f t="shared" si="594"/>
        <v>0</v>
      </c>
      <c r="GN160" s="518">
        <f t="shared" si="595"/>
        <v>0</v>
      </c>
      <c r="GO160" s="518">
        <f t="shared" si="596"/>
        <v>0</v>
      </c>
      <c r="GP160" s="517">
        <f t="shared" si="677"/>
        <v>0</v>
      </c>
      <c r="GQ160" s="517">
        <f t="shared" si="678"/>
        <v>0</v>
      </c>
      <c r="GR160" s="517">
        <f>IF($GF160&lt;&gt;1,IF(AND(SUM($GQ160:GQ160)&lt;&gt;1),IF($GI160&gt;=10,1,),),0)</f>
        <v>0</v>
      </c>
      <c r="GS160" s="517">
        <f>IF($GF160&lt;&gt;1,IF(AND(SUM($GQ160:GR160)&lt;&gt;1),IF(AND($GE160=1,$GI160&gt;=4),1,),),0)</f>
        <v>0</v>
      </c>
      <c r="GT160" s="517">
        <f>IF($GF160&lt;&gt;1,IF(AND(SUM($GQ160:GS160)&lt;&gt;1),IF(AND($GE160=1,$GI160&gt;=2),1,),),0)</f>
        <v>0</v>
      </c>
      <c r="GU160" s="517">
        <f>IF($GF160&lt;&gt;1,IF(AND(SUM($GQ160:GT160)&lt;&gt;1),IF(AND($GE160=1,$GI160&gt;0),1,),),0)</f>
        <v>0</v>
      </c>
      <c r="GV160" s="517">
        <f>IF($GF160&lt;&gt;1,IF(AND(SUM($GQ160:GU160)&lt;&gt;1),IF($GI160&gt;=4,1,),),0)</f>
        <v>0</v>
      </c>
      <c r="GW160" s="517">
        <f>IF($GF160&lt;&gt;1,IF(AND(SUM($GQ160:GV160)&lt;&gt;1),IF($GE160=1,1,),),0)</f>
        <v>0</v>
      </c>
      <c r="GX160" s="517">
        <f>IF($GF160&lt;&gt;1,IF(AND(SUM($GQ160:GW160)&lt;&gt;1),IF($GI160&gt;=2,1,),),0)</f>
        <v>0</v>
      </c>
      <c r="GY160" s="517">
        <f>IF($GF160&lt;&gt;1,IF(AND(SUM($GQ160:GX160)&lt;&gt;1),IF($GI160&gt;0,1,),),0)</f>
        <v>0</v>
      </c>
      <c r="GZ160" s="517">
        <f t="shared" si="679"/>
        <v>0</v>
      </c>
      <c r="HA160" s="517">
        <f>IF(AND(SUM($GZ160:GZ160)&lt;&gt;1,$GP160=4,$GF160=1,$GI160&gt;0),1,0)</f>
        <v>0</v>
      </c>
      <c r="HB160" s="517">
        <f t="shared" si="680"/>
        <v>0</v>
      </c>
      <c r="HC160" s="517">
        <f t="shared" si="681"/>
        <v>0</v>
      </c>
      <c r="HD160" s="517">
        <f>IF(AND($GP160=2,SUM($HB160:HC160)&lt;&gt;1),IF(AND($GE160=1,$GJ160&gt;=0.2),1,),)</f>
        <v>0</v>
      </c>
      <c r="HE160" s="517">
        <f>IF(AND($GP160=2,SUM($HB160:HD160)&lt;&gt;1),IF(AND($GE160=1,$GJ160&gt;=0.1),1,),)</f>
        <v>0</v>
      </c>
      <c r="HF160" s="517">
        <f>IF(AND($GP160=2,SUM($HB160:HE160)&lt;&gt;1),IF(AND($GE160=1,$GI160&gt;0),1,),)</f>
        <v>0</v>
      </c>
      <c r="HG160" s="517">
        <f>IF(AND($GP160=2,SUM($HB160:HF160)&lt;&gt;1),IF($GJ160&gt;=0.2,1,),)</f>
        <v>0</v>
      </c>
      <c r="HH160" s="517">
        <f>IF(AND($GP160=2,SUM($HB160:HG160)&lt;&gt;1),IF($GE160=1,1,),)</f>
        <v>0</v>
      </c>
      <c r="HI160" s="517">
        <f>IF(AND($GP160=2,SUM($HB160:HH160)&lt;&gt;1),IF($GJ160&gt;=0.1,1,),)</f>
        <v>0</v>
      </c>
      <c r="HJ160" s="517">
        <f>IF(AND(SUM($HB160:HI160)&lt;&gt;1,$GP160=2,$GI160&gt;0),1,)</f>
        <v>0</v>
      </c>
      <c r="HK160" s="517">
        <f t="shared" si="682"/>
        <v>0</v>
      </c>
      <c r="HL160" s="517">
        <f t="shared" si="683"/>
        <v>0</v>
      </c>
      <c r="HM160" s="517">
        <f>IF(AND($GP160=3,SUM($HK160:HL160)&lt;&gt;1),IF(AND($GE160=1,$GJ160&gt;=0.1),1,),)</f>
        <v>0</v>
      </c>
      <c r="HN160" s="517">
        <f>IF(AND($GP160=3,SUM($HK160:HM160)&lt;&gt;1),IF(AND($GE160=1,$GJ160&gt;=0.05),1,),)</f>
        <v>0</v>
      </c>
      <c r="HO160" s="517">
        <f>IF(AND($GP160=3,SUM($HK160:HN160)&lt;&gt;1),IF(AND($GE160=1,$GI160&gt;0),1,),)</f>
        <v>0</v>
      </c>
      <c r="HP160" s="517">
        <f>IF(AND($GP160=3,SUM($HK160:HO160)&lt;&gt;1),IF($GJ160&gt;=0.1,1,),)</f>
        <v>0</v>
      </c>
      <c r="HQ160" s="517">
        <f>IF(AND($GP160=3,SUM($HK160:HP160)&lt;&gt;1),IF($GE160=1,1,),)</f>
        <v>0</v>
      </c>
      <c r="HR160" s="517">
        <f>IF(AND($GP160=3,SUM($HK160:HQ160)&lt;&gt;1),IF($GJ160&gt;=0.05,1,),)</f>
        <v>0</v>
      </c>
      <c r="HS160" s="517">
        <f>IF(AND(SUM($HK160:HR160)&lt;&gt;1,$GP160=3,$GF160=1,$GI160&gt;0),1,)</f>
        <v>0</v>
      </c>
      <c r="HT160" s="831"/>
      <c r="HU160" s="520">
        <f t="shared" si="684"/>
        <v>0</v>
      </c>
      <c r="HV160" s="521">
        <f t="shared" si="685"/>
        <v>0</v>
      </c>
      <c r="HW160" s="521">
        <f t="shared" si="686"/>
        <v>0</v>
      </c>
      <c r="HX160" s="521">
        <f t="shared" si="687"/>
        <v>0</v>
      </c>
      <c r="HY160" s="521">
        <f t="shared" si="688"/>
        <v>0</v>
      </c>
      <c r="HZ160" s="521">
        <f t="shared" si="689"/>
        <v>0</v>
      </c>
      <c r="IA160" s="521">
        <f t="shared" si="690"/>
        <v>0</v>
      </c>
      <c r="IB160" s="521">
        <f t="shared" si="691"/>
        <v>0</v>
      </c>
      <c r="IC160" s="521">
        <f t="shared" si="692"/>
        <v>0</v>
      </c>
      <c r="ID160" s="521">
        <f t="shared" si="693"/>
        <v>0</v>
      </c>
      <c r="IE160" s="521">
        <f t="shared" si="694"/>
        <v>0</v>
      </c>
      <c r="IF160" s="521">
        <f t="shared" si="695"/>
        <v>0</v>
      </c>
      <c r="IG160" s="521">
        <f t="shared" si="696"/>
        <v>0</v>
      </c>
      <c r="IH160" s="521">
        <f t="shared" si="697"/>
        <v>0</v>
      </c>
      <c r="II160" s="521">
        <f t="shared" si="698"/>
        <v>0</v>
      </c>
      <c r="IJ160" s="521">
        <f t="shared" si="699"/>
        <v>0</v>
      </c>
      <c r="IK160" s="521">
        <f t="shared" si="700"/>
        <v>0</v>
      </c>
      <c r="IL160" s="521">
        <f t="shared" si="701"/>
        <v>0</v>
      </c>
      <c r="IM160" s="521">
        <f t="shared" si="702"/>
        <v>0</v>
      </c>
      <c r="IN160" s="521">
        <f t="shared" si="597"/>
        <v>0</v>
      </c>
      <c r="IO160" s="521">
        <f t="shared" si="598"/>
        <v>0</v>
      </c>
      <c r="IP160" s="521">
        <f t="shared" si="599"/>
        <v>0</v>
      </c>
      <c r="IQ160" s="521">
        <f t="shared" si="600"/>
        <v>0</v>
      </c>
      <c r="IR160" s="521">
        <f t="shared" si="601"/>
        <v>0</v>
      </c>
      <c r="IS160" s="521">
        <f t="shared" si="602"/>
        <v>0</v>
      </c>
      <c r="IT160" s="521">
        <f t="shared" si="603"/>
        <v>0</v>
      </c>
      <c r="IU160" s="521">
        <f t="shared" si="604"/>
        <v>0</v>
      </c>
      <c r="IV160" s="521">
        <f t="shared" si="605"/>
        <v>0</v>
      </c>
      <c r="IW160" s="823">
        <f t="shared" si="606"/>
        <v>0</v>
      </c>
      <c r="IX160" s="521">
        <f t="shared" si="607"/>
        <v>0</v>
      </c>
      <c r="IY160" s="521">
        <f t="shared" si="608"/>
        <v>0</v>
      </c>
      <c r="IZ160" s="823">
        <f t="shared" si="703"/>
        <v>0</v>
      </c>
      <c r="JA160" s="521">
        <f t="shared" si="609"/>
        <v>0</v>
      </c>
      <c r="JB160" s="521">
        <f t="shared" si="610"/>
        <v>0</v>
      </c>
      <c r="JC160" s="521">
        <f t="shared" si="611"/>
        <v>0</v>
      </c>
      <c r="JD160" s="521">
        <f t="shared" si="704"/>
        <v>0</v>
      </c>
      <c r="JE160" s="521">
        <f t="shared" si="705"/>
        <v>0</v>
      </c>
      <c r="JF160" s="521">
        <f t="shared" si="706"/>
        <v>0</v>
      </c>
      <c r="JG160" s="521">
        <f t="shared" si="707"/>
        <v>0</v>
      </c>
      <c r="JH160" s="521">
        <f t="shared" si="708"/>
        <v>0</v>
      </c>
      <c r="JI160" s="521">
        <f t="shared" si="709"/>
        <v>0</v>
      </c>
      <c r="JJ160" s="521">
        <f t="shared" si="710"/>
        <v>0</v>
      </c>
      <c r="JK160" s="521">
        <f t="shared" si="711"/>
        <v>0</v>
      </c>
      <c r="JL160" s="521">
        <f t="shared" si="712"/>
        <v>0</v>
      </c>
      <c r="JM160" s="521">
        <f t="shared" si="713"/>
        <v>0</v>
      </c>
      <c r="JN160" s="521">
        <f t="shared" si="714"/>
        <v>0</v>
      </c>
      <c r="JO160" s="521">
        <f t="shared" si="715"/>
        <v>0</v>
      </c>
      <c r="JP160" s="521">
        <f t="shared" si="716"/>
        <v>0</v>
      </c>
      <c r="JQ160" s="521">
        <f t="shared" si="717"/>
        <v>0</v>
      </c>
      <c r="JR160" s="521">
        <f t="shared" si="718"/>
        <v>0</v>
      </c>
      <c r="JS160" s="521">
        <f t="shared" si="719"/>
        <v>0</v>
      </c>
      <c r="JT160" s="521">
        <f t="shared" si="720"/>
        <v>0</v>
      </c>
      <c r="JU160" s="521">
        <f t="shared" si="721"/>
        <v>0</v>
      </c>
      <c r="JV160" s="521">
        <f t="shared" si="722"/>
        <v>0</v>
      </c>
      <c r="JW160" s="521">
        <f t="shared" si="723"/>
        <v>0</v>
      </c>
      <c r="JX160" s="521">
        <f t="shared" si="724"/>
        <v>0</v>
      </c>
      <c r="JY160" s="521">
        <f t="shared" si="725"/>
        <v>0</v>
      </c>
      <c r="JZ160" s="521">
        <f t="shared" si="726"/>
        <v>0</v>
      </c>
      <c r="KA160" s="521">
        <f t="shared" si="727"/>
        <v>0</v>
      </c>
      <c r="KB160" s="521">
        <f t="shared" si="728"/>
        <v>0</v>
      </c>
      <c r="KC160" s="521">
        <f t="shared" si="729"/>
        <v>0</v>
      </c>
      <c r="KD160" s="521">
        <f t="shared" si="730"/>
        <v>0</v>
      </c>
      <c r="KE160" s="521">
        <f t="shared" si="731"/>
        <v>0</v>
      </c>
      <c r="KF160" s="521">
        <f t="shared" si="612"/>
        <v>0</v>
      </c>
      <c r="KG160" s="521">
        <f t="shared" si="732"/>
        <v>0</v>
      </c>
      <c r="KH160" s="521">
        <f t="shared" si="733"/>
        <v>0</v>
      </c>
      <c r="KI160" s="522">
        <f t="shared" si="734"/>
        <v>0</v>
      </c>
      <c r="KJ160" s="521">
        <f t="shared" si="613"/>
        <v>0</v>
      </c>
      <c r="KK160" s="760">
        <f>IF(H160=1,VLOOKUP(C160,'総括表 (A表)'!$E$12:$AW$542,42,FALSE),)</f>
        <v>0</v>
      </c>
      <c r="KL160" s="524">
        <f t="shared" si="735"/>
        <v>0</v>
      </c>
      <c r="KM160" s="521" t="str">
        <f t="shared" si="614"/>
        <v/>
      </c>
      <c r="KN160" s="521" t="str">
        <f t="shared" si="615"/>
        <v/>
      </c>
      <c r="KO160" s="521" t="str">
        <f t="shared" si="736"/>
        <v/>
      </c>
      <c r="KP160" s="521" t="str">
        <f t="shared" si="616"/>
        <v/>
      </c>
      <c r="KQ160" s="521" t="str">
        <f t="shared" si="617"/>
        <v/>
      </c>
      <c r="KR160" s="521" t="str">
        <f t="shared" si="618"/>
        <v/>
      </c>
      <c r="KS160" s="521" t="str">
        <f t="shared" si="619"/>
        <v/>
      </c>
      <c r="KT160" s="521" t="str">
        <f t="shared" si="620"/>
        <v/>
      </c>
      <c r="KU160" s="760" t="str">
        <f t="shared" si="621"/>
        <v/>
      </c>
      <c r="KV160" s="521" t="str">
        <f t="shared" si="622"/>
        <v/>
      </c>
      <c r="KW160" s="520">
        <f t="shared" si="623"/>
        <v>0</v>
      </c>
      <c r="KX160" s="521" t="str">
        <f t="shared" si="737"/>
        <v/>
      </c>
      <c r="KY160" s="525">
        <f t="shared" si="624"/>
        <v>0</v>
      </c>
      <c r="KZ160" s="521" t="str">
        <f t="shared" si="625"/>
        <v/>
      </c>
      <c r="LA160" s="760" t="str">
        <f t="shared" si="626"/>
        <v/>
      </c>
      <c r="LB160" s="526" t="str">
        <f t="shared" si="627"/>
        <v>○</v>
      </c>
      <c r="LC160" s="520">
        <f t="shared" si="738"/>
        <v>0</v>
      </c>
      <c r="LD160" s="527">
        <f t="shared" si="739"/>
        <v>0</v>
      </c>
      <c r="LE160" s="527" t="str">
        <f t="shared" si="740"/>
        <v/>
      </c>
      <c r="LF160" s="761" t="str">
        <f t="shared" si="741"/>
        <v/>
      </c>
      <c r="LG160" s="735" t="str">
        <f t="shared" si="628"/>
        <v/>
      </c>
      <c r="LH160" s="530" t="str">
        <f t="shared" si="629"/>
        <v>○</v>
      </c>
      <c r="LI160" s="736">
        <f t="shared" si="630"/>
        <v>0</v>
      </c>
      <c r="LJ160" s="761">
        <f t="shared" si="631"/>
        <v>0</v>
      </c>
      <c r="LK160" s="532">
        <f t="shared" si="742"/>
        <v>0</v>
      </c>
      <c r="LL160" s="533" t="str">
        <f t="shared" si="743"/>
        <v>○</v>
      </c>
      <c r="LM160" s="600">
        <f t="shared" si="632"/>
        <v>0</v>
      </c>
      <c r="LN160" s="602" t="str">
        <f t="shared" si="744"/>
        <v>○</v>
      </c>
      <c r="LO160" s="608">
        <f t="shared" si="633"/>
        <v>0</v>
      </c>
      <c r="LP160" s="521" t="str">
        <f t="shared" si="634"/>
        <v/>
      </c>
      <c r="LQ160" s="607">
        <f t="shared" si="635"/>
        <v>0</v>
      </c>
      <c r="LR160" s="521" t="str">
        <f t="shared" si="636"/>
        <v/>
      </c>
      <c r="LS160" s="519" t="str">
        <f t="shared" si="637"/>
        <v/>
      </c>
      <c r="LT160" s="526" t="str">
        <f t="shared" si="638"/>
        <v>○</v>
      </c>
      <c r="LU160" s="601" t="str">
        <f t="shared" si="745"/>
        <v/>
      </c>
      <c r="LV160" s="601">
        <f t="shared" si="746"/>
        <v>0</v>
      </c>
      <c r="LW160" s="761">
        <f t="shared" si="639"/>
        <v>0</v>
      </c>
      <c r="LX160" s="735">
        <f t="shared" si="640"/>
        <v>0</v>
      </c>
      <c r="LY160" s="530" t="str">
        <f t="shared" si="641"/>
        <v>○</v>
      </c>
      <c r="LZ160" s="736">
        <f t="shared" si="642"/>
        <v>0</v>
      </c>
      <c r="MA160" s="761">
        <f t="shared" si="643"/>
        <v>0</v>
      </c>
      <c r="MB160" s="532">
        <f t="shared" si="644"/>
        <v>0</v>
      </c>
      <c r="MC160" s="533" t="str">
        <f t="shared" si="747"/>
        <v>○</v>
      </c>
      <c r="MD160" s="473">
        <f>IF(AND($H160=1,$T160=1),SUMIF($E$14:$E$213,E160,$CA$14:CA359),0)</f>
        <v>0</v>
      </c>
      <c r="ME160" s="856" t="str">
        <f t="shared" si="645"/>
        <v>○</v>
      </c>
      <c r="MF160" s="869" t="str">
        <f t="shared" si="748"/>
        <v/>
      </c>
      <c r="MG160" s="870" t="str">
        <f t="shared" si="646"/>
        <v/>
      </c>
      <c r="MH160" s="871" t="str">
        <f t="shared" si="647"/>
        <v/>
      </c>
      <c r="MI160" s="872" t="str">
        <f t="shared" si="749"/>
        <v/>
      </c>
      <c r="MJ160" s="873" t="str">
        <f t="shared" si="648"/>
        <v/>
      </c>
      <c r="MK160" s="874">
        <f t="shared" si="649"/>
        <v>0</v>
      </c>
    </row>
    <row r="161" spans="1:349" s="739" customFormat="1" ht="18.649999999999999" customHeight="1">
      <c r="A161" s="610">
        <f t="shared" si="559"/>
        <v>0</v>
      </c>
      <c r="B161" s="610">
        <f t="shared" si="563"/>
        <v>0</v>
      </c>
      <c r="C161" s="610">
        <f t="shared" si="570"/>
        <v>0</v>
      </c>
      <c r="D161" s="610">
        <f t="shared" si="564"/>
        <v>0</v>
      </c>
      <c r="E161" s="610">
        <f t="shared" si="565"/>
        <v>0</v>
      </c>
      <c r="F161" s="610">
        <f t="shared" si="566"/>
        <v>0</v>
      </c>
      <c r="G161" s="610">
        <f t="shared" si="567"/>
        <v>0</v>
      </c>
      <c r="H161" s="610">
        <f t="shared" si="568"/>
        <v>0</v>
      </c>
      <c r="I161" s="611">
        <f t="shared" si="576"/>
        <v>148</v>
      </c>
      <c r="J161" s="719"/>
      <c r="K161" s="720"/>
      <c r="L161" s="720"/>
      <c r="M161" s="720"/>
      <c r="N161" s="924"/>
      <c r="O161" s="918"/>
      <c r="P161" s="742"/>
      <c r="Q161" s="637">
        <f t="shared" si="650"/>
        <v>0</v>
      </c>
      <c r="R161" s="723"/>
      <c r="S161" s="724"/>
      <c r="T161" s="724"/>
      <c r="U161" s="724"/>
      <c r="V161" s="762">
        <f t="shared" si="569"/>
        <v>0</v>
      </c>
      <c r="W161" s="741"/>
      <c r="X161" s="745"/>
      <c r="Y161" s="745"/>
      <c r="Z161" s="741"/>
      <c r="AA161" s="639" t="str">
        <f t="shared" si="651"/>
        <v/>
      </c>
      <c r="AB161" s="640" t="str">
        <f t="shared" si="652"/>
        <v/>
      </c>
      <c r="AC161" s="731"/>
      <c r="AD161" s="641">
        <f t="shared" si="653"/>
        <v>0</v>
      </c>
      <c r="AE161" s="729"/>
      <c r="AF161" s="728">
        <f>'整理番号表 （R6時） '!$AC161</f>
        <v>0</v>
      </c>
      <c r="AG161" s="730">
        <f t="shared" si="560"/>
        <v>0</v>
      </c>
      <c r="AH161" s="731"/>
      <c r="AI161" s="731"/>
      <c r="AJ161" s="639">
        <f>IF(AI161&lt;&gt;0,VLOOKUP(AI161,'整理番号表 （R6時） '!$B$20:$F$47,2,FALSE),)</f>
        <v>0</v>
      </c>
      <c r="AK161" s="733"/>
      <c r="AL161" s="733"/>
      <c r="AM161" s="733"/>
      <c r="AN161" s="752"/>
      <c r="AO161" s="644" t="str">
        <f>IF(AND($S161=1,$AN161&lt;&gt;0),VLOOKUP(AN161,'整理番号表 （R6時） '!$P$6:$Q$39,2,FALSE),IF(AND($T161=1,$AN161&gt;0,$AN161&lt;=8),VLOOKUP($AN161,'整理番号表 （R6時） '!$P$6:$Q$13,2,FALSE),IF($AN161&gt;=9,"ﾘｰｽは1～8の数字を選択","")))</f>
        <v/>
      </c>
      <c r="AP161" s="865"/>
      <c r="AQ161" s="645">
        <f t="shared" si="654"/>
        <v>0</v>
      </c>
      <c r="AR161" s="810"/>
      <c r="AS161" s="741"/>
      <c r="AT161" s="756"/>
      <c r="AU161" s="757"/>
      <c r="AV161" s="755"/>
      <c r="AW161" s="752"/>
      <c r="AX161" s="751">
        <f>IF(AW161&lt;&gt;0,VLOOKUP(AW161,'整理番号表 （R6時） '!$P$43:$R$49,2,FALSE),)</f>
        <v>0</v>
      </c>
      <c r="AY161" s="758"/>
      <c r="AZ161" s="757"/>
      <c r="BA161" s="755"/>
      <c r="BB161" s="754"/>
      <c r="BC161" s="759">
        <f t="shared" si="655"/>
        <v>0</v>
      </c>
      <c r="BD161" s="763">
        <f t="shared" si="577"/>
        <v>0</v>
      </c>
      <c r="BE161" s="759">
        <f t="shared" si="656"/>
        <v>0</v>
      </c>
      <c r="BF161" s="508"/>
      <c r="BG161" s="508"/>
      <c r="BH161" s="508"/>
      <c r="BI161" s="509"/>
      <c r="BJ161" s="770" t="str">
        <f t="shared" si="657"/>
        <v/>
      </c>
      <c r="BK161" s="772" t="str">
        <f t="shared" si="658"/>
        <v/>
      </c>
      <c r="BL161" s="648">
        <f t="shared" si="659"/>
        <v>0</v>
      </c>
      <c r="BM161" s="836"/>
      <c r="BN161" s="748"/>
      <c r="BO161" s="593"/>
      <c r="BP161" s="902"/>
      <c r="BQ161" s="756"/>
      <c r="BR161" s="756"/>
      <c r="BS161" s="756"/>
      <c r="BT161" s="929" t="str">
        <f t="shared" si="752"/>
        <v/>
      </c>
      <c r="BU161" s="911"/>
      <c r="BV161" s="752"/>
      <c r="BW161" s="751">
        <f>IF(BV161&lt;&gt;0,VLOOKUP(BV161,'整理番号表 （R6時） '!$P$43:$R$49,2,FALSE),)</f>
        <v>0</v>
      </c>
      <c r="BX161" s="758"/>
      <c r="BY161" s="757"/>
      <c r="BZ161" s="759" t="str">
        <f t="shared" si="660"/>
        <v/>
      </c>
      <c r="CA161" s="712"/>
      <c r="CB161" s="759">
        <f t="shared" si="661"/>
        <v>0</v>
      </c>
      <c r="CC161" s="763" t="str">
        <f t="shared" si="578"/>
        <v/>
      </c>
      <c r="CD161" s="754"/>
      <c r="CE161" s="754"/>
      <c r="CF161" s="759">
        <f t="shared" si="662"/>
        <v>0</v>
      </c>
      <c r="CG161" s="748"/>
      <c r="CH161" s="748"/>
      <c r="CI161" s="622"/>
      <c r="CJ161" s="853"/>
      <c r="CK161" s="854"/>
      <c r="CL161" s="665" t="str">
        <f t="shared" si="663"/>
        <v/>
      </c>
      <c r="CM161" s="666" t="str">
        <f t="shared" si="579"/>
        <v/>
      </c>
      <c r="CN161" s="744"/>
      <c r="CO161" s="496"/>
      <c r="CP161" s="762" t="str">
        <f t="shared" si="580"/>
        <v/>
      </c>
      <c r="CQ161" s="740"/>
      <c r="CR161" s="749"/>
      <c r="CS161" s="740"/>
      <c r="CT161" s="740"/>
      <c r="CU161" s="740"/>
      <c r="CV161" s="649" t="str">
        <f t="shared" si="664"/>
        <v/>
      </c>
      <c r="CW161" s="547">
        <f t="shared" si="665"/>
        <v>0</v>
      </c>
      <c r="CX161" s="762" t="str">
        <f t="shared" si="581"/>
        <v/>
      </c>
      <c r="CY161" s="715"/>
      <c r="CZ161" s="740"/>
      <c r="DA161" s="715"/>
      <c r="DB161" s="715"/>
      <c r="DC161" s="714"/>
      <c r="DD161" s="649" t="str">
        <f t="shared" si="666"/>
        <v/>
      </c>
      <c r="DE161" s="547" t="str">
        <f t="shared" si="667"/>
        <v/>
      </c>
      <c r="DF161" s="762">
        <f t="shared" si="668"/>
        <v>0</v>
      </c>
      <c r="DG161" s="762" t="str">
        <f t="shared" si="669"/>
        <v/>
      </c>
      <c r="DH161" s="762">
        <f t="shared" si="670"/>
        <v>0</v>
      </c>
      <c r="DI161" s="762">
        <f t="shared" si="671"/>
        <v>0</v>
      </c>
      <c r="DJ161" s="762">
        <f t="shared" si="672"/>
        <v>0</v>
      </c>
      <c r="DK161" s="762">
        <f t="shared" si="673"/>
        <v>0</v>
      </c>
      <c r="DL161" s="762">
        <f t="shared" si="674"/>
        <v>0</v>
      </c>
      <c r="DM161" s="762" t="str">
        <f t="shared" si="675"/>
        <v/>
      </c>
      <c r="DN161" s="855"/>
      <c r="DO161" s="661">
        <f t="shared" si="753"/>
        <v>0</v>
      </c>
      <c r="DP161" s="336">
        <f t="shared" si="753"/>
        <v>0</v>
      </c>
      <c r="DQ161" s="336">
        <f t="shared" si="753"/>
        <v>0</v>
      </c>
      <c r="DR161" s="336">
        <f t="shared" si="753"/>
        <v>0</v>
      </c>
      <c r="DS161" s="336">
        <f t="shared" si="753"/>
        <v>0</v>
      </c>
      <c r="DT161" s="336">
        <f t="shared" si="753"/>
        <v>0</v>
      </c>
      <c r="DU161" s="336">
        <f t="shared" si="582"/>
        <v>0</v>
      </c>
      <c r="DV161" s="336">
        <f t="shared" si="754"/>
        <v>0</v>
      </c>
      <c r="DW161" s="336">
        <f t="shared" si="754"/>
        <v>0</v>
      </c>
      <c r="DX161" s="336">
        <f t="shared" si="754"/>
        <v>0</v>
      </c>
      <c r="DY161" s="336">
        <f t="shared" si="754"/>
        <v>0</v>
      </c>
      <c r="DZ161" s="336">
        <f t="shared" si="754"/>
        <v>0</v>
      </c>
      <c r="EA161" s="336">
        <f t="shared" si="754"/>
        <v>0</v>
      </c>
      <c r="EB161" s="336">
        <f t="shared" si="583"/>
        <v>0</v>
      </c>
      <c r="EC161" s="336">
        <f t="shared" si="584"/>
        <v>0</v>
      </c>
      <c r="ED161" s="336">
        <f t="shared" si="585"/>
        <v>0</v>
      </c>
      <c r="EE161" s="336">
        <f t="shared" si="586"/>
        <v>0</v>
      </c>
      <c r="EF161" s="336">
        <f t="shared" si="587"/>
        <v>0</v>
      </c>
      <c r="EG161" s="390">
        <f t="shared" si="588"/>
        <v>0</v>
      </c>
      <c r="EH161" s="650">
        <f t="shared" si="676"/>
        <v>0</v>
      </c>
      <c r="EI161" s="650">
        <f>IF($AA161=1,IF(SUM($EH161:EH161)&lt;&gt;1,IF(SUM(GR161,HC161,HL161)&gt;0,1,),),)</f>
        <v>0</v>
      </c>
      <c r="EJ161" s="650">
        <f>IF($AA161=1,IF(SUM($EH161:EI161)&lt;&gt;1,IF(SUM(GS161,HD161,HM161)&gt;0,1,),),)</f>
        <v>0</v>
      </c>
      <c r="EK161" s="650">
        <f>IF($AA161=1,IF(SUM($EH161:EJ161)&lt;&gt;1,IF(SUM(GT161,HE161,HN161)&gt;0,1,),),)</f>
        <v>0</v>
      </c>
      <c r="EL161" s="650">
        <f>IF($AA161=1,IF(SUM($EH161:EK161)&lt;&gt;1,IF(SUM(GU161,GZ161,HF161,HO161)&gt;0,1,),),)</f>
        <v>0</v>
      </c>
      <c r="EM161" s="650">
        <f>IF($AA161=1,IF(SUM($EH161:EK161)&lt;&gt;1,IF(SUM(GV161,HG161,HP161)&gt;0,1,),),)</f>
        <v>0</v>
      </c>
      <c r="EN161" s="650">
        <f>IF($AA161=1,IF(SUM($EH161:EL161)&lt;&gt;1,IF(SUM(GW161,HH161,HQ161)&gt;0,1,),),)</f>
        <v>0</v>
      </c>
      <c r="EO161" s="650">
        <f>IF($AA161=1,IF(SUM($EH161:EM161)&lt;&gt;1,IF(SUM(GX161,HI161,HR161)&gt;0,1,),),)</f>
        <v>0</v>
      </c>
      <c r="EP161" s="650">
        <f>IF($AA161=1,IF(SUM($EH161:EO161)&lt;&gt;1,IF(SUM(GY161,HJ161,HS161,HA161)&gt;0,1,),),)</f>
        <v>0</v>
      </c>
      <c r="EQ161" s="818"/>
      <c r="ER161" s="818"/>
      <c r="ES161" s="818"/>
      <c r="ET161" s="818"/>
      <c r="EU161" s="818"/>
      <c r="EV161" s="818"/>
      <c r="EW161" s="59"/>
      <c r="EX161" s="59"/>
      <c r="EY161" s="59"/>
      <c r="EZ161" s="59"/>
      <c r="FA161" s="59"/>
      <c r="FB161" s="650">
        <f t="shared" si="589"/>
        <v>0</v>
      </c>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11"/>
      <c r="GB161" s="59"/>
      <c r="GC161" s="932"/>
      <c r="GD161" s="662"/>
      <c r="GE161" s="512"/>
      <c r="GF161" s="513"/>
      <c r="GG161" s="514"/>
      <c r="GH161" s="514"/>
      <c r="GI161" s="515">
        <f t="shared" si="590"/>
        <v>0</v>
      </c>
      <c r="GJ161" s="516">
        <f t="shared" si="591"/>
        <v>0</v>
      </c>
      <c r="GK161" s="517">
        <f t="shared" si="592"/>
        <v>0</v>
      </c>
      <c r="GL161" s="518">
        <f t="shared" si="593"/>
        <v>0</v>
      </c>
      <c r="GM161" s="518">
        <f t="shared" si="594"/>
        <v>0</v>
      </c>
      <c r="GN161" s="518">
        <f t="shared" si="595"/>
        <v>0</v>
      </c>
      <c r="GO161" s="518">
        <f t="shared" si="596"/>
        <v>0</v>
      </c>
      <c r="GP161" s="517">
        <f t="shared" si="677"/>
        <v>0</v>
      </c>
      <c r="GQ161" s="517">
        <f t="shared" si="678"/>
        <v>0</v>
      </c>
      <c r="GR161" s="517">
        <f>IF($GF161&lt;&gt;1,IF(AND(SUM($GQ161:GQ161)&lt;&gt;1),IF($GI161&gt;=10,1,),),0)</f>
        <v>0</v>
      </c>
      <c r="GS161" s="517">
        <f>IF($GF161&lt;&gt;1,IF(AND(SUM($GQ161:GR161)&lt;&gt;1),IF(AND($GE161=1,$GI161&gt;=4),1,),),0)</f>
        <v>0</v>
      </c>
      <c r="GT161" s="517">
        <f>IF($GF161&lt;&gt;1,IF(AND(SUM($GQ161:GS161)&lt;&gt;1),IF(AND($GE161=1,$GI161&gt;=2),1,),),0)</f>
        <v>0</v>
      </c>
      <c r="GU161" s="517">
        <f>IF($GF161&lt;&gt;1,IF(AND(SUM($GQ161:GT161)&lt;&gt;1),IF(AND($GE161=1,$GI161&gt;0),1,),),0)</f>
        <v>0</v>
      </c>
      <c r="GV161" s="517">
        <f>IF($GF161&lt;&gt;1,IF(AND(SUM($GQ161:GU161)&lt;&gt;1),IF($GI161&gt;=4,1,),),0)</f>
        <v>0</v>
      </c>
      <c r="GW161" s="517">
        <f>IF($GF161&lt;&gt;1,IF(AND(SUM($GQ161:GV161)&lt;&gt;1),IF($GE161=1,1,),),0)</f>
        <v>0</v>
      </c>
      <c r="GX161" s="517">
        <f>IF($GF161&lt;&gt;1,IF(AND(SUM($GQ161:GW161)&lt;&gt;1),IF($GI161&gt;=2,1,),),0)</f>
        <v>0</v>
      </c>
      <c r="GY161" s="517">
        <f>IF($GF161&lt;&gt;1,IF(AND(SUM($GQ161:GX161)&lt;&gt;1),IF($GI161&gt;0,1,),),0)</f>
        <v>0</v>
      </c>
      <c r="GZ161" s="517">
        <f t="shared" si="679"/>
        <v>0</v>
      </c>
      <c r="HA161" s="517">
        <f>IF(AND(SUM($GZ161:GZ161)&lt;&gt;1,$GP161=4,$GF161=1,$GI161&gt;0),1,0)</f>
        <v>0</v>
      </c>
      <c r="HB161" s="517">
        <f t="shared" si="680"/>
        <v>0</v>
      </c>
      <c r="HC161" s="517">
        <f t="shared" si="681"/>
        <v>0</v>
      </c>
      <c r="HD161" s="517">
        <f>IF(AND($GP161=2,SUM($HB161:HC161)&lt;&gt;1),IF(AND($GE161=1,$GJ161&gt;=0.2),1,),)</f>
        <v>0</v>
      </c>
      <c r="HE161" s="517">
        <f>IF(AND($GP161=2,SUM($HB161:HD161)&lt;&gt;1),IF(AND($GE161=1,$GJ161&gt;=0.1),1,),)</f>
        <v>0</v>
      </c>
      <c r="HF161" s="517">
        <f>IF(AND($GP161=2,SUM($HB161:HE161)&lt;&gt;1),IF(AND($GE161=1,$GI161&gt;0),1,),)</f>
        <v>0</v>
      </c>
      <c r="HG161" s="517">
        <f>IF(AND($GP161=2,SUM($HB161:HF161)&lt;&gt;1),IF($GJ161&gt;=0.2,1,),)</f>
        <v>0</v>
      </c>
      <c r="HH161" s="517">
        <f>IF(AND($GP161=2,SUM($HB161:HG161)&lt;&gt;1),IF($GE161=1,1,),)</f>
        <v>0</v>
      </c>
      <c r="HI161" s="517">
        <f>IF(AND($GP161=2,SUM($HB161:HH161)&lt;&gt;1),IF($GJ161&gt;=0.1,1,),)</f>
        <v>0</v>
      </c>
      <c r="HJ161" s="517">
        <f>IF(AND(SUM($HB161:HI161)&lt;&gt;1,$GP161=2,$GI161&gt;0),1,)</f>
        <v>0</v>
      </c>
      <c r="HK161" s="517">
        <f t="shared" si="682"/>
        <v>0</v>
      </c>
      <c r="HL161" s="517">
        <f t="shared" si="683"/>
        <v>0</v>
      </c>
      <c r="HM161" s="517">
        <f>IF(AND($GP161=3,SUM($HK161:HL161)&lt;&gt;1),IF(AND($GE161=1,$GJ161&gt;=0.1),1,),)</f>
        <v>0</v>
      </c>
      <c r="HN161" s="517">
        <f>IF(AND($GP161=3,SUM($HK161:HM161)&lt;&gt;1),IF(AND($GE161=1,$GJ161&gt;=0.05),1,),)</f>
        <v>0</v>
      </c>
      <c r="HO161" s="517">
        <f>IF(AND($GP161=3,SUM($HK161:HN161)&lt;&gt;1),IF(AND($GE161=1,$GI161&gt;0),1,),)</f>
        <v>0</v>
      </c>
      <c r="HP161" s="517">
        <f>IF(AND($GP161=3,SUM($HK161:HO161)&lt;&gt;1),IF($GJ161&gt;=0.1,1,),)</f>
        <v>0</v>
      </c>
      <c r="HQ161" s="517">
        <f>IF(AND($GP161=3,SUM($HK161:HP161)&lt;&gt;1),IF($GE161=1,1,),)</f>
        <v>0</v>
      </c>
      <c r="HR161" s="517">
        <f>IF(AND($GP161=3,SUM($HK161:HQ161)&lt;&gt;1),IF($GJ161&gt;=0.05,1,),)</f>
        <v>0</v>
      </c>
      <c r="HS161" s="517">
        <f>IF(AND(SUM($HK161:HR161)&lt;&gt;1,$GP161=3,$GF161=1,$GI161&gt;0),1,)</f>
        <v>0</v>
      </c>
      <c r="HT161" s="831"/>
      <c r="HU161" s="520">
        <f t="shared" si="684"/>
        <v>0</v>
      </c>
      <c r="HV161" s="521">
        <f t="shared" si="685"/>
        <v>0</v>
      </c>
      <c r="HW161" s="521">
        <f t="shared" si="686"/>
        <v>0</v>
      </c>
      <c r="HX161" s="521">
        <f t="shared" si="687"/>
        <v>0</v>
      </c>
      <c r="HY161" s="521">
        <f t="shared" si="688"/>
        <v>0</v>
      </c>
      <c r="HZ161" s="521">
        <f t="shared" si="689"/>
        <v>0</v>
      </c>
      <c r="IA161" s="521">
        <f t="shared" si="690"/>
        <v>0</v>
      </c>
      <c r="IB161" s="521">
        <f t="shared" si="691"/>
        <v>0</v>
      </c>
      <c r="IC161" s="521">
        <f t="shared" si="692"/>
        <v>0</v>
      </c>
      <c r="ID161" s="521">
        <f t="shared" si="693"/>
        <v>0</v>
      </c>
      <c r="IE161" s="521">
        <f t="shared" si="694"/>
        <v>0</v>
      </c>
      <c r="IF161" s="521">
        <f t="shared" si="695"/>
        <v>0</v>
      </c>
      <c r="IG161" s="521">
        <f t="shared" si="696"/>
        <v>0</v>
      </c>
      <c r="IH161" s="521">
        <f t="shared" si="697"/>
        <v>0</v>
      </c>
      <c r="II161" s="521">
        <f t="shared" si="698"/>
        <v>0</v>
      </c>
      <c r="IJ161" s="521">
        <f t="shared" si="699"/>
        <v>0</v>
      </c>
      <c r="IK161" s="521">
        <f t="shared" si="700"/>
        <v>0</v>
      </c>
      <c r="IL161" s="521">
        <f t="shared" si="701"/>
        <v>0</v>
      </c>
      <c r="IM161" s="521">
        <f t="shared" si="702"/>
        <v>0</v>
      </c>
      <c r="IN161" s="521">
        <f t="shared" si="597"/>
        <v>0</v>
      </c>
      <c r="IO161" s="521">
        <f t="shared" si="598"/>
        <v>0</v>
      </c>
      <c r="IP161" s="521">
        <f t="shared" si="599"/>
        <v>0</v>
      </c>
      <c r="IQ161" s="521">
        <f t="shared" si="600"/>
        <v>0</v>
      </c>
      <c r="IR161" s="521">
        <f t="shared" si="601"/>
        <v>0</v>
      </c>
      <c r="IS161" s="521">
        <f t="shared" si="602"/>
        <v>0</v>
      </c>
      <c r="IT161" s="521">
        <f t="shared" si="603"/>
        <v>0</v>
      </c>
      <c r="IU161" s="521">
        <f t="shared" si="604"/>
        <v>0</v>
      </c>
      <c r="IV161" s="521">
        <f t="shared" si="605"/>
        <v>0</v>
      </c>
      <c r="IW161" s="823">
        <f t="shared" si="606"/>
        <v>0</v>
      </c>
      <c r="IX161" s="521">
        <f t="shared" si="607"/>
        <v>0</v>
      </c>
      <c r="IY161" s="521">
        <f t="shared" si="608"/>
        <v>0</v>
      </c>
      <c r="IZ161" s="823">
        <f t="shared" si="703"/>
        <v>0</v>
      </c>
      <c r="JA161" s="521">
        <f t="shared" si="609"/>
        <v>0</v>
      </c>
      <c r="JB161" s="521">
        <f t="shared" si="610"/>
        <v>0</v>
      </c>
      <c r="JC161" s="521">
        <f t="shared" si="611"/>
        <v>0</v>
      </c>
      <c r="JD161" s="521">
        <f t="shared" si="704"/>
        <v>0</v>
      </c>
      <c r="JE161" s="521">
        <f t="shared" si="705"/>
        <v>0</v>
      </c>
      <c r="JF161" s="521">
        <f t="shared" si="706"/>
        <v>0</v>
      </c>
      <c r="JG161" s="521">
        <f t="shared" si="707"/>
        <v>0</v>
      </c>
      <c r="JH161" s="521">
        <f t="shared" si="708"/>
        <v>0</v>
      </c>
      <c r="JI161" s="521">
        <f t="shared" si="709"/>
        <v>0</v>
      </c>
      <c r="JJ161" s="521">
        <f t="shared" si="710"/>
        <v>0</v>
      </c>
      <c r="JK161" s="521">
        <f t="shared" si="711"/>
        <v>0</v>
      </c>
      <c r="JL161" s="521">
        <f t="shared" si="712"/>
        <v>0</v>
      </c>
      <c r="JM161" s="521">
        <f t="shared" si="713"/>
        <v>0</v>
      </c>
      <c r="JN161" s="521">
        <f t="shared" si="714"/>
        <v>0</v>
      </c>
      <c r="JO161" s="521">
        <f t="shared" si="715"/>
        <v>0</v>
      </c>
      <c r="JP161" s="521">
        <f t="shared" si="716"/>
        <v>0</v>
      </c>
      <c r="JQ161" s="521">
        <f t="shared" si="717"/>
        <v>0</v>
      </c>
      <c r="JR161" s="521">
        <f t="shared" si="718"/>
        <v>0</v>
      </c>
      <c r="JS161" s="521">
        <f t="shared" si="719"/>
        <v>0</v>
      </c>
      <c r="JT161" s="521">
        <f t="shared" si="720"/>
        <v>0</v>
      </c>
      <c r="JU161" s="521">
        <f t="shared" si="721"/>
        <v>0</v>
      </c>
      <c r="JV161" s="521">
        <f t="shared" si="722"/>
        <v>0</v>
      </c>
      <c r="JW161" s="521">
        <f t="shared" si="723"/>
        <v>0</v>
      </c>
      <c r="JX161" s="521">
        <f t="shared" si="724"/>
        <v>0</v>
      </c>
      <c r="JY161" s="521">
        <f t="shared" si="725"/>
        <v>0</v>
      </c>
      <c r="JZ161" s="521">
        <f t="shared" si="726"/>
        <v>0</v>
      </c>
      <c r="KA161" s="521">
        <f t="shared" si="727"/>
        <v>0</v>
      </c>
      <c r="KB161" s="521">
        <f t="shared" si="728"/>
        <v>0</v>
      </c>
      <c r="KC161" s="521">
        <f t="shared" si="729"/>
        <v>0</v>
      </c>
      <c r="KD161" s="521">
        <f t="shared" si="730"/>
        <v>0</v>
      </c>
      <c r="KE161" s="521">
        <f t="shared" si="731"/>
        <v>0</v>
      </c>
      <c r="KF161" s="521">
        <f t="shared" si="612"/>
        <v>0</v>
      </c>
      <c r="KG161" s="521">
        <f t="shared" si="732"/>
        <v>0</v>
      </c>
      <c r="KH161" s="521">
        <f t="shared" si="733"/>
        <v>0</v>
      </c>
      <c r="KI161" s="522">
        <f t="shared" si="734"/>
        <v>0</v>
      </c>
      <c r="KJ161" s="521">
        <f t="shared" si="613"/>
        <v>0</v>
      </c>
      <c r="KK161" s="760">
        <f>IF(H161=1,VLOOKUP(C161,'総括表 (A表)'!$E$12:$AW$542,42,FALSE),)</f>
        <v>0</v>
      </c>
      <c r="KL161" s="524">
        <f t="shared" si="735"/>
        <v>0</v>
      </c>
      <c r="KM161" s="521" t="str">
        <f t="shared" si="614"/>
        <v/>
      </c>
      <c r="KN161" s="521" t="str">
        <f t="shared" si="615"/>
        <v/>
      </c>
      <c r="KO161" s="521" t="str">
        <f t="shared" si="736"/>
        <v/>
      </c>
      <c r="KP161" s="521" t="str">
        <f t="shared" si="616"/>
        <v/>
      </c>
      <c r="KQ161" s="521" t="str">
        <f t="shared" si="617"/>
        <v/>
      </c>
      <c r="KR161" s="521" t="str">
        <f t="shared" si="618"/>
        <v/>
      </c>
      <c r="KS161" s="521" t="str">
        <f t="shared" si="619"/>
        <v/>
      </c>
      <c r="KT161" s="521" t="str">
        <f t="shared" si="620"/>
        <v/>
      </c>
      <c r="KU161" s="760" t="str">
        <f t="shared" si="621"/>
        <v/>
      </c>
      <c r="KV161" s="521" t="str">
        <f t="shared" si="622"/>
        <v/>
      </c>
      <c r="KW161" s="520">
        <f t="shared" si="623"/>
        <v>0</v>
      </c>
      <c r="KX161" s="521" t="str">
        <f t="shared" si="737"/>
        <v/>
      </c>
      <c r="KY161" s="525">
        <f t="shared" si="624"/>
        <v>0</v>
      </c>
      <c r="KZ161" s="521" t="str">
        <f t="shared" si="625"/>
        <v/>
      </c>
      <c r="LA161" s="760" t="str">
        <f t="shared" si="626"/>
        <v/>
      </c>
      <c r="LB161" s="526" t="str">
        <f t="shared" si="627"/>
        <v>○</v>
      </c>
      <c r="LC161" s="520">
        <f t="shared" si="738"/>
        <v>0</v>
      </c>
      <c r="LD161" s="527">
        <f t="shared" si="739"/>
        <v>0</v>
      </c>
      <c r="LE161" s="527" t="str">
        <f t="shared" si="740"/>
        <v/>
      </c>
      <c r="LF161" s="761" t="str">
        <f t="shared" si="741"/>
        <v/>
      </c>
      <c r="LG161" s="735" t="str">
        <f t="shared" si="628"/>
        <v/>
      </c>
      <c r="LH161" s="530" t="str">
        <f t="shared" si="629"/>
        <v>○</v>
      </c>
      <c r="LI161" s="736">
        <f t="shared" si="630"/>
        <v>0</v>
      </c>
      <c r="LJ161" s="761">
        <f t="shared" si="631"/>
        <v>0</v>
      </c>
      <c r="LK161" s="532">
        <f t="shared" si="742"/>
        <v>0</v>
      </c>
      <c r="LL161" s="533" t="str">
        <f t="shared" si="743"/>
        <v>○</v>
      </c>
      <c r="LM161" s="600">
        <f t="shared" si="632"/>
        <v>0</v>
      </c>
      <c r="LN161" s="602" t="str">
        <f t="shared" si="744"/>
        <v>○</v>
      </c>
      <c r="LO161" s="608">
        <f t="shared" si="633"/>
        <v>0</v>
      </c>
      <c r="LP161" s="521" t="str">
        <f t="shared" si="634"/>
        <v/>
      </c>
      <c r="LQ161" s="607">
        <f t="shared" si="635"/>
        <v>0</v>
      </c>
      <c r="LR161" s="521" t="str">
        <f t="shared" si="636"/>
        <v/>
      </c>
      <c r="LS161" s="519" t="str">
        <f t="shared" si="637"/>
        <v/>
      </c>
      <c r="LT161" s="526" t="str">
        <f t="shared" si="638"/>
        <v>○</v>
      </c>
      <c r="LU161" s="601" t="str">
        <f t="shared" si="745"/>
        <v/>
      </c>
      <c r="LV161" s="601">
        <f t="shared" si="746"/>
        <v>0</v>
      </c>
      <c r="LW161" s="761">
        <f t="shared" si="639"/>
        <v>0</v>
      </c>
      <c r="LX161" s="735">
        <f t="shared" si="640"/>
        <v>0</v>
      </c>
      <c r="LY161" s="530" t="str">
        <f t="shared" si="641"/>
        <v>○</v>
      </c>
      <c r="LZ161" s="736">
        <f t="shared" si="642"/>
        <v>0</v>
      </c>
      <c r="MA161" s="761">
        <f t="shared" si="643"/>
        <v>0</v>
      </c>
      <c r="MB161" s="532">
        <f t="shared" si="644"/>
        <v>0</v>
      </c>
      <c r="MC161" s="533" t="str">
        <f t="shared" si="747"/>
        <v>○</v>
      </c>
      <c r="MD161" s="473">
        <f>IF(AND($H161=1,$T161=1),SUMIF($E$14:$E$213,E161,$CA$14:CA360),0)</f>
        <v>0</v>
      </c>
      <c r="ME161" s="856" t="str">
        <f t="shared" si="645"/>
        <v>○</v>
      </c>
      <c r="MF161" s="869" t="str">
        <f t="shared" si="748"/>
        <v/>
      </c>
      <c r="MG161" s="870" t="str">
        <f t="shared" si="646"/>
        <v/>
      </c>
      <c r="MH161" s="871" t="str">
        <f t="shared" si="647"/>
        <v/>
      </c>
      <c r="MI161" s="872" t="str">
        <f t="shared" si="749"/>
        <v/>
      </c>
      <c r="MJ161" s="873" t="str">
        <f t="shared" si="648"/>
        <v/>
      </c>
      <c r="MK161" s="874">
        <f t="shared" si="649"/>
        <v>0</v>
      </c>
    </row>
    <row r="162" spans="1:349" s="739" customFormat="1" ht="18.649999999999999" customHeight="1">
      <c r="A162" s="610">
        <f t="shared" si="559"/>
        <v>0</v>
      </c>
      <c r="B162" s="610">
        <f t="shared" si="563"/>
        <v>0</v>
      </c>
      <c r="C162" s="610">
        <f t="shared" si="570"/>
        <v>0</v>
      </c>
      <c r="D162" s="610">
        <f t="shared" si="564"/>
        <v>0</v>
      </c>
      <c r="E162" s="610">
        <f t="shared" si="565"/>
        <v>0</v>
      </c>
      <c r="F162" s="610">
        <f t="shared" si="566"/>
        <v>0</v>
      </c>
      <c r="G162" s="610">
        <f t="shared" si="567"/>
        <v>0</v>
      </c>
      <c r="H162" s="610">
        <f t="shared" si="568"/>
        <v>0</v>
      </c>
      <c r="I162" s="611">
        <f t="shared" si="576"/>
        <v>149</v>
      </c>
      <c r="J162" s="719"/>
      <c r="K162" s="720"/>
      <c r="L162" s="720"/>
      <c r="M162" s="720"/>
      <c r="N162" s="924"/>
      <c r="O162" s="918"/>
      <c r="P162" s="742"/>
      <c r="Q162" s="637">
        <f t="shared" si="650"/>
        <v>0</v>
      </c>
      <c r="R162" s="723"/>
      <c r="S162" s="724"/>
      <c r="T162" s="724"/>
      <c r="U162" s="724"/>
      <c r="V162" s="762">
        <f t="shared" si="569"/>
        <v>0</v>
      </c>
      <c r="W162" s="741"/>
      <c r="X162" s="745"/>
      <c r="Y162" s="745"/>
      <c r="Z162" s="741"/>
      <c r="AA162" s="639" t="str">
        <f t="shared" si="651"/>
        <v/>
      </c>
      <c r="AB162" s="640" t="str">
        <f t="shared" si="652"/>
        <v/>
      </c>
      <c r="AC162" s="731"/>
      <c r="AD162" s="641">
        <f t="shared" si="653"/>
        <v>0</v>
      </c>
      <c r="AE162" s="729"/>
      <c r="AF162" s="728">
        <f>'整理番号表 （R6時） '!$AC162</f>
        <v>0</v>
      </c>
      <c r="AG162" s="730">
        <f t="shared" si="560"/>
        <v>0</v>
      </c>
      <c r="AH162" s="731"/>
      <c r="AI162" s="731"/>
      <c r="AJ162" s="639">
        <f>IF(AI162&lt;&gt;0,VLOOKUP(AI162,'整理番号表 （R6時） '!$B$20:$F$47,2,FALSE),)</f>
        <v>0</v>
      </c>
      <c r="AK162" s="733"/>
      <c r="AL162" s="733"/>
      <c r="AM162" s="733"/>
      <c r="AN162" s="752"/>
      <c r="AO162" s="644" t="str">
        <f>IF(AND($S162=1,$AN162&lt;&gt;0),VLOOKUP(AN162,'整理番号表 （R6時） '!$P$6:$Q$39,2,FALSE),IF(AND($T162=1,$AN162&gt;0,$AN162&lt;=8),VLOOKUP($AN162,'整理番号表 （R6時） '!$P$6:$Q$13,2,FALSE),IF($AN162&gt;=9,"ﾘｰｽは1～8の数字を選択","")))</f>
        <v/>
      </c>
      <c r="AP162" s="865"/>
      <c r="AQ162" s="645">
        <f t="shared" si="654"/>
        <v>0</v>
      </c>
      <c r="AR162" s="810"/>
      <c r="AS162" s="741"/>
      <c r="AT162" s="756"/>
      <c r="AU162" s="757"/>
      <c r="AV162" s="755"/>
      <c r="AW162" s="752"/>
      <c r="AX162" s="751">
        <f>IF(AW162&lt;&gt;0,VLOOKUP(AW162,'整理番号表 （R6時） '!$P$43:$R$49,2,FALSE),)</f>
        <v>0</v>
      </c>
      <c r="AY162" s="758"/>
      <c r="AZ162" s="757"/>
      <c r="BA162" s="755"/>
      <c r="BB162" s="754"/>
      <c r="BC162" s="759">
        <f t="shared" si="655"/>
        <v>0</v>
      </c>
      <c r="BD162" s="763">
        <f t="shared" si="577"/>
        <v>0</v>
      </c>
      <c r="BE162" s="759">
        <f t="shared" si="656"/>
        <v>0</v>
      </c>
      <c r="BF162" s="508"/>
      <c r="BG162" s="508"/>
      <c r="BH162" s="508"/>
      <c r="BI162" s="509"/>
      <c r="BJ162" s="770" t="str">
        <f t="shared" si="657"/>
        <v/>
      </c>
      <c r="BK162" s="772" t="str">
        <f t="shared" si="658"/>
        <v/>
      </c>
      <c r="BL162" s="648">
        <f t="shared" si="659"/>
        <v>0</v>
      </c>
      <c r="BM162" s="836"/>
      <c r="BN162" s="748"/>
      <c r="BO162" s="593"/>
      <c r="BP162" s="902"/>
      <c r="BQ162" s="756"/>
      <c r="BR162" s="756"/>
      <c r="BS162" s="756"/>
      <c r="BT162" s="929" t="str">
        <f t="shared" si="752"/>
        <v/>
      </c>
      <c r="BU162" s="911"/>
      <c r="BV162" s="752"/>
      <c r="BW162" s="751">
        <f>IF(BV162&lt;&gt;0,VLOOKUP(BV162,'整理番号表 （R6時） '!$P$43:$R$49,2,FALSE),)</f>
        <v>0</v>
      </c>
      <c r="BX162" s="758"/>
      <c r="BY162" s="757"/>
      <c r="BZ162" s="759" t="str">
        <f t="shared" si="660"/>
        <v/>
      </c>
      <c r="CA162" s="712"/>
      <c r="CB162" s="759">
        <f t="shared" si="661"/>
        <v>0</v>
      </c>
      <c r="CC162" s="763" t="str">
        <f t="shared" si="578"/>
        <v/>
      </c>
      <c r="CD162" s="754"/>
      <c r="CE162" s="754"/>
      <c r="CF162" s="759">
        <f t="shared" si="662"/>
        <v>0</v>
      </c>
      <c r="CG162" s="748"/>
      <c r="CH162" s="748"/>
      <c r="CI162" s="622"/>
      <c r="CJ162" s="853"/>
      <c r="CK162" s="854"/>
      <c r="CL162" s="665" t="str">
        <f t="shared" si="663"/>
        <v/>
      </c>
      <c r="CM162" s="666" t="str">
        <f t="shared" si="579"/>
        <v/>
      </c>
      <c r="CN162" s="744"/>
      <c r="CO162" s="496"/>
      <c r="CP162" s="762" t="str">
        <f t="shared" si="580"/>
        <v/>
      </c>
      <c r="CQ162" s="740"/>
      <c r="CR162" s="749"/>
      <c r="CS162" s="740"/>
      <c r="CT162" s="740"/>
      <c r="CU162" s="740"/>
      <c r="CV162" s="649" t="str">
        <f t="shared" si="664"/>
        <v/>
      </c>
      <c r="CW162" s="547">
        <f t="shared" si="665"/>
        <v>0</v>
      </c>
      <c r="CX162" s="762" t="str">
        <f t="shared" si="581"/>
        <v/>
      </c>
      <c r="CY162" s="715"/>
      <c r="CZ162" s="740"/>
      <c r="DA162" s="715"/>
      <c r="DB162" s="715"/>
      <c r="DC162" s="714"/>
      <c r="DD162" s="649" t="str">
        <f t="shared" si="666"/>
        <v/>
      </c>
      <c r="DE162" s="547" t="str">
        <f t="shared" si="667"/>
        <v/>
      </c>
      <c r="DF162" s="762">
        <f t="shared" si="668"/>
        <v>0</v>
      </c>
      <c r="DG162" s="762" t="str">
        <f t="shared" si="669"/>
        <v/>
      </c>
      <c r="DH162" s="762">
        <f t="shared" si="670"/>
        <v>0</v>
      </c>
      <c r="DI162" s="762">
        <f t="shared" si="671"/>
        <v>0</v>
      </c>
      <c r="DJ162" s="762">
        <f t="shared" si="672"/>
        <v>0</v>
      </c>
      <c r="DK162" s="762">
        <f t="shared" si="673"/>
        <v>0</v>
      </c>
      <c r="DL162" s="762">
        <f t="shared" si="674"/>
        <v>0</v>
      </c>
      <c r="DM162" s="762" t="str">
        <f t="shared" si="675"/>
        <v/>
      </c>
      <c r="DN162" s="855"/>
      <c r="DO162" s="661">
        <f t="shared" si="753"/>
        <v>0</v>
      </c>
      <c r="DP162" s="336">
        <f t="shared" si="753"/>
        <v>0</v>
      </c>
      <c r="DQ162" s="336">
        <f t="shared" si="753"/>
        <v>0</v>
      </c>
      <c r="DR162" s="336">
        <f t="shared" si="753"/>
        <v>0</v>
      </c>
      <c r="DS162" s="336">
        <f t="shared" si="753"/>
        <v>0</v>
      </c>
      <c r="DT162" s="336">
        <f t="shared" si="753"/>
        <v>0</v>
      </c>
      <c r="DU162" s="336">
        <f t="shared" si="582"/>
        <v>0</v>
      </c>
      <c r="DV162" s="336">
        <f t="shared" si="754"/>
        <v>0</v>
      </c>
      <c r="DW162" s="336">
        <f t="shared" si="754"/>
        <v>0</v>
      </c>
      <c r="DX162" s="336">
        <f t="shared" si="754"/>
        <v>0</v>
      </c>
      <c r="DY162" s="336">
        <f t="shared" si="754"/>
        <v>0</v>
      </c>
      <c r="DZ162" s="336">
        <f t="shared" si="754"/>
        <v>0</v>
      </c>
      <c r="EA162" s="336">
        <f t="shared" si="754"/>
        <v>0</v>
      </c>
      <c r="EB162" s="336">
        <f t="shared" si="583"/>
        <v>0</v>
      </c>
      <c r="EC162" s="336">
        <f t="shared" si="584"/>
        <v>0</v>
      </c>
      <c r="ED162" s="336">
        <f t="shared" si="585"/>
        <v>0</v>
      </c>
      <c r="EE162" s="336">
        <f t="shared" si="586"/>
        <v>0</v>
      </c>
      <c r="EF162" s="336">
        <f t="shared" si="587"/>
        <v>0</v>
      </c>
      <c r="EG162" s="390">
        <f t="shared" si="588"/>
        <v>0</v>
      </c>
      <c r="EH162" s="650">
        <f t="shared" si="676"/>
        <v>0</v>
      </c>
      <c r="EI162" s="650">
        <f>IF($AA162=1,IF(SUM($EH162:EH162)&lt;&gt;1,IF(SUM(GR162,HC162,HL162)&gt;0,1,),),)</f>
        <v>0</v>
      </c>
      <c r="EJ162" s="650">
        <f>IF($AA162=1,IF(SUM($EH162:EI162)&lt;&gt;1,IF(SUM(GS162,HD162,HM162)&gt;0,1,),),)</f>
        <v>0</v>
      </c>
      <c r="EK162" s="650">
        <f>IF($AA162=1,IF(SUM($EH162:EJ162)&lt;&gt;1,IF(SUM(GT162,HE162,HN162)&gt;0,1,),),)</f>
        <v>0</v>
      </c>
      <c r="EL162" s="650">
        <f>IF($AA162=1,IF(SUM($EH162:EK162)&lt;&gt;1,IF(SUM(GU162,GZ162,HF162,HO162)&gt;0,1,),),)</f>
        <v>0</v>
      </c>
      <c r="EM162" s="650">
        <f>IF($AA162=1,IF(SUM($EH162:EK162)&lt;&gt;1,IF(SUM(GV162,HG162,HP162)&gt;0,1,),),)</f>
        <v>0</v>
      </c>
      <c r="EN162" s="650">
        <f>IF($AA162=1,IF(SUM($EH162:EL162)&lt;&gt;1,IF(SUM(GW162,HH162,HQ162)&gt;0,1,),),)</f>
        <v>0</v>
      </c>
      <c r="EO162" s="650">
        <f>IF($AA162=1,IF(SUM($EH162:EM162)&lt;&gt;1,IF(SUM(GX162,HI162,HR162)&gt;0,1,),),)</f>
        <v>0</v>
      </c>
      <c r="EP162" s="650">
        <f>IF($AA162=1,IF(SUM($EH162:EO162)&lt;&gt;1,IF(SUM(GY162,HJ162,HS162,HA162)&gt;0,1,),),)</f>
        <v>0</v>
      </c>
      <c r="EQ162" s="818"/>
      <c r="ER162" s="818"/>
      <c r="ES162" s="818"/>
      <c r="ET162" s="818"/>
      <c r="EU162" s="818"/>
      <c r="EV162" s="818"/>
      <c r="EW162" s="59"/>
      <c r="EX162" s="59"/>
      <c r="EY162" s="59"/>
      <c r="EZ162" s="59"/>
      <c r="FA162" s="59"/>
      <c r="FB162" s="650">
        <f t="shared" si="589"/>
        <v>0</v>
      </c>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11"/>
      <c r="GB162" s="59"/>
      <c r="GC162" s="932"/>
      <c r="GD162" s="662"/>
      <c r="GE162" s="512"/>
      <c r="GF162" s="513"/>
      <c r="GG162" s="514"/>
      <c r="GH162" s="514"/>
      <c r="GI162" s="515">
        <f t="shared" si="590"/>
        <v>0</v>
      </c>
      <c r="GJ162" s="516">
        <f t="shared" si="591"/>
        <v>0</v>
      </c>
      <c r="GK162" s="517">
        <f t="shared" si="592"/>
        <v>0</v>
      </c>
      <c r="GL162" s="518">
        <f t="shared" si="593"/>
        <v>0</v>
      </c>
      <c r="GM162" s="518">
        <f t="shared" si="594"/>
        <v>0</v>
      </c>
      <c r="GN162" s="518">
        <f t="shared" si="595"/>
        <v>0</v>
      </c>
      <c r="GO162" s="518">
        <f t="shared" si="596"/>
        <v>0</v>
      </c>
      <c r="GP162" s="517">
        <f t="shared" si="677"/>
        <v>0</v>
      </c>
      <c r="GQ162" s="517">
        <f t="shared" si="678"/>
        <v>0</v>
      </c>
      <c r="GR162" s="517">
        <f>IF($GF162&lt;&gt;1,IF(AND(SUM($GQ162:GQ162)&lt;&gt;1),IF($GI162&gt;=10,1,),),0)</f>
        <v>0</v>
      </c>
      <c r="GS162" s="517">
        <f>IF($GF162&lt;&gt;1,IF(AND(SUM($GQ162:GR162)&lt;&gt;1),IF(AND($GE162=1,$GI162&gt;=4),1,),),0)</f>
        <v>0</v>
      </c>
      <c r="GT162" s="517">
        <f>IF($GF162&lt;&gt;1,IF(AND(SUM($GQ162:GS162)&lt;&gt;1),IF(AND($GE162=1,$GI162&gt;=2),1,),),0)</f>
        <v>0</v>
      </c>
      <c r="GU162" s="517">
        <f>IF($GF162&lt;&gt;1,IF(AND(SUM($GQ162:GT162)&lt;&gt;1),IF(AND($GE162=1,$GI162&gt;0),1,),),0)</f>
        <v>0</v>
      </c>
      <c r="GV162" s="517">
        <f>IF($GF162&lt;&gt;1,IF(AND(SUM($GQ162:GU162)&lt;&gt;1),IF($GI162&gt;=4,1,),),0)</f>
        <v>0</v>
      </c>
      <c r="GW162" s="517">
        <f>IF($GF162&lt;&gt;1,IF(AND(SUM($GQ162:GV162)&lt;&gt;1),IF($GE162=1,1,),),0)</f>
        <v>0</v>
      </c>
      <c r="GX162" s="517">
        <f>IF($GF162&lt;&gt;1,IF(AND(SUM($GQ162:GW162)&lt;&gt;1),IF($GI162&gt;=2,1,),),0)</f>
        <v>0</v>
      </c>
      <c r="GY162" s="517">
        <f>IF($GF162&lt;&gt;1,IF(AND(SUM($GQ162:GX162)&lt;&gt;1),IF($GI162&gt;0,1,),),0)</f>
        <v>0</v>
      </c>
      <c r="GZ162" s="517">
        <f t="shared" si="679"/>
        <v>0</v>
      </c>
      <c r="HA162" s="517">
        <f>IF(AND(SUM($GZ162:GZ162)&lt;&gt;1,$GP162=4,$GF162=1,$GI162&gt;0),1,0)</f>
        <v>0</v>
      </c>
      <c r="HB162" s="517">
        <f t="shared" si="680"/>
        <v>0</v>
      </c>
      <c r="HC162" s="517">
        <f t="shared" si="681"/>
        <v>0</v>
      </c>
      <c r="HD162" s="517">
        <f>IF(AND($GP162=2,SUM($HB162:HC162)&lt;&gt;1),IF(AND($GE162=1,$GJ162&gt;=0.2),1,),)</f>
        <v>0</v>
      </c>
      <c r="HE162" s="517">
        <f>IF(AND($GP162=2,SUM($HB162:HD162)&lt;&gt;1),IF(AND($GE162=1,$GJ162&gt;=0.1),1,),)</f>
        <v>0</v>
      </c>
      <c r="HF162" s="517">
        <f>IF(AND($GP162=2,SUM($HB162:HE162)&lt;&gt;1),IF(AND($GE162=1,$GI162&gt;0),1,),)</f>
        <v>0</v>
      </c>
      <c r="HG162" s="517">
        <f>IF(AND($GP162=2,SUM($HB162:HF162)&lt;&gt;1),IF($GJ162&gt;=0.2,1,),)</f>
        <v>0</v>
      </c>
      <c r="HH162" s="517">
        <f>IF(AND($GP162=2,SUM($HB162:HG162)&lt;&gt;1),IF($GE162=1,1,),)</f>
        <v>0</v>
      </c>
      <c r="HI162" s="517">
        <f>IF(AND($GP162=2,SUM($HB162:HH162)&lt;&gt;1),IF($GJ162&gt;=0.1,1,),)</f>
        <v>0</v>
      </c>
      <c r="HJ162" s="517">
        <f>IF(AND(SUM($HB162:HI162)&lt;&gt;1,$GP162=2,$GI162&gt;0),1,)</f>
        <v>0</v>
      </c>
      <c r="HK162" s="517">
        <f t="shared" si="682"/>
        <v>0</v>
      </c>
      <c r="HL162" s="517">
        <f t="shared" si="683"/>
        <v>0</v>
      </c>
      <c r="HM162" s="517">
        <f>IF(AND($GP162=3,SUM($HK162:HL162)&lt;&gt;1),IF(AND($GE162=1,$GJ162&gt;=0.1),1,),)</f>
        <v>0</v>
      </c>
      <c r="HN162" s="517">
        <f>IF(AND($GP162=3,SUM($HK162:HM162)&lt;&gt;1),IF(AND($GE162=1,$GJ162&gt;=0.05),1,),)</f>
        <v>0</v>
      </c>
      <c r="HO162" s="517">
        <f>IF(AND($GP162=3,SUM($HK162:HN162)&lt;&gt;1),IF(AND($GE162=1,$GI162&gt;0),1,),)</f>
        <v>0</v>
      </c>
      <c r="HP162" s="517">
        <f>IF(AND($GP162=3,SUM($HK162:HO162)&lt;&gt;1),IF($GJ162&gt;=0.1,1,),)</f>
        <v>0</v>
      </c>
      <c r="HQ162" s="517">
        <f>IF(AND($GP162=3,SUM($HK162:HP162)&lt;&gt;1),IF($GE162=1,1,),)</f>
        <v>0</v>
      </c>
      <c r="HR162" s="517">
        <f>IF(AND($GP162=3,SUM($HK162:HQ162)&lt;&gt;1),IF($GJ162&gt;=0.05,1,),)</f>
        <v>0</v>
      </c>
      <c r="HS162" s="517">
        <f>IF(AND(SUM($HK162:HR162)&lt;&gt;1,$GP162=3,$GF162=1,$GI162&gt;0),1,)</f>
        <v>0</v>
      </c>
      <c r="HT162" s="831"/>
      <c r="HU162" s="520">
        <f t="shared" si="684"/>
        <v>0</v>
      </c>
      <c r="HV162" s="521">
        <f t="shared" si="685"/>
        <v>0</v>
      </c>
      <c r="HW162" s="521">
        <f t="shared" si="686"/>
        <v>0</v>
      </c>
      <c r="HX162" s="521">
        <f t="shared" si="687"/>
        <v>0</v>
      </c>
      <c r="HY162" s="521">
        <f t="shared" si="688"/>
        <v>0</v>
      </c>
      <c r="HZ162" s="521">
        <f t="shared" si="689"/>
        <v>0</v>
      </c>
      <c r="IA162" s="521">
        <f t="shared" si="690"/>
        <v>0</v>
      </c>
      <c r="IB162" s="521">
        <f t="shared" si="691"/>
        <v>0</v>
      </c>
      <c r="IC162" s="521">
        <f t="shared" si="692"/>
        <v>0</v>
      </c>
      <c r="ID162" s="521">
        <f t="shared" si="693"/>
        <v>0</v>
      </c>
      <c r="IE162" s="521">
        <f t="shared" si="694"/>
        <v>0</v>
      </c>
      <c r="IF162" s="521">
        <f t="shared" si="695"/>
        <v>0</v>
      </c>
      <c r="IG162" s="521">
        <f t="shared" si="696"/>
        <v>0</v>
      </c>
      <c r="IH162" s="521">
        <f t="shared" si="697"/>
        <v>0</v>
      </c>
      <c r="II162" s="521">
        <f t="shared" si="698"/>
        <v>0</v>
      </c>
      <c r="IJ162" s="521">
        <f t="shared" si="699"/>
        <v>0</v>
      </c>
      <c r="IK162" s="521">
        <f t="shared" si="700"/>
        <v>0</v>
      </c>
      <c r="IL162" s="521">
        <f t="shared" si="701"/>
        <v>0</v>
      </c>
      <c r="IM162" s="521">
        <f t="shared" si="702"/>
        <v>0</v>
      </c>
      <c r="IN162" s="521">
        <f t="shared" si="597"/>
        <v>0</v>
      </c>
      <c r="IO162" s="521">
        <f t="shared" si="598"/>
        <v>0</v>
      </c>
      <c r="IP162" s="521">
        <f t="shared" si="599"/>
        <v>0</v>
      </c>
      <c r="IQ162" s="521">
        <f t="shared" si="600"/>
        <v>0</v>
      </c>
      <c r="IR162" s="521">
        <f t="shared" si="601"/>
        <v>0</v>
      </c>
      <c r="IS162" s="521">
        <f t="shared" si="602"/>
        <v>0</v>
      </c>
      <c r="IT162" s="521">
        <f t="shared" si="603"/>
        <v>0</v>
      </c>
      <c r="IU162" s="521">
        <f t="shared" si="604"/>
        <v>0</v>
      </c>
      <c r="IV162" s="521">
        <f t="shared" si="605"/>
        <v>0</v>
      </c>
      <c r="IW162" s="823">
        <f t="shared" si="606"/>
        <v>0</v>
      </c>
      <c r="IX162" s="521">
        <f t="shared" si="607"/>
        <v>0</v>
      </c>
      <c r="IY162" s="521">
        <f t="shared" si="608"/>
        <v>0</v>
      </c>
      <c r="IZ162" s="823">
        <f t="shared" si="703"/>
        <v>0</v>
      </c>
      <c r="JA162" s="521">
        <f t="shared" si="609"/>
        <v>0</v>
      </c>
      <c r="JB162" s="521">
        <f t="shared" si="610"/>
        <v>0</v>
      </c>
      <c r="JC162" s="521">
        <f t="shared" si="611"/>
        <v>0</v>
      </c>
      <c r="JD162" s="521">
        <f t="shared" si="704"/>
        <v>0</v>
      </c>
      <c r="JE162" s="521">
        <f t="shared" si="705"/>
        <v>0</v>
      </c>
      <c r="JF162" s="521">
        <f t="shared" si="706"/>
        <v>0</v>
      </c>
      <c r="JG162" s="521">
        <f t="shared" si="707"/>
        <v>0</v>
      </c>
      <c r="JH162" s="521">
        <f t="shared" si="708"/>
        <v>0</v>
      </c>
      <c r="JI162" s="521">
        <f t="shared" si="709"/>
        <v>0</v>
      </c>
      <c r="JJ162" s="521">
        <f t="shared" si="710"/>
        <v>0</v>
      </c>
      <c r="JK162" s="521">
        <f t="shared" si="711"/>
        <v>0</v>
      </c>
      <c r="JL162" s="521">
        <f t="shared" si="712"/>
        <v>0</v>
      </c>
      <c r="JM162" s="521">
        <f t="shared" si="713"/>
        <v>0</v>
      </c>
      <c r="JN162" s="521">
        <f t="shared" si="714"/>
        <v>0</v>
      </c>
      <c r="JO162" s="521">
        <f t="shared" si="715"/>
        <v>0</v>
      </c>
      <c r="JP162" s="521">
        <f t="shared" si="716"/>
        <v>0</v>
      </c>
      <c r="JQ162" s="521">
        <f t="shared" si="717"/>
        <v>0</v>
      </c>
      <c r="JR162" s="521">
        <f t="shared" si="718"/>
        <v>0</v>
      </c>
      <c r="JS162" s="521">
        <f t="shared" si="719"/>
        <v>0</v>
      </c>
      <c r="JT162" s="521">
        <f t="shared" si="720"/>
        <v>0</v>
      </c>
      <c r="JU162" s="521">
        <f t="shared" si="721"/>
        <v>0</v>
      </c>
      <c r="JV162" s="521">
        <f t="shared" si="722"/>
        <v>0</v>
      </c>
      <c r="JW162" s="521">
        <f t="shared" si="723"/>
        <v>0</v>
      </c>
      <c r="JX162" s="521">
        <f t="shared" si="724"/>
        <v>0</v>
      </c>
      <c r="JY162" s="521">
        <f t="shared" si="725"/>
        <v>0</v>
      </c>
      <c r="JZ162" s="521">
        <f t="shared" si="726"/>
        <v>0</v>
      </c>
      <c r="KA162" s="521">
        <f t="shared" si="727"/>
        <v>0</v>
      </c>
      <c r="KB162" s="521">
        <f t="shared" si="728"/>
        <v>0</v>
      </c>
      <c r="KC162" s="521">
        <f t="shared" si="729"/>
        <v>0</v>
      </c>
      <c r="KD162" s="521">
        <f t="shared" si="730"/>
        <v>0</v>
      </c>
      <c r="KE162" s="521">
        <f t="shared" si="731"/>
        <v>0</v>
      </c>
      <c r="KF162" s="521">
        <f t="shared" si="612"/>
        <v>0</v>
      </c>
      <c r="KG162" s="521">
        <f t="shared" si="732"/>
        <v>0</v>
      </c>
      <c r="KH162" s="521">
        <f t="shared" si="733"/>
        <v>0</v>
      </c>
      <c r="KI162" s="522">
        <f t="shared" si="734"/>
        <v>0</v>
      </c>
      <c r="KJ162" s="521">
        <f t="shared" si="613"/>
        <v>0</v>
      </c>
      <c r="KK162" s="760">
        <f>IF(H162=1,VLOOKUP(C162,'総括表 (A表)'!$E$12:$AW$542,42,FALSE),)</f>
        <v>0</v>
      </c>
      <c r="KL162" s="524">
        <f t="shared" si="735"/>
        <v>0</v>
      </c>
      <c r="KM162" s="521" t="str">
        <f t="shared" si="614"/>
        <v/>
      </c>
      <c r="KN162" s="521" t="str">
        <f t="shared" si="615"/>
        <v/>
      </c>
      <c r="KO162" s="521" t="str">
        <f t="shared" si="736"/>
        <v/>
      </c>
      <c r="KP162" s="521" t="str">
        <f t="shared" si="616"/>
        <v/>
      </c>
      <c r="KQ162" s="521" t="str">
        <f t="shared" si="617"/>
        <v/>
      </c>
      <c r="KR162" s="521" t="str">
        <f t="shared" si="618"/>
        <v/>
      </c>
      <c r="KS162" s="521" t="str">
        <f t="shared" si="619"/>
        <v/>
      </c>
      <c r="KT162" s="521" t="str">
        <f t="shared" si="620"/>
        <v/>
      </c>
      <c r="KU162" s="760" t="str">
        <f t="shared" si="621"/>
        <v/>
      </c>
      <c r="KV162" s="521" t="str">
        <f t="shared" si="622"/>
        <v/>
      </c>
      <c r="KW162" s="520">
        <f t="shared" si="623"/>
        <v>0</v>
      </c>
      <c r="KX162" s="521" t="str">
        <f t="shared" si="737"/>
        <v/>
      </c>
      <c r="KY162" s="525">
        <f t="shared" si="624"/>
        <v>0</v>
      </c>
      <c r="KZ162" s="521" t="str">
        <f t="shared" si="625"/>
        <v/>
      </c>
      <c r="LA162" s="760" t="str">
        <f t="shared" si="626"/>
        <v/>
      </c>
      <c r="LB162" s="526" t="str">
        <f t="shared" si="627"/>
        <v>○</v>
      </c>
      <c r="LC162" s="520">
        <f t="shared" si="738"/>
        <v>0</v>
      </c>
      <c r="LD162" s="527">
        <f t="shared" si="739"/>
        <v>0</v>
      </c>
      <c r="LE162" s="527" t="str">
        <f t="shared" si="740"/>
        <v/>
      </c>
      <c r="LF162" s="761" t="str">
        <f t="shared" si="741"/>
        <v/>
      </c>
      <c r="LG162" s="735" t="str">
        <f t="shared" si="628"/>
        <v/>
      </c>
      <c r="LH162" s="530" t="str">
        <f t="shared" si="629"/>
        <v>○</v>
      </c>
      <c r="LI162" s="736">
        <f t="shared" si="630"/>
        <v>0</v>
      </c>
      <c r="LJ162" s="761">
        <f t="shared" si="631"/>
        <v>0</v>
      </c>
      <c r="LK162" s="532">
        <f t="shared" si="742"/>
        <v>0</v>
      </c>
      <c r="LL162" s="533" t="str">
        <f t="shared" si="743"/>
        <v>○</v>
      </c>
      <c r="LM162" s="600">
        <f t="shared" si="632"/>
        <v>0</v>
      </c>
      <c r="LN162" s="602" t="str">
        <f t="shared" si="744"/>
        <v>○</v>
      </c>
      <c r="LO162" s="608">
        <f t="shared" si="633"/>
        <v>0</v>
      </c>
      <c r="LP162" s="521" t="str">
        <f t="shared" si="634"/>
        <v/>
      </c>
      <c r="LQ162" s="607">
        <f t="shared" si="635"/>
        <v>0</v>
      </c>
      <c r="LR162" s="521" t="str">
        <f t="shared" si="636"/>
        <v/>
      </c>
      <c r="LS162" s="519" t="str">
        <f t="shared" si="637"/>
        <v/>
      </c>
      <c r="LT162" s="526" t="str">
        <f t="shared" si="638"/>
        <v>○</v>
      </c>
      <c r="LU162" s="601" t="str">
        <f t="shared" si="745"/>
        <v/>
      </c>
      <c r="LV162" s="601">
        <f t="shared" si="746"/>
        <v>0</v>
      </c>
      <c r="LW162" s="761">
        <f t="shared" si="639"/>
        <v>0</v>
      </c>
      <c r="LX162" s="735">
        <f t="shared" si="640"/>
        <v>0</v>
      </c>
      <c r="LY162" s="530" t="str">
        <f t="shared" si="641"/>
        <v>○</v>
      </c>
      <c r="LZ162" s="736">
        <f t="shared" si="642"/>
        <v>0</v>
      </c>
      <c r="MA162" s="761">
        <f t="shared" si="643"/>
        <v>0</v>
      </c>
      <c r="MB162" s="532">
        <f t="shared" si="644"/>
        <v>0</v>
      </c>
      <c r="MC162" s="533" t="str">
        <f t="shared" si="747"/>
        <v>○</v>
      </c>
      <c r="MD162" s="473">
        <f>IF(AND($H162=1,$T162=1),SUMIF($E$14:$E$213,E162,$CA$14:CA361),0)</f>
        <v>0</v>
      </c>
      <c r="ME162" s="856" t="str">
        <f t="shared" si="645"/>
        <v>○</v>
      </c>
      <c r="MF162" s="869" t="str">
        <f t="shared" si="748"/>
        <v/>
      </c>
      <c r="MG162" s="870" t="str">
        <f t="shared" si="646"/>
        <v/>
      </c>
      <c r="MH162" s="871" t="str">
        <f t="shared" si="647"/>
        <v/>
      </c>
      <c r="MI162" s="872" t="str">
        <f t="shared" si="749"/>
        <v/>
      </c>
      <c r="MJ162" s="873" t="str">
        <f t="shared" si="648"/>
        <v/>
      </c>
      <c r="MK162" s="874">
        <f t="shared" si="649"/>
        <v>0</v>
      </c>
    </row>
    <row r="163" spans="1:349" s="739" customFormat="1" ht="18.649999999999999" customHeight="1">
      <c r="A163" s="610">
        <f t="shared" si="559"/>
        <v>0</v>
      </c>
      <c r="B163" s="610">
        <f t="shared" si="563"/>
        <v>0</v>
      </c>
      <c r="C163" s="610">
        <f t="shared" si="570"/>
        <v>0</v>
      </c>
      <c r="D163" s="610">
        <f t="shared" si="564"/>
        <v>0</v>
      </c>
      <c r="E163" s="610">
        <f t="shared" si="565"/>
        <v>0</v>
      </c>
      <c r="F163" s="610">
        <f t="shared" si="566"/>
        <v>0</v>
      </c>
      <c r="G163" s="610">
        <f t="shared" si="567"/>
        <v>0</v>
      </c>
      <c r="H163" s="610">
        <f t="shared" si="568"/>
        <v>0</v>
      </c>
      <c r="I163" s="611">
        <f t="shared" si="576"/>
        <v>150</v>
      </c>
      <c r="J163" s="719"/>
      <c r="K163" s="720"/>
      <c r="L163" s="720"/>
      <c r="M163" s="720"/>
      <c r="N163" s="924"/>
      <c r="O163" s="918"/>
      <c r="P163" s="742"/>
      <c r="Q163" s="637">
        <f t="shared" si="650"/>
        <v>0</v>
      </c>
      <c r="R163" s="723"/>
      <c r="S163" s="724"/>
      <c r="T163" s="724"/>
      <c r="U163" s="724"/>
      <c r="V163" s="762">
        <f t="shared" si="569"/>
        <v>0</v>
      </c>
      <c r="W163" s="741"/>
      <c r="X163" s="745"/>
      <c r="Y163" s="745"/>
      <c r="Z163" s="741"/>
      <c r="AA163" s="639" t="str">
        <f t="shared" si="651"/>
        <v/>
      </c>
      <c r="AB163" s="640" t="str">
        <f t="shared" si="652"/>
        <v/>
      </c>
      <c r="AC163" s="731"/>
      <c r="AD163" s="641">
        <f t="shared" si="653"/>
        <v>0</v>
      </c>
      <c r="AE163" s="729"/>
      <c r="AF163" s="728">
        <f>'整理番号表 （R6時） '!$AC163</f>
        <v>0</v>
      </c>
      <c r="AG163" s="730">
        <f t="shared" si="560"/>
        <v>0</v>
      </c>
      <c r="AH163" s="731"/>
      <c r="AI163" s="731"/>
      <c r="AJ163" s="639">
        <f>IF(AI163&lt;&gt;0,VLOOKUP(AI163,'整理番号表 （R6時） '!$B$20:$F$47,2,FALSE),)</f>
        <v>0</v>
      </c>
      <c r="AK163" s="733"/>
      <c r="AL163" s="733"/>
      <c r="AM163" s="733"/>
      <c r="AN163" s="752"/>
      <c r="AO163" s="644" t="str">
        <f>IF(AND($S163=1,$AN163&lt;&gt;0),VLOOKUP(AN163,'整理番号表 （R6時） '!$P$6:$Q$39,2,FALSE),IF(AND($T163=1,$AN163&gt;0,$AN163&lt;=8),VLOOKUP($AN163,'整理番号表 （R6時） '!$P$6:$Q$13,2,FALSE),IF($AN163&gt;=9,"ﾘｰｽは1～8の数字を選択","")))</f>
        <v/>
      </c>
      <c r="AP163" s="865"/>
      <c r="AQ163" s="645">
        <f t="shared" si="654"/>
        <v>0</v>
      </c>
      <c r="AR163" s="810"/>
      <c r="AS163" s="741"/>
      <c r="AT163" s="756"/>
      <c r="AU163" s="757"/>
      <c r="AV163" s="755"/>
      <c r="AW163" s="752"/>
      <c r="AX163" s="751">
        <f>IF(AW163&lt;&gt;0,VLOOKUP(AW163,'整理番号表 （R6時） '!$P$43:$R$49,2,FALSE),)</f>
        <v>0</v>
      </c>
      <c r="AY163" s="758"/>
      <c r="AZ163" s="757"/>
      <c r="BA163" s="755"/>
      <c r="BB163" s="754"/>
      <c r="BC163" s="759">
        <f t="shared" si="655"/>
        <v>0</v>
      </c>
      <c r="BD163" s="763">
        <f t="shared" si="577"/>
        <v>0</v>
      </c>
      <c r="BE163" s="759">
        <f t="shared" si="656"/>
        <v>0</v>
      </c>
      <c r="BF163" s="508"/>
      <c r="BG163" s="508"/>
      <c r="BH163" s="508"/>
      <c r="BI163" s="509"/>
      <c r="BJ163" s="770" t="str">
        <f t="shared" si="657"/>
        <v/>
      </c>
      <c r="BK163" s="772" t="str">
        <f t="shared" si="658"/>
        <v/>
      </c>
      <c r="BL163" s="648">
        <f t="shared" si="659"/>
        <v>0</v>
      </c>
      <c r="BM163" s="836"/>
      <c r="BN163" s="748"/>
      <c r="BO163" s="593"/>
      <c r="BP163" s="902"/>
      <c r="BQ163" s="756"/>
      <c r="BR163" s="756"/>
      <c r="BS163" s="756"/>
      <c r="BT163" s="929" t="str">
        <f t="shared" si="752"/>
        <v/>
      </c>
      <c r="BU163" s="911"/>
      <c r="BV163" s="752"/>
      <c r="BW163" s="751">
        <f>IF(BV163&lt;&gt;0,VLOOKUP(BV163,'整理番号表 （R6時） '!$P$43:$R$49,2,FALSE),)</f>
        <v>0</v>
      </c>
      <c r="BX163" s="758"/>
      <c r="BY163" s="757"/>
      <c r="BZ163" s="759" t="str">
        <f t="shared" si="660"/>
        <v/>
      </c>
      <c r="CA163" s="712"/>
      <c r="CB163" s="759">
        <f t="shared" si="661"/>
        <v>0</v>
      </c>
      <c r="CC163" s="763" t="str">
        <f t="shared" si="578"/>
        <v/>
      </c>
      <c r="CD163" s="754"/>
      <c r="CE163" s="754"/>
      <c r="CF163" s="759">
        <f t="shared" si="662"/>
        <v>0</v>
      </c>
      <c r="CG163" s="748"/>
      <c r="CH163" s="748"/>
      <c r="CI163" s="622"/>
      <c r="CJ163" s="853"/>
      <c r="CK163" s="854"/>
      <c r="CL163" s="665" t="str">
        <f t="shared" si="663"/>
        <v/>
      </c>
      <c r="CM163" s="666" t="str">
        <f t="shared" si="579"/>
        <v/>
      </c>
      <c r="CN163" s="744"/>
      <c r="CO163" s="496"/>
      <c r="CP163" s="762" t="str">
        <f t="shared" si="580"/>
        <v/>
      </c>
      <c r="CQ163" s="740"/>
      <c r="CR163" s="749"/>
      <c r="CS163" s="740"/>
      <c r="CT163" s="740"/>
      <c r="CU163" s="740"/>
      <c r="CV163" s="649" t="str">
        <f t="shared" si="664"/>
        <v/>
      </c>
      <c r="CW163" s="547">
        <f t="shared" si="665"/>
        <v>0</v>
      </c>
      <c r="CX163" s="762" t="str">
        <f t="shared" si="581"/>
        <v/>
      </c>
      <c r="CY163" s="715"/>
      <c r="CZ163" s="740"/>
      <c r="DA163" s="715"/>
      <c r="DB163" s="715"/>
      <c r="DC163" s="714"/>
      <c r="DD163" s="649" t="str">
        <f t="shared" si="666"/>
        <v/>
      </c>
      <c r="DE163" s="547" t="str">
        <f t="shared" si="667"/>
        <v/>
      </c>
      <c r="DF163" s="762">
        <f t="shared" si="668"/>
        <v>0</v>
      </c>
      <c r="DG163" s="762" t="str">
        <f t="shared" si="669"/>
        <v/>
      </c>
      <c r="DH163" s="762">
        <f t="shared" si="670"/>
        <v>0</v>
      </c>
      <c r="DI163" s="762">
        <f t="shared" si="671"/>
        <v>0</v>
      </c>
      <c r="DJ163" s="762">
        <f t="shared" si="672"/>
        <v>0</v>
      </c>
      <c r="DK163" s="762">
        <f t="shared" si="673"/>
        <v>0</v>
      </c>
      <c r="DL163" s="762">
        <f t="shared" si="674"/>
        <v>0</v>
      </c>
      <c r="DM163" s="762" t="str">
        <f t="shared" si="675"/>
        <v/>
      </c>
      <c r="DN163" s="855"/>
      <c r="DO163" s="661">
        <f t="shared" si="753"/>
        <v>0</v>
      </c>
      <c r="DP163" s="336">
        <f t="shared" si="753"/>
        <v>0</v>
      </c>
      <c r="DQ163" s="336">
        <f t="shared" si="753"/>
        <v>0</v>
      </c>
      <c r="DR163" s="336">
        <f t="shared" si="753"/>
        <v>0</v>
      </c>
      <c r="DS163" s="336">
        <f t="shared" si="753"/>
        <v>0</v>
      </c>
      <c r="DT163" s="336">
        <f t="shared" si="753"/>
        <v>0</v>
      </c>
      <c r="DU163" s="336">
        <f t="shared" si="582"/>
        <v>0</v>
      </c>
      <c r="DV163" s="336">
        <f t="shared" si="754"/>
        <v>0</v>
      </c>
      <c r="DW163" s="336">
        <f t="shared" si="754"/>
        <v>0</v>
      </c>
      <c r="DX163" s="336">
        <f t="shared" si="754"/>
        <v>0</v>
      </c>
      <c r="DY163" s="336">
        <f t="shared" si="754"/>
        <v>0</v>
      </c>
      <c r="DZ163" s="336">
        <f t="shared" si="754"/>
        <v>0</v>
      </c>
      <c r="EA163" s="336">
        <f t="shared" si="754"/>
        <v>0</v>
      </c>
      <c r="EB163" s="336">
        <f t="shared" si="583"/>
        <v>0</v>
      </c>
      <c r="EC163" s="336">
        <f t="shared" si="584"/>
        <v>0</v>
      </c>
      <c r="ED163" s="336">
        <f t="shared" si="585"/>
        <v>0</v>
      </c>
      <c r="EE163" s="336">
        <f t="shared" si="586"/>
        <v>0</v>
      </c>
      <c r="EF163" s="336">
        <f t="shared" si="587"/>
        <v>0</v>
      </c>
      <c r="EG163" s="390">
        <f t="shared" si="588"/>
        <v>0</v>
      </c>
      <c r="EH163" s="650">
        <f t="shared" si="676"/>
        <v>0</v>
      </c>
      <c r="EI163" s="650">
        <f>IF($AA163=1,IF(SUM($EH163:EH163)&lt;&gt;1,IF(SUM(GR163,HC163,HL163)&gt;0,1,),),)</f>
        <v>0</v>
      </c>
      <c r="EJ163" s="650">
        <f>IF($AA163=1,IF(SUM($EH163:EI163)&lt;&gt;1,IF(SUM(GS163,HD163,HM163)&gt;0,1,),),)</f>
        <v>0</v>
      </c>
      <c r="EK163" s="650">
        <f>IF($AA163=1,IF(SUM($EH163:EJ163)&lt;&gt;1,IF(SUM(GT163,HE163,HN163)&gt;0,1,),),)</f>
        <v>0</v>
      </c>
      <c r="EL163" s="650">
        <f>IF($AA163=1,IF(SUM($EH163:EK163)&lt;&gt;1,IF(SUM(GU163,GZ163,HF163,HO163)&gt;0,1,),),)</f>
        <v>0</v>
      </c>
      <c r="EM163" s="650">
        <f>IF($AA163=1,IF(SUM($EH163:EK163)&lt;&gt;1,IF(SUM(GV163,HG163,HP163)&gt;0,1,),),)</f>
        <v>0</v>
      </c>
      <c r="EN163" s="650">
        <f>IF($AA163=1,IF(SUM($EH163:EL163)&lt;&gt;1,IF(SUM(GW163,HH163,HQ163)&gt;0,1,),),)</f>
        <v>0</v>
      </c>
      <c r="EO163" s="650">
        <f>IF($AA163=1,IF(SUM($EH163:EM163)&lt;&gt;1,IF(SUM(GX163,HI163,HR163)&gt;0,1,),),)</f>
        <v>0</v>
      </c>
      <c r="EP163" s="650">
        <f>IF($AA163=1,IF(SUM($EH163:EO163)&lt;&gt;1,IF(SUM(GY163,HJ163,HS163,HA163)&gt;0,1,),),)</f>
        <v>0</v>
      </c>
      <c r="EQ163" s="818"/>
      <c r="ER163" s="818"/>
      <c r="ES163" s="818"/>
      <c r="ET163" s="818"/>
      <c r="EU163" s="818"/>
      <c r="EV163" s="818"/>
      <c r="EW163" s="59"/>
      <c r="EX163" s="59"/>
      <c r="EY163" s="59"/>
      <c r="EZ163" s="59"/>
      <c r="FA163" s="59"/>
      <c r="FB163" s="650">
        <f t="shared" si="589"/>
        <v>0</v>
      </c>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11"/>
      <c r="GB163" s="59"/>
      <c r="GC163" s="932"/>
      <c r="GD163" s="662"/>
      <c r="GE163" s="512"/>
      <c r="GF163" s="513"/>
      <c r="GG163" s="514"/>
      <c r="GH163" s="514"/>
      <c r="GI163" s="515">
        <f t="shared" si="590"/>
        <v>0</v>
      </c>
      <c r="GJ163" s="516">
        <f t="shared" si="591"/>
        <v>0</v>
      </c>
      <c r="GK163" s="517">
        <f t="shared" si="592"/>
        <v>0</v>
      </c>
      <c r="GL163" s="518">
        <f t="shared" si="593"/>
        <v>0</v>
      </c>
      <c r="GM163" s="518">
        <f t="shared" si="594"/>
        <v>0</v>
      </c>
      <c r="GN163" s="518">
        <f t="shared" si="595"/>
        <v>0</v>
      </c>
      <c r="GO163" s="518">
        <f t="shared" si="596"/>
        <v>0</v>
      </c>
      <c r="GP163" s="517">
        <f t="shared" si="677"/>
        <v>0</v>
      </c>
      <c r="GQ163" s="517">
        <f t="shared" si="678"/>
        <v>0</v>
      </c>
      <c r="GR163" s="517">
        <f>IF($GF163&lt;&gt;1,IF(AND(SUM($GQ163:GQ163)&lt;&gt;1),IF($GI163&gt;=10,1,),),0)</f>
        <v>0</v>
      </c>
      <c r="GS163" s="517">
        <f>IF($GF163&lt;&gt;1,IF(AND(SUM($GQ163:GR163)&lt;&gt;1),IF(AND($GE163=1,$GI163&gt;=4),1,),),0)</f>
        <v>0</v>
      </c>
      <c r="GT163" s="517">
        <f>IF($GF163&lt;&gt;1,IF(AND(SUM($GQ163:GS163)&lt;&gt;1),IF(AND($GE163=1,$GI163&gt;=2),1,),),0)</f>
        <v>0</v>
      </c>
      <c r="GU163" s="517">
        <f>IF($GF163&lt;&gt;1,IF(AND(SUM($GQ163:GT163)&lt;&gt;1),IF(AND($GE163=1,$GI163&gt;0),1,),),0)</f>
        <v>0</v>
      </c>
      <c r="GV163" s="517">
        <f>IF($GF163&lt;&gt;1,IF(AND(SUM($GQ163:GU163)&lt;&gt;1),IF($GI163&gt;=4,1,),),0)</f>
        <v>0</v>
      </c>
      <c r="GW163" s="517">
        <f>IF($GF163&lt;&gt;1,IF(AND(SUM($GQ163:GV163)&lt;&gt;1),IF($GE163=1,1,),),0)</f>
        <v>0</v>
      </c>
      <c r="GX163" s="517">
        <f>IF($GF163&lt;&gt;1,IF(AND(SUM($GQ163:GW163)&lt;&gt;1),IF($GI163&gt;=2,1,),),0)</f>
        <v>0</v>
      </c>
      <c r="GY163" s="517">
        <f>IF($GF163&lt;&gt;1,IF(AND(SUM($GQ163:GX163)&lt;&gt;1),IF($GI163&gt;0,1,),),0)</f>
        <v>0</v>
      </c>
      <c r="GZ163" s="517">
        <f t="shared" si="679"/>
        <v>0</v>
      </c>
      <c r="HA163" s="517">
        <f>IF(AND(SUM($GZ163:GZ163)&lt;&gt;1,$GP163=4,$GF163=1,$GI163&gt;0),1,0)</f>
        <v>0</v>
      </c>
      <c r="HB163" s="517">
        <f t="shared" si="680"/>
        <v>0</v>
      </c>
      <c r="HC163" s="517">
        <f t="shared" si="681"/>
        <v>0</v>
      </c>
      <c r="HD163" s="517">
        <f>IF(AND($GP163=2,SUM($HB163:HC163)&lt;&gt;1),IF(AND($GE163=1,$GJ163&gt;=0.2),1,),)</f>
        <v>0</v>
      </c>
      <c r="HE163" s="517">
        <f>IF(AND($GP163=2,SUM($HB163:HD163)&lt;&gt;1),IF(AND($GE163=1,$GJ163&gt;=0.1),1,),)</f>
        <v>0</v>
      </c>
      <c r="HF163" s="517">
        <f>IF(AND($GP163=2,SUM($HB163:HE163)&lt;&gt;1),IF(AND($GE163=1,$GI163&gt;0),1,),)</f>
        <v>0</v>
      </c>
      <c r="HG163" s="517">
        <f>IF(AND($GP163=2,SUM($HB163:HF163)&lt;&gt;1),IF($GJ163&gt;=0.2,1,),)</f>
        <v>0</v>
      </c>
      <c r="HH163" s="517">
        <f>IF(AND($GP163=2,SUM($HB163:HG163)&lt;&gt;1),IF($GE163=1,1,),)</f>
        <v>0</v>
      </c>
      <c r="HI163" s="517">
        <f>IF(AND($GP163=2,SUM($HB163:HH163)&lt;&gt;1),IF($GJ163&gt;=0.1,1,),)</f>
        <v>0</v>
      </c>
      <c r="HJ163" s="517">
        <f>IF(AND(SUM($HB163:HI163)&lt;&gt;1,$GP163=2,$GI163&gt;0),1,)</f>
        <v>0</v>
      </c>
      <c r="HK163" s="517">
        <f t="shared" si="682"/>
        <v>0</v>
      </c>
      <c r="HL163" s="517">
        <f t="shared" si="683"/>
        <v>0</v>
      </c>
      <c r="HM163" s="517">
        <f>IF(AND($GP163=3,SUM($HK163:HL163)&lt;&gt;1),IF(AND($GE163=1,$GJ163&gt;=0.1),1,),)</f>
        <v>0</v>
      </c>
      <c r="HN163" s="517">
        <f>IF(AND($GP163=3,SUM($HK163:HM163)&lt;&gt;1),IF(AND($GE163=1,$GJ163&gt;=0.05),1,),)</f>
        <v>0</v>
      </c>
      <c r="HO163" s="517">
        <f>IF(AND($GP163=3,SUM($HK163:HN163)&lt;&gt;1),IF(AND($GE163=1,$GI163&gt;0),1,),)</f>
        <v>0</v>
      </c>
      <c r="HP163" s="517">
        <f>IF(AND($GP163=3,SUM($HK163:HO163)&lt;&gt;1),IF($GJ163&gt;=0.1,1,),)</f>
        <v>0</v>
      </c>
      <c r="HQ163" s="517">
        <f>IF(AND($GP163=3,SUM($HK163:HP163)&lt;&gt;1),IF($GE163=1,1,),)</f>
        <v>0</v>
      </c>
      <c r="HR163" s="517">
        <f>IF(AND($GP163=3,SUM($HK163:HQ163)&lt;&gt;1),IF($GJ163&gt;=0.05,1,),)</f>
        <v>0</v>
      </c>
      <c r="HS163" s="517">
        <f>IF(AND(SUM($HK163:HR163)&lt;&gt;1,$GP163=3,$GF163=1,$GI163&gt;0),1,)</f>
        <v>0</v>
      </c>
      <c r="HT163" s="831"/>
      <c r="HU163" s="520">
        <f t="shared" si="684"/>
        <v>0</v>
      </c>
      <c r="HV163" s="521">
        <f t="shared" si="685"/>
        <v>0</v>
      </c>
      <c r="HW163" s="521">
        <f t="shared" si="686"/>
        <v>0</v>
      </c>
      <c r="HX163" s="521">
        <f t="shared" si="687"/>
        <v>0</v>
      </c>
      <c r="HY163" s="521">
        <f t="shared" si="688"/>
        <v>0</v>
      </c>
      <c r="HZ163" s="521">
        <f t="shared" si="689"/>
        <v>0</v>
      </c>
      <c r="IA163" s="521">
        <f t="shared" si="690"/>
        <v>0</v>
      </c>
      <c r="IB163" s="521">
        <f t="shared" si="691"/>
        <v>0</v>
      </c>
      <c r="IC163" s="521">
        <f t="shared" si="692"/>
        <v>0</v>
      </c>
      <c r="ID163" s="521">
        <f t="shared" si="693"/>
        <v>0</v>
      </c>
      <c r="IE163" s="521">
        <f t="shared" si="694"/>
        <v>0</v>
      </c>
      <c r="IF163" s="521">
        <f t="shared" si="695"/>
        <v>0</v>
      </c>
      <c r="IG163" s="521">
        <f t="shared" si="696"/>
        <v>0</v>
      </c>
      <c r="IH163" s="521">
        <f t="shared" si="697"/>
        <v>0</v>
      </c>
      <c r="II163" s="521">
        <f t="shared" si="698"/>
        <v>0</v>
      </c>
      <c r="IJ163" s="521">
        <f t="shared" si="699"/>
        <v>0</v>
      </c>
      <c r="IK163" s="521">
        <f t="shared" si="700"/>
        <v>0</v>
      </c>
      <c r="IL163" s="521">
        <f t="shared" si="701"/>
        <v>0</v>
      </c>
      <c r="IM163" s="521">
        <f t="shared" si="702"/>
        <v>0</v>
      </c>
      <c r="IN163" s="521">
        <f t="shared" si="597"/>
        <v>0</v>
      </c>
      <c r="IO163" s="521">
        <f t="shared" si="598"/>
        <v>0</v>
      </c>
      <c r="IP163" s="521">
        <f t="shared" si="599"/>
        <v>0</v>
      </c>
      <c r="IQ163" s="521">
        <f t="shared" si="600"/>
        <v>0</v>
      </c>
      <c r="IR163" s="521">
        <f t="shared" si="601"/>
        <v>0</v>
      </c>
      <c r="IS163" s="521">
        <f t="shared" si="602"/>
        <v>0</v>
      </c>
      <c r="IT163" s="521">
        <f t="shared" si="603"/>
        <v>0</v>
      </c>
      <c r="IU163" s="521">
        <f t="shared" si="604"/>
        <v>0</v>
      </c>
      <c r="IV163" s="521">
        <f t="shared" si="605"/>
        <v>0</v>
      </c>
      <c r="IW163" s="823">
        <f t="shared" si="606"/>
        <v>0</v>
      </c>
      <c r="IX163" s="521">
        <f t="shared" si="607"/>
        <v>0</v>
      </c>
      <c r="IY163" s="521">
        <f t="shared" si="608"/>
        <v>0</v>
      </c>
      <c r="IZ163" s="823">
        <f t="shared" si="703"/>
        <v>0</v>
      </c>
      <c r="JA163" s="521">
        <f t="shared" si="609"/>
        <v>0</v>
      </c>
      <c r="JB163" s="521">
        <f t="shared" si="610"/>
        <v>0</v>
      </c>
      <c r="JC163" s="521">
        <f t="shared" si="611"/>
        <v>0</v>
      </c>
      <c r="JD163" s="521">
        <f t="shared" si="704"/>
        <v>0</v>
      </c>
      <c r="JE163" s="521">
        <f t="shared" si="705"/>
        <v>0</v>
      </c>
      <c r="JF163" s="521">
        <f t="shared" si="706"/>
        <v>0</v>
      </c>
      <c r="JG163" s="521">
        <f t="shared" si="707"/>
        <v>0</v>
      </c>
      <c r="JH163" s="521">
        <f t="shared" si="708"/>
        <v>0</v>
      </c>
      <c r="JI163" s="521">
        <f t="shared" si="709"/>
        <v>0</v>
      </c>
      <c r="JJ163" s="521">
        <f t="shared" si="710"/>
        <v>0</v>
      </c>
      <c r="JK163" s="521">
        <f t="shared" si="711"/>
        <v>0</v>
      </c>
      <c r="JL163" s="521">
        <f t="shared" si="712"/>
        <v>0</v>
      </c>
      <c r="JM163" s="521">
        <f t="shared" si="713"/>
        <v>0</v>
      </c>
      <c r="JN163" s="521">
        <f t="shared" si="714"/>
        <v>0</v>
      </c>
      <c r="JO163" s="521">
        <f t="shared" si="715"/>
        <v>0</v>
      </c>
      <c r="JP163" s="521">
        <f t="shared" si="716"/>
        <v>0</v>
      </c>
      <c r="JQ163" s="521">
        <f t="shared" si="717"/>
        <v>0</v>
      </c>
      <c r="JR163" s="521">
        <f t="shared" si="718"/>
        <v>0</v>
      </c>
      <c r="JS163" s="521">
        <f t="shared" si="719"/>
        <v>0</v>
      </c>
      <c r="JT163" s="521">
        <f t="shared" si="720"/>
        <v>0</v>
      </c>
      <c r="JU163" s="521">
        <f t="shared" si="721"/>
        <v>0</v>
      </c>
      <c r="JV163" s="521">
        <f t="shared" si="722"/>
        <v>0</v>
      </c>
      <c r="JW163" s="521">
        <f t="shared" si="723"/>
        <v>0</v>
      </c>
      <c r="JX163" s="521">
        <f t="shared" si="724"/>
        <v>0</v>
      </c>
      <c r="JY163" s="521">
        <f t="shared" si="725"/>
        <v>0</v>
      </c>
      <c r="JZ163" s="521">
        <f t="shared" si="726"/>
        <v>0</v>
      </c>
      <c r="KA163" s="521">
        <f t="shared" si="727"/>
        <v>0</v>
      </c>
      <c r="KB163" s="521">
        <f t="shared" si="728"/>
        <v>0</v>
      </c>
      <c r="KC163" s="521">
        <f t="shared" si="729"/>
        <v>0</v>
      </c>
      <c r="KD163" s="521">
        <f t="shared" si="730"/>
        <v>0</v>
      </c>
      <c r="KE163" s="521">
        <f t="shared" si="731"/>
        <v>0</v>
      </c>
      <c r="KF163" s="521">
        <f t="shared" si="612"/>
        <v>0</v>
      </c>
      <c r="KG163" s="521">
        <f t="shared" si="732"/>
        <v>0</v>
      </c>
      <c r="KH163" s="521">
        <f t="shared" si="733"/>
        <v>0</v>
      </c>
      <c r="KI163" s="522">
        <f t="shared" si="734"/>
        <v>0</v>
      </c>
      <c r="KJ163" s="521">
        <f t="shared" si="613"/>
        <v>0</v>
      </c>
      <c r="KK163" s="760">
        <f>IF(H163=1,VLOOKUP(C163,'総括表 (A表)'!$E$12:$AW$542,42,FALSE),)</f>
        <v>0</v>
      </c>
      <c r="KL163" s="524">
        <f t="shared" si="735"/>
        <v>0</v>
      </c>
      <c r="KM163" s="521" t="str">
        <f t="shared" si="614"/>
        <v/>
      </c>
      <c r="KN163" s="521" t="str">
        <f t="shared" si="615"/>
        <v/>
      </c>
      <c r="KO163" s="521" t="str">
        <f t="shared" si="736"/>
        <v/>
      </c>
      <c r="KP163" s="521" t="str">
        <f t="shared" si="616"/>
        <v/>
      </c>
      <c r="KQ163" s="521" t="str">
        <f t="shared" si="617"/>
        <v/>
      </c>
      <c r="KR163" s="521" t="str">
        <f t="shared" si="618"/>
        <v/>
      </c>
      <c r="KS163" s="521" t="str">
        <f t="shared" si="619"/>
        <v/>
      </c>
      <c r="KT163" s="521" t="str">
        <f t="shared" si="620"/>
        <v/>
      </c>
      <c r="KU163" s="760" t="str">
        <f t="shared" si="621"/>
        <v/>
      </c>
      <c r="KV163" s="521" t="str">
        <f t="shared" si="622"/>
        <v/>
      </c>
      <c r="KW163" s="520">
        <f t="shared" si="623"/>
        <v>0</v>
      </c>
      <c r="KX163" s="521" t="str">
        <f t="shared" si="737"/>
        <v/>
      </c>
      <c r="KY163" s="525">
        <f t="shared" si="624"/>
        <v>0</v>
      </c>
      <c r="KZ163" s="521" t="str">
        <f t="shared" si="625"/>
        <v/>
      </c>
      <c r="LA163" s="760" t="str">
        <f t="shared" si="626"/>
        <v/>
      </c>
      <c r="LB163" s="526" t="str">
        <f t="shared" si="627"/>
        <v>○</v>
      </c>
      <c r="LC163" s="520">
        <f t="shared" si="738"/>
        <v>0</v>
      </c>
      <c r="LD163" s="527">
        <f t="shared" si="739"/>
        <v>0</v>
      </c>
      <c r="LE163" s="527" t="str">
        <f t="shared" si="740"/>
        <v/>
      </c>
      <c r="LF163" s="761" t="str">
        <f t="shared" si="741"/>
        <v/>
      </c>
      <c r="LG163" s="735" t="str">
        <f t="shared" si="628"/>
        <v/>
      </c>
      <c r="LH163" s="530" t="str">
        <f t="shared" si="629"/>
        <v>○</v>
      </c>
      <c r="LI163" s="736">
        <f t="shared" si="630"/>
        <v>0</v>
      </c>
      <c r="LJ163" s="761">
        <f t="shared" si="631"/>
        <v>0</v>
      </c>
      <c r="LK163" s="532">
        <f t="shared" si="742"/>
        <v>0</v>
      </c>
      <c r="LL163" s="533" t="str">
        <f t="shared" si="743"/>
        <v>○</v>
      </c>
      <c r="LM163" s="600">
        <f t="shared" si="632"/>
        <v>0</v>
      </c>
      <c r="LN163" s="602" t="str">
        <f t="shared" si="744"/>
        <v>○</v>
      </c>
      <c r="LO163" s="608">
        <f t="shared" si="633"/>
        <v>0</v>
      </c>
      <c r="LP163" s="521" t="str">
        <f t="shared" si="634"/>
        <v/>
      </c>
      <c r="LQ163" s="607">
        <f t="shared" si="635"/>
        <v>0</v>
      </c>
      <c r="LR163" s="521" t="str">
        <f t="shared" si="636"/>
        <v/>
      </c>
      <c r="LS163" s="519" t="str">
        <f t="shared" si="637"/>
        <v/>
      </c>
      <c r="LT163" s="526" t="str">
        <f t="shared" si="638"/>
        <v>○</v>
      </c>
      <c r="LU163" s="601" t="str">
        <f t="shared" si="745"/>
        <v/>
      </c>
      <c r="LV163" s="601">
        <f t="shared" si="746"/>
        <v>0</v>
      </c>
      <c r="LW163" s="761">
        <f t="shared" si="639"/>
        <v>0</v>
      </c>
      <c r="LX163" s="735">
        <f t="shared" si="640"/>
        <v>0</v>
      </c>
      <c r="LY163" s="530" t="str">
        <f t="shared" si="641"/>
        <v>○</v>
      </c>
      <c r="LZ163" s="736">
        <f t="shared" si="642"/>
        <v>0</v>
      </c>
      <c r="MA163" s="761">
        <f t="shared" si="643"/>
        <v>0</v>
      </c>
      <c r="MB163" s="532">
        <f t="shared" si="644"/>
        <v>0</v>
      </c>
      <c r="MC163" s="533" t="str">
        <f t="shared" si="747"/>
        <v>○</v>
      </c>
      <c r="MD163" s="473">
        <f>IF(AND($H163=1,$T163=1),SUMIF($E$14:$E$213,E163,$CA$14:CA362),0)</f>
        <v>0</v>
      </c>
      <c r="ME163" s="856" t="str">
        <f t="shared" si="645"/>
        <v>○</v>
      </c>
      <c r="MF163" s="869" t="str">
        <f t="shared" si="748"/>
        <v/>
      </c>
      <c r="MG163" s="870" t="str">
        <f t="shared" si="646"/>
        <v/>
      </c>
      <c r="MH163" s="871" t="str">
        <f t="shared" si="647"/>
        <v/>
      </c>
      <c r="MI163" s="872" t="str">
        <f t="shared" si="749"/>
        <v/>
      </c>
      <c r="MJ163" s="873" t="str">
        <f t="shared" si="648"/>
        <v/>
      </c>
      <c r="MK163" s="874">
        <f t="shared" si="649"/>
        <v>0</v>
      </c>
    </row>
    <row r="164" spans="1:349" s="739" customFormat="1" ht="18.649999999999999" customHeight="1">
      <c r="A164" s="610">
        <f t="shared" si="559"/>
        <v>0</v>
      </c>
      <c r="B164" s="610">
        <f t="shared" si="563"/>
        <v>0</v>
      </c>
      <c r="C164" s="610">
        <f t="shared" si="570"/>
        <v>0</v>
      </c>
      <c r="D164" s="610">
        <f t="shared" si="564"/>
        <v>0</v>
      </c>
      <c r="E164" s="610">
        <f t="shared" si="565"/>
        <v>0</v>
      </c>
      <c r="F164" s="610">
        <f t="shared" si="566"/>
        <v>0</v>
      </c>
      <c r="G164" s="610">
        <f t="shared" si="567"/>
        <v>0</v>
      </c>
      <c r="H164" s="610">
        <f t="shared" si="568"/>
        <v>0</v>
      </c>
      <c r="I164" s="611">
        <f t="shared" si="576"/>
        <v>151</v>
      </c>
      <c r="J164" s="719"/>
      <c r="K164" s="720"/>
      <c r="L164" s="720"/>
      <c r="M164" s="720"/>
      <c r="N164" s="924"/>
      <c r="O164" s="918"/>
      <c r="P164" s="742"/>
      <c r="Q164" s="637">
        <f t="shared" si="650"/>
        <v>0</v>
      </c>
      <c r="R164" s="723"/>
      <c r="S164" s="724"/>
      <c r="T164" s="724"/>
      <c r="U164" s="724"/>
      <c r="V164" s="762">
        <f t="shared" si="569"/>
        <v>0</v>
      </c>
      <c r="W164" s="741"/>
      <c r="X164" s="745"/>
      <c r="Y164" s="745"/>
      <c r="Z164" s="741"/>
      <c r="AA164" s="639" t="str">
        <f t="shared" si="651"/>
        <v/>
      </c>
      <c r="AB164" s="640" t="str">
        <f t="shared" si="652"/>
        <v/>
      </c>
      <c r="AC164" s="731"/>
      <c r="AD164" s="641">
        <f t="shared" si="653"/>
        <v>0</v>
      </c>
      <c r="AE164" s="729"/>
      <c r="AF164" s="728">
        <f>'整理番号表 （R6時） '!$AC164</f>
        <v>0</v>
      </c>
      <c r="AG164" s="730">
        <f t="shared" si="560"/>
        <v>0</v>
      </c>
      <c r="AH164" s="731"/>
      <c r="AI164" s="731"/>
      <c r="AJ164" s="639">
        <f>IF(AI164&lt;&gt;0,VLOOKUP(AI164,'整理番号表 （R6時） '!$B$20:$F$47,2,FALSE),)</f>
        <v>0</v>
      </c>
      <c r="AK164" s="733"/>
      <c r="AL164" s="733"/>
      <c r="AM164" s="733"/>
      <c r="AN164" s="752"/>
      <c r="AO164" s="644" t="str">
        <f>IF(AND($S164=1,$AN164&lt;&gt;0),VLOOKUP(AN164,'整理番号表 （R6時） '!$P$6:$Q$39,2,FALSE),IF(AND($T164=1,$AN164&gt;0,$AN164&lt;=8),VLOOKUP($AN164,'整理番号表 （R6時） '!$P$6:$Q$13,2,FALSE),IF($AN164&gt;=9,"ﾘｰｽは1～8の数字を選択","")))</f>
        <v/>
      </c>
      <c r="AP164" s="865"/>
      <c r="AQ164" s="645">
        <f t="shared" si="654"/>
        <v>0</v>
      </c>
      <c r="AR164" s="810"/>
      <c r="AS164" s="741"/>
      <c r="AT164" s="756"/>
      <c r="AU164" s="757"/>
      <c r="AV164" s="755"/>
      <c r="AW164" s="752"/>
      <c r="AX164" s="751">
        <f>IF(AW164&lt;&gt;0,VLOOKUP(AW164,'整理番号表 （R6時） '!$P$43:$R$49,2,FALSE),)</f>
        <v>0</v>
      </c>
      <c r="AY164" s="758"/>
      <c r="AZ164" s="757"/>
      <c r="BA164" s="755"/>
      <c r="BB164" s="754"/>
      <c r="BC164" s="759">
        <f t="shared" si="655"/>
        <v>0</v>
      </c>
      <c r="BD164" s="763">
        <f t="shared" si="577"/>
        <v>0</v>
      </c>
      <c r="BE164" s="759">
        <f t="shared" si="656"/>
        <v>0</v>
      </c>
      <c r="BF164" s="508"/>
      <c r="BG164" s="508"/>
      <c r="BH164" s="508"/>
      <c r="BI164" s="509"/>
      <c r="BJ164" s="770" t="str">
        <f t="shared" si="657"/>
        <v/>
      </c>
      <c r="BK164" s="772" t="str">
        <f t="shared" si="658"/>
        <v/>
      </c>
      <c r="BL164" s="648">
        <f t="shared" si="659"/>
        <v>0</v>
      </c>
      <c r="BM164" s="836"/>
      <c r="BN164" s="748"/>
      <c r="BO164" s="593"/>
      <c r="BP164" s="902"/>
      <c r="BQ164" s="756"/>
      <c r="BR164" s="756"/>
      <c r="BS164" s="756"/>
      <c r="BT164" s="929" t="str">
        <f t="shared" si="752"/>
        <v/>
      </c>
      <c r="BU164" s="911"/>
      <c r="BV164" s="752"/>
      <c r="BW164" s="751">
        <f>IF(BV164&lt;&gt;0,VLOOKUP(BV164,'整理番号表 （R6時） '!$P$43:$R$49,2,FALSE),)</f>
        <v>0</v>
      </c>
      <c r="BX164" s="758"/>
      <c r="BY164" s="757"/>
      <c r="BZ164" s="759" t="str">
        <f t="shared" si="660"/>
        <v/>
      </c>
      <c r="CA164" s="712"/>
      <c r="CB164" s="759">
        <f t="shared" si="661"/>
        <v>0</v>
      </c>
      <c r="CC164" s="763" t="str">
        <f t="shared" si="578"/>
        <v/>
      </c>
      <c r="CD164" s="754"/>
      <c r="CE164" s="754"/>
      <c r="CF164" s="759">
        <f t="shared" si="662"/>
        <v>0</v>
      </c>
      <c r="CG164" s="748"/>
      <c r="CH164" s="748"/>
      <c r="CI164" s="622"/>
      <c r="CJ164" s="853"/>
      <c r="CK164" s="854"/>
      <c r="CL164" s="665" t="str">
        <f t="shared" si="663"/>
        <v/>
      </c>
      <c r="CM164" s="666" t="str">
        <f t="shared" si="579"/>
        <v/>
      </c>
      <c r="CN164" s="744"/>
      <c r="CO164" s="496"/>
      <c r="CP164" s="762" t="str">
        <f t="shared" si="580"/>
        <v/>
      </c>
      <c r="CQ164" s="740"/>
      <c r="CR164" s="749"/>
      <c r="CS164" s="740"/>
      <c r="CT164" s="740"/>
      <c r="CU164" s="740"/>
      <c r="CV164" s="649" t="str">
        <f t="shared" si="664"/>
        <v/>
      </c>
      <c r="CW164" s="547">
        <f t="shared" si="665"/>
        <v>0</v>
      </c>
      <c r="CX164" s="762" t="str">
        <f t="shared" si="581"/>
        <v/>
      </c>
      <c r="CY164" s="715"/>
      <c r="CZ164" s="740"/>
      <c r="DA164" s="715"/>
      <c r="DB164" s="715"/>
      <c r="DC164" s="714"/>
      <c r="DD164" s="649" t="str">
        <f t="shared" si="666"/>
        <v/>
      </c>
      <c r="DE164" s="547" t="str">
        <f t="shared" si="667"/>
        <v/>
      </c>
      <c r="DF164" s="762">
        <f t="shared" si="668"/>
        <v>0</v>
      </c>
      <c r="DG164" s="762" t="str">
        <f t="shared" si="669"/>
        <v/>
      </c>
      <c r="DH164" s="762">
        <f t="shared" si="670"/>
        <v>0</v>
      </c>
      <c r="DI164" s="762">
        <f t="shared" si="671"/>
        <v>0</v>
      </c>
      <c r="DJ164" s="762">
        <f t="shared" si="672"/>
        <v>0</v>
      </c>
      <c r="DK164" s="762">
        <f t="shared" si="673"/>
        <v>0</v>
      </c>
      <c r="DL164" s="762">
        <f t="shared" si="674"/>
        <v>0</v>
      </c>
      <c r="DM164" s="762" t="str">
        <f t="shared" si="675"/>
        <v/>
      </c>
      <c r="DN164" s="855"/>
      <c r="DO164" s="661">
        <f t="shared" ref="DO164:DT173" si="755">IF(OR($CQ164&lt;=0,$CU164&lt;=0),0,IF(AND($AA164=1,$H164=1,$FU164&lt;&gt;1,DO$2&lt;=$CV164,$CV164&lt;DP$2),1,))</f>
        <v>0</v>
      </c>
      <c r="DP164" s="336">
        <f t="shared" si="755"/>
        <v>0</v>
      </c>
      <c r="DQ164" s="336">
        <f t="shared" si="755"/>
        <v>0</v>
      </c>
      <c r="DR164" s="336">
        <f t="shared" si="755"/>
        <v>0</v>
      </c>
      <c r="DS164" s="336">
        <f t="shared" si="755"/>
        <v>0</v>
      </c>
      <c r="DT164" s="336">
        <f t="shared" si="755"/>
        <v>0</v>
      </c>
      <c r="DU164" s="336">
        <f t="shared" si="582"/>
        <v>0</v>
      </c>
      <c r="DV164" s="336">
        <f t="shared" ref="DV164:EA173" si="756">IF($CU164&lt;0,0,IF(AND($AA164=1,$H164=1,$FU164&lt;&gt;1,DV$2&lt;=$CW164,$CW164&lt;DW$2),1,))</f>
        <v>0</v>
      </c>
      <c r="DW164" s="336">
        <f t="shared" si="756"/>
        <v>0</v>
      </c>
      <c r="DX164" s="336">
        <f t="shared" si="756"/>
        <v>0</v>
      </c>
      <c r="DY164" s="336">
        <f t="shared" si="756"/>
        <v>0</v>
      </c>
      <c r="DZ164" s="336">
        <f t="shared" si="756"/>
        <v>0</v>
      </c>
      <c r="EA164" s="336">
        <f t="shared" si="756"/>
        <v>0</v>
      </c>
      <c r="EB164" s="336">
        <f t="shared" si="583"/>
        <v>0</v>
      </c>
      <c r="EC164" s="336">
        <f t="shared" si="584"/>
        <v>0</v>
      </c>
      <c r="ED164" s="336">
        <f t="shared" si="585"/>
        <v>0</v>
      </c>
      <c r="EE164" s="336">
        <f t="shared" si="586"/>
        <v>0</v>
      </c>
      <c r="EF164" s="336">
        <f t="shared" si="587"/>
        <v>0</v>
      </c>
      <c r="EG164" s="390">
        <f t="shared" si="588"/>
        <v>0</v>
      </c>
      <c r="EH164" s="650">
        <f t="shared" si="676"/>
        <v>0</v>
      </c>
      <c r="EI164" s="650">
        <f>IF($AA164=1,IF(SUM($EH164:EH164)&lt;&gt;1,IF(SUM(GR164,HC164,HL164)&gt;0,1,),),)</f>
        <v>0</v>
      </c>
      <c r="EJ164" s="650">
        <f>IF($AA164=1,IF(SUM($EH164:EI164)&lt;&gt;1,IF(SUM(GS164,HD164,HM164)&gt;0,1,),),)</f>
        <v>0</v>
      </c>
      <c r="EK164" s="650">
        <f>IF($AA164=1,IF(SUM($EH164:EJ164)&lt;&gt;1,IF(SUM(GT164,HE164,HN164)&gt;0,1,),),)</f>
        <v>0</v>
      </c>
      <c r="EL164" s="650">
        <f>IF($AA164=1,IF(SUM($EH164:EK164)&lt;&gt;1,IF(SUM(GU164,GZ164,HF164,HO164)&gt;0,1,),),)</f>
        <v>0</v>
      </c>
      <c r="EM164" s="650">
        <f>IF($AA164=1,IF(SUM($EH164:EK164)&lt;&gt;1,IF(SUM(GV164,HG164,HP164)&gt;0,1,),),)</f>
        <v>0</v>
      </c>
      <c r="EN164" s="650">
        <f>IF($AA164=1,IF(SUM($EH164:EL164)&lt;&gt;1,IF(SUM(GW164,HH164,HQ164)&gt;0,1,),),)</f>
        <v>0</v>
      </c>
      <c r="EO164" s="650">
        <f>IF($AA164=1,IF(SUM($EH164:EM164)&lt;&gt;1,IF(SUM(GX164,HI164,HR164)&gt;0,1,),),)</f>
        <v>0</v>
      </c>
      <c r="EP164" s="650">
        <f>IF($AA164=1,IF(SUM($EH164:EO164)&lt;&gt;1,IF(SUM(GY164,HJ164,HS164,HA164)&gt;0,1,),),)</f>
        <v>0</v>
      </c>
      <c r="EQ164" s="818"/>
      <c r="ER164" s="818"/>
      <c r="ES164" s="818"/>
      <c r="ET164" s="818"/>
      <c r="EU164" s="818"/>
      <c r="EV164" s="818"/>
      <c r="EW164" s="59"/>
      <c r="EX164" s="59"/>
      <c r="EY164" s="59"/>
      <c r="EZ164" s="59"/>
      <c r="FA164" s="59"/>
      <c r="FB164" s="650">
        <f t="shared" si="589"/>
        <v>0</v>
      </c>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11"/>
      <c r="GB164" s="59"/>
      <c r="GC164" s="932"/>
      <c r="GD164" s="662"/>
      <c r="GE164" s="512"/>
      <c r="GF164" s="513"/>
      <c r="GG164" s="514"/>
      <c r="GH164" s="514"/>
      <c r="GI164" s="515">
        <f t="shared" si="590"/>
        <v>0</v>
      </c>
      <c r="GJ164" s="516">
        <f t="shared" si="591"/>
        <v>0</v>
      </c>
      <c r="GK164" s="517">
        <f t="shared" si="592"/>
        <v>0</v>
      </c>
      <c r="GL164" s="518">
        <f t="shared" si="593"/>
        <v>0</v>
      </c>
      <c r="GM164" s="518">
        <f t="shared" si="594"/>
        <v>0</v>
      </c>
      <c r="GN164" s="518">
        <f t="shared" si="595"/>
        <v>0</v>
      </c>
      <c r="GO164" s="518">
        <f t="shared" si="596"/>
        <v>0</v>
      </c>
      <c r="GP164" s="517">
        <f t="shared" si="677"/>
        <v>0</v>
      </c>
      <c r="GQ164" s="517">
        <f t="shared" si="678"/>
        <v>0</v>
      </c>
      <c r="GR164" s="517">
        <f>IF($GF164&lt;&gt;1,IF(AND(SUM($GQ164:GQ164)&lt;&gt;1),IF($GI164&gt;=10,1,),),0)</f>
        <v>0</v>
      </c>
      <c r="GS164" s="517">
        <f>IF($GF164&lt;&gt;1,IF(AND(SUM($GQ164:GR164)&lt;&gt;1),IF(AND($GE164=1,$GI164&gt;=4),1,),),0)</f>
        <v>0</v>
      </c>
      <c r="GT164" s="517">
        <f>IF($GF164&lt;&gt;1,IF(AND(SUM($GQ164:GS164)&lt;&gt;1),IF(AND($GE164=1,$GI164&gt;=2),1,),),0)</f>
        <v>0</v>
      </c>
      <c r="GU164" s="517">
        <f>IF($GF164&lt;&gt;1,IF(AND(SUM($GQ164:GT164)&lt;&gt;1),IF(AND($GE164=1,$GI164&gt;0),1,),),0)</f>
        <v>0</v>
      </c>
      <c r="GV164" s="517">
        <f>IF($GF164&lt;&gt;1,IF(AND(SUM($GQ164:GU164)&lt;&gt;1),IF($GI164&gt;=4,1,),),0)</f>
        <v>0</v>
      </c>
      <c r="GW164" s="517">
        <f>IF($GF164&lt;&gt;1,IF(AND(SUM($GQ164:GV164)&lt;&gt;1),IF($GE164=1,1,),),0)</f>
        <v>0</v>
      </c>
      <c r="GX164" s="517">
        <f>IF($GF164&lt;&gt;1,IF(AND(SUM($GQ164:GW164)&lt;&gt;1),IF($GI164&gt;=2,1,),),0)</f>
        <v>0</v>
      </c>
      <c r="GY164" s="517">
        <f>IF($GF164&lt;&gt;1,IF(AND(SUM($GQ164:GX164)&lt;&gt;1),IF($GI164&gt;0,1,),),0)</f>
        <v>0</v>
      </c>
      <c r="GZ164" s="517">
        <f t="shared" si="679"/>
        <v>0</v>
      </c>
      <c r="HA164" s="517">
        <f>IF(AND(SUM($GZ164:GZ164)&lt;&gt;1,$GP164=4,$GF164=1,$GI164&gt;0),1,0)</f>
        <v>0</v>
      </c>
      <c r="HB164" s="517">
        <f t="shared" si="680"/>
        <v>0</v>
      </c>
      <c r="HC164" s="517">
        <f t="shared" si="681"/>
        <v>0</v>
      </c>
      <c r="HD164" s="517">
        <f>IF(AND($GP164=2,SUM($HB164:HC164)&lt;&gt;1),IF(AND($GE164=1,$GJ164&gt;=0.2),1,),)</f>
        <v>0</v>
      </c>
      <c r="HE164" s="517">
        <f>IF(AND($GP164=2,SUM($HB164:HD164)&lt;&gt;1),IF(AND($GE164=1,$GJ164&gt;=0.1),1,),)</f>
        <v>0</v>
      </c>
      <c r="HF164" s="517">
        <f>IF(AND($GP164=2,SUM($HB164:HE164)&lt;&gt;1),IF(AND($GE164=1,$GI164&gt;0),1,),)</f>
        <v>0</v>
      </c>
      <c r="HG164" s="517">
        <f>IF(AND($GP164=2,SUM($HB164:HF164)&lt;&gt;1),IF($GJ164&gt;=0.2,1,),)</f>
        <v>0</v>
      </c>
      <c r="HH164" s="517">
        <f>IF(AND($GP164=2,SUM($HB164:HG164)&lt;&gt;1),IF($GE164=1,1,),)</f>
        <v>0</v>
      </c>
      <c r="HI164" s="517">
        <f>IF(AND($GP164=2,SUM($HB164:HH164)&lt;&gt;1),IF($GJ164&gt;=0.1,1,),)</f>
        <v>0</v>
      </c>
      <c r="HJ164" s="517">
        <f>IF(AND(SUM($HB164:HI164)&lt;&gt;1,$GP164=2,$GI164&gt;0),1,)</f>
        <v>0</v>
      </c>
      <c r="HK164" s="517">
        <f t="shared" si="682"/>
        <v>0</v>
      </c>
      <c r="HL164" s="517">
        <f t="shared" si="683"/>
        <v>0</v>
      </c>
      <c r="HM164" s="517">
        <f>IF(AND($GP164=3,SUM($HK164:HL164)&lt;&gt;1),IF(AND($GE164=1,$GJ164&gt;=0.1),1,),)</f>
        <v>0</v>
      </c>
      <c r="HN164" s="517">
        <f>IF(AND($GP164=3,SUM($HK164:HM164)&lt;&gt;1),IF(AND($GE164=1,$GJ164&gt;=0.05),1,),)</f>
        <v>0</v>
      </c>
      <c r="HO164" s="517">
        <f>IF(AND($GP164=3,SUM($HK164:HN164)&lt;&gt;1),IF(AND($GE164=1,$GI164&gt;0),1,),)</f>
        <v>0</v>
      </c>
      <c r="HP164" s="517">
        <f>IF(AND($GP164=3,SUM($HK164:HO164)&lt;&gt;1),IF($GJ164&gt;=0.1,1,),)</f>
        <v>0</v>
      </c>
      <c r="HQ164" s="517">
        <f>IF(AND($GP164=3,SUM($HK164:HP164)&lt;&gt;1),IF($GE164=1,1,),)</f>
        <v>0</v>
      </c>
      <c r="HR164" s="517">
        <f>IF(AND($GP164=3,SUM($HK164:HQ164)&lt;&gt;1),IF($GJ164&gt;=0.05,1,),)</f>
        <v>0</v>
      </c>
      <c r="HS164" s="517">
        <f>IF(AND(SUM($HK164:HR164)&lt;&gt;1,$GP164=3,$GF164=1,$GI164&gt;0),1,)</f>
        <v>0</v>
      </c>
      <c r="HT164" s="831"/>
      <c r="HU164" s="520">
        <f t="shared" si="684"/>
        <v>0</v>
      </c>
      <c r="HV164" s="521">
        <f t="shared" si="685"/>
        <v>0</v>
      </c>
      <c r="HW164" s="521">
        <f t="shared" si="686"/>
        <v>0</v>
      </c>
      <c r="HX164" s="521">
        <f t="shared" si="687"/>
        <v>0</v>
      </c>
      <c r="HY164" s="521">
        <f t="shared" si="688"/>
        <v>0</v>
      </c>
      <c r="HZ164" s="521">
        <f t="shared" si="689"/>
        <v>0</v>
      </c>
      <c r="IA164" s="521">
        <f t="shared" si="690"/>
        <v>0</v>
      </c>
      <c r="IB164" s="521">
        <f t="shared" si="691"/>
        <v>0</v>
      </c>
      <c r="IC164" s="521">
        <f t="shared" si="692"/>
        <v>0</v>
      </c>
      <c r="ID164" s="521">
        <f t="shared" si="693"/>
        <v>0</v>
      </c>
      <c r="IE164" s="521">
        <f t="shared" si="694"/>
        <v>0</v>
      </c>
      <c r="IF164" s="521">
        <f t="shared" si="695"/>
        <v>0</v>
      </c>
      <c r="IG164" s="521">
        <f t="shared" si="696"/>
        <v>0</v>
      </c>
      <c r="IH164" s="521">
        <f t="shared" si="697"/>
        <v>0</v>
      </c>
      <c r="II164" s="521">
        <f t="shared" si="698"/>
        <v>0</v>
      </c>
      <c r="IJ164" s="521">
        <f t="shared" si="699"/>
        <v>0</v>
      </c>
      <c r="IK164" s="521">
        <f t="shared" si="700"/>
        <v>0</v>
      </c>
      <c r="IL164" s="521">
        <f t="shared" si="701"/>
        <v>0</v>
      </c>
      <c r="IM164" s="521">
        <f t="shared" si="702"/>
        <v>0</v>
      </c>
      <c r="IN164" s="521">
        <f t="shared" si="597"/>
        <v>0</v>
      </c>
      <c r="IO164" s="521">
        <f t="shared" si="598"/>
        <v>0</v>
      </c>
      <c r="IP164" s="521">
        <f t="shared" si="599"/>
        <v>0</v>
      </c>
      <c r="IQ164" s="521">
        <f t="shared" si="600"/>
        <v>0</v>
      </c>
      <c r="IR164" s="521">
        <f t="shared" si="601"/>
        <v>0</v>
      </c>
      <c r="IS164" s="521">
        <f t="shared" si="602"/>
        <v>0</v>
      </c>
      <c r="IT164" s="521">
        <f t="shared" si="603"/>
        <v>0</v>
      </c>
      <c r="IU164" s="521">
        <f t="shared" si="604"/>
        <v>0</v>
      </c>
      <c r="IV164" s="521">
        <f t="shared" si="605"/>
        <v>0</v>
      </c>
      <c r="IW164" s="823">
        <f t="shared" si="606"/>
        <v>0</v>
      </c>
      <c r="IX164" s="521">
        <f t="shared" si="607"/>
        <v>0</v>
      </c>
      <c r="IY164" s="521">
        <f t="shared" si="608"/>
        <v>0</v>
      </c>
      <c r="IZ164" s="823">
        <f t="shared" si="703"/>
        <v>0</v>
      </c>
      <c r="JA164" s="521">
        <f t="shared" si="609"/>
        <v>0</v>
      </c>
      <c r="JB164" s="521">
        <f t="shared" si="610"/>
        <v>0</v>
      </c>
      <c r="JC164" s="521">
        <f t="shared" si="611"/>
        <v>0</v>
      </c>
      <c r="JD164" s="521">
        <f t="shared" si="704"/>
        <v>0</v>
      </c>
      <c r="JE164" s="521">
        <f t="shared" si="705"/>
        <v>0</v>
      </c>
      <c r="JF164" s="521">
        <f t="shared" si="706"/>
        <v>0</v>
      </c>
      <c r="JG164" s="521">
        <f t="shared" si="707"/>
        <v>0</v>
      </c>
      <c r="JH164" s="521">
        <f t="shared" si="708"/>
        <v>0</v>
      </c>
      <c r="JI164" s="521">
        <f t="shared" si="709"/>
        <v>0</v>
      </c>
      <c r="JJ164" s="521">
        <f t="shared" si="710"/>
        <v>0</v>
      </c>
      <c r="JK164" s="521">
        <f t="shared" si="711"/>
        <v>0</v>
      </c>
      <c r="JL164" s="521">
        <f t="shared" si="712"/>
        <v>0</v>
      </c>
      <c r="JM164" s="521">
        <f t="shared" si="713"/>
        <v>0</v>
      </c>
      <c r="JN164" s="521">
        <f t="shared" si="714"/>
        <v>0</v>
      </c>
      <c r="JO164" s="521">
        <f t="shared" si="715"/>
        <v>0</v>
      </c>
      <c r="JP164" s="521">
        <f t="shared" si="716"/>
        <v>0</v>
      </c>
      <c r="JQ164" s="521">
        <f t="shared" si="717"/>
        <v>0</v>
      </c>
      <c r="JR164" s="521">
        <f t="shared" si="718"/>
        <v>0</v>
      </c>
      <c r="JS164" s="521">
        <f t="shared" si="719"/>
        <v>0</v>
      </c>
      <c r="JT164" s="521">
        <f t="shared" si="720"/>
        <v>0</v>
      </c>
      <c r="JU164" s="521">
        <f t="shared" si="721"/>
        <v>0</v>
      </c>
      <c r="JV164" s="521">
        <f t="shared" si="722"/>
        <v>0</v>
      </c>
      <c r="JW164" s="521">
        <f t="shared" si="723"/>
        <v>0</v>
      </c>
      <c r="JX164" s="521">
        <f t="shared" si="724"/>
        <v>0</v>
      </c>
      <c r="JY164" s="521">
        <f t="shared" si="725"/>
        <v>0</v>
      </c>
      <c r="JZ164" s="521">
        <f t="shared" si="726"/>
        <v>0</v>
      </c>
      <c r="KA164" s="521">
        <f t="shared" si="727"/>
        <v>0</v>
      </c>
      <c r="KB164" s="521">
        <f t="shared" si="728"/>
        <v>0</v>
      </c>
      <c r="KC164" s="521">
        <f t="shared" si="729"/>
        <v>0</v>
      </c>
      <c r="KD164" s="521">
        <f t="shared" si="730"/>
        <v>0</v>
      </c>
      <c r="KE164" s="521">
        <f t="shared" si="731"/>
        <v>0</v>
      </c>
      <c r="KF164" s="521">
        <f t="shared" si="612"/>
        <v>0</v>
      </c>
      <c r="KG164" s="521">
        <f t="shared" si="732"/>
        <v>0</v>
      </c>
      <c r="KH164" s="521">
        <f t="shared" si="733"/>
        <v>0</v>
      </c>
      <c r="KI164" s="522">
        <f t="shared" si="734"/>
        <v>0</v>
      </c>
      <c r="KJ164" s="521">
        <f t="shared" si="613"/>
        <v>0</v>
      </c>
      <c r="KK164" s="760">
        <f>IF(H164=1,VLOOKUP(C164,'総括表 (A表)'!$E$12:$AW$542,42,FALSE),)</f>
        <v>0</v>
      </c>
      <c r="KL164" s="524">
        <f t="shared" si="735"/>
        <v>0</v>
      </c>
      <c r="KM164" s="521" t="str">
        <f t="shared" si="614"/>
        <v/>
      </c>
      <c r="KN164" s="521" t="str">
        <f t="shared" si="615"/>
        <v/>
      </c>
      <c r="KO164" s="521" t="str">
        <f t="shared" si="736"/>
        <v/>
      </c>
      <c r="KP164" s="521" t="str">
        <f t="shared" si="616"/>
        <v/>
      </c>
      <c r="KQ164" s="521" t="str">
        <f t="shared" si="617"/>
        <v/>
      </c>
      <c r="KR164" s="521" t="str">
        <f t="shared" si="618"/>
        <v/>
      </c>
      <c r="KS164" s="521" t="str">
        <f t="shared" si="619"/>
        <v/>
      </c>
      <c r="KT164" s="521" t="str">
        <f t="shared" si="620"/>
        <v/>
      </c>
      <c r="KU164" s="760" t="str">
        <f t="shared" si="621"/>
        <v/>
      </c>
      <c r="KV164" s="521" t="str">
        <f t="shared" si="622"/>
        <v/>
      </c>
      <c r="KW164" s="520">
        <f t="shared" si="623"/>
        <v>0</v>
      </c>
      <c r="KX164" s="521" t="str">
        <f t="shared" si="737"/>
        <v/>
      </c>
      <c r="KY164" s="525">
        <f t="shared" si="624"/>
        <v>0</v>
      </c>
      <c r="KZ164" s="521" t="str">
        <f t="shared" si="625"/>
        <v/>
      </c>
      <c r="LA164" s="760" t="str">
        <f t="shared" si="626"/>
        <v/>
      </c>
      <c r="LB164" s="526" t="str">
        <f t="shared" si="627"/>
        <v>○</v>
      </c>
      <c r="LC164" s="520">
        <f t="shared" si="738"/>
        <v>0</v>
      </c>
      <c r="LD164" s="527">
        <f t="shared" si="739"/>
        <v>0</v>
      </c>
      <c r="LE164" s="527" t="str">
        <f t="shared" si="740"/>
        <v/>
      </c>
      <c r="LF164" s="761" t="str">
        <f t="shared" si="741"/>
        <v/>
      </c>
      <c r="LG164" s="735" t="str">
        <f t="shared" si="628"/>
        <v/>
      </c>
      <c r="LH164" s="530" t="str">
        <f t="shared" si="629"/>
        <v>○</v>
      </c>
      <c r="LI164" s="736">
        <f t="shared" si="630"/>
        <v>0</v>
      </c>
      <c r="LJ164" s="761">
        <f t="shared" si="631"/>
        <v>0</v>
      </c>
      <c r="LK164" s="532">
        <f t="shared" si="742"/>
        <v>0</v>
      </c>
      <c r="LL164" s="533" t="str">
        <f t="shared" si="743"/>
        <v>○</v>
      </c>
      <c r="LM164" s="600">
        <f t="shared" si="632"/>
        <v>0</v>
      </c>
      <c r="LN164" s="602" t="str">
        <f t="shared" si="744"/>
        <v>○</v>
      </c>
      <c r="LO164" s="608">
        <f t="shared" si="633"/>
        <v>0</v>
      </c>
      <c r="LP164" s="521" t="str">
        <f t="shared" si="634"/>
        <v/>
      </c>
      <c r="LQ164" s="607">
        <f t="shared" si="635"/>
        <v>0</v>
      </c>
      <c r="LR164" s="521" t="str">
        <f t="shared" si="636"/>
        <v/>
      </c>
      <c r="LS164" s="519" t="str">
        <f t="shared" si="637"/>
        <v/>
      </c>
      <c r="LT164" s="526" t="str">
        <f t="shared" si="638"/>
        <v>○</v>
      </c>
      <c r="LU164" s="601" t="str">
        <f t="shared" si="745"/>
        <v/>
      </c>
      <c r="LV164" s="601">
        <f t="shared" si="746"/>
        <v>0</v>
      </c>
      <c r="LW164" s="761">
        <f t="shared" si="639"/>
        <v>0</v>
      </c>
      <c r="LX164" s="735">
        <f t="shared" si="640"/>
        <v>0</v>
      </c>
      <c r="LY164" s="530" t="str">
        <f t="shared" si="641"/>
        <v>○</v>
      </c>
      <c r="LZ164" s="736">
        <f t="shared" si="642"/>
        <v>0</v>
      </c>
      <c r="MA164" s="761">
        <f t="shared" si="643"/>
        <v>0</v>
      </c>
      <c r="MB164" s="532">
        <f t="shared" si="644"/>
        <v>0</v>
      </c>
      <c r="MC164" s="533" t="str">
        <f t="shared" si="747"/>
        <v>○</v>
      </c>
      <c r="MD164" s="473">
        <f>IF(AND($H164=1,$T164=1),SUMIF($E$14:$E$213,E164,$CA$14:CA363),0)</f>
        <v>0</v>
      </c>
      <c r="ME164" s="856" t="str">
        <f t="shared" si="645"/>
        <v>○</v>
      </c>
      <c r="MF164" s="869" t="str">
        <f t="shared" si="748"/>
        <v/>
      </c>
      <c r="MG164" s="870" t="str">
        <f t="shared" si="646"/>
        <v/>
      </c>
      <c r="MH164" s="871" t="str">
        <f t="shared" si="647"/>
        <v/>
      </c>
      <c r="MI164" s="872" t="str">
        <f t="shared" si="749"/>
        <v/>
      </c>
      <c r="MJ164" s="873" t="str">
        <f t="shared" si="648"/>
        <v/>
      </c>
      <c r="MK164" s="874">
        <f t="shared" si="649"/>
        <v>0</v>
      </c>
    </row>
    <row r="165" spans="1:349" s="739" customFormat="1" ht="18.649999999999999" customHeight="1">
      <c r="A165" s="610">
        <f t="shared" si="559"/>
        <v>0</v>
      </c>
      <c r="B165" s="610">
        <f t="shared" si="563"/>
        <v>0</v>
      </c>
      <c r="C165" s="610">
        <f t="shared" si="570"/>
        <v>0</v>
      </c>
      <c r="D165" s="610">
        <f t="shared" si="564"/>
        <v>0</v>
      </c>
      <c r="E165" s="610">
        <f t="shared" si="565"/>
        <v>0</v>
      </c>
      <c r="F165" s="610">
        <f t="shared" si="566"/>
        <v>0</v>
      </c>
      <c r="G165" s="610">
        <f t="shared" si="567"/>
        <v>0</v>
      </c>
      <c r="H165" s="610">
        <f t="shared" si="568"/>
        <v>0</v>
      </c>
      <c r="I165" s="611">
        <f t="shared" si="576"/>
        <v>152</v>
      </c>
      <c r="J165" s="719"/>
      <c r="K165" s="720"/>
      <c r="L165" s="720"/>
      <c r="M165" s="720"/>
      <c r="N165" s="924"/>
      <c r="O165" s="918"/>
      <c r="P165" s="742"/>
      <c r="Q165" s="637">
        <f t="shared" si="650"/>
        <v>0</v>
      </c>
      <c r="R165" s="723"/>
      <c r="S165" s="724"/>
      <c r="T165" s="724"/>
      <c r="U165" s="724"/>
      <c r="V165" s="762">
        <f t="shared" si="569"/>
        <v>0</v>
      </c>
      <c r="W165" s="741"/>
      <c r="X165" s="745"/>
      <c r="Y165" s="745"/>
      <c r="Z165" s="741"/>
      <c r="AA165" s="639" t="str">
        <f t="shared" si="651"/>
        <v/>
      </c>
      <c r="AB165" s="640" t="str">
        <f t="shared" si="652"/>
        <v/>
      </c>
      <c r="AC165" s="731"/>
      <c r="AD165" s="641">
        <f t="shared" si="653"/>
        <v>0</v>
      </c>
      <c r="AE165" s="729"/>
      <c r="AF165" s="728">
        <f>'整理番号表 （R6時） '!$AC165</f>
        <v>0</v>
      </c>
      <c r="AG165" s="730">
        <f t="shared" si="560"/>
        <v>0</v>
      </c>
      <c r="AH165" s="731"/>
      <c r="AI165" s="731"/>
      <c r="AJ165" s="639">
        <f>IF(AI165&lt;&gt;0,VLOOKUP(AI165,'整理番号表 （R6時） '!$B$20:$F$47,2,FALSE),)</f>
        <v>0</v>
      </c>
      <c r="AK165" s="733"/>
      <c r="AL165" s="733"/>
      <c r="AM165" s="733"/>
      <c r="AN165" s="752"/>
      <c r="AO165" s="644" t="str">
        <f>IF(AND($S165=1,$AN165&lt;&gt;0),VLOOKUP(AN165,'整理番号表 （R6時） '!$P$6:$Q$39,2,FALSE),IF(AND($T165=1,$AN165&gt;0,$AN165&lt;=8),VLOOKUP($AN165,'整理番号表 （R6時） '!$P$6:$Q$13,2,FALSE),IF($AN165&gt;=9,"ﾘｰｽは1～8の数字を選択","")))</f>
        <v/>
      </c>
      <c r="AP165" s="865"/>
      <c r="AQ165" s="645">
        <f t="shared" si="654"/>
        <v>0</v>
      </c>
      <c r="AR165" s="810"/>
      <c r="AS165" s="741"/>
      <c r="AT165" s="756"/>
      <c r="AU165" s="757"/>
      <c r="AV165" s="755"/>
      <c r="AW165" s="752"/>
      <c r="AX165" s="751">
        <f>IF(AW165&lt;&gt;0,VLOOKUP(AW165,'整理番号表 （R6時） '!$P$43:$R$49,2,FALSE),)</f>
        <v>0</v>
      </c>
      <c r="AY165" s="758"/>
      <c r="AZ165" s="757"/>
      <c r="BA165" s="755"/>
      <c r="BB165" s="754"/>
      <c r="BC165" s="759">
        <f t="shared" si="655"/>
        <v>0</v>
      </c>
      <c r="BD165" s="763">
        <f t="shared" si="577"/>
        <v>0</v>
      </c>
      <c r="BE165" s="759">
        <f t="shared" si="656"/>
        <v>0</v>
      </c>
      <c r="BF165" s="508"/>
      <c r="BG165" s="508"/>
      <c r="BH165" s="508"/>
      <c r="BI165" s="509"/>
      <c r="BJ165" s="770" t="str">
        <f t="shared" si="657"/>
        <v/>
      </c>
      <c r="BK165" s="772" t="str">
        <f t="shared" si="658"/>
        <v/>
      </c>
      <c r="BL165" s="648">
        <f t="shared" si="659"/>
        <v>0</v>
      </c>
      <c r="BM165" s="836"/>
      <c r="BN165" s="748"/>
      <c r="BO165" s="593"/>
      <c r="BP165" s="902"/>
      <c r="BQ165" s="756"/>
      <c r="BR165" s="756"/>
      <c r="BS165" s="756"/>
      <c r="BT165" s="929" t="str">
        <f t="shared" si="752"/>
        <v/>
      </c>
      <c r="BU165" s="911"/>
      <c r="BV165" s="752"/>
      <c r="BW165" s="751">
        <f>IF(BV165&lt;&gt;0,VLOOKUP(BV165,'整理番号表 （R6時） '!$P$43:$R$49,2,FALSE),)</f>
        <v>0</v>
      </c>
      <c r="BX165" s="758"/>
      <c r="BY165" s="757"/>
      <c r="BZ165" s="759" t="str">
        <f t="shared" si="660"/>
        <v/>
      </c>
      <c r="CA165" s="712"/>
      <c r="CB165" s="759">
        <f t="shared" si="661"/>
        <v>0</v>
      </c>
      <c r="CC165" s="763" t="str">
        <f t="shared" si="578"/>
        <v/>
      </c>
      <c r="CD165" s="754"/>
      <c r="CE165" s="754"/>
      <c r="CF165" s="759">
        <f t="shared" si="662"/>
        <v>0</v>
      </c>
      <c r="CG165" s="748"/>
      <c r="CH165" s="748"/>
      <c r="CI165" s="622"/>
      <c r="CJ165" s="853"/>
      <c r="CK165" s="854"/>
      <c r="CL165" s="665" t="str">
        <f t="shared" si="663"/>
        <v/>
      </c>
      <c r="CM165" s="666" t="str">
        <f t="shared" si="579"/>
        <v/>
      </c>
      <c r="CN165" s="744"/>
      <c r="CO165" s="496"/>
      <c r="CP165" s="762" t="str">
        <f t="shared" si="580"/>
        <v/>
      </c>
      <c r="CQ165" s="740"/>
      <c r="CR165" s="749"/>
      <c r="CS165" s="740"/>
      <c r="CT165" s="740"/>
      <c r="CU165" s="740"/>
      <c r="CV165" s="649" t="str">
        <f t="shared" si="664"/>
        <v/>
      </c>
      <c r="CW165" s="547">
        <f t="shared" si="665"/>
        <v>0</v>
      </c>
      <c r="CX165" s="762" t="str">
        <f t="shared" si="581"/>
        <v/>
      </c>
      <c r="CY165" s="715"/>
      <c r="CZ165" s="740"/>
      <c r="DA165" s="715"/>
      <c r="DB165" s="715"/>
      <c r="DC165" s="714"/>
      <c r="DD165" s="649" t="str">
        <f t="shared" si="666"/>
        <v/>
      </c>
      <c r="DE165" s="547" t="str">
        <f t="shared" si="667"/>
        <v/>
      </c>
      <c r="DF165" s="762">
        <f t="shared" si="668"/>
        <v>0</v>
      </c>
      <c r="DG165" s="762" t="str">
        <f t="shared" si="669"/>
        <v/>
      </c>
      <c r="DH165" s="762">
        <f t="shared" si="670"/>
        <v>0</v>
      </c>
      <c r="DI165" s="762">
        <f t="shared" si="671"/>
        <v>0</v>
      </c>
      <c r="DJ165" s="762">
        <f t="shared" si="672"/>
        <v>0</v>
      </c>
      <c r="DK165" s="762">
        <f t="shared" si="673"/>
        <v>0</v>
      </c>
      <c r="DL165" s="762">
        <f t="shared" si="674"/>
        <v>0</v>
      </c>
      <c r="DM165" s="762" t="str">
        <f t="shared" si="675"/>
        <v/>
      </c>
      <c r="DN165" s="855"/>
      <c r="DO165" s="661">
        <f t="shared" si="755"/>
        <v>0</v>
      </c>
      <c r="DP165" s="336">
        <f t="shared" si="755"/>
        <v>0</v>
      </c>
      <c r="DQ165" s="336">
        <f t="shared" si="755"/>
        <v>0</v>
      </c>
      <c r="DR165" s="336">
        <f t="shared" si="755"/>
        <v>0</v>
      </c>
      <c r="DS165" s="336">
        <f t="shared" si="755"/>
        <v>0</v>
      </c>
      <c r="DT165" s="336">
        <f t="shared" si="755"/>
        <v>0</v>
      </c>
      <c r="DU165" s="336">
        <f t="shared" si="582"/>
        <v>0</v>
      </c>
      <c r="DV165" s="336">
        <f t="shared" si="756"/>
        <v>0</v>
      </c>
      <c r="DW165" s="336">
        <f t="shared" si="756"/>
        <v>0</v>
      </c>
      <c r="DX165" s="336">
        <f t="shared" si="756"/>
        <v>0</v>
      </c>
      <c r="DY165" s="336">
        <f t="shared" si="756"/>
        <v>0</v>
      </c>
      <c r="DZ165" s="336">
        <f t="shared" si="756"/>
        <v>0</v>
      </c>
      <c r="EA165" s="336">
        <f t="shared" si="756"/>
        <v>0</v>
      </c>
      <c r="EB165" s="336">
        <f t="shared" si="583"/>
        <v>0</v>
      </c>
      <c r="EC165" s="336">
        <f t="shared" si="584"/>
        <v>0</v>
      </c>
      <c r="ED165" s="336">
        <f t="shared" si="585"/>
        <v>0</v>
      </c>
      <c r="EE165" s="336">
        <f t="shared" si="586"/>
        <v>0</v>
      </c>
      <c r="EF165" s="336">
        <f t="shared" si="587"/>
        <v>0</v>
      </c>
      <c r="EG165" s="390">
        <f t="shared" si="588"/>
        <v>0</v>
      </c>
      <c r="EH165" s="650">
        <f t="shared" si="676"/>
        <v>0</v>
      </c>
      <c r="EI165" s="650">
        <f>IF($AA165=1,IF(SUM($EH165:EH165)&lt;&gt;1,IF(SUM(GR165,HC165,HL165)&gt;0,1,),),)</f>
        <v>0</v>
      </c>
      <c r="EJ165" s="650">
        <f>IF($AA165=1,IF(SUM($EH165:EI165)&lt;&gt;1,IF(SUM(GS165,HD165,HM165)&gt;0,1,),),)</f>
        <v>0</v>
      </c>
      <c r="EK165" s="650">
        <f>IF($AA165=1,IF(SUM($EH165:EJ165)&lt;&gt;1,IF(SUM(GT165,HE165,HN165)&gt;0,1,),),)</f>
        <v>0</v>
      </c>
      <c r="EL165" s="650">
        <f>IF($AA165=1,IF(SUM($EH165:EK165)&lt;&gt;1,IF(SUM(GU165,GZ165,HF165,HO165)&gt;0,1,),),)</f>
        <v>0</v>
      </c>
      <c r="EM165" s="650">
        <f>IF($AA165=1,IF(SUM($EH165:EK165)&lt;&gt;1,IF(SUM(GV165,HG165,HP165)&gt;0,1,),),)</f>
        <v>0</v>
      </c>
      <c r="EN165" s="650">
        <f>IF($AA165=1,IF(SUM($EH165:EL165)&lt;&gt;1,IF(SUM(GW165,HH165,HQ165)&gt;0,1,),),)</f>
        <v>0</v>
      </c>
      <c r="EO165" s="650">
        <f>IF($AA165=1,IF(SUM($EH165:EM165)&lt;&gt;1,IF(SUM(GX165,HI165,HR165)&gt;0,1,),),)</f>
        <v>0</v>
      </c>
      <c r="EP165" s="650">
        <f>IF($AA165=1,IF(SUM($EH165:EO165)&lt;&gt;1,IF(SUM(GY165,HJ165,HS165,HA165)&gt;0,1,),),)</f>
        <v>0</v>
      </c>
      <c r="EQ165" s="818"/>
      <c r="ER165" s="818"/>
      <c r="ES165" s="818"/>
      <c r="ET165" s="818"/>
      <c r="EU165" s="818"/>
      <c r="EV165" s="818"/>
      <c r="EW165" s="59"/>
      <c r="EX165" s="59"/>
      <c r="EY165" s="59"/>
      <c r="EZ165" s="59"/>
      <c r="FA165" s="59"/>
      <c r="FB165" s="650">
        <f t="shared" si="589"/>
        <v>0</v>
      </c>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11"/>
      <c r="GB165" s="59"/>
      <c r="GC165" s="932"/>
      <c r="GD165" s="662"/>
      <c r="GE165" s="512"/>
      <c r="GF165" s="513"/>
      <c r="GG165" s="514"/>
      <c r="GH165" s="514"/>
      <c r="GI165" s="515">
        <f t="shared" si="590"/>
        <v>0</v>
      </c>
      <c r="GJ165" s="516">
        <f t="shared" si="591"/>
        <v>0</v>
      </c>
      <c r="GK165" s="517">
        <f t="shared" si="592"/>
        <v>0</v>
      </c>
      <c r="GL165" s="518">
        <f t="shared" si="593"/>
        <v>0</v>
      </c>
      <c r="GM165" s="518">
        <f t="shared" si="594"/>
        <v>0</v>
      </c>
      <c r="GN165" s="518">
        <f t="shared" si="595"/>
        <v>0</v>
      </c>
      <c r="GO165" s="518">
        <f t="shared" si="596"/>
        <v>0</v>
      </c>
      <c r="GP165" s="517">
        <f t="shared" si="677"/>
        <v>0</v>
      </c>
      <c r="GQ165" s="517">
        <f t="shared" si="678"/>
        <v>0</v>
      </c>
      <c r="GR165" s="517">
        <f>IF($GF165&lt;&gt;1,IF(AND(SUM($GQ165:GQ165)&lt;&gt;1),IF($GI165&gt;=10,1,),),0)</f>
        <v>0</v>
      </c>
      <c r="GS165" s="517">
        <f>IF($GF165&lt;&gt;1,IF(AND(SUM($GQ165:GR165)&lt;&gt;1),IF(AND($GE165=1,$GI165&gt;=4),1,),),0)</f>
        <v>0</v>
      </c>
      <c r="GT165" s="517">
        <f>IF($GF165&lt;&gt;1,IF(AND(SUM($GQ165:GS165)&lt;&gt;1),IF(AND($GE165=1,$GI165&gt;=2),1,),),0)</f>
        <v>0</v>
      </c>
      <c r="GU165" s="517">
        <f>IF($GF165&lt;&gt;1,IF(AND(SUM($GQ165:GT165)&lt;&gt;1),IF(AND($GE165=1,$GI165&gt;0),1,),),0)</f>
        <v>0</v>
      </c>
      <c r="GV165" s="517">
        <f>IF($GF165&lt;&gt;1,IF(AND(SUM($GQ165:GU165)&lt;&gt;1),IF($GI165&gt;=4,1,),),0)</f>
        <v>0</v>
      </c>
      <c r="GW165" s="517">
        <f>IF($GF165&lt;&gt;1,IF(AND(SUM($GQ165:GV165)&lt;&gt;1),IF($GE165=1,1,),),0)</f>
        <v>0</v>
      </c>
      <c r="GX165" s="517">
        <f>IF($GF165&lt;&gt;1,IF(AND(SUM($GQ165:GW165)&lt;&gt;1),IF($GI165&gt;=2,1,),),0)</f>
        <v>0</v>
      </c>
      <c r="GY165" s="517">
        <f>IF($GF165&lt;&gt;1,IF(AND(SUM($GQ165:GX165)&lt;&gt;1),IF($GI165&gt;0,1,),),0)</f>
        <v>0</v>
      </c>
      <c r="GZ165" s="517">
        <f t="shared" si="679"/>
        <v>0</v>
      </c>
      <c r="HA165" s="517">
        <f>IF(AND(SUM($GZ165:GZ165)&lt;&gt;1,$GP165=4,$GF165=1,$GI165&gt;0),1,0)</f>
        <v>0</v>
      </c>
      <c r="HB165" s="517">
        <f t="shared" si="680"/>
        <v>0</v>
      </c>
      <c r="HC165" s="517">
        <f t="shared" si="681"/>
        <v>0</v>
      </c>
      <c r="HD165" s="517">
        <f>IF(AND($GP165=2,SUM($HB165:HC165)&lt;&gt;1),IF(AND($GE165=1,$GJ165&gt;=0.2),1,),)</f>
        <v>0</v>
      </c>
      <c r="HE165" s="517">
        <f>IF(AND($GP165=2,SUM($HB165:HD165)&lt;&gt;1),IF(AND($GE165=1,$GJ165&gt;=0.1),1,),)</f>
        <v>0</v>
      </c>
      <c r="HF165" s="517">
        <f>IF(AND($GP165=2,SUM($HB165:HE165)&lt;&gt;1),IF(AND($GE165=1,$GI165&gt;0),1,),)</f>
        <v>0</v>
      </c>
      <c r="HG165" s="517">
        <f>IF(AND($GP165=2,SUM($HB165:HF165)&lt;&gt;1),IF($GJ165&gt;=0.2,1,),)</f>
        <v>0</v>
      </c>
      <c r="HH165" s="517">
        <f>IF(AND($GP165=2,SUM($HB165:HG165)&lt;&gt;1),IF($GE165=1,1,),)</f>
        <v>0</v>
      </c>
      <c r="HI165" s="517">
        <f>IF(AND($GP165=2,SUM($HB165:HH165)&lt;&gt;1),IF($GJ165&gt;=0.1,1,),)</f>
        <v>0</v>
      </c>
      <c r="HJ165" s="517">
        <f>IF(AND(SUM($HB165:HI165)&lt;&gt;1,$GP165=2,$GI165&gt;0),1,)</f>
        <v>0</v>
      </c>
      <c r="HK165" s="517">
        <f t="shared" si="682"/>
        <v>0</v>
      </c>
      <c r="HL165" s="517">
        <f t="shared" si="683"/>
        <v>0</v>
      </c>
      <c r="HM165" s="517">
        <f>IF(AND($GP165=3,SUM($HK165:HL165)&lt;&gt;1),IF(AND($GE165=1,$GJ165&gt;=0.1),1,),)</f>
        <v>0</v>
      </c>
      <c r="HN165" s="517">
        <f>IF(AND($GP165=3,SUM($HK165:HM165)&lt;&gt;1),IF(AND($GE165=1,$GJ165&gt;=0.05),1,),)</f>
        <v>0</v>
      </c>
      <c r="HO165" s="517">
        <f>IF(AND($GP165=3,SUM($HK165:HN165)&lt;&gt;1),IF(AND($GE165=1,$GI165&gt;0),1,),)</f>
        <v>0</v>
      </c>
      <c r="HP165" s="517">
        <f>IF(AND($GP165=3,SUM($HK165:HO165)&lt;&gt;1),IF($GJ165&gt;=0.1,1,),)</f>
        <v>0</v>
      </c>
      <c r="HQ165" s="517">
        <f>IF(AND($GP165=3,SUM($HK165:HP165)&lt;&gt;1),IF($GE165=1,1,),)</f>
        <v>0</v>
      </c>
      <c r="HR165" s="517">
        <f>IF(AND($GP165=3,SUM($HK165:HQ165)&lt;&gt;1),IF($GJ165&gt;=0.05,1,),)</f>
        <v>0</v>
      </c>
      <c r="HS165" s="517">
        <f>IF(AND(SUM($HK165:HR165)&lt;&gt;1,$GP165=3,$GF165=1,$GI165&gt;0),1,)</f>
        <v>0</v>
      </c>
      <c r="HT165" s="831"/>
      <c r="HU165" s="520">
        <f t="shared" si="684"/>
        <v>0</v>
      </c>
      <c r="HV165" s="521">
        <f t="shared" si="685"/>
        <v>0</v>
      </c>
      <c r="HW165" s="521">
        <f t="shared" si="686"/>
        <v>0</v>
      </c>
      <c r="HX165" s="521">
        <f t="shared" si="687"/>
        <v>0</v>
      </c>
      <c r="HY165" s="521">
        <f t="shared" si="688"/>
        <v>0</v>
      </c>
      <c r="HZ165" s="521">
        <f t="shared" si="689"/>
        <v>0</v>
      </c>
      <c r="IA165" s="521">
        <f t="shared" si="690"/>
        <v>0</v>
      </c>
      <c r="IB165" s="521">
        <f t="shared" si="691"/>
        <v>0</v>
      </c>
      <c r="IC165" s="521">
        <f t="shared" si="692"/>
        <v>0</v>
      </c>
      <c r="ID165" s="521">
        <f t="shared" si="693"/>
        <v>0</v>
      </c>
      <c r="IE165" s="521">
        <f t="shared" si="694"/>
        <v>0</v>
      </c>
      <c r="IF165" s="521">
        <f t="shared" si="695"/>
        <v>0</v>
      </c>
      <c r="IG165" s="521">
        <f t="shared" si="696"/>
        <v>0</v>
      </c>
      <c r="IH165" s="521">
        <f t="shared" si="697"/>
        <v>0</v>
      </c>
      <c r="II165" s="521">
        <f t="shared" si="698"/>
        <v>0</v>
      </c>
      <c r="IJ165" s="521">
        <f t="shared" si="699"/>
        <v>0</v>
      </c>
      <c r="IK165" s="521">
        <f t="shared" si="700"/>
        <v>0</v>
      </c>
      <c r="IL165" s="521">
        <f t="shared" si="701"/>
        <v>0</v>
      </c>
      <c r="IM165" s="521">
        <f t="shared" si="702"/>
        <v>0</v>
      </c>
      <c r="IN165" s="521">
        <f t="shared" si="597"/>
        <v>0</v>
      </c>
      <c r="IO165" s="521">
        <f t="shared" si="598"/>
        <v>0</v>
      </c>
      <c r="IP165" s="521">
        <f t="shared" si="599"/>
        <v>0</v>
      </c>
      <c r="IQ165" s="521">
        <f t="shared" si="600"/>
        <v>0</v>
      </c>
      <c r="IR165" s="521">
        <f t="shared" si="601"/>
        <v>0</v>
      </c>
      <c r="IS165" s="521">
        <f t="shared" si="602"/>
        <v>0</v>
      </c>
      <c r="IT165" s="521">
        <f t="shared" si="603"/>
        <v>0</v>
      </c>
      <c r="IU165" s="521">
        <f t="shared" si="604"/>
        <v>0</v>
      </c>
      <c r="IV165" s="521">
        <f t="shared" si="605"/>
        <v>0</v>
      </c>
      <c r="IW165" s="823">
        <f t="shared" si="606"/>
        <v>0</v>
      </c>
      <c r="IX165" s="521">
        <f t="shared" si="607"/>
        <v>0</v>
      </c>
      <c r="IY165" s="521">
        <f t="shared" si="608"/>
        <v>0</v>
      </c>
      <c r="IZ165" s="823">
        <f t="shared" si="703"/>
        <v>0</v>
      </c>
      <c r="JA165" s="521">
        <f t="shared" si="609"/>
        <v>0</v>
      </c>
      <c r="JB165" s="521">
        <f t="shared" si="610"/>
        <v>0</v>
      </c>
      <c r="JC165" s="521">
        <f t="shared" si="611"/>
        <v>0</v>
      </c>
      <c r="JD165" s="521">
        <f t="shared" si="704"/>
        <v>0</v>
      </c>
      <c r="JE165" s="521">
        <f t="shared" si="705"/>
        <v>0</v>
      </c>
      <c r="JF165" s="521">
        <f t="shared" si="706"/>
        <v>0</v>
      </c>
      <c r="JG165" s="521">
        <f t="shared" si="707"/>
        <v>0</v>
      </c>
      <c r="JH165" s="521">
        <f t="shared" si="708"/>
        <v>0</v>
      </c>
      <c r="JI165" s="521">
        <f t="shared" si="709"/>
        <v>0</v>
      </c>
      <c r="JJ165" s="521">
        <f t="shared" si="710"/>
        <v>0</v>
      </c>
      <c r="JK165" s="521">
        <f t="shared" si="711"/>
        <v>0</v>
      </c>
      <c r="JL165" s="521">
        <f t="shared" si="712"/>
        <v>0</v>
      </c>
      <c r="JM165" s="521">
        <f t="shared" si="713"/>
        <v>0</v>
      </c>
      <c r="JN165" s="521">
        <f t="shared" si="714"/>
        <v>0</v>
      </c>
      <c r="JO165" s="521">
        <f t="shared" si="715"/>
        <v>0</v>
      </c>
      <c r="JP165" s="521">
        <f t="shared" si="716"/>
        <v>0</v>
      </c>
      <c r="JQ165" s="521">
        <f t="shared" si="717"/>
        <v>0</v>
      </c>
      <c r="JR165" s="521">
        <f t="shared" si="718"/>
        <v>0</v>
      </c>
      <c r="JS165" s="521">
        <f t="shared" si="719"/>
        <v>0</v>
      </c>
      <c r="JT165" s="521">
        <f t="shared" si="720"/>
        <v>0</v>
      </c>
      <c r="JU165" s="521">
        <f t="shared" si="721"/>
        <v>0</v>
      </c>
      <c r="JV165" s="521">
        <f t="shared" si="722"/>
        <v>0</v>
      </c>
      <c r="JW165" s="521">
        <f t="shared" si="723"/>
        <v>0</v>
      </c>
      <c r="JX165" s="521">
        <f t="shared" si="724"/>
        <v>0</v>
      </c>
      <c r="JY165" s="521">
        <f t="shared" si="725"/>
        <v>0</v>
      </c>
      <c r="JZ165" s="521">
        <f t="shared" si="726"/>
        <v>0</v>
      </c>
      <c r="KA165" s="521">
        <f t="shared" si="727"/>
        <v>0</v>
      </c>
      <c r="KB165" s="521">
        <f t="shared" si="728"/>
        <v>0</v>
      </c>
      <c r="KC165" s="521">
        <f t="shared" si="729"/>
        <v>0</v>
      </c>
      <c r="KD165" s="521">
        <f t="shared" si="730"/>
        <v>0</v>
      </c>
      <c r="KE165" s="521">
        <f t="shared" si="731"/>
        <v>0</v>
      </c>
      <c r="KF165" s="521">
        <f t="shared" si="612"/>
        <v>0</v>
      </c>
      <c r="KG165" s="521">
        <f t="shared" si="732"/>
        <v>0</v>
      </c>
      <c r="KH165" s="521">
        <f t="shared" si="733"/>
        <v>0</v>
      </c>
      <c r="KI165" s="522">
        <f t="shared" si="734"/>
        <v>0</v>
      </c>
      <c r="KJ165" s="521">
        <f t="shared" si="613"/>
        <v>0</v>
      </c>
      <c r="KK165" s="760">
        <f>IF(H165=1,VLOOKUP(C165,'総括表 (A表)'!$E$12:$AW$542,42,FALSE),)</f>
        <v>0</v>
      </c>
      <c r="KL165" s="524">
        <f t="shared" si="735"/>
        <v>0</v>
      </c>
      <c r="KM165" s="521" t="str">
        <f t="shared" si="614"/>
        <v/>
      </c>
      <c r="KN165" s="521" t="str">
        <f t="shared" si="615"/>
        <v/>
      </c>
      <c r="KO165" s="521" t="str">
        <f t="shared" si="736"/>
        <v/>
      </c>
      <c r="KP165" s="521" t="str">
        <f t="shared" si="616"/>
        <v/>
      </c>
      <c r="KQ165" s="521" t="str">
        <f t="shared" si="617"/>
        <v/>
      </c>
      <c r="KR165" s="521" t="str">
        <f t="shared" si="618"/>
        <v/>
      </c>
      <c r="KS165" s="521" t="str">
        <f t="shared" si="619"/>
        <v/>
      </c>
      <c r="KT165" s="521" t="str">
        <f t="shared" si="620"/>
        <v/>
      </c>
      <c r="KU165" s="760" t="str">
        <f t="shared" si="621"/>
        <v/>
      </c>
      <c r="KV165" s="521" t="str">
        <f t="shared" si="622"/>
        <v/>
      </c>
      <c r="KW165" s="520">
        <f t="shared" si="623"/>
        <v>0</v>
      </c>
      <c r="KX165" s="521" t="str">
        <f t="shared" si="737"/>
        <v/>
      </c>
      <c r="KY165" s="525">
        <f t="shared" si="624"/>
        <v>0</v>
      </c>
      <c r="KZ165" s="521" t="str">
        <f t="shared" si="625"/>
        <v/>
      </c>
      <c r="LA165" s="760" t="str">
        <f t="shared" si="626"/>
        <v/>
      </c>
      <c r="LB165" s="526" t="str">
        <f t="shared" si="627"/>
        <v>○</v>
      </c>
      <c r="LC165" s="520">
        <f t="shared" si="738"/>
        <v>0</v>
      </c>
      <c r="LD165" s="527">
        <f t="shared" si="739"/>
        <v>0</v>
      </c>
      <c r="LE165" s="527" t="str">
        <f t="shared" si="740"/>
        <v/>
      </c>
      <c r="LF165" s="761" t="str">
        <f t="shared" si="741"/>
        <v/>
      </c>
      <c r="LG165" s="735" t="str">
        <f t="shared" si="628"/>
        <v/>
      </c>
      <c r="LH165" s="530" t="str">
        <f t="shared" si="629"/>
        <v>○</v>
      </c>
      <c r="LI165" s="736">
        <f t="shared" si="630"/>
        <v>0</v>
      </c>
      <c r="LJ165" s="761">
        <f t="shared" si="631"/>
        <v>0</v>
      </c>
      <c r="LK165" s="532">
        <f t="shared" si="742"/>
        <v>0</v>
      </c>
      <c r="LL165" s="533" t="str">
        <f t="shared" si="743"/>
        <v>○</v>
      </c>
      <c r="LM165" s="600">
        <f t="shared" si="632"/>
        <v>0</v>
      </c>
      <c r="LN165" s="602" t="str">
        <f t="shared" si="744"/>
        <v>○</v>
      </c>
      <c r="LO165" s="608">
        <f t="shared" si="633"/>
        <v>0</v>
      </c>
      <c r="LP165" s="521" t="str">
        <f t="shared" si="634"/>
        <v/>
      </c>
      <c r="LQ165" s="607">
        <f t="shared" si="635"/>
        <v>0</v>
      </c>
      <c r="LR165" s="521" t="str">
        <f t="shared" si="636"/>
        <v/>
      </c>
      <c r="LS165" s="519" t="str">
        <f t="shared" si="637"/>
        <v/>
      </c>
      <c r="LT165" s="526" t="str">
        <f t="shared" si="638"/>
        <v>○</v>
      </c>
      <c r="LU165" s="601" t="str">
        <f t="shared" si="745"/>
        <v/>
      </c>
      <c r="LV165" s="601">
        <f t="shared" si="746"/>
        <v>0</v>
      </c>
      <c r="LW165" s="761">
        <f t="shared" si="639"/>
        <v>0</v>
      </c>
      <c r="LX165" s="735">
        <f t="shared" si="640"/>
        <v>0</v>
      </c>
      <c r="LY165" s="530" t="str">
        <f t="shared" si="641"/>
        <v>○</v>
      </c>
      <c r="LZ165" s="736">
        <f t="shared" si="642"/>
        <v>0</v>
      </c>
      <c r="MA165" s="761">
        <f t="shared" si="643"/>
        <v>0</v>
      </c>
      <c r="MB165" s="532">
        <f t="shared" si="644"/>
        <v>0</v>
      </c>
      <c r="MC165" s="533" t="str">
        <f t="shared" si="747"/>
        <v>○</v>
      </c>
      <c r="MD165" s="473">
        <f>IF(AND($H165=1,$T165=1),SUMIF($E$14:$E$213,E165,$CA$14:CA364),0)</f>
        <v>0</v>
      </c>
      <c r="ME165" s="856" t="str">
        <f t="shared" si="645"/>
        <v>○</v>
      </c>
      <c r="MF165" s="869" t="str">
        <f t="shared" si="748"/>
        <v/>
      </c>
      <c r="MG165" s="870" t="str">
        <f t="shared" si="646"/>
        <v/>
      </c>
      <c r="MH165" s="871" t="str">
        <f t="shared" si="647"/>
        <v/>
      </c>
      <c r="MI165" s="872" t="str">
        <f t="shared" si="749"/>
        <v/>
      </c>
      <c r="MJ165" s="873" t="str">
        <f t="shared" si="648"/>
        <v/>
      </c>
      <c r="MK165" s="874">
        <f t="shared" si="649"/>
        <v>0</v>
      </c>
    </row>
    <row r="166" spans="1:349" s="739" customFormat="1" ht="18.649999999999999" customHeight="1">
      <c r="A166" s="610">
        <f t="shared" si="559"/>
        <v>0</v>
      </c>
      <c r="B166" s="610">
        <f t="shared" si="563"/>
        <v>0</v>
      </c>
      <c r="C166" s="610">
        <f t="shared" si="570"/>
        <v>0</v>
      </c>
      <c r="D166" s="610">
        <f t="shared" si="564"/>
        <v>0</v>
      </c>
      <c r="E166" s="610">
        <f t="shared" si="565"/>
        <v>0</v>
      </c>
      <c r="F166" s="610">
        <f t="shared" si="566"/>
        <v>0</v>
      </c>
      <c r="G166" s="610">
        <f t="shared" si="567"/>
        <v>0</v>
      </c>
      <c r="H166" s="610">
        <f t="shared" si="568"/>
        <v>0</v>
      </c>
      <c r="I166" s="611">
        <f t="shared" si="576"/>
        <v>153</v>
      </c>
      <c r="J166" s="719"/>
      <c r="K166" s="720"/>
      <c r="L166" s="720"/>
      <c r="M166" s="720"/>
      <c r="N166" s="924"/>
      <c r="O166" s="918"/>
      <c r="P166" s="742"/>
      <c r="Q166" s="637">
        <f t="shared" si="650"/>
        <v>0</v>
      </c>
      <c r="R166" s="723"/>
      <c r="S166" s="724"/>
      <c r="T166" s="724"/>
      <c r="U166" s="724"/>
      <c r="V166" s="762">
        <f t="shared" si="569"/>
        <v>0</v>
      </c>
      <c r="W166" s="741"/>
      <c r="X166" s="745"/>
      <c r="Y166" s="745"/>
      <c r="Z166" s="741"/>
      <c r="AA166" s="639" t="str">
        <f t="shared" si="651"/>
        <v/>
      </c>
      <c r="AB166" s="640" t="str">
        <f t="shared" si="652"/>
        <v/>
      </c>
      <c r="AC166" s="731"/>
      <c r="AD166" s="641">
        <f t="shared" si="653"/>
        <v>0</v>
      </c>
      <c r="AE166" s="729"/>
      <c r="AF166" s="728">
        <f>'整理番号表 （R6時） '!$AC166</f>
        <v>0</v>
      </c>
      <c r="AG166" s="730">
        <f t="shared" si="560"/>
        <v>0</v>
      </c>
      <c r="AH166" s="731"/>
      <c r="AI166" s="731"/>
      <c r="AJ166" s="639">
        <f>IF(AI166&lt;&gt;0,VLOOKUP(AI166,'整理番号表 （R6時） '!$B$20:$F$47,2,FALSE),)</f>
        <v>0</v>
      </c>
      <c r="AK166" s="733"/>
      <c r="AL166" s="733"/>
      <c r="AM166" s="733"/>
      <c r="AN166" s="752"/>
      <c r="AO166" s="644" t="str">
        <f>IF(AND($S166=1,$AN166&lt;&gt;0),VLOOKUP(AN166,'整理番号表 （R6時） '!$P$6:$Q$39,2,FALSE),IF(AND($T166=1,$AN166&gt;0,$AN166&lt;=8),VLOOKUP($AN166,'整理番号表 （R6時） '!$P$6:$Q$13,2,FALSE),IF($AN166&gt;=9,"ﾘｰｽは1～8の数字を選択","")))</f>
        <v/>
      </c>
      <c r="AP166" s="865"/>
      <c r="AQ166" s="645">
        <f t="shared" si="654"/>
        <v>0</v>
      </c>
      <c r="AR166" s="810"/>
      <c r="AS166" s="741"/>
      <c r="AT166" s="756"/>
      <c r="AU166" s="757"/>
      <c r="AV166" s="755"/>
      <c r="AW166" s="752"/>
      <c r="AX166" s="751">
        <f>IF(AW166&lt;&gt;0,VLOOKUP(AW166,'整理番号表 （R6時） '!$P$43:$R$49,2,FALSE),)</f>
        <v>0</v>
      </c>
      <c r="AY166" s="758"/>
      <c r="AZ166" s="757"/>
      <c r="BA166" s="755"/>
      <c r="BB166" s="754"/>
      <c r="BC166" s="759">
        <f t="shared" si="655"/>
        <v>0</v>
      </c>
      <c r="BD166" s="763">
        <f t="shared" si="577"/>
        <v>0</v>
      </c>
      <c r="BE166" s="759">
        <f t="shared" si="656"/>
        <v>0</v>
      </c>
      <c r="BF166" s="508"/>
      <c r="BG166" s="508"/>
      <c r="BH166" s="508"/>
      <c r="BI166" s="509"/>
      <c r="BJ166" s="770" t="str">
        <f t="shared" si="657"/>
        <v/>
      </c>
      <c r="BK166" s="772" t="str">
        <f t="shared" si="658"/>
        <v/>
      </c>
      <c r="BL166" s="648">
        <f t="shared" si="659"/>
        <v>0</v>
      </c>
      <c r="BM166" s="836"/>
      <c r="BN166" s="748"/>
      <c r="BO166" s="593"/>
      <c r="BP166" s="902"/>
      <c r="BQ166" s="756"/>
      <c r="BR166" s="756"/>
      <c r="BS166" s="756"/>
      <c r="BT166" s="929" t="str">
        <f t="shared" si="752"/>
        <v/>
      </c>
      <c r="BU166" s="911"/>
      <c r="BV166" s="752"/>
      <c r="BW166" s="751">
        <f>IF(BV166&lt;&gt;0,VLOOKUP(BV166,'整理番号表 （R6時） '!$P$43:$R$49,2,FALSE),)</f>
        <v>0</v>
      </c>
      <c r="BX166" s="758"/>
      <c r="BY166" s="757"/>
      <c r="BZ166" s="759" t="str">
        <f t="shared" si="660"/>
        <v/>
      </c>
      <c r="CA166" s="712"/>
      <c r="CB166" s="759">
        <f t="shared" si="661"/>
        <v>0</v>
      </c>
      <c r="CC166" s="763" t="str">
        <f t="shared" si="578"/>
        <v/>
      </c>
      <c r="CD166" s="754"/>
      <c r="CE166" s="754"/>
      <c r="CF166" s="759">
        <f t="shared" si="662"/>
        <v>0</v>
      </c>
      <c r="CG166" s="748"/>
      <c r="CH166" s="748"/>
      <c r="CI166" s="622"/>
      <c r="CJ166" s="853"/>
      <c r="CK166" s="854"/>
      <c r="CL166" s="665" t="str">
        <f t="shared" si="663"/>
        <v/>
      </c>
      <c r="CM166" s="666" t="str">
        <f t="shared" si="579"/>
        <v/>
      </c>
      <c r="CN166" s="744"/>
      <c r="CO166" s="496"/>
      <c r="CP166" s="762" t="str">
        <f t="shared" si="580"/>
        <v/>
      </c>
      <c r="CQ166" s="740"/>
      <c r="CR166" s="749"/>
      <c r="CS166" s="740"/>
      <c r="CT166" s="740"/>
      <c r="CU166" s="740"/>
      <c r="CV166" s="649" t="str">
        <f t="shared" si="664"/>
        <v/>
      </c>
      <c r="CW166" s="547">
        <f t="shared" si="665"/>
        <v>0</v>
      </c>
      <c r="CX166" s="762" t="str">
        <f t="shared" si="581"/>
        <v/>
      </c>
      <c r="CY166" s="715"/>
      <c r="CZ166" s="740"/>
      <c r="DA166" s="715"/>
      <c r="DB166" s="715"/>
      <c r="DC166" s="714"/>
      <c r="DD166" s="649" t="str">
        <f t="shared" si="666"/>
        <v/>
      </c>
      <c r="DE166" s="547" t="str">
        <f t="shared" si="667"/>
        <v/>
      </c>
      <c r="DF166" s="762">
        <f t="shared" si="668"/>
        <v>0</v>
      </c>
      <c r="DG166" s="762" t="str">
        <f t="shared" si="669"/>
        <v/>
      </c>
      <c r="DH166" s="762">
        <f t="shared" si="670"/>
        <v>0</v>
      </c>
      <c r="DI166" s="762">
        <f t="shared" si="671"/>
        <v>0</v>
      </c>
      <c r="DJ166" s="762">
        <f t="shared" si="672"/>
        <v>0</v>
      </c>
      <c r="DK166" s="762">
        <f t="shared" si="673"/>
        <v>0</v>
      </c>
      <c r="DL166" s="762">
        <f t="shared" si="674"/>
        <v>0</v>
      </c>
      <c r="DM166" s="762" t="str">
        <f t="shared" si="675"/>
        <v/>
      </c>
      <c r="DN166" s="855"/>
      <c r="DO166" s="661">
        <f t="shared" si="755"/>
        <v>0</v>
      </c>
      <c r="DP166" s="336">
        <f t="shared" si="755"/>
        <v>0</v>
      </c>
      <c r="DQ166" s="336">
        <f t="shared" si="755"/>
        <v>0</v>
      </c>
      <c r="DR166" s="336">
        <f t="shared" si="755"/>
        <v>0</v>
      </c>
      <c r="DS166" s="336">
        <f t="shared" si="755"/>
        <v>0</v>
      </c>
      <c r="DT166" s="336">
        <f t="shared" si="755"/>
        <v>0</v>
      </c>
      <c r="DU166" s="336">
        <f t="shared" si="582"/>
        <v>0</v>
      </c>
      <c r="DV166" s="336">
        <f t="shared" si="756"/>
        <v>0</v>
      </c>
      <c r="DW166" s="336">
        <f t="shared" si="756"/>
        <v>0</v>
      </c>
      <c r="DX166" s="336">
        <f t="shared" si="756"/>
        <v>0</v>
      </c>
      <c r="DY166" s="336">
        <f t="shared" si="756"/>
        <v>0</v>
      </c>
      <c r="DZ166" s="336">
        <f t="shared" si="756"/>
        <v>0</v>
      </c>
      <c r="EA166" s="336">
        <f t="shared" si="756"/>
        <v>0</v>
      </c>
      <c r="EB166" s="336">
        <f t="shared" si="583"/>
        <v>0</v>
      </c>
      <c r="EC166" s="336">
        <f t="shared" si="584"/>
        <v>0</v>
      </c>
      <c r="ED166" s="336">
        <f t="shared" si="585"/>
        <v>0</v>
      </c>
      <c r="EE166" s="336">
        <f t="shared" si="586"/>
        <v>0</v>
      </c>
      <c r="EF166" s="336">
        <f t="shared" si="587"/>
        <v>0</v>
      </c>
      <c r="EG166" s="390">
        <f t="shared" si="588"/>
        <v>0</v>
      </c>
      <c r="EH166" s="650">
        <f t="shared" si="676"/>
        <v>0</v>
      </c>
      <c r="EI166" s="650">
        <f>IF($AA166=1,IF(SUM($EH166:EH166)&lt;&gt;1,IF(SUM(GR166,HC166,HL166)&gt;0,1,),),)</f>
        <v>0</v>
      </c>
      <c r="EJ166" s="650">
        <f>IF($AA166=1,IF(SUM($EH166:EI166)&lt;&gt;1,IF(SUM(GS166,HD166,HM166)&gt;0,1,),),)</f>
        <v>0</v>
      </c>
      <c r="EK166" s="650">
        <f>IF($AA166=1,IF(SUM($EH166:EJ166)&lt;&gt;1,IF(SUM(GT166,HE166,HN166)&gt;0,1,),),)</f>
        <v>0</v>
      </c>
      <c r="EL166" s="650">
        <f>IF($AA166=1,IF(SUM($EH166:EK166)&lt;&gt;1,IF(SUM(GU166,GZ166,HF166,HO166)&gt;0,1,),),)</f>
        <v>0</v>
      </c>
      <c r="EM166" s="650">
        <f>IF($AA166=1,IF(SUM($EH166:EK166)&lt;&gt;1,IF(SUM(GV166,HG166,HP166)&gt;0,1,),),)</f>
        <v>0</v>
      </c>
      <c r="EN166" s="650">
        <f>IF($AA166=1,IF(SUM($EH166:EL166)&lt;&gt;1,IF(SUM(GW166,HH166,HQ166)&gt;0,1,),),)</f>
        <v>0</v>
      </c>
      <c r="EO166" s="650">
        <f>IF($AA166=1,IF(SUM($EH166:EM166)&lt;&gt;1,IF(SUM(GX166,HI166,HR166)&gt;0,1,),),)</f>
        <v>0</v>
      </c>
      <c r="EP166" s="650">
        <f>IF($AA166=1,IF(SUM($EH166:EO166)&lt;&gt;1,IF(SUM(GY166,HJ166,HS166,HA166)&gt;0,1,),),)</f>
        <v>0</v>
      </c>
      <c r="EQ166" s="818"/>
      <c r="ER166" s="818"/>
      <c r="ES166" s="818"/>
      <c r="ET166" s="818"/>
      <c r="EU166" s="818"/>
      <c r="EV166" s="818"/>
      <c r="EW166" s="59"/>
      <c r="EX166" s="59"/>
      <c r="EY166" s="59"/>
      <c r="EZ166" s="59"/>
      <c r="FA166" s="59"/>
      <c r="FB166" s="650">
        <f t="shared" si="589"/>
        <v>0</v>
      </c>
      <c r="FC166" s="59"/>
      <c r="FD166" s="59"/>
      <c r="FE166" s="59"/>
      <c r="FF166" s="59"/>
      <c r="FG166" s="59"/>
      <c r="FH166" s="59"/>
      <c r="FI166" s="59"/>
      <c r="FJ166" s="59"/>
      <c r="FK166" s="59"/>
      <c r="FL166" s="59"/>
      <c r="FM166" s="59"/>
      <c r="FN166" s="59"/>
      <c r="FO166" s="59"/>
      <c r="FP166" s="59"/>
      <c r="FQ166" s="59"/>
      <c r="FR166" s="59"/>
      <c r="FS166" s="59"/>
      <c r="FT166" s="59"/>
      <c r="FU166" s="59"/>
      <c r="FV166" s="59"/>
      <c r="FW166" s="59"/>
      <c r="FX166" s="59"/>
      <c r="FY166" s="59"/>
      <c r="FZ166" s="59"/>
      <c r="GA166" s="511"/>
      <c r="GB166" s="59"/>
      <c r="GC166" s="932"/>
      <c r="GD166" s="662"/>
      <c r="GE166" s="512"/>
      <c r="GF166" s="513"/>
      <c r="GG166" s="514"/>
      <c r="GH166" s="514"/>
      <c r="GI166" s="515">
        <f t="shared" si="590"/>
        <v>0</v>
      </c>
      <c r="GJ166" s="516">
        <f t="shared" si="591"/>
        <v>0</v>
      </c>
      <c r="GK166" s="517">
        <f t="shared" si="592"/>
        <v>0</v>
      </c>
      <c r="GL166" s="518">
        <f t="shared" si="593"/>
        <v>0</v>
      </c>
      <c r="GM166" s="518">
        <f t="shared" si="594"/>
        <v>0</v>
      </c>
      <c r="GN166" s="518">
        <f t="shared" si="595"/>
        <v>0</v>
      </c>
      <c r="GO166" s="518">
        <f t="shared" si="596"/>
        <v>0</v>
      </c>
      <c r="GP166" s="517">
        <f t="shared" si="677"/>
        <v>0</v>
      </c>
      <c r="GQ166" s="517">
        <f t="shared" si="678"/>
        <v>0</v>
      </c>
      <c r="GR166" s="517">
        <f>IF($GF166&lt;&gt;1,IF(AND(SUM($GQ166:GQ166)&lt;&gt;1),IF($GI166&gt;=10,1,),),0)</f>
        <v>0</v>
      </c>
      <c r="GS166" s="517">
        <f>IF($GF166&lt;&gt;1,IF(AND(SUM($GQ166:GR166)&lt;&gt;1),IF(AND($GE166=1,$GI166&gt;=4),1,),),0)</f>
        <v>0</v>
      </c>
      <c r="GT166" s="517">
        <f>IF($GF166&lt;&gt;1,IF(AND(SUM($GQ166:GS166)&lt;&gt;1),IF(AND($GE166=1,$GI166&gt;=2),1,),),0)</f>
        <v>0</v>
      </c>
      <c r="GU166" s="517">
        <f>IF($GF166&lt;&gt;1,IF(AND(SUM($GQ166:GT166)&lt;&gt;1),IF(AND($GE166=1,$GI166&gt;0),1,),),0)</f>
        <v>0</v>
      </c>
      <c r="GV166" s="517">
        <f>IF($GF166&lt;&gt;1,IF(AND(SUM($GQ166:GU166)&lt;&gt;1),IF($GI166&gt;=4,1,),),0)</f>
        <v>0</v>
      </c>
      <c r="GW166" s="517">
        <f>IF($GF166&lt;&gt;1,IF(AND(SUM($GQ166:GV166)&lt;&gt;1),IF($GE166=1,1,),),0)</f>
        <v>0</v>
      </c>
      <c r="GX166" s="517">
        <f>IF($GF166&lt;&gt;1,IF(AND(SUM($GQ166:GW166)&lt;&gt;1),IF($GI166&gt;=2,1,),),0)</f>
        <v>0</v>
      </c>
      <c r="GY166" s="517">
        <f>IF($GF166&lt;&gt;1,IF(AND(SUM($GQ166:GX166)&lt;&gt;1),IF($GI166&gt;0,1,),),0)</f>
        <v>0</v>
      </c>
      <c r="GZ166" s="517">
        <f t="shared" si="679"/>
        <v>0</v>
      </c>
      <c r="HA166" s="517">
        <f>IF(AND(SUM($GZ166:GZ166)&lt;&gt;1,$GP166=4,$GF166=1,$GI166&gt;0),1,0)</f>
        <v>0</v>
      </c>
      <c r="HB166" s="517">
        <f t="shared" si="680"/>
        <v>0</v>
      </c>
      <c r="HC166" s="517">
        <f t="shared" si="681"/>
        <v>0</v>
      </c>
      <c r="HD166" s="517">
        <f>IF(AND($GP166=2,SUM($HB166:HC166)&lt;&gt;1),IF(AND($GE166=1,$GJ166&gt;=0.2),1,),)</f>
        <v>0</v>
      </c>
      <c r="HE166" s="517">
        <f>IF(AND($GP166=2,SUM($HB166:HD166)&lt;&gt;1),IF(AND($GE166=1,$GJ166&gt;=0.1),1,),)</f>
        <v>0</v>
      </c>
      <c r="HF166" s="517">
        <f>IF(AND($GP166=2,SUM($HB166:HE166)&lt;&gt;1),IF(AND($GE166=1,$GI166&gt;0),1,),)</f>
        <v>0</v>
      </c>
      <c r="HG166" s="517">
        <f>IF(AND($GP166=2,SUM($HB166:HF166)&lt;&gt;1),IF($GJ166&gt;=0.2,1,),)</f>
        <v>0</v>
      </c>
      <c r="HH166" s="517">
        <f>IF(AND($GP166=2,SUM($HB166:HG166)&lt;&gt;1),IF($GE166=1,1,),)</f>
        <v>0</v>
      </c>
      <c r="HI166" s="517">
        <f>IF(AND($GP166=2,SUM($HB166:HH166)&lt;&gt;1),IF($GJ166&gt;=0.1,1,),)</f>
        <v>0</v>
      </c>
      <c r="HJ166" s="517">
        <f>IF(AND(SUM($HB166:HI166)&lt;&gt;1,$GP166=2,$GI166&gt;0),1,)</f>
        <v>0</v>
      </c>
      <c r="HK166" s="517">
        <f t="shared" si="682"/>
        <v>0</v>
      </c>
      <c r="HL166" s="517">
        <f t="shared" si="683"/>
        <v>0</v>
      </c>
      <c r="HM166" s="517">
        <f>IF(AND($GP166=3,SUM($HK166:HL166)&lt;&gt;1),IF(AND($GE166=1,$GJ166&gt;=0.1),1,),)</f>
        <v>0</v>
      </c>
      <c r="HN166" s="517">
        <f>IF(AND($GP166=3,SUM($HK166:HM166)&lt;&gt;1),IF(AND($GE166=1,$GJ166&gt;=0.05),1,),)</f>
        <v>0</v>
      </c>
      <c r="HO166" s="517">
        <f>IF(AND($GP166=3,SUM($HK166:HN166)&lt;&gt;1),IF(AND($GE166=1,$GI166&gt;0),1,),)</f>
        <v>0</v>
      </c>
      <c r="HP166" s="517">
        <f>IF(AND($GP166=3,SUM($HK166:HO166)&lt;&gt;1),IF($GJ166&gt;=0.1,1,),)</f>
        <v>0</v>
      </c>
      <c r="HQ166" s="517">
        <f>IF(AND($GP166=3,SUM($HK166:HP166)&lt;&gt;1),IF($GE166=1,1,),)</f>
        <v>0</v>
      </c>
      <c r="HR166" s="517">
        <f>IF(AND($GP166=3,SUM($HK166:HQ166)&lt;&gt;1),IF($GJ166&gt;=0.05,1,),)</f>
        <v>0</v>
      </c>
      <c r="HS166" s="517">
        <f>IF(AND(SUM($HK166:HR166)&lt;&gt;1,$GP166=3,$GF166=1,$GI166&gt;0),1,)</f>
        <v>0</v>
      </c>
      <c r="HT166" s="831"/>
      <c r="HU166" s="520">
        <f t="shared" si="684"/>
        <v>0</v>
      </c>
      <c r="HV166" s="521">
        <f t="shared" si="685"/>
        <v>0</v>
      </c>
      <c r="HW166" s="521">
        <f t="shared" si="686"/>
        <v>0</v>
      </c>
      <c r="HX166" s="521">
        <f t="shared" si="687"/>
        <v>0</v>
      </c>
      <c r="HY166" s="521">
        <f t="shared" si="688"/>
        <v>0</v>
      </c>
      <c r="HZ166" s="521">
        <f t="shared" si="689"/>
        <v>0</v>
      </c>
      <c r="IA166" s="521">
        <f t="shared" si="690"/>
        <v>0</v>
      </c>
      <c r="IB166" s="521">
        <f t="shared" si="691"/>
        <v>0</v>
      </c>
      <c r="IC166" s="521">
        <f t="shared" si="692"/>
        <v>0</v>
      </c>
      <c r="ID166" s="521">
        <f t="shared" si="693"/>
        <v>0</v>
      </c>
      <c r="IE166" s="521">
        <f t="shared" si="694"/>
        <v>0</v>
      </c>
      <c r="IF166" s="521">
        <f t="shared" si="695"/>
        <v>0</v>
      </c>
      <c r="IG166" s="521">
        <f t="shared" si="696"/>
        <v>0</v>
      </c>
      <c r="IH166" s="521">
        <f t="shared" si="697"/>
        <v>0</v>
      </c>
      <c r="II166" s="521">
        <f t="shared" si="698"/>
        <v>0</v>
      </c>
      <c r="IJ166" s="521">
        <f t="shared" si="699"/>
        <v>0</v>
      </c>
      <c r="IK166" s="521">
        <f t="shared" si="700"/>
        <v>0</v>
      </c>
      <c r="IL166" s="521">
        <f t="shared" si="701"/>
        <v>0</v>
      </c>
      <c r="IM166" s="521">
        <f t="shared" si="702"/>
        <v>0</v>
      </c>
      <c r="IN166" s="521">
        <f t="shared" si="597"/>
        <v>0</v>
      </c>
      <c r="IO166" s="521">
        <f t="shared" si="598"/>
        <v>0</v>
      </c>
      <c r="IP166" s="521">
        <f t="shared" si="599"/>
        <v>0</v>
      </c>
      <c r="IQ166" s="521">
        <f t="shared" si="600"/>
        <v>0</v>
      </c>
      <c r="IR166" s="521">
        <f t="shared" si="601"/>
        <v>0</v>
      </c>
      <c r="IS166" s="521">
        <f t="shared" si="602"/>
        <v>0</v>
      </c>
      <c r="IT166" s="521">
        <f t="shared" si="603"/>
        <v>0</v>
      </c>
      <c r="IU166" s="521">
        <f t="shared" si="604"/>
        <v>0</v>
      </c>
      <c r="IV166" s="521">
        <f t="shared" si="605"/>
        <v>0</v>
      </c>
      <c r="IW166" s="823">
        <f t="shared" si="606"/>
        <v>0</v>
      </c>
      <c r="IX166" s="521">
        <f t="shared" si="607"/>
        <v>0</v>
      </c>
      <c r="IY166" s="521">
        <f t="shared" si="608"/>
        <v>0</v>
      </c>
      <c r="IZ166" s="823">
        <f t="shared" si="703"/>
        <v>0</v>
      </c>
      <c r="JA166" s="521">
        <f t="shared" si="609"/>
        <v>0</v>
      </c>
      <c r="JB166" s="521">
        <f t="shared" si="610"/>
        <v>0</v>
      </c>
      <c r="JC166" s="521">
        <f t="shared" si="611"/>
        <v>0</v>
      </c>
      <c r="JD166" s="521">
        <f t="shared" si="704"/>
        <v>0</v>
      </c>
      <c r="JE166" s="521">
        <f t="shared" si="705"/>
        <v>0</v>
      </c>
      <c r="JF166" s="521">
        <f t="shared" si="706"/>
        <v>0</v>
      </c>
      <c r="JG166" s="521">
        <f t="shared" si="707"/>
        <v>0</v>
      </c>
      <c r="JH166" s="521">
        <f t="shared" si="708"/>
        <v>0</v>
      </c>
      <c r="JI166" s="521">
        <f t="shared" si="709"/>
        <v>0</v>
      </c>
      <c r="JJ166" s="521">
        <f t="shared" si="710"/>
        <v>0</v>
      </c>
      <c r="JK166" s="521">
        <f t="shared" si="711"/>
        <v>0</v>
      </c>
      <c r="JL166" s="521">
        <f t="shared" si="712"/>
        <v>0</v>
      </c>
      <c r="JM166" s="521">
        <f t="shared" si="713"/>
        <v>0</v>
      </c>
      <c r="JN166" s="521">
        <f t="shared" si="714"/>
        <v>0</v>
      </c>
      <c r="JO166" s="521">
        <f t="shared" si="715"/>
        <v>0</v>
      </c>
      <c r="JP166" s="521">
        <f t="shared" si="716"/>
        <v>0</v>
      </c>
      <c r="JQ166" s="521">
        <f t="shared" si="717"/>
        <v>0</v>
      </c>
      <c r="JR166" s="521">
        <f t="shared" si="718"/>
        <v>0</v>
      </c>
      <c r="JS166" s="521">
        <f t="shared" si="719"/>
        <v>0</v>
      </c>
      <c r="JT166" s="521">
        <f t="shared" si="720"/>
        <v>0</v>
      </c>
      <c r="JU166" s="521">
        <f t="shared" si="721"/>
        <v>0</v>
      </c>
      <c r="JV166" s="521">
        <f t="shared" si="722"/>
        <v>0</v>
      </c>
      <c r="JW166" s="521">
        <f t="shared" si="723"/>
        <v>0</v>
      </c>
      <c r="JX166" s="521">
        <f t="shared" si="724"/>
        <v>0</v>
      </c>
      <c r="JY166" s="521">
        <f t="shared" si="725"/>
        <v>0</v>
      </c>
      <c r="JZ166" s="521">
        <f t="shared" si="726"/>
        <v>0</v>
      </c>
      <c r="KA166" s="521">
        <f t="shared" si="727"/>
        <v>0</v>
      </c>
      <c r="KB166" s="521">
        <f t="shared" si="728"/>
        <v>0</v>
      </c>
      <c r="KC166" s="521">
        <f t="shared" si="729"/>
        <v>0</v>
      </c>
      <c r="KD166" s="521">
        <f t="shared" si="730"/>
        <v>0</v>
      </c>
      <c r="KE166" s="521">
        <f t="shared" si="731"/>
        <v>0</v>
      </c>
      <c r="KF166" s="521">
        <f t="shared" si="612"/>
        <v>0</v>
      </c>
      <c r="KG166" s="521">
        <f t="shared" si="732"/>
        <v>0</v>
      </c>
      <c r="KH166" s="521">
        <f t="shared" si="733"/>
        <v>0</v>
      </c>
      <c r="KI166" s="522">
        <f t="shared" si="734"/>
        <v>0</v>
      </c>
      <c r="KJ166" s="521">
        <f t="shared" si="613"/>
        <v>0</v>
      </c>
      <c r="KK166" s="760">
        <f>IF(H166=1,VLOOKUP(C166,'総括表 (A表)'!$E$12:$AW$542,42,FALSE),)</f>
        <v>0</v>
      </c>
      <c r="KL166" s="524">
        <f t="shared" si="735"/>
        <v>0</v>
      </c>
      <c r="KM166" s="521" t="str">
        <f t="shared" si="614"/>
        <v/>
      </c>
      <c r="KN166" s="521" t="str">
        <f t="shared" si="615"/>
        <v/>
      </c>
      <c r="KO166" s="521" t="str">
        <f t="shared" si="736"/>
        <v/>
      </c>
      <c r="KP166" s="521" t="str">
        <f t="shared" si="616"/>
        <v/>
      </c>
      <c r="KQ166" s="521" t="str">
        <f t="shared" si="617"/>
        <v/>
      </c>
      <c r="KR166" s="521" t="str">
        <f t="shared" si="618"/>
        <v/>
      </c>
      <c r="KS166" s="521" t="str">
        <f t="shared" si="619"/>
        <v/>
      </c>
      <c r="KT166" s="521" t="str">
        <f t="shared" si="620"/>
        <v/>
      </c>
      <c r="KU166" s="760" t="str">
        <f t="shared" si="621"/>
        <v/>
      </c>
      <c r="KV166" s="521" t="str">
        <f t="shared" si="622"/>
        <v/>
      </c>
      <c r="KW166" s="520">
        <f t="shared" si="623"/>
        <v>0</v>
      </c>
      <c r="KX166" s="521" t="str">
        <f t="shared" si="737"/>
        <v/>
      </c>
      <c r="KY166" s="525">
        <f t="shared" si="624"/>
        <v>0</v>
      </c>
      <c r="KZ166" s="521" t="str">
        <f t="shared" si="625"/>
        <v/>
      </c>
      <c r="LA166" s="760" t="str">
        <f t="shared" si="626"/>
        <v/>
      </c>
      <c r="LB166" s="526" t="str">
        <f t="shared" si="627"/>
        <v>○</v>
      </c>
      <c r="LC166" s="520">
        <f t="shared" si="738"/>
        <v>0</v>
      </c>
      <c r="LD166" s="527">
        <f t="shared" si="739"/>
        <v>0</v>
      </c>
      <c r="LE166" s="527" t="str">
        <f t="shared" si="740"/>
        <v/>
      </c>
      <c r="LF166" s="761" t="str">
        <f t="shared" si="741"/>
        <v/>
      </c>
      <c r="LG166" s="735" t="str">
        <f t="shared" si="628"/>
        <v/>
      </c>
      <c r="LH166" s="530" t="str">
        <f t="shared" si="629"/>
        <v>○</v>
      </c>
      <c r="LI166" s="736">
        <f t="shared" si="630"/>
        <v>0</v>
      </c>
      <c r="LJ166" s="761">
        <f t="shared" si="631"/>
        <v>0</v>
      </c>
      <c r="LK166" s="532">
        <f t="shared" si="742"/>
        <v>0</v>
      </c>
      <c r="LL166" s="533" t="str">
        <f t="shared" si="743"/>
        <v>○</v>
      </c>
      <c r="LM166" s="600">
        <f t="shared" si="632"/>
        <v>0</v>
      </c>
      <c r="LN166" s="602" t="str">
        <f t="shared" si="744"/>
        <v>○</v>
      </c>
      <c r="LO166" s="608">
        <f t="shared" si="633"/>
        <v>0</v>
      </c>
      <c r="LP166" s="521" t="str">
        <f t="shared" si="634"/>
        <v/>
      </c>
      <c r="LQ166" s="607">
        <f t="shared" si="635"/>
        <v>0</v>
      </c>
      <c r="LR166" s="521" t="str">
        <f t="shared" si="636"/>
        <v/>
      </c>
      <c r="LS166" s="519" t="str">
        <f t="shared" si="637"/>
        <v/>
      </c>
      <c r="LT166" s="526" t="str">
        <f t="shared" si="638"/>
        <v>○</v>
      </c>
      <c r="LU166" s="601" t="str">
        <f t="shared" si="745"/>
        <v/>
      </c>
      <c r="LV166" s="601">
        <f t="shared" si="746"/>
        <v>0</v>
      </c>
      <c r="LW166" s="761">
        <f t="shared" si="639"/>
        <v>0</v>
      </c>
      <c r="LX166" s="735">
        <f t="shared" si="640"/>
        <v>0</v>
      </c>
      <c r="LY166" s="530" t="str">
        <f t="shared" si="641"/>
        <v>○</v>
      </c>
      <c r="LZ166" s="736">
        <f t="shared" si="642"/>
        <v>0</v>
      </c>
      <c r="MA166" s="761">
        <f t="shared" si="643"/>
        <v>0</v>
      </c>
      <c r="MB166" s="532">
        <f t="shared" si="644"/>
        <v>0</v>
      </c>
      <c r="MC166" s="533" t="str">
        <f t="shared" si="747"/>
        <v>○</v>
      </c>
      <c r="MD166" s="473">
        <f>IF(AND($H166=1,$T166=1),SUMIF($E$14:$E$213,E166,$CA$14:CA365),0)</f>
        <v>0</v>
      </c>
      <c r="ME166" s="856" t="str">
        <f t="shared" si="645"/>
        <v>○</v>
      </c>
      <c r="MF166" s="869" t="str">
        <f t="shared" si="748"/>
        <v/>
      </c>
      <c r="MG166" s="870" t="str">
        <f t="shared" si="646"/>
        <v/>
      </c>
      <c r="MH166" s="871" t="str">
        <f t="shared" si="647"/>
        <v/>
      </c>
      <c r="MI166" s="872" t="str">
        <f t="shared" si="749"/>
        <v/>
      </c>
      <c r="MJ166" s="873" t="str">
        <f t="shared" si="648"/>
        <v/>
      </c>
      <c r="MK166" s="874">
        <f t="shared" si="649"/>
        <v>0</v>
      </c>
    </row>
    <row r="167" spans="1:349" s="739" customFormat="1" ht="18.649999999999999" customHeight="1">
      <c r="A167" s="610">
        <f t="shared" si="559"/>
        <v>0</v>
      </c>
      <c r="B167" s="610">
        <f t="shared" si="563"/>
        <v>0</v>
      </c>
      <c r="C167" s="610">
        <f t="shared" si="570"/>
        <v>0</v>
      </c>
      <c r="D167" s="610">
        <f t="shared" si="564"/>
        <v>0</v>
      </c>
      <c r="E167" s="610">
        <f t="shared" si="565"/>
        <v>0</v>
      </c>
      <c r="F167" s="610">
        <f t="shared" si="566"/>
        <v>0</v>
      </c>
      <c r="G167" s="610">
        <f t="shared" si="567"/>
        <v>0</v>
      </c>
      <c r="H167" s="610">
        <f t="shared" si="568"/>
        <v>0</v>
      </c>
      <c r="I167" s="611">
        <f t="shared" si="576"/>
        <v>154</v>
      </c>
      <c r="J167" s="719"/>
      <c r="K167" s="720"/>
      <c r="L167" s="720"/>
      <c r="M167" s="720"/>
      <c r="N167" s="924"/>
      <c r="O167" s="918"/>
      <c r="P167" s="742"/>
      <c r="Q167" s="637">
        <f t="shared" si="650"/>
        <v>0</v>
      </c>
      <c r="R167" s="723"/>
      <c r="S167" s="724"/>
      <c r="T167" s="724"/>
      <c r="U167" s="724"/>
      <c r="V167" s="762">
        <f t="shared" si="569"/>
        <v>0</v>
      </c>
      <c r="W167" s="741"/>
      <c r="X167" s="745"/>
      <c r="Y167" s="745"/>
      <c r="Z167" s="741"/>
      <c r="AA167" s="639" t="str">
        <f t="shared" si="651"/>
        <v/>
      </c>
      <c r="AB167" s="640" t="str">
        <f t="shared" si="652"/>
        <v/>
      </c>
      <c r="AC167" s="731"/>
      <c r="AD167" s="641">
        <f t="shared" si="653"/>
        <v>0</v>
      </c>
      <c r="AE167" s="729"/>
      <c r="AF167" s="728">
        <f>'整理番号表 （R6時） '!$AC167</f>
        <v>0</v>
      </c>
      <c r="AG167" s="730">
        <f t="shared" si="560"/>
        <v>0</v>
      </c>
      <c r="AH167" s="731"/>
      <c r="AI167" s="731"/>
      <c r="AJ167" s="639">
        <f>IF(AI167&lt;&gt;0,VLOOKUP(AI167,'整理番号表 （R6時） '!$B$20:$F$47,2,FALSE),)</f>
        <v>0</v>
      </c>
      <c r="AK167" s="733"/>
      <c r="AL167" s="733"/>
      <c r="AM167" s="733"/>
      <c r="AN167" s="752"/>
      <c r="AO167" s="644" t="str">
        <f>IF(AND($S167=1,$AN167&lt;&gt;0),VLOOKUP(AN167,'整理番号表 （R6時） '!$P$6:$Q$39,2,FALSE),IF(AND($T167=1,$AN167&gt;0,$AN167&lt;=8),VLOOKUP($AN167,'整理番号表 （R6時） '!$P$6:$Q$13,2,FALSE),IF($AN167&gt;=9,"ﾘｰｽは1～8の数字を選択","")))</f>
        <v/>
      </c>
      <c r="AP167" s="865"/>
      <c r="AQ167" s="645">
        <f t="shared" si="654"/>
        <v>0</v>
      </c>
      <c r="AR167" s="810"/>
      <c r="AS167" s="741"/>
      <c r="AT167" s="756"/>
      <c r="AU167" s="757"/>
      <c r="AV167" s="755"/>
      <c r="AW167" s="752"/>
      <c r="AX167" s="751">
        <f>IF(AW167&lt;&gt;0,VLOOKUP(AW167,'整理番号表 （R6時） '!$P$43:$R$49,2,FALSE),)</f>
        <v>0</v>
      </c>
      <c r="AY167" s="758"/>
      <c r="AZ167" s="757"/>
      <c r="BA167" s="755"/>
      <c r="BB167" s="754"/>
      <c r="BC167" s="759">
        <f t="shared" si="655"/>
        <v>0</v>
      </c>
      <c r="BD167" s="763">
        <f t="shared" si="577"/>
        <v>0</v>
      </c>
      <c r="BE167" s="759">
        <f t="shared" si="656"/>
        <v>0</v>
      </c>
      <c r="BF167" s="508"/>
      <c r="BG167" s="508"/>
      <c r="BH167" s="508"/>
      <c r="BI167" s="509"/>
      <c r="BJ167" s="770" t="str">
        <f t="shared" si="657"/>
        <v/>
      </c>
      <c r="BK167" s="772" t="str">
        <f t="shared" si="658"/>
        <v/>
      </c>
      <c r="BL167" s="648">
        <f t="shared" si="659"/>
        <v>0</v>
      </c>
      <c r="BM167" s="836"/>
      <c r="BN167" s="748"/>
      <c r="BO167" s="593"/>
      <c r="BP167" s="902"/>
      <c r="BQ167" s="756"/>
      <c r="BR167" s="756"/>
      <c r="BS167" s="756"/>
      <c r="BT167" s="929" t="str">
        <f t="shared" si="752"/>
        <v/>
      </c>
      <c r="BU167" s="911"/>
      <c r="BV167" s="752"/>
      <c r="BW167" s="751">
        <f>IF(BV167&lt;&gt;0,VLOOKUP(BV167,'整理番号表 （R6時） '!$P$43:$R$49,2,FALSE),)</f>
        <v>0</v>
      </c>
      <c r="BX167" s="758"/>
      <c r="BY167" s="757"/>
      <c r="BZ167" s="759" t="str">
        <f t="shared" si="660"/>
        <v/>
      </c>
      <c r="CA167" s="712"/>
      <c r="CB167" s="759">
        <f t="shared" si="661"/>
        <v>0</v>
      </c>
      <c r="CC167" s="763" t="str">
        <f t="shared" si="578"/>
        <v/>
      </c>
      <c r="CD167" s="754"/>
      <c r="CE167" s="754"/>
      <c r="CF167" s="759">
        <f t="shared" si="662"/>
        <v>0</v>
      </c>
      <c r="CG167" s="748"/>
      <c r="CH167" s="748"/>
      <c r="CI167" s="622"/>
      <c r="CJ167" s="853"/>
      <c r="CK167" s="854"/>
      <c r="CL167" s="665" t="str">
        <f t="shared" si="663"/>
        <v/>
      </c>
      <c r="CM167" s="666" t="str">
        <f t="shared" si="579"/>
        <v/>
      </c>
      <c r="CN167" s="744"/>
      <c r="CO167" s="496"/>
      <c r="CP167" s="762" t="str">
        <f t="shared" si="580"/>
        <v/>
      </c>
      <c r="CQ167" s="740"/>
      <c r="CR167" s="749"/>
      <c r="CS167" s="740"/>
      <c r="CT167" s="740"/>
      <c r="CU167" s="740"/>
      <c r="CV167" s="649" t="str">
        <f t="shared" si="664"/>
        <v/>
      </c>
      <c r="CW167" s="547">
        <f t="shared" si="665"/>
        <v>0</v>
      </c>
      <c r="CX167" s="762" t="str">
        <f t="shared" si="581"/>
        <v/>
      </c>
      <c r="CY167" s="715"/>
      <c r="CZ167" s="740"/>
      <c r="DA167" s="715"/>
      <c r="DB167" s="715"/>
      <c r="DC167" s="714"/>
      <c r="DD167" s="649" t="str">
        <f t="shared" si="666"/>
        <v/>
      </c>
      <c r="DE167" s="547" t="str">
        <f t="shared" si="667"/>
        <v/>
      </c>
      <c r="DF167" s="762">
        <f t="shared" si="668"/>
        <v>0</v>
      </c>
      <c r="DG167" s="762" t="str">
        <f t="shared" si="669"/>
        <v/>
      </c>
      <c r="DH167" s="762">
        <f t="shared" si="670"/>
        <v>0</v>
      </c>
      <c r="DI167" s="762">
        <f t="shared" si="671"/>
        <v>0</v>
      </c>
      <c r="DJ167" s="762">
        <f t="shared" si="672"/>
        <v>0</v>
      </c>
      <c r="DK167" s="762">
        <f t="shared" si="673"/>
        <v>0</v>
      </c>
      <c r="DL167" s="762">
        <f t="shared" si="674"/>
        <v>0</v>
      </c>
      <c r="DM167" s="762" t="str">
        <f t="shared" si="675"/>
        <v/>
      </c>
      <c r="DN167" s="855"/>
      <c r="DO167" s="661">
        <f t="shared" si="755"/>
        <v>0</v>
      </c>
      <c r="DP167" s="336">
        <f t="shared" si="755"/>
        <v>0</v>
      </c>
      <c r="DQ167" s="336">
        <f t="shared" si="755"/>
        <v>0</v>
      </c>
      <c r="DR167" s="336">
        <f t="shared" si="755"/>
        <v>0</v>
      </c>
      <c r="DS167" s="336">
        <f t="shared" si="755"/>
        <v>0</v>
      </c>
      <c r="DT167" s="336">
        <f t="shared" si="755"/>
        <v>0</v>
      </c>
      <c r="DU167" s="336">
        <f t="shared" si="582"/>
        <v>0</v>
      </c>
      <c r="DV167" s="336">
        <f t="shared" si="756"/>
        <v>0</v>
      </c>
      <c r="DW167" s="336">
        <f t="shared" si="756"/>
        <v>0</v>
      </c>
      <c r="DX167" s="336">
        <f t="shared" si="756"/>
        <v>0</v>
      </c>
      <c r="DY167" s="336">
        <f t="shared" si="756"/>
        <v>0</v>
      </c>
      <c r="DZ167" s="336">
        <f t="shared" si="756"/>
        <v>0</v>
      </c>
      <c r="EA167" s="336">
        <f t="shared" si="756"/>
        <v>0</v>
      </c>
      <c r="EB167" s="336">
        <f t="shared" si="583"/>
        <v>0</v>
      </c>
      <c r="EC167" s="336">
        <f t="shared" si="584"/>
        <v>0</v>
      </c>
      <c r="ED167" s="336">
        <f t="shared" si="585"/>
        <v>0</v>
      </c>
      <c r="EE167" s="336">
        <f t="shared" si="586"/>
        <v>0</v>
      </c>
      <c r="EF167" s="336">
        <f t="shared" si="587"/>
        <v>0</v>
      </c>
      <c r="EG167" s="390">
        <f t="shared" si="588"/>
        <v>0</v>
      </c>
      <c r="EH167" s="650">
        <f t="shared" si="676"/>
        <v>0</v>
      </c>
      <c r="EI167" s="650">
        <f>IF($AA167=1,IF(SUM($EH167:EH167)&lt;&gt;1,IF(SUM(GR167,HC167,HL167)&gt;0,1,),),)</f>
        <v>0</v>
      </c>
      <c r="EJ167" s="650">
        <f>IF($AA167=1,IF(SUM($EH167:EI167)&lt;&gt;1,IF(SUM(GS167,HD167,HM167)&gt;0,1,),),)</f>
        <v>0</v>
      </c>
      <c r="EK167" s="650">
        <f>IF($AA167=1,IF(SUM($EH167:EJ167)&lt;&gt;1,IF(SUM(GT167,HE167,HN167)&gt;0,1,),),)</f>
        <v>0</v>
      </c>
      <c r="EL167" s="650">
        <f>IF($AA167=1,IF(SUM($EH167:EK167)&lt;&gt;1,IF(SUM(GU167,GZ167,HF167,HO167)&gt;0,1,),),)</f>
        <v>0</v>
      </c>
      <c r="EM167" s="650">
        <f>IF($AA167=1,IF(SUM($EH167:EK167)&lt;&gt;1,IF(SUM(GV167,HG167,HP167)&gt;0,1,),),)</f>
        <v>0</v>
      </c>
      <c r="EN167" s="650">
        <f>IF($AA167=1,IF(SUM($EH167:EL167)&lt;&gt;1,IF(SUM(GW167,HH167,HQ167)&gt;0,1,),),)</f>
        <v>0</v>
      </c>
      <c r="EO167" s="650">
        <f>IF($AA167=1,IF(SUM($EH167:EM167)&lt;&gt;1,IF(SUM(GX167,HI167,HR167)&gt;0,1,),),)</f>
        <v>0</v>
      </c>
      <c r="EP167" s="650">
        <f>IF($AA167=1,IF(SUM($EH167:EO167)&lt;&gt;1,IF(SUM(GY167,HJ167,HS167,HA167)&gt;0,1,),),)</f>
        <v>0</v>
      </c>
      <c r="EQ167" s="818"/>
      <c r="ER167" s="818"/>
      <c r="ES167" s="818"/>
      <c r="ET167" s="818"/>
      <c r="EU167" s="818"/>
      <c r="EV167" s="818"/>
      <c r="EW167" s="59"/>
      <c r="EX167" s="59"/>
      <c r="EY167" s="59"/>
      <c r="EZ167" s="59"/>
      <c r="FA167" s="59"/>
      <c r="FB167" s="650">
        <f t="shared" si="589"/>
        <v>0</v>
      </c>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11"/>
      <c r="GB167" s="59"/>
      <c r="GC167" s="932"/>
      <c r="GD167" s="662"/>
      <c r="GE167" s="512"/>
      <c r="GF167" s="513"/>
      <c r="GG167" s="514"/>
      <c r="GH167" s="514"/>
      <c r="GI167" s="515">
        <f t="shared" si="590"/>
        <v>0</v>
      </c>
      <c r="GJ167" s="516">
        <f t="shared" si="591"/>
        <v>0</v>
      </c>
      <c r="GK167" s="517">
        <f t="shared" si="592"/>
        <v>0</v>
      </c>
      <c r="GL167" s="518">
        <f t="shared" si="593"/>
        <v>0</v>
      </c>
      <c r="GM167" s="518">
        <f t="shared" si="594"/>
        <v>0</v>
      </c>
      <c r="GN167" s="518">
        <f t="shared" si="595"/>
        <v>0</v>
      </c>
      <c r="GO167" s="518">
        <f t="shared" si="596"/>
        <v>0</v>
      </c>
      <c r="GP167" s="517">
        <f t="shared" si="677"/>
        <v>0</v>
      </c>
      <c r="GQ167" s="517">
        <f t="shared" si="678"/>
        <v>0</v>
      </c>
      <c r="GR167" s="517">
        <f>IF($GF167&lt;&gt;1,IF(AND(SUM($GQ167:GQ167)&lt;&gt;1),IF($GI167&gt;=10,1,),),0)</f>
        <v>0</v>
      </c>
      <c r="GS167" s="517">
        <f>IF($GF167&lt;&gt;1,IF(AND(SUM($GQ167:GR167)&lt;&gt;1),IF(AND($GE167=1,$GI167&gt;=4),1,),),0)</f>
        <v>0</v>
      </c>
      <c r="GT167" s="517">
        <f>IF($GF167&lt;&gt;1,IF(AND(SUM($GQ167:GS167)&lt;&gt;1),IF(AND($GE167=1,$GI167&gt;=2),1,),),0)</f>
        <v>0</v>
      </c>
      <c r="GU167" s="517">
        <f>IF($GF167&lt;&gt;1,IF(AND(SUM($GQ167:GT167)&lt;&gt;1),IF(AND($GE167=1,$GI167&gt;0),1,),),0)</f>
        <v>0</v>
      </c>
      <c r="GV167" s="517">
        <f>IF($GF167&lt;&gt;1,IF(AND(SUM($GQ167:GU167)&lt;&gt;1),IF($GI167&gt;=4,1,),),0)</f>
        <v>0</v>
      </c>
      <c r="GW167" s="517">
        <f>IF($GF167&lt;&gt;1,IF(AND(SUM($GQ167:GV167)&lt;&gt;1),IF($GE167=1,1,),),0)</f>
        <v>0</v>
      </c>
      <c r="GX167" s="517">
        <f>IF($GF167&lt;&gt;1,IF(AND(SUM($GQ167:GW167)&lt;&gt;1),IF($GI167&gt;=2,1,),),0)</f>
        <v>0</v>
      </c>
      <c r="GY167" s="517">
        <f>IF($GF167&lt;&gt;1,IF(AND(SUM($GQ167:GX167)&lt;&gt;1),IF($GI167&gt;0,1,),),0)</f>
        <v>0</v>
      </c>
      <c r="GZ167" s="517">
        <f t="shared" si="679"/>
        <v>0</v>
      </c>
      <c r="HA167" s="517">
        <f>IF(AND(SUM($GZ167:GZ167)&lt;&gt;1,$GP167=4,$GF167=1,$GI167&gt;0),1,0)</f>
        <v>0</v>
      </c>
      <c r="HB167" s="517">
        <f t="shared" si="680"/>
        <v>0</v>
      </c>
      <c r="HC167" s="517">
        <f t="shared" si="681"/>
        <v>0</v>
      </c>
      <c r="HD167" s="517">
        <f>IF(AND($GP167=2,SUM($HB167:HC167)&lt;&gt;1),IF(AND($GE167=1,$GJ167&gt;=0.2),1,),)</f>
        <v>0</v>
      </c>
      <c r="HE167" s="517">
        <f>IF(AND($GP167=2,SUM($HB167:HD167)&lt;&gt;1),IF(AND($GE167=1,$GJ167&gt;=0.1),1,),)</f>
        <v>0</v>
      </c>
      <c r="HF167" s="517">
        <f>IF(AND($GP167=2,SUM($HB167:HE167)&lt;&gt;1),IF(AND($GE167=1,$GI167&gt;0),1,),)</f>
        <v>0</v>
      </c>
      <c r="HG167" s="517">
        <f>IF(AND($GP167=2,SUM($HB167:HF167)&lt;&gt;1),IF($GJ167&gt;=0.2,1,),)</f>
        <v>0</v>
      </c>
      <c r="HH167" s="517">
        <f>IF(AND($GP167=2,SUM($HB167:HG167)&lt;&gt;1),IF($GE167=1,1,),)</f>
        <v>0</v>
      </c>
      <c r="HI167" s="517">
        <f>IF(AND($GP167=2,SUM($HB167:HH167)&lt;&gt;1),IF($GJ167&gt;=0.1,1,),)</f>
        <v>0</v>
      </c>
      <c r="HJ167" s="517">
        <f>IF(AND(SUM($HB167:HI167)&lt;&gt;1,$GP167=2,$GI167&gt;0),1,)</f>
        <v>0</v>
      </c>
      <c r="HK167" s="517">
        <f t="shared" si="682"/>
        <v>0</v>
      </c>
      <c r="HL167" s="517">
        <f t="shared" si="683"/>
        <v>0</v>
      </c>
      <c r="HM167" s="517">
        <f>IF(AND($GP167=3,SUM($HK167:HL167)&lt;&gt;1),IF(AND($GE167=1,$GJ167&gt;=0.1),1,),)</f>
        <v>0</v>
      </c>
      <c r="HN167" s="517">
        <f>IF(AND($GP167=3,SUM($HK167:HM167)&lt;&gt;1),IF(AND($GE167=1,$GJ167&gt;=0.05),1,),)</f>
        <v>0</v>
      </c>
      <c r="HO167" s="517">
        <f>IF(AND($GP167=3,SUM($HK167:HN167)&lt;&gt;1),IF(AND($GE167=1,$GI167&gt;0),1,),)</f>
        <v>0</v>
      </c>
      <c r="HP167" s="517">
        <f>IF(AND($GP167=3,SUM($HK167:HO167)&lt;&gt;1),IF($GJ167&gt;=0.1,1,),)</f>
        <v>0</v>
      </c>
      <c r="HQ167" s="517">
        <f>IF(AND($GP167=3,SUM($HK167:HP167)&lt;&gt;1),IF($GE167=1,1,),)</f>
        <v>0</v>
      </c>
      <c r="HR167" s="517">
        <f>IF(AND($GP167=3,SUM($HK167:HQ167)&lt;&gt;1),IF($GJ167&gt;=0.05,1,),)</f>
        <v>0</v>
      </c>
      <c r="HS167" s="517">
        <f>IF(AND(SUM($HK167:HR167)&lt;&gt;1,$GP167=3,$GF167=1,$GI167&gt;0),1,)</f>
        <v>0</v>
      </c>
      <c r="HT167" s="831"/>
      <c r="HU167" s="520">
        <f t="shared" si="684"/>
        <v>0</v>
      </c>
      <c r="HV167" s="521">
        <f t="shared" si="685"/>
        <v>0</v>
      </c>
      <c r="HW167" s="521">
        <f t="shared" si="686"/>
        <v>0</v>
      </c>
      <c r="HX167" s="521">
        <f t="shared" si="687"/>
        <v>0</v>
      </c>
      <c r="HY167" s="521">
        <f t="shared" si="688"/>
        <v>0</v>
      </c>
      <c r="HZ167" s="521">
        <f t="shared" si="689"/>
        <v>0</v>
      </c>
      <c r="IA167" s="521">
        <f t="shared" si="690"/>
        <v>0</v>
      </c>
      <c r="IB167" s="521">
        <f t="shared" si="691"/>
        <v>0</v>
      </c>
      <c r="IC167" s="521">
        <f t="shared" si="692"/>
        <v>0</v>
      </c>
      <c r="ID167" s="521">
        <f t="shared" si="693"/>
        <v>0</v>
      </c>
      <c r="IE167" s="521">
        <f t="shared" si="694"/>
        <v>0</v>
      </c>
      <c r="IF167" s="521">
        <f t="shared" si="695"/>
        <v>0</v>
      </c>
      <c r="IG167" s="521">
        <f t="shared" si="696"/>
        <v>0</v>
      </c>
      <c r="IH167" s="521">
        <f t="shared" si="697"/>
        <v>0</v>
      </c>
      <c r="II167" s="521">
        <f t="shared" si="698"/>
        <v>0</v>
      </c>
      <c r="IJ167" s="521">
        <f t="shared" si="699"/>
        <v>0</v>
      </c>
      <c r="IK167" s="521">
        <f t="shared" si="700"/>
        <v>0</v>
      </c>
      <c r="IL167" s="521">
        <f t="shared" si="701"/>
        <v>0</v>
      </c>
      <c r="IM167" s="521">
        <f t="shared" si="702"/>
        <v>0</v>
      </c>
      <c r="IN167" s="521">
        <f t="shared" si="597"/>
        <v>0</v>
      </c>
      <c r="IO167" s="521">
        <f t="shared" si="598"/>
        <v>0</v>
      </c>
      <c r="IP167" s="521">
        <f t="shared" si="599"/>
        <v>0</v>
      </c>
      <c r="IQ167" s="521">
        <f t="shared" si="600"/>
        <v>0</v>
      </c>
      <c r="IR167" s="521">
        <f t="shared" si="601"/>
        <v>0</v>
      </c>
      <c r="IS167" s="521">
        <f t="shared" si="602"/>
        <v>0</v>
      </c>
      <c r="IT167" s="521">
        <f t="shared" si="603"/>
        <v>0</v>
      </c>
      <c r="IU167" s="521">
        <f t="shared" si="604"/>
        <v>0</v>
      </c>
      <c r="IV167" s="521">
        <f t="shared" si="605"/>
        <v>0</v>
      </c>
      <c r="IW167" s="823">
        <f t="shared" si="606"/>
        <v>0</v>
      </c>
      <c r="IX167" s="521">
        <f t="shared" si="607"/>
        <v>0</v>
      </c>
      <c r="IY167" s="521">
        <f t="shared" si="608"/>
        <v>0</v>
      </c>
      <c r="IZ167" s="823">
        <f t="shared" si="703"/>
        <v>0</v>
      </c>
      <c r="JA167" s="521">
        <f t="shared" si="609"/>
        <v>0</v>
      </c>
      <c r="JB167" s="521">
        <f t="shared" si="610"/>
        <v>0</v>
      </c>
      <c r="JC167" s="521">
        <f t="shared" si="611"/>
        <v>0</v>
      </c>
      <c r="JD167" s="521">
        <f t="shared" si="704"/>
        <v>0</v>
      </c>
      <c r="JE167" s="521">
        <f t="shared" si="705"/>
        <v>0</v>
      </c>
      <c r="JF167" s="521">
        <f t="shared" si="706"/>
        <v>0</v>
      </c>
      <c r="JG167" s="521">
        <f t="shared" si="707"/>
        <v>0</v>
      </c>
      <c r="JH167" s="521">
        <f t="shared" si="708"/>
        <v>0</v>
      </c>
      <c r="JI167" s="521">
        <f t="shared" si="709"/>
        <v>0</v>
      </c>
      <c r="JJ167" s="521">
        <f t="shared" si="710"/>
        <v>0</v>
      </c>
      <c r="JK167" s="521">
        <f t="shared" si="711"/>
        <v>0</v>
      </c>
      <c r="JL167" s="521">
        <f t="shared" si="712"/>
        <v>0</v>
      </c>
      <c r="JM167" s="521">
        <f t="shared" si="713"/>
        <v>0</v>
      </c>
      <c r="JN167" s="521">
        <f t="shared" si="714"/>
        <v>0</v>
      </c>
      <c r="JO167" s="521">
        <f t="shared" si="715"/>
        <v>0</v>
      </c>
      <c r="JP167" s="521">
        <f t="shared" si="716"/>
        <v>0</v>
      </c>
      <c r="JQ167" s="521">
        <f t="shared" si="717"/>
        <v>0</v>
      </c>
      <c r="JR167" s="521">
        <f t="shared" si="718"/>
        <v>0</v>
      </c>
      <c r="JS167" s="521">
        <f t="shared" si="719"/>
        <v>0</v>
      </c>
      <c r="JT167" s="521">
        <f t="shared" si="720"/>
        <v>0</v>
      </c>
      <c r="JU167" s="521">
        <f t="shared" si="721"/>
        <v>0</v>
      </c>
      <c r="JV167" s="521">
        <f t="shared" si="722"/>
        <v>0</v>
      </c>
      <c r="JW167" s="521">
        <f t="shared" si="723"/>
        <v>0</v>
      </c>
      <c r="JX167" s="521">
        <f t="shared" si="724"/>
        <v>0</v>
      </c>
      <c r="JY167" s="521">
        <f t="shared" si="725"/>
        <v>0</v>
      </c>
      <c r="JZ167" s="521">
        <f t="shared" si="726"/>
        <v>0</v>
      </c>
      <c r="KA167" s="521">
        <f t="shared" si="727"/>
        <v>0</v>
      </c>
      <c r="KB167" s="521">
        <f t="shared" si="728"/>
        <v>0</v>
      </c>
      <c r="KC167" s="521">
        <f t="shared" si="729"/>
        <v>0</v>
      </c>
      <c r="KD167" s="521">
        <f t="shared" si="730"/>
        <v>0</v>
      </c>
      <c r="KE167" s="521">
        <f t="shared" si="731"/>
        <v>0</v>
      </c>
      <c r="KF167" s="521">
        <f t="shared" si="612"/>
        <v>0</v>
      </c>
      <c r="KG167" s="521">
        <f t="shared" si="732"/>
        <v>0</v>
      </c>
      <c r="KH167" s="521">
        <f t="shared" si="733"/>
        <v>0</v>
      </c>
      <c r="KI167" s="522">
        <f t="shared" si="734"/>
        <v>0</v>
      </c>
      <c r="KJ167" s="521">
        <f t="shared" si="613"/>
        <v>0</v>
      </c>
      <c r="KK167" s="760">
        <f>IF(H167=1,VLOOKUP(C167,'総括表 (A表)'!$E$12:$AW$542,42,FALSE),)</f>
        <v>0</v>
      </c>
      <c r="KL167" s="524">
        <f t="shared" si="735"/>
        <v>0</v>
      </c>
      <c r="KM167" s="521" t="str">
        <f t="shared" si="614"/>
        <v/>
      </c>
      <c r="KN167" s="521" t="str">
        <f t="shared" si="615"/>
        <v/>
      </c>
      <c r="KO167" s="521" t="str">
        <f t="shared" si="736"/>
        <v/>
      </c>
      <c r="KP167" s="521" t="str">
        <f t="shared" si="616"/>
        <v/>
      </c>
      <c r="KQ167" s="521" t="str">
        <f t="shared" si="617"/>
        <v/>
      </c>
      <c r="KR167" s="521" t="str">
        <f t="shared" si="618"/>
        <v/>
      </c>
      <c r="KS167" s="521" t="str">
        <f t="shared" si="619"/>
        <v/>
      </c>
      <c r="KT167" s="521" t="str">
        <f t="shared" si="620"/>
        <v/>
      </c>
      <c r="KU167" s="760" t="str">
        <f t="shared" si="621"/>
        <v/>
      </c>
      <c r="KV167" s="521" t="str">
        <f t="shared" si="622"/>
        <v/>
      </c>
      <c r="KW167" s="520">
        <f t="shared" si="623"/>
        <v>0</v>
      </c>
      <c r="KX167" s="521" t="str">
        <f t="shared" si="737"/>
        <v/>
      </c>
      <c r="KY167" s="525">
        <f t="shared" si="624"/>
        <v>0</v>
      </c>
      <c r="KZ167" s="521" t="str">
        <f t="shared" si="625"/>
        <v/>
      </c>
      <c r="LA167" s="760" t="str">
        <f t="shared" si="626"/>
        <v/>
      </c>
      <c r="LB167" s="526" t="str">
        <f t="shared" si="627"/>
        <v>○</v>
      </c>
      <c r="LC167" s="520">
        <f t="shared" si="738"/>
        <v>0</v>
      </c>
      <c r="LD167" s="527">
        <f t="shared" si="739"/>
        <v>0</v>
      </c>
      <c r="LE167" s="527" t="str">
        <f t="shared" si="740"/>
        <v/>
      </c>
      <c r="LF167" s="761" t="str">
        <f t="shared" si="741"/>
        <v/>
      </c>
      <c r="LG167" s="735" t="str">
        <f t="shared" si="628"/>
        <v/>
      </c>
      <c r="LH167" s="530" t="str">
        <f t="shared" si="629"/>
        <v>○</v>
      </c>
      <c r="LI167" s="736">
        <f t="shared" si="630"/>
        <v>0</v>
      </c>
      <c r="LJ167" s="761">
        <f t="shared" si="631"/>
        <v>0</v>
      </c>
      <c r="LK167" s="532">
        <f t="shared" si="742"/>
        <v>0</v>
      </c>
      <c r="LL167" s="533" t="str">
        <f t="shared" si="743"/>
        <v>○</v>
      </c>
      <c r="LM167" s="600">
        <f t="shared" si="632"/>
        <v>0</v>
      </c>
      <c r="LN167" s="602" t="str">
        <f t="shared" si="744"/>
        <v>○</v>
      </c>
      <c r="LO167" s="608">
        <f t="shared" si="633"/>
        <v>0</v>
      </c>
      <c r="LP167" s="521" t="str">
        <f t="shared" si="634"/>
        <v/>
      </c>
      <c r="LQ167" s="607">
        <f t="shared" si="635"/>
        <v>0</v>
      </c>
      <c r="LR167" s="521" t="str">
        <f t="shared" si="636"/>
        <v/>
      </c>
      <c r="LS167" s="519" t="str">
        <f t="shared" si="637"/>
        <v/>
      </c>
      <c r="LT167" s="526" t="str">
        <f t="shared" si="638"/>
        <v>○</v>
      </c>
      <c r="LU167" s="601" t="str">
        <f t="shared" si="745"/>
        <v/>
      </c>
      <c r="LV167" s="601">
        <f t="shared" si="746"/>
        <v>0</v>
      </c>
      <c r="LW167" s="761">
        <f t="shared" si="639"/>
        <v>0</v>
      </c>
      <c r="LX167" s="735">
        <f t="shared" si="640"/>
        <v>0</v>
      </c>
      <c r="LY167" s="530" t="str">
        <f t="shared" si="641"/>
        <v>○</v>
      </c>
      <c r="LZ167" s="736">
        <f t="shared" si="642"/>
        <v>0</v>
      </c>
      <c r="MA167" s="761">
        <f t="shared" si="643"/>
        <v>0</v>
      </c>
      <c r="MB167" s="532">
        <f t="shared" si="644"/>
        <v>0</v>
      </c>
      <c r="MC167" s="533" t="str">
        <f t="shared" si="747"/>
        <v>○</v>
      </c>
      <c r="MD167" s="473">
        <f>IF(AND($H167=1,$T167=1),SUMIF($E$14:$E$213,E167,$CA$14:CA366),0)</f>
        <v>0</v>
      </c>
      <c r="ME167" s="856" t="str">
        <f t="shared" si="645"/>
        <v>○</v>
      </c>
      <c r="MF167" s="869" t="str">
        <f t="shared" si="748"/>
        <v/>
      </c>
      <c r="MG167" s="870" t="str">
        <f t="shared" si="646"/>
        <v/>
      </c>
      <c r="MH167" s="871" t="str">
        <f t="shared" si="647"/>
        <v/>
      </c>
      <c r="MI167" s="872" t="str">
        <f t="shared" si="749"/>
        <v/>
      </c>
      <c r="MJ167" s="873" t="str">
        <f t="shared" si="648"/>
        <v/>
      </c>
      <c r="MK167" s="874">
        <f t="shared" si="649"/>
        <v>0</v>
      </c>
    </row>
    <row r="168" spans="1:349" s="739" customFormat="1" ht="18.649999999999999" customHeight="1">
      <c r="A168" s="610">
        <f t="shared" si="559"/>
        <v>0</v>
      </c>
      <c r="B168" s="610">
        <f t="shared" si="563"/>
        <v>0</v>
      </c>
      <c r="C168" s="610">
        <f t="shared" si="570"/>
        <v>0</v>
      </c>
      <c r="D168" s="610">
        <f t="shared" si="564"/>
        <v>0</v>
      </c>
      <c r="E168" s="610">
        <f t="shared" si="565"/>
        <v>0</v>
      </c>
      <c r="F168" s="610">
        <f t="shared" si="566"/>
        <v>0</v>
      </c>
      <c r="G168" s="610">
        <f t="shared" si="567"/>
        <v>0</v>
      </c>
      <c r="H168" s="610">
        <f t="shared" si="568"/>
        <v>0</v>
      </c>
      <c r="I168" s="611">
        <f t="shared" si="576"/>
        <v>155</v>
      </c>
      <c r="J168" s="719"/>
      <c r="K168" s="720"/>
      <c r="L168" s="720"/>
      <c r="M168" s="720"/>
      <c r="N168" s="924"/>
      <c r="O168" s="918"/>
      <c r="P168" s="742"/>
      <c r="Q168" s="637">
        <f t="shared" si="650"/>
        <v>0</v>
      </c>
      <c r="R168" s="723"/>
      <c r="S168" s="724"/>
      <c r="T168" s="724"/>
      <c r="U168" s="724"/>
      <c r="V168" s="762">
        <f t="shared" si="569"/>
        <v>0</v>
      </c>
      <c r="W168" s="741"/>
      <c r="X168" s="745"/>
      <c r="Y168" s="745"/>
      <c r="Z168" s="741"/>
      <c r="AA168" s="639" t="str">
        <f t="shared" si="651"/>
        <v/>
      </c>
      <c r="AB168" s="640" t="str">
        <f t="shared" si="652"/>
        <v/>
      </c>
      <c r="AC168" s="731"/>
      <c r="AD168" s="641">
        <f t="shared" si="653"/>
        <v>0</v>
      </c>
      <c r="AE168" s="729"/>
      <c r="AF168" s="728">
        <f>'整理番号表 （R6時） '!$AC168</f>
        <v>0</v>
      </c>
      <c r="AG168" s="730">
        <f t="shared" si="560"/>
        <v>0</v>
      </c>
      <c r="AH168" s="731"/>
      <c r="AI168" s="731"/>
      <c r="AJ168" s="639">
        <f>IF(AI168&lt;&gt;0,VLOOKUP(AI168,'整理番号表 （R6時） '!$B$20:$F$47,2,FALSE),)</f>
        <v>0</v>
      </c>
      <c r="AK168" s="733"/>
      <c r="AL168" s="733"/>
      <c r="AM168" s="733"/>
      <c r="AN168" s="752"/>
      <c r="AO168" s="644" t="str">
        <f>IF(AND($S168=1,$AN168&lt;&gt;0),VLOOKUP(AN168,'整理番号表 （R6時） '!$P$6:$Q$39,2,FALSE),IF(AND($T168=1,$AN168&gt;0,$AN168&lt;=8),VLOOKUP($AN168,'整理番号表 （R6時） '!$P$6:$Q$13,2,FALSE),IF($AN168&gt;=9,"ﾘｰｽは1～8の数字を選択","")))</f>
        <v/>
      </c>
      <c r="AP168" s="865"/>
      <c r="AQ168" s="645">
        <f t="shared" si="654"/>
        <v>0</v>
      </c>
      <c r="AR168" s="810"/>
      <c r="AS168" s="741"/>
      <c r="AT168" s="756"/>
      <c r="AU168" s="757"/>
      <c r="AV168" s="755"/>
      <c r="AW168" s="752"/>
      <c r="AX168" s="751">
        <f>IF(AW168&lt;&gt;0,VLOOKUP(AW168,'整理番号表 （R6時） '!$P$43:$R$49,2,FALSE),)</f>
        <v>0</v>
      </c>
      <c r="AY168" s="758"/>
      <c r="AZ168" s="757"/>
      <c r="BA168" s="755"/>
      <c r="BB168" s="754"/>
      <c r="BC168" s="759">
        <f t="shared" si="655"/>
        <v>0</v>
      </c>
      <c r="BD168" s="763">
        <f t="shared" si="577"/>
        <v>0</v>
      </c>
      <c r="BE168" s="759">
        <f t="shared" si="656"/>
        <v>0</v>
      </c>
      <c r="BF168" s="508"/>
      <c r="BG168" s="508"/>
      <c r="BH168" s="508"/>
      <c r="BI168" s="509"/>
      <c r="BJ168" s="770" t="str">
        <f t="shared" si="657"/>
        <v/>
      </c>
      <c r="BK168" s="772" t="str">
        <f t="shared" si="658"/>
        <v/>
      </c>
      <c r="BL168" s="648">
        <f t="shared" si="659"/>
        <v>0</v>
      </c>
      <c r="BM168" s="836"/>
      <c r="BN168" s="748"/>
      <c r="BO168" s="593"/>
      <c r="BP168" s="902"/>
      <c r="BQ168" s="756"/>
      <c r="BR168" s="756"/>
      <c r="BS168" s="756"/>
      <c r="BT168" s="929" t="str">
        <f t="shared" si="752"/>
        <v/>
      </c>
      <c r="BU168" s="911"/>
      <c r="BV168" s="752"/>
      <c r="BW168" s="751">
        <f>IF(BV168&lt;&gt;0,VLOOKUP(BV168,'整理番号表 （R6時） '!$P$43:$R$49,2,FALSE),)</f>
        <v>0</v>
      </c>
      <c r="BX168" s="758"/>
      <c r="BY168" s="757"/>
      <c r="BZ168" s="759" t="str">
        <f t="shared" si="660"/>
        <v/>
      </c>
      <c r="CA168" s="712"/>
      <c r="CB168" s="759">
        <f t="shared" si="661"/>
        <v>0</v>
      </c>
      <c r="CC168" s="763" t="str">
        <f t="shared" si="578"/>
        <v/>
      </c>
      <c r="CD168" s="754"/>
      <c r="CE168" s="754"/>
      <c r="CF168" s="759">
        <f t="shared" si="662"/>
        <v>0</v>
      </c>
      <c r="CG168" s="748"/>
      <c r="CH168" s="748"/>
      <c r="CI168" s="622"/>
      <c r="CJ168" s="853"/>
      <c r="CK168" s="854"/>
      <c r="CL168" s="665" t="str">
        <f t="shared" si="663"/>
        <v/>
      </c>
      <c r="CM168" s="666" t="str">
        <f t="shared" si="579"/>
        <v/>
      </c>
      <c r="CN168" s="744"/>
      <c r="CO168" s="496"/>
      <c r="CP168" s="762" t="str">
        <f t="shared" si="580"/>
        <v/>
      </c>
      <c r="CQ168" s="740"/>
      <c r="CR168" s="749"/>
      <c r="CS168" s="740"/>
      <c r="CT168" s="740"/>
      <c r="CU168" s="740"/>
      <c r="CV168" s="649" t="str">
        <f t="shared" si="664"/>
        <v/>
      </c>
      <c r="CW168" s="547">
        <f t="shared" si="665"/>
        <v>0</v>
      </c>
      <c r="CX168" s="762" t="str">
        <f t="shared" si="581"/>
        <v/>
      </c>
      <c r="CY168" s="715"/>
      <c r="CZ168" s="740"/>
      <c r="DA168" s="715"/>
      <c r="DB168" s="715"/>
      <c r="DC168" s="714"/>
      <c r="DD168" s="649" t="str">
        <f t="shared" si="666"/>
        <v/>
      </c>
      <c r="DE168" s="547" t="str">
        <f t="shared" si="667"/>
        <v/>
      </c>
      <c r="DF168" s="762">
        <f t="shared" si="668"/>
        <v>0</v>
      </c>
      <c r="DG168" s="762" t="str">
        <f t="shared" si="669"/>
        <v/>
      </c>
      <c r="DH168" s="762">
        <f t="shared" si="670"/>
        <v>0</v>
      </c>
      <c r="DI168" s="762">
        <f t="shared" si="671"/>
        <v>0</v>
      </c>
      <c r="DJ168" s="762">
        <f t="shared" si="672"/>
        <v>0</v>
      </c>
      <c r="DK168" s="762">
        <f t="shared" si="673"/>
        <v>0</v>
      </c>
      <c r="DL168" s="762">
        <f t="shared" si="674"/>
        <v>0</v>
      </c>
      <c r="DM168" s="762" t="str">
        <f t="shared" si="675"/>
        <v/>
      </c>
      <c r="DN168" s="855"/>
      <c r="DO168" s="661">
        <f t="shared" si="755"/>
        <v>0</v>
      </c>
      <c r="DP168" s="336">
        <f t="shared" si="755"/>
        <v>0</v>
      </c>
      <c r="DQ168" s="336">
        <f t="shared" si="755"/>
        <v>0</v>
      </c>
      <c r="DR168" s="336">
        <f t="shared" si="755"/>
        <v>0</v>
      </c>
      <c r="DS168" s="336">
        <f t="shared" si="755"/>
        <v>0</v>
      </c>
      <c r="DT168" s="336">
        <f t="shared" si="755"/>
        <v>0</v>
      </c>
      <c r="DU168" s="336">
        <f t="shared" si="582"/>
        <v>0</v>
      </c>
      <c r="DV168" s="336">
        <f t="shared" si="756"/>
        <v>0</v>
      </c>
      <c r="DW168" s="336">
        <f t="shared" si="756"/>
        <v>0</v>
      </c>
      <c r="DX168" s="336">
        <f t="shared" si="756"/>
        <v>0</v>
      </c>
      <c r="DY168" s="336">
        <f t="shared" si="756"/>
        <v>0</v>
      </c>
      <c r="DZ168" s="336">
        <f t="shared" si="756"/>
        <v>0</v>
      </c>
      <c r="EA168" s="336">
        <f t="shared" si="756"/>
        <v>0</v>
      </c>
      <c r="EB168" s="336">
        <f t="shared" si="583"/>
        <v>0</v>
      </c>
      <c r="EC168" s="336">
        <f t="shared" si="584"/>
        <v>0</v>
      </c>
      <c r="ED168" s="336">
        <f t="shared" si="585"/>
        <v>0</v>
      </c>
      <c r="EE168" s="336">
        <f t="shared" si="586"/>
        <v>0</v>
      </c>
      <c r="EF168" s="336">
        <f t="shared" si="587"/>
        <v>0</v>
      </c>
      <c r="EG168" s="390">
        <f t="shared" si="588"/>
        <v>0</v>
      </c>
      <c r="EH168" s="650">
        <f t="shared" si="676"/>
        <v>0</v>
      </c>
      <c r="EI168" s="650">
        <f>IF($AA168=1,IF(SUM($EH168:EH168)&lt;&gt;1,IF(SUM(GR168,HC168,HL168)&gt;0,1,),),)</f>
        <v>0</v>
      </c>
      <c r="EJ168" s="650">
        <f>IF($AA168=1,IF(SUM($EH168:EI168)&lt;&gt;1,IF(SUM(GS168,HD168,HM168)&gt;0,1,),),)</f>
        <v>0</v>
      </c>
      <c r="EK168" s="650">
        <f>IF($AA168=1,IF(SUM($EH168:EJ168)&lt;&gt;1,IF(SUM(GT168,HE168,HN168)&gt;0,1,),),)</f>
        <v>0</v>
      </c>
      <c r="EL168" s="650">
        <f>IF($AA168=1,IF(SUM($EH168:EK168)&lt;&gt;1,IF(SUM(GU168,GZ168,HF168,HO168)&gt;0,1,),),)</f>
        <v>0</v>
      </c>
      <c r="EM168" s="650">
        <f>IF($AA168=1,IF(SUM($EH168:EK168)&lt;&gt;1,IF(SUM(GV168,HG168,HP168)&gt;0,1,),),)</f>
        <v>0</v>
      </c>
      <c r="EN168" s="650">
        <f>IF($AA168=1,IF(SUM($EH168:EL168)&lt;&gt;1,IF(SUM(GW168,HH168,HQ168)&gt;0,1,),),)</f>
        <v>0</v>
      </c>
      <c r="EO168" s="650">
        <f>IF($AA168=1,IF(SUM($EH168:EM168)&lt;&gt;1,IF(SUM(GX168,HI168,HR168)&gt;0,1,),),)</f>
        <v>0</v>
      </c>
      <c r="EP168" s="650">
        <f>IF($AA168=1,IF(SUM($EH168:EO168)&lt;&gt;1,IF(SUM(GY168,HJ168,HS168,HA168)&gt;0,1,),),)</f>
        <v>0</v>
      </c>
      <c r="EQ168" s="818"/>
      <c r="ER168" s="818"/>
      <c r="ES168" s="818"/>
      <c r="ET168" s="818"/>
      <c r="EU168" s="818"/>
      <c r="EV168" s="818"/>
      <c r="EW168" s="59"/>
      <c r="EX168" s="59"/>
      <c r="EY168" s="59"/>
      <c r="EZ168" s="59"/>
      <c r="FA168" s="59"/>
      <c r="FB168" s="650">
        <f t="shared" si="589"/>
        <v>0</v>
      </c>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11"/>
      <c r="GB168" s="59"/>
      <c r="GC168" s="932"/>
      <c r="GD168" s="662"/>
      <c r="GE168" s="512"/>
      <c r="GF168" s="513"/>
      <c r="GG168" s="514"/>
      <c r="GH168" s="514"/>
      <c r="GI168" s="515">
        <f t="shared" si="590"/>
        <v>0</v>
      </c>
      <c r="GJ168" s="516">
        <f t="shared" si="591"/>
        <v>0</v>
      </c>
      <c r="GK168" s="517">
        <f t="shared" si="592"/>
        <v>0</v>
      </c>
      <c r="GL168" s="518">
        <f t="shared" si="593"/>
        <v>0</v>
      </c>
      <c r="GM168" s="518">
        <f t="shared" si="594"/>
        <v>0</v>
      </c>
      <c r="GN168" s="518">
        <f t="shared" si="595"/>
        <v>0</v>
      </c>
      <c r="GO168" s="518">
        <f t="shared" si="596"/>
        <v>0</v>
      </c>
      <c r="GP168" s="517">
        <f t="shared" si="677"/>
        <v>0</v>
      </c>
      <c r="GQ168" s="517">
        <f t="shared" si="678"/>
        <v>0</v>
      </c>
      <c r="GR168" s="517">
        <f>IF($GF168&lt;&gt;1,IF(AND(SUM($GQ168:GQ168)&lt;&gt;1),IF($GI168&gt;=10,1,),),0)</f>
        <v>0</v>
      </c>
      <c r="GS168" s="517">
        <f>IF($GF168&lt;&gt;1,IF(AND(SUM($GQ168:GR168)&lt;&gt;1),IF(AND($GE168=1,$GI168&gt;=4),1,),),0)</f>
        <v>0</v>
      </c>
      <c r="GT168" s="517">
        <f>IF($GF168&lt;&gt;1,IF(AND(SUM($GQ168:GS168)&lt;&gt;1),IF(AND($GE168=1,$GI168&gt;=2),1,),),0)</f>
        <v>0</v>
      </c>
      <c r="GU168" s="517">
        <f>IF($GF168&lt;&gt;1,IF(AND(SUM($GQ168:GT168)&lt;&gt;1),IF(AND($GE168=1,$GI168&gt;0),1,),),0)</f>
        <v>0</v>
      </c>
      <c r="GV168" s="517">
        <f>IF($GF168&lt;&gt;1,IF(AND(SUM($GQ168:GU168)&lt;&gt;1),IF($GI168&gt;=4,1,),),0)</f>
        <v>0</v>
      </c>
      <c r="GW168" s="517">
        <f>IF($GF168&lt;&gt;1,IF(AND(SUM($GQ168:GV168)&lt;&gt;1),IF($GE168=1,1,),),0)</f>
        <v>0</v>
      </c>
      <c r="GX168" s="517">
        <f>IF($GF168&lt;&gt;1,IF(AND(SUM($GQ168:GW168)&lt;&gt;1),IF($GI168&gt;=2,1,),),0)</f>
        <v>0</v>
      </c>
      <c r="GY168" s="517">
        <f>IF($GF168&lt;&gt;1,IF(AND(SUM($GQ168:GX168)&lt;&gt;1),IF($GI168&gt;0,1,),),0)</f>
        <v>0</v>
      </c>
      <c r="GZ168" s="517">
        <f t="shared" si="679"/>
        <v>0</v>
      </c>
      <c r="HA168" s="517">
        <f>IF(AND(SUM($GZ168:GZ168)&lt;&gt;1,$GP168=4,$GF168=1,$GI168&gt;0),1,0)</f>
        <v>0</v>
      </c>
      <c r="HB168" s="517">
        <f t="shared" si="680"/>
        <v>0</v>
      </c>
      <c r="HC168" s="517">
        <f t="shared" si="681"/>
        <v>0</v>
      </c>
      <c r="HD168" s="517">
        <f>IF(AND($GP168=2,SUM($HB168:HC168)&lt;&gt;1),IF(AND($GE168=1,$GJ168&gt;=0.2),1,),)</f>
        <v>0</v>
      </c>
      <c r="HE168" s="517">
        <f>IF(AND($GP168=2,SUM($HB168:HD168)&lt;&gt;1),IF(AND($GE168=1,$GJ168&gt;=0.1),1,),)</f>
        <v>0</v>
      </c>
      <c r="HF168" s="517">
        <f>IF(AND($GP168=2,SUM($HB168:HE168)&lt;&gt;1),IF(AND($GE168=1,$GI168&gt;0),1,),)</f>
        <v>0</v>
      </c>
      <c r="HG168" s="517">
        <f>IF(AND($GP168=2,SUM($HB168:HF168)&lt;&gt;1),IF($GJ168&gt;=0.2,1,),)</f>
        <v>0</v>
      </c>
      <c r="HH168" s="517">
        <f>IF(AND($GP168=2,SUM($HB168:HG168)&lt;&gt;1),IF($GE168=1,1,),)</f>
        <v>0</v>
      </c>
      <c r="HI168" s="517">
        <f>IF(AND($GP168=2,SUM($HB168:HH168)&lt;&gt;1),IF($GJ168&gt;=0.1,1,),)</f>
        <v>0</v>
      </c>
      <c r="HJ168" s="517">
        <f>IF(AND(SUM($HB168:HI168)&lt;&gt;1,$GP168=2,$GI168&gt;0),1,)</f>
        <v>0</v>
      </c>
      <c r="HK168" s="517">
        <f t="shared" si="682"/>
        <v>0</v>
      </c>
      <c r="HL168" s="517">
        <f t="shared" si="683"/>
        <v>0</v>
      </c>
      <c r="HM168" s="517">
        <f>IF(AND($GP168=3,SUM($HK168:HL168)&lt;&gt;1),IF(AND($GE168=1,$GJ168&gt;=0.1),1,),)</f>
        <v>0</v>
      </c>
      <c r="HN168" s="517">
        <f>IF(AND($GP168=3,SUM($HK168:HM168)&lt;&gt;1),IF(AND($GE168=1,$GJ168&gt;=0.05),1,),)</f>
        <v>0</v>
      </c>
      <c r="HO168" s="517">
        <f>IF(AND($GP168=3,SUM($HK168:HN168)&lt;&gt;1),IF(AND($GE168=1,$GI168&gt;0),1,),)</f>
        <v>0</v>
      </c>
      <c r="HP168" s="517">
        <f>IF(AND($GP168=3,SUM($HK168:HO168)&lt;&gt;1),IF($GJ168&gt;=0.1,1,),)</f>
        <v>0</v>
      </c>
      <c r="HQ168" s="517">
        <f>IF(AND($GP168=3,SUM($HK168:HP168)&lt;&gt;1),IF($GE168=1,1,),)</f>
        <v>0</v>
      </c>
      <c r="HR168" s="517">
        <f>IF(AND($GP168=3,SUM($HK168:HQ168)&lt;&gt;1),IF($GJ168&gt;=0.05,1,),)</f>
        <v>0</v>
      </c>
      <c r="HS168" s="517">
        <f>IF(AND(SUM($HK168:HR168)&lt;&gt;1,$GP168=3,$GF168=1,$GI168&gt;0),1,)</f>
        <v>0</v>
      </c>
      <c r="HT168" s="831"/>
      <c r="HU168" s="520">
        <f t="shared" si="684"/>
        <v>0</v>
      </c>
      <c r="HV168" s="521">
        <f t="shared" si="685"/>
        <v>0</v>
      </c>
      <c r="HW168" s="521">
        <f t="shared" si="686"/>
        <v>0</v>
      </c>
      <c r="HX168" s="521">
        <f t="shared" si="687"/>
        <v>0</v>
      </c>
      <c r="HY168" s="521">
        <f t="shared" si="688"/>
        <v>0</v>
      </c>
      <c r="HZ168" s="521">
        <f t="shared" si="689"/>
        <v>0</v>
      </c>
      <c r="IA168" s="521">
        <f t="shared" si="690"/>
        <v>0</v>
      </c>
      <c r="IB168" s="521">
        <f t="shared" si="691"/>
        <v>0</v>
      </c>
      <c r="IC168" s="521">
        <f t="shared" si="692"/>
        <v>0</v>
      </c>
      <c r="ID168" s="521">
        <f t="shared" si="693"/>
        <v>0</v>
      </c>
      <c r="IE168" s="521">
        <f t="shared" si="694"/>
        <v>0</v>
      </c>
      <c r="IF168" s="521">
        <f t="shared" si="695"/>
        <v>0</v>
      </c>
      <c r="IG168" s="521">
        <f t="shared" si="696"/>
        <v>0</v>
      </c>
      <c r="IH168" s="521">
        <f t="shared" si="697"/>
        <v>0</v>
      </c>
      <c r="II168" s="521">
        <f t="shared" si="698"/>
        <v>0</v>
      </c>
      <c r="IJ168" s="521">
        <f t="shared" si="699"/>
        <v>0</v>
      </c>
      <c r="IK168" s="521">
        <f t="shared" si="700"/>
        <v>0</v>
      </c>
      <c r="IL168" s="521">
        <f t="shared" si="701"/>
        <v>0</v>
      </c>
      <c r="IM168" s="521">
        <f t="shared" si="702"/>
        <v>0</v>
      </c>
      <c r="IN168" s="521">
        <f t="shared" si="597"/>
        <v>0</v>
      </c>
      <c r="IO168" s="521">
        <f t="shared" si="598"/>
        <v>0</v>
      </c>
      <c r="IP168" s="521">
        <f t="shared" si="599"/>
        <v>0</v>
      </c>
      <c r="IQ168" s="521">
        <f t="shared" si="600"/>
        <v>0</v>
      </c>
      <c r="IR168" s="521">
        <f t="shared" si="601"/>
        <v>0</v>
      </c>
      <c r="IS168" s="521">
        <f t="shared" si="602"/>
        <v>0</v>
      </c>
      <c r="IT168" s="521">
        <f t="shared" si="603"/>
        <v>0</v>
      </c>
      <c r="IU168" s="521">
        <f t="shared" si="604"/>
        <v>0</v>
      </c>
      <c r="IV168" s="521">
        <f t="shared" si="605"/>
        <v>0</v>
      </c>
      <c r="IW168" s="823">
        <f t="shared" si="606"/>
        <v>0</v>
      </c>
      <c r="IX168" s="521">
        <f t="shared" si="607"/>
        <v>0</v>
      </c>
      <c r="IY168" s="521">
        <f t="shared" si="608"/>
        <v>0</v>
      </c>
      <c r="IZ168" s="823">
        <f t="shared" si="703"/>
        <v>0</v>
      </c>
      <c r="JA168" s="521">
        <f t="shared" si="609"/>
        <v>0</v>
      </c>
      <c r="JB168" s="521">
        <f t="shared" si="610"/>
        <v>0</v>
      </c>
      <c r="JC168" s="521">
        <f t="shared" si="611"/>
        <v>0</v>
      </c>
      <c r="JD168" s="521">
        <f t="shared" si="704"/>
        <v>0</v>
      </c>
      <c r="JE168" s="521">
        <f t="shared" si="705"/>
        <v>0</v>
      </c>
      <c r="JF168" s="521">
        <f t="shared" si="706"/>
        <v>0</v>
      </c>
      <c r="JG168" s="521">
        <f t="shared" si="707"/>
        <v>0</v>
      </c>
      <c r="JH168" s="521">
        <f t="shared" si="708"/>
        <v>0</v>
      </c>
      <c r="JI168" s="521">
        <f t="shared" si="709"/>
        <v>0</v>
      </c>
      <c r="JJ168" s="521">
        <f t="shared" si="710"/>
        <v>0</v>
      </c>
      <c r="JK168" s="521">
        <f t="shared" si="711"/>
        <v>0</v>
      </c>
      <c r="JL168" s="521">
        <f t="shared" si="712"/>
        <v>0</v>
      </c>
      <c r="JM168" s="521">
        <f t="shared" si="713"/>
        <v>0</v>
      </c>
      <c r="JN168" s="521">
        <f t="shared" si="714"/>
        <v>0</v>
      </c>
      <c r="JO168" s="521">
        <f t="shared" si="715"/>
        <v>0</v>
      </c>
      <c r="JP168" s="521">
        <f t="shared" si="716"/>
        <v>0</v>
      </c>
      <c r="JQ168" s="521">
        <f t="shared" si="717"/>
        <v>0</v>
      </c>
      <c r="JR168" s="521">
        <f t="shared" si="718"/>
        <v>0</v>
      </c>
      <c r="JS168" s="521">
        <f t="shared" si="719"/>
        <v>0</v>
      </c>
      <c r="JT168" s="521">
        <f t="shared" si="720"/>
        <v>0</v>
      </c>
      <c r="JU168" s="521">
        <f t="shared" si="721"/>
        <v>0</v>
      </c>
      <c r="JV168" s="521">
        <f t="shared" si="722"/>
        <v>0</v>
      </c>
      <c r="JW168" s="521">
        <f t="shared" si="723"/>
        <v>0</v>
      </c>
      <c r="JX168" s="521">
        <f t="shared" si="724"/>
        <v>0</v>
      </c>
      <c r="JY168" s="521">
        <f t="shared" si="725"/>
        <v>0</v>
      </c>
      <c r="JZ168" s="521">
        <f t="shared" si="726"/>
        <v>0</v>
      </c>
      <c r="KA168" s="521">
        <f t="shared" si="727"/>
        <v>0</v>
      </c>
      <c r="KB168" s="521">
        <f t="shared" si="728"/>
        <v>0</v>
      </c>
      <c r="KC168" s="521">
        <f t="shared" si="729"/>
        <v>0</v>
      </c>
      <c r="KD168" s="521">
        <f t="shared" si="730"/>
        <v>0</v>
      </c>
      <c r="KE168" s="521">
        <f t="shared" si="731"/>
        <v>0</v>
      </c>
      <c r="KF168" s="521">
        <f t="shared" si="612"/>
        <v>0</v>
      </c>
      <c r="KG168" s="521">
        <f t="shared" si="732"/>
        <v>0</v>
      </c>
      <c r="KH168" s="521">
        <f t="shared" si="733"/>
        <v>0</v>
      </c>
      <c r="KI168" s="522">
        <f t="shared" si="734"/>
        <v>0</v>
      </c>
      <c r="KJ168" s="521">
        <f t="shared" si="613"/>
        <v>0</v>
      </c>
      <c r="KK168" s="760">
        <f>IF(H168=1,VLOOKUP(C168,'総括表 (A表)'!$E$12:$AW$542,42,FALSE),)</f>
        <v>0</v>
      </c>
      <c r="KL168" s="524">
        <f t="shared" si="735"/>
        <v>0</v>
      </c>
      <c r="KM168" s="521" t="str">
        <f t="shared" si="614"/>
        <v/>
      </c>
      <c r="KN168" s="521" t="str">
        <f t="shared" si="615"/>
        <v/>
      </c>
      <c r="KO168" s="521" t="str">
        <f t="shared" si="736"/>
        <v/>
      </c>
      <c r="KP168" s="521" t="str">
        <f t="shared" si="616"/>
        <v/>
      </c>
      <c r="KQ168" s="521" t="str">
        <f t="shared" si="617"/>
        <v/>
      </c>
      <c r="KR168" s="521" t="str">
        <f t="shared" si="618"/>
        <v/>
      </c>
      <c r="KS168" s="521" t="str">
        <f t="shared" si="619"/>
        <v/>
      </c>
      <c r="KT168" s="521" t="str">
        <f t="shared" si="620"/>
        <v/>
      </c>
      <c r="KU168" s="760" t="str">
        <f t="shared" si="621"/>
        <v/>
      </c>
      <c r="KV168" s="521" t="str">
        <f t="shared" si="622"/>
        <v/>
      </c>
      <c r="KW168" s="520">
        <f t="shared" si="623"/>
        <v>0</v>
      </c>
      <c r="KX168" s="521" t="str">
        <f t="shared" si="737"/>
        <v/>
      </c>
      <c r="KY168" s="525">
        <f t="shared" si="624"/>
        <v>0</v>
      </c>
      <c r="KZ168" s="521" t="str">
        <f t="shared" si="625"/>
        <v/>
      </c>
      <c r="LA168" s="760" t="str">
        <f t="shared" si="626"/>
        <v/>
      </c>
      <c r="LB168" s="526" t="str">
        <f t="shared" si="627"/>
        <v>○</v>
      </c>
      <c r="LC168" s="520">
        <f t="shared" si="738"/>
        <v>0</v>
      </c>
      <c r="LD168" s="527">
        <f t="shared" si="739"/>
        <v>0</v>
      </c>
      <c r="LE168" s="527" t="str">
        <f t="shared" si="740"/>
        <v/>
      </c>
      <c r="LF168" s="761" t="str">
        <f t="shared" si="741"/>
        <v/>
      </c>
      <c r="LG168" s="735" t="str">
        <f t="shared" si="628"/>
        <v/>
      </c>
      <c r="LH168" s="530" t="str">
        <f t="shared" si="629"/>
        <v>○</v>
      </c>
      <c r="LI168" s="736">
        <f t="shared" si="630"/>
        <v>0</v>
      </c>
      <c r="LJ168" s="761">
        <f t="shared" si="631"/>
        <v>0</v>
      </c>
      <c r="LK168" s="532">
        <f t="shared" si="742"/>
        <v>0</v>
      </c>
      <c r="LL168" s="533" t="str">
        <f t="shared" si="743"/>
        <v>○</v>
      </c>
      <c r="LM168" s="600">
        <f t="shared" si="632"/>
        <v>0</v>
      </c>
      <c r="LN168" s="602" t="str">
        <f t="shared" si="744"/>
        <v>○</v>
      </c>
      <c r="LO168" s="608">
        <f t="shared" si="633"/>
        <v>0</v>
      </c>
      <c r="LP168" s="521" t="str">
        <f t="shared" si="634"/>
        <v/>
      </c>
      <c r="LQ168" s="607">
        <f t="shared" si="635"/>
        <v>0</v>
      </c>
      <c r="LR168" s="521" t="str">
        <f t="shared" si="636"/>
        <v/>
      </c>
      <c r="LS168" s="519" t="str">
        <f t="shared" si="637"/>
        <v/>
      </c>
      <c r="LT168" s="526" t="str">
        <f t="shared" si="638"/>
        <v>○</v>
      </c>
      <c r="LU168" s="601" t="str">
        <f t="shared" si="745"/>
        <v/>
      </c>
      <c r="LV168" s="601">
        <f t="shared" si="746"/>
        <v>0</v>
      </c>
      <c r="LW168" s="761">
        <f t="shared" si="639"/>
        <v>0</v>
      </c>
      <c r="LX168" s="735">
        <f t="shared" si="640"/>
        <v>0</v>
      </c>
      <c r="LY168" s="530" t="str">
        <f t="shared" si="641"/>
        <v>○</v>
      </c>
      <c r="LZ168" s="736">
        <f t="shared" si="642"/>
        <v>0</v>
      </c>
      <c r="MA168" s="761">
        <f t="shared" si="643"/>
        <v>0</v>
      </c>
      <c r="MB168" s="532">
        <f t="shared" si="644"/>
        <v>0</v>
      </c>
      <c r="MC168" s="533" t="str">
        <f t="shared" si="747"/>
        <v>○</v>
      </c>
      <c r="MD168" s="473">
        <f>IF(AND($H168=1,$T168=1),SUMIF($E$14:$E$213,E168,$CA$14:CA367),0)</f>
        <v>0</v>
      </c>
      <c r="ME168" s="856" t="str">
        <f t="shared" si="645"/>
        <v>○</v>
      </c>
      <c r="MF168" s="869" t="str">
        <f t="shared" si="748"/>
        <v/>
      </c>
      <c r="MG168" s="870" t="str">
        <f t="shared" si="646"/>
        <v/>
      </c>
      <c r="MH168" s="871" t="str">
        <f t="shared" si="647"/>
        <v/>
      </c>
      <c r="MI168" s="872" t="str">
        <f t="shared" si="749"/>
        <v/>
      </c>
      <c r="MJ168" s="873" t="str">
        <f t="shared" si="648"/>
        <v/>
      </c>
      <c r="MK168" s="874">
        <f t="shared" si="649"/>
        <v>0</v>
      </c>
    </row>
    <row r="169" spans="1:349" s="739" customFormat="1" ht="18.649999999999999" customHeight="1">
      <c r="A169" s="610">
        <f t="shared" si="559"/>
        <v>0</v>
      </c>
      <c r="B169" s="610">
        <f t="shared" si="563"/>
        <v>0</v>
      </c>
      <c r="C169" s="610">
        <f t="shared" si="570"/>
        <v>0</v>
      </c>
      <c r="D169" s="610">
        <f t="shared" si="564"/>
        <v>0</v>
      </c>
      <c r="E169" s="610">
        <f t="shared" si="565"/>
        <v>0</v>
      </c>
      <c r="F169" s="610">
        <f t="shared" si="566"/>
        <v>0</v>
      </c>
      <c r="G169" s="610">
        <f t="shared" si="567"/>
        <v>0</v>
      </c>
      <c r="H169" s="610">
        <f t="shared" si="568"/>
        <v>0</v>
      </c>
      <c r="I169" s="611">
        <f t="shared" si="576"/>
        <v>156</v>
      </c>
      <c r="J169" s="719"/>
      <c r="K169" s="720"/>
      <c r="L169" s="720"/>
      <c r="M169" s="720"/>
      <c r="N169" s="924"/>
      <c r="O169" s="918"/>
      <c r="P169" s="742"/>
      <c r="Q169" s="637">
        <f t="shared" si="650"/>
        <v>0</v>
      </c>
      <c r="R169" s="723"/>
      <c r="S169" s="724"/>
      <c r="T169" s="724"/>
      <c r="U169" s="724"/>
      <c r="V169" s="762">
        <f t="shared" si="569"/>
        <v>0</v>
      </c>
      <c r="W169" s="741"/>
      <c r="X169" s="745"/>
      <c r="Y169" s="745"/>
      <c r="Z169" s="741"/>
      <c r="AA169" s="639" t="str">
        <f t="shared" si="651"/>
        <v/>
      </c>
      <c r="AB169" s="640" t="str">
        <f t="shared" si="652"/>
        <v/>
      </c>
      <c r="AC169" s="731"/>
      <c r="AD169" s="641">
        <f t="shared" si="653"/>
        <v>0</v>
      </c>
      <c r="AE169" s="729"/>
      <c r="AF169" s="728">
        <f>'整理番号表 （R6時） '!$AC169</f>
        <v>0</v>
      </c>
      <c r="AG169" s="730">
        <f t="shared" si="560"/>
        <v>0</v>
      </c>
      <c r="AH169" s="731"/>
      <c r="AI169" s="731"/>
      <c r="AJ169" s="639">
        <f>IF(AI169&lt;&gt;0,VLOOKUP(AI169,'整理番号表 （R6時） '!$B$20:$F$47,2,FALSE),)</f>
        <v>0</v>
      </c>
      <c r="AK169" s="733"/>
      <c r="AL169" s="733"/>
      <c r="AM169" s="733"/>
      <c r="AN169" s="752"/>
      <c r="AO169" s="644" t="str">
        <f>IF(AND($S169=1,$AN169&lt;&gt;0),VLOOKUP(AN169,'整理番号表 （R6時） '!$P$6:$Q$39,2,FALSE),IF(AND($T169=1,$AN169&gt;0,$AN169&lt;=8),VLOOKUP($AN169,'整理番号表 （R6時） '!$P$6:$Q$13,2,FALSE),IF($AN169&gt;=9,"ﾘｰｽは1～8の数字を選択","")))</f>
        <v/>
      </c>
      <c r="AP169" s="865"/>
      <c r="AQ169" s="645">
        <f t="shared" si="654"/>
        <v>0</v>
      </c>
      <c r="AR169" s="810"/>
      <c r="AS169" s="741"/>
      <c r="AT169" s="756"/>
      <c r="AU169" s="757"/>
      <c r="AV169" s="755"/>
      <c r="AW169" s="752"/>
      <c r="AX169" s="751">
        <f>IF(AW169&lt;&gt;0,VLOOKUP(AW169,'整理番号表 （R6時） '!$P$43:$R$49,2,FALSE),)</f>
        <v>0</v>
      </c>
      <c r="AY169" s="758"/>
      <c r="AZ169" s="757"/>
      <c r="BA169" s="755"/>
      <c r="BB169" s="754"/>
      <c r="BC169" s="759">
        <f t="shared" si="655"/>
        <v>0</v>
      </c>
      <c r="BD169" s="763">
        <f t="shared" si="577"/>
        <v>0</v>
      </c>
      <c r="BE169" s="759">
        <f t="shared" si="656"/>
        <v>0</v>
      </c>
      <c r="BF169" s="508"/>
      <c r="BG169" s="508"/>
      <c r="BH169" s="508"/>
      <c r="BI169" s="509"/>
      <c r="BJ169" s="770" t="str">
        <f t="shared" si="657"/>
        <v/>
      </c>
      <c r="BK169" s="772" t="str">
        <f t="shared" si="658"/>
        <v/>
      </c>
      <c r="BL169" s="648">
        <f t="shared" si="659"/>
        <v>0</v>
      </c>
      <c r="BM169" s="836"/>
      <c r="BN169" s="748"/>
      <c r="BO169" s="593"/>
      <c r="BP169" s="902"/>
      <c r="BQ169" s="756"/>
      <c r="BR169" s="756"/>
      <c r="BS169" s="756"/>
      <c r="BT169" s="929" t="str">
        <f t="shared" si="752"/>
        <v/>
      </c>
      <c r="BU169" s="911"/>
      <c r="BV169" s="752"/>
      <c r="BW169" s="751">
        <f>IF(BV169&lt;&gt;0,VLOOKUP(BV169,'整理番号表 （R6時） '!$P$43:$R$49,2,FALSE),)</f>
        <v>0</v>
      </c>
      <c r="BX169" s="758"/>
      <c r="BY169" s="757"/>
      <c r="BZ169" s="759" t="str">
        <f t="shared" si="660"/>
        <v/>
      </c>
      <c r="CA169" s="712"/>
      <c r="CB169" s="759">
        <f t="shared" si="661"/>
        <v>0</v>
      </c>
      <c r="CC169" s="763" t="str">
        <f t="shared" si="578"/>
        <v/>
      </c>
      <c r="CD169" s="754"/>
      <c r="CE169" s="754"/>
      <c r="CF169" s="759">
        <f t="shared" si="662"/>
        <v>0</v>
      </c>
      <c r="CG169" s="748"/>
      <c r="CH169" s="748"/>
      <c r="CI169" s="622"/>
      <c r="CJ169" s="853"/>
      <c r="CK169" s="854"/>
      <c r="CL169" s="665" t="str">
        <f t="shared" si="663"/>
        <v/>
      </c>
      <c r="CM169" s="666" t="str">
        <f t="shared" si="579"/>
        <v/>
      </c>
      <c r="CN169" s="744"/>
      <c r="CO169" s="496"/>
      <c r="CP169" s="762" t="str">
        <f t="shared" si="580"/>
        <v/>
      </c>
      <c r="CQ169" s="740"/>
      <c r="CR169" s="749"/>
      <c r="CS169" s="740"/>
      <c r="CT169" s="740"/>
      <c r="CU169" s="740"/>
      <c r="CV169" s="649" t="str">
        <f t="shared" si="664"/>
        <v/>
      </c>
      <c r="CW169" s="547">
        <f t="shared" si="665"/>
        <v>0</v>
      </c>
      <c r="CX169" s="762" t="str">
        <f t="shared" si="581"/>
        <v/>
      </c>
      <c r="CY169" s="715"/>
      <c r="CZ169" s="740"/>
      <c r="DA169" s="715"/>
      <c r="DB169" s="715"/>
      <c r="DC169" s="714"/>
      <c r="DD169" s="649" t="str">
        <f t="shared" si="666"/>
        <v/>
      </c>
      <c r="DE169" s="547" t="str">
        <f t="shared" si="667"/>
        <v/>
      </c>
      <c r="DF169" s="762">
        <f t="shared" si="668"/>
        <v>0</v>
      </c>
      <c r="DG169" s="762" t="str">
        <f t="shared" si="669"/>
        <v/>
      </c>
      <c r="DH169" s="762">
        <f t="shared" si="670"/>
        <v>0</v>
      </c>
      <c r="DI169" s="762">
        <f t="shared" si="671"/>
        <v>0</v>
      </c>
      <c r="DJ169" s="762">
        <f t="shared" si="672"/>
        <v>0</v>
      </c>
      <c r="DK169" s="762">
        <f t="shared" si="673"/>
        <v>0</v>
      </c>
      <c r="DL169" s="762">
        <f t="shared" si="674"/>
        <v>0</v>
      </c>
      <c r="DM169" s="762" t="str">
        <f t="shared" si="675"/>
        <v/>
      </c>
      <c r="DN169" s="855"/>
      <c r="DO169" s="661">
        <f t="shared" si="755"/>
        <v>0</v>
      </c>
      <c r="DP169" s="336">
        <f t="shared" si="755"/>
        <v>0</v>
      </c>
      <c r="DQ169" s="336">
        <f t="shared" si="755"/>
        <v>0</v>
      </c>
      <c r="DR169" s="336">
        <f t="shared" si="755"/>
        <v>0</v>
      </c>
      <c r="DS169" s="336">
        <f t="shared" si="755"/>
        <v>0</v>
      </c>
      <c r="DT169" s="336">
        <f t="shared" si="755"/>
        <v>0</v>
      </c>
      <c r="DU169" s="336">
        <f t="shared" si="582"/>
        <v>0</v>
      </c>
      <c r="DV169" s="336">
        <f t="shared" si="756"/>
        <v>0</v>
      </c>
      <c r="DW169" s="336">
        <f t="shared" si="756"/>
        <v>0</v>
      </c>
      <c r="DX169" s="336">
        <f t="shared" si="756"/>
        <v>0</v>
      </c>
      <c r="DY169" s="336">
        <f t="shared" si="756"/>
        <v>0</v>
      </c>
      <c r="DZ169" s="336">
        <f t="shared" si="756"/>
        <v>0</v>
      </c>
      <c r="EA169" s="336">
        <f t="shared" si="756"/>
        <v>0</v>
      </c>
      <c r="EB169" s="336">
        <f t="shared" si="583"/>
        <v>0</v>
      </c>
      <c r="EC169" s="336">
        <f t="shared" si="584"/>
        <v>0</v>
      </c>
      <c r="ED169" s="336">
        <f t="shared" si="585"/>
        <v>0</v>
      </c>
      <c r="EE169" s="336">
        <f t="shared" si="586"/>
        <v>0</v>
      </c>
      <c r="EF169" s="336">
        <f t="shared" si="587"/>
        <v>0</v>
      </c>
      <c r="EG169" s="390">
        <f t="shared" si="588"/>
        <v>0</v>
      </c>
      <c r="EH169" s="650">
        <f t="shared" si="676"/>
        <v>0</v>
      </c>
      <c r="EI169" s="650">
        <f>IF($AA169=1,IF(SUM($EH169:EH169)&lt;&gt;1,IF(SUM(GR169,HC169,HL169)&gt;0,1,),),)</f>
        <v>0</v>
      </c>
      <c r="EJ169" s="650">
        <f>IF($AA169=1,IF(SUM($EH169:EI169)&lt;&gt;1,IF(SUM(GS169,HD169,HM169)&gt;0,1,),),)</f>
        <v>0</v>
      </c>
      <c r="EK169" s="650">
        <f>IF($AA169=1,IF(SUM($EH169:EJ169)&lt;&gt;1,IF(SUM(GT169,HE169,HN169)&gt;0,1,),),)</f>
        <v>0</v>
      </c>
      <c r="EL169" s="650">
        <f>IF($AA169=1,IF(SUM($EH169:EK169)&lt;&gt;1,IF(SUM(GU169,GZ169,HF169,HO169)&gt;0,1,),),)</f>
        <v>0</v>
      </c>
      <c r="EM169" s="650">
        <f>IF($AA169=1,IF(SUM($EH169:EK169)&lt;&gt;1,IF(SUM(GV169,HG169,HP169)&gt;0,1,),),)</f>
        <v>0</v>
      </c>
      <c r="EN169" s="650">
        <f>IF($AA169=1,IF(SUM($EH169:EL169)&lt;&gt;1,IF(SUM(GW169,HH169,HQ169)&gt;0,1,),),)</f>
        <v>0</v>
      </c>
      <c r="EO169" s="650">
        <f>IF($AA169=1,IF(SUM($EH169:EM169)&lt;&gt;1,IF(SUM(GX169,HI169,HR169)&gt;0,1,),),)</f>
        <v>0</v>
      </c>
      <c r="EP169" s="650">
        <f>IF($AA169=1,IF(SUM($EH169:EO169)&lt;&gt;1,IF(SUM(GY169,HJ169,HS169,HA169)&gt;0,1,),),)</f>
        <v>0</v>
      </c>
      <c r="EQ169" s="818"/>
      <c r="ER169" s="818"/>
      <c r="ES169" s="818"/>
      <c r="ET169" s="818"/>
      <c r="EU169" s="818"/>
      <c r="EV169" s="818"/>
      <c r="EW169" s="59"/>
      <c r="EX169" s="59"/>
      <c r="EY169" s="59"/>
      <c r="EZ169" s="59"/>
      <c r="FA169" s="59"/>
      <c r="FB169" s="650">
        <f t="shared" si="589"/>
        <v>0</v>
      </c>
      <c r="FC169" s="59"/>
      <c r="FD169" s="59"/>
      <c r="FE169" s="59"/>
      <c r="FF169" s="59"/>
      <c r="FG169" s="59"/>
      <c r="FH169" s="59"/>
      <c r="FI169" s="59"/>
      <c r="FJ169" s="59"/>
      <c r="FK169" s="59"/>
      <c r="FL169" s="59"/>
      <c r="FM169" s="59"/>
      <c r="FN169" s="59"/>
      <c r="FO169" s="59"/>
      <c r="FP169" s="59"/>
      <c r="FQ169" s="59"/>
      <c r="FR169" s="59"/>
      <c r="FS169" s="59"/>
      <c r="FT169" s="59"/>
      <c r="FU169" s="59"/>
      <c r="FV169" s="59"/>
      <c r="FW169" s="59"/>
      <c r="FX169" s="59"/>
      <c r="FY169" s="59"/>
      <c r="FZ169" s="59"/>
      <c r="GA169" s="511"/>
      <c r="GB169" s="59"/>
      <c r="GC169" s="932"/>
      <c r="GD169" s="662"/>
      <c r="GE169" s="512"/>
      <c r="GF169" s="513"/>
      <c r="GG169" s="514"/>
      <c r="GH169" s="514"/>
      <c r="GI169" s="515">
        <f t="shared" si="590"/>
        <v>0</v>
      </c>
      <c r="GJ169" s="516">
        <f t="shared" si="591"/>
        <v>0</v>
      </c>
      <c r="GK169" s="517">
        <f t="shared" si="592"/>
        <v>0</v>
      </c>
      <c r="GL169" s="518">
        <f t="shared" si="593"/>
        <v>0</v>
      </c>
      <c r="GM169" s="518">
        <f t="shared" si="594"/>
        <v>0</v>
      </c>
      <c r="GN169" s="518">
        <f t="shared" si="595"/>
        <v>0</v>
      </c>
      <c r="GO169" s="518">
        <f t="shared" si="596"/>
        <v>0</v>
      </c>
      <c r="GP169" s="517">
        <f t="shared" si="677"/>
        <v>0</v>
      </c>
      <c r="GQ169" s="517">
        <f t="shared" si="678"/>
        <v>0</v>
      </c>
      <c r="GR169" s="517">
        <f>IF($GF169&lt;&gt;1,IF(AND(SUM($GQ169:GQ169)&lt;&gt;1),IF($GI169&gt;=10,1,),),0)</f>
        <v>0</v>
      </c>
      <c r="GS169" s="517">
        <f>IF($GF169&lt;&gt;1,IF(AND(SUM($GQ169:GR169)&lt;&gt;1),IF(AND($GE169=1,$GI169&gt;=4),1,),),0)</f>
        <v>0</v>
      </c>
      <c r="GT169" s="517">
        <f>IF($GF169&lt;&gt;1,IF(AND(SUM($GQ169:GS169)&lt;&gt;1),IF(AND($GE169=1,$GI169&gt;=2),1,),),0)</f>
        <v>0</v>
      </c>
      <c r="GU169" s="517">
        <f>IF($GF169&lt;&gt;1,IF(AND(SUM($GQ169:GT169)&lt;&gt;1),IF(AND($GE169=1,$GI169&gt;0),1,),),0)</f>
        <v>0</v>
      </c>
      <c r="GV169" s="517">
        <f>IF($GF169&lt;&gt;1,IF(AND(SUM($GQ169:GU169)&lt;&gt;1),IF($GI169&gt;=4,1,),),0)</f>
        <v>0</v>
      </c>
      <c r="GW169" s="517">
        <f>IF($GF169&lt;&gt;1,IF(AND(SUM($GQ169:GV169)&lt;&gt;1),IF($GE169=1,1,),),0)</f>
        <v>0</v>
      </c>
      <c r="GX169" s="517">
        <f>IF($GF169&lt;&gt;1,IF(AND(SUM($GQ169:GW169)&lt;&gt;1),IF($GI169&gt;=2,1,),),0)</f>
        <v>0</v>
      </c>
      <c r="GY169" s="517">
        <f>IF($GF169&lt;&gt;1,IF(AND(SUM($GQ169:GX169)&lt;&gt;1),IF($GI169&gt;0,1,),),0)</f>
        <v>0</v>
      </c>
      <c r="GZ169" s="517">
        <f t="shared" si="679"/>
        <v>0</v>
      </c>
      <c r="HA169" s="517">
        <f>IF(AND(SUM($GZ169:GZ169)&lt;&gt;1,$GP169=4,$GF169=1,$GI169&gt;0),1,0)</f>
        <v>0</v>
      </c>
      <c r="HB169" s="517">
        <f t="shared" si="680"/>
        <v>0</v>
      </c>
      <c r="HC169" s="517">
        <f t="shared" si="681"/>
        <v>0</v>
      </c>
      <c r="HD169" s="517">
        <f>IF(AND($GP169=2,SUM($HB169:HC169)&lt;&gt;1),IF(AND($GE169=1,$GJ169&gt;=0.2),1,),)</f>
        <v>0</v>
      </c>
      <c r="HE169" s="517">
        <f>IF(AND($GP169=2,SUM($HB169:HD169)&lt;&gt;1),IF(AND($GE169=1,$GJ169&gt;=0.1),1,),)</f>
        <v>0</v>
      </c>
      <c r="HF169" s="517">
        <f>IF(AND($GP169=2,SUM($HB169:HE169)&lt;&gt;1),IF(AND($GE169=1,$GI169&gt;0),1,),)</f>
        <v>0</v>
      </c>
      <c r="HG169" s="517">
        <f>IF(AND($GP169=2,SUM($HB169:HF169)&lt;&gt;1),IF($GJ169&gt;=0.2,1,),)</f>
        <v>0</v>
      </c>
      <c r="HH169" s="517">
        <f>IF(AND($GP169=2,SUM($HB169:HG169)&lt;&gt;1),IF($GE169=1,1,),)</f>
        <v>0</v>
      </c>
      <c r="HI169" s="517">
        <f>IF(AND($GP169=2,SUM($HB169:HH169)&lt;&gt;1),IF($GJ169&gt;=0.1,1,),)</f>
        <v>0</v>
      </c>
      <c r="HJ169" s="517">
        <f>IF(AND(SUM($HB169:HI169)&lt;&gt;1,$GP169=2,$GI169&gt;0),1,)</f>
        <v>0</v>
      </c>
      <c r="HK169" s="517">
        <f t="shared" si="682"/>
        <v>0</v>
      </c>
      <c r="HL169" s="517">
        <f t="shared" si="683"/>
        <v>0</v>
      </c>
      <c r="HM169" s="517">
        <f>IF(AND($GP169=3,SUM($HK169:HL169)&lt;&gt;1),IF(AND($GE169=1,$GJ169&gt;=0.1),1,),)</f>
        <v>0</v>
      </c>
      <c r="HN169" s="517">
        <f>IF(AND($GP169=3,SUM($HK169:HM169)&lt;&gt;1),IF(AND($GE169=1,$GJ169&gt;=0.05),1,),)</f>
        <v>0</v>
      </c>
      <c r="HO169" s="517">
        <f>IF(AND($GP169=3,SUM($HK169:HN169)&lt;&gt;1),IF(AND($GE169=1,$GI169&gt;0),1,),)</f>
        <v>0</v>
      </c>
      <c r="HP169" s="517">
        <f>IF(AND($GP169=3,SUM($HK169:HO169)&lt;&gt;1),IF($GJ169&gt;=0.1,1,),)</f>
        <v>0</v>
      </c>
      <c r="HQ169" s="517">
        <f>IF(AND($GP169=3,SUM($HK169:HP169)&lt;&gt;1),IF($GE169=1,1,),)</f>
        <v>0</v>
      </c>
      <c r="HR169" s="517">
        <f>IF(AND($GP169=3,SUM($HK169:HQ169)&lt;&gt;1),IF($GJ169&gt;=0.05,1,),)</f>
        <v>0</v>
      </c>
      <c r="HS169" s="517">
        <f>IF(AND(SUM($HK169:HR169)&lt;&gt;1,$GP169=3,$GF169=1,$GI169&gt;0),1,)</f>
        <v>0</v>
      </c>
      <c r="HT169" s="831"/>
      <c r="HU169" s="520">
        <f t="shared" si="684"/>
        <v>0</v>
      </c>
      <c r="HV169" s="521">
        <f t="shared" si="685"/>
        <v>0</v>
      </c>
      <c r="HW169" s="521">
        <f t="shared" si="686"/>
        <v>0</v>
      </c>
      <c r="HX169" s="521">
        <f t="shared" si="687"/>
        <v>0</v>
      </c>
      <c r="HY169" s="521">
        <f t="shared" si="688"/>
        <v>0</v>
      </c>
      <c r="HZ169" s="521">
        <f t="shared" si="689"/>
        <v>0</v>
      </c>
      <c r="IA169" s="521">
        <f t="shared" si="690"/>
        <v>0</v>
      </c>
      <c r="IB169" s="521">
        <f t="shared" si="691"/>
        <v>0</v>
      </c>
      <c r="IC169" s="521">
        <f t="shared" si="692"/>
        <v>0</v>
      </c>
      <c r="ID169" s="521">
        <f t="shared" si="693"/>
        <v>0</v>
      </c>
      <c r="IE169" s="521">
        <f t="shared" si="694"/>
        <v>0</v>
      </c>
      <c r="IF169" s="521">
        <f t="shared" si="695"/>
        <v>0</v>
      </c>
      <c r="IG169" s="521">
        <f t="shared" si="696"/>
        <v>0</v>
      </c>
      <c r="IH169" s="521">
        <f t="shared" si="697"/>
        <v>0</v>
      </c>
      <c r="II169" s="521">
        <f t="shared" si="698"/>
        <v>0</v>
      </c>
      <c r="IJ169" s="521">
        <f t="shared" si="699"/>
        <v>0</v>
      </c>
      <c r="IK169" s="521">
        <f t="shared" si="700"/>
        <v>0</v>
      </c>
      <c r="IL169" s="521">
        <f t="shared" si="701"/>
        <v>0</v>
      </c>
      <c r="IM169" s="521">
        <f t="shared" si="702"/>
        <v>0</v>
      </c>
      <c r="IN169" s="521">
        <f t="shared" si="597"/>
        <v>0</v>
      </c>
      <c r="IO169" s="521">
        <f t="shared" si="598"/>
        <v>0</v>
      </c>
      <c r="IP169" s="521">
        <f t="shared" si="599"/>
        <v>0</v>
      </c>
      <c r="IQ169" s="521">
        <f t="shared" si="600"/>
        <v>0</v>
      </c>
      <c r="IR169" s="521">
        <f t="shared" si="601"/>
        <v>0</v>
      </c>
      <c r="IS169" s="521">
        <f t="shared" si="602"/>
        <v>0</v>
      </c>
      <c r="IT169" s="521">
        <f t="shared" si="603"/>
        <v>0</v>
      </c>
      <c r="IU169" s="521">
        <f t="shared" si="604"/>
        <v>0</v>
      </c>
      <c r="IV169" s="521">
        <f t="shared" si="605"/>
        <v>0</v>
      </c>
      <c r="IW169" s="823">
        <f t="shared" si="606"/>
        <v>0</v>
      </c>
      <c r="IX169" s="521">
        <f t="shared" si="607"/>
        <v>0</v>
      </c>
      <c r="IY169" s="521">
        <f t="shared" si="608"/>
        <v>0</v>
      </c>
      <c r="IZ169" s="823">
        <f t="shared" si="703"/>
        <v>0</v>
      </c>
      <c r="JA169" s="521">
        <f t="shared" si="609"/>
        <v>0</v>
      </c>
      <c r="JB169" s="521">
        <f t="shared" si="610"/>
        <v>0</v>
      </c>
      <c r="JC169" s="521">
        <f t="shared" si="611"/>
        <v>0</v>
      </c>
      <c r="JD169" s="521">
        <f t="shared" si="704"/>
        <v>0</v>
      </c>
      <c r="JE169" s="521">
        <f t="shared" si="705"/>
        <v>0</v>
      </c>
      <c r="JF169" s="521">
        <f t="shared" si="706"/>
        <v>0</v>
      </c>
      <c r="JG169" s="521">
        <f t="shared" si="707"/>
        <v>0</v>
      </c>
      <c r="JH169" s="521">
        <f t="shared" si="708"/>
        <v>0</v>
      </c>
      <c r="JI169" s="521">
        <f t="shared" si="709"/>
        <v>0</v>
      </c>
      <c r="JJ169" s="521">
        <f t="shared" si="710"/>
        <v>0</v>
      </c>
      <c r="JK169" s="521">
        <f t="shared" si="711"/>
        <v>0</v>
      </c>
      <c r="JL169" s="521">
        <f t="shared" si="712"/>
        <v>0</v>
      </c>
      <c r="JM169" s="521">
        <f t="shared" si="713"/>
        <v>0</v>
      </c>
      <c r="JN169" s="521">
        <f t="shared" si="714"/>
        <v>0</v>
      </c>
      <c r="JO169" s="521">
        <f t="shared" si="715"/>
        <v>0</v>
      </c>
      <c r="JP169" s="521">
        <f t="shared" si="716"/>
        <v>0</v>
      </c>
      <c r="JQ169" s="521">
        <f t="shared" si="717"/>
        <v>0</v>
      </c>
      <c r="JR169" s="521">
        <f t="shared" si="718"/>
        <v>0</v>
      </c>
      <c r="JS169" s="521">
        <f t="shared" si="719"/>
        <v>0</v>
      </c>
      <c r="JT169" s="521">
        <f t="shared" si="720"/>
        <v>0</v>
      </c>
      <c r="JU169" s="521">
        <f t="shared" si="721"/>
        <v>0</v>
      </c>
      <c r="JV169" s="521">
        <f t="shared" si="722"/>
        <v>0</v>
      </c>
      <c r="JW169" s="521">
        <f t="shared" si="723"/>
        <v>0</v>
      </c>
      <c r="JX169" s="521">
        <f t="shared" si="724"/>
        <v>0</v>
      </c>
      <c r="JY169" s="521">
        <f t="shared" si="725"/>
        <v>0</v>
      </c>
      <c r="JZ169" s="521">
        <f t="shared" si="726"/>
        <v>0</v>
      </c>
      <c r="KA169" s="521">
        <f t="shared" si="727"/>
        <v>0</v>
      </c>
      <c r="KB169" s="521">
        <f t="shared" si="728"/>
        <v>0</v>
      </c>
      <c r="KC169" s="521">
        <f t="shared" si="729"/>
        <v>0</v>
      </c>
      <c r="KD169" s="521">
        <f t="shared" si="730"/>
        <v>0</v>
      </c>
      <c r="KE169" s="521">
        <f t="shared" si="731"/>
        <v>0</v>
      </c>
      <c r="KF169" s="521">
        <f t="shared" si="612"/>
        <v>0</v>
      </c>
      <c r="KG169" s="521">
        <f t="shared" si="732"/>
        <v>0</v>
      </c>
      <c r="KH169" s="521">
        <f t="shared" si="733"/>
        <v>0</v>
      </c>
      <c r="KI169" s="522">
        <f t="shared" si="734"/>
        <v>0</v>
      </c>
      <c r="KJ169" s="521">
        <f t="shared" si="613"/>
        <v>0</v>
      </c>
      <c r="KK169" s="760">
        <f>IF(H169=1,VLOOKUP(C169,'総括表 (A表)'!$E$12:$AW$542,42,FALSE),)</f>
        <v>0</v>
      </c>
      <c r="KL169" s="524">
        <f t="shared" si="735"/>
        <v>0</v>
      </c>
      <c r="KM169" s="521" t="str">
        <f t="shared" si="614"/>
        <v/>
      </c>
      <c r="KN169" s="521" t="str">
        <f t="shared" si="615"/>
        <v/>
      </c>
      <c r="KO169" s="521" t="str">
        <f t="shared" si="736"/>
        <v/>
      </c>
      <c r="KP169" s="521" t="str">
        <f t="shared" si="616"/>
        <v/>
      </c>
      <c r="KQ169" s="521" t="str">
        <f t="shared" si="617"/>
        <v/>
      </c>
      <c r="KR169" s="521" t="str">
        <f t="shared" si="618"/>
        <v/>
      </c>
      <c r="KS169" s="521" t="str">
        <f t="shared" si="619"/>
        <v/>
      </c>
      <c r="KT169" s="521" t="str">
        <f t="shared" si="620"/>
        <v/>
      </c>
      <c r="KU169" s="760" t="str">
        <f t="shared" si="621"/>
        <v/>
      </c>
      <c r="KV169" s="521" t="str">
        <f t="shared" si="622"/>
        <v/>
      </c>
      <c r="KW169" s="520">
        <f t="shared" si="623"/>
        <v>0</v>
      </c>
      <c r="KX169" s="521" t="str">
        <f t="shared" si="737"/>
        <v/>
      </c>
      <c r="KY169" s="525">
        <f t="shared" si="624"/>
        <v>0</v>
      </c>
      <c r="KZ169" s="521" t="str">
        <f t="shared" si="625"/>
        <v/>
      </c>
      <c r="LA169" s="760" t="str">
        <f t="shared" si="626"/>
        <v/>
      </c>
      <c r="LB169" s="526" t="str">
        <f t="shared" si="627"/>
        <v>○</v>
      </c>
      <c r="LC169" s="520">
        <f t="shared" si="738"/>
        <v>0</v>
      </c>
      <c r="LD169" s="527">
        <f t="shared" si="739"/>
        <v>0</v>
      </c>
      <c r="LE169" s="527" t="str">
        <f t="shared" si="740"/>
        <v/>
      </c>
      <c r="LF169" s="761" t="str">
        <f t="shared" si="741"/>
        <v/>
      </c>
      <c r="LG169" s="735" t="str">
        <f t="shared" si="628"/>
        <v/>
      </c>
      <c r="LH169" s="530" t="str">
        <f t="shared" si="629"/>
        <v>○</v>
      </c>
      <c r="LI169" s="736">
        <f t="shared" si="630"/>
        <v>0</v>
      </c>
      <c r="LJ169" s="761">
        <f t="shared" si="631"/>
        <v>0</v>
      </c>
      <c r="LK169" s="532">
        <f t="shared" si="742"/>
        <v>0</v>
      </c>
      <c r="LL169" s="533" t="str">
        <f t="shared" si="743"/>
        <v>○</v>
      </c>
      <c r="LM169" s="600">
        <f t="shared" si="632"/>
        <v>0</v>
      </c>
      <c r="LN169" s="602" t="str">
        <f t="shared" si="744"/>
        <v>○</v>
      </c>
      <c r="LO169" s="608">
        <f t="shared" si="633"/>
        <v>0</v>
      </c>
      <c r="LP169" s="521" t="str">
        <f t="shared" si="634"/>
        <v/>
      </c>
      <c r="LQ169" s="607">
        <f t="shared" si="635"/>
        <v>0</v>
      </c>
      <c r="LR169" s="521" t="str">
        <f t="shared" si="636"/>
        <v/>
      </c>
      <c r="LS169" s="519" t="str">
        <f t="shared" si="637"/>
        <v/>
      </c>
      <c r="LT169" s="526" t="str">
        <f t="shared" si="638"/>
        <v>○</v>
      </c>
      <c r="LU169" s="601" t="str">
        <f t="shared" si="745"/>
        <v/>
      </c>
      <c r="LV169" s="601">
        <f t="shared" si="746"/>
        <v>0</v>
      </c>
      <c r="LW169" s="761">
        <f t="shared" si="639"/>
        <v>0</v>
      </c>
      <c r="LX169" s="735">
        <f t="shared" si="640"/>
        <v>0</v>
      </c>
      <c r="LY169" s="530" t="str">
        <f t="shared" si="641"/>
        <v>○</v>
      </c>
      <c r="LZ169" s="736">
        <f t="shared" si="642"/>
        <v>0</v>
      </c>
      <c r="MA169" s="761">
        <f t="shared" si="643"/>
        <v>0</v>
      </c>
      <c r="MB169" s="532">
        <f t="shared" si="644"/>
        <v>0</v>
      </c>
      <c r="MC169" s="533" t="str">
        <f t="shared" si="747"/>
        <v>○</v>
      </c>
      <c r="MD169" s="473">
        <f>IF(AND($H169=1,$T169=1),SUMIF($E$14:$E$213,E169,$CA$14:CA368),0)</f>
        <v>0</v>
      </c>
      <c r="ME169" s="856" t="str">
        <f t="shared" si="645"/>
        <v>○</v>
      </c>
      <c r="MF169" s="869" t="str">
        <f t="shared" si="748"/>
        <v/>
      </c>
      <c r="MG169" s="870" t="str">
        <f t="shared" si="646"/>
        <v/>
      </c>
      <c r="MH169" s="871" t="str">
        <f t="shared" si="647"/>
        <v/>
      </c>
      <c r="MI169" s="872" t="str">
        <f t="shared" si="749"/>
        <v/>
      </c>
      <c r="MJ169" s="873" t="str">
        <f t="shared" si="648"/>
        <v/>
      </c>
      <c r="MK169" s="874">
        <f t="shared" si="649"/>
        <v>0</v>
      </c>
    </row>
    <row r="170" spans="1:349" s="739" customFormat="1" ht="18.649999999999999" customHeight="1">
      <c r="A170" s="610">
        <f t="shared" si="559"/>
        <v>0</v>
      </c>
      <c r="B170" s="610">
        <f t="shared" si="563"/>
        <v>0</v>
      </c>
      <c r="C170" s="610">
        <f t="shared" si="570"/>
        <v>0</v>
      </c>
      <c r="D170" s="610">
        <f t="shared" si="564"/>
        <v>0</v>
      </c>
      <c r="E170" s="610">
        <f t="shared" si="565"/>
        <v>0</v>
      </c>
      <c r="F170" s="610">
        <f t="shared" si="566"/>
        <v>0</v>
      </c>
      <c r="G170" s="610">
        <f t="shared" si="567"/>
        <v>0</v>
      </c>
      <c r="H170" s="610">
        <f t="shared" si="568"/>
        <v>0</v>
      </c>
      <c r="I170" s="611">
        <f t="shared" si="576"/>
        <v>157</v>
      </c>
      <c r="J170" s="719"/>
      <c r="K170" s="720"/>
      <c r="L170" s="720"/>
      <c r="M170" s="720"/>
      <c r="N170" s="924"/>
      <c r="O170" s="918"/>
      <c r="P170" s="742"/>
      <c r="Q170" s="637">
        <f t="shared" si="650"/>
        <v>0</v>
      </c>
      <c r="R170" s="723"/>
      <c r="S170" s="724"/>
      <c r="T170" s="724"/>
      <c r="U170" s="724"/>
      <c r="V170" s="762">
        <f t="shared" si="569"/>
        <v>0</v>
      </c>
      <c r="W170" s="741"/>
      <c r="X170" s="745"/>
      <c r="Y170" s="745"/>
      <c r="Z170" s="741"/>
      <c r="AA170" s="639" t="str">
        <f t="shared" si="651"/>
        <v/>
      </c>
      <c r="AB170" s="640" t="str">
        <f t="shared" si="652"/>
        <v/>
      </c>
      <c r="AC170" s="731"/>
      <c r="AD170" s="641">
        <f t="shared" si="653"/>
        <v>0</v>
      </c>
      <c r="AE170" s="729"/>
      <c r="AF170" s="728">
        <f>'整理番号表 （R6時） '!$AC170</f>
        <v>0</v>
      </c>
      <c r="AG170" s="730">
        <f t="shared" si="560"/>
        <v>0</v>
      </c>
      <c r="AH170" s="731"/>
      <c r="AI170" s="731"/>
      <c r="AJ170" s="639">
        <f>IF(AI170&lt;&gt;0,VLOOKUP(AI170,'整理番号表 （R6時） '!$B$20:$F$47,2,FALSE),)</f>
        <v>0</v>
      </c>
      <c r="AK170" s="733"/>
      <c r="AL170" s="733"/>
      <c r="AM170" s="733"/>
      <c r="AN170" s="752"/>
      <c r="AO170" s="644" t="str">
        <f>IF(AND($S170=1,$AN170&lt;&gt;0),VLOOKUP(AN170,'整理番号表 （R6時） '!$P$6:$Q$39,2,FALSE),IF(AND($T170=1,$AN170&gt;0,$AN170&lt;=8),VLOOKUP($AN170,'整理番号表 （R6時） '!$P$6:$Q$13,2,FALSE),IF($AN170&gt;=9,"ﾘｰｽは1～8の数字を選択","")))</f>
        <v/>
      </c>
      <c r="AP170" s="865"/>
      <c r="AQ170" s="645">
        <f t="shared" si="654"/>
        <v>0</v>
      </c>
      <c r="AR170" s="810"/>
      <c r="AS170" s="741"/>
      <c r="AT170" s="756"/>
      <c r="AU170" s="757"/>
      <c r="AV170" s="755"/>
      <c r="AW170" s="752"/>
      <c r="AX170" s="751">
        <f>IF(AW170&lt;&gt;0,VLOOKUP(AW170,'整理番号表 （R6時） '!$P$43:$R$49,2,FALSE),)</f>
        <v>0</v>
      </c>
      <c r="AY170" s="758"/>
      <c r="AZ170" s="757"/>
      <c r="BA170" s="755"/>
      <c r="BB170" s="754"/>
      <c r="BC170" s="759">
        <f t="shared" si="655"/>
        <v>0</v>
      </c>
      <c r="BD170" s="763">
        <f t="shared" si="577"/>
        <v>0</v>
      </c>
      <c r="BE170" s="759">
        <f t="shared" si="656"/>
        <v>0</v>
      </c>
      <c r="BF170" s="508"/>
      <c r="BG170" s="508"/>
      <c r="BH170" s="508"/>
      <c r="BI170" s="509"/>
      <c r="BJ170" s="770" t="str">
        <f t="shared" si="657"/>
        <v/>
      </c>
      <c r="BK170" s="772" t="str">
        <f t="shared" si="658"/>
        <v/>
      </c>
      <c r="BL170" s="648">
        <f t="shared" si="659"/>
        <v>0</v>
      </c>
      <c r="BM170" s="836"/>
      <c r="BN170" s="748"/>
      <c r="BO170" s="593"/>
      <c r="BP170" s="902"/>
      <c r="BQ170" s="756"/>
      <c r="BR170" s="756"/>
      <c r="BS170" s="756"/>
      <c r="BT170" s="929" t="str">
        <f t="shared" si="752"/>
        <v/>
      </c>
      <c r="BU170" s="911"/>
      <c r="BV170" s="752"/>
      <c r="BW170" s="751">
        <f>IF(BV170&lt;&gt;0,VLOOKUP(BV170,'整理番号表 （R6時） '!$P$43:$R$49,2,FALSE),)</f>
        <v>0</v>
      </c>
      <c r="BX170" s="758"/>
      <c r="BY170" s="757"/>
      <c r="BZ170" s="759" t="str">
        <f t="shared" si="660"/>
        <v/>
      </c>
      <c r="CA170" s="712"/>
      <c r="CB170" s="759">
        <f t="shared" si="661"/>
        <v>0</v>
      </c>
      <c r="CC170" s="763" t="str">
        <f t="shared" si="578"/>
        <v/>
      </c>
      <c r="CD170" s="754"/>
      <c r="CE170" s="754"/>
      <c r="CF170" s="759">
        <f t="shared" si="662"/>
        <v>0</v>
      </c>
      <c r="CG170" s="748"/>
      <c r="CH170" s="748"/>
      <c r="CI170" s="622"/>
      <c r="CJ170" s="853"/>
      <c r="CK170" s="854"/>
      <c r="CL170" s="665" t="str">
        <f t="shared" si="663"/>
        <v/>
      </c>
      <c r="CM170" s="666" t="str">
        <f t="shared" si="579"/>
        <v/>
      </c>
      <c r="CN170" s="744"/>
      <c r="CO170" s="496"/>
      <c r="CP170" s="762" t="str">
        <f t="shared" si="580"/>
        <v/>
      </c>
      <c r="CQ170" s="740"/>
      <c r="CR170" s="749"/>
      <c r="CS170" s="740"/>
      <c r="CT170" s="740"/>
      <c r="CU170" s="740"/>
      <c r="CV170" s="649" t="str">
        <f t="shared" si="664"/>
        <v/>
      </c>
      <c r="CW170" s="547">
        <f t="shared" si="665"/>
        <v>0</v>
      </c>
      <c r="CX170" s="762" t="str">
        <f t="shared" si="581"/>
        <v/>
      </c>
      <c r="CY170" s="715"/>
      <c r="CZ170" s="740"/>
      <c r="DA170" s="715"/>
      <c r="DB170" s="715"/>
      <c r="DC170" s="714"/>
      <c r="DD170" s="649" t="str">
        <f t="shared" si="666"/>
        <v/>
      </c>
      <c r="DE170" s="547" t="str">
        <f t="shared" si="667"/>
        <v/>
      </c>
      <c r="DF170" s="762">
        <f t="shared" si="668"/>
        <v>0</v>
      </c>
      <c r="DG170" s="762" t="str">
        <f t="shared" si="669"/>
        <v/>
      </c>
      <c r="DH170" s="762">
        <f t="shared" si="670"/>
        <v>0</v>
      </c>
      <c r="DI170" s="762">
        <f t="shared" si="671"/>
        <v>0</v>
      </c>
      <c r="DJ170" s="762">
        <f t="shared" si="672"/>
        <v>0</v>
      </c>
      <c r="DK170" s="762">
        <f t="shared" si="673"/>
        <v>0</v>
      </c>
      <c r="DL170" s="762">
        <f t="shared" si="674"/>
        <v>0</v>
      </c>
      <c r="DM170" s="762" t="str">
        <f t="shared" si="675"/>
        <v/>
      </c>
      <c r="DN170" s="855"/>
      <c r="DO170" s="661">
        <f t="shared" si="755"/>
        <v>0</v>
      </c>
      <c r="DP170" s="336">
        <f t="shared" si="755"/>
        <v>0</v>
      </c>
      <c r="DQ170" s="336">
        <f t="shared" si="755"/>
        <v>0</v>
      </c>
      <c r="DR170" s="336">
        <f t="shared" si="755"/>
        <v>0</v>
      </c>
      <c r="DS170" s="336">
        <f t="shared" si="755"/>
        <v>0</v>
      </c>
      <c r="DT170" s="336">
        <f t="shared" si="755"/>
        <v>0</v>
      </c>
      <c r="DU170" s="336">
        <f t="shared" si="582"/>
        <v>0</v>
      </c>
      <c r="DV170" s="336">
        <f t="shared" si="756"/>
        <v>0</v>
      </c>
      <c r="DW170" s="336">
        <f t="shared" si="756"/>
        <v>0</v>
      </c>
      <c r="DX170" s="336">
        <f t="shared" si="756"/>
        <v>0</v>
      </c>
      <c r="DY170" s="336">
        <f t="shared" si="756"/>
        <v>0</v>
      </c>
      <c r="DZ170" s="336">
        <f t="shared" si="756"/>
        <v>0</v>
      </c>
      <c r="EA170" s="336">
        <f t="shared" si="756"/>
        <v>0</v>
      </c>
      <c r="EB170" s="336">
        <f t="shared" si="583"/>
        <v>0</v>
      </c>
      <c r="EC170" s="336">
        <f t="shared" si="584"/>
        <v>0</v>
      </c>
      <c r="ED170" s="336">
        <f t="shared" si="585"/>
        <v>0</v>
      </c>
      <c r="EE170" s="336">
        <f t="shared" si="586"/>
        <v>0</v>
      </c>
      <c r="EF170" s="336">
        <f t="shared" si="587"/>
        <v>0</v>
      </c>
      <c r="EG170" s="390">
        <f t="shared" si="588"/>
        <v>0</v>
      </c>
      <c r="EH170" s="650">
        <f t="shared" si="676"/>
        <v>0</v>
      </c>
      <c r="EI170" s="650">
        <f>IF($AA170=1,IF(SUM($EH170:EH170)&lt;&gt;1,IF(SUM(GR170,HC170,HL170)&gt;0,1,),),)</f>
        <v>0</v>
      </c>
      <c r="EJ170" s="650">
        <f>IF($AA170=1,IF(SUM($EH170:EI170)&lt;&gt;1,IF(SUM(GS170,HD170,HM170)&gt;0,1,),),)</f>
        <v>0</v>
      </c>
      <c r="EK170" s="650">
        <f>IF($AA170=1,IF(SUM($EH170:EJ170)&lt;&gt;1,IF(SUM(GT170,HE170,HN170)&gt;0,1,),),)</f>
        <v>0</v>
      </c>
      <c r="EL170" s="650">
        <f>IF($AA170=1,IF(SUM($EH170:EK170)&lt;&gt;1,IF(SUM(GU170,GZ170,HF170,HO170)&gt;0,1,),),)</f>
        <v>0</v>
      </c>
      <c r="EM170" s="650">
        <f>IF($AA170=1,IF(SUM($EH170:EK170)&lt;&gt;1,IF(SUM(GV170,HG170,HP170)&gt;0,1,),),)</f>
        <v>0</v>
      </c>
      <c r="EN170" s="650">
        <f>IF($AA170=1,IF(SUM($EH170:EL170)&lt;&gt;1,IF(SUM(GW170,HH170,HQ170)&gt;0,1,),),)</f>
        <v>0</v>
      </c>
      <c r="EO170" s="650">
        <f>IF($AA170=1,IF(SUM($EH170:EM170)&lt;&gt;1,IF(SUM(GX170,HI170,HR170)&gt;0,1,),),)</f>
        <v>0</v>
      </c>
      <c r="EP170" s="650">
        <f>IF($AA170=1,IF(SUM($EH170:EO170)&lt;&gt;1,IF(SUM(GY170,HJ170,HS170,HA170)&gt;0,1,),),)</f>
        <v>0</v>
      </c>
      <c r="EQ170" s="818"/>
      <c r="ER170" s="818"/>
      <c r="ES170" s="818"/>
      <c r="ET170" s="818"/>
      <c r="EU170" s="818"/>
      <c r="EV170" s="818"/>
      <c r="EW170" s="59"/>
      <c r="EX170" s="59"/>
      <c r="EY170" s="59"/>
      <c r="EZ170" s="59"/>
      <c r="FA170" s="59"/>
      <c r="FB170" s="650">
        <f t="shared" si="589"/>
        <v>0</v>
      </c>
      <c r="FC170" s="59"/>
      <c r="FD170" s="59"/>
      <c r="FE170" s="59"/>
      <c r="FF170" s="59"/>
      <c r="FG170" s="59"/>
      <c r="FH170" s="59"/>
      <c r="FI170" s="59"/>
      <c r="FJ170" s="59"/>
      <c r="FK170" s="59"/>
      <c r="FL170" s="59"/>
      <c r="FM170" s="59"/>
      <c r="FN170" s="59"/>
      <c r="FO170" s="59"/>
      <c r="FP170" s="59"/>
      <c r="FQ170" s="59"/>
      <c r="FR170" s="59"/>
      <c r="FS170" s="59"/>
      <c r="FT170" s="59"/>
      <c r="FU170" s="59"/>
      <c r="FV170" s="59"/>
      <c r="FW170" s="59"/>
      <c r="FX170" s="59"/>
      <c r="FY170" s="59"/>
      <c r="FZ170" s="59"/>
      <c r="GA170" s="511"/>
      <c r="GB170" s="59"/>
      <c r="GC170" s="932"/>
      <c r="GD170" s="662"/>
      <c r="GE170" s="512"/>
      <c r="GF170" s="513"/>
      <c r="GG170" s="514"/>
      <c r="GH170" s="514"/>
      <c r="GI170" s="515">
        <f t="shared" si="590"/>
        <v>0</v>
      </c>
      <c r="GJ170" s="516">
        <f t="shared" si="591"/>
        <v>0</v>
      </c>
      <c r="GK170" s="517">
        <f t="shared" si="592"/>
        <v>0</v>
      </c>
      <c r="GL170" s="518">
        <f t="shared" si="593"/>
        <v>0</v>
      </c>
      <c r="GM170" s="518">
        <f t="shared" si="594"/>
        <v>0</v>
      </c>
      <c r="GN170" s="518">
        <f t="shared" si="595"/>
        <v>0</v>
      </c>
      <c r="GO170" s="518">
        <f t="shared" si="596"/>
        <v>0</v>
      </c>
      <c r="GP170" s="517">
        <f t="shared" si="677"/>
        <v>0</v>
      </c>
      <c r="GQ170" s="517">
        <f t="shared" si="678"/>
        <v>0</v>
      </c>
      <c r="GR170" s="517">
        <f>IF($GF170&lt;&gt;1,IF(AND(SUM($GQ170:GQ170)&lt;&gt;1),IF($GI170&gt;=10,1,),),0)</f>
        <v>0</v>
      </c>
      <c r="GS170" s="517">
        <f>IF($GF170&lt;&gt;1,IF(AND(SUM($GQ170:GR170)&lt;&gt;1),IF(AND($GE170=1,$GI170&gt;=4),1,),),0)</f>
        <v>0</v>
      </c>
      <c r="GT170" s="517">
        <f>IF($GF170&lt;&gt;1,IF(AND(SUM($GQ170:GS170)&lt;&gt;1),IF(AND($GE170=1,$GI170&gt;=2),1,),),0)</f>
        <v>0</v>
      </c>
      <c r="GU170" s="517">
        <f>IF($GF170&lt;&gt;1,IF(AND(SUM($GQ170:GT170)&lt;&gt;1),IF(AND($GE170=1,$GI170&gt;0),1,),),0)</f>
        <v>0</v>
      </c>
      <c r="GV170" s="517">
        <f>IF($GF170&lt;&gt;1,IF(AND(SUM($GQ170:GU170)&lt;&gt;1),IF($GI170&gt;=4,1,),),0)</f>
        <v>0</v>
      </c>
      <c r="GW170" s="517">
        <f>IF($GF170&lt;&gt;1,IF(AND(SUM($GQ170:GV170)&lt;&gt;1),IF($GE170=1,1,),),0)</f>
        <v>0</v>
      </c>
      <c r="GX170" s="517">
        <f>IF($GF170&lt;&gt;1,IF(AND(SUM($GQ170:GW170)&lt;&gt;1),IF($GI170&gt;=2,1,),),0)</f>
        <v>0</v>
      </c>
      <c r="GY170" s="517">
        <f>IF($GF170&lt;&gt;1,IF(AND(SUM($GQ170:GX170)&lt;&gt;1),IF($GI170&gt;0,1,),),0)</f>
        <v>0</v>
      </c>
      <c r="GZ170" s="517">
        <f t="shared" si="679"/>
        <v>0</v>
      </c>
      <c r="HA170" s="517">
        <f>IF(AND(SUM($GZ170:GZ170)&lt;&gt;1,$GP170=4,$GF170=1,$GI170&gt;0),1,0)</f>
        <v>0</v>
      </c>
      <c r="HB170" s="517">
        <f t="shared" si="680"/>
        <v>0</v>
      </c>
      <c r="HC170" s="517">
        <f t="shared" si="681"/>
        <v>0</v>
      </c>
      <c r="HD170" s="517">
        <f>IF(AND($GP170=2,SUM($HB170:HC170)&lt;&gt;1),IF(AND($GE170=1,$GJ170&gt;=0.2),1,),)</f>
        <v>0</v>
      </c>
      <c r="HE170" s="517">
        <f>IF(AND($GP170=2,SUM($HB170:HD170)&lt;&gt;1),IF(AND($GE170=1,$GJ170&gt;=0.1),1,),)</f>
        <v>0</v>
      </c>
      <c r="HF170" s="517">
        <f>IF(AND($GP170=2,SUM($HB170:HE170)&lt;&gt;1),IF(AND($GE170=1,$GI170&gt;0),1,),)</f>
        <v>0</v>
      </c>
      <c r="HG170" s="517">
        <f>IF(AND($GP170=2,SUM($HB170:HF170)&lt;&gt;1),IF($GJ170&gt;=0.2,1,),)</f>
        <v>0</v>
      </c>
      <c r="HH170" s="517">
        <f>IF(AND($GP170=2,SUM($HB170:HG170)&lt;&gt;1),IF($GE170=1,1,),)</f>
        <v>0</v>
      </c>
      <c r="HI170" s="517">
        <f>IF(AND($GP170=2,SUM($HB170:HH170)&lt;&gt;1),IF($GJ170&gt;=0.1,1,),)</f>
        <v>0</v>
      </c>
      <c r="HJ170" s="517">
        <f>IF(AND(SUM($HB170:HI170)&lt;&gt;1,$GP170=2,$GI170&gt;0),1,)</f>
        <v>0</v>
      </c>
      <c r="HK170" s="517">
        <f t="shared" si="682"/>
        <v>0</v>
      </c>
      <c r="HL170" s="517">
        <f t="shared" si="683"/>
        <v>0</v>
      </c>
      <c r="HM170" s="517">
        <f>IF(AND($GP170=3,SUM($HK170:HL170)&lt;&gt;1),IF(AND($GE170=1,$GJ170&gt;=0.1),1,),)</f>
        <v>0</v>
      </c>
      <c r="HN170" s="517">
        <f>IF(AND($GP170=3,SUM($HK170:HM170)&lt;&gt;1),IF(AND($GE170=1,$GJ170&gt;=0.05),1,),)</f>
        <v>0</v>
      </c>
      <c r="HO170" s="517">
        <f>IF(AND($GP170=3,SUM($HK170:HN170)&lt;&gt;1),IF(AND($GE170=1,$GI170&gt;0),1,),)</f>
        <v>0</v>
      </c>
      <c r="HP170" s="517">
        <f>IF(AND($GP170=3,SUM($HK170:HO170)&lt;&gt;1),IF($GJ170&gt;=0.1,1,),)</f>
        <v>0</v>
      </c>
      <c r="HQ170" s="517">
        <f>IF(AND($GP170=3,SUM($HK170:HP170)&lt;&gt;1),IF($GE170=1,1,),)</f>
        <v>0</v>
      </c>
      <c r="HR170" s="517">
        <f>IF(AND($GP170=3,SUM($HK170:HQ170)&lt;&gt;1),IF($GJ170&gt;=0.05,1,),)</f>
        <v>0</v>
      </c>
      <c r="HS170" s="517">
        <f>IF(AND(SUM($HK170:HR170)&lt;&gt;1,$GP170=3,$GF170=1,$GI170&gt;0),1,)</f>
        <v>0</v>
      </c>
      <c r="HT170" s="831"/>
      <c r="HU170" s="520">
        <f t="shared" si="684"/>
        <v>0</v>
      </c>
      <c r="HV170" s="521">
        <f t="shared" si="685"/>
        <v>0</v>
      </c>
      <c r="HW170" s="521">
        <f t="shared" si="686"/>
        <v>0</v>
      </c>
      <c r="HX170" s="521">
        <f t="shared" si="687"/>
        <v>0</v>
      </c>
      <c r="HY170" s="521">
        <f t="shared" si="688"/>
        <v>0</v>
      </c>
      <c r="HZ170" s="521">
        <f t="shared" si="689"/>
        <v>0</v>
      </c>
      <c r="IA170" s="521">
        <f t="shared" si="690"/>
        <v>0</v>
      </c>
      <c r="IB170" s="521">
        <f t="shared" si="691"/>
        <v>0</v>
      </c>
      <c r="IC170" s="521">
        <f t="shared" si="692"/>
        <v>0</v>
      </c>
      <c r="ID170" s="521">
        <f t="shared" si="693"/>
        <v>0</v>
      </c>
      <c r="IE170" s="521">
        <f t="shared" si="694"/>
        <v>0</v>
      </c>
      <c r="IF170" s="521">
        <f t="shared" si="695"/>
        <v>0</v>
      </c>
      <c r="IG170" s="521">
        <f t="shared" si="696"/>
        <v>0</v>
      </c>
      <c r="IH170" s="521">
        <f t="shared" si="697"/>
        <v>0</v>
      </c>
      <c r="II170" s="521">
        <f t="shared" si="698"/>
        <v>0</v>
      </c>
      <c r="IJ170" s="521">
        <f t="shared" si="699"/>
        <v>0</v>
      </c>
      <c r="IK170" s="521">
        <f t="shared" si="700"/>
        <v>0</v>
      </c>
      <c r="IL170" s="521">
        <f t="shared" si="701"/>
        <v>0</v>
      </c>
      <c r="IM170" s="521">
        <f t="shared" si="702"/>
        <v>0</v>
      </c>
      <c r="IN170" s="521">
        <f t="shared" si="597"/>
        <v>0</v>
      </c>
      <c r="IO170" s="521">
        <f t="shared" si="598"/>
        <v>0</v>
      </c>
      <c r="IP170" s="521">
        <f t="shared" si="599"/>
        <v>0</v>
      </c>
      <c r="IQ170" s="521">
        <f t="shared" si="600"/>
        <v>0</v>
      </c>
      <c r="IR170" s="521">
        <f t="shared" si="601"/>
        <v>0</v>
      </c>
      <c r="IS170" s="521">
        <f t="shared" si="602"/>
        <v>0</v>
      </c>
      <c r="IT170" s="521">
        <f t="shared" si="603"/>
        <v>0</v>
      </c>
      <c r="IU170" s="521">
        <f t="shared" si="604"/>
        <v>0</v>
      </c>
      <c r="IV170" s="521">
        <f t="shared" si="605"/>
        <v>0</v>
      </c>
      <c r="IW170" s="823">
        <f t="shared" si="606"/>
        <v>0</v>
      </c>
      <c r="IX170" s="521">
        <f t="shared" si="607"/>
        <v>0</v>
      </c>
      <c r="IY170" s="521">
        <f t="shared" si="608"/>
        <v>0</v>
      </c>
      <c r="IZ170" s="823">
        <f t="shared" si="703"/>
        <v>0</v>
      </c>
      <c r="JA170" s="521">
        <f t="shared" si="609"/>
        <v>0</v>
      </c>
      <c r="JB170" s="521">
        <f t="shared" si="610"/>
        <v>0</v>
      </c>
      <c r="JC170" s="521">
        <f t="shared" si="611"/>
        <v>0</v>
      </c>
      <c r="JD170" s="521">
        <f t="shared" si="704"/>
        <v>0</v>
      </c>
      <c r="JE170" s="521">
        <f t="shared" si="705"/>
        <v>0</v>
      </c>
      <c r="JF170" s="521">
        <f t="shared" si="706"/>
        <v>0</v>
      </c>
      <c r="JG170" s="521">
        <f t="shared" si="707"/>
        <v>0</v>
      </c>
      <c r="JH170" s="521">
        <f t="shared" si="708"/>
        <v>0</v>
      </c>
      <c r="JI170" s="521">
        <f t="shared" si="709"/>
        <v>0</v>
      </c>
      <c r="JJ170" s="521">
        <f t="shared" si="710"/>
        <v>0</v>
      </c>
      <c r="JK170" s="521">
        <f t="shared" si="711"/>
        <v>0</v>
      </c>
      <c r="JL170" s="521">
        <f t="shared" si="712"/>
        <v>0</v>
      </c>
      <c r="JM170" s="521">
        <f t="shared" si="713"/>
        <v>0</v>
      </c>
      <c r="JN170" s="521">
        <f t="shared" si="714"/>
        <v>0</v>
      </c>
      <c r="JO170" s="521">
        <f t="shared" si="715"/>
        <v>0</v>
      </c>
      <c r="JP170" s="521">
        <f t="shared" si="716"/>
        <v>0</v>
      </c>
      <c r="JQ170" s="521">
        <f t="shared" si="717"/>
        <v>0</v>
      </c>
      <c r="JR170" s="521">
        <f t="shared" si="718"/>
        <v>0</v>
      </c>
      <c r="JS170" s="521">
        <f t="shared" si="719"/>
        <v>0</v>
      </c>
      <c r="JT170" s="521">
        <f t="shared" si="720"/>
        <v>0</v>
      </c>
      <c r="JU170" s="521">
        <f t="shared" si="721"/>
        <v>0</v>
      </c>
      <c r="JV170" s="521">
        <f t="shared" si="722"/>
        <v>0</v>
      </c>
      <c r="JW170" s="521">
        <f t="shared" si="723"/>
        <v>0</v>
      </c>
      <c r="JX170" s="521">
        <f t="shared" si="724"/>
        <v>0</v>
      </c>
      <c r="JY170" s="521">
        <f t="shared" si="725"/>
        <v>0</v>
      </c>
      <c r="JZ170" s="521">
        <f t="shared" si="726"/>
        <v>0</v>
      </c>
      <c r="KA170" s="521">
        <f t="shared" si="727"/>
        <v>0</v>
      </c>
      <c r="KB170" s="521">
        <f t="shared" si="728"/>
        <v>0</v>
      </c>
      <c r="KC170" s="521">
        <f t="shared" si="729"/>
        <v>0</v>
      </c>
      <c r="KD170" s="521">
        <f t="shared" si="730"/>
        <v>0</v>
      </c>
      <c r="KE170" s="521">
        <f t="shared" si="731"/>
        <v>0</v>
      </c>
      <c r="KF170" s="521">
        <f t="shared" si="612"/>
        <v>0</v>
      </c>
      <c r="KG170" s="521">
        <f t="shared" si="732"/>
        <v>0</v>
      </c>
      <c r="KH170" s="521">
        <f t="shared" si="733"/>
        <v>0</v>
      </c>
      <c r="KI170" s="522">
        <f t="shared" si="734"/>
        <v>0</v>
      </c>
      <c r="KJ170" s="521">
        <f t="shared" si="613"/>
        <v>0</v>
      </c>
      <c r="KK170" s="760">
        <f>IF(H170=1,VLOOKUP(C170,'総括表 (A表)'!$E$12:$AW$542,42,FALSE),)</f>
        <v>0</v>
      </c>
      <c r="KL170" s="524">
        <f t="shared" si="735"/>
        <v>0</v>
      </c>
      <c r="KM170" s="521" t="str">
        <f t="shared" si="614"/>
        <v/>
      </c>
      <c r="KN170" s="521" t="str">
        <f t="shared" si="615"/>
        <v/>
      </c>
      <c r="KO170" s="521" t="str">
        <f t="shared" si="736"/>
        <v/>
      </c>
      <c r="KP170" s="521" t="str">
        <f t="shared" si="616"/>
        <v/>
      </c>
      <c r="KQ170" s="521" t="str">
        <f t="shared" si="617"/>
        <v/>
      </c>
      <c r="KR170" s="521" t="str">
        <f t="shared" si="618"/>
        <v/>
      </c>
      <c r="KS170" s="521" t="str">
        <f t="shared" si="619"/>
        <v/>
      </c>
      <c r="KT170" s="521" t="str">
        <f t="shared" si="620"/>
        <v/>
      </c>
      <c r="KU170" s="760" t="str">
        <f t="shared" si="621"/>
        <v/>
      </c>
      <c r="KV170" s="521" t="str">
        <f t="shared" si="622"/>
        <v/>
      </c>
      <c r="KW170" s="520">
        <f t="shared" si="623"/>
        <v>0</v>
      </c>
      <c r="KX170" s="521" t="str">
        <f t="shared" si="737"/>
        <v/>
      </c>
      <c r="KY170" s="525">
        <f t="shared" si="624"/>
        <v>0</v>
      </c>
      <c r="KZ170" s="521" t="str">
        <f t="shared" si="625"/>
        <v/>
      </c>
      <c r="LA170" s="760" t="str">
        <f t="shared" si="626"/>
        <v/>
      </c>
      <c r="LB170" s="526" t="str">
        <f t="shared" si="627"/>
        <v>○</v>
      </c>
      <c r="LC170" s="520">
        <f t="shared" si="738"/>
        <v>0</v>
      </c>
      <c r="LD170" s="527">
        <f t="shared" si="739"/>
        <v>0</v>
      </c>
      <c r="LE170" s="527" t="str">
        <f t="shared" si="740"/>
        <v/>
      </c>
      <c r="LF170" s="761" t="str">
        <f t="shared" si="741"/>
        <v/>
      </c>
      <c r="LG170" s="735" t="str">
        <f t="shared" si="628"/>
        <v/>
      </c>
      <c r="LH170" s="530" t="str">
        <f t="shared" si="629"/>
        <v>○</v>
      </c>
      <c r="LI170" s="736">
        <f t="shared" si="630"/>
        <v>0</v>
      </c>
      <c r="LJ170" s="761">
        <f t="shared" si="631"/>
        <v>0</v>
      </c>
      <c r="LK170" s="532">
        <f t="shared" si="742"/>
        <v>0</v>
      </c>
      <c r="LL170" s="533" t="str">
        <f t="shared" si="743"/>
        <v>○</v>
      </c>
      <c r="LM170" s="600">
        <f t="shared" si="632"/>
        <v>0</v>
      </c>
      <c r="LN170" s="602" t="str">
        <f t="shared" si="744"/>
        <v>○</v>
      </c>
      <c r="LO170" s="608">
        <f t="shared" si="633"/>
        <v>0</v>
      </c>
      <c r="LP170" s="521" t="str">
        <f t="shared" si="634"/>
        <v/>
      </c>
      <c r="LQ170" s="607">
        <f t="shared" si="635"/>
        <v>0</v>
      </c>
      <c r="LR170" s="521" t="str">
        <f t="shared" si="636"/>
        <v/>
      </c>
      <c r="LS170" s="519" t="str">
        <f t="shared" si="637"/>
        <v/>
      </c>
      <c r="LT170" s="526" t="str">
        <f t="shared" si="638"/>
        <v>○</v>
      </c>
      <c r="LU170" s="601" t="str">
        <f t="shared" si="745"/>
        <v/>
      </c>
      <c r="LV170" s="601">
        <f t="shared" si="746"/>
        <v>0</v>
      </c>
      <c r="LW170" s="761">
        <f t="shared" si="639"/>
        <v>0</v>
      </c>
      <c r="LX170" s="735">
        <f t="shared" si="640"/>
        <v>0</v>
      </c>
      <c r="LY170" s="530" t="str">
        <f t="shared" si="641"/>
        <v>○</v>
      </c>
      <c r="LZ170" s="736">
        <f t="shared" si="642"/>
        <v>0</v>
      </c>
      <c r="MA170" s="761">
        <f t="shared" si="643"/>
        <v>0</v>
      </c>
      <c r="MB170" s="532">
        <f t="shared" si="644"/>
        <v>0</v>
      </c>
      <c r="MC170" s="533" t="str">
        <f t="shared" si="747"/>
        <v>○</v>
      </c>
      <c r="MD170" s="473">
        <f>IF(AND($H170=1,$T170=1),SUMIF($E$14:$E$213,E170,$CA$14:CA369),0)</f>
        <v>0</v>
      </c>
      <c r="ME170" s="856" t="str">
        <f t="shared" si="645"/>
        <v>○</v>
      </c>
      <c r="MF170" s="869" t="str">
        <f t="shared" si="748"/>
        <v/>
      </c>
      <c r="MG170" s="870" t="str">
        <f t="shared" si="646"/>
        <v/>
      </c>
      <c r="MH170" s="871" t="str">
        <f t="shared" si="647"/>
        <v/>
      </c>
      <c r="MI170" s="872" t="str">
        <f t="shared" si="749"/>
        <v/>
      </c>
      <c r="MJ170" s="873" t="str">
        <f t="shared" si="648"/>
        <v/>
      </c>
      <c r="MK170" s="874">
        <f t="shared" si="649"/>
        <v>0</v>
      </c>
    </row>
    <row r="171" spans="1:349" s="739" customFormat="1" ht="18.649999999999999" customHeight="1">
      <c r="A171" s="610">
        <f t="shared" si="559"/>
        <v>0</v>
      </c>
      <c r="B171" s="610">
        <f t="shared" si="563"/>
        <v>0</v>
      </c>
      <c r="C171" s="610">
        <f t="shared" si="570"/>
        <v>0</v>
      </c>
      <c r="D171" s="610">
        <f t="shared" si="564"/>
        <v>0</v>
      </c>
      <c r="E171" s="610">
        <f t="shared" si="565"/>
        <v>0</v>
      </c>
      <c r="F171" s="610">
        <f t="shared" si="566"/>
        <v>0</v>
      </c>
      <c r="G171" s="610">
        <f t="shared" si="567"/>
        <v>0</v>
      </c>
      <c r="H171" s="610">
        <f t="shared" si="568"/>
        <v>0</v>
      </c>
      <c r="I171" s="611">
        <f t="shared" si="576"/>
        <v>158</v>
      </c>
      <c r="J171" s="719"/>
      <c r="K171" s="720"/>
      <c r="L171" s="720"/>
      <c r="M171" s="720"/>
      <c r="N171" s="924"/>
      <c r="O171" s="918"/>
      <c r="P171" s="742"/>
      <c r="Q171" s="637">
        <f t="shared" si="650"/>
        <v>0</v>
      </c>
      <c r="R171" s="723"/>
      <c r="S171" s="724"/>
      <c r="T171" s="724"/>
      <c r="U171" s="724"/>
      <c r="V171" s="762">
        <f t="shared" si="569"/>
        <v>0</v>
      </c>
      <c r="W171" s="741"/>
      <c r="X171" s="745"/>
      <c r="Y171" s="745"/>
      <c r="Z171" s="741"/>
      <c r="AA171" s="639" t="str">
        <f t="shared" si="651"/>
        <v/>
      </c>
      <c r="AB171" s="640" t="str">
        <f t="shared" si="652"/>
        <v/>
      </c>
      <c r="AC171" s="731"/>
      <c r="AD171" s="641">
        <f t="shared" si="653"/>
        <v>0</v>
      </c>
      <c r="AE171" s="729"/>
      <c r="AF171" s="728">
        <f>'整理番号表 （R6時） '!$AC171</f>
        <v>0</v>
      </c>
      <c r="AG171" s="730">
        <f t="shared" si="560"/>
        <v>0</v>
      </c>
      <c r="AH171" s="731"/>
      <c r="AI171" s="731"/>
      <c r="AJ171" s="639">
        <f>IF(AI171&lt;&gt;0,VLOOKUP(AI171,'整理番号表 （R6時） '!$B$20:$F$47,2,FALSE),)</f>
        <v>0</v>
      </c>
      <c r="AK171" s="733"/>
      <c r="AL171" s="733"/>
      <c r="AM171" s="733"/>
      <c r="AN171" s="752"/>
      <c r="AO171" s="644" t="str">
        <f>IF(AND($S171=1,$AN171&lt;&gt;0),VLOOKUP(AN171,'整理番号表 （R6時） '!$P$6:$Q$39,2,FALSE),IF(AND($T171=1,$AN171&gt;0,$AN171&lt;=8),VLOOKUP($AN171,'整理番号表 （R6時） '!$P$6:$Q$13,2,FALSE),IF($AN171&gt;=9,"ﾘｰｽは1～8の数字を選択","")))</f>
        <v/>
      </c>
      <c r="AP171" s="865"/>
      <c r="AQ171" s="645">
        <f t="shared" si="654"/>
        <v>0</v>
      </c>
      <c r="AR171" s="810"/>
      <c r="AS171" s="741"/>
      <c r="AT171" s="756"/>
      <c r="AU171" s="757"/>
      <c r="AV171" s="755"/>
      <c r="AW171" s="752"/>
      <c r="AX171" s="751">
        <f>IF(AW171&lt;&gt;0,VLOOKUP(AW171,'整理番号表 （R6時） '!$P$43:$R$49,2,FALSE),)</f>
        <v>0</v>
      </c>
      <c r="AY171" s="758"/>
      <c r="AZ171" s="757"/>
      <c r="BA171" s="755"/>
      <c r="BB171" s="754"/>
      <c r="BC171" s="759">
        <f t="shared" si="655"/>
        <v>0</v>
      </c>
      <c r="BD171" s="763">
        <f t="shared" si="577"/>
        <v>0</v>
      </c>
      <c r="BE171" s="759">
        <f t="shared" si="656"/>
        <v>0</v>
      </c>
      <c r="BF171" s="508"/>
      <c r="BG171" s="508"/>
      <c r="BH171" s="508"/>
      <c r="BI171" s="509"/>
      <c r="BJ171" s="770" t="str">
        <f t="shared" si="657"/>
        <v/>
      </c>
      <c r="BK171" s="772" t="str">
        <f t="shared" si="658"/>
        <v/>
      </c>
      <c r="BL171" s="648">
        <f t="shared" si="659"/>
        <v>0</v>
      </c>
      <c r="BM171" s="836"/>
      <c r="BN171" s="748"/>
      <c r="BO171" s="593"/>
      <c r="BP171" s="902"/>
      <c r="BQ171" s="756"/>
      <c r="BR171" s="756"/>
      <c r="BS171" s="756"/>
      <c r="BT171" s="929" t="str">
        <f t="shared" si="752"/>
        <v/>
      </c>
      <c r="BU171" s="911"/>
      <c r="BV171" s="752"/>
      <c r="BW171" s="751">
        <f>IF(BV171&lt;&gt;0,VLOOKUP(BV171,'整理番号表 （R6時） '!$P$43:$R$49,2,FALSE),)</f>
        <v>0</v>
      </c>
      <c r="BX171" s="758"/>
      <c r="BY171" s="757"/>
      <c r="BZ171" s="759" t="str">
        <f t="shared" si="660"/>
        <v/>
      </c>
      <c r="CA171" s="712"/>
      <c r="CB171" s="759">
        <f t="shared" si="661"/>
        <v>0</v>
      </c>
      <c r="CC171" s="763" t="str">
        <f t="shared" si="578"/>
        <v/>
      </c>
      <c r="CD171" s="754"/>
      <c r="CE171" s="754"/>
      <c r="CF171" s="759">
        <f t="shared" si="662"/>
        <v>0</v>
      </c>
      <c r="CG171" s="748"/>
      <c r="CH171" s="748"/>
      <c r="CI171" s="622"/>
      <c r="CJ171" s="853"/>
      <c r="CK171" s="854"/>
      <c r="CL171" s="665" t="str">
        <f t="shared" si="663"/>
        <v/>
      </c>
      <c r="CM171" s="666" t="str">
        <f t="shared" si="579"/>
        <v/>
      </c>
      <c r="CN171" s="744"/>
      <c r="CO171" s="496"/>
      <c r="CP171" s="762" t="str">
        <f t="shared" si="580"/>
        <v/>
      </c>
      <c r="CQ171" s="740"/>
      <c r="CR171" s="749"/>
      <c r="CS171" s="740"/>
      <c r="CT171" s="740"/>
      <c r="CU171" s="740"/>
      <c r="CV171" s="649" t="str">
        <f t="shared" si="664"/>
        <v/>
      </c>
      <c r="CW171" s="547">
        <f t="shared" si="665"/>
        <v>0</v>
      </c>
      <c r="CX171" s="762" t="str">
        <f t="shared" si="581"/>
        <v/>
      </c>
      <c r="CY171" s="715"/>
      <c r="CZ171" s="740"/>
      <c r="DA171" s="715"/>
      <c r="DB171" s="715"/>
      <c r="DC171" s="714"/>
      <c r="DD171" s="649" t="str">
        <f t="shared" si="666"/>
        <v/>
      </c>
      <c r="DE171" s="547" t="str">
        <f t="shared" si="667"/>
        <v/>
      </c>
      <c r="DF171" s="762">
        <f t="shared" si="668"/>
        <v>0</v>
      </c>
      <c r="DG171" s="762" t="str">
        <f t="shared" si="669"/>
        <v/>
      </c>
      <c r="DH171" s="762">
        <f t="shared" si="670"/>
        <v>0</v>
      </c>
      <c r="DI171" s="762">
        <f t="shared" si="671"/>
        <v>0</v>
      </c>
      <c r="DJ171" s="762">
        <f t="shared" si="672"/>
        <v>0</v>
      </c>
      <c r="DK171" s="762">
        <f t="shared" si="673"/>
        <v>0</v>
      </c>
      <c r="DL171" s="762">
        <f t="shared" si="674"/>
        <v>0</v>
      </c>
      <c r="DM171" s="762" t="str">
        <f t="shared" si="675"/>
        <v/>
      </c>
      <c r="DN171" s="855"/>
      <c r="DO171" s="661">
        <f t="shared" si="755"/>
        <v>0</v>
      </c>
      <c r="DP171" s="336">
        <f t="shared" si="755"/>
        <v>0</v>
      </c>
      <c r="DQ171" s="336">
        <f t="shared" si="755"/>
        <v>0</v>
      </c>
      <c r="DR171" s="336">
        <f t="shared" si="755"/>
        <v>0</v>
      </c>
      <c r="DS171" s="336">
        <f t="shared" si="755"/>
        <v>0</v>
      </c>
      <c r="DT171" s="336">
        <f t="shared" si="755"/>
        <v>0</v>
      </c>
      <c r="DU171" s="336">
        <f t="shared" si="582"/>
        <v>0</v>
      </c>
      <c r="DV171" s="336">
        <f t="shared" si="756"/>
        <v>0</v>
      </c>
      <c r="DW171" s="336">
        <f t="shared" si="756"/>
        <v>0</v>
      </c>
      <c r="DX171" s="336">
        <f t="shared" si="756"/>
        <v>0</v>
      </c>
      <c r="DY171" s="336">
        <f t="shared" si="756"/>
        <v>0</v>
      </c>
      <c r="DZ171" s="336">
        <f t="shared" si="756"/>
        <v>0</v>
      </c>
      <c r="EA171" s="336">
        <f t="shared" si="756"/>
        <v>0</v>
      </c>
      <c r="EB171" s="336">
        <f t="shared" si="583"/>
        <v>0</v>
      </c>
      <c r="EC171" s="336">
        <f t="shared" si="584"/>
        <v>0</v>
      </c>
      <c r="ED171" s="336">
        <f t="shared" si="585"/>
        <v>0</v>
      </c>
      <c r="EE171" s="336">
        <f t="shared" si="586"/>
        <v>0</v>
      </c>
      <c r="EF171" s="336">
        <f t="shared" si="587"/>
        <v>0</v>
      </c>
      <c r="EG171" s="390">
        <f t="shared" si="588"/>
        <v>0</v>
      </c>
      <c r="EH171" s="650">
        <f t="shared" si="676"/>
        <v>0</v>
      </c>
      <c r="EI171" s="650">
        <f>IF($AA171=1,IF(SUM($EH171:EH171)&lt;&gt;1,IF(SUM(GR171,HC171,HL171)&gt;0,1,),),)</f>
        <v>0</v>
      </c>
      <c r="EJ171" s="650">
        <f>IF($AA171=1,IF(SUM($EH171:EI171)&lt;&gt;1,IF(SUM(GS171,HD171,HM171)&gt;0,1,),),)</f>
        <v>0</v>
      </c>
      <c r="EK171" s="650">
        <f>IF($AA171=1,IF(SUM($EH171:EJ171)&lt;&gt;1,IF(SUM(GT171,HE171,HN171)&gt;0,1,),),)</f>
        <v>0</v>
      </c>
      <c r="EL171" s="650">
        <f>IF($AA171=1,IF(SUM($EH171:EK171)&lt;&gt;1,IF(SUM(GU171,GZ171,HF171,HO171)&gt;0,1,),),)</f>
        <v>0</v>
      </c>
      <c r="EM171" s="650">
        <f>IF($AA171=1,IF(SUM($EH171:EK171)&lt;&gt;1,IF(SUM(GV171,HG171,HP171)&gt;0,1,),),)</f>
        <v>0</v>
      </c>
      <c r="EN171" s="650">
        <f>IF($AA171=1,IF(SUM($EH171:EL171)&lt;&gt;1,IF(SUM(GW171,HH171,HQ171)&gt;0,1,),),)</f>
        <v>0</v>
      </c>
      <c r="EO171" s="650">
        <f>IF($AA171=1,IF(SUM($EH171:EM171)&lt;&gt;1,IF(SUM(GX171,HI171,HR171)&gt;0,1,),),)</f>
        <v>0</v>
      </c>
      <c r="EP171" s="650">
        <f>IF($AA171=1,IF(SUM($EH171:EO171)&lt;&gt;1,IF(SUM(GY171,HJ171,HS171,HA171)&gt;0,1,),),)</f>
        <v>0</v>
      </c>
      <c r="EQ171" s="818"/>
      <c r="ER171" s="818"/>
      <c r="ES171" s="818"/>
      <c r="ET171" s="818"/>
      <c r="EU171" s="818"/>
      <c r="EV171" s="818"/>
      <c r="EW171" s="59"/>
      <c r="EX171" s="59"/>
      <c r="EY171" s="59"/>
      <c r="EZ171" s="59"/>
      <c r="FA171" s="59"/>
      <c r="FB171" s="650">
        <f t="shared" si="589"/>
        <v>0</v>
      </c>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11"/>
      <c r="GB171" s="59"/>
      <c r="GC171" s="932"/>
      <c r="GD171" s="662"/>
      <c r="GE171" s="512"/>
      <c r="GF171" s="513"/>
      <c r="GG171" s="514"/>
      <c r="GH171" s="514"/>
      <c r="GI171" s="515">
        <f t="shared" si="590"/>
        <v>0</v>
      </c>
      <c r="GJ171" s="516">
        <f t="shared" si="591"/>
        <v>0</v>
      </c>
      <c r="GK171" s="517">
        <f t="shared" si="592"/>
        <v>0</v>
      </c>
      <c r="GL171" s="518">
        <f t="shared" si="593"/>
        <v>0</v>
      </c>
      <c r="GM171" s="518">
        <f t="shared" si="594"/>
        <v>0</v>
      </c>
      <c r="GN171" s="518">
        <f t="shared" si="595"/>
        <v>0</v>
      </c>
      <c r="GO171" s="518">
        <f t="shared" si="596"/>
        <v>0</v>
      </c>
      <c r="GP171" s="517">
        <f t="shared" si="677"/>
        <v>0</v>
      </c>
      <c r="GQ171" s="517">
        <f t="shared" si="678"/>
        <v>0</v>
      </c>
      <c r="GR171" s="517">
        <f>IF($GF171&lt;&gt;1,IF(AND(SUM($GQ171:GQ171)&lt;&gt;1),IF($GI171&gt;=10,1,),),0)</f>
        <v>0</v>
      </c>
      <c r="GS171" s="517">
        <f>IF($GF171&lt;&gt;1,IF(AND(SUM($GQ171:GR171)&lt;&gt;1),IF(AND($GE171=1,$GI171&gt;=4),1,),),0)</f>
        <v>0</v>
      </c>
      <c r="GT171" s="517">
        <f>IF($GF171&lt;&gt;1,IF(AND(SUM($GQ171:GS171)&lt;&gt;1),IF(AND($GE171=1,$GI171&gt;=2),1,),),0)</f>
        <v>0</v>
      </c>
      <c r="GU171" s="517">
        <f>IF($GF171&lt;&gt;1,IF(AND(SUM($GQ171:GT171)&lt;&gt;1),IF(AND($GE171=1,$GI171&gt;0),1,),),0)</f>
        <v>0</v>
      </c>
      <c r="GV171" s="517">
        <f>IF($GF171&lt;&gt;1,IF(AND(SUM($GQ171:GU171)&lt;&gt;1),IF($GI171&gt;=4,1,),),0)</f>
        <v>0</v>
      </c>
      <c r="GW171" s="517">
        <f>IF($GF171&lt;&gt;1,IF(AND(SUM($GQ171:GV171)&lt;&gt;1),IF($GE171=1,1,),),0)</f>
        <v>0</v>
      </c>
      <c r="GX171" s="517">
        <f>IF($GF171&lt;&gt;1,IF(AND(SUM($GQ171:GW171)&lt;&gt;1),IF($GI171&gt;=2,1,),),0)</f>
        <v>0</v>
      </c>
      <c r="GY171" s="517">
        <f>IF($GF171&lt;&gt;1,IF(AND(SUM($GQ171:GX171)&lt;&gt;1),IF($GI171&gt;0,1,),),0)</f>
        <v>0</v>
      </c>
      <c r="GZ171" s="517">
        <f t="shared" si="679"/>
        <v>0</v>
      </c>
      <c r="HA171" s="517">
        <f>IF(AND(SUM($GZ171:GZ171)&lt;&gt;1,$GP171=4,$GF171=1,$GI171&gt;0),1,0)</f>
        <v>0</v>
      </c>
      <c r="HB171" s="517">
        <f t="shared" si="680"/>
        <v>0</v>
      </c>
      <c r="HC171" s="517">
        <f t="shared" si="681"/>
        <v>0</v>
      </c>
      <c r="HD171" s="517">
        <f>IF(AND($GP171=2,SUM($HB171:HC171)&lt;&gt;1),IF(AND($GE171=1,$GJ171&gt;=0.2),1,),)</f>
        <v>0</v>
      </c>
      <c r="HE171" s="517">
        <f>IF(AND($GP171=2,SUM($HB171:HD171)&lt;&gt;1),IF(AND($GE171=1,$GJ171&gt;=0.1),1,),)</f>
        <v>0</v>
      </c>
      <c r="HF171" s="517">
        <f>IF(AND($GP171=2,SUM($HB171:HE171)&lt;&gt;1),IF(AND($GE171=1,$GI171&gt;0),1,),)</f>
        <v>0</v>
      </c>
      <c r="HG171" s="517">
        <f>IF(AND($GP171=2,SUM($HB171:HF171)&lt;&gt;1),IF($GJ171&gt;=0.2,1,),)</f>
        <v>0</v>
      </c>
      <c r="HH171" s="517">
        <f>IF(AND($GP171=2,SUM($HB171:HG171)&lt;&gt;1),IF($GE171=1,1,),)</f>
        <v>0</v>
      </c>
      <c r="HI171" s="517">
        <f>IF(AND($GP171=2,SUM($HB171:HH171)&lt;&gt;1),IF($GJ171&gt;=0.1,1,),)</f>
        <v>0</v>
      </c>
      <c r="HJ171" s="517">
        <f>IF(AND(SUM($HB171:HI171)&lt;&gt;1,$GP171=2,$GI171&gt;0),1,)</f>
        <v>0</v>
      </c>
      <c r="HK171" s="517">
        <f t="shared" si="682"/>
        <v>0</v>
      </c>
      <c r="HL171" s="517">
        <f t="shared" si="683"/>
        <v>0</v>
      </c>
      <c r="HM171" s="517">
        <f>IF(AND($GP171=3,SUM($HK171:HL171)&lt;&gt;1),IF(AND($GE171=1,$GJ171&gt;=0.1),1,),)</f>
        <v>0</v>
      </c>
      <c r="HN171" s="517">
        <f>IF(AND($GP171=3,SUM($HK171:HM171)&lt;&gt;1),IF(AND($GE171=1,$GJ171&gt;=0.05),1,),)</f>
        <v>0</v>
      </c>
      <c r="HO171" s="517">
        <f>IF(AND($GP171=3,SUM($HK171:HN171)&lt;&gt;1),IF(AND($GE171=1,$GI171&gt;0),1,),)</f>
        <v>0</v>
      </c>
      <c r="HP171" s="517">
        <f>IF(AND($GP171=3,SUM($HK171:HO171)&lt;&gt;1),IF($GJ171&gt;=0.1,1,),)</f>
        <v>0</v>
      </c>
      <c r="HQ171" s="517">
        <f>IF(AND($GP171=3,SUM($HK171:HP171)&lt;&gt;1),IF($GE171=1,1,),)</f>
        <v>0</v>
      </c>
      <c r="HR171" s="517">
        <f>IF(AND($GP171=3,SUM($HK171:HQ171)&lt;&gt;1),IF($GJ171&gt;=0.05,1,),)</f>
        <v>0</v>
      </c>
      <c r="HS171" s="517">
        <f>IF(AND(SUM($HK171:HR171)&lt;&gt;1,$GP171=3,$GF171=1,$GI171&gt;0),1,)</f>
        <v>0</v>
      </c>
      <c r="HT171" s="831"/>
      <c r="HU171" s="520">
        <f t="shared" si="684"/>
        <v>0</v>
      </c>
      <c r="HV171" s="521">
        <f t="shared" si="685"/>
        <v>0</v>
      </c>
      <c r="HW171" s="521">
        <f t="shared" si="686"/>
        <v>0</v>
      </c>
      <c r="HX171" s="521">
        <f t="shared" si="687"/>
        <v>0</v>
      </c>
      <c r="HY171" s="521">
        <f t="shared" si="688"/>
        <v>0</v>
      </c>
      <c r="HZ171" s="521">
        <f t="shared" si="689"/>
        <v>0</v>
      </c>
      <c r="IA171" s="521">
        <f t="shared" si="690"/>
        <v>0</v>
      </c>
      <c r="IB171" s="521">
        <f t="shared" si="691"/>
        <v>0</v>
      </c>
      <c r="IC171" s="521">
        <f t="shared" si="692"/>
        <v>0</v>
      </c>
      <c r="ID171" s="521">
        <f t="shared" si="693"/>
        <v>0</v>
      </c>
      <c r="IE171" s="521">
        <f t="shared" si="694"/>
        <v>0</v>
      </c>
      <c r="IF171" s="521">
        <f t="shared" si="695"/>
        <v>0</v>
      </c>
      <c r="IG171" s="521">
        <f t="shared" si="696"/>
        <v>0</v>
      </c>
      <c r="IH171" s="521">
        <f t="shared" si="697"/>
        <v>0</v>
      </c>
      <c r="II171" s="521">
        <f t="shared" si="698"/>
        <v>0</v>
      </c>
      <c r="IJ171" s="521">
        <f t="shared" si="699"/>
        <v>0</v>
      </c>
      <c r="IK171" s="521">
        <f t="shared" si="700"/>
        <v>0</v>
      </c>
      <c r="IL171" s="521">
        <f t="shared" si="701"/>
        <v>0</v>
      </c>
      <c r="IM171" s="521">
        <f t="shared" si="702"/>
        <v>0</v>
      </c>
      <c r="IN171" s="521">
        <f t="shared" si="597"/>
        <v>0</v>
      </c>
      <c r="IO171" s="521">
        <f t="shared" si="598"/>
        <v>0</v>
      </c>
      <c r="IP171" s="521">
        <f t="shared" si="599"/>
        <v>0</v>
      </c>
      <c r="IQ171" s="521">
        <f t="shared" si="600"/>
        <v>0</v>
      </c>
      <c r="IR171" s="521">
        <f t="shared" si="601"/>
        <v>0</v>
      </c>
      <c r="IS171" s="521">
        <f t="shared" si="602"/>
        <v>0</v>
      </c>
      <c r="IT171" s="521">
        <f t="shared" si="603"/>
        <v>0</v>
      </c>
      <c r="IU171" s="521">
        <f t="shared" si="604"/>
        <v>0</v>
      </c>
      <c r="IV171" s="521">
        <f t="shared" si="605"/>
        <v>0</v>
      </c>
      <c r="IW171" s="823">
        <f t="shared" si="606"/>
        <v>0</v>
      </c>
      <c r="IX171" s="521">
        <f t="shared" si="607"/>
        <v>0</v>
      </c>
      <c r="IY171" s="521">
        <f t="shared" si="608"/>
        <v>0</v>
      </c>
      <c r="IZ171" s="823">
        <f t="shared" si="703"/>
        <v>0</v>
      </c>
      <c r="JA171" s="521">
        <f t="shared" si="609"/>
        <v>0</v>
      </c>
      <c r="JB171" s="521">
        <f t="shared" si="610"/>
        <v>0</v>
      </c>
      <c r="JC171" s="521">
        <f t="shared" si="611"/>
        <v>0</v>
      </c>
      <c r="JD171" s="521">
        <f t="shared" si="704"/>
        <v>0</v>
      </c>
      <c r="JE171" s="521">
        <f t="shared" si="705"/>
        <v>0</v>
      </c>
      <c r="JF171" s="521">
        <f t="shared" si="706"/>
        <v>0</v>
      </c>
      <c r="JG171" s="521">
        <f t="shared" si="707"/>
        <v>0</v>
      </c>
      <c r="JH171" s="521">
        <f t="shared" si="708"/>
        <v>0</v>
      </c>
      <c r="JI171" s="521">
        <f t="shared" si="709"/>
        <v>0</v>
      </c>
      <c r="JJ171" s="521">
        <f t="shared" si="710"/>
        <v>0</v>
      </c>
      <c r="JK171" s="521">
        <f t="shared" si="711"/>
        <v>0</v>
      </c>
      <c r="JL171" s="521">
        <f t="shared" si="712"/>
        <v>0</v>
      </c>
      <c r="JM171" s="521">
        <f t="shared" si="713"/>
        <v>0</v>
      </c>
      <c r="JN171" s="521">
        <f t="shared" si="714"/>
        <v>0</v>
      </c>
      <c r="JO171" s="521">
        <f t="shared" si="715"/>
        <v>0</v>
      </c>
      <c r="JP171" s="521">
        <f t="shared" si="716"/>
        <v>0</v>
      </c>
      <c r="JQ171" s="521">
        <f t="shared" si="717"/>
        <v>0</v>
      </c>
      <c r="JR171" s="521">
        <f t="shared" si="718"/>
        <v>0</v>
      </c>
      <c r="JS171" s="521">
        <f t="shared" si="719"/>
        <v>0</v>
      </c>
      <c r="JT171" s="521">
        <f t="shared" si="720"/>
        <v>0</v>
      </c>
      <c r="JU171" s="521">
        <f t="shared" si="721"/>
        <v>0</v>
      </c>
      <c r="JV171" s="521">
        <f t="shared" si="722"/>
        <v>0</v>
      </c>
      <c r="JW171" s="521">
        <f t="shared" si="723"/>
        <v>0</v>
      </c>
      <c r="JX171" s="521">
        <f t="shared" si="724"/>
        <v>0</v>
      </c>
      <c r="JY171" s="521">
        <f t="shared" si="725"/>
        <v>0</v>
      </c>
      <c r="JZ171" s="521">
        <f t="shared" si="726"/>
        <v>0</v>
      </c>
      <c r="KA171" s="521">
        <f t="shared" si="727"/>
        <v>0</v>
      </c>
      <c r="KB171" s="521">
        <f t="shared" si="728"/>
        <v>0</v>
      </c>
      <c r="KC171" s="521">
        <f t="shared" si="729"/>
        <v>0</v>
      </c>
      <c r="KD171" s="521">
        <f t="shared" si="730"/>
        <v>0</v>
      </c>
      <c r="KE171" s="521">
        <f t="shared" si="731"/>
        <v>0</v>
      </c>
      <c r="KF171" s="521">
        <f t="shared" si="612"/>
        <v>0</v>
      </c>
      <c r="KG171" s="521">
        <f t="shared" si="732"/>
        <v>0</v>
      </c>
      <c r="KH171" s="521">
        <f t="shared" si="733"/>
        <v>0</v>
      </c>
      <c r="KI171" s="522">
        <f t="shared" si="734"/>
        <v>0</v>
      </c>
      <c r="KJ171" s="521">
        <f t="shared" si="613"/>
        <v>0</v>
      </c>
      <c r="KK171" s="760">
        <f>IF(H171=1,VLOOKUP(C171,'総括表 (A表)'!$E$12:$AW$542,42,FALSE),)</f>
        <v>0</v>
      </c>
      <c r="KL171" s="524">
        <f t="shared" si="735"/>
        <v>0</v>
      </c>
      <c r="KM171" s="521" t="str">
        <f t="shared" si="614"/>
        <v/>
      </c>
      <c r="KN171" s="521" t="str">
        <f t="shared" si="615"/>
        <v/>
      </c>
      <c r="KO171" s="521" t="str">
        <f t="shared" si="736"/>
        <v/>
      </c>
      <c r="KP171" s="521" t="str">
        <f t="shared" si="616"/>
        <v/>
      </c>
      <c r="KQ171" s="521" t="str">
        <f t="shared" si="617"/>
        <v/>
      </c>
      <c r="KR171" s="521" t="str">
        <f t="shared" si="618"/>
        <v/>
      </c>
      <c r="KS171" s="521" t="str">
        <f t="shared" si="619"/>
        <v/>
      </c>
      <c r="KT171" s="521" t="str">
        <f t="shared" si="620"/>
        <v/>
      </c>
      <c r="KU171" s="760" t="str">
        <f t="shared" si="621"/>
        <v/>
      </c>
      <c r="KV171" s="521" t="str">
        <f t="shared" si="622"/>
        <v/>
      </c>
      <c r="KW171" s="520">
        <f t="shared" si="623"/>
        <v>0</v>
      </c>
      <c r="KX171" s="521" t="str">
        <f t="shared" si="737"/>
        <v/>
      </c>
      <c r="KY171" s="525">
        <f t="shared" si="624"/>
        <v>0</v>
      </c>
      <c r="KZ171" s="521" t="str">
        <f t="shared" si="625"/>
        <v/>
      </c>
      <c r="LA171" s="760" t="str">
        <f t="shared" si="626"/>
        <v/>
      </c>
      <c r="LB171" s="526" t="str">
        <f t="shared" si="627"/>
        <v>○</v>
      </c>
      <c r="LC171" s="520">
        <f t="shared" si="738"/>
        <v>0</v>
      </c>
      <c r="LD171" s="527">
        <f t="shared" si="739"/>
        <v>0</v>
      </c>
      <c r="LE171" s="527" t="str">
        <f t="shared" si="740"/>
        <v/>
      </c>
      <c r="LF171" s="761" t="str">
        <f t="shared" si="741"/>
        <v/>
      </c>
      <c r="LG171" s="735" t="str">
        <f t="shared" si="628"/>
        <v/>
      </c>
      <c r="LH171" s="530" t="str">
        <f t="shared" si="629"/>
        <v>○</v>
      </c>
      <c r="LI171" s="736">
        <f t="shared" si="630"/>
        <v>0</v>
      </c>
      <c r="LJ171" s="761">
        <f t="shared" si="631"/>
        <v>0</v>
      </c>
      <c r="LK171" s="532">
        <f t="shared" si="742"/>
        <v>0</v>
      </c>
      <c r="LL171" s="533" t="str">
        <f t="shared" si="743"/>
        <v>○</v>
      </c>
      <c r="LM171" s="600">
        <f t="shared" si="632"/>
        <v>0</v>
      </c>
      <c r="LN171" s="602" t="str">
        <f t="shared" si="744"/>
        <v>○</v>
      </c>
      <c r="LO171" s="608">
        <f t="shared" si="633"/>
        <v>0</v>
      </c>
      <c r="LP171" s="521" t="str">
        <f t="shared" si="634"/>
        <v/>
      </c>
      <c r="LQ171" s="607">
        <f t="shared" si="635"/>
        <v>0</v>
      </c>
      <c r="LR171" s="521" t="str">
        <f t="shared" si="636"/>
        <v/>
      </c>
      <c r="LS171" s="519" t="str">
        <f t="shared" si="637"/>
        <v/>
      </c>
      <c r="LT171" s="526" t="str">
        <f t="shared" si="638"/>
        <v>○</v>
      </c>
      <c r="LU171" s="601" t="str">
        <f t="shared" si="745"/>
        <v/>
      </c>
      <c r="LV171" s="601">
        <f t="shared" si="746"/>
        <v>0</v>
      </c>
      <c r="LW171" s="761">
        <f t="shared" si="639"/>
        <v>0</v>
      </c>
      <c r="LX171" s="735">
        <f t="shared" si="640"/>
        <v>0</v>
      </c>
      <c r="LY171" s="530" t="str">
        <f t="shared" si="641"/>
        <v>○</v>
      </c>
      <c r="LZ171" s="736">
        <f t="shared" si="642"/>
        <v>0</v>
      </c>
      <c r="MA171" s="761">
        <f t="shared" si="643"/>
        <v>0</v>
      </c>
      <c r="MB171" s="532">
        <f t="shared" si="644"/>
        <v>0</v>
      </c>
      <c r="MC171" s="533" t="str">
        <f t="shared" si="747"/>
        <v>○</v>
      </c>
      <c r="MD171" s="473">
        <f>IF(AND($H171=1,$T171=1),SUMIF($E$14:$E$213,E171,$CA$14:CA370),0)</f>
        <v>0</v>
      </c>
      <c r="ME171" s="856" t="str">
        <f t="shared" si="645"/>
        <v>○</v>
      </c>
      <c r="MF171" s="869" t="str">
        <f t="shared" si="748"/>
        <v/>
      </c>
      <c r="MG171" s="870" t="str">
        <f t="shared" si="646"/>
        <v/>
      </c>
      <c r="MH171" s="871" t="str">
        <f t="shared" si="647"/>
        <v/>
      </c>
      <c r="MI171" s="872" t="str">
        <f t="shared" si="749"/>
        <v/>
      </c>
      <c r="MJ171" s="873" t="str">
        <f t="shared" si="648"/>
        <v/>
      </c>
      <c r="MK171" s="874">
        <f t="shared" si="649"/>
        <v>0</v>
      </c>
    </row>
    <row r="172" spans="1:349" s="739" customFormat="1" ht="18.649999999999999" customHeight="1">
      <c r="A172" s="610">
        <f t="shared" si="559"/>
        <v>0</v>
      </c>
      <c r="B172" s="610">
        <f t="shared" si="563"/>
        <v>0</v>
      </c>
      <c r="C172" s="610">
        <f t="shared" si="570"/>
        <v>0</v>
      </c>
      <c r="D172" s="610">
        <f t="shared" si="564"/>
        <v>0</v>
      </c>
      <c r="E172" s="610">
        <f t="shared" si="565"/>
        <v>0</v>
      </c>
      <c r="F172" s="610">
        <f t="shared" si="566"/>
        <v>0</v>
      </c>
      <c r="G172" s="610">
        <f t="shared" si="567"/>
        <v>0</v>
      </c>
      <c r="H172" s="610">
        <f t="shared" si="568"/>
        <v>0</v>
      </c>
      <c r="I172" s="611">
        <f t="shared" si="576"/>
        <v>159</v>
      </c>
      <c r="J172" s="719"/>
      <c r="K172" s="720"/>
      <c r="L172" s="720"/>
      <c r="M172" s="720"/>
      <c r="N172" s="924"/>
      <c r="O172" s="918"/>
      <c r="P172" s="742"/>
      <c r="Q172" s="637">
        <f t="shared" si="650"/>
        <v>0</v>
      </c>
      <c r="R172" s="723"/>
      <c r="S172" s="724"/>
      <c r="T172" s="724"/>
      <c r="U172" s="724"/>
      <c r="V172" s="762">
        <f t="shared" si="569"/>
        <v>0</v>
      </c>
      <c r="W172" s="741"/>
      <c r="X172" s="745"/>
      <c r="Y172" s="745"/>
      <c r="Z172" s="741"/>
      <c r="AA172" s="639" t="str">
        <f t="shared" si="651"/>
        <v/>
      </c>
      <c r="AB172" s="640" t="str">
        <f t="shared" si="652"/>
        <v/>
      </c>
      <c r="AC172" s="731"/>
      <c r="AD172" s="641">
        <f t="shared" si="653"/>
        <v>0</v>
      </c>
      <c r="AE172" s="729"/>
      <c r="AF172" s="728">
        <f>'整理番号表 （R6時） '!$AC172</f>
        <v>0</v>
      </c>
      <c r="AG172" s="730">
        <f t="shared" si="560"/>
        <v>0</v>
      </c>
      <c r="AH172" s="731"/>
      <c r="AI172" s="731"/>
      <c r="AJ172" s="639">
        <f>IF(AI172&lt;&gt;0,VLOOKUP(AI172,'整理番号表 （R6時） '!$B$20:$F$47,2,FALSE),)</f>
        <v>0</v>
      </c>
      <c r="AK172" s="733"/>
      <c r="AL172" s="733"/>
      <c r="AM172" s="733"/>
      <c r="AN172" s="752"/>
      <c r="AO172" s="644" t="str">
        <f>IF(AND($S172=1,$AN172&lt;&gt;0),VLOOKUP(AN172,'整理番号表 （R6時） '!$P$6:$Q$39,2,FALSE),IF(AND($T172=1,$AN172&gt;0,$AN172&lt;=8),VLOOKUP($AN172,'整理番号表 （R6時） '!$P$6:$Q$13,2,FALSE),IF($AN172&gt;=9,"ﾘｰｽは1～8の数字を選択","")))</f>
        <v/>
      </c>
      <c r="AP172" s="865"/>
      <c r="AQ172" s="645">
        <f t="shared" si="654"/>
        <v>0</v>
      </c>
      <c r="AR172" s="810"/>
      <c r="AS172" s="741"/>
      <c r="AT172" s="756"/>
      <c r="AU172" s="757"/>
      <c r="AV172" s="755"/>
      <c r="AW172" s="752"/>
      <c r="AX172" s="751">
        <f>IF(AW172&lt;&gt;0,VLOOKUP(AW172,'整理番号表 （R6時） '!$P$43:$R$49,2,FALSE),)</f>
        <v>0</v>
      </c>
      <c r="AY172" s="758"/>
      <c r="AZ172" s="757"/>
      <c r="BA172" s="755"/>
      <c r="BB172" s="754"/>
      <c r="BC172" s="759">
        <f t="shared" si="655"/>
        <v>0</v>
      </c>
      <c r="BD172" s="763">
        <f t="shared" si="577"/>
        <v>0</v>
      </c>
      <c r="BE172" s="759">
        <f t="shared" si="656"/>
        <v>0</v>
      </c>
      <c r="BF172" s="508"/>
      <c r="BG172" s="508"/>
      <c r="BH172" s="508"/>
      <c r="BI172" s="509"/>
      <c r="BJ172" s="770" t="str">
        <f t="shared" si="657"/>
        <v/>
      </c>
      <c r="BK172" s="772" t="str">
        <f t="shared" si="658"/>
        <v/>
      </c>
      <c r="BL172" s="648">
        <f t="shared" si="659"/>
        <v>0</v>
      </c>
      <c r="BM172" s="836"/>
      <c r="BN172" s="748"/>
      <c r="BO172" s="593"/>
      <c r="BP172" s="902"/>
      <c r="BQ172" s="756"/>
      <c r="BR172" s="756"/>
      <c r="BS172" s="756"/>
      <c r="BT172" s="929" t="str">
        <f t="shared" si="752"/>
        <v/>
      </c>
      <c r="BU172" s="911"/>
      <c r="BV172" s="752"/>
      <c r="BW172" s="751">
        <f>IF(BV172&lt;&gt;0,VLOOKUP(BV172,'整理番号表 （R6時） '!$P$43:$R$49,2,FALSE),)</f>
        <v>0</v>
      </c>
      <c r="BX172" s="758"/>
      <c r="BY172" s="757"/>
      <c r="BZ172" s="759" t="str">
        <f t="shared" si="660"/>
        <v/>
      </c>
      <c r="CA172" s="712"/>
      <c r="CB172" s="759">
        <f t="shared" si="661"/>
        <v>0</v>
      </c>
      <c r="CC172" s="763" t="str">
        <f t="shared" si="578"/>
        <v/>
      </c>
      <c r="CD172" s="754"/>
      <c r="CE172" s="754"/>
      <c r="CF172" s="759">
        <f t="shared" si="662"/>
        <v>0</v>
      </c>
      <c r="CG172" s="748"/>
      <c r="CH172" s="748"/>
      <c r="CI172" s="622"/>
      <c r="CJ172" s="853"/>
      <c r="CK172" s="854"/>
      <c r="CL172" s="665" t="str">
        <f t="shared" si="663"/>
        <v/>
      </c>
      <c r="CM172" s="666" t="str">
        <f t="shared" si="579"/>
        <v/>
      </c>
      <c r="CN172" s="744"/>
      <c r="CO172" s="496"/>
      <c r="CP172" s="762" t="str">
        <f t="shared" si="580"/>
        <v/>
      </c>
      <c r="CQ172" s="740"/>
      <c r="CR172" s="749"/>
      <c r="CS172" s="740"/>
      <c r="CT172" s="740"/>
      <c r="CU172" s="740"/>
      <c r="CV172" s="649" t="str">
        <f t="shared" si="664"/>
        <v/>
      </c>
      <c r="CW172" s="547">
        <f t="shared" si="665"/>
        <v>0</v>
      </c>
      <c r="CX172" s="762" t="str">
        <f t="shared" si="581"/>
        <v/>
      </c>
      <c r="CY172" s="715"/>
      <c r="CZ172" s="740"/>
      <c r="DA172" s="715"/>
      <c r="DB172" s="715"/>
      <c r="DC172" s="714"/>
      <c r="DD172" s="649" t="str">
        <f t="shared" si="666"/>
        <v/>
      </c>
      <c r="DE172" s="547" t="str">
        <f t="shared" si="667"/>
        <v/>
      </c>
      <c r="DF172" s="762">
        <f t="shared" si="668"/>
        <v>0</v>
      </c>
      <c r="DG172" s="762" t="str">
        <f t="shared" si="669"/>
        <v/>
      </c>
      <c r="DH172" s="762">
        <f t="shared" si="670"/>
        <v>0</v>
      </c>
      <c r="DI172" s="762">
        <f t="shared" si="671"/>
        <v>0</v>
      </c>
      <c r="DJ172" s="762">
        <f t="shared" si="672"/>
        <v>0</v>
      </c>
      <c r="DK172" s="762">
        <f t="shared" si="673"/>
        <v>0</v>
      </c>
      <c r="DL172" s="762">
        <f t="shared" si="674"/>
        <v>0</v>
      </c>
      <c r="DM172" s="762" t="str">
        <f t="shared" si="675"/>
        <v/>
      </c>
      <c r="DN172" s="855"/>
      <c r="DO172" s="661">
        <f t="shared" si="755"/>
        <v>0</v>
      </c>
      <c r="DP172" s="336">
        <f t="shared" si="755"/>
        <v>0</v>
      </c>
      <c r="DQ172" s="336">
        <f t="shared" si="755"/>
        <v>0</v>
      </c>
      <c r="DR172" s="336">
        <f t="shared" si="755"/>
        <v>0</v>
      </c>
      <c r="DS172" s="336">
        <f t="shared" si="755"/>
        <v>0</v>
      </c>
      <c r="DT172" s="336">
        <f t="shared" si="755"/>
        <v>0</v>
      </c>
      <c r="DU172" s="336">
        <f t="shared" si="582"/>
        <v>0</v>
      </c>
      <c r="DV172" s="336">
        <f t="shared" si="756"/>
        <v>0</v>
      </c>
      <c r="DW172" s="336">
        <f t="shared" si="756"/>
        <v>0</v>
      </c>
      <c r="DX172" s="336">
        <f t="shared" si="756"/>
        <v>0</v>
      </c>
      <c r="DY172" s="336">
        <f t="shared" si="756"/>
        <v>0</v>
      </c>
      <c r="DZ172" s="336">
        <f t="shared" si="756"/>
        <v>0</v>
      </c>
      <c r="EA172" s="336">
        <f t="shared" si="756"/>
        <v>0</v>
      </c>
      <c r="EB172" s="336">
        <f t="shared" si="583"/>
        <v>0</v>
      </c>
      <c r="EC172" s="336">
        <f t="shared" si="584"/>
        <v>0</v>
      </c>
      <c r="ED172" s="336">
        <f t="shared" si="585"/>
        <v>0</v>
      </c>
      <c r="EE172" s="336">
        <f t="shared" si="586"/>
        <v>0</v>
      </c>
      <c r="EF172" s="336">
        <f t="shared" si="587"/>
        <v>0</v>
      </c>
      <c r="EG172" s="390">
        <f t="shared" si="588"/>
        <v>0</v>
      </c>
      <c r="EH172" s="650">
        <f t="shared" si="676"/>
        <v>0</v>
      </c>
      <c r="EI172" s="650">
        <f>IF($AA172=1,IF(SUM($EH172:EH172)&lt;&gt;1,IF(SUM(GR172,HC172,HL172)&gt;0,1,),),)</f>
        <v>0</v>
      </c>
      <c r="EJ172" s="650">
        <f>IF($AA172=1,IF(SUM($EH172:EI172)&lt;&gt;1,IF(SUM(GS172,HD172,HM172)&gt;0,1,),),)</f>
        <v>0</v>
      </c>
      <c r="EK172" s="650">
        <f>IF($AA172=1,IF(SUM($EH172:EJ172)&lt;&gt;1,IF(SUM(GT172,HE172,HN172)&gt;0,1,),),)</f>
        <v>0</v>
      </c>
      <c r="EL172" s="650">
        <f>IF($AA172=1,IF(SUM($EH172:EK172)&lt;&gt;1,IF(SUM(GU172,GZ172,HF172,HO172)&gt;0,1,),),)</f>
        <v>0</v>
      </c>
      <c r="EM172" s="650">
        <f>IF($AA172=1,IF(SUM($EH172:EK172)&lt;&gt;1,IF(SUM(GV172,HG172,HP172)&gt;0,1,),),)</f>
        <v>0</v>
      </c>
      <c r="EN172" s="650">
        <f>IF($AA172=1,IF(SUM($EH172:EL172)&lt;&gt;1,IF(SUM(GW172,HH172,HQ172)&gt;0,1,),),)</f>
        <v>0</v>
      </c>
      <c r="EO172" s="650">
        <f>IF($AA172=1,IF(SUM($EH172:EM172)&lt;&gt;1,IF(SUM(GX172,HI172,HR172)&gt;0,1,),),)</f>
        <v>0</v>
      </c>
      <c r="EP172" s="650">
        <f>IF($AA172=1,IF(SUM($EH172:EO172)&lt;&gt;1,IF(SUM(GY172,HJ172,HS172,HA172)&gt;0,1,),),)</f>
        <v>0</v>
      </c>
      <c r="EQ172" s="818"/>
      <c r="ER172" s="818"/>
      <c r="ES172" s="818"/>
      <c r="ET172" s="818"/>
      <c r="EU172" s="818"/>
      <c r="EV172" s="818"/>
      <c r="EW172" s="59"/>
      <c r="EX172" s="59"/>
      <c r="EY172" s="59"/>
      <c r="EZ172" s="59"/>
      <c r="FA172" s="59"/>
      <c r="FB172" s="650">
        <f t="shared" si="589"/>
        <v>0</v>
      </c>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11"/>
      <c r="GB172" s="59"/>
      <c r="GC172" s="932"/>
      <c r="GD172" s="662"/>
      <c r="GE172" s="512"/>
      <c r="GF172" s="513"/>
      <c r="GG172" s="514"/>
      <c r="GH172" s="514"/>
      <c r="GI172" s="515">
        <f t="shared" si="590"/>
        <v>0</v>
      </c>
      <c r="GJ172" s="516">
        <f t="shared" si="591"/>
        <v>0</v>
      </c>
      <c r="GK172" s="517">
        <f t="shared" si="592"/>
        <v>0</v>
      </c>
      <c r="GL172" s="518">
        <f t="shared" si="593"/>
        <v>0</v>
      </c>
      <c r="GM172" s="518">
        <f t="shared" si="594"/>
        <v>0</v>
      </c>
      <c r="GN172" s="518">
        <f t="shared" si="595"/>
        <v>0</v>
      </c>
      <c r="GO172" s="518">
        <f t="shared" si="596"/>
        <v>0</v>
      </c>
      <c r="GP172" s="517">
        <f t="shared" si="677"/>
        <v>0</v>
      </c>
      <c r="GQ172" s="517">
        <f t="shared" si="678"/>
        <v>0</v>
      </c>
      <c r="GR172" s="517">
        <f>IF($GF172&lt;&gt;1,IF(AND(SUM($GQ172:GQ172)&lt;&gt;1),IF($GI172&gt;=10,1,),),0)</f>
        <v>0</v>
      </c>
      <c r="GS172" s="517">
        <f>IF($GF172&lt;&gt;1,IF(AND(SUM($GQ172:GR172)&lt;&gt;1),IF(AND($GE172=1,$GI172&gt;=4),1,),),0)</f>
        <v>0</v>
      </c>
      <c r="GT172" s="517">
        <f>IF($GF172&lt;&gt;1,IF(AND(SUM($GQ172:GS172)&lt;&gt;1),IF(AND($GE172=1,$GI172&gt;=2),1,),),0)</f>
        <v>0</v>
      </c>
      <c r="GU172" s="517">
        <f>IF($GF172&lt;&gt;1,IF(AND(SUM($GQ172:GT172)&lt;&gt;1),IF(AND($GE172=1,$GI172&gt;0),1,),),0)</f>
        <v>0</v>
      </c>
      <c r="GV172" s="517">
        <f>IF($GF172&lt;&gt;1,IF(AND(SUM($GQ172:GU172)&lt;&gt;1),IF($GI172&gt;=4,1,),),0)</f>
        <v>0</v>
      </c>
      <c r="GW172" s="517">
        <f>IF($GF172&lt;&gt;1,IF(AND(SUM($GQ172:GV172)&lt;&gt;1),IF($GE172=1,1,),),0)</f>
        <v>0</v>
      </c>
      <c r="GX172" s="517">
        <f>IF($GF172&lt;&gt;1,IF(AND(SUM($GQ172:GW172)&lt;&gt;1),IF($GI172&gt;=2,1,),),0)</f>
        <v>0</v>
      </c>
      <c r="GY172" s="517">
        <f>IF($GF172&lt;&gt;1,IF(AND(SUM($GQ172:GX172)&lt;&gt;1),IF($GI172&gt;0,1,),),0)</f>
        <v>0</v>
      </c>
      <c r="GZ172" s="517">
        <f t="shared" si="679"/>
        <v>0</v>
      </c>
      <c r="HA172" s="517">
        <f>IF(AND(SUM($GZ172:GZ172)&lt;&gt;1,$GP172=4,$GF172=1,$GI172&gt;0),1,0)</f>
        <v>0</v>
      </c>
      <c r="HB172" s="517">
        <f t="shared" si="680"/>
        <v>0</v>
      </c>
      <c r="HC172" s="517">
        <f t="shared" si="681"/>
        <v>0</v>
      </c>
      <c r="HD172" s="517">
        <f>IF(AND($GP172=2,SUM($HB172:HC172)&lt;&gt;1),IF(AND($GE172=1,$GJ172&gt;=0.2),1,),)</f>
        <v>0</v>
      </c>
      <c r="HE172" s="517">
        <f>IF(AND($GP172=2,SUM($HB172:HD172)&lt;&gt;1),IF(AND($GE172=1,$GJ172&gt;=0.1),1,),)</f>
        <v>0</v>
      </c>
      <c r="HF172" s="517">
        <f>IF(AND($GP172=2,SUM($HB172:HE172)&lt;&gt;1),IF(AND($GE172=1,$GI172&gt;0),1,),)</f>
        <v>0</v>
      </c>
      <c r="HG172" s="517">
        <f>IF(AND($GP172=2,SUM($HB172:HF172)&lt;&gt;1),IF($GJ172&gt;=0.2,1,),)</f>
        <v>0</v>
      </c>
      <c r="HH172" s="517">
        <f>IF(AND($GP172=2,SUM($HB172:HG172)&lt;&gt;1),IF($GE172=1,1,),)</f>
        <v>0</v>
      </c>
      <c r="HI172" s="517">
        <f>IF(AND($GP172=2,SUM($HB172:HH172)&lt;&gt;1),IF($GJ172&gt;=0.1,1,),)</f>
        <v>0</v>
      </c>
      <c r="HJ172" s="517">
        <f>IF(AND(SUM($HB172:HI172)&lt;&gt;1,$GP172=2,$GI172&gt;0),1,)</f>
        <v>0</v>
      </c>
      <c r="HK172" s="517">
        <f t="shared" si="682"/>
        <v>0</v>
      </c>
      <c r="HL172" s="517">
        <f t="shared" si="683"/>
        <v>0</v>
      </c>
      <c r="HM172" s="517">
        <f>IF(AND($GP172=3,SUM($HK172:HL172)&lt;&gt;1),IF(AND($GE172=1,$GJ172&gt;=0.1),1,),)</f>
        <v>0</v>
      </c>
      <c r="HN172" s="517">
        <f>IF(AND($GP172=3,SUM($HK172:HM172)&lt;&gt;1),IF(AND($GE172=1,$GJ172&gt;=0.05),1,),)</f>
        <v>0</v>
      </c>
      <c r="HO172" s="517">
        <f>IF(AND($GP172=3,SUM($HK172:HN172)&lt;&gt;1),IF(AND($GE172=1,$GI172&gt;0),1,),)</f>
        <v>0</v>
      </c>
      <c r="HP172" s="517">
        <f>IF(AND($GP172=3,SUM($HK172:HO172)&lt;&gt;1),IF($GJ172&gt;=0.1,1,),)</f>
        <v>0</v>
      </c>
      <c r="HQ172" s="517">
        <f>IF(AND($GP172=3,SUM($HK172:HP172)&lt;&gt;1),IF($GE172=1,1,),)</f>
        <v>0</v>
      </c>
      <c r="HR172" s="517">
        <f>IF(AND($GP172=3,SUM($HK172:HQ172)&lt;&gt;1),IF($GJ172&gt;=0.05,1,),)</f>
        <v>0</v>
      </c>
      <c r="HS172" s="517">
        <f>IF(AND(SUM($HK172:HR172)&lt;&gt;1,$GP172=3,$GF172=1,$GI172&gt;0),1,)</f>
        <v>0</v>
      </c>
      <c r="HT172" s="831"/>
      <c r="HU172" s="520">
        <f t="shared" si="684"/>
        <v>0</v>
      </c>
      <c r="HV172" s="521">
        <f t="shared" si="685"/>
        <v>0</v>
      </c>
      <c r="HW172" s="521">
        <f t="shared" si="686"/>
        <v>0</v>
      </c>
      <c r="HX172" s="521">
        <f t="shared" si="687"/>
        <v>0</v>
      </c>
      <c r="HY172" s="521">
        <f t="shared" si="688"/>
        <v>0</v>
      </c>
      <c r="HZ172" s="521">
        <f t="shared" si="689"/>
        <v>0</v>
      </c>
      <c r="IA172" s="521">
        <f t="shared" si="690"/>
        <v>0</v>
      </c>
      <c r="IB172" s="521">
        <f t="shared" si="691"/>
        <v>0</v>
      </c>
      <c r="IC172" s="521">
        <f t="shared" si="692"/>
        <v>0</v>
      </c>
      <c r="ID172" s="521">
        <f t="shared" si="693"/>
        <v>0</v>
      </c>
      <c r="IE172" s="521">
        <f t="shared" si="694"/>
        <v>0</v>
      </c>
      <c r="IF172" s="521">
        <f t="shared" si="695"/>
        <v>0</v>
      </c>
      <c r="IG172" s="521">
        <f t="shared" si="696"/>
        <v>0</v>
      </c>
      <c r="IH172" s="521">
        <f t="shared" si="697"/>
        <v>0</v>
      </c>
      <c r="II172" s="521">
        <f t="shared" si="698"/>
        <v>0</v>
      </c>
      <c r="IJ172" s="521">
        <f t="shared" si="699"/>
        <v>0</v>
      </c>
      <c r="IK172" s="521">
        <f t="shared" si="700"/>
        <v>0</v>
      </c>
      <c r="IL172" s="521">
        <f t="shared" si="701"/>
        <v>0</v>
      </c>
      <c r="IM172" s="521">
        <f t="shared" si="702"/>
        <v>0</v>
      </c>
      <c r="IN172" s="521">
        <f t="shared" si="597"/>
        <v>0</v>
      </c>
      <c r="IO172" s="521">
        <f t="shared" si="598"/>
        <v>0</v>
      </c>
      <c r="IP172" s="521">
        <f t="shared" si="599"/>
        <v>0</v>
      </c>
      <c r="IQ172" s="521">
        <f t="shared" si="600"/>
        <v>0</v>
      </c>
      <c r="IR172" s="521">
        <f t="shared" si="601"/>
        <v>0</v>
      </c>
      <c r="IS172" s="521">
        <f t="shared" si="602"/>
        <v>0</v>
      </c>
      <c r="IT172" s="521">
        <f t="shared" si="603"/>
        <v>0</v>
      </c>
      <c r="IU172" s="521">
        <f t="shared" si="604"/>
        <v>0</v>
      </c>
      <c r="IV172" s="521">
        <f t="shared" si="605"/>
        <v>0</v>
      </c>
      <c r="IW172" s="823">
        <f t="shared" si="606"/>
        <v>0</v>
      </c>
      <c r="IX172" s="521">
        <f t="shared" si="607"/>
        <v>0</v>
      </c>
      <c r="IY172" s="521">
        <f t="shared" si="608"/>
        <v>0</v>
      </c>
      <c r="IZ172" s="823">
        <f t="shared" si="703"/>
        <v>0</v>
      </c>
      <c r="JA172" s="521">
        <f t="shared" si="609"/>
        <v>0</v>
      </c>
      <c r="JB172" s="521">
        <f t="shared" si="610"/>
        <v>0</v>
      </c>
      <c r="JC172" s="521">
        <f t="shared" si="611"/>
        <v>0</v>
      </c>
      <c r="JD172" s="521">
        <f t="shared" si="704"/>
        <v>0</v>
      </c>
      <c r="JE172" s="521">
        <f t="shared" si="705"/>
        <v>0</v>
      </c>
      <c r="JF172" s="521">
        <f t="shared" si="706"/>
        <v>0</v>
      </c>
      <c r="JG172" s="521">
        <f t="shared" si="707"/>
        <v>0</v>
      </c>
      <c r="JH172" s="521">
        <f t="shared" si="708"/>
        <v>0</v>
      </c>
      <c r="JI172" s="521">
        <f t="shared" si="709"/>
        <v>0</v>
      </c>
      <c r="JJ172" s="521">
        <f t="shared" si="710"/>
        <v>0</v>
      </c>
      <c r="JK172" s="521">
        <f t="shared" si="711"/>
        <v>0</v>
      </c>
      <c r="JL172" s="521">
        <f t="shared" si="712"/>
        <v>0</v>
      </c>
      <c r="JM172" s="521">
        <f t="shared" si="713"/>
        <v>0</v>
      </c>
      <c r="JN172" s="521">
        <f t="shared" si="714"/>
        <v>0</v>
      </c>
      <c r="JO172" s="521">
        <f t="shared" si="715"/>
        <v>0</v>
      </c>
      <c r="JP172" s="521">
        <f t="shared" si="716"/>
        <v>0</v>
      </c>
      <c r="JQ172" s="521">
        <f t="shared" si="717"/>
        <v>0</v>
      </c>
      <c r="JR172" s="521">
        <f t="shared" si="718"/>
        <v>0</v>
      </c>
      <c r="JS172" s="521">
        <f t="shared" si="719"/>
        <v>0</v>
      </c>
      <c r="JT172" s="521">
        <f t="shared" si="720"/>
        <v>0</v>
      </c>
      <c r="JU172" s="521">
        <f t="shared" si="721"/>
        <v>0</v>
      </c>
      <c r="JV172" s="521">
        <f t="shared" si="722"/>
        <v>0</v>
      </c>
      <c r="JW172" s="521">
        <f t="shared" si="723"/>
        <v>0</v>
      </c>
      <c r="JX172" s="521">
        <f t="shared" si="724"/>
        <v>0</v>
      </c>
      <c r="JY172" s="521">
        <f t="shared" si="725"/>
        <v>0</v>
      </c>
      <c r="JZ172" s="521">
        <f t="shared" si="726"/>
        <v>0</v>
      </c>
      <c r="KA172" s="521">
        <f t="shared" si="727"/>
        <v>0</v>
      </c>
      <c r="KB172" s="521">
        <f t="shared" si="728"/>
        <v>0</v>
      </c>
      <c r="KC172" s="521">
        <f t="shared" si="729"/>
        <v>0</v>
      </c>
      <c r="KD172" s="521">
        <f t="shared" si="730"/>
        <v>0</v>
      </c>
      <c r="KE172" s="521">
        <f t="shared" si="731"/>
        <v>0</v>
      </c>
      <c r="KF172" s="521">
        <f t="shared" si="612"/>
        <v>0</v>
      </c>
      <c r="KG172" s="521">
        <f t="shared" si="732"/>
        <v>0</v>
      </c>
      <c r="KH172" s="521">
        <f t="shared" si="733"/>
        <v>0</v>
      </c>
      <c r="KI172" s="522">
        <f t="shared" si="734"/>
        <v>0</v>
      </c>
      <c r="KJ172" s="521">
        <f t="shared" si="613"/>
        <v>0</v>
      </c>
      <c r="KK172" s="760">
        <f>IF(H172=1,VLOOKUP(C172,'総括表 (A表)'!$E$12:$AW$542,42,FALSE),)</f>
        <v>0</v>
      </c>
      <c r="KL172" s="524">
        <f t="shared" si="735"/>
        <v>0</v>
      </c>
      <c r="KM172" s="521" t="str">
        <f t="shared" si="614"/>
        <v/>
      </c>
      <c r="KN172" s="521" t="str">
        <f t="shared" si="615"/>
        <v/>
      </c>
      <c r="KO172" s="521" t="str">
        <f t="shared" si="736"/>
        <v/>
      </c>
      <c r="KP172" s="521" t="str">
        <f t="shared" si="616"/>
        <v/>
      </c>
      <c r="KQ172" s="521" t="str">
        <f t="shared" si="617"/>
        <v/>
      </c>
      <c r="KR172" s="521" t="str">
        <f t="shared" si="618"/>
        <v/>
      </c>
      <c r="KS172" s="521" t="str">
        <f t="shared" si="619"/>
        <v/>
      </c>
      <c r="KT172" s="521" t="str">
        <f t="shared" si="620"/>
        <v/>
      </c>
      <c r="KU172" s="760" t="str">
        <f t="shared" si="621"/>
        <v/>
      </c>
      <c r="KV172" s="521" t="str">
        <f t="shared" si="622"/>
        <v/>
      </c>
      <c r="KW172" s="520">
        <f t="shared" si="623"/>
        <v>0</v>
      </c>
      <c r="KX172" s="521" t="str">
        <f t="shared" si="737"/>
        <v/>
      </c>
      <c r="KY172" s="525">
        <f t="shared" si="624"/>
        <v>0</v>
      </c>
      <c r="KZ172" s="521" t="str">
        <f t="shared" si="625"/>
        <v/>
      </c>
      <c r="LA172" s="760" t="str">
        <f t="shared" si="626"/>
        <v/>
      </c>
      <c r="LB172" s="526" t="str">
        <f t="shared" si="627"/>
        <v>○</v>
      </c>
      <c r="LC172" s="520">
        <f t="shared" si="738"/>
        <v>0</v>
      </c>
      <c r="LD172" s="527">
        <f t="shared" si="739"/>
        <v>0</v>
      </c>
      <c r="LE172" s="527" t="str">
        <f t="shared" si="740"/>
        <v/>
      </c>
      <c r="LF172" s="761" t="str">
        <f t="shared" si="741"/>
        <v/>
      </c>
      <c r="LG172" s="735" t="str">
        <f t="shared" si="628"/>
        <v/>
      </c>
      <c r="LH172" s="530" t="str">
        <f t="shared" si="629"/>
        <v>○</v>
      </c>
      <c r="LI172" s="736">
        <f t="shared" si="630"/>
        <v>0</v>
      </c>
      <c r="LJ172" s="761">
        <f t="shared" si="631"/>
        <v>0</v>
      </c>
      <c r="LK172" s="532">
        <f t="shared" si="742"/>
        <v>0</v>
      </c>
      <c r="LL172" s="533" t="str">
        <f t="shared" si="743"/>
        <v>○</v>
      </c>
      <c r="LM172" s="600">
        <f t="shared" si="632"/>
        <v>0</v>
      </c>
      <c r="LN172" s="602" t="str">
        <f t="shared" si="744"/>
        <v>○</v>
      </c>
      <c r="LO172" s="608">
        <f t="shared" si="633"/>
        <v>0</v>
      </c>
      <c r="LP172" s="521" t="str">
        <f t="shared" si="634"/>
        <v/>
      </c>
      <c r="LQ172" s="607">
        <f t="shared" si="635"/>
        <v>0</v>
      </c>
      <c r="LR172" s="521" t="str">
        <f t="shared" si="636"/>
        <v/>
      </c>
      <c r="LS172" s="519" t="str">
        <f t="shared" si="637"/>
        <v/>
      </c>
      <c r="LT172" s="526" t="str">
        <f t="shared" si="638"/>
        <v>○</v>
      </c>
      <c r="LU172" s="601" t="str">
        <f t="shared" si="745"/>
        <v/>
      </c>
      <c r="LV172" s="601">
        <f t="shared" si="746"/>
        <v>0</v>
      </c>
      <c r="LW172" s="761">
        <f t="shared" si="639"/>
        <v>0</v>
      </c>
      <c r="LX172" s="735">
        <f t="shared" si="640"/>
        <v>0</v>
      </c>
      <c r="LY172" s="530" t="str">
        <f t="shared" si="641"/>
        <v>○</v>
      </c>
      <c r="LZ172" s="736">
        <f t="shared" si="642"/>
        <v>0</v>
      </c>
      <c r="MA172" s="761">
        <f t="shared" si="643"/>
        <v>0</v>
      </c>
      <c r="MB172" s="532">
        <f t="shared" si="644"/>
        <v>0</v>
      </c>
      <c r="MC172" s="533" t="str">
        <f t="shared" si="747"/>
        <v>○</v>
      </c>
      <c r="MD172" s="473">
        <f>IF(AND($H172=1,$T172=1),SUMIF($E$14:$E$213,E172,$CA$14:CA371),0)</f>
        <v>0</v>
      </c>
      <c r="ME172" s="856" t="str">
        <f t="shared" si="645"/>
        <v>○</v>
      </c>
      <c r="MF172" s="869" t="str">
        <f t="shared" si="748"/>
        <v/>
      </c>
      <c r="MG172" s="870" t="str">
        <f t="shared" si="646"/>
        <v/>
      </c>
      <c r="MH172" s="871" t="str">
        <f t="shared" si="647"/>
        <v/>
      </c>
      <c r="MI172" s="872" t="str">
        <f t="shared" si="749"/>
        <v/>
      </c>
      <c r="MJ172" s="873" t="str">
        <f t="shared" si="648"/>
        <v/>
      </c>
      <c r="MK172" s="874">
        <f t="shared" si="649"/>
        <v>0</v>
      </c>
    </row>
    <row r="173" spans="1:349" s="739" customFormat="1" ht="18.649999999999999" customHeight="1">
      <c r="A173" s="610">
        <f t="shared" si="559"/>
        <v>0</v>
      </c>
      <c r="B173" s="610">
        <f t="shared" si="563"/>
        <v>0</v>
      </c>
      <c r="C173" s="610">
        <f t="shared" si="570"/>
        <v>0</v>
      </c>
      <c r="D173" s="610">
        <f t="shared" si="564"/>
        <v>0</v>
      </c>
      <c r="E173" s="610">
        <f t="shared" si="565"/>
        <v>0</v>
      </c>
      <c r="F173" s="610">
        <f t="shared" si="566"/>
        <v>0</v>
      </c>
      <c r="G173" s="610">
        <f t="shared" si="567"/>
        <v>0</v>
      </c>
      <c r="H173" s="610">
        <f t="shared" si="568"/>
        <v>0</v>
      </c>
      <c r="I173" s="611">
        <f t="shared" si="576"/>
        <v>160</v>
      </c>
      <c r="J173" s="719"/>
      <c r="K173" s="720"/>
      <c r="L173" s="720"/>
      <c r="M173" s="720"/>
      <c r="N173" s="924"/>
      <c r="O173" s="918"/>
      <c r="P173" s="742"/>
      <c r="Q173" s="637">
        <f t="shared" si="650"/>
        <v>0</v>
      </c>
      <c r="R173" s="723"/>
      <c r="S173" s="724"/>
      <c r="T173" s="724"/>
      <c r="U173" s="724"/>
      <c r="V173" s="762">
        <f t="shared" si="569"/>
        <v>0</v>
      </c>
      <c r="W173" s="741"/>
      <c r="X173" s="745"/>
      <c r="Y173" s="745"/>
      <c r="Z173" s="741"/>
      <c r="AA173" s="639" t="str">
        <f t="shared" si="651"/>
        <v/>
      </c>
      <c r="AB173" s="640" t="str">
        <f t="shared" si="652"/>
        <v/>
      </c>
      <c r="AC173" s="731"/>
      <c r="AD173" s="641">
        <f t="shared" si="653"/>
        <v>0</v>
      </c>
      <c r="AE173" s="729"/>
      <c r="AF173" s="728">
        <f>'整理番号表 （R6時） '!$AC173</f>
        <v>0</v>
      </c>
      <c r="AG173" s="730">
        <f t="shared" si="560"/>
        <v>0</v>
      </c>
      <c r="AH173" s="731"/>
      <c r="AI173" s="731"/>
      <c r="AJ173" s="639">
        <f>IF(AI173&lt;&gt;0,VLOOKUP(AI173,'整理番号表 （R6時） '!$B$20:$F$47,2,FALSE),)</f>
        <v>0</v>
      </c>
      <c r="AK173" s="733"/>
      <c r="AL173" s="733"/>
      <c r="AM173" s="733"/>
      <c r="AN173" s="752"/>
      <c r="AO173" s="644" t="str">
        <f>IF(AND($S173=1,$AN173&lt;&gt;0),VLOOKUP(AN173,'整理番号表 （R6時） '!$P$6:$Q$39,2,FALSE),IF(AND($T173=1,$AN173&gt;0,$AN173&lt;=8),VLOOKUP($AN173,'整理番号表 （R6時） '!$P$6:$Q$13,2,FALSE),IF($AN173&gt;=9,"ﾘｰｽは1～8の数字を選択","")))</f>
        <v/>
      </c>
      <c r="AP173" s="865"/>
      <c r="AQ173" s="645">
        <f t="shared" si="654"/>
        <v>0</v>
      </c>
      <c r="AR173" s="810"/>
      <c r="AS173" s="741"/>
      <c r="AT173" s="756"/>
      <c r="AU173" s="757"/>
      <c r="AV173" s="755"/>
      <c r="AW173" s="752"/>
      <c r="AX173" s="751">
        <f>IF(AW173&lt;&gt;0,VLOOKUP(AW173,'整理番号表 （R6時） '!$P$43:$R$49,2,FALSE),)</f>
        <v>0</v>
      </c>
      <c r="AY173" s="758"/>
      <c r="AZ173" s="757"/>
      <c r="BA173" s="755"/>
      <c r="BB173" s="754"/>
      <c r="BC173" s="759">
        <f t="shared" si="655"/>
        <v>0</v>
      </c>
      <c r="BD173" s="763">
        <f t="shared" si="577"/>
        <v>0</v>
      </c>
      <c r="BE173" s="759">
        <f t="shared" si="656"/>
        <v>0</v>
      </c>
      <c r="BF173" s="508"/>
      <c r="BG173" s="508"/>
      <c r="BH173" s="508"/>
      <c r="BI173" s="509"/>
      <c r="BJ173" s="770" t="str">
        <f t="shared" si="657"/>
        <v/>
      </c>
      <c r="BK173" s="772" t="str">
        <f t="shared" si="658"/>
        <v/>
      </c>
      <c r="BL173" s="648">
        <f t="shared" si="659"/>
        <v>0</v>
      </c>
      <c r="BM173" s="836"/>
      <c r="BN173" s="748"/>
      <c r="BO173" s="593"/>
      <c r="BP173" s="902"/>
      <c r="BQ173" s="756"/>
      <c r="BR173" s="756"/>
      <c r="BS173" s="756"/>
      <c r="BT173" s="929" t="str">
        <f t="shared" si="752"/>
        <v/>
      </c>
      <c r="BU173" s="911"/>
      <c r="BV173" s="752"/>
      <c r="BW173" s="751">
        <f>IF(BV173&lt;&gt;0,VLOOKUP(BV173,'整理番号表 （R6時） '!$P$43:$R$49,2,FALSE),)</f>
        <v>0</v>
      </c>
      <c r="BX173" s="758"/>
      <c r="BY173" s="757"/>
      <c r="BZ173" s="759" t="str">
        <f t="shared" si="660"/>
        <v/>
      </c>
      <c r="CA173" s="712"/>
      <c r="CB173" s="759">
        <f t="shared" si="661"/>
        <v>0</v>
      </c>
      <c r="CC173" s="763" t="str">
        <f t="shared" si="578"/>
        <v/>
      </c>
      <c r="CD173" s="754"/>
      <c r="CE173" s="754"/>
      <c r="CF173" s="759">
        <f t="shared" si="662"/>
        <v>0</v>
      </c>
      <c r="CG173" s="748"/>
      <c r="CH173" s="748"/>
      <c r="CI173" s="622"/>
      <c r="CJ173" s="853"/>
      <c r="CK173" s="854"/>
      <c r="CL173" s="665" t="str">
        <f t="shared" si="663"/>
        <v/>
      </c>
      <c r="CM173" s="666" t="str">
        <f t="shared" si="579"/>
        <v/>
      </c>
      <c r="CN173" s="744"/>
      <c r="CO173" s="496"/>
      <c r="CP173" s="762" t="str">
        <f t="shared" si="580"/>
        <v/>
      </c>
      <c r="CQ173" s="740"/>
      <c r="CR173" s="749"/>
      <c r="CS173" s="740"/>
      <c r="CT173" s="740"/>
      <c r="CU173" s="740"/>
      <c r="CV173" s="649" t="str">
        <f t="shared" si="664"/>
        <v/>
      </c>
      <c r="CW173" s="547">
        <f t="shared" si="665"/>
        <v>0</v>
      </c>
      <c r="CX173" s="762" t="str">
        <f t="shared" si="581"/>
        <v/>
      </c>
      <c r="CY173" s="715"/>
      <c r="CZ173" s="740"/>
      <c r="DA173" s="715"/>
      <c r="DB173" s="715"/>
      <c r="DC173" s="714"/>
      <c r="DD173" s="649" t="str">
        <f t="shared" si="666"/>
        <v/>
      </c>
      <c r="DE173" s="547" t="str">
        <f t="shared" si="667"/>
        <v/>
      </c>
      <c r="DF173" s="762">
        <f t="shared" si="668"/>
        <v>0</v>
      </c>
      <c r="DG173" s="762" t="str">
        <f t="shared" si="669"/>
        <v/>
      </c>
      <c r="DH173" s="762">
        <f t="shared" si="670"/>
        <v>0</v>
      </c>
      <c r="DI173" s="762">
        <f t="shared" si="671"/>
        <v>0</v>
      </c>
      <c r="DJ173" s="762">
        <f t="shared" si="672"/>
        <v>0</v>
      </c>
      <c r="DK173" s="762">
        <f t="shared" si="673"/>
        <v>0</v>
      </c>
      <c r="DL173" s="762">
        <f t="shared" si="674"/>
        <v>0</v>
      </c>
      <c r="DM173" s="762" t="str">
        <f t="shared" si="675"/>
        <v/>
      </c>
      <c r="DN173" s="855"/>
      <c r="DO173" s="661">
        <f t="shared" si="755"/>
        <v>0</v>
      </c>
      <c r="DP173" s="336">
        <f t="shared" si="755"/>
        <v>0</v>
      </c>
      <c r="DQ173" s="336">
        <f t="shared" si="755"/>
        <v>0</v>
      </c>
      <c r="DR173" s="336">
        <f t="shared" si="755"/>
        <v>0</v>
      </c>
      <c r="DS173" s="336">
        <f t="shared" si="755"/>
        <v>0</v>
      </c>
      <c r="DT173" s="336">
        <f t="shared" si="755"/>
        <v>0</v>
      </c>
      <c r="DU173" s="336">
        <f t="shared" si="582"/>
        <v>0</v>
      </c>
      <c r="DV173" s="336">
        <f t="shared" si="756"/>
        <v>0</v>
      </c>
      <c r="DW173" s="336">
        <f t="shared" si="756"/>
        <v>0</v>
      </c>
      <c r="DX173" s="336">
        <f t="shared" si="756"/>
        <v>0</v>
      </c>
      <c r="DY173" s="336">
        <f t="shared" si="756"/>
        <v>0</v>
      </c>
      <c r="DZ173" s="336">
        <f t="shared" si="756"/>
        <v>0</v>
      </c>
      <c r="EA173" s="336">
        <f t="shared" si="756"/>
        <v>0</v>
      </c>
      <c r="EB173" s="336">
        <f t="shared" si="583"/>
        <v>0</v>
      </c>
      <c r="EC173" s="336">
        <f t="shared" si="584"/>
        <v>0</v>
      </c>
      <c r="ED173" s="336">
        <f t="shared" si="585"/>
        <v>0</v>
      </c>
      <c r="EE173" s="336">
        <f t="shared" si="586"/>
        <v>0</v>
      </c>
      <c r="EF173" s="336">
        <f t="shared" si="587"/>
        <v>0</v>
      </c>
      <c r="EG173" s="390">
        <f t="shared" si="588"/>
        <v>0</v>
      </c>
      <c r="EH173" s="650">
        <f t="shared" si="676"/>
        <v>0</v>
      </c>
      <c r="EI173" s="650">
        <f>IF($AA173=1,IF(SUM($EH173:EH173)&lt;&gt;1,IF(SUM(GR173,HC173,HL173)&gt;0,1,),),)</f>
        <v>0</v>
      </c>
      <c r="EJ173" s="650">
        <f>IF($AA173=1,IF(SUM($EH173:EI173)&lt;&gt;1,IF(SUM(GS173,HD173,HM173)&gt;0,1,),),)</f>
        <v>0</v>
      </c>
      <c r="EK173" s="650">
        <f>IF($AA173=1,IF(SUM($EH173:EJ173)&lt;&gt;1,IF(SUM(GT173,HE173,HN173)&gt;0,1,),),)</f>
        <v>0</v>
      </c>
      <c r="EL173" s="650">
        <f>IF($AA173=1,IF(SUM($EH173:EK173)&lt;&gt;1,IF(SUM(GU173,GZ173,HF173,HO173)&gt;0,1,),),)</f>
        <v>0</v>
      </c>
      <c r="EM173" s="650">
        <f>IF($AA173=1,IF(SUM($EH173:EK173)&lt;&gt;1,IF(SUM(GV173,HG173,HP173)&gt;0,1,),),)</f>
        <v>0</v>
      </c>
      <c r="EN173" s="650">
        <f>IF($AA173=1,IF(SUM($EH173:EL173)&lt;&gt;1,IF(SUM(GW173,HH173,HQ173)&gt;0,1,),),)</f>
        <v>0</v>
      </c>
      <c r="EO173" s="650">
        <f>IF($AA173=1,IF(SUM($EH173:EM173)&lt;&gt;1,IF(SUM(GX173,HI173,HR173)&gt;0,1,),),)</f>
        <v>0</v>
      </c>
      <c r="EP173" s="650">
        <f>IF($AA173=1,IF(SUM($EH173:EO173)&lt;&gt;1,IF(SUM(GY173,HJ173,HS173,HA173)&gt;0,1,),),)</f>
        <v>0</v>
      </c>
      <c r="EQ173" s="818"/>
      <c r="ER173" s="818"/>
      <c r="ES173" s="818"/>
      <c r="ET173" s="818"/>
      <c r="EU173" s="818"/>
      <c r="EV173" s="818"/>
      <c r="EW173" s="59"/>
      <c r="EX173" s="59"/>
      <c r="EY173" s="59"/>
      <c r="EZ173" s="59"/>
      <c r="FA173" s="59"/>
      <c r="FB173" s="650">
        <f t="shared" si="589"/>
        <v>0</v>
      </c>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11"/>
      <c r="GB173" s="59"/>
      <c r="GC173" s="932"/>
      <c r="GD173" s="662"/>
      <c r="GE173" s="512"/>
      <c r="GF173" s="513"/>
      <c r="GG173" s="514"/>
      <c r="GH173" s="514"/>
      <c r="GI173" s="515">
        <f t="shared" si="590"/>
        <v>0</v>
      </c>
      <c r="GJ173" s="516">
        <f t="shared" si="591"/>
        <v>0</v>
      </c>
      <c r="GK173" s="517">
        <f t="shared" si="592"/>
        <v>0</v>
      </c>
      <c r="GL173" s="518">
        <f t="shared" si="593"/>
        <v>0</v>
      </c>
      <c r="GM173" s="518">
        <f t="shared" si="594"/>
        <v>0</v>
      </c>
      <c r="GN173" s="518">
        <f t="shared" si="595"/>
        <v>0</v>
      </c>
      <c r="GO173" s="518">
        <f t="shared" si="596"/>
        <v>0</v>
      </c>
      <c r="GP173" s="517">
        <f t="shared" si="677"/>
        <v>0</v>
      </c>
      <c r="GQ173" s="517">
        <f t="shared" si="678"/>
        <v>0</v>
      </c>
      <c r="GR173" s="517">
        <f>IF($GF173&lt;&gt;1,IF(AND(SUM($GQ173:GQ173)&lt;&gt;1),IF($GI173&gt;=10,1,),),0)</f>
        <v>0</v>
      </c>
      <c r="GS173" s="517">
        <f>IF($GF173&lt;&gt;1,IF(AND(SUM($GQ173:GR173)&lt;&gt;1),IF(AND($GE173=1,$GI173&gt;=4),1,),),0)</f>
        <v>0</v>
      </c>
      <c r="GT173" s="517">
        <f>IF($GF173&lt;&gt;1,IF(AND(SUM($GQ173:GS173)&lt;&gt;1),IF(AND($GE173=1,$GI173&gt;=2),1,),),0)</f>
        <v>0</v>
      </c>
      <c r="GU173" s="517">
        <f>IF($GF173&lt;&gt;1,IF(AND(SUM($GQ173:GT173)&lt;&gt;1),IF(AND($GE173=1,$GI173&gt;0),1,),),0)</f>
        <v>0</v>
      </c>
      <c r="GV173" s="517">
        <f>IF($GF173&lt;&gt;1,IF(AND(SUM($GQ173:GU173)&lt;&gt;1),IF($GI173&gt;=4,1,),),0)</f>
        <v>0</v>
      </c>
      <c r="GW173" s="517">
        <f>IF($GF173&lt;&gt;1,IF(AND(SUM($GQ173:GV173)&lt;&gt;1),IF($GE173=1,1,),),0)</f>
        <v>0</v>
      </c>
      <c r="GX173" s="517">
        <f>IF($GF173&lt;&gt;1,IF(AND(SUM($GQ173:GW173)&lt;&gt;1),IF($GI173&gt;=2,1,),),0)</f>
        <v>0</v>
      </c>
      <c r="GY173" s="517">
        <f>IF($GF173&lt;&gt;1,IF(AND(SUM($GQ173:GX173)&lt;&gt;1),IF($GI173&gt;0,1,),),0)</f>
        <v>0</v>
      </c>
      <c r="GZ173" s="517">
        <f t="shared" si="679"/>
        <v>0</v>
      </c>
      <c r="HA173" s="517">
        <f>IF(AND(SUM($GZ173:GZ173)&lt;&gt;1,$GP173=4,$GF173=1,$GI173&gt;0),1,0)</f>
        <v>0</v>
      </c>
      <c r="HB173" s="517">
        <f t="shared" si="680"/>
        <v>0</v>
      </c>
      <c r="HC173" s="517">
        <f t="shared" si="681"/>
        <v>0</v>
      </c>
      <c r="HD173" s="517">
        <f>IF(AND($GP173=2,SUM($HB173:HC173)&lt;&gt;1),IF(AND($GE173=1,$GJ173&gt;=0.2),1,),)</f>
        <v>0</v>
      </c>
      <c r="HE173" s="517">
        <f>IF(AND($GP173=2,SUM($HB173:HD173)&lt;&gt;1),IF(AND($GE173=1,$GJ173&gt;=0.1),1,),)</f>
        <v>0</v>
      </c>
      <c r="HF173" s="517">
        <f>IF(AND($GP173=2,SUM($HB173:HE173)&lt;&gt;1),IF(AND($GE173=1,$GI173&gt;0),1,),)</f>
        <v>0</v>
      </c>
      <c r="HG173" s="517">
        <f>IF(AND($GP173=2,SUM($HB173:HF173)&lt;&gt;1),IF($GJ173&gt;=0.2,1,),)</f>
        <v>0</v>
      </c>
      <c r="HH173" s="517">
        <f>IF(AND($GP173=2,SUM($HB173:HG173)&lt;&gt;1),IF($GE173=1,1,),)</f>
        <v>0</v>
      </c>
      <c r="HI173" s="517">
        <f>IF(AND($GP173=2,SUM($HB173:HH173)&lt;&gt;1),IF($GJ173&gt;=0.1,1,),)</f>
        <v>0</v>
      </c>
      <c r="HJ173" s="517">
        <f>IF(AND(SUM($HB173:HI173)&lt;&gt;1,$GP173=2,$GI173&gt;0),1,)</f>
        <v>0</v>
      </c>
      <c r="HK173" s="517">
        <f t="shared" si="682"/>
        <v>0</v>
      </c>
      <c r="HL173" s="517">
        <f t="shared" si="683"/>
        <v>0</v>
      </c>
      <c r="HM173" s="517">
        <f>IF(AND($GP173=3,SUM($HK173:HL173)&lt;&gt;1),IF(AND($GE173=1,$GJ173&gt;=0.1),1,),)</f>
        <v>0</v>
      </c>
      <c r="HN173" s="517">
        <f>IF(AND($GP173=3,SUM($HK173:HM173)&lt;&gt;1),IF(AND($GE173=1,$GJ173&gt;=0.05),1,),)</f>
        <v>0</v>
      </c>
      <c r="HO173" s="517">
        <f>IF(AND($GP173=3,SUM($HK173:HN173)&lt;&gt;1),IF(AND($GE173=1,$GI173&gt;0),1,),)</f>
        <v>0</v>
      </c>
      <c r="HP173" s="517">
        <f>IF(AND($GP173=3,SUM($HK173:HO173)&lt;&gt;1),IF($GJ173&gt;=0.1,1,),)</f>
        <v>0</v>
      </c>
      <c r="HQ173" s="517">
        <f>IF(AND($GP173=3,SUM($HK173:HP173)&lt;&gt;1),IF($GE173=1,1,),)</f>
        <v>0</v>
      </c>
      <c r="HR173" s="517">
        <f>IF(AND($GP173=3,SUM($HK173:HQ173)&lt;&gt;1),IF($GJ173&gt;=0.05,1,),)</f>
        <v>0</v>
      </c>
      <c r="HS173" s="517">
        <f>IF(AND(SUM($HK173:HR173)&lt;&gt;1,$GP173=3,$GF173=1,$GI173&gt;0),1,)</f>
        <v>0</v>
      </c>
      <c r="HT173" s="831"/>
      <c r="HU173" s="520">
        <f t="shared" si="684"/>
        <v>0</v>
      </c>
      <c r="HV173" s="521">
        <f t="shared" si="685"/>
        <v>0</v>
      </c>
      <c r="HW173" s="521">
        <f t="shared" si="686"/>
        <v>0</v>
      </c>
      <c r="HX173" s="521">
        <f t="shared" si="687"/>
        <v>0</v>
      </c>
      <c r="HY173" s="521">
        <f t="shared" si="688"/>
        <v>0</v>
      </c>
      <c r="HZ173" s="521">
        <f t="shared" si="689"/>
        <v>0</v>
      </c>
      <c r="IA173" s="521">
        <f t="shared" si="690"/>
        <v>0</v>
      </c>
      <c r="IB173" s="521">
        <f t="shared" si="691"/>
        <v>0</v>
      </c>
      <c r="IC173" s="521">
        <f t="shared" si="692"/>
        <v>0</v>
      </c>
      <c r="ID173" s="521">
        <f t="shared" si="693"/>
        <v>0</v>
      </c>
      <c r="IE173" s="521">
        <f t="shared" si="694"/>
        <v>0</v>
      </c>
      <c r="IF173" s="521">
        <f t="shared" si="695"/>
        <v>0</v>
      </c>
      <c r="IG173" s="521">
        <f t="shared" si="696"/>
        <v>0</v>
      </c>
      <c r="IH173" s="521">
        <f t="shared" si="697"/>
        <v>0</v>
      </c>
      <c r="II173" s="521">
        <f t="shared" si="698"/>
        <v>0</v>
      </c>
      <c r="IJ173" s="521">
        <f t="shared" si="699"/>
        <v>0</v>
      </c>
      <c r="IK173" s="521">
        <f t="shared" si="700"/>
        <v>0</v>
      </c>
      <c r="IL173" s="521">
        <f t="shared" si="701"/>
        <v>0</v>
      </c>
      <c r="IM173" s="521">
        <f t="shared" si="702"/>
        <v>0</v>
      </c>
      <c r="IN173" s="521">
        <f t="shared" si="597"/>
        <v>0</v>
      </c>
      <c r="IO173" s="521">
        <f t="shared" si="598"/>
        <v>0</v>
      </c>
      <c r="IP173" s="521">
        <f t="shared" si="599"/>
        <v>0</v>
      </c>
      <c r="IQ173" s="521">
        <f t="shared" si="600"/>
        <v>0</v>
      </c>
      <c r="IR173" s="521">
        <f t="shared" si="601"/>
        <v>0</v>
      </c>
      <c r="IS173" s="521">
        <f t="shared" si="602"/>
        <v>0</v>
      </c>
      <c r="IT173" s="521">
        <f t="shared" si="603"/>
        <v>0</v>
      </c>
      <c r="IU173" s="521">
        <f t="shared" si="604"/>
        <v>0</v>
      </c>
      <c r="IV173" s="521">
        <f t="shared" si="605"/>
        <v>0</v>
      </c>
      <c r="IW173" s="823">
        <f t="shared" si="606"/>
        <v>0</v>
      </c>
      <c r="IX173" s="521">
        <f t="shared" si="607"/>
        <v>0</v>
      </c>
      <c r="IY173" s="521">
        <f t="shared" si="608"/>
        <v>0</v>
      </c>
      <c r="IZ173" s="823">
        <f t="shared" si="703"/>
        <v>0</v>
      </c>
      <c r="JA173" s="521">
        <f t="shared" si="609"/>
        <v>0</v>
      </c>
      <c r="JB173" s="521">
        <f t="shared" si="610"/>
        <v>0</v>
      </c>
      <c r="JC173" s="521">
        <f t="shared" si="611"/>
        <v>0</v>
      </c>
      <c r="JD173" s="521">
        <f t="shared" si="704"/>
        <v>0</v>
      </c>
      <c r="JE173" s="521">
        <f t="shared" si="705"/>
        <v>0</v>
      </c>
      <c r="JF173" s="521">
        <f t="shared" si="706"/>
        <v>0</v>
      </c>
      <c r="JG173" s="521">
        <f t="shared" si="707"/>
        <v>0</v>
      </c>
      <c r="JH173" s="521">
        <f t="shared" si="708"/>
        <v>0</v>
      </c>
      <c r="JI173" s="521">
        <f t="shared" si="709"/>
        <v>0</v>
      </c>
      <c r="JJ173" s="521">
        <f t="shared" si="710"/>
        <v>0</v>
      </c>
      <c r="JK173" s="521">
        <f t="shared" si="711"/>
        <v>0</v>
      </c>
      <c r="JL173" s="521">
        <f t="shared" si="712"/>
        <v>0</v>
      </c>
      <c r="JM173" s="521">
        <f t="shared" si="713"/>
        <v>0</v>
      </c>
      <c r="JN173" s="521">
        <f t="shared" si="714"/>
        <v>0</v>
      </c>
      <c r="JO173" s="521">
        <f t="shared" si="715"/>
        <v>0</v>
      </c>
      <c r="JP173" s="521">
        <f t="shared" si="716"/>
        <v>0</v>
      </c>
      <c r="JQ173" s="521">
        <f t="shared" si="717"/>
        <v>0</v>
      </c>
      <c r="JR173" s="521">
        <f t="shared" si="718"/>
        <v>0</v>
      </c>
      <c r="JS173" s="521">
        <f t="shared" si="719"/>
        <v>0</v>
      </c>
      <c r="JT173" s="521">
        <f t="shared" si="720"/>
        <v>0</v>
      </c>
      <c r="JU173" s="521">
        <f t="shared" si="721"/>
        <v>0</v>
      </c>
      <c r="JV173" s="521">
        <f t="shared" si="722"/>
        <v>0</v>
      </c>
      <c r="JW173" s="521">
        <f t="shared" si="723"/>
        <v>0</v>
      </c>
      <c r="JX173" s="521">
        <f t="shared" si="724"/>
        <v>0</v>
      </c>
      <c r="JY173" s="521">
        <f t="shared" si="725"/>
        <v>0</v>
      </c>
      <c r="JZ173" s="521">
        <f t="shared" si="726"/>
        <v>0</v>
      </c>
      <c r="KA173" s="521">
        <f t="shared" si="727"/>
        <v>0</v>
      </c>
      <c r="KB173" s="521">
        <f t="shared" si="728"/>
        <v>0</v>
      </c>
      <c r="KC173" s="521">
        <f t="shared" si="729"/>
        <v>0</v>
      </c>
      <c r="KD173" s="521">
        <f t="shared" si="730"/>
        <v>0</v>
      </c>
      <c r="KE173" s="521">
        <f t="shared" si="731"/>
        <v>0</v>
      </c>
      <c r="KF173" s="521">
        <f t="shared" si="612"/>
        <v>0</v>
      </c>
      <c r="KG173" s="521">
        <f t="shared" si="732"/>
        <v>0</v>
      </c>
      <c r="KH173" s="521">
        <f t="shared" si="733"/>
        <v>0</v>
      </c>
      <c r="KI173" s="522">
        <f t="shared" si="734"/>
        <v>0</v>
      </c>
      <c r="KJ173" s="521">
        <f t="shared" si="613"/>
        <v>0</v>
      </c>
      <c r="KK173" s="760">
        <f>IF(H173=1,VLOOKUP(C173,'総括表 (A表)'!$E$12:$AW$542,42,FALSE),)</f>
        <v>0</v>
      </c>
      <c r="KL173" s="524">
        <f t="shared" si="735"/>
        <v>0</v>
      </c>
      <c r="KM173" s="521" t="str">
        <f t="shared" si="614"/>
        <v/>
      </c>
      <c r="KN173" s="521" t="str">
        <f t="shared" si="615"/>
        <v/>
      </c>
      <c r="KO173" s="521" t="str">
        <f t="shared" si="736"/>
        <v/>
      </c>
      <c r="KP173" s="521" t="str">
        <f t="shared" si="616"/>
        <v/>
      </c>
      <c r="KQ173" s="521" t="str">
        <f t="shared" si="617"/>
        <v/>
      </c>
      <c r="KR173" s="521" t="str">
        <f t="shared" si="618"/>
        <v/>
      </c>
      <c r="KS173" s="521" t="str">
        <f t="shared" si="619"/>
        <v/>
      </c>
      <c r="KT173" s="521" t="str">
        <f t="shared" si="620"/>
        <v/>
      </c>
      <c r="KU173" s="760" t="str">
        <f t="shared" si="621"/>
        <v/>
      </c>
      <c r="KV173" s="521" t="str">
        <f t="shared" si="622"/>
        <v/>
      </c>
      <c r="KW173" s="520">
        <f t="shared" si="623"/>
        <v>0</v>
      </c>
      <c r="KX173" s="521" t="str">
        <f t="shared" si="737"/>
        <v/>
      </c>
      <c r="KY173" s="525">
        <f t="shared" si="624"/>
        <v>0</v>
      </c>
      <c r="KZ173" s="521" t="str">
        <f t="shared" si="625"/>
        <v/>
      </c>
      <c r="LA173" s="760" t="str">
        <f t="shared" si="626"/>
        <v/>
      </c>
      <c r="LB173" s="526" t="str">
        <f t="shared" si="627"/>
        <v>○</v>
      </c>
      <c r="LC173" s="520">
        <f t="shared" si="738"/>
        <v>0</v>
      </c>
      <c r="LD173" s="527">
        <f t="shared" si="739"/>
        <v>0</v>
      </c>
      <c r="LE173" s="527" t="str">
        <f t="shared" si="740"/>
        <v/>
      </c>
      <c r="LF173" s="761" t="str">
        <f t="shared" si="741"/>
        <v/>
      </c>
      <c r="LG173" s="735" t="str">
        <f t="shared" si="628"/>
        <v/>
      </c>
      <c r="LH173" s="530" t="str">
        <f t="shared" si="629"/>
        <v>○</v>
      </c>
      <c r="LI173" s="736">
        <f t="shared" si="630"/>
        <v>0</v>
      </c>
      <c r="LJ173" s="761">
        <f t="shared" si="631"/>
        <v>0</v>
      </c>
      <c r="LK173" s="532">
        <f t="shared" si="742"/>
        <v>0</v>
      </c>
      <c r="LL173" s="533" t="str">
        <f t="shared" si="743"/>
        <v>○</v>
      </c>
      <c r="LM173" s="600">
        <f t="shared" si="632"/>
        <v>0</v>
      </c>
      <c r="LN173" s="602" t="str">
        <f t="shared" si="744"/>
        <v>○</v>
      </c>
      <c r="LO173" s="608">
        <f t="shared" si="633"/>
        <v>0</v>
      </c>
      <c r="LP173" s="521" t="str">
        <f t="shared" si="634"/>
        <v/>
      </c>
      <c r="LQ173" s="607">
        <f t="shared" si="635"/>
        <v>0</v>
      </c>
      <c r="LR173" s="521" t="str">
        <f t="shared" si="636"/>
        <v/>
      </c>
      <c r="LS173" s="519" t="str">
        <f t="shared" si="637"/>
        <v/>
      </c>
      <c r="LT173" s="526" t="str">
        <f t="shared" si="638"/>
        <v>○</v>
      </c>
      <c r="LU173" s="601" t="str">
        <f t="shared" si="745"/>
        <v/>
      </c>
      <c r="LV173" s="601">
        <f t="shared" si="746"/>
        <v>0</v>
      </c>
      <c r="LW173" s="761">
        <f t="shared" si="639"/>
        <v>0</v>
      </c>
      <c r="LX173" s="735">
        <f t="shared" si="640"/>
        <v>0</v>
      </c>
      <c r="LY173" s="530" t="str">
        <f t="shared" si="641"/>
        <v>○</v>
      </c>
      <c r="LZ173" s="736">
        <f t="shared" si="642"/>
        <v>0</v>
      </c>
      <c r="MA173" s="761">
        <f t="shared" si="643"/>
        <v>0</v>
      </c>
      <c r="MB173" s="532">
        <f t="shared" si="644"/>
        <v>0</v>
      </c>
      <c r="MC173" s="533" t="str">
        <f t="shared" si="747"/>
        <v>○</v>
      </c>
      <c r="MD173" s="473">
        <f>IF(AND($H173=1,$T173=1),SUMIF($E$14:$E$213,E173,$CA$14:CA372),0)</f>
        <v>0</v>
      </c>
      <c r="ME173" s="856" t="str">
        <f t="shared" si="645"/>
        <v>○</v>
      </c>
      <c r="MF173" s="869" t="str">
        <f t="shared" si="748"/>
        <v/>
      </c>
      <c r="MG173" s="870" t="str">
        <f t="shared" si="646"/>
        <v/>
      </c>
      <c r="MH173" s="871" t="str">
        <f t="shared" si="647"/>
        <v/>
      </c>
      <c r="MI173" s="872" t="str">
        <f t="shared" si="749"/>
        <v/>
      </c>
      <c r="MJ173" s="873" t="str">
        <f t="shared" si="648"/>
        <v/>
      </c>
      <c r="MK173" s="874">
        <f t="shared" si="649"/>
        <v>0</v>
      </c>
    </row>
    <row r="174" spans="1:349" s="739" customFormat="1" ht="18.649999999999999" customHeight="1">
      <c r="A174" s="610">
        <f t="shared" si="559"/>
        <v>0</v>
      </c>
      <c r="B174" s="610">
        <f t="shared" si="563"/>
        <v>0</v>
      </c>
      <c r="C174" s="610">
        <f t="shared" si="570"/>
        <v>0</v>
      </c>
      <c r="D174" s="610">
        <f t="shared" si="564"/>
        <v>0</v>
      </c>
      <c r="E174" s="610">
        <f t="shared" si="565"/>
        <v>0</v>
      </c>
      <c r="F174" s="610">
        <f t="shared" si="566"/>
        <v>0</v>
      </c>
      <c r="G174" s="610">
        <f t="shared" si="567"/>
        <v>0</v>
      </c>
      <c r="H174" s="610">
        <f t="shared" si="568"/>
        <v>0</v>
      </c>
      <c r="I174" s="611">
        <f t="shared" si="576"/>
        <v>161</v>
      </c>
      <c r="J174" s="719"/>
      <c r="K174" s="720"/>
      <c r="L174" s="720"/>
      <c r="M174" s="720"/>
      <c r="N174" s="924"/>
      <c r="O174" s="918"/>
      <c r="P174" s="742"/>
      <c r="Q174" s="637">
        <f t="shared" si="650"/>
        <v>0</v>
      </c>
      <c r="R174" s="723"/>
      <c r="S174" s="724"/>
      <c r="T174" s="724"/>
      <c r="U174" s="724"/>
      <c r="V174" s="762">
        <f t="shared" si="569"/>
        <v>0</v>
      </c>
      <c r="W174" s="741"/>
      <c r="X174" s="745"/>
      <c r="Y174" s="745"/>
      <c r="Z174" s="741"/>
      <c r="AA174" s="639" t="str">
        <f t="shared" si="651"/>
        <v/>
      </c>
      <c r="AB174" s="640" t="str">
        <f t="shared" si="652"/>
        <v/>
      </c>
      <c r="AC174" s="731"/>
      <c r="AD174" s="641">
        <f t="shared" si="653"/>
        <v>0</v>
      </c>
      <c r="AE174" s="729"/>
      <c r="AF174" s="728">
        <f>'整理番号表 （R6時） '!$AC174</f>
        <v>0</v>
      </c>
      <c r="AG174" s="730">
        <f t="shared" si="560"/>
        <v>0</v>
      </c>
      <c r="AH174" s="731"/>
      <c r="AI174" s="731"/>
      <c r="AJ174" s="639">
        <f>IF(AI174&lt;&gt;0,VLOOKUP(AI174,'整理番号表 （R6時） '!$B$20:$F$47,2,FALSE),)</f>
        <v>0</v>
      </c>
      <c r="AK174" s="733"/>
      <c r="AL174" s="733"/>
      <c r="AM174" s="733"/>
      <c r="AN174" s="752"/>
      <c r="AO174" s="644" t="str">
        <f>IF(AND($S174=1,$AN174&lt;&gt;0),VLOOKUP(AN174,'整理番号表 （R6時） '!$P$6:$Q$39,2,FALSE),IF(AND($T174=1,$AN174&gt;0,$AN174&lt;=8),VLOOKUP($AN174,'整理番号表 （R6時） '!$P$6:$Q$13,2,FALSE),IF($AN174&gt;=9,"ﾘｰｽは1～8の数字を選択","")))</f>
        <v/>
      </c>
      <c r="AP174" s="865"/>
      <c r="AQ174" s="645">
        <f t="shared" si="654"/>
        <v>0</v>
      </c>
      <c r="AR174" s="810"/>
      <c r="AS174" s="741"/>
      <c r="AT174" s="756"/>
      <c r="AU174" s="757"/>
      <c r="AV174" s="755"/>
      <c r="AW174" s="752"/>
      <c r="AX174" s="751">
        <f>IF(AW174&lt;&gt;0,VLOOKUP(AW174,'整理番号表 （R6時） '!$P$43:$R$49,2,FALSE),)</f>
        <v>0</v>
      </c>
      <c r="AY174" s="758"/>
      <c r="AZ174" s="757"/>
      <c r="BA174" s="755"/>
      <c r="BB174" s="754"/>
      <c r="BC174" s="759">
        <f t="shared" si="655"/>
        <v>0</v>
      </c>
      <c r="BD174" s="763">
        <f t="shared" ref="BD174:BD205" si="757">IF($LG174&gt;0,IF(SUMIFS($LI$14:$LI$213,$E$14:$E$213,E174)&lt;SUMIFS($LJ$14:$LJ$213,$E$14:$E$213,E174),IFERROR(ROUND($LG174,-3),0),IFERROR(ROUNDDOWN($LG174,-3),0)),)</f>
        <v>0</v>
      </c>
      <c r="BE174" s="759">
        <f t="shared" si="656"/>
        <v>0</v>
      </c>
      <c r="BF174" s="508"/>
      <c r="BG174" s="508"/>
      <c r="BH174" s="508"/>
      <c r="BI174" s="509"/>
      <c r="BJ174" s="770" t="str">
        <f t="shared" si="657"/>
        <v/>
      </c>
      <c r="BK174" s="772" t="str">
        <f t="shared" si="658"/>
        <v/>
      </c>
      <c r="BL174" s="648">
        <f t="shared" si="659"/>
        <v>0</v>
      </c>
      <c r="BM174" s="836"/>
      <c r="BN174" s="748"/>
      <c r="BO174" s="593"/>
      <c r="BP174" s="902"/>
      <c r="BQ174" s="756"/>
      <c r="BR174" s="756"/>
      <c r="BS174" s="756"/>
      <c r="BT174" s="929" t="str">
        <f t="shared" si="752"/>
        <v/>
      </c>
      <c r="BU174" s="911"/>
      <c r="BV174" s="752"/>
      <c r="BW174" s="751">
        <f>IF(BV174&lt;&gt;0,VLOOKUP(BV174,'整理番号表 （R6時） '!$P$43:$R$49,2,FALSE),)</f>
        <v>0</v>
      </c>
      <c r="BX174" s="758"/>
      <c r="BY174" s="757"/>
      <c r="BZ174" s="759" t="str">
        <f t="shared" si="660"/>
        <v/>
      </c>
      <c r="CA174" s="712"/>
      <c r="CB174" s="759">
        <f t="shared" si="661"/>
        <v>0</v>
      </c>
      <c r="CC174" s="763" t="str">
        <f t="shared" ref="CC174:CC205" si="758">IF(AND(MI174&lt;=84,MI174&gt;=48),ROUNDDOWN(CA174*3/7,-3),IF(AND(MI174&gt;=36,MI174&lt;48),ROUNDDOWN(CA174*MI174/84*0.75,-3),""))</f>
        <v/>
      </c>
      <c r="CD174" s="754"/>
      <c r="CE174" s="754"/>
      <c r="CF174" s="759">
        <f t="shared" si="662"/>
        <v>0</v>
      </c>
      <c r="CG174" s="748"/>
      <c r="CH174" s="748"/>
      <c r="CI174" s="622"/>
      <c r="CJ174" s="853"/>
      <c r="CK174" s="854"/>
      <c r="CL174" s="665" t="str">
        <f t="shared" si="663"/>
        <v/>
      </c>
      <c r="CM174" s="666" t="str">
        <f t="shared" ref="CM174:CM205" si="759">IF(AND($MJ174=3,$CJ174&gt;=DC174+10),1,IF(AND($MJ174&gt;3,$CJ174&gt;DC174+10,1),1,""))</f>
        <v/>
      </c>
      <c r="CN174" s="744"/>
      <c r="CO174" s="496"/>
      <c r="CP174" s="762" t="str">
        <f t="shared" ref="CP174:CP205" si="760">IF(AND(W174&lt;&gt;"",H174=1),1,IF(AND(OR(S174=1,$T174=1),$DN174=1),1,""))</f>
        <v/>
      </c>
      <c r="CQ174" s="740"/>
      <c r="CR174" s="749"/>
      <c r="CS174" s="740"/>
      <c r="CT174" s="740"/>
      <c r="CU174" s="740"/>
      <c r="CV174" s="649" t="str">
        <f t="shared" si="664"/>
        <v/>
      </c>
      <c r="CW174" s="547">
        <f t="shared" si="665"/>
        <v>0</v>
      </c>
      <c r="CX174" s="762" t="str">
        <f t="shared" ref="CX174:CX205" si="761">IF(AND(OR(S174=1,T174=1),H174=1),1,"")</f>
        <v/>
      </c>
      <c r="CY174" s="715"/>
      <c r="CZ174" s="740"/>
      <c r="DA174" s="715"/>
      <c r="DB174" s="715"/>
      <c r="DC174" s="714"/>
      <c r="DD174" s="649" t="str">
        <f t="shared" si="666"/>
        <v/>
      </c>
      <c r="DE174" s="547" t="str">
        <f t="shared" si="667"/>
        <v/>
      </c>
      <c r="DF174" s="762">
        <f t="shared" si="668"/>
        <v>0</v>
      </c>
      <c r="DG174" s="762" t="str">
        <f t="shared" si="669"/>
        <v/>
      </c>
      <c r="DH174" s="762">
        <f t="shared" si="670"/>
        <v>0</v>
      </c>
      <c r="DI174" s="762">
        <f t="shared" si="671"/>
        <v>0</v>
      </c>
      <c r="DJ174" s="762">
        <f t="shared" si="672"/>
        <v>0</v>
      </c>
      <c r="DK174" s="762">
        <f t="shared" si="673"/>
        <v>0</v>
      </c>
      <c r="DL174" s="762">
        <f t="shared" si="674"/>
        <v>0</v>
      </c>
      <c r="DM174" s="762" t="str">
        <f t="shared" si="675"/>
        <v/>
      </c>
      <c r="DN174" s="855"/>
      <c r="DO174" s="661">
        <f t="shared" ref="DO174:DT183" si="762">IF(OR($CQ174&lt;=0,$CU174&lt;=0),0,IF(AND($AA174=1,$H174=1,$FU174&lt;&gt;1,DO$2&lt;=$CV174,$CV174&lt;DP$2),1,))</f>
        <v>0</v>
      </c>
      <c r="DP174" s="336">
        <f t="shared" si="762"/>
        <v>0</v>
      </c>
      <c r="DQ174" s="336">
        <f t="shared" si="762"/>
        <v>0</v>
      </c>
      <c r="DR174" s="336">
        <f t="shared" si="762"/>
        <v>0</v>
      </c>
      <c r="DS174" s="336">
        <f t="shared" si="762"/>
        <v>0</v>
      </c>
      <c r="DT174" s="336">
        <f t="shared" si="762"/>
        <v>0</v>
      </c>
      <c r="DU174" s="336">
        <f t="shared" ref="DU174:DU205" si="763">IF(OR($CQ174&lt;=0,$CU174&lt;=0),0,IF(AND($AA174=1,$H174=1,$FU174&lt;&gt;1,DU$2&lt;=$CV174),1,))</f>
        <v>0</v>
      </c>
      <c r="DV174" s="336">
        <f t="shared" ref="DV174:EA183" si="764">IF($CU174&lt;0,0,IF(AND($AA174=1,$H174=1,$FU174&lt;&gt;1,DV$2&lt;=$CW174,$CW174&lt;DW$2),1,))</f>
        <v>0</v>
      </c>
      <c r="DW174" s="336">
        <f t="shared" si="764"/>
        <v>0</v>
      </c>
      <c r="DX174" s="336">
        <f t="shared" si="764"/>
        <v>0</v>
      </c>
      <c r="DY174" s="336">
        <f t="shared" si="764"/>
        <v>0</v>
      </c>
      <c r="DZ174" s="336">
        <f t="shared" si="764"/>
        <v>0</v>
      </c>
      <c r="EA174" s="336">
        <f t="shared" si="764"/>
        <v>0</v>
      </c>
      <c r="EB174" s="336">
        <f t="shared" ref="EB174:EB205" si="765">IF($CU174&lt;0,0,IF(AND($AA174=1,$H174=1,$FU174&lt;&gt;1,EB$2&lt;=$CW174),1,))</f>
        <v>0</v>
      </c>
      <c r="EC174" s="336">
        <f t="shared" ref="EC174:EC205" si="766">IF(AND($H174=1,$AA174=1,$AC174=2,$FU174=1,(SUM($ED174:$EG174)&lt;&gt;1)),IF($CU174&gt;=$AG174,1,),)</f>
        <v>0</v>
      </c>
      <c r="ED174" s="336">
        <f t="shared" ref="ED174:ED205" si="767">IF(AND($H174=1,$AA174=1,$AC174=2,$FU174=1,(SUM(EE174:EG174)&lt;&gt;1)),IF((($CU174-$AG174)/$AG174)&gt;=0.1,1,),)</f>
        <v>0</v>
      </c>
      <c r="EE174" s="336">
        <f t="shared" ref="EE174:EE205" si="768">IF(AND($H174=1,$AA174=1,$AC174=2,$FU174=1,(SUM(EF174:EG174)&lt;&gt;1)),IF((($CU174-$AG174)/$AG174)&gt;=0.2,1,),)</f>
        <v>0</v>
      </c>
      <c r="EF174" s="336">
        <f t="shared" ref="EF174:EF205" si="769">IF(AND($H174=1,$AA174=1,$AC174=2,$FU174=1,(SUM(EG174)&lt;&gt;1)),IF((($CU174-$AG174)/$AG174)&gt;=0.3,1,),)</f>
        <v>0</v>
      </c>
      <c r="EG174" s="390">
        <f t="shared" ref="EG174:EG205" si="770">IF(AND($H174=1,$AA174=1,$AC174=2,$FU174=1),IF((($CU174-$AG174)/$AG174)&gt;=0.4,1,),)</f>
        <v>0</v>
      </c>
      <c r="EH174" s="650">
        <f t="shared" si="676"/>
        <v>0</v>
      </c>
      <c r="EI174" s="650">
        <f>IF($AA174=1,IF(SUM($EH174:EH174)&lt;&gt;1,IF(SUM(GR174,HC174,HL174)&gt;0,1,),),)</f>
        <v>0</v>
      </c>
      <c r="EJ174" s="650">
        <f>IF($AA174=1,IF(SUM($EH174:EI174)&lt;&gt;1,IF(SUM(GS174,HD174,HM174)&gt;0,1,),),)</f>
        <v>0</v>
      </c>
      <c r="EK174" s="650">
        <f>IF($AA174=1,IF(SUM($EH174:EJ174)&lt;&gt;1,IF(SUM(GT174,HE174,HN174)&gt;0,1,),),)</f>
        <v>0</v>
      </c>
      <c r="EL174" s="650">
        <f>IF($AA174=1,IF(SUM($EH174:EK174)&lt;&gt;1,IF(SUM(GU174,GZ174,HF174,HO174)&gt;0,1,),),)</f>
        <v>0</v>
      </c>
      <c r="EM174" s="650">
        <f>IF($AA174=1,IF(SUM($EH174:EK174)&lt;&gt;1,IF(SUM(GV174,HG174,HP174)&gt;0,1,),),)</f>
        <v>0</v>
      </c>
      <c r="EN174" s="650">
        <f>IF($AA174=1,IF(SUM($EH174:EL174)&lt;&gt;1,IF(SUM(GW174,HH174,HQ174)&gt;0,1,),),)</f>
        <v>0</v>
      </c>
      <c r="EO174" s="650">
        <f>IF($AA174=1,IF(SUM($EH174:EM174)&lt;&gt;1,IF(SUM(GX174,HI174,HR174)&gt;0,1,),),)</f>
        <v>0</v>
      </c>
      <c r="EP174" s="650">
        <f>IF($AA174=1,IF(SUM($EH174:EO174)&lt;&gt;1,IF(SUM(GY174,HJ174,HS174,HA174)&gt;0,1,),),)</f>
        <v>0</v>
      </c>
      <c r="EQ174" s="818"/>
      <c r="ER174" s="818"/>
      <c r="ES174" s="818"/>
      <c r="ET174" s="818"/>
      <c r="EU174" s="818"/>
      <c r="EV174" s="818"/>
      <c r="EW174" s="59"/>
      <c r="EX174" s="59"/>
      <c r="EY174" s="59"/>
      <c r="EZ174" s="59"/>
      <c r="FA174" s="59"/>
      <c r="FB174" s="650">
        <f t="shared" si="589"/>
        <v>0</v>
      </c>
      <c r="FC174" s="59"/>
      <c r="FD174" s="59"/>
      <c r="FE174" s="59"/>
      <c r="FF174" s="59"/>
      <c r="FG174" s="59"/>
      <c r="FH174" s="59"/>
      <c r="FI174" s="59"/>
      <c r="FJ174" s="59"/>
      <c r="FK174" s="59"/>
      <c r="FL174" s="59"/>
      <c r="FM174" s="59"/>
      <c r="FN174" s="59"/>
      <c r="FO174" s="59"/>
      <c r="FP174" s="59"/>
      <c r="FQ174" s="59"/>
      <c r="FR174" s="59"/>
      <c r="FS174" s="59"/>
      <c r="FT174" s="59"/>
      <c r="FU174" s="59"/>
      <c r="FV174" s="59"/>
      <c r="FW174" s="59"/>
      <c r="FX174" s="59"/>
      <c r="FY174" s="59"/>
      <c r="FZ174" s="59"/>
      <c r="GA174" s="511"/>
      <c r="GB174" s="59"/>
      <c r="GC174" s="932"/>
      <c r="GD174" s="662"/>
      <c r="GE174" s="512"/>
      <c r="GF174" s="513"/>
      <c r="GG174" s="514"/>
      <c r="GH174" s="514"/>
      <c r="GI174" s="515">
        <f t="shared" ref="GI174:GI205" si="771">IF(AND($H174=1,$GG174&lt;&gt;GH174),ROUND($GH174-$GG174,50),0)</f>
        <v>0</v>
      </c>
      <c r="GJ174" s="516">
        <f t="shared" ref="GJ174:GJ205" si="772">IF(AND($H174=1,$GG174&gt;0),ROUNDDOWN($GI174/$GG174,2),0)</f>
        <v>0</v>
      </c>
      <c r="GK174" s="517">
        <f t="shared" si="592"/>
        <v>0</v>
      </c>
      <c r="GL174" s="518">
        <f t="shared" ref="GL174:GL205" si="773">IF(OR(AND($GK174&gt;=1,$GK174&lt;=3),$GK174=6),$AJ174,)</f>
        <v>0</v>
      </c>
      <c r="GM174" s="518">
        <f t="shared" ref="GM174:GM205" si="774">IF(OR($GK174=4,$GK174=7),$AJ174,)</f>
        <v>0</v>
      </c>
      <c r="GN174" s="518">
        <f t="shared" ref="GN174:GN205" si="775">IF($GK174=5,$AJ174,)</f>
        <v>0</v>
      </c>
      <c r="GO174" s="518">
        <f t="shared" ref="GO174:GO205" si="776">IF(AND($GK174&gt;=8,$GK174&lt;=13),$AJ174,)</f>
        <v>0</v>
      </c>
      <c r="GP174" s="517">
        <f t="shared" si="677"/>
        <v>0</v>
      </c>
      <c r="GQ174" s="517">
        <f t="shared" si="678"/>
        <v>0</v>
      </c>
      <c r="GR174" s="517">
        <f>IF($GF174&lt;&gt;1,IF(AND(SUM($GQ174:GQ174)&lt;&gt;1),IF($GI174&gt;=10,1,),),0)</f>
        <v>0</v>
      </c>
      <c r="GS174" s="517">
        <f>IF($GF174&lt;&gt;1,IF(AND(SUM($GQ174:GR174)&lt;&gt;1),IF(AND($GE174=1,$GI174&gt;=4),1,),),0)</f>
        <v>0</v>
      </c>
      <c r="GT174" s="517">
        <f>IF($GF174&lt;&gt;1,IF(AND(SUM($GQ174:GS174)&lt;&gt;1),IF(AND($GE174=1,$GI174&gt;=2),1,),),0)</f>
        <v>0</v>
      </c>
      <c r="GU174" s="517">
        <f>IF($GF174&lt;&gt;1,IF(AND(SUM($GQ174:GT174)&lt;&gt;1),IF(AND($GE174=1,$GI174&gt;0),1,),),0)</f>
        <v>0</v>
      </c>
      <c r="GV174" s="517">
        <f>IF($GF174&lt;&gt;1,IF(AND(SUM($GQ174:GU174)&lt;&gt;1),IF($GI174&gt;=4,1,),),0)</f>
        <v>0</v>
      </c>
      <c r="GW174" s="517">
        <f>IF($GF174&lt;&gt;1,IF(AND(SUM($GQ174:GV174)&lt;&gt;1),IF($GE174=1,1,),),0)</f>
        <v>0</v>
      </c>
      <c r="GX174" s="517">
        <f>IF($GF174&lt;&gt;1,IF(AND(SUM($GQ174:GW174)&lt;&gt;1),IF($GI174&gt;=2,1,),),0)</f>
        <v>0</v>
      </c>
      <c r="GY174" s="517">
        <f>IF($GF174&lt;&gt;1,IF(AND(SUM($GQ174:GX174)&lt;&gt;1),IF($GI174&gt;0,1,),),0)</f>
        <v>0</v>
      </c>
      <c r="GZ174" s="517">
        <f t="shared" si="679"/>
        <v>0</v>
      </c>
      <c r="HA174" s="517">
        <f>IF(AND(SUM($GZ174:GZ174)&lt;&gt;1,$GP174=4,$GF174=1,$GI174&gt;0),1,0)</f>
        <v>0</v>
      </c>
      <c r="HB174" s="517">
        <f t="shared" si="680"/>
        <v>0</v>
      </c>
      <c r="HC174" s="517">
        <f t="shared" si="681"/>
        <v>0</v>
      </c>
      <c r="HD174" s="517">
        <f>IF(AND($GP174=2,SUM($HB174:HC174)&lt;&gt;1),IF(AND($GE174=1,$GJ174&gt;=0.2),1,),)</f>
        <v>0</v>
      </c>
      <c r="HE174" s="517">
        <f>IF(AND($GP174=2,SUM($HB174:HD174)&lt;&gt;1),IF(AND($GE174=1,$GJ174&gt;=0.1),1,),)</f>
        <v>0</v>
      </c>
      <c r="HF174" s="517">
        <f>IF(AND($GP174=2,SUM($HB174:HE174)&lt;&gt;1),IF(AND($GE174=1,$GI174&gt;0),1,),)</f>
        <v>0</v>
      </c>
      <c r="HG174" s="517">
        <f>IF(AND($GP174=2,SUM($HB174:HF174)&lt;&gt;1),IF($GJ174&gt;=0.2,1,),)</f>
        <v>0</v>
      </c>
      <c r="HH174" s="517">
        <f>IF(AND($GP174=2,SUM($HB174:HG174)&lt;&gt;1),IF($GE174=1,1,),)</f>
        <v>0</v>
      </c>
      <c r="HI174" s="517">
        <f>IF(AND($GP174=2,SUM($HB174:HH174)&lt;&gt;1),IF($GJ174&gt;=0.1,1,),)</f>
        <v>0</v>
      </c>
      <c r="HJ174" s="517">
        <f>IF(AND(SUM($HB174:HI174)&lt;&gt;1,$GP174=2,$GI174&gt;0),1,)</f>
        <v>0</v>
      </c>
      <c r="HK174" s="517">
        <f t="shared" si="682"/>
        <v>0</v>
      </c>
      <c r="HL174" s="517">
        <f t="shared" si="683"/>
        <v>0</v>
      </c>
      <c r="HM174" s="517">
        <f>IF(AND($GP174=3,SUM($HK174:HL174)&lt;&gt;1),IF(AND($GE174=1,$GJ174&gt;=0.1),1,),)</f>
        <v>0</v>
      </c>
      <c r="HN174" s="517">
        <f>IF(AND($GP174=3,SUM($HK174:HM174)&lt;&gt;1),IF(AND($GE174=1,$GJ174&gt;=0.05),1,),)</f>
        <v>0</v>
      </c>
      <c r="HO174" s="517">
        <f>IF(AND($GP174=3,SUM($HK174:HN174)&lt;&gt;1),IF(AND($GE174=1,$GI174&gt;0),1,),)</f>
        <v>0</v>
      </c>
      <c r="HP174" s="517">
        <f>IF(AND($GP174=3,SUM($HK174:HO174)&lt;&gt;1),IF($GJ174&gt;=0.1,1,),)</f>
        <v>0</v>
      </c>
      <c r="HQ174" s="517">
        <f>IF(AND($GP174=3,SUM($HK174:HP174)&lt;&gt;1),IF($GE174=1,1,),)</f>
        <v>0</v>
      </c>
      <c r="HR174" s="517">
        <f>IF(AND($GP174=3,SUM($HK174:HQ174)&lt;&gt;1),IF($GJ174&gt;=0.05,1,),)</f>
        <v>0</v>
      </c>
      <c r="HS174" s="517">
        <f>IF(AND(SUM($HK174:HR174)&lt;&gt;1,$GP174=3,$GF174=1,$GI174&gt;0),1,)</f>
        <v>0</v>
      </c>
      <c r="HT174" s="831"/>
      <c r="HU174" s="520">
        <f t="shared" si="684"/>
        <v>0</v>
      </c>
      <c r="HV174" s="521">
        <f t="shared" si="685"/>
        <v>0</v>
      </c>
      <c r="HW174" s="521">
        <f t="shared" si="686"/>
        <v>0</v>
      </c>
      <c r="HX174" s="521">
        <f t="shared" si="687"/>
        <v>0</v>
      </c>
      <c r="HY174" s="521">
        <f t="shared" si="688"/>
        <v>0</v>
      </c>
      <c r="HZ174" s="521">
        <f t="shared" si="689"/>
        <v>0</v>
      </c>
      <c r="IA174" s="521">
        <f t="shared" si="690"/>
        <v>0</v>
      </c>
      <c r="IB174" s="521">
        <f t="shared" si="691"/>
        <v>0</v>
      </c>
      <c r="IC174" s="521">
        <f t="shared" si="692"/>
        <v>0</v>
      </c>
      <c r="ID174" s="521">
        <f t="shared" si="693"/>
        <v>0</v>
      </c>
      <c r="IE174" s="521">
        <f t="shared" si="694"/>
        <v>0</v>
      </c>
      <c r="IF174" s="521">
        <f t="shared" si="695"/>
        <v>0</v>
      </c>
      <c r="IG174" s="521">
        <f t="shared" si="696"/>
        <v>0</v>
      </c>
      <c r="IH174" s="521">
        <f t="shared" si="697"/>
        <v>0</v>
      </c>
      <c r="II174" s="521">
        <f t="shared" si="698"/>
        <v>0</v>
      </c>
      <c r="IJ174" s="521">
        <f t="shared" si="699"/>
        <v>0</v>
      </c>
      <c r="IK174" s="521">
        <f t="shared" si="700"/>
        <v>0</v>
      </c>
      <c r="IL174" s="521">
        <f t="shared" si="701"/>
        <v>0</v>
      </c>
      <c r="IM174" s="521">
        <f t="shared" si="702"/>
        <v>0</v>
      </c>
      <c r="IN174" s="521">
        <f t="shared" ref="IN174:IN205" si="777">IF($H174=1,EH174*$IN$5,0)</f>
        <v>0</v>
      </c>
      <c r="IO174" s="521">
        <f t="shared" ref="IO174:IO205" si="778">IF($H174=1,EI174*$IO$5,0)</f>
        <v>0</v>
      </c>
      <c r="IP174" s="521">
        <f t="shared" ref="IP174:IP205" si="779">IF($H174=1,EJ174*$IP$5,0)</f>
        <v>0</v>
      </c>
      <c r="IQ174" s="521">
        <f t="shared" ref="IQ174:IQ205" si="780">IF($H174=1,EK174*$IQ$5,0)</f>
        <v>0</v>
      </c>
      <c r="IR174" s="521">
        <f t="shared" ref="IR174:IR205" si="781">IF($H174=1,EL174*$IR$5,0)</f>
        <v>0</v>
      </c>
      <c r="IS174" s="521">
        <f t="shared" ref="IS174:IS205" si="782">IF($H174=1,EM174*$IS$5,0)</f>
        <v>0</v>
      </c>
      <c r="IT174" s="521">
        <f t="shared" ref="IT174:IT205" si="783">IF($H174=1,EN174*$IT$5,0)</f>
        <v>0</v>
      </c>
      <c r="IU174" s="521">
        <f t="shared" ref="IU174:IU205" si="784">IF($H174=1,EO174*$IU$5,0)</f>
        <v>0</v>
      </c>
      <c r="IV174" s="521">
        <f t="shared" ref="IV174:IV205" si="785">IF($H174=1,EP174*$IV$5,0)</f>
        <v>0</v>
      </c>
      <c r="IW174" s="823">
        <f t="shared" ref="IW174:IW205" si="786">IF($H174=1,EQ174*$IW$5,0)</f>
        <v>0</v>
      </c>
      <c r="IX174" s="521">
        <f t="shared" ref="IX174:IX205" si="787">IF($ER174=1,IF($H174=1,ER174*IX$5,0),)</f>
        <v>0</v>
      </c>
      <c r="IY174" s="521">
        <f t="shared" ref="IY174:IY205" si="788">IF($ES174=1,IF($H174=1,$ES174*IY$5,0),)</f>
        <v>0</v>
      </c>
      <c r="IZ174" s="823">
        <f t="shared" si="703"/>
        <v>0</v>
      </c>
      <c r="JA174" s="521">
        <f t="shared" ref="JA174:JA205" si="789">IF($EU174=1,IF($H174=1,$EU174*JA$5,0),)</f>
        <v>0</v>
      </c>
      <c r="JB174" s="521">
        <f t="shared" ref="JB174:JB205" si="790">IF($EV174=1,IF($H174=1,$EV174*JB$5,0),)</f>
        <v>0</v>
      </c>
      <c r="JC174" s="521">
        <f t="shared" ref="JC174:JC205" si="791">IF($H174=1,$EW174*JC$5,0)</f>
        <v>0</v>
      </c>
      <c r="JD174" s="521">
        <f t="shared" si="704"/>
        <v>0</v>
      </c>
      <c r="JE174" s="521">
        <f t="shared" si="705"/>
        <v>0</v>
      </c>
      <c r="JF174" s="521">
        <f t="shared" si="706"/>
        <v>0</v>
      </c>
      <c r="JG174" s="521">
        <f t="shared" si="707"/>
        <v>0</v>
      </c>
      <c r="JH174" s="521">
        <f t="shared" si="708"/>
        <v>0</v>
      </c>
      <c r="JI174" s="521">
        <f t="shared" si="709"/>
        <v>0</v>
      </c>
      <c r="JJ174" s="521">
        <f t="shared" si="710"/>
        <v>0</v>
      </c>
      <c r="JK174" s="521">
        <f t="shared" si="711"/>
        <v>0</v>
      </c>
      <c r="JL174" s="521">
        <f t="shared" si="712"/>
        <v>0</v>
      </c>
      <c r="JM174" s="521">
        <f t="shared" si="713"/>
        <v>0</v>
      </c>
      <c r="JN174" s="521">
        <f t="shared" si="714"/>
        <v>0</v>
      </c>
      <c r="JO174" s="521">
        <f t="shared" si="715"/>
        <v>0</v>
      </c>
      <c r="JP174" s="521">
        <f t="shared" si="716"/>
        <v>0</v>
      </c>
      <c r="JQ174" s="521">
        <f t="shared" si="717"/>
        <v>0</v>
      </c>
      <c r="JR174" s="521">
        <f t="shared" si="718"/>
        <v>0</v>
      </c>
      <c r="JS174" s="521">
        <f t="shared" si="719"/>
        <v>0</v>
      </c>
      <c r="JT174" s="521">
        <f t="shared" si="720"/>
        <v>0</v>
      </c>
      <c r="JU174" s="521">
        <f t="shared" si="721"/>
        <v>0</v>
      </c>
      <c r="JV174" s="521">
        <f t="shared" si="722"/>
        <v>0</v>
      </c>
      <c r="JW174" s="521">
        <f t="shared" si="723"/>
        <v>0</v>
      </c>
      <c r="JX174" s="521">
        <f t="shared" si="724"/>
        <v>0</v>
      </c>
      <c r="JY174" s="521">
        <f t="shared" si="725"/>
        <v>0</v>
      </c>
      <c r="JZ174" s="521">
        <f t="shared" si="726"/>
        <v>0</v>
      </c>
      <c r="KA174" s="521">
        <f t="shared" si="727"/>
        <v>0</v>
      </c>
      <c r="KB174" s="521">
        <f t="shared" si="728"/>
        <v>0</v>
      </c>
      <c r="KC174" s="521">
        <f t="shared" si="729"/>
        <v>0</v>
      </c>
      <c r="KD174" s="521">
        <f t="shared" si="730"/>
        <v>0</v>
      </c>
      <c r="KE174" s="521">
        <f t="shared" si="731"/>
        <v>0</v>
      </c>
      <c r="KF174" s="521">
        <f t="shared" ref="KF174:KF205" si="792">IF($H174=1,IF($FZ174&gt;=3,3,$FZ174*KF$5),0)</f>
        <v>0</v>
      </c>
      <c r="KG174" s="521">
        <f t="shared" si="732"/>
        <v>0</v>
      </c>
      <c r="KH174" s="521">
        <f t="shared" si="733"/>
        <v>0</v>
      </c>
      <c r="KI174" s="522">
        <f t="shared" si="734"/>
        <v>0</v>
      </c>
      <c r="KJ174" s="521">
        <f t="shared" ref="KJ174:KJ205" si="793">IF(F174=1,SUMIF($C$14:$C$213,C174,$H$14:$H$213),0)</f>
        <v>0</v>
      </c>
      <c r="KK174" s="760">
        <f>IF(H174=1,VLOOKUP(C174,'総括表 (A表)'!$E$12:$AW$542,42,FALSE),)</f>
        <v>0</v>
      </c>
      <c r="KL174" s="524">
        <f t="shared" si="735"/>
        <v>0</v>
      </c>
      <c r="KM174" s="521" t="str">
        <f t="shared" si="614"/>
        <v/>
      </c>
      <c r="KN174" s="521" t="str">
        <f t="shared" si="615"/>
        <v/>
      </c>
      <c r="KO174" s="521" t="str">
        <f t="shared" si="736"/>
        <v/>
      </c>
      <c r="KP174" s="521" t="str">
        <f t="shared" si="616"/>
        <v/>
      </c>
      <c r="KQ174" s="521" t="str">
        <f t="shared" si="617"/>
        <v/>
      </c>
      <c r="KR174" s="521" t="str">
        <f t="shared" si="618"/>
        <v/>
      </c>
      <c r="KS174" s="521" t="str">
        <f t="shared" si="619"/>
        <v/>
      </c>
      <c r="KT174" s="521" t="str">
        <f t="shared" si="620"/>
        <v/>
      </c>
      <c r="KU174" s="760" t="str">
        <f t="shared" si="621"/>
        <v/>
      </c>
      <c r="KV174" s="521" t="str">
        <f t="shared" ref="KV174:KV205" si="794">IF((SUM($DO174:$DU174)&gt;0),IF(AND(OR(S174=1,T174=1),$CP174=1),"○",""),"")</f>
        <v/>
      </c>
      <c r="KW174" s="520">
        <f t="shared" si="623"/>
        <v>0</v>
      </c>
      <c r="KX174" s="521" t="str">
        <f t="shared" si="737"/>
        <v/>
      </c>
      <c r="KY174" s="525">
        <f t="shared" ref="KY174:KY205" si="795">IF(AND($S174=1,$AR174&lt;&gt;""),IF($AP174&lt;&gt;1,IF(AND(5&lt;=BN174,BN174&lt;=20),"○",IF(OR(AND(4&lt;=BN174,BN174&lt;=24),OR(AN174=30,AN174=31)),"△","×")),IF(AND(AP174=1,5&lt;=BO174,BO174&lt;=20),"中古○",IF(AND(4&lt;=BO174,BO174&lt;=24),"中古△","×"))),)</f>
        <v>0</v>
      </c>
      <c r="KZ174" s="521" t="str">
        <f t="shared" ref="KZ174:KZ205" si="796">IF(AR174&lt;&gt;"",IF(AW174&gt;0,"○","×"),"")</f>
        <v/>
      </c>
      <c r="LA174" s="760" t="str">
        <f t="shared" ref="LA174:LA205" si="797">IF(AND($H174=1,$S174=1),IF($CY174&lt;=0,"△",IF(OR($DC174-$CY174&gt;=4,$DD174&gt;=0.3),"○","×")),"")</f>
        <v/>
      </c>
      <c r="LB174" s="526" t="str">
        <f t="shared" si="627"/>
        <v>○</v>
      </c>
      <c r="LC174" s="520">
        <f t="shared" si="738"/>
        <v>0</v>
      </c>
      <c r="LD174" s="527">
        <f t="shared" si="739"/>
        <v>0</v>
      </c>
      <c r="LE174" s="527" t="str">
        <f t="shared" si="740"/>
        <v/>
      </c>
      <c r="LF174" s="761" t="str">
        <f t="shared" si="741"/>
        <v/>
      </c>
      <c r="LG174" s="735" t="str">
        <f t="shared" ref="LG174:LG205" si="798">IF($AA174&gt;0,IF(SUMIFS($LI$14:$LI$213,$E$14:$E$213,E174)&lt;SUMIFS($LJ$14:$LJ$213,$E$14:$E$213,E174),$LF174*SUMIFS($LI$14:$LI$213,$E$14:$E$213,E174)/SUMIFS($LJ$14:$LJ$213,$E$14:$E$213,E174),$LF174))</f>
        <v/>
      </c>
      <c r="LH174" s="530" t="str">
        <f t="shared" ref="LH174:LH205" si="799">IF($BC174&lt;=$LG174,"○","×")</f>
        <v>○</v>
      </c>
      <c r="LI174" s="736">
        <f t="shared" si="630"/>
        <v>0</v>
      </c>
      <c r="LJ174" s="761">
        <f t="shared" ref="LJ174:LJ205" si="800">IF($S174=1,SUMIF($E$14:$E$213,$E174,$LF$14:$LF$213),0)</f>
        <v>0</v>
      </c>
      <c r="LK174" s="532">
        <f t="shared" si="742"/>
        <v>0</v>
      </c>
      <c r="LL174" s="533" t="str">
        <f t="shared" si="743"/>
        <v>○</v>
      </c>
      <c r="LM174" s="600">
        <f t="shared" ref="LM174:LM205" si="801">IF(AND($H174=1,$S174=1),SUMIF($E$14:$E$213,E174,$BB$14:$BB$213),0)</f>
        <v>0</v>
      </c>
      <c r="LN174" s="602" t="str">
        <f t="shared" si="744"/>
        <v>○</v>
      </c>
      <c r="LO174" s="608">
        <f t="shared" si="633"/>
        <v>0</v>
      </c>
      <c r="LP174" s="521" t="str">
        <f t="shared" ref="LP174:LP205" si="802">IF(AND($T174=1,$AR174&lt;&gt;""),IF($BZ174&gt;=500000,"○","×"),"")</f>
        <v/>
      </c>
      <c r="LQ174" s="607">
        <f t="shared" ref="LQ174:LQ205" si="803">IF(AND($T174=1,$AR174&lt;&gt;""),IF($AP174&lt;&gt;1,IF(AND(5&lt;=CH174,CH174&lt;=20),"○",IF(OR(AND(4&lt;=CH174,
CH174&lt;=24),OR(AN174=30,AN174=31)),"△","×")),IF(AND(AP174=1,5&lt;=CI174,CI174&lt;=20),
"中古○",IF(AND(4&lt;=CI174,CI174&lt;=24),"中古△","×"))),)</f>
        <v>0</v>
      </c>
      <c r="LR174" s="521" t="str">
        <f t="shared" ref="LR174:LR205" si="804">IF(AND($T174=1,$AR174&lt;&gt;""),IF($BY174&gt;0,"○","×"),"")</f>
        <v/>
      </c>
      <c r="LS174" s="519" t="str">
        <f t="shared" ref="LS174:LS205" si="805">IF(AND($H174=1,$T174=1),IF($CY174&lt;=0,"△",IF(OR($CY174-$DE174&gt;=4,$DD174&gt;=0.3),"○","×")),"")</f>
        <v/>
      </c>
      <c r="LT174" s="526" t="str">
        <f t="shared" si="638"/>
        <v>○</v>
      </c>
      <c r="LU174" s="601" t="str">
        <f t="shared" si="745"/>
        <v/>
      </c>
      <c r="LV174" s="601">
        <f t="shared" si="746"/>
        <v>0</v>
      </c>
      <c r="LW174" s="761">
        <f t="shared" ref="LW174:LW205" si="806">IF(AND($T174=1,$MI174&lt;=84,$MI174&gt;=48),ROUNDDOWN(CA174*3/7,0),IF(AND($T174=1,$MI174&gt;=36,$MI174&lt;48),ROUNDDOWN(CA174*$MI174/84*0.75,0),0))</f>
        <v>0</v>
      </c>
      <c r="LX174" s="735">
        <f t="shared" ref="LX174:LX205" si="807">IF(CA174&gt;0,IF(SUMIFS($LZ$14:$LZ$213,$E$14:$E$213,E174)&lt;SUMIFS($MA$14:$MA$213,$E$14:$E$213,E174),$LW174*SUMIFS($LZ$14:$LZ$213,$E$14:$E$213,E174)/SUMIFS($MA$14:$MA$213,$E$14:$E$213,E174),$LW174),)</f>
        <v>0</v>
      </c>
      <c r="LY174" s="530" t="str">
        <f t="shared" si="641"/>
        <v>○</v>
      </c>
      <c r="LZ174" s="736">
        <f t="shared" ref="LZ174:LZ205" si="808">IF(AND($T174=1,H174=1),IF(AA174=2,1000000,15000000),)</f>
        <v>0</v>
      </c>
      <c r="MA174" s="761">
        <f t="shared" ref="MA174:MA205" si="809">IF(AND($H174=1,$T174=1),SUMIF($E$14:$E$213,$E174,$LW$14:$LW$213),0)</f>
        <v>0</v>
      </c>
      <c r="MB174" s="532">
        <f t="shared" ref="MB174:MB205" si="810">IF(AND($H174=1,$T174=1),SUMIF($E$14:$E$213,$E174,$CC$14:$CC$213),0)</f>
        <v>0</v>
      </c>
      <c r="MC174" s="533" t="str">
        <f t="shared" si="747"/>
        <v>○</v>
      </c>
      <c r="MD174" s="473">
        <f>IF(AND($H174=1,$T174=1),SUMIF($E$14:$E$213,E174,$CA$14:CA373),0)</f>
        <v>0</v>
      </c>
      <c r="ME174" s="856" t="str">
        <f t="shared" si="645"/>
        <v>○</v>
      </c>
      <c r="MF174" s="869" t="str">
        <f t="shared" si="748"/>
        <v/>
      </c>
      <c r="MG174" s="870" t="str">
        <f t="shared" ref="MG174:MG205" si="811">IF(AND($H174=1,AE174&gt;0,$AC174=2),DATEDIF($AE174,$AF$2,"Yd"),"")</f>
        <v/>
      </c>
      <c r="MH174" s="871" t="str">
        <f t="shared" ref="MH174:MH205" si="812">IF(AND($H174=1,AE174&gt;0,$AC174=2,$MG174&gt;0),$MF174+1,MF174)</f>
        <v/>
      </c>
      <c r="MI174" s="872" t="str">
        <f t="shared" si="749"/>
        <v/>
      </c>
      <c r="MJ174" s="873" t="str">
        <f t="shared" ref="MJ174:MJ205" si="813">IF(AND($BR174&gt;0,$BS174&gt;0),DATEDIF($BR174,$BS174+1,"Y"),"")</f>
        <v/>
      </c>
      <c r="MK174" s="874">
        <f t="shared" ref="MK174:MK205" si="814">IFERROR(ROUND($DC174*(1.3*((CK174-(CZ174+MJ174))/3)),0),0)</f>
        <v>0</v>
      </c>
    </row>
    <row r="175" spans="1:349" s="739" customFormat="1" ht="18.649999999999999" customHeight="1">
      <c r="A175" s="610">
        <f t="shared" si="559"/>
        <v>0</v>
      </c>
      <c r="B175" s="610">
        <f t="shared" si="563"/>
        <v>0</v>
      </c>
      <c r="C175" s="610">
        <f t="shared" si="570"/>
        <v>0</v>
      </c>
      <c r="D175" s="610">
        <f t="shared" si="564"/>
        <v>0</v>
      </c>
      <c r="E175" s="610">
        <f t="shared" si="565"/>
        <v>0</v>
      </c>
      <c r="F175" s="610">
        <f t="shared" si="566"/>
        <v>0</v>
      </c>
      <c r="G175" s="610">
        <f t="shared" si="567"/>
        <v>0</v>
      </c>
      <c r="H175" s="610">
        <f t="shared" si="568"/>
        <v>0</v>
      </c>
      <c r="I175" s="611">
        <f t="shared" si="576"/>
        <v>162</v>
      </c>
      <c r="J175" s="719"/>
      <c r="K175" s="720"/>
      <c r="L175" s="720"/>
      <c r="M175" s="720"/>
      <c r="N175" s="924"/>
      <c r="O175" s="918"/>
      <c r="P175" s="742"/>
      <c r="Q175" s="637">
        <f t="shared" si="650"/>
        <v>0</v>
      </c>
      <c r="R175" s="723"/>
      <c r="S175" s="724"/>
      <c r="T175" s="724"/>
      <c r="U175" s="724"/>
      <c r="V175" s="762">
        <f t="shared" si="569"/>
        <v>0</v>
      </c>
      <c r="W175" s="741"/>
      <c r="X175" s="745"/>
      <c r="Y175" s="745"/>
      <c r="Z175" s="741"/>
      <c r="AA175" s="639" t="str">
        <f t="shared" si="651"/>
        <v/>
      </c>
      <c r="AB175" s="640" t="str">
        <f t="shared" si="652"/>
        <v/>
      </c>
      <c r="AC175" s="731"/>
      <c r="AD175" s="641">
        <f t="shared" si="653"/>
        <v>0</v>
      </c>
      <c r="AE175" s="729"/>
      <c r="AF175" s="728">
        <f>'整理番号表 （R6時） '!$AC175</f>
        <v>0</v>
      </c>
      <c r="AG175" s="730">
        <f t="shared" si="560"/>
        <v>0</v>
      </c>
      <c r="AH175" s="731"/>
      <c r="AI175" s="731"/>
      <c r="AJ175" s="639">
        <f>IF(AI175&lt;&gt;0,VLOOKUP(AI175,'整理番号表 （R6時） '!$B$20:$F$47,2,FALSE),)</f>
        <v>0</v>
      </c>
      <c r="AK175" s="733"/>
      <c r="AL175" s="733"/>
      <c r="AM175" s="733"/>
      <c r="AN175" s="752"/>
      <c r="AO175" s="644" t="str">
        <f>IF(AND($S175=1,$AN175&lt;&gt;0),VLOOKUP(AN175,'整理番号表 （R6時） '!$P$6:$Q$39,2,FALSE),IF(AND($T175=1,$AN175&gt;0,$AN175&lt;=8),VLOOKUP($AN175,'整理番号表 （R6時） '!$P$6:$Q$13,2,FALSE),IF($AN175&gt;=9,"ﾘｰｽは1～8の数字を選択","")))</f>
        <v/>
      </c>
      <c r="AP175" s="865"/>
      <c r="AQ175" s="645">
        <f t="shared" si="654"/>
        <v>0</v>
      </c>
      <c r="AR175" s="810"/>
      <c r="AS175" s="741"/>
      <c r="AT175" s="756"/>
      <c r="AU175" s="757"/>
      <c r="AV175" s="755"/>
      <c r="AW175" s="752"/>
      <c r="AX175" s="751">
        <f>IF(AW175&lt;&gt;0,VLOOKUP(AW175,'整理番号表 （R6時） '!$P$43:$R$49,2,FALSE),)</f>
        <v>0</v>
      </c>
      <c r="AY175" s="758"/>
      <c r="AZ175" s="757"/>
      <c r="BA175" s="755"/>
      <c r="BB175" s="754"/>
      <c r="BC175" s="759">
        <f t="shared" si="655"/>
        <v>0</v>
      </c>
      <c r="BD175" s="763">
        <f t="shared" si="757"/>
        <v>0</v>
      </c>
      <c r="BE175" s="759">
        <f t="shared" si="656"/>
        <v>0</v>
      </c>
      <c r="BF175" s="508"/>
      <c r="BG175" s="508"/>
      <c r="BH175" s="508"/>
      <c r="BI175" s="509"/>
      <c r="BJ175" s="770" t="str">
        <f t="shared" si="657"/>
        <v/>
      </c>
      <c r="BK175" s="772" t="str">
        <f t="shared" si="658"/>
        <v/>
      </c>
      <c r="BL175" s="648">
        <f t="shared" si="659"/>
        <v>0</v>
      </c>
      <c r="BM175" s="836"/>
      <c r="BN175" s="748"/>
      <c r="BO175" s="593"/>
      <c r="BP175" s="902"/>
      <c r="BQ175" s="756"/>
      <c r="BR175" s="756"/>
      <c r="BS175" s="756"/>
      <c r="BT175" s="929" t="str">
        <f t="shared" si="752"/>
        <v/>
      </c>
      <c r="BU175" s="911"/>
      <c r="BV175" s="752"/>
      <c r="BW175" s="751">
        <f>IF(BV175&lt;&gt;0,VLOOKUP(BV175,'整理番号表 （R6時） '!$P$43:$R$49,2,FALSE),)</f>
        <v>0</v>
      </c>
      <c r="BX175" s="758"/>
      <c r="BY175" s="757"/>
      <c r="BZ175" s="759" t="str">
        <f t="shared" si="660"/>
        <v/>
      </c>
      <c r="CA175" s="712"/>
      <c r="CB175" s="759">
        <f t="shared" si="661"/>
        <v>0</v>
      </c>
      <c r="CC175" s="763" t="str">
        <f t="shared" si="758"/>
        <v/>
      </c>
      <c r="CD175" s="754"/>
      <c r="CE175" s="754"/>
      <c r="CF175" s="759">
        <f t="shared" si="662"/>
        <v>0</v>
      </c>
      <c r="CG175" s="748"/>
      <c r="CH175" s="748"/>
      <c r="CI175" s="622"/>
      <c r="CJ175" s="853"/>
      <c r="CK175" s="854"/>
      <c r="CL175" s="665" t="str">
        <f t="shared" si="663"/>
        <v/>
      </c>
      <c r="CM175" s="666" t="str">
        <f t="shared" si="759"/>
        <v/>
      </c>
      <c r="CN175" s="744"/>
      <c r="CO175" s="496"/>
      <c r="CP175" s="762" t="str">
        <f t="shared" si="760"/>
        <v/>
      </c>
      <c r="CQ175" s="740"/>
      <c r="CR175" s="749"/>
      <c r="CS175" s="740"/>
      <c r="CT175" s="740"/>
      <c r="CU175" s="740"/>
      <c r="CV175" s="649" t="str">
        <f t="shared" si="664"/>
        <v/>
      </c>
      <c r="CW175" s="547">
        <f t="shared" si="665"/>
        <v>0</v>
      </c>
      <c r="CX175" s="762" t="str">
        <f t="shared" si="761"/>
        <v/>
      </c>
      <c r="CY175" s="715"/>
      <c r="CZ175" s="740"/>
      <c r="DA175" s="715"/>
      <c r="DB175" s="715"/>
      <c r="DC175" s="714"/>
      <c r="DD175" s="649" t="str">
        <f t="shared" si="666"/>
        <v/>
      </c>
      <c r="DE175" s="547" t="str">
        <f t="shared" si="667"/>
        <v/>
      </c>
      <c r="DF175" s="762">
        <f t="shared" si="668"/>
        <v>0</v>
      </c>
      <c r="DG175" s="762" t="str">
        <f t="shared" si="669"/>
        <v/>
      </c>
      <c r="DH175" s="762">
        <f t="shared" si="670"/>
        <v>0</v>
      </c>
      <c r="DI175" s="762">
        <f t="shared" si="671"/>
        <v>0</v>
      </c>
      <c r="DJ175" s="762">
        <f t="shared" si="672"/>
        <v>0</v>
      </c>
      <c r="DK175" s="762">
        <f t="shared" si="673"/>
        <v>0</v>
      </c>
      <c r="DL175" s="762">
        <f t="shared" si="674"/>
        <v>0</v>
      </c>
      <c r="DM175" s="762" t="str">
        <f t="shared" si="675"/>
        <v/>
      </c>
      <c r="DN175" s="855"/>
      <c r="DO175" s="661">
        <f t="shared" si="762"/>
        <v>0</v>
      </c>
      <c r="DP175" s="336">
        <f t="shared" si="762"/>
        <v>0</v>
      </c>
      <c r="DQ175" s="336">
        <f t="shared" si="762"/>
        <v>0</v>
      </c>
      <c r="DR175" s="336">
        <f t="shared" si="762"/>
        <v>0</v>
      </c>
      <c r="DS175" s="336">
        <f t="shared" si="762"/>
        <v>0</v>
      </c>
      <c r="DT175" s="336">
        <f t="shared" si="762"/>
        <v>0</v>
      </c>
      <c r="DU175" s="336">
        <f t="shared" si="763"/>
        <v>0</v>
      </c>
      <c r="DV175" s="336">
        <f t="shared" si="764"/>
        <v>0</v>
      </c>
      <c r="DW175" s="336">
        <f t="shared" si="764"/>
        <v>0</v>
      </c>
      <c r="DX175" s="336">
        <f t="shared" si="764"/>
        <v>0</v>
      </c>
      <c r="DY175" s="336">
        <f t="shared" si="764"/>
        <v>0</v>
      </c>
      <c r="DZ175" s="336">
        <f t="shared" si="764"/>
        <v>0</v>
      </c>
      <c r="EA175" s="336">
        <f t="shared" si="764"/>
        <v>0</v>
      </c>
      <c r="EB175" s="336">
        <f t="shared" si="765"/>
        <v>0</v>
      </c>
      <c r="EC175" s="336">
        <f t="shared" si="766"/>
        <v>0</v>
      </c>
      <c r="ED175" s="336">
        <f t="shared" si="767"/>
        <v>0</v>
      </c>
      <c r="EE175" s="336">
        <f t="shared" si="768"/>
        <v>0</v>
      </c>
      <c r="EF175" s="336">
        <f t="shared" si="769"/>
        <v>0</v>
      </c>
      <c r="EG175" s="390">
        <f t="shared" si="770"/>
        <v>0</v>
      </c>
      <c r="EH175" s="650">
        <f t="shared" si="676"/>
        <v>0</v>
      </c>
      <c r="EI175" s="650">
        <f>IF($AA175=1,IF(SUM($EH175:EH175)&lt;&gt;1,IF(SUM(GR175,HC175,HL175)&gt;0,1,),),)</f>
        <v>0</v>
      </c>
      <c r="EJ175" s="650">
        <f>IF($AA175=1,IF(SUM($EH175:EI175)&lt;&gt;1,IF(SUM(GS175,HD175,HM175)&gt;0,1,),),)</f>
        <v>0</v>
      </c>
      <c r="EK175" s="650">
        <f>IF($AA175=1,IF(SUM($EH175:EJ175)&lt;&gt;1,IF(SUM(GT175,HE175,HN175)&gt;0,1,),),)</f>
        <v>0</v>
      </c>
      <c r="EL175" s="650">
        <f>IF($AA175=1,IF(SUM($EH175:EK175)&lt;&gt;1,IF(SUM(GU175,GZ175,HF175,HO175)&gt;0,1,),),)</f>
        <v>0</v>
      </c>
      <c r="EM175" s="650">
        <f>IF($AA175=1,IF(SUM($EH175:EK175)&lt;&gt;1,IF(SUM(GV175,HG175,HP175)&gt;0,1,),),)</f>
        <v>0</v>
      </c>
      <c r="EN175" s="650">
        <f>IF($AA175=1,IF(SUM($EH175:EL175)&lt;&gt;1,IF(SUM(GW175,HH175,HQ175)&gt;0,1,),),)</f>
        <v>0</v>
      </c>
      <c r="EO175" s="650">
        <f>IF($AA175=1,IF(SUM($EH175:EM175)&lt;&gt;1,IF(SUM(GX175,HI175,HR175)&gt;0,1,),),)</f>
        <v>0</v>
      </c>
      <c r="EP175" s="650">
        <f>IF($AA175=1,IF(SUM($EH175:EO175)&lt;&gt;1,IF(SUM(GY175,HJ175,HS175,HA175)&gt;0,1,),),)</f>
        <v>0</v>
      </c>
      <c r="EQ175" s="818"/>
      <c r="ER175" s="818"/>
      <c r="ES175" s="818"/>
      <c r="ET175" s="818"/>
      <c r="EU175" s="818"/>
      <c r="EV175" s="818"/>
      <c r="EW175" s="59"/>
      <c r="EX175" s="59"/>
      <c r="EY175" s="59"/>
      <c r="EZ175" s="59"/>
      <c r="FA175" s="59"/>
      <c r="FB175" s="650">
        <f t="shared" si="589"/>
        <v>0</v>
      </c>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11"/>
      <c r="GB175" s="59"/>
      <c r="GC175" s="932"/>
      <c r="GD175" s="662"/>
      <c r="GE175" s="512"/>
      <c r="GF175" s="513"/>
      <c r="GG175" s="514"/>
      <c r="GH175" s="514"/>
      <c r="GI175" s="515">
        <f t="shared" si="771"/>
        <v>0</v>
      </c>
      <c r="GJ175" s="516">
        <f t="shared" si="772"/>
        <v>0</v>
      </c>
      <c r="GK175" s="517">
        <f t="shared" si="592"/>
        <v>0</v>
      </c>
      <c r="GL175" s="518">
        <f t="shared" si="773"/>
        <v>0</v>
      </c>
      <c r="GM175" s="518">
        <f t="shared" si="774"/>
        <v>0</v>
      </c>
      <c r="GN175" s="518">
        <f t="shared" si="775"/>
        <v>0</v>
      </c>
      <c r="GO175" s="518">
        <f t="shared" si="776"/>
        <v>0</v>
      </c>
      <c r="GP175" s="517">
        <f t="shared" si="677"/>
        <v>0</v>
      </c>
      <c r="GQ175" s="517">
        <f t="shared" si="678"/>
        <v>0</v>
      </c>
      <c r="GR175" s="517">
        <f>IF($GF175&lt;&gt;1,IF(AND(SUM($GQ175:GQ175)&lt;&gt;1),IF($GI175&gt;=10,1,),),0)</f>
        <v>0</v>
      </c>
      <c r="GS175" s="517">
        <f>IF($GF175&lt;&gt;1,IF(AND(SUM($GQ175:GR175)&lt;&gt;1),IF(AND($GE175=1,$GI175&gt;=4),1,),),0)</f>
        <v>0</v>
      </c>
      <c r="GT175" s="517">
        <f>IF($GF175&lt;&gt;1,IF(AND(SUM($GQ175:GS175)&lt;&gt;1),IF(AND($GE175=1,$GI175&gt;=2),1,),),0)</f>
        <v>0</v>
      </c>
      <c r="GU175" s="517">
        <f>IF($GF175&lt;&gt;1,IF(AND(SUM($GQ175:GT175)&lt;&gt;1),IF(AND($GE175=1,$GI175&gt;0),1,),),0)</f>
        <v>0</v>
      </c>
      <c r="GV175" s="517">
        <f>IF($GF175&lt;&gt;1,IF(AND(SUM($GQ175:GU175)&lt;&gt;1),IF($GI175&gt;=4,1,),),0)</f>
        <v>0</v>
      </c>
      <c r="GW175" s="517">
        <f>IF($GF175&lt;&gt;1,IF(AND(SUM($GQ175:GV175)&lt;&gt;1),IF($GE175=1,1,),),0)</f>
        <v>0</v>
      </c>
      <c r="GX175" s="517">
        <f>IF($GF175&lt;&gt;1,IF(AND(SUM($GQ175:GW175)&lt;&gt;1),IF($GI175&gt;=2,1,),),0)</f>
        <v>0</v>
      </c>
      <c r="GY175" s="517">
        <f>IF($GF175&lt;&gt;1,IF(AND(SUM($GQ175:GX175)&lt;&gt;1),IF($GI175&gt;0,1,),),0)</f>
        <v>0</v>
      </c>
      <c r="GZ175" s="517">
        <f t="shared" si="679"/>
        <v>0</v>
      </c>
      <c r="HA175" s="517">
        <f>IF(AND(SUM($GZ175:GZ175)&lt;&gt;1,$GP175=4,$GF175=1,$GI175&gt;0),1,0)</f>
        <v>0</v>
      </c>
      <c r="HB175" s="517">
        <f t="shared" si="680"/>
        <v>0</v>
      </c>
      <c r="HC175" s="517">
        <f t="shared" si="681"/>
        <v>0</v>
      </c>
      <c r="HD175" s="517">
        <f>IF(AND($GP175=2,SUM($HB175:HC175)&lt;&gt;1),IF(AND($GE175=1,$GJ175&gt;=0.2),1,),)</f>
        <v>0</v>
      </c>
      <c r="HE175" s="517">
        <f>IF(AND($GP175=2,SUM($HB175:HD175)&lt;&gt;1),IF(AND($GE175=1,$GJ175&gt;=0.1),1,),)</f>
        <v>0</v>
      </c>
      <c r="HF175" s="517">
        <f>IF(AND($GP175=2,SUM($HB175:HE175)&lt;&gt;1),IF(AND($GE175=1,$GI175&gt;0),1,),)</f>
        <v>0</v>
      </c>
      <c r="HG175" s="517">
        <f>IF(AND($GP175=2,SUM($HB175:HF175)&lt;&gt;1),IF($GJ175&gt;=0.2,1,),)</f>
        <v>0</v>
      </c>
      <c r="HH175" s="517">
        <f>IF(AND($GP175=2,SUM($HB175:HG175)&lt;&gt;1),IF($GE175=1,1,),)</f>
        <v>0</v>
      </c>
      <c r="HI175" s="517">
        <f>IF(AND($GP175=2,SUM($HB175:HH175)&lt;&gt;1),IF($GJ175&gt;=0.1,1,),)</f>
        <v>0</v>
      </c>
      <c r="HJ175" s="517">
        <f>IF(AND(SUM($HB175:HI175)&lt;&gt;1,$GP175=2,$GI175&gt;0),1,)</f>
        <v>0</v>
      </c>
      <c r="HK175" s="517">
        <f t="shared" si="682"/>
        <v>0</v>
      </c>
      <c r="HL175" s="517">
        <f t="shared" si="683"/>
        <v>0</v>
      </c>
      <c r="HM175" s="517">
        <f>IF(AND($GP175=3,SUM($HK175:HL175)&lt;&gt;1),IF(AND($GE175=1,$GJ175&gt;=0.1),1,),)</f>
        <v>0</v>
      </c>
      <c r="HN175" s="517">
        <f>IF(AND($GP175=3,SUM($HK175:HM175)&lt;&gt;1),IF(AND($GE175=1,$GJ175&gt;=0.05),1,),)</f>
        <v>0</v>
      </c>
      <c r="HO175" s="517">
        <f>IF(AND($GP175=3,SUM($HK175:HN175)&lt;&gt;1),IF(AND($GE175=1,$GI175&gt;0),1,),)</f>
        <v>0</v>
      </c>
      <c r="HP175" s="517">
        <f>IF(AND($GP175=3,SUM($HK175:HO175)&lt;&gt;1),IF($GJ175&gt;=0.1,1,),)</f>
        <v>0</v>
      </c>
      <c r="HQ175" s="517">
        <f>IF(AND($GP175=3,SUM($HK175:HP175)&lt;&gt;1),IF($GE175=1,1,),)</f>
        <v>0</v>
      </c>
      <c r="HR175" s="517">
        <f>IF(AND($GP175=3,SUM($HK175:HQ175)&lt;&gt;1),IF($GJ175&gt;=0.05,1,),)</f>
        <v>0</v>
      </c>
      <c r="HS175" s="517">
        <f>IF(AND(SUM($HK175:HR175)&lt;&gt;1,$GP175=3,$GF175=1,$GI175&gt;0),1,)</f>
        <v>0</v>
      </c>
      <c r="HT175" s="831"/>
      <c r="HU175" s="520">
        <f t="shared" si="684"/>
        <v>0</v>
      </c>
      <c r="HV175" s="521">
        <f t="shared" si="685"/>
        <v>0</v>
      </c>
      <c r="HW175" s="521">
        <f t="shared" si="686"/>
        <v>0</v>
      </c>
      <c r="HX175" s="521">
        <f t="shared" si="687"/>
        <v>0</v>
      </c>
      <c r="HY175" s="521">
        <f t="shared" si="688"/>
        <v>0</v>
      </c>
      <c r="HZ175" s="521">
        <f t="shared" si="689"/>
        <v>0</v>
      </c>
      <c r="IA175" s="521">
        <f t="shared" si="690"/>
        <v>0</v>
      </c>
      <c r="IB175" s="521">
        <f t="shared" si="691"/>
        <v>0</v>
      </c>
      <c r="IC175" s="521">
        <f t="shared" si="692"/>
        <v>0</v>
      </c>
      <c r="ID175" s="521">
        <f t="shared" si="693"/>
        <v>0</v>
      </c>
      <c r="IE175" s="521">
        <f t="shared" si="694"/>
        <v>0</v>
      </c>
      <c r="IF175" s="521">
        <f t="shared" si="695"/>
        <v>0</v>
      </c>
      <c r="IG175" s="521">
        <f t="shared" si="696"/>
        <v>0</v>
      </c>
      <c r="IH175" s="521">
        <f t="shared" si="697"/>
        <v>0</v>
      </c>
      <c r="II175" s="521">
        <f t="shared" si="698"/>
        <v>0</v>
      </c>
      <c r="IJ175" s="521">
        <f t="shared" si="699"/>
        <v>0</v>
      </c>
      <c r="IK175" s="521">
        <f t="shared" si="700"/>
        <v>0</v>
      </c>
      <c r="IL175" s="521">
        <f t="shared" si="701"/>
        <v>0</v>
      </c>
      <c r="IM175" s="521">
        <f t="shared" si="702"/>
        <v>0</v>
      </c>
      <c r="IN175" s="521">
        <f t="shared" si="777"/>
        <v>0</v>
      </c>
      <c r="IO175" s="521">
        <f t="shared" si="778"/>
        <v>0</v>
      </c>
      <c r="IP175" s="521">
        <f t="shared" si="779"/>
        <v>0</v>
      </c>
      <c r="IQ175" s="521">
        <f t="shared" si="780"/>
        <v>0</v>
      </c>
      <c r="IR175" s="521">
        <f t="shared" si="781"/>
        <v>0</v>
      </c>
      <c r="IS175" s="521">
        <f t="shared" si="782"/>
        <v>0</v>
      </c>
      <c r="IT175" s="521">
        <f t="shared" si="783"/>
        <v>0</v>
      </c>
      <c r="IU175" s="521">
        <f t="shared" si="784"/>
        <v>0</v>
      </c>
      <c r="IV175" s="521">
        <f t="shared" si="785"/>
        <v>0</v>
      </c>
      <c r="IW175" s="823">
        <f t="shared" si="786"/>
        <v>0</v>
      </c>
      <c r="IX175" s="521">
        <f t="shared" si="787"/>
        <v>0</v>
      </c>
      <c r="IY175" s="521">
        <f t="shared" si="788"/>
        <v>0</v>
      </c>
      <c r="IZ175" s="823">
        <f t="shared" si="703"/>
        <v>0</v>
      </c>
      <c r="JA175" s="521">
        <f t="shared" si="789"/>
        <v>0</v>
      </c>
      <c r="JB175" s="521">
        <f t="shared" si="790"/>
        <v>0</v>
      </c>
      <c r="JC175" s="521">
        <f t="shared" si="791"/>
        <v>0</v>
      </c>
      <c r="JD175" s="521">
        <f t="shared" si="704"/>
        <v>0</v>
      </c>
      <c r="JE175" s="521">
        <f t="shared" si="705"/>
        <v>0</v>
      </c>
      <c r="JF175" s="521">
        <f t="shared" si="706"/>
        <v>0</v>
      </c>
      <c r="JG175" s="521">
        <f t="shared" si="707"/>
        <v>0</v>
      </c>
      <c r="JH175" s="521">
        <f t="shared" si="708"/>
        <v>0</v>
      </c>
      <c r="JI175" s="521">
        <f t="shared" si="709"/>
        <v>0</v>
      </c>
      <c r="JJ175" s="521">
        <f t="shared" si="710"/>
        <v>0</v>
      </c>
      <c r="JK175" s="521">
        <f t="shared" si="711"/>
        <v>0</v>
      </c>
      <c r="JL175" s="521">
        <f t="shared" si="712"/>
        <v>0</v>
      </c>
      <c r="JM175" s="521">
        <f t="shared" si="713"/>
        <v>0</v>
      </c>
      <c r="JN175" s="521">
        <f t="shared" si="714"/>
        <v>0</v>
      </c>
      <c r="JO175" s="521">
        <f t="shared" si="715"/>
        <v>0</v>
      </c>
      <c r="JP175" s="521">
        <f t="shared" si="716"/>
        <v>0</v>
      </c>
      <c r="JQ175" s="521">
        <f t="shared" si="717"/>
        <v>0</v>
      </c>
      <c r="JR175" s="521">
        <f t="shared" si="718"/>
        <v>0</v>
      </c>
      <c r="JS175" s="521">
        <f t="shared" si="719"/>
        <v>0</v>
      </c>
      <c r="JT175" s="521">
        <f t="shared" si="720"/>
        <v>0</v>
      </c>
      <c r="JU175" s="521">
        <f t="shared" si="721"/>
        <v>0</v>
      </c>
      <c r="JV175" s="521">
        <f t="shared" si="722"/>
        <v>0</v>
      </c>
      <c r="JW175" s="521">
        <f t="shared" si="723"/>
        <v>0</v>
      </c>
      <c r="JX175" s="521">
        <f t="shared" si="724"/>
        <v>0</v>
      </c>
      <c r="JY175" s="521">
        <f t="shared" si="725"/>
        <v>0</v>
      </c>
      <c r="JZ175" s="521">
        <f t="shared" si="726"/>
        <v>0</v>
      </c>
      <c r="KA175" s="521">
        <f t="shared" si="727"/>
        <v>0</v>
      </c>
      <c r="KB175" s="521">
        <f t="shared" si="728"/>
        <v>0</v>
      </c>
      <c r="KC175" s="521">
        <f t="shared" si="729"/>
        <v>0</v>
      </c>
      <c r="KD175" s="521">
        <f t="shared" si="730"/>
        <v>0</v>
      </c>
      <c r="KE175" s="521">
        <f t="shared" si="731"/>
        <v>0</v>
      </c>
      <c r="KF175" s="521">
        <f t="shared" si="792"/>
        <v>0</v>
      </c>
      <c r="KG175" s="521">
        <f t="shared" si="732"/>
        <v>0</v>
      </c>
      <c r="KH175" s="521">
        <f t="shared" si="733"/>
        <v>0</v>
      </c>
      <c r="KI175" s="522">
        <f t="shared" si="734"/>
        <v>0</v>
      </c>
      <c r="KJ175" s="521">
        <f t="shared" si="793"/>
        <v>0</v>
      </c>
      <c r="KK175" s="760">
        <f>IF(H175=1,VLOOKUP(C175,'総括表 (A表)'!$E$12:$AW$542,42,FALSE),)</f>
        <v>0</v>
      </c>
      <c r="KL175" s="524">
        <f t="shared" si="735"/>
        <v>0</v>
      </c>
      <c r="KM175" s="521" t="str">
        <f t="shared" si="614"/>
        <v/>
      </c>
      <c r="KN175" s="521" t="str">
        <f t="shared" si="615"/>
        <v/>
      </c>
      <c r="KO175" s="521" t="str">
        <f t="shared" si="736"/>
        <v/>
      </c>
      <c r="KP175" s="521" t="str">
        <f t="shared" si="616"/>
        <v/>
      </c>
      <c r="KQ175" s="521" t="str">
        <f t="shared" si="617"/>
        <v/>
      </c>
      <c r="KR175" s="521" t="str">
        <f t="shared" si="618"/>
        <v/>
      </c>
      <c r="KS175" s="521" t="str">
        <f t="shared" si="619"/>
        <v/>
      </c>
      <c r="KT175" s="521" t="str">
        <f t="shared" si="620"/>
        <v/>
      </c>
      <c r="KU175" s="760" t="str">
        <f t="shared" si="621"/>
        <v/>
      </c>
      <c r="KV175" s="521" t="str">
        <f t="shared" si="794"/>
        <v/>
      </c>
      <c r="KW175" s="520">
        <f t="shared" si="623"/>
        <v>0</v>
      </c>
      <c r="KX175" s="521" t="str">
        <f t="shared" si="737"/>
        <v/>
      </c>
      <c r="KY175" s="525">
        <f t="shared" si="795"/>
        <v>0</v>
      </c>
      <c r="KZ175" s="521" t="str">
        <f t="shared" si="796"/>
        <v/>
      </c>
      <c r="LA175" s="760" t="str">
        <f t="shared" si="797"/>
        <v/>
      </c>
      <c r="LB175" s="526" t="str">
        <f t="shared" si="627"/>
        <v>○</v>
      </c>
      <c r="LC175" s="520">
        <f t="shared" si="738"/>
        <v>0</v>
      </c>
      <c r="LD175" s="527">
        <f t="shared" si="739"/>
        <v>0</v>
      </c>
      <c r="LE175" s="527" t="str">
        <f t="shared" si="740"/>
        <v/>
      </c>
      <c r="LF175" s="761" t="str">
        <f t="shared" si="741"/>
        <v/>
      </c>
      <c r="LG175" s="735" t="str">
        <f t="shared" si="798"/>
        <v/>
      </c>
      <c r="LH175" s="530" t="str">
        <f t="shared" si="799"/>
        <v>○</v>
      </c>
      <c r="LI175" s="736">
        <f t="shared" si="630"/>
        <v>0</v>
      </c>
      <c r="LJ175" s="761">
        <f t="shared" si="800"/>
        <v>0</v>
      </c>
      <c r="LK175" s="532">
        <f t="shared" si="742"/>
        <v>0</v>
      </c>
      <c r="LL175" s="533" t="str">
        <f t="shared" si="743"/>
        <v>○</v>
      </c>
      <c r="LM175" s="600">
        <f t="shared" si="801"/>
        <v>0</v>
      </c>
      <c r="LN175" s="602" t="str">
        <f t="shared" si="744"/>
        <v>○</v>
      </c>
      <c r="LO175" s="608">
        <f t="shared" si="633"/>
        <v>0</v>
      </c>
      <c r="LP175" s="521" t="str">
        <f t="shared" si="802"/>
        <v/>
      </c>
      <c r="LQ175" s="607">
        <f t="shared" si="803"/>
        <v>0</v>
      </c>
      <c r="LR175" s="521" t="str">
        <f t="shared" si="804"/>
        <v/>
      </c>
      <c r="LS175" s="519" t="str">
        <f t="shared" si="805"/>
        <v/>
      </c>
      <c r="LT175" s="526" t="str">
        <f t="shared" si="638"/>
        <v>○</v>
      </c>
      <c r="LU175" s="601" t="str">
        <f t="shared" si="745"/>
        <v/>
      </c>
      <c r="LV175" s="601">
        <f t="shared" si="746"/>
        <v>0</v>
      </c>
      <c r="LW175" s="761">
        <f t="shared" si="806"/>
        <v>0</v>
      </c>
      <c r="LX175" s="735">
        <f t="shared" si="807"/>
        <v>0</v>
      </c>
      <c r="LY175" s="530" t="str">
        <f t="shared" si="641"/>
        <v>○</v>
      </c>
      <c r="LZ175" s="736">
        <f t="shared" si="808"/>
        <v>0</v>
      </c>
      <c r="MA175" s="761">
        <f t="shared" si="809"/>
        <v>0</v>
      </c>
      <c r="MB175" s="532">
        <f t="shared" si="810"/>
        <v>0</v>
      </c>
      <c r="MC175" s="533" t="str">
        <f t="shared" si="747"/>
        <v>○</v>
      </c>
      <c r="MD175" s="473">
        <f>IF(AND($H175=1,$T175=1),SUMIF($E$14:$E$213,E175,$CA$14:CA374),0)</f>
        <v>0</v>
      </c>
      <c r="ME175" s="856" t="str">
        <f t="shared" si="645"/>
        <v>○</v>
      </c>
      <c r="MF175" s="869" t="str">
        <f t="shared" si="748"/>
        <v/>
      </c>
      <c r="MG175" s="870" t="str">
        <f t="shared" si="811"/>
        <v/>
      </c>
      <c r="MH175" s="871" t="str">
        <f t="shared" si="812"/>
        <v/>
      </c>
      <c r="MI175" s="872" t="str">
        <f t="shared" si="749"/>
        <v/>
      </c>
      <c r="MJ175" s="873" t="str">
        <f t="shared" si="813"/>
        <v/>
      </c>
      <c r="MK175" s="874">
        <f t="shared" si="814"/>
        <v>0</v>
      </c>
    </row>
    <row r="176" spans="1:349" s="739" customFormat="1" ht="18.649999999999999" customHeight="1">
      <c r="A176" s="610">
        <f t="shared" si="559"/>
        <v>0</v>
      </c>
      <c r="B176" s="610">
        <f t="shared" si="563"/>
        <v>0</v>
      </c>
      <c r="C176" s="610">
        <f t="shared" si="570"/>
        <v>0</v>
      </c>
      <c r="D176" s="610">
        <f t="shared" si="564"/>
        <v>0</v>
      </c>
      <c r="E176" s="610">
        <f t="shared" si="565"/>
        <v>0</v>
      </c>
      <c r="F176" s="610">
        <f t="shared" si="566"/>
        <v>0</v>
      </c>
      <c r="G176" s="610">
        <f t="shared" si="567"/>
        <v>0</v>
      </c>
      <c r="H176" s="610">
        <f t="shared" si="568"/>
        <v>0</v>
      </c>
      <c r="I176" s="611">
        <f t="shared" si="576"/>
        <v>163</v>
      </c>
      <c r="J176" s="719"/>
      <c r="K176" s="720"/>
      <c r="L176" s="720"/>
      <c r="M176" s="720"/>
      <c r="N176" s="924"/>
      <c r="O176" s="918"/>
      <c r="P176" s="742"/>
      <c r="Q176" s="637">
        <f t="shared" si="650"/>
        <v>0</v>
      </c>
      <c r="R176" s="723"/>
      <c r="S176" s="724"/>
      <c r="T176" s="724"/>
      <c r="U176" s="724"/>
      <c r="V176" s="762">
        <f t="shared" si="569"/>
        <v>0</v>
      </c>
      <c r="W176" s="741"/>
      <c r="X176" s="745"/>
      <c r="Y176" s="745"/>
      <c r="Z176" s="741"/>
      <c r="AA176" s="639" t="str">
        <f t="shared" si="651"/>
        <v/>
      </c>
      <c r="AB176" s="640" t="str">
        <f t="shared" si="652"/>
        <v/>
      </c>
      <c r="AC176" s="731"/>
      <c r="AD176" s="641">
        <f t="shared" si="653"/>
        <v>0</v>
      </c>
      <c r="AE176" s="729"/>
      <c r="AF176" s="728">
        <f>'整理番号表 （R6時） '!$AC176</f>
        <v>0</v>
      </c>
      <c r="AG176" s="730">
        <f t="shared" si="560"/>
        <v>0</v>
      </c>
      <c r="AH176" s="731"/>
      <c r="AI176" s="731"/>
      <c r="AJ176" s="639">
        <f>IF(AI176&lt;&gt;0,VLOOKUP(AI176,'整理番号表 （R6時） '!$B$20:$F$47,2,FALSE),)</f>
        <v>0</v>
      </c>
      <c r="AK176" s="733"/>
      <c r="AL176" s="733"/>
      <c r="AM176" s="733"/>
      <c r="AN176" s="752"/>
      <c r="AO176" s="644" t="str">
        <f>IF(AND($S176=1,$AN176&lt;&gt;0),VLOOKUP(AN176,'整理番号表 （R6時） '!$P$6:$Q$39,2,FALSE),IF(AND($T176=1,$AN176&gt;0,$AN176&lt;=8),VLOOKUP($AN176,'整理番号表 （R6時） '!$P$6:$Q$13,2,FALSE),IF($AN176&gt;=9,"ﾘｰｽは1～8の数字を選択","")))</f>
        <v/>
      </c>
      <c r="AP176" s="865"/>
      <c r="AQ176" s="645">
        <f t="shared" si="654"/>
        <v>0</v>
      </c>
      <c r="AR176" s="810"/>
      <c r="AS176" s="741"/>
      <c r="AT176" s="756"/>
      <c r="AU176" s="757"/>
      <c r="AV176" s="755"/>
      <c r="AW176" s="752"/>
      <c r="AX176" s="751">
        <f>IF(AW176&lt;&gt;0,VLOOKUP(AW176,'整理番号表 （R6時） '!$P$43:$R$49,2,FALSE),)</f>
        <v>0</v>
      </c>
      <c r="AY176" s="758"/>
      <c r="AZ176" s="757"/>
      <c r="BA176" s="755"/>
      <c r="BB176" s="754"/>
      <c r="BC176" s="759">
        <f t="shared" si="655"/>
        <v>0</v>
      </c>
      <c r="BD176" s="763">
        <f t="shared" si="757"/>
        <v>0</v>
      </c>
      <c r="BE176" s="759">
        <f t="shared" si="656"/>
        <v>0</v>
      </c>
      <c r="BF176" s="508"/>
      <c r="BG176" s="508"/>
      <c r="BH176" s="508"/>
      <c r="BI176" s="509"/>
      <c r="BJ176" s="770" t="str">
        <f t="shared" si="657"/>
        <v/>
      </c>
      <c r="BK176" s="772" t="str">
        <f t="shared" si="658"/>
        <v/>
      </c>
      <c r="BL176" s="648">
        <f t="shared" si="659"/>
        <v>0</v>
      </c>
      <c r="BM176" s="836"/>
      <c r="BN176" s="748"/>
      <c r="BO176" s="593"/>
      <c r="BP176" s="902"/>
      <c r="BQ176" s="756"/>
      <c r="BR176" s="756"/>
      <c r="BS176" s="756"/>
      <c r="BT176" s="929" t="str">
        <f t="shared" si="752"/>
        <v/>
      </c>
      <c r="BU176" s="911"/>
      <c r="BV176" s="752"/>
      <c r="BW176" s="751">
        <f>IF(BV176&lt;&gt;0,VLOOKUP(BV176,'整理番号表 （R6時） '!$P$43:$R$49,2,FALSE),)</f>
        <v>0</v>
      </c>
      <c r="BX176" s="758"/>
      <c r="BY176" s="757"/>
      <c r="BZ176" s="759" t="str">
        <f t="shared" si="660"/>
        <v/>
      </c>
      <c r="CA176" s="712"/>
      <c r="CB176" s="759">
        <f t="shared" si="661"/>
        <v>0</v>
      </c>
      <c r="CC176" s="763" t="str">
        <f t="shared" si="758"/>
        <v/>
      </c>
      <c r="CD176" s="754"/>
      <c r="CE176" s="754"/>
      <c r="CF176" s="759">
        <f t="shared" si="662"/>
        <v>0</v>
      </c>
      <c r="CG176" s="748"/>
      <c r="CH176" s="748"/>
      <c r="CI176" s="622"/>
      <c r="CJ176" s="853"/>
      <c r="CK176" s="854"/>
      <c r="CL176" s="665" t="str">
        <f t="shared" si="663"/>
        <v/>
      </c>
      <c r="CM176" s="666" t="str">
        <f t="shared" si="759"/>
        <v/>
      </c>
      <c r="CN176" s="744"/>
      <c r="CO176" s="496"/>
      <c r="CP176" s="762" t="str">
        <f t="shared" si="760"/>
        <v/>
      </c>
      <c r="CQ176" s="740"/>
      <c r="CR176" s="749"/>
      <c r="CS176" s="740"/>
      <c r="CT176" s="740"/>
      <c r="CU176" s="740"/>
      <c r="CV176" s="649" t="str">
        <f t="shared" si="664"/>
        <v/>
      </c>
      <c r="CW176" s="547">
        <f t="shared" si="665"/>
        <v>0</v>
      </c>
      <c r="CX176" s="762" t="str">
        <f t="shared" si="761"/>
        <v/>
      </c>
      <c r="CY176" s="715"/>
      <c r="CZ176" s="740"/>
      <c r="DA176" s="715"/>
      <c r="DB176" s="715"/>
      <c r="DC176" s="714"/>
      <c r="DD176" s="649" t="str">
        <f t="shared" si="666"/>
        <v/>
      </c>
      <c r="DE176" s="547" t="str">
        <f t="shared" si="667"/>
        <v/>
      </c>
      <c r="DF176" s="762">
        <f t="shared" si="668"/>
        <v>0</v>
      </c>
      <c r="DG176" s="762" t="str">
        <f t="shared" si="669"/>
        <v/>
      </c>
      <c r="DH176" s="762">
        <f t="shared" si="670"/>
        <v>0</v>
      </c>
      <c r="DI176" s="762">
        <f t="shared" si="671"/>
        <v>0</v>
      </c>
      <c r="DJ176" s="762">
        <f t="shared" si="672"/>
        <v>0</v>
      </c>
      <c r="DK176" s="762">
        <f t="shared" si="673"/>
        <v>0</v>
      </c>
      <c r="DL176" s="762">
        <f t="shared" si="674"/>
        <v>0</v>
      </c>
      <c r="DM176" s="762" t="str">
        <f t="shared" si="675"/>
        <v/>
      </c>
      <c r="DN176" s="855"/>
      <c r="DO176" s="661">
        <f t="shared" si="762"/>
        <v>0</v>
      </c>
      <c r="DP176" s="336">
        <f t="shared" si="762"/>
        <v>0</v>
      </c>
      <c r="DQ176" s="336">
        <f t="shared" si="762"/>
        <v>0</v>
      </c>
      <c r="DR176" s="336">
        <f t="shared" si="762"/>
        <v>0</v>
      </c>
      <c r="DS176" s="336">
        <f t="shared" si="762"/>
        <v>0</v>
      </c>
      <c r="DT176" s="336">
        <f t="shared" si="762"/>
        <v>0</v>
      </c>
      <c r="DU176" s="336">
        <f t="shared" si="763"/>
        <v>0</v>
      </c>
      <c r="DV176" s="336">
        <f t="shared" si="764"/>
        <v>0</v>
      </c>
      <c r="DW176" s="336">
        <f t="shared" si="764"/>
        <v>0</v>
      </c>
      <c r="DX176" s="336">
        <f t="shared" si="764"/>
        <v>0</v>
      </c>
      <c r="DY176" s="336">
        <f t="shared" si="764"/>
        <v>0</v>
      </c>
      <c r="DZ176" s="336">
        <f t="shared" si="764"/>
        <v>0</v>
      </c>
      <c r="EA176" s="336">
        <f t="shared" si="764"/>
        <v>0</v>
      </c>
      <c r="EB176" s="336">
        <f t="shared" si="765"/>
        <v>0</v>
      </c>
      <c r="EC176" s="336">
        <f t="shared" si="766"/>
        <v>0</v>
      </c>
      <c r="ED176" s="336">
        <f t="shared" si="767"/>
        <v>0</v>
      </c>
      <c r="EE176" s="336">
        <f t="shared" si="768"/>
        <v>0</v>
      </c>
      <c r="EF176" s="336">
        <f t="shared" si="769"/>
        <v>0</v>
      </c>
      <c r="EG176" s="390">
        <f t="shared" si="770"/>
        <v>0</v>
      </c>
      <c r="EH176" s="650">
        <f t="shared" si="676"/>
        <v>0</v>
      </c>
      <c r="EI176" s="650">
        <f>IF($AA176=1,IF(SUM($EH176:EH176)&lt;&gt;1,IF(SUM(GR176,HC176,HL176)&gt;0,1,),),)</f>
        <v>0</v>
      </c>
      <c r="EJ176" s="650">
        <f>IF($AA176=1,IF(SUM($EH176:EI176)&lt;&gt;1,IF(SUM(GS176,HD176,HM176)&gt;0,1,),),)</f>
        <v>0</v>
      </c>
      <c r="EK176" s="650">
        <f>IF($AA176=1,IF(SUM($EH176:EJ176)&lt;&gt;1,IF(SUM(GT176,HE176,HN176)&gt;0,1,),),)</f>
        <v>0</v>
      </c>
      <c r="EL176" s="650">
        <f>IF($AA176=1,IF(SUM($EH176:EK176)&lt;&gt;1,IF(SUM(GU176,GZ176,HF176,HO176)&gt;0,1,),),)</f>
        <v>0</v>
      </c>
      <c r="EM176" s="650">
        <f>IF($AA176=1,IF(SUM($EH176:EK176)&lt;&gt;1,IF(SUM(GV176,HG176,HP176)&gt;0,1,),),)</f>
        <v>0</v>
      </c>
      <c r="EN176" s="650">
        <f>IF($AA176=1,IF(SUM($EH176:EL176)&lt;&gt;1,IF(SUM(GW176,HH176,HQ176)&gt;0,1,),),)</f>
        <v>0</v>
      </c>
      <c r="EO176" s="650">
        <f>IF($AA176=1,IF(SUM($EH176:EM176)&lt;&gt;1,IF(SUM(GX176,HI176,HR176)&gt;0,1,),),)</f>
        <v>0</v>
      </c>
      <c r="EP176" s="650">
        <f>IF($AA176=1,IF(SUM($EH176:EO176)&lt;&gt;1,IF(SUM(GY176,HJ176,HS176,HA176)&gt;0,1,),),)</f>
        <v>0</v>
      </c>
      <c r="EQ176" s="818"/>
      <c r="ER176" s="818"/>
      <c r="ES176" s="818"/>
      <c r="ET176" s="818"/>
      <c r="EU176" s="818"/>
      <c r="EV176" s="818"/>
      <c r="EW176" s="59"/>
      <c r="EX176" s="59"/>
      <c r="EY176" s="59"/>
      <c r="EZ176" s="59"/>
      <c r="FA176" s="59"/>
      <c r="FB176" s="650">
        <f t="shared" si="589"/>
        <v>0</v>
      </c>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11"/>
      <c r="GB176" s="59"/>
      <c r="GC176" s="932"/>
      <c r="GD176" s="662"/>
      <c r="GE176" s="512"/>
      <c r="GF176" s="513"/>
      <c r="GG176" s="514"/>
      <c r="GH176" s="514"/>
      <c r="GI176" s="515">
        <f t="shared" si="771"/>
        <v>0</v>
      </c>
      <c r="GJ176" s="516">
        <f t="shared" si="772"/>
        <v>0</v>
      </c>
      <c r="GK176" s="517">
        <f t="shared" si="592"/>
        <v>0</v>
      </c>
      <c r="GL176" s="518">
        <f t="shared" si="773"/>
        <v>0</v>
      </c>
      <c r="GM176" s="518">
        <f t="shared" si="774"/>
        <v>0</v>
      </c>
      <c r="GN176" s="518">
        <f t="shared" si="775"/>
        <v>0</v>
      </c>
      <c r="GO176" s="518">
        <f t="shared" si="776"/>
        <v>0</v>
      </c>
      <c r="GP176" s="517">
        <f t="shared" si="677"/>
        <v>0</v>
      </c>
      <c r="GQ176" s="517">
        <f t="shared" si="678"/>
        <v>0</v>
      </c>
      <c r="GR176" s="517">
        <f>IF($GF176&lt;&gt;1,IF(AND(SUM($GQ176:GQ176)&lt;&gt;1),IF($GI176&gt;=10,1,),),0)</f>
        <v>0</v>
      </c>
      <c r="GS176" s="517">
        <f>IF($GF176&lt;&gt;1,IF(AND(SUM($GQ176:GR176)&lt;&gt;1),IF(AND($GE176=1,$GI176&gt;=4),1,),),0)</f>
        <v>0</v>
      </c>
      <c r="GT176" s="517">
        <f>IF($GF176&lt;&gt;1,IF(AND(SUM($GQ176:GS176)&lt;&gt;1),IF(AND($GE176=1,$GI176&gt;=2),1,),),0)</f>
        <v>0</v>
      </c>
      <c r="GU176" s="517">
        <f>IF($GF176&lt;&gt;1,IF(AND(SUM($GQ176:GT176)&lt;&gt;1),IF(AND($GE176=1,$GI176&gt;0),1,),),0)</f>
        <v>0</v>
      </c>
      <c r="GV176" s="517">
        <f>IF($GF176&lt;&gt;1,IF(AND(SUM($GQ176:GU176)&lt;&gt;1),IF($GI176&gt;=4,1,),),0)</f>
        <v>0</v>
      </c>
      <c r="GW176" s="517">
        <f>IF($GF176&lt;&gt;1,IF(AND(SUM($GQ176:GV176)&lt;&gt;1),IF($GE176=1,1,),),0)</f>
        <v>0</v>
      </c>
      <c r="GX176" s="517">
        <f>IF($GF176&lt;&gt;1,IF(AND(SUM($GQ176:GW176)&lt;&gt;1),IF($GI176&gt;=2,1,),),0)</f>
        <v>0</v>
      </c>
      <c r="GY176" s="517">
        <f>IF($GF176&lt;&gt;1,IF(AND(SUM($GQ176:GX176)&lt;&gt;1),IF($GI176&gt;0,1,),),0)</f>
        <v>0</v>
      </c>
      <c r="GZ176" s="517">
        <f t="shared" si="679"/>
        <v>0</v>
      </c>
      <c r="HA176" s="517">
        <f>IF(AND(SUM($GZ176:GZ176)&lt;&gt;1,$GP176=4,$GF176=1,$GI176&gt;0),1,0)</f>
        <v>0</v>
      </c>
      <c r="HB176" s="517">
        <f t="shared" si="680"/>
        <v>0</v>
      </c>
      <c r="HC176" s="517">
        <f t="shared" si="681"/>
        <v>0</v>
      </c>
      <c r="HD176" s="517">
        <f>IF(AND($GP176=2,SUM($HB176:HC176)&lt;&gt;1),IF(AND($GE176=1,$GJ176&gt;=0.2),1,),)</f>
        <v>0</v>
      </c>
      <c r="HE176" s="517">
        <f>IF(AND($GP176=2,SUM($HB176:HD176)&lt;&gt;1),IF(AND($GE176=1,$GJ176&gt;=0.1),1,),)</f>
        <v>0</v>
      </c>
      <c r="HF176" s="517">
        <f>IF(AND($GP176=2,SUM($HB176:HE176)&lt;&gt;1),IF(AND($GE176=1,$GI176&gt;0),1,),)</f>
        <v>0</v>
      </c>
      <c r="HG176" s="517">
        <f>IF(AND($GP176=2,SUM($HB176:HF176)&lt;&gt;1),IF($GJ176&gt;=0.2,1,),)</f>
        <v>0</v>
      </c>
      <c r="HH176" s="517">
        <f>IF(AND($GP176=2,SUM($HB176:HG176)&lt;&gt;1),IF($GE176=1,1,),)</f>
        <v>0</v>
      </c>
      <c r="HI176" s="517">
        <f>IF(AND($GP176=2,SUM($HB176:HH176)&lt;&gt;1),IF($GJ176&gt;=0.1,1,),)</f>
        <v>0</v>
      </c>
      <c r="HJ176" s="517">
        <f>IF(AND(SUM($HB176:HI176)&lt;&gt;1,$GP176=2,$GI176&gt;0),1,)</f>
        <v>0</v>
      </c>
      <c r="HK176" s="517">
        <f t="shared" si="682"/>
        <v>0</v>
      </c>
      <c r="HL176" s="517">
        <f t="shared" si="683"/>
        <v>0</v>
      </c>
      <c r="HM176" s="517">
        <f>IF(AND($GP176=3,SUM($HK176:HL176)&lt;&gt;1),IF(AND($GE176=1,$GJ176&gt;=0.1),1,),)</f>
        <v>0</v>
      </c>
      <c r="HN176" s="517">
        <f>IF(AND($GP176=3,SUM($HK176:HM176)&lt;&gt;1),IF(AND($GE176=1,$GJ176&gt;=0.05),1,),)</f>
        <v>0</v>
      </c>
      <c r="HO176" s="517">
        <f>IF(AND($GP176=3,SUM($HK176:HN176)&lt;&gt;1),IF(AND($GE176=1,$GI176&gt;0),1,),)</f>
        <v>0</v>
      </c>
      <c r="HP176" s="517">
        <f>IF(AND($GP176=3,SUM($HK176:HO176)&lt;&gt;1),IF($GJ176&gt;=0.1,1,),)</f>
        <v>0</v>
      </c>
      <c r="HQ176" s="517">
        <f>IF(AND($GP176=3,SUM($HK176:HP176)&lt;&gt;1),IF($GE176=1,1,),)</f>
        <v>0</v>
      </c>
      <c r="HR176" s="517">
        <f>IF(AND($GP176=3,SUM($HK176:HQ176)&lt;&gt;1),IF($GJ176&gt;=0.05,1,),)</f>
        <v>0</v>
      </c>
      <c r="HS176" s="517">
        <f>IF(AND(SUM($HK176:HR176)&lt;&gt;1,$GP176=3,$GF176=1,$GI176&gt;0),1,)</f>
        <v>0</v>
      </c>
      <c r="HT176" s="831"/>
      <c r="HU176" s="520">
        <f t="shared" si="684"/>
        <v>0</v>
      </c>
      <c r="HV176" s="521">
        <f t="shared" si="685"/>
        <v>0</v>
      </c>
      <c r="HW176" s="521">
        <f t="shared" si="686"/>
        <v>0</v>
      </c>
      <c r="HX176" s="521">
        <f t="shared" si="687"/>
        <v>0</v>
      </c>
      <c r="HY176" s="521">
        <f t="shared" si="688"/>
        <v>0</v>
      </c>
      <c r="HZ176" s="521">
        <f t="shared" si="689"/>
        <v>0</v>
      </c>
      <c r="IA176" s="521">
        <f t="shared" si="690"/>
        <v>0</v>
      </c>
      <c r="IB176" s="521">
        <f t="shared" si="691"/>
        <v>0</v>
      </c>
      <c r="IC176" s="521">
        <f t="shared" si="692"/>
        <v>0</v>
      </c>
      <c r="ID176" s="521">
        <f t="shared" si="693"/>
        <v>0</v>
      </c>
      <c r="IE176" s="521">
        <f t="shared" si="694"/>
        <v>0</v>
      </c>
      <c r="IF176" s="521">
        <f t="shared" si="695"/>
        <v>0</v>
      </c>
      <c r="IG176" s="521">
        <f t="shared" si="696"/>
        <v>0</v>
      </c>
      <c r="IH176" s="521">
        <f t="shared" si="697"/>
        <v>0</v>
      </c>
      <c r="II176" s="521">
        <f t="shared" si="698"/>
        <v>0</v>
      </c>
      <c r="IJ176" s="521">
        <f t="shared" si="699"/>
        <v>0</v>
      </c>
      <c r="IK176" s="521">
        <f t="shared" si="700"/>
        <v>0</v>
      </c>
      <c r="IL176" s="521">
        <f t="shared" si="701"/>
        <v>0</v>
      </c>
      <c r="IM176" s="521">
        <f t="shared" si="702"/>
        <v>0</v>
      </c>
      <c r="IN176" s="521">
        <f t="shared" si="777"/>
        <v>0</v>
      </c>
      <c r="IO176" s="521">
        <f t="shared" si="778"/>
        <v>0</v>
      </c>
      <c r="IP176" s="521">
        <f t="shared" si="779"/>
        <v>0</v>
      </c>
      <c r="IQ176" s="521">
        <f t="shared" si="780"/>
        <v>0</v>
      </c>
      <c r="IR176" s="521">
        <f t="shared" si="781"/>
        <v>0</v>
      </c>
      <c r="IS176" s="521">
        <f t="shared" si="782"/>
        <v>0</v>
      </c>
      <c r="IT176" s="521">
        <f t="shared" si="783"/>
        <v>0</v>
      </c>
      <c r="IU176" s="521">
        <f t="shared" si="784"/>
        <v>0</v>
      </c>
      <c r="IV176" s="521">
        <f t="shared" si="785"/>
        <v>0</v>
      </c>
      <c r="IW176" s="823">
        <f t="shared" si="786"/>
        <v>0</v>
      </c>
      <c r="IX176" s="521">
        <f t="shared" si="787"/>
        <v>0</v>
      </c>
      <c r="IY176" s="521">
        <f t="shared" si="788"/>
        <v>0</v>
      </c>
      <c r="IZ176" s="823">
        <f t="shared" si="703"/>
        <v>0</v>
      </c>
      <c r="JA176" s="521">
        <f t="shared" si="789"/>
        <v>0</v>
      </c>
      <c r="JB176" s="521">
        <f t="shared" si="790"/>
        <v>0</v>
      </c>
      <c r="JC176" s="521">
        <f t="shared" si="791"/>
        <v>0</v>
      </c>
      <c r="JD176" s="521">
        <f t="shared" si="704"/>
        <v>0</v>
      </c>
      <c r="JE176" s="521">
        <f t="shared" si="705"/>
        <v>0</v>
      </c>
      <c r="JF176" s="521">
        <f t="shared" si="706"/>
        <v>0</v>
      </c>
      <c r="JG176" s="521">
        <f t="shared" si="707"/>
        <v>0</v>
      </c>
      <c r="JH176" s="521">
        <f t="shared" si="708"/>
        <v>0</v>
      </c>
      <c r="JI176" s="521">
        <f t="shared" si="709"/>
        <v>0</v>
      </c>
      <c r="JJ176" s="521">
        <f t="shared" si="710"/>
        <v>0</v>
      </c>
      <c r="JK176" s="521">
        <f t="shared" si="711"/>
        <v>0</v>
      </c>
      <c r="JL176" s="521">
        <f t="shared" si="712"/>
        <v>0</v>
      </c>
      <c r="JM176" s="521">
        <f t="shared" si="713"/>
        <v>0</v>
      </c>
      <c r="JN176" s="521">
        <f t="shared" si="714"/>
        <v>0</v>
      </c>
      <c r="JO176" s="521">
        <f t="shared" si="715"/>
        <v>0</v>
      </c>
      <c r="JP176" s="521">
        <f t="shared" si="716"/>
        <v>0</v>
      </c>
      <c r="JQ176" s="521">
        <f t="shared" si="717"/>
        <v>0</v>
      </c>
      <c r="JR176" s="521">
        <f t="shared" si="718"/>
        <v>0</v>
      </c>
      <c r="JS176" s="521">
        <f t="shared" si="719"/>
        <v>0</v>
      </c>
      <c r="JT176" s="521">
        <f t="shared" si="720"/>
        <v>0</v>
      </c>
      <c r="JU176" s="521">
        <f t="shared" si="721"/>
        <v>0</v>
      </c>
      <c r="JV176" s="521">
        <f t="shared" si="722"/>
        <v>0</v>
      </c>
      <c r="JW176" s="521">
        <f t="shared" si="723"/>
        <v>0</v>
      </c>
      <c r="JX176" s="521">
        <f t="shared" si="724"/>
        <v>0</v>
      </c>
      <c r="JY176" s="521">
        <f t="shared" si="725"/>
        <v>0</v>
      </c>
      <c r="JZ176" s="521">
        <f t="shared" si="726"/>
        <v>0</v>
      </c>
      <c r="KA176" s="521">
        <f t="shared" si="727"/>
        <v>0</v>
      </c>
      <c r="KB176" s="521">
        <f t="shared" si="728"/>
        <v>0</v>
      </c>
      <c r="KC176" s="521">
        <f t="shared" si="729"/>
        <v>0</v>
      </c>
      <c r="KD176" s="521">
        <f t="shared" si="730"/>
        <v>0</v>
      </c>
      <c r="KE176" s="521">
        <f t="shared" si="731"/>
        <v>0</v>
      </c>
      <c r="KF176" s="521">
        <f t="shared" si="792"/>
        <v>0</v>
      </c>
      <c r="KG176" s="521">
        <f t="shared" si="732"/>
        <v>0</v>
      </c>
      <c r="KH176" s="521">
        <f t="shared" si="733"/>
        <v>0</v>
      </c>
      <c r="KI176" s="522">
        <f t="shared" si="734"/>
        <v>0</v>
      </c>
      <c r="KJ176" s="521">
        <f t="shared" si="793"/>
        <v>0</v>
      </c>
      <c r="KK176" s="760">
        <f>IF(H176=1,VLOOKUP(C176,'総括表 (A表)'!$E$12:$AW$542,42,FALSE),)</f>
        <v>0</v>
      </c>
      <c r="KL176" s="524">
        <f t="shared" si="735"/>
        <v>0</v>
      </c>
      <c r="KM176" s="521" t="str">
        <f t="shared" si="614"/>
        <v/>
      </c>
      <c r="KN176" s="521" t="str">
        <f t="shared" si="615"/>
        <v/>
      </c>
      <c r="KO176" s="521" t="str">
        <f t="shared" si="736"/>
        <v/>
      </c>
      <c r="KP176" s="521" t="str">
        <f t="shared" si="616"/>
        <v/>
      </c>
      <c r="KQ176" s="521" t="str">
        <f t="shared" si="617"/>
        <v/>
      </c>
      <c r="KR176" s="521" t="str">
        <f t="shared" si="618"/>
        <v/>
      </c>
      <c r="KS176" s="521" t="str">
        <f t="shared" si="619"/>
        <v/>
      </c>
      <c r="KT176" s="521" t="str">
        <f t="shared" si="620"/>
        <v/>
      </c>
      <c r="KU176" s="760" t="str">
        <f t="shared" si="621"/>
        <v/>
      </c>
      <c r="KV176" s="521" t="str">
        <f t="shared" si="794"/>
        <v/>
      </c>
      <c r="KW176" s="520">
        <f t="shared" si="623"/>
        <v>0</v>
      </c>
      <c r="KX176" s="521" t="str">
        <f t="shared" si="737"/>
        <v/>
      </c>
      <c r="KY176" s="525">
        <f t="shared" si="795"/>
        <v>0</v>
      </c>
      <c r="KZ176" s="521" t="str">
        <f t="shared" si="796"/>
        <v/>
      </c>
      <c r="LA176" s="760" t="str">
        <f t="shared" si="797"/>
        <v/>
      </c>
      <c r="LB176" s="526" t="str">
        <f t="shared" si="627"/>
        <v>○</v>
      </c>
      <c r="LC176" s="520">
        <f t="shared" si="738"/>
        <v>0</v>
      </c>
      <c r="LD176" s="527">
        <f t="shared" si="739"/>
        <v>0</v>
      </c>
      <c r="LE176" s="527" t="str">
        <f t="shared" si="740"/>
        <v/>
      </c>
      <c r="LF176" s="761" t="str">
        <f t="shared" si="741"/>
        <v/>
      </c>
      <c r="LG176" s="735" t="str">
        <f t="shared" si="798"/>
        <v/>
      </c>
      <c r="LH176" s="530" t="str">
        <f t="shared" si="799"/>
        <v>○</v>
      </c>
      <c r="LI176" s="736">
        <f t="shared" si="630"/>
        <v>0</v>
      </c>
      <c r="LJ176" s="761">
        <f t="shared" si="800"/>
        <v>0</v>
      </c>
      <c r="LK176" s="532">
        <f t="shared" si="742"/>
        <v>0</v>
      </c>
      <c r="LL176" s="533" t="str">
        <f t="shared" si="743"/>
        <v>○</v>
      </c>
      <c r="LM176" s="600">
        <f t="shared" si="801"/>
        <v>0</v>
      </c>
      <c r="LN176" s="602" t="str">
        <f t="shared" si="744"/>
        <v>○</v>
      </c>
      <c r="LO176" s="608">
        <f t="shared" si="633"/>
        <v>0</v>
      </c>
      <c r="LP176" s="521" t="str">
        <f t="shared" si="802"/>
        <v/>
      </c>
      <c r="LQ176" s="607">
        <f t="shared" si="803"/>
        <v>0</v>
      </c>
      <c r="LR176" s="521" t="str">
        <f t="shared" si="804"/>
        <v/>
      </c>
      <c r="LS176" s="519" t="str">
        <f t="shared" si="805"/>
        <v/>
      </c>
      <c r="LT176" s="526" t="str">
        <f t="shared" si="638"/>
        <v>○</v>
      </c>
      <c r="LU176" s="601" t="str">
        <f t="shared" si="745"/>
        <v/>
      </c>
      <c r="LV176" s="601">
        <f t="shared" si="746"/>
        <v>0</v>
      </c>
      <c r="LW176" s="761">
        <f t="shared" si="806"/>
        <v>0</v>
      </c>
      <c r="LX176" s="735">
        <f t="shared" si="807"/>
        <v>0</v>
      </c>
      <c r="LY176" s="530" t="str">
        <f t="shared" si="641"/>
        <v>○</v>
      </c>
      <c r="LZ176" s="736">
        <f t="shared" si="808"/>
        <v>0</v>
      </c>
      <c r="MA176" s="761">
        <f t="shared" si="809"/>
        <v>0</v>
      </c>
      <c r="MB176" s="532">
        <f t="shared" si="810"/>
        <v>0</v>
      </c>
      <c r="MC176" s="533" t="str">
        <f t="shared" si="747"/>
        <v>○</v>
      </c>
      <c r="MD176" s="473">
        <f>IF(AND($H176=1,$T176=1),SUMIF($E$14:$E$213,E176,$CA$14:CA375),0)</f>
        <v>0</v>
      </c>
      <c r="ME176" s="856" t="str">
        <f t="shared" si="645"/>
        <v>○</v>
      </c>
      <c r="MF176" s="869" t="str">
        <f t="shared" si="748"/>
        <v/>
      </c>
      <c r="MG176" s="870" t="str">
        <f t="shared" si="811"/>
        <v/>
      </c>
      <c r="MH176" s="871" t="str">
        <f t="shared" si="812"/>
        <v/>
      </c>
      <c r="MI176" s="872" t="str">
        <f t="shared" si="749"/>
        <v/>
      </c>
      <c r="MJ176" s="873" t="str">
        <f t="shared" si="813"/>
        <v/>
      </c>
      <c r="MK176" s="874">
        <f t="shared" si="814"/>
        <v>0</v>
      </c>
    </row>
    <row r="177" spans="1:349" s="739" customFormat="1" ht="18.649999999999999" customHeight="1">
      <c r="A177" s="610">
        <f t="shared" si="559"/>
        <v>0</v>
      </c>
      <c r="B177" s="610">
        <f t="shared" si="563"/>
        <v>0</v>
      </c>
      <c r="C177" s="610">
        <f t="shared" si="570"/>
        <v>0</v>
      </c>
      <c r="D177" s="610">
        <f t="shared" si="564"/>
        <v>0</v>
      </c>
      <c r="E177" s="610">
        <f t="shared" si="565"/>
        <v>0</v>
      </c>
      <c r="F177" s="610">
        <f t="shared" si="566"/>
        <v>0</v>
      </c>
      <c r="G177" s="610">
        <f t="shared" si="567"/>
        <v>0</v>
      </c>
      <c r="H177" s="610">
        <f t="shared" si="568"/>
        <v>0</v>
      </c>
      <c r="I177" s="611">
        <f t="shared" si="576"/>
        <v>164</v>
      </c>
      <c r="J177" s="719"/>
      <c r="K177" s="720"/>
      <c r="L177" s="720"/>
      <c r="M177" s="720"/>
      <c r="N177" s="924"/>
      <c r="O177" s="918"/>
      <c r="P177" s="742"/>
      <c r="Q177" s="637">
        <f t="shared" si="650"/>
        <v>0</v>
      </c>
      <c r="R177" s="723"/>
      <c r="S177" s="724"/>
      <c r="T177" s="724"/>
      <c r="U177" s="724"/>
      <c r="V177" s="762">
        <f t="shared" si="569"/>
        <v>0</v>
      </c>
      <c r="W177" s="741"/>
      <c r="X177" s="745"/>
      <c r="Y177" s="745"/>
      <c r="Z177" s="741"/>
      <c r="AA177" s="639" t="str">
        <f t="shared" si="651"/>
        <v/>
      </c>
      <c r="AB177" s="640" t="str">
        <f t="shared" si="652"/>
        <v/>
      </c>
      <c r="AC177" s="731"/>
      <c r="AD177" s="641">
        <f t="shared" si="653"/>
        <v>0</v>
      </c>
      <c r="AE177" s="729"/>
      <c r="AF177" s="728">
        <f>'整理番号表 （R6時） '!$AC177</f>
        <v>0</v>
      </c>
      <c r="AG177" s="730">
        <f t="shared" si="560"/>
        <v>0</v>
      </c>
      <c r="AH177" s="731"/>
      <c r="AI177" s="731"/>
      <c r="AJ177" s="639">
        <f>IF(AI177&lt;&gt;0,VLOOKUP(AI177,'整理番号表 （R6時） '!$B$20:$F$47,2,FALSE),)</f>
        <v>0</v>
      </c>
      <c r="AK177" s="733"/>
      <c r="AL177" s="733"/>
      <c r="AM177" s="733"/>
      <c r="AN177" s="752"/>
      <c r="AO177" s="644" t="str">
        <f>IF(AND($S177=1,$AN177&lt;&gt;0),VLOOKUP(AN177,'整理番号表 （R6時） '!$P$6:$Q$39,2,FALSE),IF(AND($T177=1,$AN177&gt;0,$AN177&lt;=8),VLOOKUP($AN177,'整理番号表 （R6時） '!$P$6:$Q$13,2,FALSE),IF($AN177&gt;=9,"ﾘｰｽは1～8の数字を選択","")))</f>
        <v/>
      </c>
      <c r="AP177" s="865"/>
      <c r="AQ177" s="645">
        <f t="shared" si="654"/>
        <v>0</v>
      </c>
      <c r="AR177" s="810"/>
      <c r="AS177" s="741"/>
      <c r="AT177" s="756"/>
      <c r="AU177" s="757"/>
      <c r="AV177" s="755"/>
      <c r="AW177" s="752"/>
      <c r="AX177" s="751">
        <f>IF(AW177&lt;&gt;0,VLOOKUP(AW177,'整理番号表 （R6時） '!$P$43:$R$49,2,FALSE),)</f>
        <v>0</v>
      </c>
      <c r="AY177" s="758"/>
      <c r="AZ177" s="757"/>
      <c r="BA177" s="755"/>
      <c r="BB177" s="754"/>
      <c r="BC177" s="759">
        <f t="shared" si="655"/>
        <v>0</v>
      </c>
      <c r="BD177" s="763">
        <f t="shared" si="757"/>
        <v>0</v>
      </c>
      <c r="BE177" s="759">
        <f t="shared" si="656"/>
        <v>0</v>
      </c>
      <c r="BF177" s="508"/>
      <c r="BG177" s="508"/>
      <c r="BH177" s="508"/>
      <c r="BI177" s="509"/>
      <c r="BJ177" s="770" t="str">
        <f t="shared" si="657"/>
        <v/>
      </c>
      <c r="BK177" s="772" t="str">
        <f t="shared" si="658"/>
        <v/>
      </c>
      <c r="BL177" s="648">
        <f t="shared" si="659"/>
        <v>0</v>
      </c>
      <c r="BM177" s="836"/>
      <c r="BN177" s="748"/>
      <c r="BO177" s="593"/>
      <c r="BP177" s="902"/>
      <c r="BQ177" s="756"/>
      <c r="BR177" s="756"/>
      <c r="BS177" s="756"/>
      <c r="BT177" s="929" t="str">
        <f t="shared" si="752"/>
        <v/>
      </c>
      <c r="BU177" s="911"/>
      <c r="BV177" s="752"/>
      <c r="BW177" s="751">
        <f>IF(BV177&lt;&gt;0,VLOOKUP(BV177,'整理番号表 （R6時） '!$P$43:$R$49,2,FALSE),)</f>
        <v>0</v>
      </c>
      <c r="BX177" s="758"/>
      <c r="BY177" s="757"/>
      <c r="BZ177" s="759" t="str">
        <f t="shared" si="660"/>
        <v/>
      </c>
      <c r="CA177" s="712"/>
      <c r="CB177" s="759">
        <f t="shared" si="661"/>
        <v>0</v>
      </c>
      <c r="CC177" s="763" t="str">
        <f t="shared" si="758"/>
        <v/>
      </c>
      <c r="CD177" s="754"/>
      <c r="CE177" s="754"/>
      <c r="CF177" s="759">
        <f t="shared" si="662"/>
        <v>0</v>
      </c>
      <c r="CG177" s="748"/>
      <c r="CH177" s="748"/>
      <c r="CI177" s="622"/>
      <c r="CJ177" s="853"/>
      <c r="CK177" s="854"/>
      <c r="CL177" s="665" t="str">
        <f t="shared" si="663"/>
        <v/>
      </c>
      <c r="CM177" s="666" t="str">
        <f t="shared" si="759"/>
        <v/>
      </c>
      <c r="CN177" s="744"/>
      <c r="CO177" s="496"/>
      <c r="CP177" s="762" t="str">
        <f t="shared" si="760"/>
        <v/>
      </c>
      <c r="CQ177" s="740"/>
      <c r="CR177" s="749"/>
      <c r="CS177" s="740"/>
      <c r="CT177" s="740"/>
      <c r="CU177" s="740"/>
      <c r="CV177" s="649" t="str">
        <f t="shared" si="664"/>
        <v/>
      </c>
      <c r="CW177" s="547">
        <f t="shared" si="665"/>
        <v>0</v>
      </c>
      <c r="CX177" s="762" t="str">
        <f t="shared" si="761"/>
        <v/>
      </c>
      <c r="CY177" s="715"/>
      <c r="CZ177" s="740"/>
      <c r="DA177" s="715"/>
      <c r="DB177" s="715"/>
      <c r="DC177" s="714"/>
      <c r="DD177" s="649" t="str">
        <f t="shared" si="666"/>
        <v/>
      </c>
      <c r="DE177" s="547" t="str">
        <f t="shared" si="667"/>
        <v/>
      </c>
      <c r="DF177" s="762">
        <f t="shared" si="668"/>
        <v>0</v>
      </c>
      <c r="DG177" s="762" t="str">
        <f t="shared" si="669"/>
        <v/>
      </c>
      <c r="DH177" s="762">
        <f t="shared" si="670"/>
        <v>0</v>
      </c>
      <c r="DI177" s="762">
        <f t="shared" si="671"/>
        <v>0</v>
      </c>
      <c r="DJ177" s="762">
        <f t="shared" si="672"/>
        <v>0</v>
      </c>
      <c r="DK177" s="762">
        <f t="shared" si="673"/>
        <v>0</v>
      </c>
      <c r="DL177" s="762">
        <f t="shared" si="674"/>
        <v>0</v>
      </c>
      <c r="DM177" s="762" t="str">
        <f t="shared" si="675"/>
        <v/>
      </c>
      <c r="DN177" s="855"/>
      <c r="DO177" s="661">
        <f t="shared" si="762"/>
        <v>0</v>
      </c>
      <c r="DP177" s="336">
        <f t="shared" si="762"/>
        <v>0</v>
      </c>
      <c r="DQ177" s="336">
        <f t="shared" si="762"/>
        <v>0</v>
      </c>
      <c r="DR177" s="336">
        <f t="shared" si="762"/>
        <v>0</v>
      </c>
      <c r="DS177" s="336">
        <f t="shared" si="762"/>
        <v>0</v>
      </c>
      <c r="DT177" s="336">
        <f t="shared" si="762"/>
        <v>0</v>
      </c>
      <c r="DU177" s="336">
        <f t="shared" si="763"/>
        <v>0</v>
      </c>
      <c r="DV177" s="336">
        <f t="shared" si="764"/>
        <v>0</v>
      </c>
      <c r="DW177" s="336">
        <f t="shared" si="764"/>
        <v>0</v>
      </c>
      <c r="DX177" s="336">
        <f t="shared" si="764"/>
        <v>0</v>
      </c>
      <c r="DY177" s="336">
        <f t="shared" si="764"/>
        <v>0</v>
      </c>
      <c r="DZ177" s="336">
        <f t="shared" si="764"/>
        <v>0</v>
      </c>
      <c r="EA177" s="336">
        <f t="shared" si="764"/>
        <v>0</v>
      </c>
      <c r="EB177" s="336">
        <f t="shared" si="765"/>
        <v>0</v>
      </c>
      <c r="EC177" s="336">
        <f t="shared" si="766"/>
        <v>0</v>
      </c>
      <c r="ED177" s="336">
        <f t="shared" si="767"/>
        <v>0</v>
      </c>
      <c r="EE177" s="336">
        <f t="shared" si="768"/>
        <v>0</v>
      </c>
      <c r="EF177" s="336">
        <f t="shared" si="769"/>
        <v>0</v>
      </c>
      <c r="EG177" s="390">
        <f t="shared" si="770"/>
        <v>0</v>
      </c>
      <c r="EH177" s="650">
        <f t="shared" si="676"/>
        <v>0</v>
      </c>
      <c r="EI177" s="650">
        <f>IF($AA177=1,IF(SUM($EH177:EH177)&lt;&gt;1,IF(SUM(GR177,HC177,HL177)&gt;0,1,),),)</f>
        <v>0</v>
      </c>
      <c r="EJ177" s="650">
        <f>IF($AA177=1,IF(SUM($EH177:EI177)&lt;&gt;1,IF(SUM(GS177,HD177,HM177)&gt;0,1,),),)</f>
        <v>0</v>
      </c>
      <c r="EK177" s="650">
        <f>IF($AA177=1,IF(SUM($EH177:EJ177)&lt;&gt;1,IF(SUM(GT177,HE177,HN177)&gt;0,1,),),)</f>
        <v>0</v>
      </c>
      <c r="EL177" s="650">
        <f>IF($AA177=1,IF(SUM($EH177:EK177)&lt;&gt;1,IF(SUM(GU177,GZ177,HF177,HO177)&gt;0,1,),),)</f>
        <v>0</v>
      </c>
      <c r="EM177" s="650">
        <f>IF($AA177=1,IF(SUM($EH177:EK177)&lt;&gt;1,IF(SUM(GV177,HG177,HP177)&gt;0,1,),),)</f>
        <v>0</v>
      </c>
      <c r="EN177" s="650">
        <f>IF($AA177=1,IF(SUM($EH177:EL177)&lt;&gt;1,IF(SUM(GW177,HH177,HQ177)&gt;0,1,),),)</f>
        <v>0</v>
      </c>
      <c r="EO177" s="650">
        <f>IF($AA177=1,IF(SUM($EH177:EM177)&lt;&gt;1,IF(SUM(GX177,HI177,HR177)&gt;0,1,),),)</f>
        <v>0</v>
      </c>
      <c r="EP177" s="650">
        <f>IF($AA177=1,IF(SUM($EH177:EO177)&lt;&gt;1,IF(SUM(GY177,HJ177,HS177,HA177)&gt;0,1,),),)</f>
        <v>0</v>
      </c>
      <c r="EQ177" s="818"/>
      <c r="ER177" s="818"/>
      <c r="ES177" s="818"/>
      <c r="ET177" s="818"/>
      <c r="EU177" s="818"/>
      <c r="EV177" s="818"/>
      <c r="EW177" s="59"/>
      <c r="EX177" s="59"/>
      <c r="EY177" s="59"/>
      <c r="EZ177" s="59"/>
      <c r="FA177" s="59"/>
      <c r="FB177" s="650">
        <f t="shared" si="589"/>
        <v>0</v>
      </c>
      <c r="FC177" s="59"/>
      <c r="FD177" s="59"/>
      <c r="FE177" s="59"/>
      <c r="FF177" s="59"/>
      <c r="FG177" s="59"/>
      <c r="FH177" s="59"/>
      <c r="FI177" s="59"/>
      <c r="FJ177" s="59"/>
      <c r="FK177" s="59"/>
      <c r="FL177" s="59"/>
      <c r="FM177" s="59"/>
      <c r="FN177" s="59"/>
      <c r="FO177" s="59"/>
      <c r="FP177" s="59"/>
      <c r="FQ177" s="59"/>
      <c r="FR177" s="59"/>
      <c r="FS177" s="59"/>
      <c r="FT177" s="59"/>
      <c r="FU177" s="59"/>
      <c r="FV177" s="59"/>
      <c r="FW177" s="59"/>
      <c r="FX177" s="59"/>
      <c r="FY177" s="59"/>
      <c r="FZ177" s="59"/>
      <c r="GA177" s="511"/>
      <c r="GB177" s="59"/>
      <c r="GC177" s="932"/>
      <c r="GD177" s="662"/>
      <c r="GE177" s="512"/>
      <c r="GF177" s="513"/>
      <c r="GG177" s="514"/>
      <c r="GH177" s="514"/>
      <c r="GI177" s="515">
        <f t="shared" si="771"/>
        <v>0</v>
      </c>
      <c r="GJ177" s="516">
        <f t="shared" si="772"/>
        <v>0</v>
      </c>
      <c r="GK177" s="517">
        <f t="shared" si="592"/>
        <v>0</v>
      </c>
      <c r="GL177" s="518">
        <f t="shared" si="773"/>
        <v>0</v>
      </c>
      <c r="GM177" s="518">
        <f t="shared" si="774"/>
        <v>0</v>
      </c>
      <c r="GN177" s="518">
        <f t="shared" si="775"/>
        <v>0</v>
      </c>
      <c r="GO177" s="518">
        <f t="shared" si="776"/>
        <v>0</v>
      </c>
      <c r="GP177" s="517">
        <f t="shared" si="677"/>
        <v>0</v>
      </c>
      <c r="GQ177" s="517">
        <f t="shared" si="678"/>
        <v>0</v>
      </c>
      <c r="GR177" s="517">
        <f>IF($GF177&lt;&gt;1,IF(AND(SUM($GQ177:GQ177)&lt;&gt;1),IF($GI177&gt;=10,1,),),0)</f>
        <v>0</v>
      </c>
      <c r="GS177" s="517">
        <f>IF($GF177&lt;&gt;1,IF(AND(SUM($GQ177:GR177)&lt;&gt;1),IF(AND($GE177=1,$GI177&gt;=4),1,),),0)</f>
        <v>0</v>
      </c>
      <c r="GT177" s="517">
        <f>IF($GF177&lt;&gt;1,IF(AND(SUM($GQ177:GS177)&lt;&gt;1),IF(AND($GE177=1,$GI177&gt;=2),1,),),0)</f>
        <v>0</v>
      </c>
      <c r="GU177" s="517">
        <f>IF($GF177&lt;&gt;1,IF(AND(SUM($GQ177:GT177)&lt;&gt;1),IF(AND($GE177=1,$GI177&gt;0),1,),),0)</f>
        <v>0</v>
      </c>
      <c r="GV177" s="517">
        <f>IF($GF177&lt;&gt;1,IF(AND(SUM($GQ177:GU177)&lt;&gt;1),IF($GI177&gt;=4,1,),),0)</f>
        <v>0</v>
      </c>
      <c r="GW177" s="517">
        <f>IF($GF177&lt;&gt;1,IF(AND(SUM($GQ177:GV177)&lt;&gt;1),IF($GE177=1,1,),),0)</f>
        <v>0</v>
      </c>
      <c r="GX177" s="517">
        <f>IF($GF177&lt;&gt;1,IF(AND(SUM($GQ177:GW177)&lt;&gt;1),IF($GI177&gt;=2,1,),),0)</f>
        <v>0</v>
      </c>
      <c r="GY177" s="517">
        <f>IF($GF177&lt;&gt;1,IF(AND(SUM($GQ177:GX177)&lt;&gt;1),IF($GI177&gt;0,1,),),0)</f>
        <v>0</v>
      </c>
      <c r="GZ177" s="517">
        <f t="shared" si="679"/>
        <v>0</v>
      </c>
      <c r="HA177" s="517">
        <f>IF(AND(SUM($GZ177:GZ177)&lt;&gt;1,$GP177=4,$GF177=1,$GI177&gt;0),1,0)</f>
        <v>0</v>
      </c>
      <c r="HB177" s="517">
        <f t="shared" si="680"/>
        <v>0</v>
      </c>
      <c r="HC177" s="517">
        <f t="shared" si="681"/>
        <v>0</v>
      </c>
      <c r="HD177" s="517">
        <f>IF(AND($GP177=2,SUM($HB177:HC177)&lt;&gt;1),IF(AND($GE177=1,$GJ177&gt;=0.2),1,),)</f>
        <v>0</v>
      </c>
      <c r="HE177" s="517">
        <f>IF(AND($GP177=2,SUM($HB177:HD177)&lt;&gt;1),IF(AND($GE177=1,$GJ177&gt;=0.1),1,),)</f>
        <v>0</v>
      </c>
      <c r="HF177" s="517">
        <f>IF(AND($GP177=2,SUM($HB177:HE177)&lt;&gt;1),IF(AND($GE177=1,$GI177&gt;0),1,),)</f>
        <v>0</v>
      </c>
      <c r="HG177" s="517">
        <f>IF(AND($GP177=2,SUM($HB177:HF177)&lt;&gt;1),IF($GJ177&gt;=0.2,1,),)</f>
        <v>0</v>
      </c>
      <c r="HH177" s="517">
        <f>IF(AND($GP177=2,SUM($HB177:HG177)&lt;&gt;1),IF($GE177=1,1,),)</f>
        <v>0</v>
      </c>
      <c r="HI177" s="517">
        <f>IF(AND($GP177=2,SUM($HB177:HH177)&lt;&gt;1),IF($GJ177&gt;=0.1,1,),)</f>
        <v>0</v>
      </c>
      <c r="HJ177" s="517">
        <f>IF(AND(SUM($HB177:HI177)&lt;&gt;1,$GP177=2,$GI177&gt;0),1,)</f>
        <v>0</v>
      </c>
      <c r="HK177" s="517">
        <f t="shared" si="682"/>
        <v>0</v>
      </c>
      <c r="HL177" s="517">
        <f t="shared" si="683"/>
        <v>0</v>
      </c>
      <c r="HM177" s="517">
        <f>IF(AND($GP177=3,SUM($HK177:HL177)&lt;&gt;1),IF(AND($GE177=1,$GJ177&gt;=0.1),1,),)</f>
        <v>0</v>
      </c>
      <c r="HN177" s="517">
        <f>IF(AND($GP177=3,SUM($HK177:HM177)&lt;&gt;1),IF(AND($GE177=1,$GJ177&gt;=0.05),1,),)</f>
        <v>0</v>
      </c>
      <c r="HO177" s="517">
        <f>IF(AND($GP177=3,SUM($HK177:HN177)&lt;&gt;1),IF(AND($GE177=1,$GI177&gt;0),1,),)</f>
        <v>0</v>
      </c>
      <c r="HP177" s="517">
        <f>IF(AND($GP177=3,SUM($HK177:HO177)&lt;&gt;1),IF($GJ177&gt;=0.1,1,),)</f>
        <v>0</v>
      </c>
      <c r="HQ177" s="517">
        <f>IF(AND($GP177=3,SUM($HK177:HP177)&lt;&gt;1),IF($GE177=1,1,),)</f>
        <v>0</v>
      </c>
      <c r="HR177" s="517">
        <f>IF(AND($GP177=3,SUM($HK177:HQ177)&lt;&gt;1),IF($GJ177&gt;=0.05,1,),)</f>
        <v>0</v>
      </c>
      <c r="HS177" s="517">
        <f>IF(AND(SUM($HK177:HR177)&lt;&gt;1,$GP177=3,$GF177=1,$GI177&gt;0),1,)</f>
        <v>0</v>
      </c>
      <c r="HT177" s="831"/>
      <c r="HU177" s="520">
        <f t="shared" si="684"/>
        <v>0</v>
      </c>
      <c r="HV177" s="521">
        <f t="shared" si="685"/>
        <v>0</v>
      </c>
      <c r="HW177" s="521">
        <f t="shared" si="686"/>
        <v>0</v>
      </c>
      <c r="HX177" s="521">
        <f t="shared" si="687"/>
        <v>0</v>
      </c>
      <c r="HY177" s="521">
        <f t="shared" si="688"/>
        <v>0</v>
      </c>
      <c r="HZ177" s="521">
        <f t="shared" si="689"/>
        <v>0</v>
      </c>
      <c r="IA177" s="521">
        <f t="shared" si="690"/>
        <v>0</v>
      </c>
      <c r="IB177" s="521">
        <f t="shared" si="691"/>
        <v>0</v>
      </c>
      <c r="IC177" s="521">
        <f t="shared" si="692"/>
        <v>0</v>
      </c>
      <c r="ID177" s="521">
        <f t="shared" si="693"/>
        <v>0</v>
      </c>
      <c r="IE177" s="521">
        <f t="shared" si="694"/>
        <v>0</v>
      </c>
      <c r="IF177" s="521">
        <f t="shared" si="695"/>
        <v>0</v>
      </c>
      <c r="IG177" s="521">
        <f t="shared" si="696"/>
        <v>0</v>
      </c>
      <c r="IH177" s="521">
        <f t="shared" si="697"/>
        <v>0</v>
      </c>
      <c r="II177" s="521">
        <f t="shared" si="698"/>
        <v>0</v>
      </c>
      <c r="IJ177" s="521">
        <f t="shared" si="699"/>
        <v>0</v>
      </c>
      <c r="IK177" s="521">
        <f t="shared" si="700"/>
        <v>0</v>
      </c>
      <c r="IL177" s="521">
        <f t="shared" si="701"/>
        <v>0</v>
      </c>
      <c r="IM177" s="521">
        <f t="shared" si="702"/>
        <v>0</v>
      </c>
      <c r="IN177" s="521">
        <f t="shared" si="777"/>
        <v>0</v>
      </c>
      <c r="IO177" s="521">
        <f t="shared" si="778"/>
        <v>0</v>
      </c>
      <c r="IP177" s="521">
        <f t="shared" si="779"/>
        <v>0</v>
      </c>
      <c r="IQ177" s="521">
        <f t="shared" si="780"/>
        <v>0</v>
      </c>
      <c r="IR177" s="521">
        <f t="shared" si="781"/>
        <v>0</v>
      </c>
      <c r="IS177" s="521">
        <f t="shared" si="782"/>
        <v>0</v>
      </c>
      <c r="IT177" s="521">
        <f t="shared" si="783"/>
        <v>0</v>
      </c>
      <c r="IU177" s="521">
        <f t="shared" si="784"/>
        <v>0</v>
      </c>
      <c r="IV177" s="521">
        <f t="shared" si="785"/>
        <v>0</v>
      </c>
      <c r="IW177" s="823">
        <f t="shared" si="786"/>
        <v>0</v>
      </c>
      <c r="IX177" s="521">
        <f t="shared" si="787"/>
        <v>0</v>
      </c>
      <c r="IY177" s="521">
        <f t="shared" si="788"/>
        <v>0</v>
      </c>
      <c r="IZ177" s="823">
        <f t="shared" si="703"/>
        <v>0</v>
      </c>
      <c r="JA177" s="521">
        <f t="shared" si="789"/>
        <v>0</v>
      </c>
      <c r="JB177" s="521">
        <f t="shared" si="790"/>
        <v>0</v>
      </c>
      <c r="JC177" s="521">
        <f t="shared" si="791"/>
        <v>0</v>
      </c>
      <c r="JD177" s="521">
        <f t="shared" si="704"/>
        <v>0</v>
      </c>
      <c r="JE177" s="521">
        <f t="shared" si="705"/>
        <v>0</v>
      </c>
      <c r="JF177" s="521">
        <f t="shared" si="706"/>
        <v>0</v>
      </c>
      <c r="JG177" s="521">
        <f t="shared" si="707"/>
        <v>0</v>
      </c>
      <c r="JH177" s="521">
        <f t="shared" si="708"/>
        <v>0</v>
      </c>
      <c r="JI177" s="521">
        <f t="shared" si="709"/>
        <v>0</v>
      </c>
      <c r="JJ177" s="521">
        <f t="shared" si="710"/>
        <v>0</v>
      </c>
      <c r="JK177" s="521">
        <f t="shared" si="711"/>
        <v>0</v>
      </c>
      <c r="JL177" s="521">
        <f t="shared" si="712"/>
        <v>0</v>
      </c>
      <c r="JM177" s="521">
        <f t="shared" si="713"/>
        <v>0</v>
      </c>
      <c r="JN177" s="521">
        <f t="shared" si="714"/>
        <v>0</v>
      </c>
      <c r="JO177" s="521">
        <f t="shared" si="715"/>
        <v>0</v>
      </c>
      <c r="JP177" s="521">
        <f t="shared" si="716"/>
        <v>0</v>
      </c>
      <c r="JQ177" s="521">
        <f t="shared" si="717"/>
        <v>0</v>
      </c>
      <c r="JR177" s="521">
        <f t="shared" si="718"/>
        <v>0</v>
      </c>
      <c r="JS177" s="521">
        <f t="shared" si="719"/>
        <v>0</v>
      </c>
      <c r="JT177" s="521">
        <f t="shared" si="720"/>
        <v>0</v>
      </c>
      <c r="JU177" s="521">
        <f t="shared" si="721"/>
        <v>0</v>
      </c>
      <c r="JV177" s="521">
        <f t="shared" si="722"/>
        <v>0</v>
      </c>
      <c r="JW177" s="521">
        <f t="shared" si="723"/>
        <v>0</v>
      </c>
      <c r="JX177" s="521">
        <f t="shared" si="724"/>
        <v>0</v>
      </c>
      <c r="JY177" s="521">
        <f t="shared" si="725"/>
        <v>0</v>
      </c>
      <c r="JZ177" s="521">
        <f t="shared" si="726"/>
        <v>0</v>
      </c>
      <c r="KA177" s="521">
        <f t="shared" si="727"/>
        <v>0</v>
      </c>
      <c r="KB177" s="521">
        <f t="shared" si="728"/>
        <v>0</v>
      </c>
      <c r="KC177" s="521">
        <f t="shared" si="729"/>
        <v>0</v>
      </c>
      <c r="KD177" s="521">
        <f t="shared" si="730"/>
        <v>0</v>
      </c>
      <c r="KE177" s="521">
        <f t="shared" si="731"/>
        <v>0</v>
      </c>
      <c r="KF177" s="521">
        <f t="shared" si="792"/>
        <v>0</v>
      </c>
      <c r="KG177" s="521">
        <f t="shared" si="732"/>
        <v>0</v>
      </c>
      <c r="KH177" s="521">
        <f t="shared" si="733"/>
        <v>0</v>
      </c>
      <c r="KI177" s="522">
        <f t="shared" si="734"/>
        <v>0</v>
      </c>
      <c r="KJ177" s="521">
        <f t="shared" si="793"/>
        <v>0</v>
      </c>
      <c r="KK177" s="760">
        <f>IF(H177=1,VLOOKUP(C177,'総括表 (A表)'!$E$12:$AW$542,42,FALSE),)</f>
        <v>0</v>
      </c>
      <c r="KL177" s="524">
        <f t="shared" si="735"/>
        <v>0</v>
      </c>
      <c r="KM177" s="521" t="str">
        <f t="shared" si="614"/>
        <v/>
      </c>
      <c r="KN177" s="521" t="str">
        <f t="shared" si="615"/>
        <v/>
      </c>
      <c r="KO177" s="521" t="str">
        <f t="shared" si="736"/>
        <v/>
      </c>
      <c r="KP177" s="521" t="str">
        <f t="shared" si="616"/>
        <v/>
      </c>
      <c r="KQ177" s="521" t="str">
        <f t="shared" si="617"/>
        <v/>
      </c>
      <c r="KR177" s="521" t="str">
        <f t="shared" si="618"/>
        <v/>
      </c>
      <c r="KS177" s="521" t="str">
        <f t="shared" si="619"/>
        <v/>
      </c>
      <c r="KT177" s="521" t="str">
        <f t="shared" si="620"/>
        <v/>
      </c>
      <c r="KU177" s="760" t="str">
        <f t="shared" si="621"/>
        <v/>
      </c>
      <c r="KV177" s="521" t="str">
        <f t="shared" si="794"/>
        <v/>
      </c>
      <c r="KW177" s="520">
        <f t="shared" si="623"/>
        <v>0</v>
      </c>
      <c r="KX177" s="521" t="str">
        <f t="shared" si="737"/>
        <v/>
      </c>
      <c r="KY177" s="525">
        <f t="shared" si="795"/>
        <v>0</v>
      </c>
      <c r="KZ177" s="521" t="str">
        <f t="shared" si="796"/>
        <v/>
      </c>
      <c r="LA177" s="760" t="str">
        <f t="shared" si="797"/>
        <v/>
      </c>
      <c r="LB177" s="526" t="str">
        <f t="shared" si="627"/>
        <v>○</v>
      </c>
      <c r="LC177" s="520">
        <f t="shared" si="738"/>
        <v>0</v>
      </c>
      <c r="LD177" s="527">
        <f t="shared" si="739"/>
        <v>0</v>
      </c>
      <c r="LE177" s="527" t="str">
        <f t="shared" si="740"/>
        <v/>
      </c>
      <c r="LF177" s="761" t="str">
        <f t="shared" si="741"/>
        <v/>
      </c>
      <c r="LG177" s="735" t="str">
        <f t="shared" si="798"/>
        <v/>
      </c>
      <c r="LH177" s="530" t="str">
        <f t="shared" si="799"/>
        <v>○</v>
      </c>
      <c r="LI177" s="736">
        <f t="shared" si="630"/>
        <v>0</v>
      </c>
      <c r="LJ177" s="761">
        <f t="shared" si="800"/>
        <v>0</v>
      </c>
      <c r="LK177" s="532">
        <f t="shared" si="742"/>
        <v>0</v>
      </c>
      <c r="LL177" s="533" t="str">
        <f t="shared" si="743"/>
        <v>○</v>
      </c>
      <c r="LM177" s="600">
        <f t="shared" si="801"/>
        <v>0</v>
      </c>
      <c r="LN177" s="602" t="str">
        <f t="shared" si="744"/>
        <v>○</v>
      </c>
      <c r="LO177" s="608">
        <f t="shared" si="633"/>
        <v>0</v>
      </c>
      <c r="LP177" s="521" t="str">
        <f t="shared" si="802"/>
        <v/>
      </c>
      <c r="LQ177" s="607">
        <f t="shared" si="803"/>
        <v>0</v>
      </c>
      <c r="LR177" s="521" t="str">
        <f t="shared" si="804"/>
        <v/>
      </c>
      <c r="LS177" s="519" t="str">
        <f t="shared" si="805"/>
        <v/>
      </c>
      <c r="LT177" s="526" t="str">
        <f t="shared" si="638"/>
        <v>○</v>
      </c>
      <c r="LU177" s="601" t="str">
        <f t="shared" si="745"/>
        <v/>
      </c>
      <c r="LV177" s="601">
        <f t="shared" si="746"/>
        <v>0</v>
      </c>
      <c r="LW177" s="761">
        <f t="shared" si="806"/>
        <v>0</v>
      </c>
      <c r="LX177" s="735">
        <f t="shared" si="807"/>
        <v>0</v>
      </c>
      <c r="LY177" s="530" t="str">
        <f t="shared" si="641"/>
        <v>○</v>
      </c>
      <c r="LZ177" s="736">
        <f t="shared" si="808"/>
        <v>0</v>
      </c>
      <c r="MA177" s="761">
        <f t="shared" si="809"/>
        <v>0</v>
      </c>
      <c r="MB177" s="532">
        <f t="shared" si="810"/>
        <v>0</v>
      </c>
      <c r="MC177" s="533" t="str">
        <f t="shared" si="747"/>
        <v>○</v>
      </c>
      <c r="MD177" s="473">
        <f>IF(AND($H177=1,$T177=1),SUMIF($E$14:$E$213,E177,$CA$14:CA376),0)</f>
        <v>0</v>
      </c>
      <c r="ME177" s="856" t="str">
        <f t="shared" si="645"/>
        <v>○</v>
      </c>
      <c r="MF177" s="869" t="str">
        <f t="shared" si="748"/>
        <v/>
      </c>
      <c r="MG177" s="870" t="str">
        <f t="shared" si="811"/>
        <v/>
      </c>
      <c r="MH177" s="871" t="str">
        <f t="shared" si="812"/>
        <v/>
      </c>
      <c r="MI177" s="872" t="str">
        <f t="shared" si="749"/>
        <v/>
      </c>
      <c r="MJ177" s="873" t="str">
        <f t="shared" si="813"/>
        <v/>
      </c>
      <c r="MK177" s="874">
        <f t="shared" si="814"/>
        <v>0</v>
      </c>
    </row>
    <row r="178" spans="1:349" s="739" customFormat="1" ht="18.649999999999999" customHeight="1">
      <c r="A178" s="610">
        <f t="shared" ref="A178:A213" si="815">D178*1000000+C178*10000+V178*100+AQ178</f>
        <v>0</v>
      </c>
      <c r="B178" s="610">
        <f t="shared" ref="B178:B213" si="816">IF(J178&lt;&gt;"",IF(J178&lt;&gt;J177,B177+1,B177),0)</f>
        <v>0</v>
      </c>
      <c r="C178" s="610">
        <f t="shared" ref="C178:C213" si="817">IF(L178&lt;&gt;"",IF(L178&lt;&gt;L177,C177+1,C177),0)</f>
        <v>0</v>
      </c>
      <c r="D178" s="610">
        <f t="shared" ref="D178:D213" si="818">IF(K178&lt;&gt;"",IF(K178&lt;&gt;K177,D177+1,D177),0)</f>
        <v>0</v>
      </c>
      <c r="E178" s="610">
        <f t="shared" ref="E178:E213" si="819">IF(W178&lt;&gt;"",IF(OR(W178&lt;&gt;W177,L178&lt;&gt;L177),E177+1,E177),0)</f>
        <v>0</v>
      </c>
      <c r="F178" s="610">
        <f t="shared" ref="F178:F213" si="820">IF(L178&lt;&gt;"",IF(L178&lt;&gt;L177,1,0),0)</f>
        <v>0</v>
      </c>
      <c r="G178" s="610">
        <f t="shared" ref="G178:G213" si="821">IF(K178&lt;&gt;"",IF(K178&lt;&gt;K177,1,0),0)</f>
        <v>0</v>
      </c>
      <c r="H178" s="610">
        <f t="shared" ref="H178:H213" si="822">IF(W178&lt;&gt;"",IF(W178&lt;&gt;W177,1,0),0)</f>
        <v>0</v>
      </c>
      <c r="I178" s="611">
        <f t="shared" si="576"/>
        <v>165</v>
      </c>
      <c r="J178" s="719"/>
      <c r="K178" s="720"/>
      <c r="L178" s="720"/>
      <c r="M178" s="720"/>
      <c r="N178" s="924"/>
      <c r="O178" s="918"/>
      <c r="P178" s="742"/>
      <c r="Q178" s="637">
        <f t="shared" si="650"/>
        <v>0</v>
      </c>
      <c r="R178" s="723"/>
      <c r="S178" s="724"/>
      <c r="T178" s="724"/>
      <c r="U178" s="724"/>
      <c r="V178" s="762">
        <f t="shared" ref="V178:V213" si="823">IF(W178&lt;&gt;"",IF(L178&lt;&gt;L177,1,IF(W178&lt;&gt;W177,V177+1,V177)),)</f>
        <v>0</v>
      </c>
      <c r="W178" s="741"/>
      <c r="X178" s="745"/>
      <c r="Y178" s="745"/>
      <c r="Z178" s="741"/>
      <c r="AA178" s="639" t="str">
        <f t="shared" si="651"/>
        <v/>
      </c>
      <c r="AB178" s="640" t="str">
        <f t="shared" si="652"/>
        <v/>
      </c>
      <c r="AC178" s="731"/>
      <c r="AD178" s="641">
        <f t="shared" si="653"/>
        <v>0</v>
      </c>
      <c r="AE178" s="729"/>
      <c r="AF178" s="728">
        <f>'整理番号表 （R6時） '!$AC178</f>
        <v>0</v>
      </c>
      <c r="AG178" s="730">
        <f t="shared" ref="AG178:AG213" si="824">IF($AF178&lt;&gt;"",$AG$2*AF178,"")</f>
        <v>0</v>
      </c>
      <c r="AH178" s="731"/>
      <c r="AI178" s="731"/>
      <c r="AJ178" s="639">
        <f>IF(AI178&lt;&gt;0,VLOOKUP(AI178,'整理番号表 （R6時） '!$B$20:$F$47,2,FALSE),)</f>
        <v>0</v>
      </c>
      <c r="AK178" s="733"/>
      <c r="AL178" s="733"/>
      <c r="AM178" s="733"/>
      <c r="AN178" s="752"/>
      <c r="AO178" s="644" t="str">
        <f>IF(AND($S178=1,$AN178&lt;&gt;0),VLOOKUP(AN178,'整理番号表 （R6時） '!$P$6:$Q$39,2,FALSE),IF(AND($T178=1,$AN178&gt;0,$AN178&lt;=8),VLOOKUP($AN178,'整理番号表 （R6時） '!$P$6:$Q$13,2,FALSE),IF($AN178&gt;=9,"ﾘｰｽは1～8の数字を選択","")))</f>
        <v/>
      </c>
      <c r="AP178" s="865"/>
      <c r="AQ178" s="645">
        <f t="shared" si="654"/>
        <v>0</v>
      </c>
      <c r="AR178" s="810"/>
      <c r="AS178" s="741"/>
      <c r="AT178" s="756"/>
      <c r="AU178" s="757"/>
      <c r="AV178" s="755"/>
      <c r="AW178" s="752"/>
      <c r="AX178" s="751">
        <f>IF(AW178&lt;&gt;0,VLOOKUP(AW178,'整理番号表 （R6時） '!$P$43:$R$49,2,FALSE),)</f>
        <v>0</v>
      </c>
      <c r="AY178" s="758"/>
      <c r="AZ178" s="757"/>
      <c r="BA178" s="755"/>
      <c r="BB178" s="754"/>
      <c r="BC178" s="759">
        <f t="shared" si="655"/>
        <v>0</v>
      </c>
      <c r="BD178" s="763">
        <f t="shared" si="757"/>
        <v>0</v>
      </c>
      <c r="BE178" s="759">
        <f t="shared" si="656"/>
        <v>0</v>
      </c>
      <c r="BF178" s="508"/>
      <c r="BG178" s="508"/>
      <c r="BH178" s="508"/>
      <c r="BI178" s="509"/>
      <c r="BJ178" s="770" t="str">
        <f t="shared" si="657"/>
        <v/>
      </c>
      <c r="BK178" s="772" t="str">
        <f t="shared" si="658"/>
        <v/>
      </c>
      <c r="BL178" s="648">
        <f t="shared" si="659"/>
        <v>0</v>
      </c>
      <c r="BM178" s="836"/>
      <c r="BN178" s="748"/>
      <c r="BO178" s="593"/>
      <c r="BP178" s="902"/>
      <c r="BQ178" s="756"/>
      <c r="BR178" s="756"/>
      <c r="BS178" s="756"/>
      <c r="BT178" s="929" t="str">
        <f t="shared" si="752"/>
        <v/>
      </c>
      <c r="BU178" s="911"/>
      <c r="BV178" s="752"/>
      <c r="BW178" s="751">
        <f>IF(BV178&lt;&gt;0,VLOOKUP(BV178,'整理番号表 （R6時） '!$P$43:$R$49,2,FALSE),)</f>
        <v>0</v>
      </c>
      <c r="BX178" s="758"/>
      <c r="BY178" s="757"/>
      <c r="BZ178" s="759" t="str">
        <f t="shared" si="660"/>
        <v/>
      </c>
      <c r="CA178" s="712"/>
      <c r="CB178" s="759">
        <f t="shared" si="661"/>
        <v>0</v>
      </c>
      <c r="CC178" s="763" t="str">
        <f t="shared" si="758"/>
        <v/>
      </c>
      <c r="CD178" s="754"/>
      <c r="CE178" s="754"/>
      <c r="CF178" s="759">
        <f t="shared" si="662"/>
        <v>0</v>
      </c>
      <c r="CG178" s="748"/>
      <c r="CH178" s="748"/>
      <c r="CI178" s="622"/>
      <c r="CJ178" s="853"/>
      <c r="CK178" s="854"/>
      <c r="CL178" s="665" t="str">
        <f t="shared" si="663"/>
        <v/>
      </c>
      <c r="CM178" s="666" t="str">
        <f t="shared" si="759"/>
        <v/>
      </c>
      <c r="CN178" s="744"/>
      <c r="CO178" s="496"/>
      <c r="CP178" s="762" t="str">
        <f t="shared" si="760"/>
        <v/>
      </c>
      <c r="CQ178" s="740"/>
      <c r="CR178" s="749"/>
      <c r="CS178" s="740"/>
      <c r="CT178" s="740"/>
      <c r="CU178" s="740"/>
      <c r="CV178" s="649" t="str">
        <f t="shared" si="664"/>
        <v/>
      </c>
      <c r="CW178" s="547">
        <f t="shared" si="665"/>
        <v>0</v>
      </c>
      <c r="CX178" s="762" t="str">
        <f t="shared" si="761"/>
        <v/>
      </c>
      <c r="CY178" s="715"/>
      <c r="CZ178" s="740"/>
      <c r="DA178" s="715"/>
      <c r="DB178" s="715"/>
      <c r="DC178" s="714"/>
      <c r="DD178" s="649" t="str">
        <f t="shared" si="666"/>
        <v/>
      </c>
      <c r="DE178" s="547" t="str">
        <f t="shared" si="667"/>
        <v/>
      </c>
      <c r="DF178" s="762">
        <f t="shared" si="668"/>
        <v>0</v>
      </c>
      <c r="DG178" s="762" t="str">
        <f t="shared" si="669"/>
        <v/>
      </c>
      <c r="DH178" s="762">
        <f t="shared" si="670"/>
        <v>0</v>
      </c>
      <c r="DI178" s="762">
        <f t="shared" si="671"/>
        <v>0</v>
      </c>
      <c r="DJ178" s="762">
        <f t="shared" si="672"/>
        <v>0</v>
      </c>
      <c r="DK178" s="762">
        <f t="shared" si="673"/>
        <v>0</v>
      </c>
      <c r="DL178" s="762">
        <f t="shared" si="674"/>
        <v>0</v>
      </c>
      <c r="DM178" s="762" t="str">
        <f t="shared" si="675"/>
        <v/>
      </c>
      <c r="DN178" s="855"/>
      <c r="DO178" s="661">
        <f t="shared" si="762"/>
        <v>0</v>
      </c>
      <c r="DP178" s="336">
        <f t="shared" si="762"/>
        <v>0</v>
      </c>
      <c r="DQ178" s="336">
        <f t="shared" si="762"/>
        <v>0</v>
      </c>
      <c r="DR178" s="336">
        <f t="shared" si="762"/>
        <v>0</v>
      </c>
      <c r="DS178" s="336">
        <f t="shared" si="762"/>
        <v>0</v>
      </c>
      <c r="DT178" s="336">
        <f t="shared" si="762"/>
        <v>0</v>
      </c>
      <c r="DU178" s="336">
        <f t="shared" si="763"/>
        <v>0</v>
      </c>
      <c r="DV178" s="336">
        <f t="shared" si="764"/>
        <v>0</v>
      </c>
      <c r="DW178" s="336">
        <f t="shared" si="764"/>
        <v>0</v>
      </c>
      <c r="DX178" s="336">
        <f t="shared" si="764"/>
        <v>0</v>
      </c>
      <c r="DY178" s="336">
        <f t="shared" si="764"/>
        <v>0</v>
      </c>
      <c r="DZ178" s="336">
        <f t="shared" si="764"/>
        <v>0</v>
      </c>
      <c r="EA178" s="336">
        <f t="shared" si="764"/>
        <v>0</v>
      </c>
      <c r="EB178" s="336">
        <f t="shared" si="765"/>
        <v>0</v>
      </c>
      <c r="EC178" s="336">
        <f t="shared" si="766"/>
        <v>0</v>
      </c>
      <c r="ED178" s="336">
        <f t="shared" si="767"/>
        <v>0</v>
      </c>
      <c r="EE178" s="336">
        <f t="shared" si="768"/>
        <v>0</v>
      </c>
      <c r="EF178" s="336">
        <f t="shared" si="769"/>
        <v>0</v>
      </c>
      <c r="EG178" s="390">
        <f t="shared" si="770"/>
        <v>0</v>
      </c>
      <c r="EH178" s="650">
        <f t="shared" si="676"/>
        <v>0</v>
      </c>
      <c r="EI178" s="650">
        <f>IF($AA178=1,IF(SUM($EH178:EH178)&lt;&gt;1,IF(SUM(GR178,HC178,HL178)&gt;0,1,),),)</f>
        <v>0</v>
      </c>
      <c r="EJ178" s="650">
        <f>IF($AA178=1,IF(SUM($EH178:EI178)&lt;&gt;1,IF(SUM(GS178,HD178,HM178)&gt;0,1,),),)</f>
        <v>0</v>
      </c>
      <c r="EK178" s="650">
        <f>IF($AA178=1,IF(SUM($EH178:EJ178)&lt;&gt;1,IF(SUM(GT178,HE178,HN178)&gt;0,1,),),)</f>
        <v>0</v>
      </c>
      <c r="EL178" s="650">
        <f>IF($AA178=1,IF(SUM($EH178:EK178)&lt;&gt;1,IF(SUM(GU178,GZ178,HF178,HO178)&gt;0,1,),),)</f>
        <v>0</v>
      </c>
      <c r="EM178" s="650">
        <f>IF($AA178=1,IF(SUM($EH178:EK178)&lt;&gt;1,IF(SUM(GV178,HG178,HP178)&gt;0,1,),),)</f>
        <v>0</v>
      </c>
      <c r="EN178" s="650">
        <f>IF($AA178=1,IF(SUM($EH178:EL178)&lt;&gt;1,IF(SUM(GW178,HH178,HQ178)&gt;0,1,),),)</f>
        <v>0</v>
      </c>
      <c r="EO178" s="650">
        <f>IF($AA178=1,IF(SUM($EH178:EM178)&lt;&gt;1,IF(SUM(GX178,HI178,HR178)&gt;0,1,),),)</f>
        <v>0</v>
      </c>
      <c r="EP178" s="650">
        <f>IF($AA178=1,IF(SUM($EH178:EO178)&lt;&gt;1,IF(SUM(GY178,HJ178,HS178,HA178)&gt;0,1,),),)</f>
        <v>0</v>
      </c>
      <c r="EQ178" s="818"/>
      <c r="ER178" s="818"/>
      <c r="ES178" s="818"/>
      <c r="ET178" s="818"/>
      <c r="EU178" s="818"/>
      <c r="EV178" s="818"/>
      <c r="EW178" s="59"/>
      <c r="EX178" s="59"/>
      <c r="EY178" s="59"/>
      <c r="EZ178" s="59"/>
      <c r="FA178" s="59"/>
      <c r="FB178" s="650">
        <f t="shared" si="589"/>
        <v>0</v>
      </c>
      <c r="FC178" s="59"/>
      <c r="FD178" s="59"/>
      <c r="FE178" s="59"/>
      <c r="FF178" s="59"/>
      <c r="FG178" s="59"/>
      <c r="FH178" s="59"/>
      <c r="FI178" s="59"/>
      <c r="FJ178" s="59"/>
      <c r="FK178" s="59"/>
      <c r="FL178" s="59"/>
      <c r="FM178" s="59"/>
      <c r="FN178" s="59"/>
      <c r="FO178" s="59"/>
      <c r="FP178" s="59"/>
      <c r="FQ178" s="59"/>
      <c r="FR178" s="59"/>
      <c r="FS178" s="59"/>
      <c r="FT178" s="59"/>
      <c r="FU178" s="59"/>
      <c r="FV178" s="59"/>
      <c r="FW178" s="59"/>
      <c r="FX178" s="59"/>
      <c r="FY178" s="59"/>
      <c r="FZ178" s="59"/>
      <c r="GA178" s="511"/>
      <c r="GB178" s="59"/>
      <c r="GC178" s="932"/>
      <c r="GD178" s="662"/>
      <c r="GE178" s="512"/>
      <c r="GF178" s="513"/>
      <c r="GG178" s="514"/>
      <c r="GH178" s="514"/>
      <c r="GI178" s="515">
        <f t="shared" si="771"/>
        <v>0</v>
      </c>
      <c r="GJ178" s="516">
        <f t="shared" si="772"/>
        <v>0</v>
      </c>
      <c r="GK178" s="517">
        <f t="shared" si="592"/>
        <v>0</v>
      </c>
      <c r="GL178" s="518">
        <f t="shared" si="773"/>
        <v>0</v>
      </c>
      <c r="GM178" s="518">
        <f t="shared" si="774"/>
        <v>0</v>
      </c>
      <c r="GN178" s="518">
        <f t="shared" si="775"/>
        <v>0</v>
      </c>
      <c r="GO178" s="518">
        <f t="shared" si="776"/>
        <v>0</v>
      </c>
      <c r="GP178" s="517">
        <f t="shared" si="677"/>
        <v>0</v>
      </c>
      <c r="GQ178" s="517">
        <f t="shared" si="678"/>
        <v>0</v>
      </c>
      <c r="GR178" s="517">
        <f>IF($GF178&lt;&gt;1,IF(AND(SUM($GQ178:GQ178)&lt;&gt;1),IF($GI178&gt;=10,1,),),0)</f>
        <v>0</v>
      </c>
      <c r="GS178" s="517">
        <f>IF($GF178&lt;&gt;1,IF(AND(SUM($GQ178:GR178)&lt;&gt;1),IF(AND($GE178=1,$GI178&gt;=4),1,),),0)</f>
        <v>0</v>
      </c>
      <c r="GT178" s="517">
        <f>IF($GF178&lt;&gt;1,IF(AND(SUM($GQ178:GS178)&lt;&gt;1),IF(AND($GE178=1,$GI178&gt;=2),1,),),0)</f>
        <v>0</v>
      </c>
      <c r="GU178" s="517">
        <f>IF($GF178&lt;&gt;1,IF(AND(SUM($GQ178:GT178)&lt;&gt;1),IF(AND($GE178=1,$GI178&gt;0),1,),),0)</f>
        <v>0</v>
      </c>
      <c r="GV178" s="517">
        <f>IF($GF178&lt;&gt;1,IF(AND(SUM($GQ178:GU178)&lt;&gt;1),IF($GI178&gt;=4,1,),),0)</f>
        <v>0</v>
      </c>
      <c r="GW178" s="517">
        <f>IF($GF178&lt;&gt;1,IF(AND(SUM($GQ178:GV178)&lt;&gt;1),IF($GE178=1,1,),),0)</f>
        <v>0</v>
      </c>
      <c r="GX178" s="517">
        <f>IF($GF178&lt;&gt;1,IF(AND(SUM($GQ178:GW178)&lt;&gt;1),IF($GI178&gt;=2,1,),),0)</f>
        <v>0</v>
      </c>
      <c r="GY178" s="517">
        <f>IF($GF178&lt;&gt;1,IF(AND(SUM($GQ178:GX178)&lt;&gt;1),IF($GI178&gt;0,1,),),0)</f>
        <v>0</v>
      </c>
      <c r="GZ178" s="517">
        <f t="shared" si="679"/>
        <v>0</v>
      </c>
      <c r="HA178" s="517">
        <f>IF(AND(SUM($GZ178:GZ178)&lt;&gt;1,$GP178=4,$GF178=1,$GI178&gt;0),1,0)</f>
        <v>0</v>
      </c>
      <c r="HB178" s="517">
        <f t="shared" si="680"/>
        <v>0</v>
      </c>
      <c r="HC178" s="517">
        <f t="shared" si="681"/>
        <v>0</v>
      </c>
      <c r="HD178" s="517">
        <f>IF(AND($GP178=2,SUM($HB178:HC178)&lt;&gt;1),IF(AND($GE178=1,$GJ178&gt;=0.2),1,),)</f>
        <v>0</v>
      </c>
      <c r="HE178" s="517">
        <f>IF(AND($GP178=2,SUM($HB178:HD178)&lt;&gt;1),IF(AND($GE178=1,$GJ178&gt;=0.1),1,),)</f>
        <v>0</v>
      </c>
      <c r="HF178" s="517">
        <f>IF(AND($GP178=2,SUM($HB178:HE178)&lt;&gt;1),IF(AND($GE178=1,$GI178&gt;0),1,),)</f>
        <v>0</v>
      </c>
      <c r="HG178" s="517">
        <f>IF(AND($GP178=2,SUM($HB178:HF178)&lt;&gt;1),IF($GJ178&gt;=0.2,1,),)</f>
        <v>0</v>
      </c>
      <c r="HH178" s="517">
        <f>IF(AND($GP178=2,SUM($HB178:HG178)&lt;&gt;1),IF($GE178=1,1,),)</f>
        <v>0</v>
      </c>
      <c r="HI178" s="517">
        <f>IF(AND($GP178=2,SUM($HB178:HH178)&lt;&gt;1),IF($GJ178&gt;=0.1,1,),)</f>
        <v>0</v>
      </c>
      <c r="HJ178" s="517">
        <f>IF(AND(SUM($HB178:HI178)&lt;&gt;1,$GP178=2,$GI178&gt;0),1,)</f>
        <v>0</v>
      </c>
      <c r="HK178" s="517">
        <f t="shared" si="682"/>
        <v>0</v>
      </c>
      <c r="HL178" s="517">
        <f t="shared" si="683"/>
        <v>0</v>
      </c>
      <c r="HM178" s="517">
        <f>IF(AND($GP178=3,SUM($HK178:HL178)&lt;&gt;1),IF(AND($GE178=1,$GJ178&gt;=0.1),1,),)</f>
        <v>0</v>
      </c>
      <c r="HN178" s="517">
        <f>IF(AND($GP178=3,SUM($HK178:HM178)&lt;&gt;1),IF(AND($GE178=1,$GJ178&gt;=0.05),1,),)</f>
        <v>0</v>
      </c>
      <c r="HO178" s="517">
        <f>IF(AND($GP178=3,SUM($HK178:HN178)&lt;&gt;1),IF(AND($GE178=1,$GI178&gt;0),1,),)</f>
        <v>0</v>
      </c>
      <c r="HP178" s="517">
        <f>IF(AND($GP178=3,SUM($HK178:HO178)&lt;&gt;1),IF($GJ178&gt;=0.1,1,),)</f>
        <v>0</v>
      </c>
      <c r="HQ178" s="517">
        <f>IF(AND($GP178=3,SUM($HK178:HP178)&lt;&gt;1),IF($GE178=1,1,),)</f>
        <v>0</v>
      </c>
      <c r="HR178" s="517">
        <f>IF(AND($GP178=3,SUM($HK178:HQ178)&lt;&gt;1),IF($GJ178&gt;=0.05,1,),)</f>
        <v>0</v>
      </c>
      <c r="HS178" s="517">
        <f>IF(AND(SUM($HK178:HR178)&lt;&gt;1,$GP178=3,$GF178=1,$GI178&gt;0),1,)</f>
        <v>0</v>
      </c>
      <c r="HT178" s="831"/>
      <c r="HU178" s="520">
        <f t="shared" si="684"/>
        <v>0</v>
      </c>
      <c r="HV178" s="521">
        <f t="shared" si="685"/>
        <v>0</v>
      </c>
      <c r="HW178" s="521">
        <f t="shared" si="686"/>
        <v>0</v>
      </c>
      <c r="HX178" s="521">
        <f t="shared" si="687"/>
        <v>0</v>
      </c>
      <c r="HY178" s="521">
        <f t="shared" si="688"/>
        <v>0</v>
      </c>
      <c r="HZ178" s="521">
        <f t="shared" si="689"/>
        <v>0</v>
      </c>
      <c r="IA178" s="521">
        <f t="shared" si="690"/>
        <v>0</v>
      </c>
      <c r="IB178" s="521">
        <f t="shared" si="691"/>
        <v>0</v>
      </c>
      <c r="IC178" s="521">
        <f t="shared" si="692"/>
        <v>0</v>
      </c>
      <c r="ID178" s="521">
        <f t="shared" si="693"/>
        <v>0</v>
      </c>
      <c r="IE178" s="521">
        <f t="shared" si="694"/>
        <v>0</v>
      </c>
      <c r="IF178" s="521">
        <f t="shared" si="695"/>
        <v>0</v>
      </c>
      <c r="IG178" s="521">
        <f t="shared" si="696"/>
        <v>0</v>
      </c>
      <c r="IH178" s="521">
        <f t="shared" si="697"/>
        <v>0</v>
      </c>
      <c r="II178" s="521">
        <f t="shared" si="698"/>
        <v>0</v>
      </c>
      <c r="IJ178" s="521">
        <f t="shared" si="699"/>
        <v>0</v>
      </c>
      <c r="IK178" s="521">
        <f t="shared" si="700"/>
        <v>0</v>
      </c>
      <c r="IL178" s="521">
        <f t="shared" si="701"/>
        <v>0</v>
      </c>
      <c r="IM178" s="521">
        <f t="shared" si="702"/>
        <v>0</v>
      </c>
      <c r="IN178" s="521">
        <f t="shared" si="777"/>
        <v>0</v>
      </c>
      <c r="IO178" s="521">
        <f t="shared" si="778"/>
        <v>0</v>
      </c>
      <c r="IP178" s="521">
        <f t="shared" si="779"/>
        <v>0</v>
      </c>
      <c r="IQ178" s="521">
        <f t="shared" si="780"/>
        <v>0</v>
      </c>
      <c r="IR178" s="521">
        <f t="shared" si="781"/>
        <v>0</v>
      </c>
      <c r="IS178" s="521">
        <f t="shared" si="782"/>
        <v>0</v>
      </c>
      <c r="IT178" s="521">
        <f t="shared" si="783"/>
        <v>0</v>
      </c>
      <c r="IU178" s="521">
        <f t="shared" si="784"/>
        <v>0</v>
      </c>
      <c r="IV178" s="521">
        <f t="shared" si="785"/>
        <v>0</v>
      </c>
      <c r="IW178" s="823">
        <f t="shared" si="786"/>
        <v>0</v>
      </c>
      <c r="IX178" s="521">
        <f t="shared" si="787"/>
        <v>0</v>
      </c>
      <c r="IY178" s="521">
        <f t="shared" si="788"/>
        <v>0</v>
      </c>
      <c r="IZ178" s="823">
        <f t="shared" si="703"/>
        <v>0</v>
      </c>
      <c r="JA178" s="521">
        <f t="shared" si="789"/>
        <v>0</v>
      </c>
      <c r="JB178" s="521">
        <f t="shared" si="790"/>
        <v>0</v>
      </c>
      <c r="JC178" s="521">
        <f t="shared" si="791"/>
        <v>0</v>
      </c>
      <c r="JD178" s="521">
        <f t="shared" si="704"/>
        <v>0</v>
      </c>
      <c r="JE178" s="521">
        <f t="shared" si="705"/>
        <v>0</v>
      </c>
      <c r="JF178" s="521">
        <f t="shared" si="706"/>
        <v>0</v>
      </c>
      <c r="JG178" s="521">
        <f t="shared" si="707"/>
        <v>0</v>
      </c>
      <c r="JH178" s="521">
        <f t="shared" si="708"/>
        <v>0</v>
      </c>
      <c r="JI178" s="521">
        <f t="shared" si="709"/>
        <v>0</v>
      </c>
      <c r="JJ178" s="521">
        <f t="shared" si="710"/>
        <v>0</v>
      </c>
      <c r="JK178" s="521">
        <f t="shared" si="711"/>
        <v>0</v>
      </c>
      <c r="JL178" s="521">
        <f t="shared" si="712"/>
        <v>0</v>
      </c>
      <c r="JM178" s="521">
        <f t="shared" si="713"/>
        <v>0</v>
      </c>
      <c r="JN178" s="521">
        <f t="shared" si="714"/>
        <v>0</v>
      </c>
      <c r="JO178" s="521">
        <f t="shared" si="715"/>
        <v>0</v>
      </c>
      <c r="JP178" s="521">
        <f t="shared" si="716"/>
        <v>0</v>
      </c>
      <c r="JQ178" s="521">
        <f t="shared" si="717"/>
        <v>0</v>
      </c>
      <c r="JR178" s="521">
        <f t="shared" si="718"/>
        <v>0</v>
      </c>
      <c r="JS178" s="521">
        <f t="shared" si="719"/>
        <v>0</v>
      </c>
      <c r="JT178" s="521">
        <f t="shared" si="720"/>
        <v>0</v>
      </c>
      <c r="JU178" s="521">
        <f t="shared" si="721"/>
        <v>0</v>
      </c>
      <c r="JV178" s="521">
        <f t="shared" si="722"/>
        <v>0</v>
      </c>
      <c r="JW178" s="521">
        <f t="shared" si="723"/>
        <v>0</v>
      </c>
      <c r="JX178" s="521">
        <f t="shared" si="724"/>
        <v>0</v>
      </c>
      <c r="JY178" s="521">
        <f t="shared" si="725"/>
        <v>0</v>
      </c>
      <c r="JZ178" s="521">
        <f t="shared" si="726"/>
        <v>0</v>
      </c>
      <c r="KA178" s="521">
        <f t="shared" si="727"/>
        <v>0</v>
      </c>
      <c r="KB178" s="521">
        <f t="shared" si="728"/>
        <v>0</v>
      </c>
      <c r="KC178" s="521">
        <f t="shared" si="729"/>
        <v>0</v>
      </c>
      <c r="KD178" s="521">
        <f t="shared" si="730"/>
        <v>0</v>
      </c>
      <c r="KE178" s="521">
        <f t="shared" si="731"/>
        <v>0</v>
      </c>
      <c r="KF178" s="521">
        <f t="shared" si="792"/>
        <v>0</v>
      </c>
      <c r="KG178" s="521">
        <f t="shared" si="732"/>
        <v>0</v>
      </c>
      <c r="KH178" s="521">
        <f t="shared" si="733"/>
        <v>0</v>
      </c>
      <c r="KI178" s="522">
        <f t="shared" si="734"/>
        <v>0</v>
      </c>
      <c r="KJ178" s="521">
        <f t="shared" si="793"/>
        <v>0</v>
      </c>
      <c r="KK178" s="760">
        <f>IF(H178=1,VLOOKUP(C178,'総括表 (A表)'!$E$12:$AW$542,42,FALSE),)</f>
        <v>0</v>
      </c>
      <c r="KL178" s="524">
        <f t="shared" si="735"/>
        <v>0</v>
      </c>
      <c r="KM178" s="521" t="str">
        <f t="shared" si="614"/>
        <v/>
      </c>
      <c r="KN178" s="521" t="str">
        <f t="shared" si="615"/>
        <v/>
      </c>
      <c r="KO178" s="521" t="str">
        <f t="shared" si="736"/>
        <v/>
      </c>
      <c r="KP178" s="521" t="str">
        <f t="shared" si="616"/>
        <v/>
      </c>
      <c r="KQ178" s="521" t="str">
        <f t="shared" si="617"/>
        <v/>
      </c>
      <c r="KR178" s="521" t="str">
        <f t="shared" si="618"/>
        <v/>
      </c>
      <c r="KS178" s="521" t="str">
        <f t="shared" si="619"/>
        <v/>
      </c>
      <c r="KT178" s="521" t="str">
        <f t="shared" si="620"/>
        <v/>
      </c>
      <c r="KU178" s="760" t="str">
        <f t="shared" si="621"/>
        <v/>
      </c>
      <c r="KV178" s="521" t="str">
        <f t="shared" si="794"/>
        <v/>
      </c>
      <c r="KW178" s="520">
        <f t="shared" si="623"/>
        <v>0</v>
      </c>
      <c r="KX178" s="521" t="str">
        <f t="shared" si="737"/>
        <v/>
      </c>
      <c r="KY178" s="525">
        <f t="shared" si="795"/>
        <v>0</v>
      </c>
      <c r="KZ178" s="521" t="str">
        <f t="shared" si="796"/>
        <v/>
      </c>
      <c r="LA178" s="760" t="str">
        <f t="shared" si="797"/>
        <v/>
      </c>
      <c r="LB178" s="526" t="str">
        <f t="shared" si="627"/>
        <v>○</v>
      </c>
      <c r="LC178" s="520">
        <f t="shared" si="738"/>
        <v>0</v>
      </c>
      <c r="LD178" s="527">
        <f t="shared" si="739"/>
        <v>0</v>
      </c>
      <c r="LE178" s="527" t="str">
        <f t="shared" si="740"/>
        <v/>
      </c>
      <c r="LF178" s="761" t="str">
        <f t="shared" si="741"/>
        <v/>
      </c>
      <c r="LG178" s="735" t="str">
        <f t="shared" si="798"/>
        <v/>
      </c>
      <c r="LH178" s="530" t="str">
        <f t="shared" si="799"/>
        <v>○</v>
      </c>
      <c r="LI178" s="736">
        <f t="shared" si="630"/>
        <v>0</v>
      </c>
      <c r="LJ178" s="761">
        <f t="shared" si="800"/>
        <v>0</v>
      </c>
      <c r="LK178" s="532">
        <f t="shared" si="742"/>
        <v>0</v>
      </c>
      <c r="LL178" s="533" t="str">
        <f t="shared" si="743"/>
        <v>○</v>
      </c>
      <c r="LM178" s="600">
        <f t="shared" si="801"/>
        <v>0</v>
      </c>
      <c r="LN178" s="602" t="str">
        <f t="shared" si="744"/>
        <v>○</v>
      </c>
      <c r="LO178" s="608">
        <f t="shared" si="633"/>
        <v>0</v>
      </c>
      <c r="LP178" s="521" t="str">
        <f t="shared" si="802"/>
        <v/>
      </c>
      <c r="LQ178" s="607">
        <f t="shared" si="803"/>
        <v>0</v>
      </c>
      <c r="LR178" s="521" t="str">
        <f t="shared" si="804"/>
        <v/>
      </c>
      <c r="LS178" s="519" t="str">
        <f t="shared" si="805"/>
        <v/>
      </c>
      <c r="LT178" s="526" t="str">
        <f t="shared" si="638"/>
        <v>○</v>
      </c>
      <c r="LU178" s="601" t="str">
        <f t="shared" si="745"/>
        <v/>
      </c>
      <c r="LV178" s="601">
        <f t="shared" si="746"/>
        <v>0</v>
      </c>
      <c r="LW178" s="761">
        <f t="shared" si="806"/>
        <v>0</v>
      </c>
      <c r="LX178" s="735">
        <f t="shared" si="807"/>
        <v>0</v>
      </c>
      <c r="LY178" s="530" t="str">
        <f t="shared" si="641"/>
        <v>○</v>
      </c>
      <c r="LZ178" s="736">
        <f t="shared" si="808"/>
        <v>0</v>
      </c>
      <c r="MA178" s="761">
        <f t="shared" si="809"/>
        <v>0</v>
      </c>
      <c r="MB178" s="532">
        <f t="shared" si="810"/>
        <v>0</v>
      </c>
      <c r="MC178" s="533" t="str">
        <f t="shared" si="747"/>
        <v>○</v>
      </c>
      <c r="MD178" s="473">
        <f>IF(AND($H178=1,$T178=1),SUMIF($E$14:$E$213,E178,$CA$14:CA377),0)</f>
        <v>0</v>
      </c>
      <c r="ME178" s="856" t="str">
        <f t="shared" si="645"/>
        <v>○</v>
      </c>
      <c r="MF178" s="869" t="str">
        <f t="shared" si="748"/>
        <v/>
      </c>
      <c r="MG178" s="870" t="str">
        <f t="shared" si="811"/>
        <v/>
      </c>
      <c r="MH178" s="871" t="str">
        <f t="shared" si="812"/>
        <v/>
      </c>
      <c r="MI178" s="872" t="str">
        <f t="shared" si="749"/>
        <v/>
      </c>
      <c r="MJ178" s="873" t="str">
        <f t="shared" si="813"/>
        <v/>
      </c>
      <c r="MK178" s="874">
        <f t="shared" si="814"/>
        <v>0</v>
      </c>
    </row>
    <row r="179" spans="1:349" s="739" customFormat="1" ht="18.649999999999999" customHeight="1">
      <c r="A179" s="610">
        <f t="shared" si="815"/>
        <v>0</v>
      </c>
      <c r="B179" s="610">
        <f t="shared" si="816"/>
        <v>0</v>
      </c>
      <c r="C179" s="610">
        <f t="shared" si="817"/>
        <v>0</v>
      </c>
      <c r="D179" s="610">
        <f t="shared" si="818"/>
        <v>0</v>
      </c>
      <c r="E179" s="610">
        <f t="shared" si="819"/>
        <v>0</v>
      </c>
      <c r="F179" s="610">
        <f t="shared" si="820"/>
        <v>0</v>
      </c>
      <c r="G179" s="610">
        <f t="shared" si="821"/>
        <v>0</v>
      </c>
      <c r="H179" s="610">
        <f t="shared" si="822"/>
        <v>0</v>
      </c>
      <c r="I179" s="611">
        <f t="shared" si="576"/>
        <v>166</v>
      </c>
      <c r="J179" s="719"/>
      <c r="K179" s="720"/>
      <c r="L179" s="720"/>
      <c r="M179" s="720"/>
      <c r="N179" s="924"/>
      <c r="O179" s="918"/>
      <c r="P179" s="742"/>
      <c r="Q179" s="637">
        <f t="shared" si="650"/>
        <v>0</v>
      </c>
      <c r="R179" s="723"/>
      <c r="S179" s="724"/>
      <c r="T179" s="724"/>
      <c r="U179" s="724"/>
      <c r="V179" s="762">
        <f t="shared" si="823"/>
        <v>0</v>
      </c>
      <c r="W179" s="741"/>
      <c r="X179" s="745"/>
      <c r="Y179" s="745"/>
      <c r="Z179" s="741"/>
      <c r="AA179" s="639" t="str">
        <f t="shared" si="651"/>
        <v/>
      </c>
      <c r="AB179" s="640" t="str">
        <f t="shared" si="652"/>
        <v/>
      </c>
      <c r="AC179" s="731"/>
      <c r="AD179" s="641">
        <f t="shared" si="653"/>
        <v>0</v>
      </c>
      <c r="AE179" s="729"/>
      <c r="AF179" s="728">
        <f>'整理番号表 （R6時） '!$AC179</f>
        <v>0</v>
      </c>
      <c r="AG179" s="730">
        <f t="shared" si="824"/>
        <v>0</v>
      </c>
      <c r="AH179" s="731"/>
      <c r="AI179" s="731"/>
      <c r="AJ179" s="639">
        <f>IF(AI179&lt;&gt;0,VLOOKUP(AI179,'整理番号表 （R6時） '!$B$20:$F$47,2,FALSE),)</f>
        <v>0</v>
      </c>
      <c r="AK179" s="733"/>
      <c r="AL179" s="733"/>
      <c r="AM179" s="733"/>
      <c r="AN179" s="752"/>
      <c r="AO179" s="644" t="str">
        <f>IF(AND($S179=1,$AN179&lt;&gt;0),VLOOKUP(AN179,'整理番号表 （R6時） '!$P$6:$Q$39,2,FALSE),IF(AND($T179=1,$AN179&gt;0,$AN179&lt;=8),VLOOKUP($AN179,'整理番号表 （R6時） '!$P$6:$Q$13,2,FALSE),IF($AN179&gt;=9,"ﾘｰｽは1～8の数字を選択","")))</f>
        <v/>
      </c>
      <c r="AP179" s="865"/>
      <c r="AQ179" s="645">
        <f t="shared" si="654"/>
        <v>0</v>
      </c>
      <c r="AR179" s="810"/>
      <c r="AS179" s="741"/>
      <c r="AT179" s="756"/>
      <c r="AU179" s="757"/>
      <c r="AV179" s="755"/>
      <c r="AW179" s="752"/>
      <c r="AX179" s="751">
        <f>IF(AW179&lt;&gt;0,VLOOKUP(AW179,'整理番号表 （R6時） '!$P$43:$R$49,2,FALSE),)</f>
        <v>0</v>
      </c>
      <c r="AY179" s="758"/>
      <c r="AZ179" s="757"/>
      <c r="BA179" s="755"/>
      <c r="BB179" s="754"/>
      <c r="BC179" s="759">
        <f t="shared" si="655"/>
        <v>0</v>
      </c>
      <c r="BD179" s="763">
        <f t="shared" si="757"/>
        <v>0</v>
      </c>
      <c r="BE179" s="759">
        <f t="shared" si="656"/>
        <v>0</v>
      </c>
      <c r="BF179" s="508"/>
      <c r="BG179" s="508"/>
      <c r="BH179" s="508"/>
      <c r="BI179" s="509"/>
      <c r="BJ179" s="770" t="str">
        <f t="shared" si="657"/>
        <v/>
      </c>
      <c r="BK179" s="772" t="str">
        <f t="shared" si="658"/>
        <v/>
      </c>
      <c r="BL179" s="648">
        <f t="shared" si="659"/>
        <v>0</v>
      </c>
      <c r="BM179" s="836"/>
      <c r="BN179" s="748"/>
      <c r="BO179" s="593"/>
      <c r="BP179" s="902"/>
      <c r="BQ179" s="756"/>
      <c r="BR179" s="756"/>
      <c r="BS179" s="756"/>
      <c r="BT179" s="929" t="str">
        <f t="shared" si="752"/>
        <v/>
      </c>
      <c r="BU179" s="911"/>
      <c r="BV179" s="752"/>
      <c r="BW179" s="751">
        <f>IF(BV179&lt;&gt;0,VLOOKUP(BV179,'整理番号表 （R6時） '!$P$43:$R$49,2,FALSE),)</f>
        <v>0</v>
      </c>
      <c r="BX179" s="758"/>
      <c r="BY179" s="757"/>
      <c r="BZ179" s="759" t="str">
        <f t="shared" si="660"/>
        <v/>
      </c>
      <c r="CA179" s="712"/>
      <c r="CB179" s="759">
        <f t="shared" si="661"/>
        <v>0</v>
      </c>
      <c r="CC179" s="763" t="str">
        <f t="shared" si="758"/>
        <v/>
      </c>
      <c r="CD179" s="754"/>
      <c r="CE179" s="754"/>
      <c r="CF179" s="759">
        <f t="shared" si="662"/>
        <v>0</v>
      </c>
      <c r="CG179" s="748"/>
      <c r="CH179" s="748"/>
      <c r="CI179" s="622"/>
      <c r="CJ179" s="853"/>
      <c r="CK179" s="854"/>
      <c r="CL179" s="665" t="str">
        <f t="shared" si="663"/>
        <v/>
      </c>
      <c r="CM179" s="666" t="str">
        <f t="shared" si="759"/>
        <v/>
      </c>
      <c r="CN179" s="744"/>
      <c r="CO179" s="496"/>
      <c r="CP179" s="762" t="str">
        <f t="shared" si="760"/>
        <v/>
      </c>
      <c r="CQ179" s="740"/>
      <c r="CR179" s="749"/>
      <c r="CS179" s="740"/>
      <c r="CT179" s="740"/>
      <c r="CU179" s="740"/>
      <c r="CV179" s="649" t="str">
        <f t="shared" si="664"/>
        <v/>
      </c>
      <c r="CW179" s="547">
        <f t="shared" si="665"/>
        <v>0</v>
      </c>
      <c r="CX179" s="762" t="str">
        <f t="shared" si="761"/>
        <v/>
      </c>
      <c r="CY179" s="715"/>
      <c r="CZ179" s="740"/>
      <c r="DA179" s="715"/>
      <c r="DB179" s="715"/>
      <c r="DC179" s="714"/>
      <c r="DD179" s="649" t="str">
        <f t="shared" si="666"/>
        <v/>
      </c>
      <c r="DE179" s="547" t="str">
        <f t="shared" si="667"/>
        <v/>
      </c>
      <c r="DF179" s="762">
        <f t="shared" si="668"/>
        <v>0</v>
      </c>
      <c r="DG179" s="762" t="str">
        <f t="shared" si="669"/>
        <v/>
      </c>
      <c r="DH179" s="762">
        <f t="shared" si="670"/>
        <v>0</v>
      </c>
      <c r="DI179" s="762">
        <f t="shared" si="671"/>
        <v>0</v>
      </c>
      <c r="DJ179" s="762">
        <f t="shared" si="672"/>
        <v>0</v>
      </c>
      <c r="DK179" s="762">
        <f t="shared" si="673"/>
        <v>0</v>
      </c>
      <c r="DL179" s="762">
        <f t="shared" si="674"/>
        <v>0</v>
      </c>
      <c r="DM179" s="762" t="str">
        <f t="shared" si="675"/>
        <v/>
      </c>
      <c r="DN179" s="855"/>
      <c r="DO179" s="661">
        <f t="shared" si="762"/>
        <v>0</v>
      </c>
      <c r="DP179" s="336">
        <f t="shared" si="762"/>
        <v>0</v>
      </c>
      <c r="DQ179" s="336">
        <f t="shared" si="762"/>
        <v>0</v>
      </c>
      <c r="DR179" s="336">
        <f t="shared" si="762"/>
        <v>0</v>
      </c>
      <c r="DS179" s="336">
        <f t="shared" si="762"/>
        <v>0</v>
      </c>
      <c r="DT179" s="336">
        <f t="shared" si="762"/>
        <v>0</v>
      </c>
      <c r="DU179" s="336">
        <f t="shared" si="763"/>
        <v>0</v>
      </c>
      <c r="DV179" s="336">
        <f t="shared" si="764"/>
        <v>0</v>
      </c>
      <c r="DW179" s="336">
        <f t="shared" si="764"/>
        <v>0</v>
      </c>
      <c r="DX179" s="336">
        <f t="shared" si="764"/>
        <v>0</v>
      </c>
      <c r="DY179" s="336">
        <f t="shared" si="764"/>
        <v>0</v>
      </c>
      <c r="DZ179" s="336">
        <f t="shared" si="764"/>
        <v>0</v>
      </c>
      <c r="EA179" s="336">
        <f t="shared" si="764"/>
        <v>0</v>
      </c>
      <c r="EB179" s="336">
        <f t="shared" si="765"/>
        <v>0</v>
      </c>
      <c r="EC179" s="336">
        <f t="shared" si="766"/>
        <v>0</v>
      </c>
      <c r="ED179" s="336">
        <f t="shared" si="767"/>
        <v>0</v>
      </c>
      <c r="EE179" s="336">
        <f t="shared" si="768"/>
        <v>0</v>
      </c>
      <c r="EF179" s="336">
        <f t="shared" si="769"/>
        <v>0</v>
      </c>
      <c r="EG179" s="390">
        <f t="shared" si="770"/>
        <v>0</v>
      </c>
      <c r="EH179" s="650">
        <f t="shared" si="676"/>
        <v>0</v>
      </c>
      <c r="EI179" s="650">
        <f>IF($AA179=1,IF(SUM($EH179:EH179)&lt;&gt;1,IF(SUM(GR179,HC179,HL179)&gt;0,1,),),)</f>
        <v>0</v>
      </c>
      <c r="EJ179" s="650">
        <f>IF($AA179=1,IF(SUM($EH179:EI179)&lt;&gt;1,IF(SUM(GS179,HD179,HM179)&gt;0,1,),),)</f>
        <v>0</v>
      </c>
      <c r="EK179" s="650">
        <f>IF($AA179=1,IF(SUM($EH179:EJ179)&lt;&gt;1,IF(SUM(GT179,HE179,HN179)&gt;0,1,),),)</f>
        <v>0</v>
      </c>
      <c r="EL179" s="650">
        <f>IF($AA179=1,IF(SUM($EH179:EK179)&lt;&gt;1,IF(SUM(GU179,GZ179,HF179,HO179)&gt;0,1,),),)</f>
        <v>0</v>
      </c>
      <c r="EM179" s="650">
        <f>IF($AA179=1,IF(SUM($EH179:EK179)&lt;&gt;1,IF(SUM(GV179,HG179,HP179)&gt;0,1,),),)</f>
        <v>0</v>
      </c>
      <c r="EN179" s="650">
        <f>IF($AA179=1,IF(SUM($EH179:EL179)&lt;&gt;1,IF(SUM(GW179,HH179,HQ179)&gt;0,1,),),)</f>
        <v>0</v>
      </c>
      <c r="EO179" s="650">
        <f>IF($AA179=1,IF(SUM($EH179:EM179)&lt;&gt;1,IF(SUM(GX179,HI179,HR179)&gt;0,1,),),)</f>
        <v>0</v>
      </c>
      <c r="EP179" s="650">
        <f>IF($AA179=1,IF(SUM($EH179:EO179)&lt;&gt;1,IF(SUM(GY179,HJ179,HS179,HA179)&gt;0,1,),),)</f>
        <v>0</v>
      </c>
      <c r="EQ179" s="818"/>
      <c r="ER179" s="818"/>
      <c r="ES179" s="818"/>
      <c r="ET179" s="818"/>
      <c r="EU179" s="818"/>
      <c r="EV179" s="818"/>
      <c r="EW179" s="59"/>
      <c r="EX179" s="59"/>
      <c r="EY179" s="59"/>
      <c r="EZ179" s="59"/>
      <c r="FA179" s="59"/>
      <c r="FB179" s="650">
        <f t="shared" si="589"/>
        <v>0</v>
      </c>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11"/>
      <c r="GB179" s="59"/>
      <c r="GC179" s="932"/>
      <c r="GD179" s="662"/>
      <c r="GE179" s="512"/>
      <c r="GF179" s="513"/>
      <c r="GG179" s="514"/>
      <c r="GH179" s="514"/>
      <c r="GI179" s="515">
        <f t="shared" si="771"/>
        <v>0</v>
      </c>
      <c r="GJ179" s="516">
        <f t="shared" si="772"/>
        <v>0</v>
      </c>
      <c r="GK179" s="517">
        <f t="shared" si="592"/>
        <v>0</v>
      </c>
      <c r="GL179" s="518">
        <f t="shared" si="773"/>
        <v>0</v>
      </c>
      <c r="GM179" s="518">
        <f t="shared" si="774"/>
        <v>0</v>
      </c>
      <c r="GN179" s="518">
        <f t="shared" si="775"/>
        <v>0</v>
      </c>
      <c r="GO179" s="518">
        <f t="shared" si="776"/>
        <v>0</v>
      </c>
      <c r="GP179" s="517">
        <f t="shared" si="677"/>
        <v>0</v>
      </c>
      <c r="GQ179" s="517">
        <f t="shared" si="678"/>
        <v>0</v>
      </c>
      <c r="GR179" s="517">
        <f>IF($GF179&lt;&gt;1,IF(AND(SUM($GQ179:GQ179)&lt;&gt;1),IF($GI179&gt;=10,1,),),0)</f>
        <v>0</v>
      </c>
      <c r="GS179" s="517">
        <f>IF($GF179&lt;&gt;1,IF(AND(SUM($GQ179:GR179)&lt;&gt;1),IF(AND($GE179=1,$GI179&gt;=4),1,),),0)</f>
        <v>0</v>
      </c>
      <c r="GT179" s="517">
        <f>IF($GF179&lt;&gt;1,IF(AND(SUM($GQ179:GS179)&lt;&gt;1),IF(AND($GE179=1,$GI179&gt;=2),1,),),0)</f>
        <v>0</v>
      </c>
      <c r="GU179" s="517">
        <f>IF($GF179&lt;&gt;1,IF(AND(SUM($GQ179:GT179)&lt;&gt;1),IF(AND($GE179=1,$GI179&gt;0),1,),),0)</f>
        <v>0</v>
      </c>
      <c r="GV179" s="517">
        <f>IF($GF179&lt;&gt;1,IF(AND(SUM($GQ179:GU179)&lt;&gt;1),IF($GI179&gt;=4,1,),),0)</f>
        <v>0</v>
      </c>
      <c r="GW179" s="517">
        <f>IF($GF179&lt;&gt;1,IF(AND(SUM($GQ179:GV179)&lt;&gt;1),IF($GE179=1,1,),),0)</f>
        <v>0</v>
      </c>
      <c r="GX179" s="517">
        <f>IF($GF179&lt;&gt;1,IF(AND(SUM($GQ179:GW179)&lt;&gt;1),IF($GI179&gt;=2,1,),),0)</f>
        <v>0</v>
      </c>
      <c r="GY179" s="517">
        <f>IF($GF179&lt;&gt;1,IF(AND(SUM($GQ179:GX179)&lt;&gt;1),IF($GI179&gt;0,1,),),0)</f>
        <v>0</v>
      </c>
      <c r="GZ179" s="517">
        <f t="shared" si="679"/>
        <v>0</v>
      </c>
      <c r="HA179" s="517">
        <f>IF(AND(SUM($GZ179:GZ179)&lt;&gt;1,$GP179=4,$GF179=1,$GI179&gt;0),1,0)</f>
        <v>0</v>
      </c>
      <c r="HB179" s="517">
        <f t="shared" si="680"/>
        <v>0</v>
      </c>
      <c r="HC179" s="517">
        <f t="shared" si="681"/>
        <v>0</v>
      </c>
      <c r="HD179" s="517">
        <f>IF(AND($GP179=2,SUM($HB179:HC179)&lt;&gt;1),IF(AND($GE179=1,$GJ179&gt;=0.2),1,),)</f>
        <v>0</v>
      </c>
      <c r="HE179" s="517">
        <f>IF(AND($GP179=2,SUM($HB179:HD179)&lt;&gt;1),IF(AND($GE179=1,$GJ179&gt;=0.1),1,),)</f>
        <v>0</v>
      </c>
      <c r="HF179" s="517">
        <f>IF(AND($GP179=2,SUM($HB179:HE179)&lt;&gt;1),IF(AND($GE179=1,$GI179&gt;0),1,),)</f>
        <v>0</v>
      </c>
      <c r="HG179" s="517">
        <f>IF(AND($GP179=2,SUM($HB179:HF179)&lt;&gt;1),IF($GJ179&gt;=0.2,1,),)</f>
        <v>0</v>
      </c>
      <c r="HH179" s="517">
        <f>IF(AND($GP179=2,SUM($HB179:HG179)&lt;&gt;1),IF($GE179=1,1,),)</f>
        <v>0</v>
      </c>
      <c r="HI179" s="517">
        <f>IF(AND($GP179=2,SUM($HB179:HH179)&lt;&gt;1),IF($GJ179&gt;=0.1,1,),)</f>
        <v>0</v>
      </c>
      <c r="HJ179" s="517">
        <f>IF(AND(SUM($HB179:HI179)&lt;&gt;1,$GP179=2,$GI179&gt;0),1,)</f>
        <v>0</v>
      </c>
      <c r="HK179" s="517">
        <f t="shared" si="682"/>
        <v>0</v>
      </c>
      <c r="HL179" s="517">
        <f t="shared" si="683"/>
        <v>0</v>
      </c>
      <c r="HM179" s="517">
        <f>IF(AND($GP179=3,SUM($HK179:HL179)&lt;&gt;1),IF(AND($GE179=1,$GJ179&gt;=0.1),1,),)</f>
        <v>0</v>
      </c>
      <c r="HN179" s="517">
        <f>IF(AND($GP179=3,SUM($HK179:HM179)&lt;&gt;1),IF(AND($GE179=1,$GJ179&gt;=0.05),1,),)</f>
        <v>0</v>
      </c>
      <c r="HO179" s="517">
        <f>IF(AND($GP179=3,SUM($HK179:HN179)&lt;&gt;1),IF(AND($GE179=1,$GI179&gt;0),1,),)</f>
        <v>0</v>
      </c>
      <c r="HP179" s="517">
        <f>IF(AND($GP179=3,SUM($HK179:HO179)&lt;&gt;1),IF($GJ179&gt;=0.1,1,),)</f>
        <v>0</v>
      </c>
      <c r="HQ179" s="517">
        <f>IF(AND($GP179=3,SUM($HK179:HP179)&lt;&gt;1),IF($GE179=1,1,),)</f>
        <v>0</v>
      </c>
      <c r="HR179" s="517">
        <f>IF(AND($GP179=3,SUM($HK179:HQ179)&lt;&gt;1),IF($GJ179&gt;=0.05,1,),)</f>
        <v>0</v>
      </c>
      <c r="HS179" s="517">
        <f>IF(AND(SUM($HK179:HR179)&lt;&gt;1,$GP179=3,$GF179=1,$GI179&gt;0),1,)</f>
        <v>0</v>
      </c>
      <c r="HT179" s="831"/>
      <c r="HU179" s="520">
        <f t="shared" si="684"/>
        <v>0</v>
      </c>
      <c r="HV179" s="521">
        <f t="shared" si="685"/>
        <v>0</v>
      </c>
      <c r="HW179" s="521">
        <f t="shared" si="686"/>
        <v>0</v>
      </c>
      <c r="HX179" s="521">
        <f t="shared" si="687"/>
        <v>0</v>
      </c>
      <c r="HY179" s="521">
        <f t="shared" si="688"/>
        <v>0</v>
      </c>
      <c r="HZ179" s="521">
        <f t="shared" si="689"/>
        <v>0</v>
      </c>
      <c r="IA179" s="521">
        <f t="shared" si="690"/>
        <v>0</v>
      </c>
      <c r="IB179" s="521">
        <f t="shared" si="691"/>
        <v>0</v>
      </c>
      <c r="IC179" s="521">
        <f t="shared" si="692"/>
        <v>0</v>
      </c>
      <c r="ID179" s="521">
        <f t="shared" si="693"/>
        <v>0</v>
      </c>
      <c r="IE179" s="521">
        <f t="shared" si="694"/>
        <v>0</v>
      </c>
      <c r="IF179" s="521">
        <f t="shared" si="695"/>
        <v>0</v>
      </c>
      <c r="IG179" s="521">
        <f t="shared" si="696"/>
        <v>0</v>
      </c>
      <c r="IH179" s="521">
        <f t="shared" si="697"/>
        <v>0</v>
      </c>
      <c r="II179" s="521">
        <f t="shared" si="698"/>
        <v>0</v>
      </c>
      <c r="IJ179" s="521">
        <f t="shared" si="699"/>
        <v>0</v>
      </c>
      <c r="IK179" s="521">
        <f t="shared" si="700"/>
        <v>0</v>
      </c>
      <c r="IL179" s="521">
        <f t="shared" si="701"/>
        <v>0</v>
      </c>
      <c r="IM179" s="521">
        <f t="shared" si="702"/>
        <v>0</v>
      </c>
      <c r="IN179" s="521">
        <f t="shared" si="777"/>
        <v>0</v>
      </c>
      <c r="IO179" s="521">
        <f t="shared" si="778"/>
        <v>0</v>
      </c>
      <c r="IP179" s="521">
        <f t="shared" si="779"/>
        <v>0</v>
      </c>
      <c r="IQ179" s="521">
        <f t="shared" si="780"/>
        <v>0</v>
      </c>
      <c r="IR179" s="521">
        <f t="shared" si="781"/>
        <v>0</v>
      </c>
      <c r="IS179" s="521">
        <f t="shared" si="782"/>
        <v>0</v>
      </c>
      <c r="IT179" s="521">
        <f t="shared" si="783"/>
        <v>0</v>
      </c>
      <c r="IU179" s="521">
        <f t="shared" si="784"/>
        <v>0</v>
      </c>
      <c r="IV179" s="521">
        <f t="shared" si="785"/>
        <v>0</v>
      </c>
      <c r="IW179" s="823">
        <f t="shared" si="786"/>
        <v>0</v>
      </c>
      <c r="IX179" s="521">
        <f t="shared" si="787"/>
        <v>0</v>
      </c>
      <c r="IY179" s="521">
        <f t="shared" si="788"/>
        <v>0</v>
      </c>
      <c r="IZ179" s="823">
        <f t="shared" si="703"/>
        <v>0</v>
      </c>
      <c r="JA179" s="521">
        <f t="shared" si="789"/>
        <v>0</v>
      </c>
      <c r="JB179" s="521">
        <f t="shared" si="790"/>
        <v>0</v>
      </c>
      <c r="JC179" s="521">
        <f t="shared" si="791"/>
        <v>0</v>
      </c>
      <c r="JD179" s="521">
        <f t="shared" si="704"/>
        <v>0</v>
      </c>
      <c r="JE179" s="521">
        <f t="shared" si="705"/>
        <v>0</v>
      </c>
      <c r="JF179" s="521">
        <f t="shared" si="706"/>
        <v>0</v>
      </c>
      <c r="JG179" s="521">
        <f t="shared" si="707"/>
        <v>0</v>
      </c>
      <c r="JH179" s="521">
        <f t="shared" si="708"/>
        <v>0</v>
      </c>
      <c r="JI179" s="521">
        <f t="shared" si="709"/>
        <v>0</v>
      </c>
      <c r="JJ179" s="521">
        <f t="shared" si="710"/>
        <v>0</v>
      </c>
      <c r="JK179" s="521">
        <f t="shared" si="711"/>
        <v>0</v>
      </c>
      <c r="JL179" s="521">
        <f t="shared" si="712"/>
        <v>0</v>
      </c>
      <c r="JM179" s="521">
        <f t="shared" si="713"/>
        <v>0</v>
      </c>
      <c r="JN179" s="521">
        <f t="shared" si="714"/>
        <v>0</v>
      </c>
      <c r="JO179" s="521">
        <f t="shared" si="715"/>
        <v>0</v>
      </c>
      <c r="JP179" s="521">
        <f t="shared" si="716"/>
        <v>0</v>
      </c>
      <c r="JQ179" s="521">
        <f t="shared" si="717"/>
        <v>0</v>
      </c>
      <c r="JR179" s="521">
        <f t="shared" si="718"/>
        <v>0</v>
      </c>
      <c r="JS179" s="521">
        <f t="shared" si="719"/>
        <v>0</v>
      </c>
      <c r="JT179" s="521">
        <f t="shared" si="720"/>
        <v>0</v>
      </c>
      <c r="JU179" s="521">
        <f t="shared" si="721"/>
        <v>0</v>
      </c>
      <c r="JV179" s="521">
        <f t="shared" si="722"/>
        <v>0</v>
      </c>
      <c r="JW179" s="521">
        <f t="shared" si="723"/>
        <v>0</v>
      </c>
      <c r="JX179" s="521">
        <f t="shared" si="724"/>
        <v>0</v>
      </c>
      <c r="JY179" s="521">
        <f t="shared" si="725"/>
        <v>0</v>
      </c>
      <c r="JZ179" s="521">
        <f t="shared" si="726"/>
        <v>0</v>
      </c>
      <c r="KA179" s="521">
        <f t="shared" si="727"/>
        <v>0</v>
      </c>
      <c r="KB179" s="521">
        <f t="shared" si="728"/>
        <v>0</v>
      </c>
      <c r="KC179" s="521">
        <f t="shared" si="729"/>
        <v>0</v>
      </c>
      <c r="KD179" s="521">
        <f t="shared" si="730"/>
        <v>0</v>
      </c>
      <c r="KE179" s="521">
        <f t="shared" si="731"/>
        <v>0</v>
      </c>
      <c r="KF179" s="521">
        <f t="shared" si="792"/>
        <v>0</v>
      </c>
      <c r="KG179" s="521">
        <f t="shared" si="732"/>
        <v>0</v>
      </c>
      <c r="KH179" s="521">
        <f t="shared" si="733"/>
        <v>0</v>
      </c>
      <c r="KI179" s="522">
        <f t="shared" si="734"/>
        <v>0</v>
      </c>
      <c r="KJ179" s="521">
        <f t="shared" si="793"/>
        <v>0</v>
      </c>
      <c r="KK179" s="760">
        <f>IF(H179=1,VLOOKUP(C179,'総括表 (A表)'!$E$12:$AW$542,42,FALSE),)</f>
        <v>0</v>
      </c>
      <c r="KL179" s="524">
        <f t="shared" si="735"/>
        <v>0</v>
      </c>
      <c r="KM179" s="521" t="str">
        <f t="shared" si="614"/>
        <v/>
      </c>
      <c r="KN179" s="521" t="str">
        <f t="shared" si="615"/>
        <v/>
      </c>
      <c r="KO179" s="521" t="str">
        <f t="shared" si="736"/>
        <v/>
      </c>
      <c r="KP179" s="521" t="str">
        <f t="shared" si="616"/>
        <v/>
      </c>
      <c r="KQ179" s="521" t="str">
        <f t="shared" si="617"/>
        <v/>
      </c>
      <c r="KR179" s="521" t="str">
        <f t="shared" si="618"/>
        <v/>
      </c>
      <c r="KS179" s="521" t="str">
        <f t="shared" si="619"/>
        <v/>
      </c>
      <c r="KT179" s="521" t="str">
        <f t="shared" si="620"/>
        <v/>
      </c>
      <c r="KU179" s="760" t="str">
        <f t="shared" si="621"/>
        <v/>
      </c>
      <c r="KV179" s="521" t="str">
        <f t="shared" si="794"/>
        <v/>
      </c>
      <c r="KW179" s="520">
        <f t="shared" si="623"/>
        <v>0</v>
      </c>
      <c r="KX179" s="521" t="str">
        <f t="shared" si="737"/>
        <v/>
      </c>
      <c r="KY179" s="525">
        <f t="shared" si="795"/>
        <v>0</v>
      </c>
      <c r="KZ179" s="521" t="str">
        <f t="shared" si="796"/>
        <v/>
      </c>
      <c r="LA179" s="760" t="str">
        <f t="shared" si="797"/>
        <v/>
      </c>
      <c r="LB179" s="526" t="str">
        <f t="shared" si="627"/>
        <v>○</v>
      </c>
      <c r="LC179" s="520">
        <f t="shared" si="738"/>
        <v>0</v>
      </c>
      <c r="LD179" s="527">
        <f t="shared" si="739"/>
        <v>0</v>
      </c>
      <c r="LE179" s="527" t="str">
        <f t="shared" si="740"/>
        <v/>
      </c>
      <c r="LF179" s="761" t="str">
        <f t="shared" si="741"/>
        <v/>
      </c>
      <c r="LG179" s="735" t="str">
        <f t="shared" si="798"/>
        <v/>
      </c>
      <c r="LH179" s="530" t="str">
        <f t="shared" si="799"/>
        <v>○</v>
      </c>
      <c r="LI179" s="736">
        <f t="shared" si="630"/>
        <v>0</v>
      </c>
      <c r="LJ179" s="761">
        <f t="shared" si="800"/>
        <v>0</v>
      </c>
      <c r="LK179" s="532">
        <f t="shared" si="742"/>
        <v>0</v>
      </c>
      <c r="LL179" s="533" t="str">
        <f t="shared" si="743"/>
        <v>○</v>
      </c>
      <c r="LM179" s="600">
        <f t="shared" si="801"/>
        <v>0</v>
      </c>
      <c r="LN179" s="602" t="str">
        <f t="shared" si="744"/>
        <v>○</v>
      </c>
      <c r="LO179" s="608">
        <f t="shared" si="633"/>
        <v>0</v>
      </c>
      <c r="LP179" s="521" t="str">
        <f t="shared" si="802"/>
        <v/>
      </c>
      <c r="LQ179" s="607">
        <f t="shared" si="803"/>
        <v>0</v>
      </c>
      <c r="LR179" s="521" t="str">
        <f t="shared" si="804"/>
        <v/>
      </c>
      <c r="LS179" s="519" t="str">
        <f t="shared" si="805"/>
        <v/>
      </c>
      <c r="LT179" s="526" t="str">
        <f t="shared" si="638"/>
        <v>○</v>
      </c>
      <c r="LU179" s="601" t="str">
        <f t="shared" si="745"/>
        <v/>
      </c>
      <c r="LV179" s="601">
        <f t="shared" si="746"/>
        <v>0</v>
      </c>
      <c r="LW179" s="761">
        <f t="shared" si="806"/>
        <v>0</v>
      </c>
      <c r="LX179" s="735">
        <f t="shared" si="807"/>
        <v>0</v>
      </c>
      <c r="LY179" s="530" t="str">
        <f t="shared" si="641"/>
        <v>○</v>
      </c>
      <c r="LZ179" s="736">
        <f t="shared" si="808"/>
        <v>0</v>
      </c>
      <c r="MA179" s="761">
        <f t="shared" si="809"/>
        <v>0</v>
      </c>
      <c r="MB179" s="532">
        <f t="shared" si="810"/>
        <v>0</v>
      </c>
      <c r="MC179" s="533" t="str">
        <f t="shared" si="747"/>
        <v>○</v>
      </c>
      <c r="MD179" s="473">
        <f>IF(AND($H179=1,$T179=1),SUMIF($E$14:$E$213,E179,$CA$14:CA378),0)</f>
        <v>0</v>
      </c>
      <c r="ME179" s="856" t="str">
        <f t="shared" si="645"/>
        <v>○</v>
      </c>
      <c r="MF179" s="869" t="str">
        <f t="shared" si="748"/>
        <v/>
      </c>
      <c r="MG179" s="870" t="str">
        <f t="shared" si="811"/>
        <v/>
      </c>
      <c r="MH179" s="871" t="str">
        <f t="shared" si="812"/>
        <v/>
      </c>
      <c r="MI179" s="872" t="str">
        <f t="shared" si="749"/>
        <v/>
      </c>
      <c r="MJ179" s="873" t="str">
        <f t="shared" si="813"/>
        <v/>
      </c>
      <c r="MK179" s="874">
        <f t="shared" si="814"/>
        <v>0</v>
      </c>
    </row>
    <row r="180" spans="1:349" s="739" customFormat="1" ht="18.649999999999999" customHeight="1">
      <c r="A180" s="610">
        <f t="shared" si="815"/>
        <v>0</v>
      </c>
      <c r="B180" s="610">
        <f t="shared" si="816"/>
        <v>0</v>
      </c>
      <c r="C180" s="610">
        <f t="shared" si="817"/>
        <v>0</v>
      </c>
      <c r="D180" s="610">
        <f t="shared" si="818"/>
        <v>0</v>
      </c>
      <c r="E180" s="610">
        <f t="shared" si="819"/>
        <v>0</v>
      </c>
      <c r="F180" s="610">
        <f t="shared" si="820"/>
        <v>0</v>
      </c>
      <c r="G180" s="610">
        <f t="shared" si="821"/>
        <v>0</v>
      </c>
      <c r="H180" s="610">
        <f t="shared" si="822"/>
        <v>0</v>
      </c>
      <c r="I180" s="611">
        <f t="shared" si="576"/>
        <v>167</v>
      </c>
      <c r="J180" s="719"/>
      <c r="K180" s="720"/>
      <c r="L180" s="720"/>
      <c r="M180" s="720"/>
      <c r="N180" s="924"/>
      <c r="O180" s="918"/>
      <c r="P180" s="742"/>
      <c r="Q180" s="637">
        <f t="shared" si="650"/>
        <v>0</v>
      </c>
      <c r="R180" s="723"/>
      <c r="S180" s="724"/>
      <c r="T180" s="724"/>
      <c r="U180" s="724"/>
      <c r="V180" s="762">
        <f t="shared" si="823"/>
        <v>0</v>
      </c>
      <c r="W180" s="741"/>
      <c r="X180" s="745"/>
      <c r="Y180" s="745"/>
      <c r="Z180" s="741"/>
      <c r="AA180" s="639" t="str">
        <f t="shared" si="651"/>
        <v/>
      </c>
      <c r="AB180" s="640" t="str">
        <f t="shared" si="652"/>
        <v/>
      </c>
      <c r="AC180" s="731"/>
      <c r="AD180" s="641">
        <f t="shared" si="653"/>
        <v>0</v>
      </c>
      <c r="AE180" s="729"/>
      <c r="AF180" s="728">
        <f>'整理番号表 （R6時） '!$AC180</f>
        <v>0</v>
      </c>
      <c r="AG180" s="730">
        <f t="shared" si="824"/>
        <v>0</v>
      </c>
      <c r="AH180" s="731"/>
      <c r="AI180" s="731"/>
      <c r="AJ180" s="639">
        <f>IF(AI180&lt;&gt;0,VLOOKUP(AI180,'整理番号表 （R6時） '!$B$20:$F$47,2,FALSE),)</f>
        <v>0</v>
      </c>
      <c r="AK180" s="733"/>
      <c r="AL180" s="733"/>
      <c r="AM180" s="733"/>
      <c r="AN180" s="752"/>
      <c r="AO180" s="644" t="str">
        <f>IF(AND($S180=1,$AN180&lt;&gt;0),VLOOKUP(AN180,'整理番号表 （R6時） '!$P$6:$Q$39,2,FALSE),IF(AND($T180=1,$AN180&gt;0,$AN180&lt;=8),VLOOKUP($AN180,'整理番号表 （R6時） '!$P$6:$Q$13,2,FALSE),IF($AN180&gt;=9,"ﾘｰｽは1～8の数字を選択","")))</f>
        <v/>
      </c>
      <c r="AP180" s="865"/>
      <c r="AQ180" s="645">
        <f t="shared" si="654"/>
        <v>0</v>
      </c>
      <c r="AR180" s="810"/>
      <c r="AS180" s="741"/>
      <c r="AT180" s="756"/>
      <c r="AU180" s="757"/>
      <c r="AV180" s="755"/>
      <c r="AW180" s="752"/>
      <c r="AX180" s="751">
        <f>IF(AW180&lt;&gt;0,VLOOKUP(AW180,'整理番号表 （R6時） '!$P$43:$R$49,2,FALSE),)</f>
        <v>0</v>
      </c>
      <c r="AY180" s="758"/>
      <c r="AZ180" s="757"/>
      <c r="BA180" s="755"/>
      <c r="BB180" s="754"/>
      <c r="BC180" s="759">
        <f t="shared" si="655"/>
        <v>0</v>
      </c>
      <c r="BD180" s="763">
        <f t="shared" si="757"/>
        <v>0</v>
      </c>
      <c r="BE180" s="759">
        <f t="shared" si="656"/>
        <v>0</v>
      </c>
      <c r="BF180" s="508"/>
      <c r="BG180" s="508"/>
      <c r="BH180" s="508"/>
      <c r="BI180" s="509"/>
      <c r="BJ180" s="770" t="str">
        <f t="shared" si="657"/>
        <v/>
      </c>
      <c r="BK180" s="772" t="str">
        <f t="shared" si="658"/>
        <v/>
      </c>
      <c r="BL180" s="648">
        <f t="shared" si="659"/>
        <v>0</v>
      </c>
      <c r="BM180" s="836"/>
      <c r="BN180" s="748"/>
      <c r="BO180" s="593"/>
      <c r="BP180" s="902"/>
      <c r="BQ180" s="756"/>
      <c r="BR180" s="756"/>
      <c r="BS180" s="756"/>
      <c r="BT180" s="929" t="str">
        <f t="shared" si="752"/>
        <v/>
      </c>
      <c r="BU180" s="911"/>
      <c r="BV180" s="752"/>
      <c r="BW180" s="751">
        <f>IF(BV180&lt;&gt;0,VLOOKUP(BV180,'整理番号表 （R6時） '!$P$43:$R$49,2,FALSE),)</f>
        <v>0</v>
      </c>
      <c r="BX180" s="758"/>
      <c r="BY180" s="757"/>
      <c r="BZ180" s="759" t="str">
        <f t="shared" si="660"/>
        <v/>
      </c>
      <c r="CA180" s="712"/>
      <c r="CB180" s="759">
        <f t="shared" si="661"/>
        <v>0</v>
      </c>
      <c r="CC180" s="763" t="str">
        <f t="shared" si="758"/>
        <v/>
      </c>
      <c r="CD180" s="754"/>
      <c r="CE180" s="754"/>
      <c r="CF180" s="759">
        <f t="shared" si="662"/>
        <v>0</v>
      </c>
      <c r="CG180" s="748"/>
      <c r="CH180" s="748"/>
      <c r="CI180" s="622"/>
      <c r="CJ180" s="853"/>
      <c r="CK180" s="854"/>
      <c r="CL180" s="665" t="str">
        <f t="shared" si="663"/>
        <v/>
      </c>
      <c r="CM180" s="666" t="str">
        <f t="shared" si="759"/>
        <v/>
      </c>
      <c r="CN180" s="744"/>
      <c r="CO180" s="496"/>
      <c r="CP180" s="762" t="str">
        <f t="shared" si="760"/>
        <v/>
      </c>
      <c r="CQ180" s="740"/>
      <c r="CR180" s="749"/>
      <c r="CS180" s="740"/>
      <c r="CT180" s="740"/>
      <c r="CU180" s="740"/>
      <c r="CV180" s="649" t="str">
        <f t="shared" si="664"/>
        <v/>
      </c>
      <c r="CW180" s="547">
        <f t="shared" si="665"/>
        <v>0</v>
      </c>
      <c r="CX180" s="762" t="str">
        <f t="shared" si="761"/>
        <v/>
      </c>
      <c r="CY180" s="715"/>
      <c r="CZ180" s="740"/>
      <c r="DA180" s="715"/>
      <c r="DB180" s="715"/>
      <c r="DC180" s="714"/>
      <c r="DD180" s="649" t="str">
        <f t="shared" si="666"/>
        <v/>
      </c>
      <c r="DE180" s="547" t="str">
        <f t="shared" si="667"/>
        <v/>
      </c>
      <c r="DF180" s="762">
        <f t="shared" si="668"/>
        <v>0</v>
      </c>
      <c r="DG180" s="762" t="str">
        <f t="shared" si="669"/>
        <v/>
      </c>
      <c r="DH180" s="762">
        <f t="shared" si="670"/>
        <v>0</v>
      </c>
      <c r="DI180" s="762">
        <f t="shared" si="671"/>
        <v>0</v>
      </c>
      <c r="DJ180" s="762">
        <f t="shared" si="672"/>
        <v>0</v>
      </c>
      <c r="DK180" s="762">
        <f t="shared" si="673"/>
        <v>0</v>
      </c>
      <c r="DL180" s="762">
        <f t="shared" si="674"/>
        <v>0</v>
      </c>
      <c r="DM180" s="762" t="str">
        <f t="shared" si="675"/>
        <v/>
      </c>
      <c r="DN180" s="855"/>
      <c r="DO180" s="661">
        <f t="shared" si="762"/>
        <v>0</v>
      </c>
      <c r="DP180" s="336">
        <f t="shared" si="762"/>
        <v>0</v>
      </c>
      <c r="DQ180" s="336">
        <f t="shared" si="762"/>
        <v>0</v>
      </c>
      <c r="DR180" s="336">
        <f t="shared" si="762"/>
        <v>0</v>
      </c>
      <c r="DS180" s="336">
        <f t="shared" si="762"/>
        <v>0</v>
      </c>
      <c r="DT180" s="336">
        <f t="shared" si="762"/>
        <v>0</v>
      </c>
      <c r="DU180" s="336">
        <f t="shared" si="763"/>
        <v>0</v>
      </c>
      <c r="DV180" s="336">
        <f t="shared" si="764"/>
        <v>0</v>
      </c>
      <c r="DW180" s="336">
        <f t="shared" si="764"/>
        <v>0</v>
      </c>
      <c r="DX180" s="336">
        <f t="shared" si="764"/>
        <v>0</v>
      </c>
      <c r="DY180" s="336">
        <f t="shared" si="764"/>
        <v>0</v>
      </c>
      <c r="DZ180" s="336">
        <f t="shared" si="764"/>
        <v>0</v>
      </c>
      <c r="EA180" s="336">
        <f t="shared" si="764"/>
        <v>0</v>
      </c>
      <c r="EB180" s="336">
        <f t="shared" si="765"/>
        <v>0</v>
      </c>
      <c r="EC180" s="336">
        <f t="shared" si="766"/>
        <v>0</v>
      </c>
      <c r="ED180" s="336">
        <f t="shared" si="767"/>
        <v>0</v>
      </c>
      <c r="EE180" s="336">
        <f t="shared" si="768"/>
        <v>0</v>
      </c>
      <c r="EF180" s="336">
        <f t="shared" si="769"/>
        <v>0</v>
      </c>
      <c r="EG180" s="390">
        <f t="shared" si="770"/>
        <v>0</v>
      </c>
      <c r="EH180" s="650">
        <f t="shared" si="676"/>
        <v>0</v>
      </c>
      <c r="EI180" s="650">
        <f>IF($AA180=1,IF(SUM($EH180:EH180)&lt;&gt;1,IF(SUM(GR180,HC180,HL180)&gt;0,1,),),)</f>
        <v>0</v>
      </c>
      <c r="EJ180" s="650">
        <f>IF($AA180=1,IF(SUM($EH180:EI180)&lt;&gt;1,IF(SUM(GS180,HD180,HM180)&gt;0,1,),),)</f>
        <v>0</v>
      </c>
      <c r="EK180" s="650">
        <f>IF($AA180=1,IF(SUM($EH180:EJ180)&lt;&gt;1,IF(SUM(GT180,HE180,HN180)&gt;0,1,),),)</f>
        <v>0</v>
      </c>
      <c r="EL180" s="650">
        <f>IF($AA180=1,IF(SUM($EH180:EK180)&lt;&gt;1,IF(SUM(GU180,GZ180,HF180,HO180)&gt;0,1,),),)</f>
        <v>0</v>
      </c>
      <c r="EM180" s="650">
        <f>IF($AA180=1,IF(SUM($EH180:EK180)&lt;&gt;1,IF(SUM(GV180,HG180,HP180)&gt;0,1,),),)</f>
        <v>0</v>
      </c>
      <c r="EN180" s="650">
        <f>IF($AA180=1,IF(SUM($EH180:EL180)&lt;&gt;1,IF(SUM(GW180,HH180,HQ180)&gt;0,1,),),)</f>
        <v>0</v>
      </c>
      <c r="EO180" s="650">
        <f>IF($AA180=1,IF(SUM($EH180:EM180)&lt;&gt;1,IF(SUM(GX180,HI180,HR180)&gt;0,1,),),)</f>
        <v>0</v>
      </c>
      <c r="EP180" s="650">
        <f>IF($AA180=1,IF(SUM($EH180:EO180)&lt;&gt;1,IF(SUM(GY180,HJ180,HS180,HA180)&gt;0,1,),),)</f>
        <v>0</v>
      </c>
      <c r="EQ180" s="818"/>
      <c r="ER180" s="818"/>
      <c r="ES180" s="818"/>
      <c r="ET180" s="818"/>
      <c r="EU180" s="818"/>
      <c r="EV180" s="818"/>
      <c r="EW180" s="59"/>
      <c r="EX180" s="59"/>
      <c r="EY180" s="59"/>
      <c r="EZ180" s="59"/>
      <c r="FA180" s="59"/>
      <c r="FB180" s="650">
        <f t="shared" si="589"/>
        <v>0</v>
      </c>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11"/>
      <c r="GB180" s="59"/>
      <c r="GC180" s="932"/>
      <c r="GD180" s="662"/>
      <c r="GE180" s="512"/>
      <c r="GF180" s="513"/>
      <c r="GG180" s="514"/>
      <c r="GH180" s="514"/>
      <c r="GI180" s="515">
        <f t="shared" si="771"/>
        <v>0</v>
      </c>
      <c r="GJ180" s="516">
        <f t="shared" si="772"/>
        <v>0</v>
      </c>
      <c r="GK180" s="517">
        <f t="shared" si="592"/>
        <v>0</v>
      </c>
      <c r="GL180" s="518">
        <f t="shared" si="773"/>
        <v>0</v>
      </c>
      <c r="GM180" s="518">
        <f t="shared" si="774"/>
        <v>0</v>
      </c>
      <c r="GN180" s="518">
        <f t="shared" si="775"/>
        <v>0</v>
      </c>
      <c r="GO180" s="518">
        <f t="shared" si="776"/>
        <v>0</v>
      </c>
      <c r="GP180" s="517">
        <f t="shared" si="677"/>
        <v>0</v>
      </c>
      <c r="GQ180" s="517">
        <f t="shared" si="678"/>
        <v>0</v>
      </c>
      <c r="GR180" s="517">
        <f>IF($GF180&lt;&gt;1,IF(AND(SUM($GQ180:GQ180)&lt;&gt;1),IF($GI180&gt;=10,1,),),0)</f>
        <v>0</v>
      </c>
      <c r="GS180" s="517">
        <f>IF($GF180&lt;&gt;1,IF(AND(SUM($GQ180:GR180)&lt;&gt;1),IF(AND($GE180=1,$GI180&gt;=4),1,),),0)</f>
        <v>0</v>
      </c>
      <c r="GT180" s="517">
        <f>IF($GF180&lt;&gt;1,IF(AND(SUM($GQ180:GS180)&lt;&gt;1),IF(AND($GE180=1,$GI180&gt;=2),1,),),0)</f>
        <v>0</v>
      </c>
      <c r="GU180" s="517">
        <f>IF($GF180&lt;&gt;1,IF(AND(SUM($GQ180:GT180)&lt;&gt;1),IF(AND($GE180=1,$GI180&gt;0),1,),),0)</f>
        <v>0</v>
      </c>
      <c r="GV180" s="517">
        <f>IF($GF180&lt;&gt;1,IF(AND(SUM($GQ180:GU180)&lt;&gt;1),IF($GI180&gt;=4,1,),),0)</f>
        <v>0</v>
      </c>
      <c r="GW180" s="517">
        <f>IF($GF180&lt;&gt;1,IF(AND(SUM($GQ180:GV180)&lt;&gt;1),IF($GE180=1,1,),),0)</f>
        <v>0</v>
      </c>
      <c r="GX180" s="517">
        <f>IF($GF180&lt;&gt;1,IF(AND(SUM($GQ180:GW180)&lt;&gt;1),IF($GI180&gt;=2,1,),),0)</f>
        <v>0</v>
      </c>
      <c r="GY180" s="517">
        <f>IF($GF180&lt;&gt;1,IF(AND(SUM($GQ180:GX180)&lt;&gt;1),IF($GI180&gt;0,1,),),0)</f>
        <v>0</v>
      </c>
      <c r="GZ180" s="517">
        <f t="shared" si="679"/>
        <v>0</v>
      </c>
      <c r="HA180" s="517">
        <f>IF(AND(SUM($GZ180:GZ180)&lt;&gt;1,$GP180=4,$GF180=1,$GI180&gt;0),1,0)</f>
        <v>0</v>
      </c>
      <c r="HB180" s="517">
        <f t="shared" si="680"/>
        <v>0</v>
      </c>
      <c r="HC180" s="517">
        <f t="shared" si="681"/>
        <v>0</v>
      </c>
      <c r="HD180" s="517">
        <f>IF(AND($GP180=2,SUM($HB180:HC180)&lt;&gt;1),IF(AND($GE180=1,$GJ180&gt;=0.2),1,),)</f>
        <v>0</v>
      </c>
      <c r="HE180" s="517">
        <f>IF(AND($GP180=2,SUM($HB180:HD180)&lt;&gt;1),IF(AND($GE180=1,$GJ180&gt;=0.1),1,),)</f>
        <v>0</v>
      </c>
      <c r="HF180" s="517">
        <f>IF(AND($GP180=2,SUM($HB180:HE180)&lt;&gt;1),IF(AND($GE180=1,$GI180&gt;0),1,),)</f>
        <v>0</v>
      </c>
      <c r="HG180" s="517">
        <f>IF(AND($GP180=2,SUM($HB180:HF180)&lt;&gt;1),IF($GJ180&gt;=0.2,1,),)</f>
        <v>0</v>
      </c>
      <c r="HH180" s="517">
        <f>IF(AND($GP180=2,SUM($HB180:HG180)&lt;&gt;1),IF($GE180=1,1,),)</f>
        <v>0</v>
      </c>
      <c r="HI180" s="517">
        <f>IF(AND($GP180=2,SUM($HB180:HH180)&lt;&gt;1),IF($GJ180&gt;=0.1,1,),)</f>
        <v>0</v>
      </c>
      <c r="HJ180" s="517">
        <f>IF(AND(SUM($HB180:HI180)&lt;&gt;1,$GP180=2,$GI180&gt;0),1,)</f>
        <v>0</v>
      </c>
      <c r="HK180" s="517">
        <f t="shared" si="682"/>
        <v>0</v>
      </c>
      <c r="HL180" s="517">
        <f t="shared" si="683"/>
        <v>0</v>
      </c>
      <c r="HM180" s="517">
        <f>IF(AND($GP180=3,SUM($HK180:HL180)&lt;&gt;1),IF(AND($GE180=1,$GJ180&gt;=0.1),1,),)</f>
        <v>0</v>
      </c>
      <c r="HN180" s="517">
        <f>IF(AND($GP180=3,SUM($HK180:HM180)&lt;&gt;1),IF(AND($GE180=1,$GJ180&gt;=0.05),1,),)</f>
        <v>0</v>
      </c>
      <c r="HO180" s="517">
        <f>IF(AND($GP180=3,SUM($HK180:HN180)&lt;&gt;1),IF(AND($GE180=1,$GI180&gt;0),1,),)</f>
        <v>0</v>
      </c>
      <c r="HP180" s="517">
        <f>IF(AND($GP180=3,SUM($HK180:HO180)&lt;&gt;1),IF($GJ180&gt;=0.1,1,),)</f>
        <v>0</v>
      </c>
      <c r="HQ180" s="517">
        <f>IF(AND($GP180=3,SUM($HK180:HP180)&lt;&gt;1),IF($GE180=1,1,),)</f>
        <v>0</v>
      </c>
      <c r="HR180" s="517">
        <f>IF(AND($GP180=3,SUM($HK180:HQ180)&lt;&gt;1),IF($GJ180&gt;=0.05,1,),)</f>
        <v>0</v>
      </c>
      <c r="HS180" s="517">
        <f>IF(AND(SUM($HK180:HR180)&lt;&gt;1,$GP180=3,$GF180=1,$GI180&gt;0),1,)</f>
        <v>0</v>
      </c>
      <c r="HT180" s="831"/>
      <c r="HU180" s="520">
        <f t="shared" si="684"/>
        <v>0</v>
      </c>
      <c r="HV180" s="521">
        <f t="shared" si="685"/>
        <v>0</v>
      </c>
      <c r="HW180" s="521">
        <f t="shared" si="686"/>
        <v>0</v>
      </c>
      <c r="HX180" s="521">
        <f t="shared" si="687"/>
        <v>0</v>
      </c>
      <c r="HY180" s="521">
        <f t="shared" si="688"/>
        <v>0</v>
      </c>
      <c r="HZ180" s="521">
        <f t="shared" si="689"/>
        <v>0</v>
      </c>
      <c r="IA180" s="521">
        <f t="shared" si="690"/>
        <v>0</v>
      </c>
      <c r="IB180" s="521">
        <f t="shared" si="691"/>
        <v>0</v>
      </c>
      <c r="IC180" s="521">
        <f t="shared" si="692"/>
        <v>0</v>
      </c>
      <c r="ID180" s="521">
        <f t="shared" si="693"/>
        <v>0</v>
      </c>
      <c r="IE180" s="521">
        <f t="shared" si="694"/>
        <v>0</v>
      </c>
      <c r="IF180" s="521">
        <f t="shared" si="695"/>
        <v>0</v>
      </c>
      <c r="IG180" s="521">
        <f t="shared" si="696"/>
        <v>0</v>
      </c>
      <c r="IH180" s="521">
        <f t="shared" si="697"/>
        <v>0</v>
      </c>
      <c r="II180" s="521">
        <f t="shared" si="698"/>
        <v>0</v>
      </c>
      <c r="IJ180" s="521">
        <f t="shared" si="699"/>
        <v>0</v>
      </c>
      <c r="IK180" s="521">
        <f t="shared" si="700"/>
        <v>0</v>
      </c>
      <c r="IL180" s="521">
        <f t="shared" si="701"/>
        <v>0</v>
      </c>
      <c r="IM180" s="521">
        <f t="shared" si="702"/>
        <v>0</v>
      </c>
      <c r="IN180" s="521">
        <f t="shared" si="777"/>
        <v>0</v>
      </c>
      <c r="IO180" s="521">
        <f t="shared" si="778"/>
        <v>0</v>
      </c>
      <c r="IP180" s="521">
        <f t="shared" si="779"/>
        <v>0</v>
      </c>
      <c r="IQ180" s="521">
        <f t="shared" si="780"/>
        <v>0</v>
      </c>
      <c r="IR180" s="521">
        <f t="shared" si="781"/>
        <v>0</v>
      </c>
      <c r="IS180" s="521">
        <f t="shared" si="782"/>
        <v>0</v>
      </c>
      <c r="IT180" s="521">
        <f t="shared" si="783"/>
        <v>0</v>
      </c>
      <c r="IU180" s="521">
        <f t="shared" si="784"/>
        <v>0</v>
      </c>
      <c r="IV180" s="521">
        <f t="shared" si="785"/>
        <v>0</v>
      </c>
      <c r="IW180" s="823">
        <f t="shared" si="786"/>
        <v>0</v>
      </c>
      <c r="IX180" s="521">
        <f t="shared" si="787"/>
        <v>0</v>
      </c>
      <c r="IY180" s="521">
        <f t="shared" si="788"/>
        <v>0</v>
      </c>
      <c r="IZ180" s="823">
        <f t="shared" si="703"/>
        <v>0</v>
      </c>
      <c r="JA180" s="521">
        <f t="shared" si="789"/>
        <v>0</v>
      </c>
      <c r="JB180" s="521">
        <f t="shared" si="790"/>
        <v>0</v>
      </c>
      <c r="JC180" s="521">
        <f t="shared" si="791"/>
        <v>0</v>
      </c>
      <c r="JD180" s="521">
        <f t="shared" si="704"/>
        <v>0</v>
      </c>
      <c r="JE180" s="521">
        <f t="shared" si="705"/>
        <v>0</v>
      </c>
      <c r="JF180" s="521">
        <f t="shared" si="706"/>
        <v>0</v>
      </c>
      <c r="JG180" s="521">
        <f t="shared" si="707"/>
        <v>0</v>
      </c>
      <c r="JH180" s="521">
        <f t="shared" si="708"/>
        <v>0</v>
      </c>
      <c r="JI180" s="521">
        <f t="shared" si="709"/>
        <v>0</v>
      </c>
      <c r="JJ180" s="521">
        <f t="shared" si="710"/>
        <v>0</v>
      </c>
      <c r="JK180" s="521">
        <f t="shared" si="711"/>
        <v>0</v>
      </c>
      <c r="JL180" s="521">
        <f t="shared" si="712"/>
        <v>0</v>
      </c>
      <c r="JM180" s="521">
        <f t="shared" si="713"/>
        <v>0</v>
      </c>
      <c r="JN180" s="521">
        <f t="shared" si="714"/>
        <v>0</v>
      </c>
      <c r="JO180" s="521">
        <f t="shared" si="715"/>
        <v>0</v>
      </c>
      <c r="JP180" s="521">
        <f t="shared" si="716"/>
        <v>0</v>
      </c>
      <c r="JQ180" s="521">
        <f t="shared" si="717"/>
        <v>0</v>
      </c>
      <c r="JR180" s="521">
        <f t="shared" si="718"/>
        <v>0</v>
      </c>
      <c r="JS180" s="521">
        <f t="shared" si="719"/>
        <v>0</v>
      </c>
      <c r="JT180" s="521">
        <f t="shared" si="720"/>
        <v>0</v>
      </c>
      <c r="JU180" s="521">
        <f t="shared" si="721"/>
        <v>0</v>
      </c>
      <c r="JV180" s="521">
        <f t="shared" si="722"/>
        <v>0</v>
      </c>
      <c r="JW180" s="521">
        <f t="shared" si="723"/>
        <v>0</v>
      </c>
      <c r="JX180" s="521">
        <f t="shared" si="724"/>
        <v>0</v>
      </c>
      <c r="JY180" s="521">
        <f t="shared" si="725"/>
        <v>0</v>
      </c>
      <c r="JZ180" s="521">
        <f t="shared" si="726"/>
        <v>0</v>
      </c>
      <c r="KA180" s="521">
        <f t="shared" si="727"/>
        <v>0</v>
      </c>
      <c r="KB180" s="521">
        <f t="shared" si="728"/>
        <v>0</v>
      </c>
      <c r="KC180" s="521">
        <f t="shared" si="729"/>
        <v>0</v>
      </c>
      <c r="KD180" s="521">
        <f t="shared" si="730"/>
        <v>0</v>
      </c>
      <c r="KE180" s="521">
        <f t="shared" si="731"/>
        <v>0</v>
      </c>
      <c r="KF180" s="521">
        <f t="shared" si="792"/>
        <v>0</v>
      </c>
      <c r="KG180" s="521">
        <f t="shared" si="732"/>
        <v>0</v>
      </c>
      <c r="KH180" s="521">
        <f t="shared" si="733"/>
        <v>0</v>
      </c>
      <c r="KI180" s="522">
        <f t="shared" si="734"/>
        <v>0</v>
      </c>
      <c r="KJ180" s="521">
        <f t="shared" si="793"/>
        <v>0</v>
      </c>
      <c r="KK180" s="760">
        <f>IF(H180=1,VLOOKUP(C180,'総括表 (A表)'!$E$12:$AW$542,42,FALSE),)</f>
        <v>0</v>
      </c>
      <c r="KL180" s="524">
        <f t="shared" si="735"/>
        <v>0</v>
      </c>
      <c r="KM180" s="521" t="str">
        <f t="shared" si="614"/>
        <v/>
      </c>
      <c r="KN180" s="521" t="str">
        <f t="shared" si="615"/>
        <v/>
      </c>
      <c r="KO180" s="521" t="str">
        <f t="shared" si="736"/>
        <v/>
      </c>
      <c r="KP180" s="521" t="str">
        <f t="shared" si="616"/>
        <v/>
      </c>
      <c r="KQ180" s="521" t="str">
        <f t="shared" si="617"/>
        <v/>
      </c>
      <c r="KR180" s="521" t="str">
        <f t="shared" si="618"/>
        <v/>
      </c>
      <c r="KS180" s="521" t="str">
        <f t="shared" si="619"/>
        <v/>
      </c>
      <c r="KT180" s="521" t="str">
        <f t="shared" si="620"/>
        <v/>
      </c>
      <c r="KU180" s="760" t="str">
        <f t="shared" si="621"/>
        <v/>
      </c>
      <c r="KV180" s="521" t="str">
        <f t="shared" si="794"/>
        <v/>
      </c>
      <c r="KW180" s="520">
        <f t="shared" si="623"/>
        <v>0</v>
      </c>
      <c r="KX180" s="521" t="str">
        <f t="shared" si="737"/>
        <v/>
      </c>
      <c r="KY180" s="525">
        <f t="shared" si="795"/>
        <v>0</v>
      </c>
      <c r="KZ180" s="521" t="str">
        <f t="shared" si="796"/>
        <v/>
      </c>
      <c r="LA180" s="760" t="str">
        <f t="shared" si="797"/>
        <v/>
      </c>
      <c r="LB180" s="526" t="str">
        <f t="shared" si="627"/>
        <v>○</v>
      </c>
      <c r="LC180" s="520">
        <f t="shared" si="738"/>
        <v>0</v>
      </c>
      <c r="LD180" s="527">
        <f t="shared" si="739"/>
        <v>0</v>
      </c>
      <c r="LE180" s="527" t="str">
        <f t="shared" si="740"/>
        <v/>
      </c>
      <c r="LF180" s="761" t="str">
        <f t="shared" si="741"/>
        <v/>
      </c>
      <c r="LG180" s="735" t="str">
        <f t="shared" si="798"/>
        <v/>
      </c>
      <c r="LH180" s="530" t="str">
        <f t="shared" si="799"/>
        <v>○</v>
      </c>
      <c r="LI180" s="736">
        <f t="shared" si="630"/>
        <v>0</v>
      </c>
      <c r="LJ180" s="761">
        <f t="shared" si="800"/>
        <v>0</v>
      </c>
      <c r="LK180" s="532">
        <f t="shared" si="742"/>
        <v>0</v>
      </c>
      <c r="LL180" s="533" t="str">
        <f t="shared" si="743"/>
        <v>○</v>
      </c>
      <c r="LM180" s="600">
        <f t="shared" si="801"/>
        <v>0</v>
      </c>
      <c r="LN180" s="602" t="str">
        <f t="shared" si="744"/>
        <v>○</v>
      </c>
      <c r="LO180" s="608">
        <f t="shared" si="633"/>
        <v>0</v>
      </c>
      <c r="LP180" s="521" t="str">
        <f t="shared" si="802"/>
        <v/>
      </c>
      <c r="LQ180" s="607">
        <f t="shared" si="803"/>
        <v>0</v>
      </c>
      <c r="LR180" s="521" t="str">
        <f t="shared" si="804"/>
        <v/>
      </c>
      <c r="LS180" s="519" t="str">
        <f t="shared" si="805"/>
        <v/>
      </c>
      <c r="LT180" s="526" t="str">
        <f t="shared" si="638"/>
        <v>○</v>
      </c>
      <c r="LU180" s="601" t="str">
        <f t="shared" si="745"/>
        <v/>
      </c>
      <c r="LV180" s="601">
        <f t="shared" si="746"/>
        <v>0</v>
      </c>
      <c r="LW180" s="761">
        <f t="shared" si="806"/>
        <v>0</v>
      </c>
      <c r="LX180" s="735">
        <f t="shared" si="807"/>
        <v>0</v>
      </c>
      <c r="LY180" s="530" t="str">
        <f t="shared" si="641"/>
        <v>○</v>
      </c>
      <c r="LZ180" s="736">
        <f t="shared" si="808"/>
        <v>0</v>
      </c>
      <c r="MA180" s="761">
        <f t="shared" si="809"/>
        <v>0</v>
      </c>
      <c r="MB180" s="532">
        <f t="shared" si="810"/>
        <v>0</v>
      </c>
      <c r="MC180" s="533" t="str">
        <f t="shared" si="747"/>
        <v>○</v>
      </c>
      <c r="MD180" s="473">
        <f>IF(AND($H180=1,$T180=1),SUMIF($E$14:$E$213,E180,$CA$14:CA379),0)</f>
        <v>0</v>
      </c>
      <c r="ME180" s="856" t="str">
        <f t="shared" si="645"/>
        <v>○</v>
      </c>
      <c r="MF180" s="869" t="str">
        <f t="shared" si="748"/>
        <v/>
      </c>
      <c r="MG180" s="870" t="str">
        <f t="shared" si="811"/>
        <v/>
      </c>
      <c r="MH180" s="871" t="str">
        <f t="shared" si="812"/>
        <v/>
      </c>
      <c r="MI180" s="872" t="str">
        <f t="shared" si="749"/>
        <v/>
      </c>
      <c r="MJ180" s="873" t="str">
        <f t="shared" si="813"/>
        <v/>
      </c>
      <c r="MK180" s="874">
        <f t="shared" si="814"/>
        <v>0</v>
      </c>
    </row>
    <row r="181" spans="1:349" s="739" customFormat="1" ht="18.649999999999999" customHeight="1">
      <c r="A181" s="610">
        <f t="shared" si="815"/>
        <v>0</v>
      </c>
      <c r="B181" s="610">
        <f t="shared" si="816"/>
        <v>0</v>
      </c>
      <c r="C181" s="610">
        <f t="shared" si="817"/>
        <v>0</v>
      </c>
      <c r="D181" s="610">
        <f t="shared" si="818"/>
        <v>0</v>
      </c>
      <c r="E181" s="610">
        <f t="shared" si="819"/>
        <v>0</v>
      </c>
      <c r="F181" s="610">
        <f t="shared" si="820"/>
        <v>0</v>
      </c>
      <c r="G181" s="610">
        <f t="shared" si="821"/>
        <v>0</v>
      </c>
      <c r="H181" s="610">
        <f t="shared" si="822"/>
        <v>0</v>
      </c>
      <c r="I181" s="611">
        <f t="shared" si="576"/>
        <v>168</v>
      </c>
      <c r="J181" s="719"/>
      <c r="K181" s="720"/>
      <c r="L181" s="720"/>
      <c r="M181" s="720"/>
      <c r="N181" s="924"/>
      <c r="O181" s="918"/>
      <c r="P181" s="742"/>
      <c r="Q181" s="637">
        <f t="shared" si="650"/>
        <v>0</v>
      </c>
      <c r="R181" s="723"/>
      <c r="S181" s="724"/>
      <c r="T181" s="724"/>
      <c r="U181" s="724"/>
      <c r="V181" s="762">
        <f t="shared" si="823"/>
        <v>0</v>
      </c>
      <c r="W181" s="741"/>
      <c r="X181" s="745"/>
      <c r="Y181" s="745"/>
      <c r="Z181" s="741"/>
      <c r="AA181" s="639" t="str">
        <f t="shared" si="651"/>
        <v/>
      </c>
      <c r="AB181" s="640" t="str">
        <f t="shared" si="652"/>
        <v/>
      </c>
      <c r="AC181" s="731"/>
      <c r="AD181" s="641">
        <f t="shared" si="653"/>
        <v>0</v>
      </c>
      <c r="AE181" s="729"/>
      <c r="AF181" s="728">
        <f>'整理番号表 （R6時） '!$AC181</f>
        <v>0</v>
      </c>
      <c r="AG181" s="730">
        <f t="shared" si="824"/>
        <v>0</v>
      </c>
      <c r="AH181" s="731"/>
      <c r="AI181" s="731"/>
      <c r="AJ181" s="639">
        <f>IF(AI181&lt;&gt;0,VLOOKUP(AI181,'整理番号表 （R6時） '!$B$20:$F$47,2,FALSE),)</f>
        <v>0</v>
      </c>
      <c r="AK181" s="733"/>
      <c r="AL181" s="733"/>
      <c r="AM181" s="733"/>
      <c r="AN181" s="752"/>
      <c r="AO181" s="644" t="str">
        <f>IF(AND($S181=1,$AN181&lt;&gt;0),VLOOKUP(AN181,'整理番号表 （R6時） '!$P$6:$Q$39,2,FALSE),IF(AND($T181=1,$AN181&gt;0,$AN181&lt;=8),VLOOKUP($AN181,'整理番号表 （R6時） '!$P$6:$Q$13,2,FALSE),IF($AN181&gt;=9,"ﾘｰｽは1～8の数字を選択","")))</f>
        <v/>
      </c>
      <c r="AP181" s="865"/>
      <c r="AQ181" s="645">
        <f t="shared" si="654"/>
        <v>0</v>
      </c>
      <c r="AR181" s="810"/>
      <c r="AS181" s="741"/>
      <c r="AT181" s="756"/>
      <c r="AU181" s="757"/>
      <c r="AV181" s="755"/>
      <c r="AW181" s="752"/>
      <c r="AX181" s="751">
        <f>IF(AW181&lt;&gt;0,VLOOKUP(AW181,'整理番号表 （R6時） '!$P$43:$R$49,2,FALSE),)</f>
        <v>0</v>
      </c>
      <c r="AY181" s="758"/>
      <c r="AZ181" s="757"/>
      <c r="BA181" s="755"/>
      <c r="BB181" s="754"/>
      <c r="BC181" s="759">
        <f t="shared" si="655"/>
        <v>0</v>
      </c>
      <c r="BD181" s="763">
        <f t="shared" si="757"/>
        <v>0</v>
      </c>
      <c r="BE181" s="759">
        <f t="shared" si="656"/>
        <v>0</v>
      </c>
      <c r="BF181" s="508"/>
      <c r="BG181" s="508"/>
      <c r="BH181" s="508"/>
      <c r="BI181" s="509"/>
      <c r="BJ181" s="770" t="str">
        <f t="shared" si="657"/>
        <v/>
      </c>
      <c r="BK181" s="772" t="str">
        <f t="shared" si="658"/>
        <v/>
      </c>
      <c r="BL181" s="648">
        <f t="shared" si="659"/>
        <v>0</v>
      </c>
      <c r="BM181" s="836"/>
      <c r="BN181" s="748"/>
      <c r="BO181" s="593"/>
      <c r="BP181" s="902"/>
      <c r="BQ181" s="756"/>
      <c r="BR181" s="756"/>
      <c r="BS181" s="756"/>
      <c r="BT181" s="929" t="str">
        <f t="shared" si="752"/>
        <v/>
      </c>
      <c r="BU181" s="911"/>
      <c r="BV181" s="752"/>
      <c r="BW181" s="751">
        <f>IF(BV181&lt;&gt;0,VLOOKUP(BV181,'整理番号表 （R6時） '!$P$43:$R$49,2,FALSE),)</f>
        <v>0</v>
      </c>
      <c r="BX181" s="758"/>
      <c r="BY181" s="757"/>
      <c r="BZ181" s="759" t="str">
        <f t="shared" si="660"/>
        <v/>
      </c>
      <c r="CA181" s="712"/>
      <c r="CB181" s="759">
        <f t="shared" si="661"/>
        <v>0</v>
      </c>
      <c r="CC181" s="763" t="str">
        <f t="shared" si="758"/>
        <v/>
      </c>
      <c r="CD181" s="754"/>
      <c r="CE181" s="754"/>
      <c r="CF181" s="759">
        <f t="shared" si="662"/>
        <v>0</v>
      </c>
      <c r="CG181" s="748"/>
      <c r="CH181" s="748"/>
      <c r="CI181" s="622"/>
      <c r="CJ181" s="853"/>
      <c r="CK181" s="854"/>
      <c r="CL181" s="665" t="str">
        <f t="shared" si="663"/>
        <v/>
      </c>
      <c r="CM181" s="666" t="str">
        <f t="shared" si="759"/>
        <v/>
      </c>
      <c r="CN181" s="744"/>
      <c r="CO181" s="496"/>
      <c r="CP181" s="762" t="str">
        <f t="shared" si="760"/>
        <v/>
      </c>
      <c r="CQ181" s="740"/>
      <c r="CR181" s="749"/>
      <c r="CS181" s="740"/>
      <c r="CT181" s="740"/>
      <c r="CU181" s="740"/>
      <c r="CV181" s="649" t="str">
        <f t="shared" si="664"/>
        <v/>
      </c>
      <c r="CW181" s="547">
        <f t="shared" si="665"/>
        <v>0</v>
      </c>
      <c r="CX181" s="762" t="str">
        <f t="shared" si="761"/>
        <v/>
      </c>
      <c r="CY181" s="715"/>
      <c r="CZ181" s="740"/>
      <c r="DA181" s="715"/>
      <c r="DB181" s="715"/>
      <c r="DC181" s="714"/>
      <c r="DD181" s="649" t="str">
        <f t="shared" si="666"/>
        <v/>
      </c>
      <c r="DE181" s="547" t="str">
        <f t="shared" si="667"/>
        <v/>
      </c>
      <c r="DF181" s="762">
        <f t="shared" si="668"/>
        <v>0</v>
      </c>
      <c r="DG181" s="762" t="str">
        <f t="shared" si="669"/>
        <v/>
      </c>
      <c r="DH181" s="762">
        <f t="shared" si="670"/>
        <v>0</v>
      </c>
      <c r="DI181" s="762">
        <f t="shared" si="671"/>
        <v>0</v>
      </c>
      <c r="DJ181" s="762">
        <f t="shared" si="672"/>
        <v>0</v>
      </c>
      <c r="DK181" s="762">
        <f t="shared" si="673"/>
        <v>0</v>
      </c>
      <c r="DL181" s="762">
        <f t="shared" si="674"/>
        <v>0</v>
      </c>
      <c r="DM181" s="762" t="str">
        <f t="shared" si="675"/>
        <v/>
      </c>
      <c r="DN181" s="855"/>
      <c r="DO181" s="661">
        <f t="shared" si="762"/>
        <v>0</v>
      </c>
      <c r="DP181" s="336">
        <f t="shared" si="762"/>
        <v>0</v>
      </c>
      <c r="DQ181" s="336">
        <f t="shared" si="762"/>
        <v>0</v>
      </c>
      <c r="DR181" s="336">
        <f t="shared" si="762"/>
        <v>0</v>
      </c>
      <c r="DS181" s="336">
        <f t="shared" si="762"/>
        <v>0</v>
      </c>
      <c r="DT181" s="336">
        <f t="shared" si="762"/>
        <v>0</v>
      </c>
      <c r="DU181" s="336">
        <f t="shared" si="763"/>
        <v>0</v>
      </c>
      <c r="DV181" s="336">
        <f t="shared" si="764"/>
        <v>0</v>
      </c>
      <c r="DW181" s="336">
        <f t="shared" si="764"/>
        <v>0</v>
      </c>
      <c r="DX181" s="336">
        <f t="shared" si="764"/>
        <v>0</v>
      </c>
      <c r="DY181" s="336">
        <f t="shared" si="764"/>
        <v>0</v>
      </c>
      <c r="DZ181" s="336">
        <f t="shared" si="764"/>
        <v>0</v>
      </c>
      <c r="EA181" s="336">
        <f t="shared" si="764"/>
        <v>0</v>
      </c>
      <c r="EB181" s="336">
        <f t="shared" si="765"/>
        <v>0</v>
      </c>
      <c r="EC181" s="336">
        <f t="shared" si="766"/>
        <v>0</v>
      </c>
      <c r="ED181" s="336">
        <f t="shared" si="767"/>
        <v>0</v>
      </c>
      <c r="EE181" s="336">
        <f t="shared" si="768"/>
        <v>0</v>
      </c>
      <c r="EF181" s="336">
        <f t="shared" si="769"/>
        <v>0</v>
      </c>
      <c r="EG181" s="390">
        <f t="shared" si="770"/>
        <v>0</v>
      </c>
      <c r="EH181" s="650">
        <f t="shared" si="676"/>
        <v>0</v>
      </c>
      <c r="EI181" s="650">
        <f>IF($AA181=1,IF(SUM($EH181:EH181)&lt;&gt;1,IF(SUM(GR181,HC181,HL181)&gt;0,1,),),)</f>
        <v>0</v>
      </c>
      <c r="EJ181" s="650">
        <f>IF($AA181=1,IF(SUM($EH181:EI181)&lt;&gt;1,IF(SUM(GS181,HD181,HM181)&gt;0,1,),),)</f>
        <v>0</v>
      </c>
      <c r="EK181" s="650">
        <f>IF($AA181=1,IF(SUM($EH181:EJ181)&lt;&gt;1,IF(SUM(GT181,HE181,HN181)&gt;0,1,),),)</f>
        <v>0</v>
      </c>
      <c r="EL181" s="650">
        <f>IF($AA181=1,IF(SUM($EH181:EK181)&lt;&gt;1,IF(SUM(GU181,GZ181,HF181,HO181)&gt;0,1,),),)</f>
        <v>0</v>
      </c>
      <c r="EM181" s="650">
        <f>IF($AA181=1,IF(SUM($EH181:EK181)&lt;&gt;1,IF(SUM(GV181,HG181,HP181)&gt;0,1,),),)</f>
        <v>0</v>
      </c>
      <c r="EN181" s="650">
        <f>IF($AA181=1,IF(SUM($EH181:EL181)&lt;&gt;1,IF(SUM(GW181,HH181,HQ181)&gt;0,1,),),)</f>
        <v>0</v>
      </c>
      <c r="EO181" s="650">
        <f>IF($AA181=1,IF(SUM($EH181:EM181)&lt;&gt;1,IF(SUM(GX181,HI181,HR181)&gt;0,1,),),)</f>
        <v>0</v>
      </c>
      <c r="EP181" s="650">
        <f>IF($AA181=1,IF(SUM($EH181:EO181)&lt;&gt;1,IF(SUM(GY181,HJ181,HS181,HA181)&gt;0,1,),),)</f>
        <v>0</v>
      </c>
      <c r="EQ181" s="818"/>
      <c r="ER181" s="818"/>
      <c r="ES181" s="818"/>
      <c r="ET181" s="818"/>
      <c r="EU181" s="818"/>
      <c r="EV181" s="818"/>
      <c r="EW181" s="59"/>
      <c r="EX181" s="59"/>
      <c r="EY181" s="59"/>
      <c r="EZ181" s="59"/>
      <c r="FA181" s="59"/>
      <c r="FB181" s="650">
        <f t="shared" si="589"/>
        <v>0</v>
      </c>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11"/>
      <c r="GB181" s="59"/>
      <c r="GC181" s="932"/>
      <c r="GD181" s="662"/>
      <c r="GE181" s="512"/>
      <c r="GF181" s="513"/>
      <c r="GG181" s="514"/>
      <c r="GH181" s="514"/>
      <c r="GI181" s="515">
        <f t="shared" si="771"/>
        <v>0</v>
      </c>
      <c r="GJ181" s="516">
        <f t="shared" si="772"/>
        <v>0</v>
      </c>
      <c r="GK181" s="517">
        <f t="shared" si="592"/>
        <v>0</v>
      </c>
      <c r="GL181" s="518">
        <f t="shared" si="773"/>
        <v>0</v>
      </c>
      <c r="GM181" s="518">
        <f t="shared" si="774"/>
        <v>0</v>
      </c>
      <c r="GN181" s="518">
        <f t="shared" si="775"/>
        <v>0</v>
      </c>
      <c r="GO181" s="518">
        <f t="shared" si="776"/>
        <v>0</v>
      </c>
      <c r="GP181" s="517">
        <f t="shared" si="677"/>
        <v>0</v>
      </c>
      <c r="GQ181" s="517">
        <f t="shared" si="678"/>
        <v>0</v>
      </c>
      <c r="GR181" s="517">
        <f>IF($GF181&lt;&gt;1,IF(AND(SUM($GQ181:GQ181)&lt;&gt;1),IF($GI181&gt;=10,1,),),0)</f>
        <v>0</v>
      </c>
      <c r="GS181" s="517">
        <f>IF($GF181&lt;&gt;1,IF(AND(SUM($GQ181:GR181)&lt;&gt;1),IF(AND($GE181=1,$GI181&gt;=4),1,),),0)</f>
        <v>0</v>
      </c>
      <c r="GT181" s="517">
        <f>IF($GF181&lt;&gt;1,IF(AND(SUM($GQ181:GS181)&lt;&gt;1),IF(AND($GE181=1,$GI181&gt;=2),1,),),0)</f>
        <v>0</v>
      </c>
      <c r="GU181" s="517">
        <f>IF($GF181&lt;&gt;1,IF(AND(SUM($GQ181:GT181)&lt;&gt;1),IF(AND($GE181=1,$GI181&gt;0),1,),),0)</f>
        <v>0</v>
      </c>
      <c r="GV181" s="517">
        <f>IF($GF181&lt;&gt;1,IF(AND(SUM($GQ181:GU181)&lt;&gt;1),IF($GI181&gt;=4,1,),),0)</f>
        <v>0</v>
      </c>
      <c r="GW181" s="517">
        <f>IF($GF181&lt;&gt;1,IF(AND(SUM($GQ181:GV181)&lt;&gt;1),IF($GE181=1,1,),),0)</f>
        <v>0</v>
      </c>
      <c r="GX181" s="517">
        <f>IF($GF181&lt;&gt;1,IF(AND(SUM($GQ181:GW181)&lt;&gt;1),IF($GI181&gt;=2,1,),),0)</f>
        <v>0</v>
      </c>
      <c r="GY181" s="517">
        <f>IF($GF181&lt;&gt;1,IF(AND(SUM($GQ181:GX181)&lt;&gt;1),IF($GI181&gt;0,1,),),0)</f>
        <v>0</v>
      </c>
      <c r="GZ181" s="517">
        <f t="shared" si="679"/>
        <v>0</v>
      </c>
      <c r="HA181" s="517">
        <f>IF(AND(SUM($GZ181:GZ181)&lt;&gt;1,$GP181=4,$GF181=1,$GI181&gt;0),1,0)</f>
        <v>0</v>
      </c>
      <c r="HB181" s="517">
        <f t="shared" si="680"/>
        <v>0</v>
      </c>
      <c r="HC181" s="517">
        <f t="shared" si="681"/>
        <v>0</v>
      </c>
      <c r="HD181" s="517">
        <f>IF(AND($GP181=2,SUM($HB181:HC181)&lt;&gt;1),IF(AND($GE181=1,$GJ181&gt;=0.2),1,),)</f>
        <v>0</v>
      </c>
      <c r="HE181" s="517">
        <f>IF(AND($GP181=2,SUM($HB181:HD181)&lt;&gt;1),IF(AND($GE181=1,$GJ181&gt;=0.1),1,),)</f>
        <v>0</v>
      </c>
      <c r="HF181" s="517">
        <f>IF(AND($GP181=2,SUM($HB181:HE181)&lt;&gt;1),IF(AND($GE181=1,$GI181&gt;0),1,),)</f>
        <v>0</v>
      </c>
      <c r="HG181" s="517">
        <f>IF(AND($GP181=2,SUM($HB181:HF181)&lt;&gt;1),IF($GJ181&gt;=0.2,1,),)</f>
        <v>0</v>
      </c>
      <c r="HH181" s="517">
        <f>IF(AND($GP181=2,SUM($HB181:HG181)&lt;&gt;1),IF($GE181=1,1,),)</f>
        <v>0</v>
      </c>
      <c r="HI181" s="517">
        <f>IF(AND($GP181=2,SUM($HB181:HH181)&lt;&gt;1),IF($GJ181&gt;=0.1,1,),)</f>
        <v>0</v>
      </c>
      <c r="HJ181" s="517">
        <f>IF(AND(SUM($HB181:HI181)&lt;&gt;1,$GP181=2,$GI181&gt;0),1,)</f>
        <v>0</v>
      </c>
      <c r="HK181" s="517">
        <f t="shared" si="682"/>
        <v>0</v>
      </c>
      <c r="HL181" s="517">
        <f t="shared" si="683"/>
        <v>0</v>
      </c>
      <c r="HM181" s="517">
        <f>IF(AND($GP181=3,SUM($HK181:HL181)&lt;&gt;1),IF(AND($GE181=1,$GJ181&gt;=0.1),1,),)</f>
        <v>0</v>
      </c>
      <c r="HN181" s="517">
        <f>IF(AND($GP181=3,SUM($HK181:HM181)&lt;&gt;1),IF(AND($GE181=1,$GJ181&gt;=0.05),1,),)</f>
        <v>0</v>
      </c>
      <c r="HO181" s="517">
        <f>IF(AND($GP181=3,SUM($HK181:HN181)&lt;&gt;1),IF(AND($GE181=1,$GI181&gt;0),1,),)</f>
        <v>0</v>
      </c>
      <c r="HP181" s="517">
        <f>IF(AND($GP181=3,SUM($HK181:HO181)&lt;&gt;1),IF($GJ181&gt;=0.1,1,),)</f>
        <v>0</v>
      </c>
      <c r="HQ181" s="517">
        <f>IF(AND($GP181=3,SUM($HK181:HP181)&lt;&gt;1),IF($GE181=1,1,),)</f>
        <v>0</v>
      </c>
      <c r="HR181" s="517">
        <f>IF(AND($GP181=3,SUM($HK181:HQ181)&lt;&gt;1),IF($GJ181&gt;=0.05,1,),)</f>
        <v>0</v>
      </c>
      <c r="HS181" s="517">
        <f>IF(AND(SUM($HK181:HR181)&lt;&gt;1,$GP181=3,$GF181=1,$GI181&gt;0),1,)</f>
        <v>0</v>
      </c>
      <c r="HT181" s="831"/>
      <c r="HU181" s="520">
        <f t="shared" si="684"/>
        <v>0</v>
      </c>
      <c r="HV181" s="521">
        <f t="shared" si="685"/>
        <v>0</v>
      </c>
      <c r="HW181" s="521">
        <f t="shared" si="686"/>
        <v>0</v>
      </c>
      <c r="HX181" s="521">
        <f t="shared" si="687"/>
        <v>0</v>
      </c>
      <c r="HY181" s="521">
        <f t="shared" si="688"/>
        <v>0</v>
      </c>
      <c r="HZ181" s="521">
        <f t="shared" si="689"/>
        <v>0</v>
      </c>
      <c r="IA181" s="521">
        <f t="shared" si="690"/>
        <v>0</v>
      </c>
      <c r="IB181" s="521">
        <f t="shared" si="691"/>
        <v>0</v>
      </c>
      <c r="IC181" s="521">
        <f t="shared" si="692"/>
        <v>0</v>
      </c>
      <c r="ID181" s="521">
        <f t="shared" si="693"/>
        <v>0</v>
      </c>
      <c r="IE181" s="521">
        <f t="shared" si="694"/>
        <v>0</v>
      </c>
      <c r="IF181" s="521">
        <f t="shared" si="695"/>
        <v>0</v>
      </c>
      <c r="IG181" s="521">
        <f t="shared" si="696"/>
        <v>0</v>
      </c>
      <c r="IH181" s="521">
        <f t="shared" si="697"/>
        <v>0</v>
      </c>
      <c r="II181" s="521">
        <f t="shared" si="698"/>
        <v>0</v>
      </c>
      <c r="IJ181" s="521">
        <f t="shared" si="699"/>
        <v>0</v>
      </c>
      <c r="IK181" s="521">
        <f t="shared" si="700"/>
        <v>0</v>
      </c>
      <c r="IL181" s="521">
        <f t="shared" si="701"/>
        <v>0</v>
      </c>
      <c r="IM181" s="521">
        <f t="shared" si="702"/>
        <v>0</v>
      </c>
      <c r="IN181" s="521">
        <f t="shared" si="777"/>
        <v>0</v>
      </c>
      <c r="IO181" s="521">
        <f t="shared" si="778"/>
        <v>0</v>
      </c>
      <c r="IP181" s="521">
        <f t="shared" si="779"/>
        <v>0</v>
      </c>
      <c r="IQ181" s="521">
        <f t="shared" si="780"/>
        <v>0</v>
      </c>
      <c r="IR181" s="521">
        <f t="shared" si="781"/>
        <v>0</v>
      </c>
      <c r="IS181" s="521">
        <f t="shared" si="782"/>
        <v>0</v>
      </c>
      <c r="IT181" s="521">
        <f t="shared" si="783"/>
        <v>0</v>
      </c>
      <c r="IU181" s="521">
        <f t="shared" si="784"/>
        <v>0</v>
      </c>
      <c r="IV181" s="521">
        <f t="shared" si="785"/>
        <v>0</v>
      </c>
      <c r="IW181" s="823">
        <f t="shared" si="786"/>
        <v>0</v>
      </c>
      <c r="IX181" s="521">
        <f t="shared" si="787"/>
        <v>0</v>
      </c>
      <c r="IY181" s="521">
        <f t="shared" si="788"/>
        <v>0</v>
      </c>
      <c r="IZ181" s="823">
        <f t="shared" si="703"/>
        <v>0</v>
      </c>
      <c r="JA181" s="521">
        <f t="shared" si="789"/>
        <v>0</v>
      </c>
      <c r="JB181" s="521">
        <f t="shared" si="790"/>
        <v>0</v>
      </c>
      <c r="JC181" s="521">
        <f t="shared" si="791"/>
        <v>0</v>
      </c>
      <c r="JD181" s="521">
        <f t="shared" si="704"/>
        <v>0</v>
      </c>
      <c r="JE181" s="521">
        <f t="shared" si="705"/>
        <v>0</v>
      </c>
      <c r="JF181" s="521">
        <f t="shared" si="706"/>
        <v>0</v>
      </c>
      <c r="JG181" s="521">
        <f t="shared" si="707"/>
        <v>0</v>
      </c>
      <c r="JH181" s="521">
        <f t="shared" si="708"/>
        <v>0</v>
      </c>
      <c r="JI181" s="521">
        <f t="shared" si="709"/>
        <v>0</v>
      </c>
      <c r="JJ181" s="521">
        <f t="shared" si="710"/>
        <v>0</v>
      </c>
      <c r="JK181" s="521">
        <f t="shared" si="711"/>
        <v>0</v>
      </c>
      <c r="JL181" s="521">
        <f t="shared" si="712"/>
        <v>0</v>
      </c>
      <c r="JM181" s="521">
        <f t="shared" si="713"/>
        <v>0</v>
      </c>
      <c r="JN181" s="521">
        <f t="shared" si="714"/>
        <v>0</v>
      </c>
      <c r="JO181" s="521">
        <f t="shared" si="715"/>
        <v>0</v>
      </c>
      <c r="JP181" s="521">
        <f t="shared" si="716"/>
        <v>0</v>
      </c>
      <c r="JQ181" s="521">
        <f t="shared" si="717"/>
        <v>0</v>
      </c>
      <c r="JR181" s="521">
        <f t="shared" si="718"/>
        <v>0</v>
      </c>
      <c r="JS181" s="521">
        <f t="shared" si="719"/>
        <v>0</v>
      </c>
      <c r="JT181" s="521">
        <f t="shared" si="720"/>
        <v>0</v>
      </c>
      <c r="JU181" s="521">
        <f t="shared" si="721"/>
        <v>0</v>
      </c>
      <c r="JV181" s="521">
        <f t="shared" si="722"/>
        <v>0</v>
      </c>
      <c r="JW181" s="521">
        <f t="shared" si="723"/>
        <v>0</v>
      </c>
      <c r="JX181" s="521">
        <f t="shared" si="724"/>
        <v>0</v>
      </c>
      <c r="JY181" s="521">
        <f t="shared" si="725"/>
        <v>0</v>
      </c>
      <c r="JZ181" s="521">
        <f t="shared" si="726"/>
        <v>0</v>
      </c>
      <c r="KA181" s="521">
        <f t="shared" si="727"/>
        <v>0</v>
      </c>
      <c r="KB181" s="521">
        <f t="shared" si="728"/>
        <v>0</v>
      </c>
      <c r="KC181" s="521">
        <f t="shared" si="729"/>
        <v>0</v>
      </c>
      <c r="KD181" s="521">
        <f t="shared" si="730"/>
        <v>0</v>
      </c>
      <c r="KE181" s="521">
        <f t="shared" si="731"/>
        <v>0</v>
      </c>
      <c r="KF181" s="521">
        <f t="shared" si="792"/>
        <v>0</v>
      </c>
      <c r="KG181" s="521">
        <f t="shared" si="732"/>
        <v>0</v>
      </c>
      <c r="KH181" s="521">
        <f t="shared" si="733"/>
        <v>0</v>
      </c>
      <c r="KI181" s="522">
        <f t="shared" si="734"/>
        <v>0</v>
      </c>
      <c r="KJ181" s="521">
        <f t="shared" si="793"/>
        <v>0</v>
      </c>
      <c r="KK181" s="760">
        <f>IF(H181=1,VLOOKUP(C181,'総括表 (A表)'!$E$12:$AW$542,42,FALSE),)</f>
        <v>0</v>
      </c>
      <c r="KL181" s="524">
        <f t="shared" si="735"/>
        <v>0</v>
      </c>
      <c r="KM181" s="521" t="str">
        <f t="shared" si="614"/>
        <v/>
      </c>
      <c r="KN181" s="521" t="str">
        <f t="shared" si="615"/>
        <v/>
      </c>
      <c r="KO181" s="521" t="str">
        <f t="shared" si="736"/>
        <v/>
      </c>
      <c r="KP181" s="521" t="str">
        <f t="shared" si="616"/>
        <v/>
      </c>
      <c r="KQ181" s="521" t="str">
        <f t="shared" si="617"/>
        <v/>
      </c>
      <c r="KR181" s="521" t="str">
        <f t="shared" si="618"/>
        <v/>
      </c>
      <c r="KS181" s="521" t="str">
        <f t="shared" si="619"/>
        <v/>
      </c>
      <c r="KT181" s="521" t="str">
        <f t="shared" si="620"/>
        <v/>
      </c>
      <c r="KU181" s="760" t="str">
        <f t="shared" si="621"/>
        <v/>
      </c>
      <c r="KV181" s="521" t="str">
        <f t="shared" si="794"/>
        <v/>
      </c>
      <c r="KW181" s="520">
        <f t="shared" si="623"/>
        <v>0</v>
      </c>
      <c r="KX181" s="521" t="str">
        <f t="shared" si="737"/>
        <v/>
      </c>
      <c r="KY181" s="525">
        <f t="shared" si="795"/>
        <v>0</v>
      </c>
      <c r="KZ181" s="521" t="str">
        <f t="shared" si="796"/>
        <v/>
      </c>
      <c r="LA181" s="760" t="str">
        <f t="shared" si="797"/>
        <v/>
      </c>
      <c r="LB181" s="526" t="str">
        <f t="shared" si="627"/>
        <v>○</v>
      </c>
      <c r="LC181" s="520">
        <f t="shared" si="738"/>
        <v>0</v>
      </c>
      <c r="LD181" s="527">
        <f t="shared" si="739"/>
        <v>0</v>
      </c>
      <c r="LE181" s="527" t="str">
        <f t="shared" si="740"/>
        <v/>
      </c>
      <c r="LF181" s="761" t="str">
        <f t="shared" si="741"/>
        <v/>
      </c>
      <c r="LG181" s="735" t="str">
        <f t="shared" si="798"/>
        <v/>
      </c>
      <c r="LH181" s="530" t="str">
        <f t="shared" si="799"/>
        <v>○</v>
      </c>
      <c r="LI181" s="736">
        <f t="shared" si="630"/>
        <v>0</v>
      </c>
      <c r="LJ181" s="761">
        <f t="shared" si="800"/>
        <v>0</v>
      </c>
      <c r="LK181" s="532">
        <f t="shared" si="742"/>
        <v>0</v>
      </c>
      <c r="LL181" s="533" t="str">
        <f t="shared" si="743"/>
        <v>○</v>
      </c>
      <c r="LM181" s="600">
        <f t="shared" si="801"/>
        <v>0</v>
      </c>
      <c r="LN181" s="602" t="str">
        <f t="shared" si="744"/>
        <v>○</v>
      </c>
      <c r="LO181" s="608">
        <f t="shared" si="633"/>
        <v>0</v>
      </c>
      <c r="LP181" s="521" t="str">
        <f t="shared" si="802"/>
        <v/>
      </c>
      <c r="LQ181" s="607">
        <f t="shared" si="803"/>
        <v>0</v>
      </c>
      <c r="LR181" s="521" t="str">
        <f t="shared" si="804"/>
        <v/>
      </c>
      <c r="LS181" s="519" t="str">
        <f t="shared" si="805"/>
        <v/>
      </c>
      <c r="LT181" s="526" t="str">
        <f t="shared" si="638"/>
        <v>○</v>
      </c>
      <c r="LU181" s="601" t="str">
        <f t="shared" si="745"/>
        <v/>
      </c>
      <c r="LV181" s="601">
        <f t="shared" si="746"/>
        <v>0</v>
      </c>
      <c r="LW181" s="761">
        <f t="shared" si="806"/>
        <v>0</v>
      </c>
      <c r="LX181" s="735">
        <f t="shared" si="807"/>
        <v>0</v>
      </c>
      <c r="LY181" s="530" t="str">
        <f t="shared" si="641"/>
        <v>○</v>
      </c>
      <c r="LZ181" s="736">
        <f t="shared" si="808"/>
        <v>0</v>
      </c>
      <c r="MA181" s="761">
        <f t="shared" si="809"/>
        <v>0</v>
      </c>
      <c r="MB181" s="532">
        <f t="shared" si="810"/>
        <v>0</v>
      </c>
      <c r="MC181" s="533" t="str">
        <f t="shared" si="747"/>
        <v>○</v>
      </c>
      <c r="MD181" s="473">
        <f>IF(AND($H181=1,$T181=1),SUMIF($E$14:$E$213,E181,$CA$14:CA380),0)</f>
        <v>0</v>
      </c>
      <c r="ME181" s="856" t="str">
        <f t="shared" si="645"/>
        <v>○</v>
      </c>
      <c r="MF181" s="869" t="str">
        <f t="shared" si="748"/>
        <v/>
      </c>
      <c r="MG181" s="870" t="str">
        <f t="shared" si="811"/>
        <v/>
      </c>
      <c r="MH181" s="871" t="str">
        <f t="shared" si="812"/>
        <v/>
      </c>
      <c r="MI181" s="872" t="str">
        <f t="shared" si="749"/>
        <v/>
      </c>
      <c r="MJ181" s="873" t="str">
        <f t="shared" si="813"/>
        <v/>
      </c>
      <c r="MK181" s="874">
        <f t="shared" si="814"/>
        <v>0</v>
      </c>
    </row>
    <row r="182" spans="1:349" s="739" customFormat="1" ht="18.649999999999999" customHeight="1">
      <c r="A182" s="610">
        <f t="shared" si="815"/>
        <v>0</v>
      </c>
      <c r="B182" s="610">
        <f t="shared" si="816"/>
        <v>0</v>
      </c>
      <c r="C182" s="610">
        <f t="shared" si="817"/>
        <v>0</v>
      </c>
      <c r="D182" s="610">
        <f t="shared" si="818"/>
        <v>0</v>
      </c>
      <c r="E182" s="610">
        <f t="shared" si="819"/>
        <v>0</v>
      </c>
      <c r="F182" s="610">
        <f t="shared" si="820"/>
        <v>0</v>
      </c>
      <c r="G182" s="610">
        <f t="shared" si="821"/>
        <v>0</v>
      </c>
      <c r="H182" s="610">
        <f t="shared" si="822"/>
        <v>0</v>
      </c>
      <c r="I182" s="611">
        <f t="shared" si="576"/>
        <v>169</v>
      </c>
      <c r="J182" s="719"/>
      <c r="K182" s="720"/>
      <c r="L182" s="720"/>
      <c r="M182" s="720"/>
      <c r="N182" s="924"/>
      <c r="O182" s="918"/>
      <c r="P182" s="742"/>
      <c r="Q182" s="637">
        <f t="shared" si="650"/>
        <v>0</v>
      </c>
      <c r="R182" s="723"/>
      <c r="S182" s="724"/>
      <c r="T182" s="724"/>
      <c r="U182" s="724"/>
      <c r="V182" s="762">
        <f t="shared" si="823"/>
        <v>0</v>
      </c>
      <c r="W182" s="741"/>
      <c r="X182" s="745"/>
      <c r="Y182" s="745"/>
      <c r="Z182" s="741"/>
      <c r="AA182" s="639" t="str">
        <f t="shared" si="651"/>
        <v/>
      </c>
      <c r="AB182" s="640" t="str">
        <f t="shared" si="652"/>
        <v/>
      </c>
      <c r="AC182" s="731"/>
      <c r="AD182" s="641">
        <f t="shared" si="653"/>
        <v>0</v>
      </c>
      <c r="AE182" s="729"/>
      <c r="AF182" s="728">
        <f>'整理番号表 （R6時） '!$AC182</f>
        <v>0</v>
      </c>
      <c r="AG182" s="730">
        <f t="shared" si="824"/>
        <v>0</v>
      </c>
      <c r="AH182" s="731"/>
      <c r="AI182" s="731"/>
      <c r="AJ182" s="639">
        <f>IF(AI182&lt;&gt;0,VLOOKUP(AI182,'整理番号表 （R6時） '!$B$20:$F$47,2,FALSE),)</f>
        <v>0</v>
      </c>
      <c r="AK182" s="733"/>
      <c r="AL182" s="733"/>
      <c r="AM182" s="733"/>
      <c r="AN182" s="752"/>
      <c r="AO182" s="644" t="str">
        <f>IF(AND($S182=1,$AN182&lt;&gt;0),VLOOKUP(AN182,'整理番号表 （R6時） '!$P$6:$Q$39,2,FALSE),IF(AND($T182=1,$AN182&gt;0,$AN182&lt;=8),VLOOKUP($AN182,'整理番号表 （R6時） '!$P$6:$Q$13,2,FALSE),IF($AN182&gt;=9,"ﾘｰｽは1～8の数字を選択","")))</f>
        <v/>
      </c>
      <c r="AP182" s="865"/>
      <c r="AQ182" s="645">
        <f t="shared" si="654"/>
        <v>0</v>
      </c>
      <c r="AR182" s="810"/>
      <c r="AS182" s="741"/>
      <c r="AT182" s="756"/>
      <c r="AU182" s="757"/>
      <c r="AV182" s="755"/>
      <c r="AW182" s="752"/>
      <c r="AX182" s="751">
        <f>IF(AW182&lt;&gt;0,VLOOKUP(AW182,'整理番号表 （R6時） '!$P$43:$R$49,2,FALSE),)</f>
        <v>0</v>
      </c>
      <c r="AY182" s="758"/>
      <c r="AZ182" s="757"/>
      <c r="BA182" s="755"/>
      <c r="BB182" s="754"/>
      <c r="BC182" s="759">
        <f t="shared" si="655"/>
        <v>0</v>
      </c>
      <c r="BD182" s="763">
        <f t="shared" si="757"/>
        <v>0</v>
      </c>
      <c r="BE182" s="759">
        <f t="shared" si="656"/>
        <v>0</v>
      </c>
      <c r="BF182" s="508"/>
      <c r="BG182" s="508"/>
      <c r="BH182" s="508"/>
      <c r="BI182" s="509"/>
      <c r="BJ182" s="770" t="str">
        <f t="shared" si="657"/>
        <v/>
      </c>
      <c r="BK182" s="772" t="str">
        <f t="shared" si="658"/>
        <v/>
      </c>
      <c r="BL182" s="648">
        <f t="shared" si="659"/>
        <v>0</v>
      </c>
      <c r="BM182" s="836"/>
      <c r="BN182" s="748"/>
      <c r="BO182" s="593"/>
      <c r="BP182" s="902"/>
      <c r="BQ182" s="756"/>
      <c r="BR182" s="756"/>
      <c r="BS182" s="756"/>
      <c r="BT182" s="929" t="str">
        <f t="shared" si="752"/>
        <v/>
      </c>
      <c r="BU182" s="911"/>
      <c r="BV182" s="752"/>
      <c r="BW182" s="751">
        <f>IF(BV182&lt;&gt;0,VLOOKUP(BV182,'整理番号表 （R6時） '!$P$43:$R$49,2,FALSE),)</f>
        <v>0</v>
      </c>
      <c r="BX182" s="758"/>
      <c r="BY182" s="757"/>
      <c r="BZ182" s="759" t="str">
        <f t="shared" si="660"/>
        <v/>
      </c>
      <c r="CA182" s="712"/>
      <c r="CB182" s="759">
        <f t="shared" si="661"/>
        <v>0</v>
      </c>
      <c r="CC182" s="763" t="str">
        <f t="shared" si="758"/>
        <v/>
      </c>
      <c r="CD182" s="754"/>
      <c r="CE182" s="754"/>
      <c r="CF182" s="759">
        <f t="shared" si="662"/>
        <v>0</v>
      </c>
      <c r="CG182" s="748"/>
      <c r="CH182" s="748"/>
      <c r="CI182" s="622"/>
      <c r="CJ182" s="853"/>
      <c r="CK182" s="854"/>
      <c r="CL182" s="665" t="str">
        <f t="shared" si="663"/>
        <v/>
      </c>
      <c r="CM182" s="666" t="str">
        <f t="shared" si="759"/>
        <v/>
      </c>
      <c r="CN182" s="744"/>
      <c r="CO182" s="496"/>
      <c r="CP182" s="762" t="str">
        <f t="shared" si="760"/>
        <v/>
      </c>
      <c r="CQ182" s="740"/>
      <c r="CR182" s="749"/>
      <c r="CS182" s="740"/>
      <c r="CT182" s="740"/>
      <c r="CU182" s="740"/>
      <c r="CV182" s="649" t="str">
        <f t="shared" si="664"/>
        <v/>
      </c>
      <c r="CW182" s="547">
        <f t="shared" si="665"/>
        <v>0</v>
      </c>
      <c r="CX182" s="762" t="str">
        <f t="shared" si="761"/>
        <v/>
      </c>
      <c r="CY182" s="715"/>
      <c r="CZ182" s="740"/>
      <c r="DA182" s="715"/>
      <c r="DB182" s="715"/>
      <c r="DC182" s="714"/>
      <c r="DD182" s="649" t="str">
        <f t="shared" si="666"/>
        <v/>
      </c>
      <c r="DE182" s="547" t="str">
        <f t="shared" si="667"/>
        <v/>
      </c>
      <c r="DF182" s="762">
        <f t="shared" si="668"/>
        <v>0</v>
      </c>
      <c r="DG182" s="762" t="str">
        <f t="shared" si="669"/>
        <v/>
      </c>
      <c r="DH182" s="762">
        <f t="shared" si="670"/>
        <v>0</v>
      </c>
      <c r="DI182" s="762">
        <f t="shared" si="671"/>
        <v>0</v>
      </c>
      <c r="DJ182" s="762">
        <f t="shared" si="672"/>
        <v>0</v>
      </c>
      <c r="DK182" s="762">
        <f t="shared" si="673"/>
        <v>0</v>
      </c>
      <c r="DL182" s="762">
        <f t="shared" si="674"/>
        <v>0</v>
      </c>
      <c r="DM182" s="762" t="str">
        <f t="shared" si="675"/>
        <v/>
      </c>
      <c r="DN182" s="855"/>
      <c r="DO182" s="661">
        <f t="shared" si="762"/>
        <v>0</v>
      </c>
      <c r="DP182" s="336">
        <f t="shared" si="762"/>
        <v>0</v>
      </c>
      <c r="DQ182" s="336">
        <f t="shared" si="762"/>
        <v>0</v>
      </c>
      <c r="DR182" s="336">
        <f t="shared" si="762"/>
        <v>0</v>
      </c>
      <c r="DS182" s="336">
        <f t="shared" si="762"/>
        <v>0</v>
      </c>
      <c r="DT182" s="336">
        <f t="shared" si="762"/>
        <v>0</v>
      </c>
      <c r="DU182" s="336">
        <f t="shared" si="763"/>
        <v>0</v>
      </c>
      <c r="DV182" s="336">
        <f t="shared" si="764"/>
        <v>0</v>
      </c>
      <c r="DW182" s="336">
        <f t="shared" si="764"/>
        <v>0</v>
      </c>
      <c r="DX182" s="336">
        <f t="shared" si="764"/>
        <v>0</v>
      </c>
      <c r="DY182" s="336">
        <f t="shared" si="764"/>
        <v>0</v>
      </c>
      <c r="DZ182" s="336">
        <f t="shared" si="764"/>
        <v>0</v>
      </c>
      <c r="EA182" s="336">
        <f t="shared" si="764"/>
        <v>0</v>
      </c>
      <c r="EB182" s="336">
        <f t="shared" si="765"/>
        <v>0</v>
      </c>
      <c r="EC182" s="336">
        <f t="shared" si="766"/>
        <v>0</v>
      </c>
      <c r="ED182" s="336">
        <f t="shared" si="767"/>
        <v>0</v>
      </c>
      <c r="EE182" s="336">
        <f t="shared" si="768"/>
        <v>0</v>
      </c>
      <c r="EF182" s="336">
        <f t="shared" si="769"/>
        <v>0</v>
      </c>
      <c r="EG182" s="390">
        <f t="shared" si="770"/>
        <v>0</v>
      </c>
      <c r="EH182" s="650">
        <f t="shared" si="676"/>
        <v>0</v>
      </c>
      <c r="EI182" s="650">
        <f>IF($AA182=1,IF(SUM($EH182:EH182)&lt;&gt;1,IF(SUM(GR182,HC182,HL182)&gt;0,1,),),)</f>
        <v>0</v>
      </c>
      <c r="EJ182" s="650">
        <f>IF($AA182=1,IF(SUM($EH182:EI182)&lt;&gt;1,IF(SUM(GS182,HD182,HM182)&gt;0,1,),),)</f>
        <v>0</v>
      </c>
      <c r="EK182" s="650">
        <f>IF($AA182=1,IF(SUM($EH182:EJ182)&lt;&gt;1,IF(SUM(GT182,HE182,HN182)&gt;0,1,),),)</f>
        <v>0</v>
      </c>
      <c r="EL182" s="650">
        <f>IF($AA182=1,IF(SUM($EH182:EK182)&lt;&gt;1,IF(SUM(GU182,GZ182,HF182,HO182)&gt;0,1,),),)</f>
        <v>0</v>
      </c>
      <c r="EM182" s="650">
        <f>IF($AA182=1,IF(SUM($EH182:EK182)&lt;&gt;1,IF(SUM(GV182,HG182,HP182)&gt;0,1,),),)</f>
        <v>0</v>
      </c>
      <c r="EN182" s="650">
        <f>IF($AA182=1,IF(SUM($EH182:EL182)&lt;&gt;1,IF(SUM(GW182,HH182,HQ182)&gt;0,1,),),)</f>
        <v>0</v>
      </c>
      <c r="EO182" s="650">
        <f>IF($AA182=1,IF(SUM($EH182:EM182)&lt;&gt;1,IF(SUM(GX182,HI182,HR182)&gt;0,1,),),)</f>
        <v>0</v>
      </c>
      <c r="EP182" s="650">
        <f>IF($AA182=1,IF(SUM($EH182:EO182)&lt;&gt;1,IF(SUM(GY182,HJ182,HS182,HA182)&gt;0,1,),),)</f>
        <v>0</v>
      </c>
      <c r="EQ182" s="818"/>
      <c r="ER182" s="818"/>
      <c r="ES182" s="818"/>
      <c r="ET182" s="818"/>
      <c r="EU182" s="818"/>
      <c r="EV182" s="818"/>
      <c r="EW182" s="59"/>
      <c r="EX182" s="59"/>
      <c r="EY182" s="59"/>
      <c r="EZ182" s="59"/>
      <c r="FA182" s="59"/>
      <c r="FB182" s="650">
        <f t="shared" si="589"/>
        <v>0</v>
      </c>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11"/>
      <c r="GB182" s="59"/>
      <c r="GC182" s="932"/>
      <c r="GD182" s="662"/>
      <c r="GE182" s="512"/>
      <c r="GF182" s="513"/>
      <c r="GG182" s="514"/>
      <c r="GH182" s="514"/>
      <c r="GI182" s="515">
        <f t="shared" si="771"/>
        <v>0</v>
      </c>
      <c r="GJ182" s="516">
        <f t="shared" si="772"/>
        <v>0</v>
      </c>
      <c r="GK182" s="517">
        <f t="shared" si="592"/>
        <v>0</v>
      </c>
      <c r="GL182" s="518">
        <f t="shared" si="773"/>
        <v>0</v>
      </c>
      <c r="GM182" s="518">
        <f t="shared" si="774"/>
        <v>0</v>
      </c>
      <c r="GN182" s="518">
        <f t="shared" si="775"/>
        <v>0</v>
      </c>
      <c r="GO182" s="518">
        <f t="shared" si="776"/>
        <v>0</v>
      </c>
      <c r="GP182" s="517">
        <f t="shared" si="677"/>
        <v>0</v>
      </c>
      <c r="GQ182" s="517">
        <f t="shared" si="678"/>
        <v>0</v>
      </c>
      <c r="GR182" s="517">
        <f>IF($GF182&lt;&gt;1,IF(AND(SUM($GQ182:GQ182)&lt;&gt;1),IF($GI182&gt;=10,1,),),0)</f>
        <v>0</v>
      </c>
      <c r="GS182" s="517">
        <f>IF($GF182&lt;&gt;1,IF(AND(SUM($GQ182:GR182)&lt;&gt;1),IF(AND($GE182=1,$GI182&gt;=4),1,),),0)</f>
        <v>0</v>
      </c>
      <c r="GT182" s="517">
        <f>IF($GF182&lt;&gt;1,IF(AND(SUM($GQ182:GS182)&lt;&gt;1),IF(AND($GE182=1,$GI182&gt;=2),1,),),0)</f>
        <v>0</v>
      </c>
      <c r="GU182" s="517">
        <f>IF($GF182&lt;&gt;1,IF(AND(SUM($GQ182:GT182)&lt;&gt;1),IF(AND($GE182=1,$GI182&gt;0),1,),),0)</f>
        <v>0</v>
      </c>
      <c r="GV182" s="517">
        <f>IF($GF182&lt;&gt;1,IF(AND(SUM($GQ182:GU182)&lt;&gt;1),IF($GI182&gt;=4,1,),),0)</f>
        <v>0</v>
      </c>
      <c r="GW182" s="517">
        <f>IF($GF182&lt;&gt;1,IF(AND(SUM($GQ182:GV182)&lt;&gt;1),IF($GE182=1,1,),),0)</f>
        <v>0</v>
      </c>
      <c r="GX182" s="517">
        <f>IF($GF182&lt;&gt;1,IF(AND(SUM($GQ182:GW182)&lt;&gt;1),IF($GI182&gt;=2,1,),),0)</f>
        <v>0</v>
      </c>
      <c r="GY182" s="517">
        <f>IF($GF182&lt;&gt;1,IF(AND(SUM($GQ182:GX182)&lt;&gt;1),IF($GI182&gt;0,1,),),0)</f>
        <v>0</v>
      </c>
      <c r="GZ182" s="517">
        <f t="shared" si="679"/>
        <v>0</v>
      </c>
      <c r="HA182" s="517">
        <f>IF(AND(SUM($GZ182:GZ182)&lt;&gt;1,$GP182=4,$GF182=1,$GI182&gt;0),1,0)</f>
        <v>0</v>
      </c>
      <c r="HB182" s="517">
        <f t="shared" si="680"/>
        <v>0</v>
      </c>
      <c r="HC182" s="517">
        <f t="shared" si="681"/>
        <v>0</v>
      </c>
      <c r="HD182" s="517">
        <f>IF(AND($GP182=2,SUM($HB182:HC182)&lt;&gt;1),IF(AND($GE182=1,$GJ182&gt;=0.2),1,),)</f>
        <v>0</v>
      </c>
      <c r="HE182" s="517">
        <f>IF(AND($GP182=2,SUM($HB182:HD182)&lt;&gt;1),IF(AND($GE182=1,$GJ182&gt;=0.1),1,),)</f>
        <v>0</v>
      </c>
      <c r="HF182" s="517">
        <f>IF(AND($GP182=2,SUM($HB182:HE182)&lt;&gt;1),IF(AND($GE182=1,$GI182&gt;0),1,),)</f>
        <v>0</v>
      </c>
      <c r="HG182" s="517">
        <f>IF(AND($GP182=2,SUM($HB182:HF182)&lt;&gt;1),IF($GJ182&gt;=0.2,1,),)</f>
        <v>0</v>
      </c>
      <c r="HH182" s="517">
        <f>IF(AND($GP182=2,SUM($HB182:HG182)&lt;&gt;1),IF($GE182=1,1,),)</f>
        <v>0</v>
      </c>
      <c r="HI182" s="517">
        <f>IF(AND($GP182=2,SUM($HB182:HH182)&lt;&gt;1),IF($GJ182&gt;=0.1,1,),)</f>
        <v>0</v>
      </c>
      <c r="HJ182" s="517">
        <f>IF(AND(SUM($HB182:HI182)&lt;&gt;1,$GP182=2,$GI182&gt;0),1,)</f>
        <v>0</v>
      </c>
      <c r="HK182" s="517">
        <f t="shared" si="682"/>
        <v>0</v>
      </c>
      <c r="HL182" s="517">
        <f t="shared" si="683"/>
        <v>0</v>
      </c>
      <c r="HM182" s="517">
        <f>IF(AND($GP182=3,SUM($HK182:HL182)&lt;&gt;1),IF(AND($GE182=1,$GJ182&gt;=0.1),1,),)</f>
        <v>0</v>
      </c>
      <c r="HN182" s="517">
        <f>IF(AND($GP182=3,SUM($HK182:HM182)&lt;&gt;1),IF(AND($GE182=1,$GJ182&gt;=0.05),1,),)</f>
        <v>0</v>
      </c>
      <c r="HO182" s="517">
        <f>IF(AND($GP182=3,SUM($HK182:HN182)&lt;&gt;1),IF(AND($GE182=1,$GI182&gt;0),1,),)</f>
        <v>0</v>
      </c>
      <c r="HP182" s="517">
        <f>IF(AND($GP182=3,SUM($HK182:HO182)&lt;&gt;1),IF($GJ182&gt;=0.1,1,),)</f>
        <v>0</v>
      </c>
      <c r="HQ182" s="517">
        <f>IF(AND($GP182=3,SUM($HK182:HP182)&lt;&gt;1),IF($GE182=1,1,),)</f>
        <v>0</v>
      </c>
      <c r="HR182" s="517">
        <f>IF(AND($GP182=3,SUM($HK182:HQ182)&lt;&gt;1),IF($GJ182&gt;=0.05,1,),)</f>
        <v>0</v>
      </c>
      <c r="HS182" s="517">
        <f>IF(AND(SUM($HK182:HR182)&lt;&gt;1,$GP182=3,$GF182=1,$GI182&gt;0),1,)</f>
        <v>0</v>
      </c>
      <c r="HT182" s="831"/>
      <c r="HU182" s="520">
        <f t="shared" si="684"/>
        <v>0</v>
      </c>
      <c r="HV182" s="521">
        <f t="shared" si="685"/>
        <v>0</v>
      </c>
      <c r="HW182" s="521">
        <f t="shared" si="686"/>
        <v>0</v>
      </c>
      <c r="HX182" s="521">
        <f t="shared" si="687"/>
        <v>0</v>
      </c>
      <c r="HY182" s="521">
        <f t="shared" si="688"/>
        <v>0</v>
      </c>
      <c r="HZ182" s="521">
        <f t="shared" si="689"/>
        <v>0</v>
      </c>
      <c r="IA182" s="521">
        <f t="shared" si="690"/>
        <v>0</v>
      </c>
      <c r="IB182" s="521">
        <f t="shared" si="691"/>
        <v>0</v>
      </c>
      <c r="IC182" s="521">
        <f t="shared" si="692"/>
        <v>0</v>
      </c>
      <c r="ID182" s="521">
        <f t="shared" si="693"/>
        <v>0</v>
      </c>
      <c r="IE182" s="521">
        <f t="shared" si="694"/>
        <v>0</v>
      </c>
      <c r="IF182" s="521">
        <f t="shared" si="695"/>
        <v>0</v>
      </c>
      <c r="IG182" s="521">
        <f t="shared" si="696"/>
        <v>0</v>
      </c>
      <c r="IH182" s="521">
        <f t="shared" si="697"/>
        <v>0</v>
      </c>
      <c r="II182" s="521">
        <f t="shared" si="698"/>
        <v>0</v>
      </c>
      <c r="IJ182" s="521">
        <f t="shared" si="699"/>
        <v>0</v>
      </c>
      <c r="IK182" s="521">
        <f t="shared" si="700"/>
        <v>0</v>
      </c>
      <c r="IL182" s="521">
        <f t="shared" si="701"/>
        <v>0</v>
      </c>
      <c r="IM182" s="521">
        <f t="shared" si="702"/>
        <v>0</v>
      </c>
      <c r="IN182" s="521">
        <f t="shared" si="777"/>
        <v>0</v>
      </c>
      <c r="IO182" s="521">
        <f t="shared" si="778"/>
        <v>0</v>
      </c>
      <c r="IP182" s="521">
        <f t="shared" si="779"/>
        <v>0</v>
      </c>
      <c r="IQ182" s="521">
        <f t="shared" si="780"/>
        <v>0</v>
      </c>
      <c r="IR182" s="521">
        <f t="shared" si="781"/>
        <v>0</v>
      </c>
      <c r="IS182" s="521">
        <f t="shared" si="782"/>
        <v>0</v>
      </c>
      <c r="IT182" s="521">
        <f t="shared" si="783"/>
        <v>0</v>
      </c>
      <c r="IU182" s="521">
        <f t="shared" si="784"/>
        <v>0</v>
      </c>
      <c r="IV182" s="521">
        <f t="shared" si="785"/>
        <v>0</v>
      </c>
      <c r="IW182" s="823">
        <f t="shared" si="786"/>
        <v>0</v>
      </c>
      <c r="IX182" s="521">
        <f t="shared" si="787"/>
        <v>0</v>
      </c>
      <c r="IY182" s="521">
        <f t="shared" si="788"/>
        <v>0</v>
      </c>
      <c r="IZ182" s="823">
        <f t="shared" si="703"/>
        <v>0</v>
      </c>
      <c r="JA182" s="521">
        <f t="shared" si="789"/>
        <v>0</v>
      </c>
      <c r="JB182" s="521">
        <f t="shared" si="790"/>
        <v>0</v>
      </c>
      <c r="JC182" s="521">
        <f t="shared" si="791"/>
        <v>0</v>
      </c>
      <c r="JD182" s="521">
        <f t="shared" si="704"/>
        <v>0</v>
      </c>
      <c r="JE182" s="521">
        <f t="shared" si="705"/>
        <v>0</v>
      </c>
      <c r="JF182" s="521">
        <f t="shared" si="706"/>
        <v>0</v>
      </c>
      <c r="JG182" s="521">
        <f t="shared" si="707"/>
        <v>0</v>
      </c>
      <c r="JH182" s="521">
        <f t="shared" si="708"/>
        <v>0</v>
      </c>
      <c r="JI182" s="521">
        <f t="shared" si="709"/>
        <v>0</v>
      </c>
      <c r="JJ182" s="521">
        <f t="shared" si="710"/>
        <v>0</v>
      </c>
      <c r="JK182" s="521">
        <f t="shared" si="711"/>
        <v>0</v>
      </c>
      <c r="JL182" s="521">
        <f t="shared" si="712"/>
        <v>0</v>
      </c>
      <c r="JM182" s="521">
        <f t="shared" si="713"/>
        <v>0</v>
      </c>
      <c r="JN182" s="521">
        <f t="shared" si="714"/>
        <v>0</v>
      </c>
      <c r="JO182" s="521">
        <f t="shared" si="715"/>
        <v>0</v>
      </c>
      <c r="JP182" s="521">
        <f t="shared" si="716"/>
        <v>0</v>
      </c>
      <c r="JQ182" s="521">
        <f t="shared" si="717"/>
        <v>0</v>
      </c>
      <c r="JR182" s="521">
        <f t="shared" si="718"/>
        <v>0</v>
      </c>
      <c r="JS182" s="521">
        <f t="shared" si="719"/>
        <v>0</v>
      </c>
      <c r="JT182" s="521">
        <f t="shared" si="720"/>
        <v>0</v>
      </c>
      <c r="JU182" s="521">
        <f t="shared" si="721"/>
        <v>0</v>
      </c>
      <c r="JV182" s="521">
        <f t="shared" si="722"/>
        <v>0</v>
      </c>
      <c r="JW182" s="521">
        <f t="shared" si="723"/>
        <v>0</v>
      </c>
      <c r="JX182" s="521">
        <f t="shared" si="724"/>
        <v>0</v>
      </c>
      <c r="JY182" s="521">
        <f t="shared" si="725"/>
        <v>0</v>
      </c>
      <c r="JZ182" s="521">
        <f t="shared" si="726"/>
        <v>0</v>
      </c>
      <c r="KA182" s="521">
        <f t="shared" si="727"/>
        <v>0</v>
      </c>
      <c r="KB182" s="521">
        <f t="shared" si="728"/>
        <v>0</v>
      </c>
      <c r="KC182" s="521">
        <f t="shared" si="729"/>
        <v>0</v>
      </c>
      <c r="KD182" s="521">
        <f t="shared" si="730"/>
        <v>0</v>
      </c>
      <c r="KE182" s="521">
        <f t="shared" si="731"/>
        <v>0</v>
      </c>
      <c r="KF182" s="521">
        <f t="shared" si="792"/>
        <v>0</v>
      </c>
      <c r="KG182" s="521">
        <f t="shared" si="732"/>
        <v>0</v>
      </c>
      <c r="KH182" s="521">
        <f t="shared" si="733"/>
        <v>0</v>
      </c>
      <c r="KI182" s="522">
        <f t="shared" si="734"/>
        <v>0</v>
      </c>
      <c r="KJ182" s="521">
        <f t="shared" si="793"/>
        <v>0</v>
      </c>
      <c r="KK182" s="760">
        <f>IF(H182=1,VLOOKUP(C182,'総括表 (A表)'!$E$12:$AW$542,42,FALSE),)</f>
        <v>0</v>
      </c>
      <c r="KL182" s="524">
        <f t="shared" si="735"/>
        <v>0</v>
      </c>
      <c r="KM182" s="521" t="str">
        <f t="shared" si="614"/>
        <v/>
      </c>
      <c r="KN182" s="521" t="str">
        <f t="shared" si="615"/>
        <v/>
      </c>
      <c r="KO182" s="521" t="str">
        <f t="shared" si="736"/>
        <v/>
      </c>
      <c r="KP182" s="521" t="str">
        <f t="shared" si="616"/>
        <v/>
      </c>
      <c r="KQ182" s="521" t="str">
        <f t="shared" si="617"/>
        <v/>
      </c>
      <c r="KR182" s="521" t="str">
        <f t="shared" si="618"/>
        <v/>
      </c>
      <c r="KS182" s="521" t="str">
        <f t="shared" si="619"/>
        <v/>
      </c>
      <c r="KT182" s="521" t="str">
        <f t="shared" si="620"/>
        <v/>
      </c>
      <c r="KU182" s="760" t="str">
        <f t="shared" si="621"/>
        <v/>
      </c>
      <c r="KV182" s="521" t="str">
        <f t="shared" si="794"/>
        <v/>
      </c>
      <c r="KW182" s="520">
        <f t="shared" si="623"/>
        <v>0</v>
      </c>
      <c r="KX182" s="521" t="str">
        <f t="shared" si="737"/>
        <v/>
      </c>
      <c r="KY182" s="525">
        <f t="shared" si="795"/>
        <v>0</v>
      </c>
      <c r="KZ182" s="521" t="str">
        <f t="shared" si="796"/>
        <v/>
      </c>
      <c r="LA182" s="760" t="str">
        <f t="shared" si="797"/>
        <v/>
      </c>
      <c r="LB182" s="526" t="str">
        <f t="shared" si="627"/>
        <v>○</v>
      </c>
      <c r="LC182" s="520">
        <f t="shared" si="738"/>
        <v>0</v>
      </c>
      <c r="LD182" s="527">
        <f t="shared" si="739"/>
        <v>0</v>
      </c>
      <c r="LE182" s="527" t="str">
        <f t="shared" si="740"/>
        <v/>
      </c>
      <c r="LF182" s="761" t="str">
        <f t="shared" si="741"/>
        <v/>
      </c>
      <c r="LG182" s="735" t="str">
        <f t="shared" si="798"/>
        <v/>
      </c>
      <c r="LH182" s="530" t="str">
        <f t="shared" si="799"/>
        <v>○</v>
      </c>
      <c r="LI182" s="736">
        <f t="shared" si="630"/>
        <v>0</v>
      </c>
      <c r="LJ182" s="761">
        <f t="shared" si="800"/>
        <v>0</v>
      </c>
      <c r="LK182" s="532">
        <f t="shared" si="742"/>
        <v>0</v>
      </c>
      <c r="LL182" s="533" t="str">
        <f t="shared" si="743"/>
        <v>○</v>
      </c>
      <c r="LM182" s="600">
        <f t="shared" si="801"/>
        <v>0</v>
      </c>
      <c r="LN182" s="602" t="str">
        <f t="shared" si="744"/>
        <v>○</v>
      </c>
      <c r="LO182" s="608">
        <f t="shared" si="633"/>
        <v>0</v>
      </c>
      <c r="LP182" s="521" t="str">
        <f t="shared" si="802"/>
        <v/>
      </c>
      <c r="LQ182" s="607">
        <f t="shared" si="803"/>
        <v>0</v>
      </c>
      <c r="LR182" s="521" t="str">
        <f t="shared" si="804"/>
        <v/>
      </c>
      <c r="LS182" s="519" t="str">
        <f t="shared" si="805"/>
        <v/>
      </c>
      <c r="LT182" s="526" t="str">
        <f t="shared" si="638"/>
        <v>○</v>
      </c>
      <c r="LU182" s="601" t="str">
        <f t="shared" si="745"/>
        <v/>
      </c>
      <c r="LV182" s="601">
        <f t="shared" si="746"/>
        <v>0</v>
      </c>
      <c r="LW182" s="761">
        <f t="shared" si="806"/>
        <v>0</v>
      </c>
      <c r="LX182" s="735">
        <f t="shared" si="807"/>
        <v>0</v>
      </c>
      <c r="LY182" s="530" t="str">
        <f t="shared" si="641"/>
        <v>○</v>
      </c>
      <c r="LZ182" s="736">
        <f t="shared" si="808"/>
        <v>0</v>
      </c>
      <c r="MA182" s="761">
        <f t="shared" si="809"/>
        <v>0</v>
      </c>
      <c r="MB182" s="532">
        <f t="shared" si="810"/>
        <v>0</v>
      </c>
      <c r="MC182" s="533" t="str">
        <f t="shared" si="747"/>
        <v>○</v>
      </c>
      <c r="MD182" s="473">
        <f>IF(AND($H182=1,$T182=1),SUMIF($E$14:$E$213,E182,$CA$14:CA381),0)</f>
        <v>0</v>
      </c>
      <c r="ME182" s="856" t="str">
        <f t="shared" si="645"/>
        <v>○</v>
      </c>
      <c r="MF182" s="869" t="str">
        <f t="shared" si="748"/>
        <v/>
      </c>
      <c r="MG182" s="870" t="str">
        <f t="shared" si="811"/>
        <v/>
      </c>
      <c r="MH182" s="871" t="str">
        <f t="shared" si="812"/>
        <v/>
      </c>
      <c r="MI182" s="872" t="str">
        <f t="shared" si="749"/>
        <v/>
      </c>
      <c r="MJ182" s="873" t="str">
        <f t="shared" si="813"/>
        <v/>
      </c>
      <c r="MK182" s="874">
        <f t="shared" si="814"/>
        <v>0</v>
      </c>
    </row>
    <row r="183" spans="1:349" s="739" customFormat="1" ht="18.649999999999999" customHeight="1">
      <c r="A183" s="610">
        <f t="shared" si="815"/>
        <v>0</v>
      </c>
      <c r="B183" s="610">
        <f t="shared" si="816"/>
        <v>0</v>
      </c>
      <c r="C183" s="610">
        <f t="shared" si="817"/>
        <v>0</v>
      </c>
      <c r="D183" s="610">
        <f t="shared" si="818"/>
        <v>0</v>
      </c>
      <c r="E183" s="610">
        <f t="shared" si="819"/>
        <v>0</v>
      </c>
      <c r="F183" s="610">
        <f t="shared" si="820"/>
        <v>0</v>
      </c>
      <c r="G183" s="610">
        <f t="shared" si="821"/>
        <v>0</v>
      </c>
      <c r="H183" s="610">
        <f t="shared" si="822"/>
        <v>0</v>
      </c>
      <c r="I183" s="611">
        <f t="shared" si="576"/>
        <v>170</v>
      </c>
      <c r="J183" s="719"/>
      <c r="K183" s="720"/>
      <c r="L183" s="720"/>
      <c r="M183" s="720"/>
      <c r="N183" s="924"/>
      <c r="O183" s="918"/>
      <c r="P183" s="742"/>
      <c r="Q183" s="637">
        <f t="shared" si="650"/>
        <v>0</v>
      </c>
      <c r="R183" s="723"/>
      <c r="S183" s="724"/>
      <c r="T183" s="724"/>
      <c r="U183" s="724"/>
      <c r="V183" s="762">
        <f t="shared" si="823"/>
        <v>0</v>
      </c>
      <c r="W183" s="741"/>
      <c r="X183" s="745"/>
      <c r="Y183" s="745"/>
      <c r="Z183" s="741"/>
      <c r="AA183" s="639" t="str">
        <f t="shared" si="651"/>
        <v/>
      </c>
      <c r="AB183" s="640" t="str">
        <f t="shared" si="652"/>
        <v/>
      </c>
      <c r="AC183" s="731"/>
      <c r="AD183" s="641">
        <f t="shared" si="653"/>
        <v>0</v>
      </c>
      <c r="AE183" s="729"/>
      <c r="AF183" s="728">
        <f>'整理番号表 （R6時） '!$AC183</f>
        <v>0</v>
      </c>
      <c r="AG183" s="730">
        <f t="shared" si="824"/>
        <v>0</v>
      </c>
      <c r="AH183" s="731"/>
      <c r="AI183" s="731"/>
      <c r="AJ183" s="639">
        <f>IF(AI183&lt;&gt;0,VLOOKUP(AI183,'整理番号表 （R6時） '!$B$20:$F$47,2,FALSE),)</f>
        <v>0</v>
      </c>
      <c r="AK183" s="733"/>
      <c r="AL183" s="733"/>
      <c r="AM183" s="733"/>
      <c r="AN183" s="752"/>
      <c r="AO183" s="644" t="str">
        <f>IF(AND($S183=1,$AN183&lt;&gt;0),VLOOKUP(AN183,'整理番号表 （R6時） '!$P$6:$Q$39,2,FALSE),IF(AND($T183=1,$AN183&gt;0,$AN183&lt;=8),VLOOKUP($AN183,'整理番号表 （R6時） '!$P$6:$Q$13,2,FALSE),IF($AN183&gt;=9,"ﾘｰｽは1～8の数字を選択","")))</f>
        <v/>
      </c>
      <c r="AP183" s="865"/>
      <c r="AQ183" s="645">
        <f t="shared" si="654"/>
        <v>0</v>
      </c>
      <c r="AR183" s="810"/>
      <c r="AS183" s="741"/>
      <c r="AT183" s="756"/>
      <c r="AU183" s="757"/>
      <c r="AV183" s="755"/>
      <c r="AW183" s="752"/>
      <c r="AX183" s="751">
        <f>IF(AW183&lt;&gt;0,VLOOKUP(AW183,'整理番号表 （R6時） '!$P$43:$R$49,2,FALSE),)</f>
        <v>0</v>
      </c>
      <c r="AY183" s="758"/>
      <c r="AZ183" s="757"/>
      <c r="BA183" s="755"/>
      <c r="BB183" s="754"/>
      <c r="BC183" s="759">
        <f t="shared" si="655"/>
        <v>0</v>
      </c>
      <c r="BD183" s="763">
        <f t="shared" si="757"/>
        <v>0</v>
      </c>
      <c r="BE183" s="759">
        <f t="shared" si="656"/>
        <v>0</v>
      </c>
      <c r="BF183" s="508"/>
      <c r="BG183" s="508"/>
      <c r="BH183" s="508"/>
      <c r="BI183" s="509"/>
      <c r="BJ183" s="770" t="str">
        <f t="shared" si="657"/>
        <v/>
      </c>
      <c r="BK183" s="772" t="str">
        <f t="shared" si="658"/>
        <v/>
      </c>
      <c r="BL183" s="648">
        <f t="shared" si="659"/>
        <v>0</v>
      </c>
      <c r="BM183" s="836"/>
      <c r="BN183" s="748"/>
      <c r="BO183" s="593"/>
      <c r="BP183" s="902"/>
      <c r="BQ183" s="756"/>
      <c r="BR183" s="756"/>
      <c r="BS183" s="756"/>
      <c r="BT183" s="929" t="str">
        <f t="shared" si="752"/>
        <v/>
      </c>
      <c r="BU183" s="911"/>
      <c r="BV183" s="752"/>
      <c r="BW183" s="751">
        <f>IF(BV183&lt;&gt;0,VLOOKUP(BV183,'整理番号表 （R6時） '!$P$43:$R$49,2,FALSE),)</f>
        <v>0</v>
      </c>
      <c r="BX183" s="758"/>
      <c r="BY183" s="757"/>
      <c r="BZ183" s="759" t="str">
        <f t="shared" si="660"/>
        <v/>
      </c>
      <c r="CA183" s="712"/>
      <c r="CB183" s="759">
        <f t="shared" si="661"/>
        <v>0</v>
      </c>
      <c r="CC183" s="763" t="str">
        <f t="shared" si="758"/>
        <v/>
      </c>
      <c r="CD183" s="754"/>
      <c r="CE183" s="754"/>
      <c r="CF183" s="759">
        <f t="shared" si="662"/>
        <v>0</v>
      </c>
      <c r="CG183" s="748"/>
      <c r="CH183" s="748"/>
      <c r="CI183" s="622"/>
      <c r="CJ183" s="853"/>
      <c r="CK183" s="854"/>
      <c r="CL183" s="665" t="str">
        <f t="shared" si="663"/>
        <v/>
      </c>
      <c r="CM183" s="666" t="str">
        <f t="shared" si="759"/>
        <v/>
      </c>
      <c r="CN183" s="744"/>
      <c r="CO183" s="496"/>
      <c r="CP183" s="762" t="str">
        <f t="shared" si="760"/>
        <v/>
      </c>
      <c r="CQ183" s="740"/>
      <c r="CR183" s="749"/>
      <c r="CS183" s="740"/>
      <c r="CT183" s="740"/>
      <c r="CU183" s="740"/>
      <c r="CV183" s="649" t="str">
        <f t="shared" si="664"/>
        <v/>
      </c>
      <c r="CW183" s="547">
        <f t="shared" si="665"/>
        <v>0</v>
      </c>
      <c r="CX183" s="762" t="str">
        <f t="shared" si="761"/>
        <v/>
      </c>
      <c r="CY183" s="715"/>
      <c r="CZ183" s="740"/>
      <c r="DA183" s="715"/>
      <c r="DB183" s="715"/>
      <c r="DC183" s="714"/>
      <c r="DD183" s="649" t="str">
        <f t="shared" si="666"/>
        <v/>
      </c>
      <c r="DE183" s="547" t="str">
        <f t="shared" si="667"/>
        <v/>
      </c>
      <c r="DF183" s="762">
        <f t="shared" si="668"/>
        <v>0</v>
      </c>
      <c r="DG183" s="762" t="str">
        <f t="shared" si="669"/>
        <v/>
      </c>
      <c r="DH183" s="762">
        <f t="shared" si="670"/>
        <v>0</v>
      </c>
      <c r="DI183" s="762">
        <f t="shared" si="671"/>
        <v>0</v>
      </c>
      <c r="DJ183" s="762">
        <f t="shared" si="672"/>
        <v>0</v>
      </c>
      <c r="DK183" s="762">
        <f t="shared" si="673"/>
        <v>0</v>
      </c>
      <c r="DL183" s="762">
        <f t="shared" si="674"/>
        <v>0</v>
      </c>
      <c r="DM183" s="762" t="str">
        <f t="shared" si="675"/>
        <v/>
      </c>
      <c r="DN183" s="855"/>
      <c r="DO183" s="661">
        <f t="shared" si="762"/>
        <v>0</v>
      </c>
      <c r="DP183" s="336">
        <f t="shared" si="762"/>
        <v>0</v>
      </c>
      <c r="DQ183" s="336">
        <f t="shared" si="762"/>
        <v>0</v>
      </c>
      <c r="DR183" s="336">
        <f t="shared" si="762"/>
        <v>0</v>
      </c>
      <c r="DS183" s="336">
        <f t="shared" si="762"/>
        <v>0</v>
      </c>
      <c r="DT183" s="336">
        <f t="shared" si="762"/>
        <v>0</v>
      </c>
      <c r="DU183" s="336">
        <f t="shared" si="763"/>
        <v>0</v>
      </c>
      <c r="DV183" s="336">
        <f t="shared" si="764"/>
        <v>0</v>
      </c>
      <c r="DW183" s="336">
        <f t="shared" si="764"/>
        <v>0</v>
      </c>
      <c r="DX183" s="336">
        <f t="shared" si="764"/>
        <v>0</v>
      </c>
      <c r="DY183" s="336">
        <f t="shared" si="764"/>
        <v>0</v>
      </c>
      <c r="DZ183" s="336">
        <f t="shared" si="764"/>
        <v>0</v>
      </c>
      <c r="EA183" s="336">
        <f t="shared" si="764"/>
        <v>0</v>
      </c>
      <c r="EB183" s="336">
        <f t="shared" si="765"/>
        <v>0</v>
      </c>
      <c r="EC183" s="336">
        <f t="shared" si="766"/>
        <v>0</v>
      </c>
      <c r="ED183" s="336">
        <f t="shared" si="767"/>
        <v>0</v>
      </c>
      <c r="EE183" s="336">
        <f t="shared" si="768"/>
        <v>0</v>
      </c>
      <c r="EF183" s="336">
        <f t="shared" si="769"/>
        <v>0</v>
      </c>
      <c r="EG183" s="390">
        <f t="shared" si="770"/>
        <v>0</v>
      </c>
      <c r="EH183" s="650">
        <f t="shared" si="676"/>
        <v>0</v>
      </c>
      <c r="EI183" s="650">
        <f>IF($AA183=1,IF(SUM($EH183:EH183)&lt;&gt;1,IF(SUM(GR183,HC183,HL183)&gt;0,1,),),)</f>
        <v>0</v>
      </c>
      <c r="EJ183" s="650">
        <f>IF($AA183=1,IF(SUM($EH183:EI183)&lt;&gt;1,IF(SUM(GS183,HD183,HM183)&gt;0,1,),),)</f>
        <v>0</v>
      </c>
      <c r="EK183" s="650">
        <f>IF($AA183=1,IF(SUM($EH183:EJ183)&lt;&gt;1,IF(SUM(GT183,HE183,HN183)&gt;0,1,),),)</f>
        <v>0</v>
      </c>
      <c r="EL183" s="650">
        <f>IF($AA183=1,IF(SUM($EH183:EK183)&lt;&gt;1,IF(SUM(GU183,GZ183,HF183,HO183)&gt;0,1,),),)</f>
        <v>0</v>
      </c>
      <c r="EM183" s="650">
        <f>IF($AA183=1,IF(SUM($EH183:EK183)&lt;&gt;1,IF(SUM(GV183,HG183,HP183)&gt;0,1,),),)</f>
        <v>0</v>
      </c>
      <c r="EN183" s="650">
        <f>IF($AA183=1,IF(SUM($EH183:EL183)&lt;&gt;1,IF(SUM(GW183,HH183,HQ183)&gt;0,1,),),)</f>
        <v>0</v>
      </c>
      <c r="EO183" s="650">
        <f>IF($AA183=1,IF(SUM($EH183:EM183)&lt;&gt;1,IF(SUM(GX183,HI183,HR183)&gt;0,1,),),)</f>
        <v>0</v>
      </c>
      <c r="EP183" s="650">
        <f>IF($AA183=1,IF(SUM($EH183:EO183)&lt;&gt;1,IF(SUM(GY183,HJ183,HS183,HA183)&gt;0,1,),),)</f>
        <v>0</v>
      </c>
      <c r="EQ183" s="818"/>
      <c r="ER183" s="818"/>
      <c r="ES183" s="818"/>
      <c r="ET183" s="818"/>
      <c r="EU183" s="818"/>
      <c r="EV183" s="818"/>
      <c r="EW183" s="59"/>
      <c r="EX183" s="59"/>
      <c r="EY183" s="59"/>
      <c r="EZ183" s="59"/>
      <c r="FA183" s="59"/>
      <c r="FB183" s="650">
        <f t="shared" si="589"/>
        <v>0</v>
      </c>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11"/>
      <c r="GB183" s="59"/>
      <c r="GC183" s="932"/>
      <c r="GD183" s="662"/>
      <c r="GE183" s="512"/>
      <c r="GF183" s="513"/>
      <c r="GG183" s="514"/>
      <c r="GH183" s="514"/>
      <c r="GI183" s="515">
        <f t="shared" si="771"/>
        <v>0</v>
      </c>
      <c r="GJ183" s="516">
        <f t="shared" si="772"/>
        <v>0</v>
      </c>
      <c r="GK183" s="517">
        <f t="shared" si="592"/>
        <v>0</v>
      </c>
      <c r="GL183" s="518">
        <f t="shared" si="773"/>
        <v>0</v>
      </c>
      <c r="GM183" s="518">
        <f t="shared" si="774"/>
        <v>0</v>
      </c>
      <c r="GN183" s="518">
        <f t="shared" si="775"/>
        <v>0</v>
      </c>
      <c r="GO183" s="518">
        <f t="shared" si="776"/>
        <v>0</v>
      </c>
      <c r="GP183" s="517">
        <f t="shared" si="677"/>
        <v>0</v>
      </c>
      <c r="GQ183" s="517">
        <f t="shared" si="678"/>
        <v>0</v>
      </c>
      <c r="GR183" s="517">
        <f>IF($GF183&lt;&gt;1,IF(AND(SUM($GQ183:GQ183)&lt;&gt;1),IF($GI183&gt;=10,1,),),0)</f>
        <v>0</v>
      </c>
      <c r="GS183" s="517">
        <f>IF($GF183&lt;&gt;1,IF(AND(SUM($GQ183:GR183)&lt;&gt;1),IF(AND($GE183=1,$GI183&gt;=4),1,),),0)</f>
        <v>0</v>
      </c>
      <c r="GT183" s="517">
        <f>IF($GF183&lt;&gt;1,IF(AND(SUM($GQ183:GS183)&lt;&gt;1),IF(AND($GE183=1,$GI183&gt;=2),1,),),0)</f>
        <v>0</v>
      </c>
      <c r="GU183" s="517">
        <f>IF($GF183&lt;&gt;1,IF(AND(SUM($GQ183:GT183)&lt;&gt;1),IF(AND($GE183=1,$GI183&gt;0),1,),),0)</f>
        <v>0</v>
      </c>
      <c r="GV183" s="517">
        <f>IF($GF183&lt;&gt;1,IF(AND(SUM($GQ183:GU183)&lt;&gt;1),IF($GI183&gt;=4,1,),),0)</f>
        <v>0</v>
      </c>
      <c r="GW183" s="517">
        <f>IF($GF183&lt;&gt;1,IF(AND(SUM($GQ183:GV183)&lt;&gt;1),IF($GE183=1,1,),),0)</f>
        <v>0</v>
      </c>
      <c r="GX183" s="517">
        <f>IF($GF183&lt;&gt;1,IF(AND(SUM($GQ183:GW183)&lt;&gt;1),IF($GI183&gt;=2,1,),),0)</f>
        <v>0</v>
      </c>
      <c r="GY183" s="517">
        <f>IF($GF183&lt;&gt;1,IF(AND(SUM($GQ183:GX183)&lt;&gt;1),IF($GI183&gt;0,1,),),0)</f>
        <v>0</v>
      </c>
      <c r="GZ183" s="517">
        <f t="shared" si="679"/>
        <v>0</v>
      </c>
      <c r="HA183" s="517">
        <f>IF(AND(SUM($GZ183:GZ183)&lt;&gt;1,$GP183=4,$GF183=1,$GI183&gt;0),1,0)</f>
        <v>0</v>
      </c>
      <c r="HB183" s="517">
        <f t="shared" si="680"/>
        <v>0</v>
      </c>
      <c r="HC183" s="517">
        <f t="shared" si="681"/>
        <v>0</v>
      </c>
      <c r="HD183" s="517">
        <f>IF(AND($GP183=2,SUM($HB183:HC183)&lt;&gt;1),IF(AND($GE183=1,$GJ183&gt;=0.2),1,),)</f>
        <v>0</v>
      </c>
      <c r="HE183" s="517">
        <f>IF(AND($GP183=2,SUM($HB183:HD183)&lt;&gt;1),IF(AND($GE183=1,$GJ183&gt;=0.1),1,),)</f>
        <v>0</v>
      </c>
      <c r="HF183" s="517">
        <f>IF(AND($GP183=2,SUM($HB183:HE183)&lt;&gt;1),IF(AND($GE183=1,$GI183&gt;0),1,),)</f>
        <v>0</v>
      </c>
      <c r="HG183" s="517">
        <f>IF(AND($GP183=2,SUM($HB183:HF183)&lt;&gt;1),IF($GJ183&gt;=0.2,1,),)</f>
        <v>0</v>
      </c>
      <c r="HH183" s="517">
        <f>IF(AND($GP183=2,SUM($HB183:HG183)&lt;&gt;1),IF($GE183=1,1,),)</f>
        <v>0</v>
      </c>
      <c r="HI183" s="517">
        <f>IF(AND($GP183=2,SUM($HB183:HH183)&lt;&gt;1),IF($GJ183&gt;=0.1,1,),)</f>
        <v>0</v>
      </c>
      <c r="HJ183" s="517">
        <f>IF(AND(SUM($HB183:HI183)&lt;&gt;1,$GP183=2,$GI183&gt;0),1,)</f>
        <v>0</v>
      </c>
      <c r="HK183" s="517">
        <f t="shared" si="682"/>
        <v>0</v>
      </c>
      <c r="HL183" s="517">
        <f t="shared" si="683"/>
        <v>0</v>
      </c>
      <c r="HM183" s="517">
        <f>IF(AND($GP183=3,SUM($HK183:HL183)&lt;&gt;1),IF(AND($GE183=1,$GJ183&gt;=0.1),1,),)</f>
        <v>0</v>
      </c>
      <c r="HN183" s="517">
        <f>IF(AND($GP183=3,SUM($HK183:HM183)&lt;&gt;1),IF(AND($GE183=1,$GJ183&gt;=0.05),1,),)</f>
        <v>0</v>
      </c>
      <c r="HO183" s="517">
        <f>IF(AND($GP183=3,SUM($HK183:HN183)&lt;&gt;1),IF(AND($GE183=1,$GI183&gt;0),1,),)</f>
        <v>0</v>
      </c>
      <c r="HP183" s="517">
        <f>IF(AND($GP183=3,SUM($HK183:HO183)&lt;&gt;1),IF($GJ183&gt;=0.1,1,),)</f>
        <v>0</v>
      </c>
      <c r="HQ183" s="517">
        <f>IF(AND($GP183=3,SUM($HK183:HP183)&lt;&gt;1),IF($GE183=1,1,),)</f>
        <v>0</v>
      </c>
      <c r="HR183" s="517">
        <f>IF(AND($GP183=3,SUM($HK183:HQ183)&lt;&gt;1),IF($GJ183&gt;=0.05,1,),)</f>
        <v>0</v>
      </c>
      <c r="HS183" s="517">
        <f>IF(AND(SUM($HK183:HR183)&lt;&gt;1,$GP183=3,$GF183=1,$GI183&gt;0),1,)</f>
        <v>0</v>
      </c>
      <c r="HT183" s="831"/>
      <c r="HU183" s="520">
        <f t="shared" si="684"/>
        <v>0</v>
      </c>
      <c r="HV183" s="521">
        <f t="shared" si="685"/>
        <v>0</v>
      </c>
      <c r="HW183" s="521">
        <f t="shared" si="686"/>
        <v>0</v>
      </c>
      <c r="HX183" s="521">
        <f t="shared" si="687"/>
        <v>0</v>
      </c>
      <c r="HY183" s="521">
        <f t="shared" si="688"/>
        <v>0</v>
      </c>
      <c r="HZ183" s="521">
        <f t="shared" si="689"/>
        <v>0</v>
      </c>
      <c r="IA183" s="521">
        <f t="shared" si="690"/>
        <v>0</v>
      </c>
      <c r="IB183" s="521">
        <f t="shared" si="691"/>
        <v>0</v>
      </c>
      <c r="IC183" s="521">
        <f t="shared" si="692"/>
        <v>0</v>
      </c>
      <c r="ID183" s="521">
        <f t="shared" si="693"/>
        <v>0</v>
      </c>
      <c r="IE183" s="521">
        <f t="shared" si="694"/>
        <v>0</v>
      </c>
      <c r="IF183" s="521">
        <f t="shared" si="695"/>
        <v>0</v>
      </c>
      <c r="IG183" s="521">
        <f t="shared" si="696"/>
        <v>0</v>
      </c>
      <c r="IH183" s="521">
        <f t="shared" si="697"/>
        <v>0</v>
      </c>
      <c r="II183" s="521">
        <f t="shared" si="698"/>
        <v>0</v>
      </c>
      <c r="IJ183" s="521">
        <f t="shared" si="699"/>
        <v>0</v>
      </c>
      <c r="IK183" s="521">
        <f t="shared" si="700"/>
        <v>0</v>
      </c>
      <c r="IL183" s="521">
        <f t="shared" si="701"/>
        <v>0</v>
      </c>
      <c r="IM183" s="521">
        <f t="shared" si="702"/>
        <v>0</v>
      </c>
      <c r="IN183" s="521">
        <f t="shared" si="777"/>
        <v>0</v>
      </c>
      <c r="IO183" s="521">
        <f t="shared" si="778"/>
        <v>0</v>
      </c>
      <c r="IP183" s="521">
        <f t="shared" si="779"/>
        <v>0</v>
      </c>
      <c r="IQ183" s="521">
        <f t="shared" si="780"/>
        <v>0</v>
      </c>
      <c r="IR183" s="521">
        <f t="shared" si="781"/>
        <v>0</v>
      </c>
      <c r="IS183" s="521">
        <f t="shared" si="782"/>
        <v>0</v>
      </c>
      <c r="IT183" s="521">
        <f t="shared" si="783"/>
        <v>0</v>
      </c>
      <c r="IU183" s="521">
        <f t="shared" si="784"/>
        <v>0</v>
      </c>
      <c r="IV183" s="521">
        <f t="shared" si="785"/>
        <v>0</v>
      </c>
      <c r="IW183" s="823">
        <f t="shared" si="786"/>
        <v>0</v>
      </c>
      <c r="IX183" s="521">
        <f t="shared" si="787"/>
        <v>0</v>
      </c>
      <c r="IY183" s="521">
        <f t="shared" si="788"/>
        <v>0</v>
      </c>
      <c r="IZ183" s="823">
        <f t="shared" si="703"/>
        <v>0</v>
      </c>
      <c r="JA183" s="521">
        <f t="shared" si="789"/>
        <v>0</v>
      </c>
      <c r="JB183" s="521">
        <f t="shared" si="790"/>
        <v>0</v>
      </c>
      <c r="JC183" s="521">
        <f t="shared" si="791"/>
        <v>0</v>
      </c>
      <c r="JD183" s="521">
        <f t="shared" si="704"/>
        <v>0</v>
      </c>
      <c r="JE183" s="521">
        <f t="shared" si="705"/>
        <v>0</v>
      </c>
      <c r="JF183" s="521">
        <f t="shared" si="706"/>
        <v>0</v>
      </c>
      <c r="JG183" s="521">
        <f t="shared" si="707"/>
        <v>0</v>
      </c>
      <c r="JH183" s="521">
        <f t="shared" si="708"/>
        <v>0</v>
      </c>
      <c r="JI183" s="521">
        <f t="shared" si="709"/>
        <v>0</v>
      </c>
      <c r="JJ183" s="521">
        <f t="shared" si="710"/>
        <v>0</v>
      </c>
      <c r="JK183" s="521">
        <f t="shared" si="711"/>
        <v>0</v>
      </c>
      <c r="JL183" s="521">
        <f t="shared" si="712"/>
        <v>0</v>
      </c>
      <c r="JM183" s="521">
        <f t="shared" si="713"/>
        <v>0</v>
      </c>
      <c r="JN183" s="521">
        <f t="shared" si="714"/>
        <v>0</v>
      </c>
      <c r="JO183" s="521">
        <f t="shared" si="715"/>
        <v>0</v>
      </c>
      <c r="JP183" s="521">
        <f t="shared" si="716"/>
        <v>0</v>
      </c>
      <c r="JQ183" s="521">
        <f t="shared" si="717"/>
        <v>0</v>
      </c>
      <c r="JR183" s="521">
        <f t="shared" si="718"/>
        <v>0</v>
      </c>
      <c r="JS183" s="521">
        <f t="shared" si="719"/>
        <v>0</v>
      </c>
      <c r="JT183" s="521">
        <f t="shared" si="720"/>
        <v>0</v>
      </c>
      <c r="JU183" s="521">
        <f t="shared" si="721"/>
        <v>0</v>
      </c>
      <c r="JV183" s="521">
        <f t="shared" si="722"/>
        <v>0</v>
      </c>
      <c r="JW183" s="521">
        <f t="shared" si="723"/>
        <v>0</v>
      </c>
      <c r="JX183" s="521">
        <f t="shared" si="724"/>
        <v>0</v>
      </c>
      <c r="JY183" s="521">
        <f t="shared" si="725"/>
        <v>0</v>
      </c>
      <c r="JZ183" s="521">
        <f t="shared" si="726"/>
        <v>0</v>
      </c>
      <c r="KA183" s="521">
        <f t="shared" si="727"/>
        <v>0</v>
      </c>
      <c r="KB183" s="521">
        <f t="shared" si="728"/>
        <v>0</v>
      </c>
      <c r="KC183" s="521">
        <f t="shared" si="729"/>
        <v>0</v>
      </c>
      <c r="KD183" s="521">
        <f t="shared" si="730"/>
        <v>0</v>
      </c>
      <c r="KE183" s="521">
        <f t="shared" si="731"/>
        <v>0</v>
      </c>
      <c r="KF183" s="521">
        <f t="shared" si="792"/>
        <v>0</v>
      </c>
      <c r="KG183" s="521">
        <f t="shared" si="732"/>
        <v>0</v>
      </c>
      <c r="KH183" s="521">
        <f t="shared" si="733"/>
        <v>0</v>
      </c>
      <c r="KI183" s="522">
        <f t="shared" si="734"/>
        <v>0</v>
      </c>
      <c r="KJ183" s="521">
        <f t="shared" si="793"/>
        <v>0</v>
      </c>
      <c r="KK183" s="760">
        <f>IF(H183=1,VLOOKUP(C183,'総括表 (A表)'!$E$12:$AW$542,42,FALSE),)</f>
        <v>0</v>
      </c>
      <c r="KL183" s="524">
        <f t="shared" si="735"/>
        <v>0</v>
      </c>
      <c r="KM183" s="521" t="str">
        <f t="shared" si="614"/>
        <v/>
      </c>
      <c r="KN183" s="521" t="str">
        <f t="shared" si="615"/>
        <v/>
      </c>
      <c r="KO183" s="521" t="str">
        <f t="shared" si="736"/>
        <v/>
      </c>
      <c r="KP183" s="521" t="str">
        <f t="shared" si="616"/>
        <v/>
      </c>
      <c r="KQ183" s="521" t="str">
        <f t="shared" si="617"/>
        <v/>
      </c>
      <c r="KR183" s="521" t="str">
        <f t="shared" si="618"/>
        <v/>
      </c>
      <c r="KS183" s="521" t="str">
        <f t="shared" si="619"/>
        <v/>
      </c>
      <c r="KT183" s="521" t="str">
        <f t="shared" si="620"/>
        <v/>
      </c>
      <c r="KU183" s="760" t="str">
        <f t="shared" si="621"/>
        <v/>
      </c>
      <c r="KV183" s="521" t="str">
        <f t="shared" si="794"/>
        <v/>
      </c>
      <c r="KW183" s="520">
        <f t="shared" si="623"/>
        <v>0</v>
      </c>
      <c r="KX183" s="521" t="str">
        <f t="shared" si="737"/>
        <v/>
      </c>
      <c r="KY183" s="525">
        <f t="shared" si="795"/>
        <v>0</v>
      </c>
      <c r="KZ183" s="521" t="str">
        <f t="shared" si="796"/>
        <v/>
      </c>
      <c r="LA183" s="760" t="str">
        <f t="shared" si="797"/>
        <v/>
      </c>
      <c r="LB183" s="526" t="str">
        <f t="shared" si="627"/>
        <v>○</v>
      </c>
      <c r="LC183" s="520">
        <f t="shared" si="738"/>
        <v>0</v>
      </c>
      <c r="LD183" s="527">
        <f t="shared" si="739"/>
        <v>0</v>
      </c>
      <c r="LE183" s="527" t="str">
        <f t="shared" si="740"/>
        <v/>
      </c>
      <c r="LF183" s="761" t="str">
        <f t="shared" si="741"/>
        <v/>
      </c>
      <c r="LG183" s="735" t="str">
        <f t="shared" si="798"/>
        <v/>
      </c>
      <c r="LH183" s="530" t="str">
        <f t="shared" si="799"/>
        <v>○</v>
      </c>
      <c r="LI183" s="736">
        <f t="shared" si="630"/>
        <v>0</v>
      </c>
      <c r="LJ183" s="761">
        <f t="shared" si="800"/>
        <v>0</v>
      </c>
      <c r="LK183" s="532">
        <f t="shared" si="742"/>
        <v>0</v>
      </c>
      <c r="LL183" s="533" t="str">
        <f t="shared" si="743"/>
        <v>○</v>
      </c>
      <c r="LM183" s="600">
        <f t="shared" si="801"/>
        <v>0</v>
      </c>
      <c r="LN183" s="602" t="str">
        <f t="shared" si="744"/>
        <v>○</v>
      </c>
      <c r="LO183" s="608">
        <f t="shared" si="633"/>
        <v>0</v>
      </c>
      <c r="LP183" s="521" t="str">
        <f t="shared" si="802"/>
        <v/>
      </c>
      <c r="LQ183" s="607">
        <f t="shared" si="803"/>
        <v>0</v>
      </c>
      <c r="LR183" s="521" t="str">
        <f t="shared" si="804"/>
        <v/>
      </c>
      <c r="LS183" s="519" t="str">
        <f t="shared" si="805"/>
        <v/>
      </c>
      <c r="LT183" s="526" t="str">
        <f t="shared" si="638"/>
        <v>○</v>
      </c>
      <c r="LU183" s="601" t="str">
        <f t="shared" si="745"/>
        <v/>
      </c>
      <c r="LV183" s="601">
        <f t="shared" si="746"/>
        <v>0</v>
      </c>
      <c r="LW183" s="761">
        <f t="shared" si="806"/>
        <v>0</v>
      </c>
      <c r="LX183" s="735">
        <f t="shared" si="807"/>
        <v>0</v>
      </c>
      <c r="LY183" s="530" t="str">
        <f t="shared" si="641"/>
        <v>○</v>
      </c>
      <c r="LZ183" s="736">
        <f t="shared" si="808"/>
        <v>0</v>
      </c>
      <c r="MA183" s="761">
        <f t="shared" si="809"/>
        <v>0</v>
      </c>
      <c r="MB183" s="532">
        <f t="shared" si="810"/>
        <v>0</v>
      </c>
      <c r="MC183" s="533" t="str">
        <f t="shared" si="747"/>
        <v>○</v>
      </c>
      <c r="MD183" s="473">
        <f>IF(AND($H183=1,$T183=1),SUMIF($E$14:$E$213,E183,$CA$14:CA382),0)</f>
        <v>0</v>
      </c>
      <c r="ME183" s="856" t="str">
        <f t="shared" si="645"/>
        <v>○</v>
      </c>
      <c r="MF183" s="869" t="str">
        <f t="shared" si="748"/>
        <v/>
      </c>
      <c r="MG183" s="870" t="str">
        <f t="shared" si="811"/>
        <v/>
      </c>
      <c r="MH183" s="871" t="str">
        <f t="shared" si="812"/>
        <v/>
      </c>
      <c r="MI183" s="872" t="str">
        <f t="shared" si="749"/>
        <v/>
      </c>
      <c r="MJ183" s="873" t="str">
        <f t="shared" si="813"/>
        <v/>
      </c>
      <c r="MK183" s="874">
        <f t="shared" si="814"/>
        <v>0</v>
      </c>
    </row>
    <row r="184" spans="1:349" s="739" customFormat="1" ht="18.649999999999999" customHeight="1">
      <c r="A184" s="610">
        <f t="shared" si="815"/>
        <v>0</v>
      </c>
      <c r="B184" s="610">
        <f t="shared" si="816"/>
        <v>0</v>
      </c>
      <c r="C184" s="610">
        <f t="shared" si="817"/>
        <v>0</v>
      </c>
      <c r="D184" s="610">
        <f t="shared" si="818"/>
        <v>0</v>
      </c>
      <c r="E184" s="610">
        <f t="shared" si="819"/>
        <v>0</v>
      </c>
      <c r="F184" s="610">
        <f t="shared" si="820"/>
        <v>0</v>
      </c>
      <c r="G184" s="610">
        <f t="shared" si="821"/>
        <v>0</v>
      </c>
      <c r="H184" s="610">
        <f t="shared" si="822"/>
        <v>0</v>
      </c>
      <c r="I184" s="611">
        <f t="shared" si="576"/>
        <v>171</v>
      </c>
      <c r="J184" s="719"/>
      <c r="K184" s="720"/>
      <c r="L184" s="720"/>
      <c r="M184" s="720" t="s">
        <v>627</v>
      </c>
      <c r="N184" s="924"/>
      <c r="O184" s="918"/>
      <c r="P184" s="742"/>
      <c r="Q184" s="637">
        <f t="shared" si="650"/>
        <v>0</v>
      </c>
      <c r="R184" s="723"/>
      <c r="S184" s="724"/>
      <c r="T184" s="724"/>
      <c r="U184" s="724"/>
      <c r="V184" s="762">
        <f t="shared" si="823"/>
        <v>0</v>
      </c>
      <c r="W184" s="741"/>
      <c r="X184" s="745"/>
      <c r="Y184" s="745"/>
      <c r="Z184" s="741"/>
      <c r="AA184" s="639" t="str">
        <f t="shared" si="651"/>
        <v/>
      </c>
      <c r="AB184" s="640" t="str">
        <f t="shared" si="652"/>
        <v/>
      </c>
      <c r="AC184" s="731"/>
      <c r="AD184" s="641">
        <f t="shared" si="653"/>
        <v>0</v>
      </c>
      <c r="AE184" s="729"/>
      <c r="AF184" s="728">
        <f>'整理番号表 （R6時） '!$AC184</f>
        <v>0</v>
      </c>
      <c r="AG184" s="730">
        <f t="shared" si="824"/>
        <v>0</v>
      </c>
      <c r="AH184" s="731"/>
      <c r="AI184" s="731"/>
      <c r="AJ184" s="639">
        <f>IF(AI184&lt;&gt;0,VLOOKUP(AI184,'整理番号表 （R6時） '!$B$20:$F$47,2,FALSE),)</f>
        <v>0</v>
      </c>
      <c r="AK184" s="733"/>
      <c r="AL184" s="733"/>
      <c r="AM184" s="733"/>
      <c r="AN184" s="752"/>
      <c r="AO184" s="644" t="str">
        <f>IF(AND($S184=1,$AN184&lt;&gt;0),VLOOKUP(AN184,'整理番号表 （R6時） '!$P$6:$Q$39,2,FALSE),IF(AND($T184=1,$AN184&gt;0,$AN184&lt;=8),VLOOKUP($AN184,'整理番号表 （R6時） '!$P$6:$Q$13,2,FALSE),IF($AN184&gt;=9,"ﾘｰｽは1～8の数字を選択","")))</f>
        <v/>
      </c>
      <c r="AP184" s="865"/>
      <c r="AQ184" s="645">
        <f t="shared" si="654"/>
        <v>0</v>
      </c>
      <c r="AR184" s="810"/>
      <c r="AS184" s="741"/>
      <c r="AT184" s="756"/>
      <c r="AU184" s="757"/>
      <c r="AV184" s="755"/>
      <c r="AW184" s="752"/>
      <c r="AX184" s="751">
        <f>IF(AW184&lt;&gt;0,VLOOKUP(AW184,'整理番号表 （R6時） '!$P$43:$R$49,2,FALSE),)</f>
        <v>0</v>
      </c>
      <c r="AY184" s="758"/>
      <c r="AZ184" s="757"/>
      <c r="BA184" s="755"/>
      <c r="BB184" s="754"/>
      <c r="BC184" s="759">
        <f t="shared" si="655"/>
        <v>0</v>
      </c>
      <c r="BD184" s="763">
        <f t="shared" si="757"/>
        <v>0</v>
      </c>
      <c r="BE184" s="759">
        <f t="shared" si="656"/>
        <v>0</v>
      </c>
      <c r="BF184" s="508"/>
      <c r="BG184" s="508"/>
      <c r="BH184" s="508"/>
      <c r="BI184" s="509"/>
      <c r="BJ184" s="770" t="str">
        <f t="shared" si="657"/>
        <v/>
      </c>
      <c r="BK184" s="772" t="str">
        <f t="shared" si="658"/>
        <v/>
      </c>
      <c r="BL184" s="648">
        <f t="shared" si="659"/>
        <v>0</v>
      </c>
      <c r="BM184" s="836"/>
      <c r="BN184" s="748"/>
      <c r="BO184" s="593"/>
      <c r="BP184" s="902"/>
      <c r="BQ184" s="756"/>
      <c r="BR184" s="756"/>
      <c r="BS184" s="756"/>
      <c r="BT184" s="929" t="str">
        <f t="shared" ref="BT184:BT213" si="825">IF($T184&lt;&gt;1,"",IF(OR(MI184&lt;36,MI184&gt;84),"リース3～7年に修正",IF(AND($T184=1,BR184&gt;0,BS184&gt;0),DATEDIF($BR184,$BS184+1,"Y")&amp;"年"&amp;DATEDIF($BR184,$BS184+1,"YM")&amp;"ヶ月","")))</f>
        <v/>
      </c>
      <c r="BU184" s="911"/>
      <c r="BV184" s="752"/>
      <c r="BW184" s="751">
        <f>IF(BV184&lt;&gt;0,VLOOKUP(BV184,'整理番号表 （R6時） '!$P$43:$R$49,2,FALSE),)</f>
        <v>0</v>
      </c>
      <c r="BX184" s="758"/>
      <c r="BY184" s="757"/>
      <c r="BZ184" s="759" t="str">
        <f t="shared" si="660"/>
        <v/>
      </c>
      <c r="CA184" s="712"/>
      <c r="CB184" s="759">
        <f t="shared" si="661"/>
        <v>0</v>
      </c>
      <c r="CC184" s="763" t="str">
        <f t="shared" si="758"/>
        <v/>
      </c>
      <c r="CD184" s="754"/>
      <c r="CE184" s="754"/>
      <c r="CF184" s="759">
        <f t="shared" si="662"/>
        <v>0</v>
      </c>
      <c r="CG184" s="748"/>
      <c r="CH184" s="748"/>
      <c r="CI184" s="622"/>
      <c r="CJ184" s="853"/>
      <c r="CK184" s="854"/>
      <c r="CL184" s="665" t="str">
        <f t="shared" si="663"/>
        <v/>
      </c>
      <c r="CM184" s="666" t="str">
        <f t="shared" si="759"/>
        <v/>
      </c>
      <c r="CN184" s="744"/>
      <c r="CO184" s="496"/>
      <c r="CP184" s="762" t="str">
        <f t="shared" si="760"/>
        <v/>
      </c>
      <c r="CQ184" s="740"/>
      <c r="CR184" s="749"/>
      <c r="CS184" s="740"/>
      <c r="CT184" s="740"/>
      <c r="CU184" s="740"/>
      <c r="CV184" s="649" t="str">
        <f t="shared" si="664"/>
        <v/>
      </c>
      <c r="CW184" s="547">
        <f t="shared" si="665"/>
        <v>0</v>
      </c>
      <c r="CX184" s="762" t="str">
        <f t="shared" si="761"/>
        <v/>
      </c>
      <c r="CY184" s="715"/>
      <c r="CZ184" s="740"/>
      <c r="DA184" s="715"/>
      <c r="DB184" s="715"/>
      <c r="DC184" s="714"/>
      <c r="DD184" s="649" t="str">
        <f t="shared" si="666"/>
        <v/>
      </c>
      <c r="DE184" s="547" t="str">
        <f t="shared" si="667"/>
        <v/>
      </c>
      <c r="DF184" s="762">
        <f t="shared" si="668"/>
        <v>0</v>
      </c>
      <c r="DG184" s="762" t="str">
        <f t="shared" si="669"/>
        <v/>
      </c>
      <c r="DH184" s="762">
        <f t="shared" si="670"/>
        <v>0</v>
      </c>
      <c r="DI184" s="762">
        <f t="shared" si="671"/>
        <v>0</v>
      </c>
      <c r="DJ184" s="762">
        <f t="shared" si="672"/>
        <v>0</v>
      </c>
      <c r="DK184" s="762">
        <f t="shared" si="673"/>
        <v>0</v>
      </c>
      <c r="DL184" s="762">
        <f t="shared" si="674"/>
        <v>0</v>
      </c>
      <c r="DM184" s="762" t="str">
        <f t="shared" si="675"/>
        <v/>
      </c>
      <c r="DN184" s="855"/>
      <c r="DO184" s="661">
        <f t="shared" ref="DO184:DT193" si="826">IF(OR($CQ184&lt;=0,$CU184&lt;=0),0,IF(AND($AA184=1,$H184=1,$FU184&lt;&gt;1,DO$2&lt;=$CV184,$CV184&lt;DP$2),1,))</f>
        <v>0</v>
      </c>
      <c r="DP184" s="336">
        <f t="shared" si="826"/>
        <v>0</v>
      </c>
      <c r="DQ184" s="336">
        <f t="shared" si="826"/>
        <v>0</v>
      </c>
      <c r="DR184" s="336">
        <f t="shared" si="826"/>
        <v>0</v>
      </c>
      <c r="DS184" s="336">
        <f t="shared" si="826"/>
        <v>0</v>
      </c>
      <c r="DT184" s="336">
        <f t="shared" si="826"/>
        <v>0</v>
      </c>
      <c r="DU184" s="336">
        <f t="shared" si="763"/>
        <v>0</v>
      </c>
      <c r="DV184" s="336">
        <f t="shared" ref="DV184:EA193" si="827">IF($CU184&lt;0,0,IF(AND($AA184=1,$H184=1,$FU184&lt;&gt;1,DV$2&lt;=$CW184,$CW184&lt;DW$2),1,))</f>
        <v>0</v>
      </c>
      <c r="DW184" s="336">
        <f t="shared" si="827"/>
        <v>0</v>
      </c>
      <c r="DX184" s="336">
        <f t="shared" si="827"/>
        <v>0</v>
      </c>
      <c r="DY184" s="336">
        <f t="shared" si="827"/>
        <v>0</v>
      </c>
      <c r="DZ184" s="336">
        <f t="shared" si="827"/>
        <v>0</v>
      </c>
      <c r="EA184" s="336">
        <f t="shared" si="827"/>
        <v>0</v>
      </c>
      <c r="EB184" s="336">
        <f t="shared" si="765"/>
        <v>0</v>
      </c>
      <c r="EC184" s="336">
        <f t="shared" si="766"/>
        <v>0</v>
      </c>
      <c r="ED184" s="336">
        <f t="shared" si="767"/>
        <v>0</v>
      </c>
      <c r="EE184" s="336">
        <f t="shared" si="768"/>
        <v>0</v>
      </c>
      <c r="EF184" s="336">
        <f t="shared" si="769"/>
        <v>0</v>
      </c>
      <c r="EG184" s="390">
        <f t="shared" si="770"/>
        <v>0</v>
      </c>
      <c r="EH184" s="650">
        <f t="shared" si="676"/>
        <v>0</v>
      </c>
      <c r="EI184" s="650">
        <f>IF($AA184=1,IF(SUM($EH184:EH184)&lt;&gt;1,IF(SUM(GR184,HC184,HL184)&gt;0,1,),),)</f>
        <v>0</v>
      </c>
      <c r="EJ184" s="650">
        <f>IF($AA184=1,IF(SUM($EH184:EI184)&lt;&gt;1,IF(SUM(GS184,HD184,HM184)&gt;0,1,),),)</f>
        <v>0</v>
      </c>
      <c r="EK184" s="650">
        <f>IF($AA184=1,IF(SUM($EH184:EJ184)&lt;&gt;1,IF(SUM(GT184,HE184,HN184)&gt;0,1,),),)</f>
        <v>0</v>
      </c>
      <c r="EL184" s="650">
        <f>IF($AA184=1,IF(SUM($EH184:EK184)&lt;&gt;1,IF(SUM(GU184,GZ184,HF184,HO184)&gt;0,1,),),)</f>
        <v>0</v>
      </c>
      <c r="EM184" s="650">
        <f>IF($AA184=1,IF(SUM($EH184:EK184)&lt;&gt;1,IF(SUM(GV184,HG184,HP184)&gt;0,1,),),)</f>
        <v>0</v>
      </c>
      <c r="EN184" s="650">
        <f>IF($AA184=1,IF(SUM($EH184:EL184)&lt;&gt;1,IF(SUM(GW184,HH184,HQ184)&gt;0,1,),),)</f>
        <v>0</v>
      </c>
      <c r="EO184" s="650">
        <f>IF($AA184=1,IF(SUM($EH184:EM184)&lt;&gt;1,IF(SUM(GX184,HI184,HR184)&gt;0,1,),),)</f>
        <v>0</v>
      </c>
      <c r="EP184" s="650">
        <f>IF($AA184=1,IF(SUM($EH184:EO184)&lt;&gt;1,IF(SUM(GY184,HJ184,HS184,HA184)&gt;0,1,),),)</f>
        <v>0</v>
      </c>
      <c r="EQ184" s="818"/>
      <c r="ER184" s="818"/>
      <c r="ES184" s="818"/>
      <c r="ET184" s="818"/>
      <c r="EU184" s="818"/>
      <c r="EV184" s="818"/>
      <c r="EW184" s="59"/>
      <c r="EX184" s="59"/>
      <c r="EY184" s="59"/>
      <c r="EZ184" s="59"/>
      <c r="FA184" s="59"/>
      <c r="FB184" s="650">
        <f t="shared" si="589"/>
        <v>0</v>
      </c>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11"/>
      <c r="GB184" s="59"/>
      <c r="GC184" s="932"/>
      <c r="GD184" s="662"/>
      <c r="GE184" s="512"/>
      <c r="GF184" s="513"/>
      <c r="GG184" s="514"/>
      <c r="GH184" s="514"/>
      <c r="GI184" s="515">
        <f t="shared" si="771"/>
        <v>0</v>
      </c>
      <c r="GJ184" s="516">
        <f t="shared" si="772"/>
        <v>0</v>
      </c>
      <c r="GK184" s="517">
        <f t="shared" si="592"/>
        <v>0</v>
      </c>
      <c r="GL184" s="518">
        <f t="shared" si="773"/>
        <v>0</v>
      </c>
      <c r="GM184" s="518">
        <f t="shared" si="774"/>
        <v>0</v>
      </c>
      <c r="GN184" s="518">
        <f t="shared" si="775"/>
        <v>0</v>
      </c>
      <c r="GO184" s="518">
        <f t="shared" si="776"/>
        <v>0</v>
      </c>
      <c r="GP184" s="517">
        <f t="shared" si="677"/>
        <v>0</v>
      </c>
      <c r="GQ184" s="517">
        <f t="shared" si="678"/>
        <v>0</v>
      </c>
      <c r="GR184" s="517">
        <f>IF($GF184&lt;&gt;1,IF(AND(SUM($GQ184:GQ184)&lt;&gt;1),IF($GI184&gt;=10,1,),),0)</f>
        <v>0</v>
      </c>
      <c r="GS184" s="517">
        <f>IF($GF184&lt;&gt;1,IF(AND(SUM($GQ184:GR184)&lt;&gt;1),IF(AND($GE184=1,$GI184&gt;=4),1,),),0)</f>
        <v>0</v>
      </c>
      <c r="GT184" s="517">
        <f>IF($GF184&lt;&gt;1,IF(AND(SUM($GQ184:GS184)&lt;&gt;1),IF(AND($GE184=1,$GI184&gt;=2),1,),),0)</f>
        <v>0</v>
      </c>
      <c r="GU184" s="517">
        <f>IF($GF184&lt;&gt;1,IF(AND(SUM($GQ184:GT184)&lt;&gt;1),IF(AND($GE184=1,$GI184&gt;0),1,),),0)</f>
        <v>0</v>
      </c>
      <c r="GV184" s="517">
        <f>IF($GF184&lt;&gt;1,IF(AND(SUM($GQ184:GU184)&lt;&gt;1),IF($GI184&gt;=4,1,),),0)</f>
        <v>0</v>
      </c>
      <c r="GW184" s="517">
        <f>IF($GF184&lt;&gt;1,IF(AND(SUM($GQ184:GV184)&lt;&gt;1),IF($GE184=1,1,),),0)</f>
        <v>0</v>
      </c>
      <c r="GX184" s="517">
        <f>IF($GF184&lt;&gt;1,IF(AND(SUM($GQ184:GW184)&lt;&gt;1),IF($GI184&gt;=2,1,),),0)</f>
        <v>0</v>
      </c>
      <c r="GY184" s="517">
        <f>IF($GF184&lt;&gt;1,IF(AND(SUM($GQ184:GX184)&lt;&gt;1),IF($GI184&gt;0,1,),),0)</f>
        <v>0</v>
      </c>
      <c r="GZ184" s="517">
        <f t="shared" si="679"/>
        <v>0</v>
      </c>
      <c r="HA184" s="517">
        <f>IF(AND(SUM($GZ184:GZ184)&lt;&gt;1,$GP184=4,$GF184=1,$GI184&gt;0),1,0)</f>
        <v>0</v>
      </c>
      <c r="HB184" s="517">
        <f t="shared" si="680"/>
        <v>0</v>
      </c>
      <c r="HC184" s="517">
        <f t="shared" si="681"/>
        <v>0</v>
      </c>
      <c r="HD184" s="517">
        <f>IF(AND($GP184=2,SUM($HB184:HC184)&lt;&gt;1),IF(AND($GE184=1,$GJ184&gt;=0.2),1,),)</f>
        <v>0</v>
      </c>
      <c r="HE184" s="517">
        <f>IF(AND($GP184=2,SUM($HB184:HD184)&lt;&gt;1),IF(AND($GE184=1,$GJ184&gt;=0.1),1,),)</f>
        <v>0</v>
      </c>
      <c r="HF184" s="517">
        <f>IF(AND($GP184=2,SUM($HB184:HE184)&lt;&gt;1),IF(AND($GE184=1,$GI184&gt;0),1,),)</f>
        <v>0</v>
      </c>
      <c r="HG184" s="517">
        <f>IF(AND($GP184=2,SUM($HB184:HF184)&lt;&gt;1),IF($GJ184&gt;=0.2,1,),)</f>
        <v>0</v>
      </c>
      <c r="HH184" s="517">
        <f>IF(AND($GP184=2,SUM($HB184:HG184)&lt;&gt;1),IF($GE184=1,1,),)</f>
        <v>0</v>
      </c>
      <c r="HI184" s="517">
        <f>IF(AND($GP184=2,SUM($HB184:HH184)&lt;&gt;1),IF($GJ184&gt;=0.1,1,),)</f>
        <v>0</v>
      </c>
      <c r="HJ184" s="517">
        <f>IF(AND(SUM($HB184:HI184)&lt;&gt;1,$GP184=2,$GI184&gt;0),1,)</f>
        <v>0</v>
      </c>
      <c r="HK184" s="517">
        <f t="shared" si="682"/>
        <v>0</v>
      </c>
      <c r="HL184" s="517">
        <f t="shared" si="683"/>
        <v>0</v>
      </c>
      <c r="HM184" s="517">
        <f>IF(AND($GP184=3,SUM($HK184:HL184)&lt;&gt;1),IF(AND($GE184=1,$GJ184&gt;=0.1),1,),)</f>
        <v>0</v>
      </c>
      <c r="HN184" s="517">
        <f>IF(AND($GP184=3,SUM($HK184:HM184)&lt;&gt;1),IF(AND($GE184=1,$GJ184&gt;=0.05),1,),)</f>
        <v>0</v>
      </c>
      <c r="HO184" s="517">
        <f>IF(AND($GP184=3,SUM($HK184:HN184)&lt;&gt;1),IF(AND($GE184=1,$GI184&gt;0),1,),)</f>
        <v>0</v>
      </c>
      <c r="HP184" s="517">
        <f>IF(AND($GP184=3,SUM($HK184:HO184)&lt;&gt;1),IF($GJ184&gt;=0.1,1,),)</f>
        <v>0</v>
      </c>
      <c r="HQ184" s="517">
        <f>IF(AND($GP184=3,SUM($HK184:HP184)&lt;&gt;1),IF($GE184=1,1,),)</f>
        <v>0</v>
      </c>
      <c r="HR184" s="517">
        <f>IF(AND($GP184=3,SUM($HK184:HQ184)&lt;&gt;1),IF($GJ184&gt;=0.05,1,),)</f>
        <v>0</v>
      </c>
      <c r="HS184" s="517">
        <f>IF(AND(SUM($HK184:HR184)&lt;&gt;1,$GP184=3,$GF184=1,$GI184&gt;0),1,)</f>
        <v>0</v>
      </c>
      <c r="HT184" s="831"/>
      <c r="HU184" s="520">
        <f t="shared" si="684"/>
        <v>0</v>
      </c>
      <c r="HV184" s="521">
        <f t="shared" si="685"/>
        <v>0</v>
      </c>
      <c r="HW184" s="521">
        <f t="shared" si="686"/>
        <v>0</v>
      </c>
      <c r="HX184" s="521">
        <f t="shared" si="687"/>
        <v>0</v>
      </c>
      <c r="HY184" s="521">
        <f t="shared" si="688"/>
        <v>0</v>
      </c>
      <c r="HZ184" s="521">
        <f t="shared" si="689"/>
        <v>0</v>
      </c>
      <c r="IA184" s="521">
        <f t="shared" si="690"/>
        <v>0</v>
      </c>
      <c r="IB184" s="521">
        <f t="shared" si="691"/>
        <v>0</v>
      </c>
      <c r="IC184" s="521">
        <f t="shared" si="692"/>
        <v>0</v>
      </c>
      <c r="ID184" s="521">
        <f t="shared" si="693"/>
        <v>0</v>
      </c>
      <c r="IE184" s="521">
        <f t="shared" si="694"/>
        <v>0</v>
      </c>
      <c r="IF184" s="521">
        <f t="shared" si="695"/>
        <v>0</v>
      </c>
      <c r="IG184" s="521">
        <f t="shared" si="696"/>
        <v>0</v>
      </c>
      <c r="IH184" s="521">
        <f t="shared" si="697"/>
        <v>0</v>
      </c>
      <c r="II184" s="521">
        <f t="shared" si="698"/>
        <v>0</v>
      </c>
      <c r="IJ184" s="521">
        <f t="shared" si="699"/>
        <v>0</v>
      </c>
      <c r="IK184" s="521">
        <f t="shared" si="700"/>
        <v>0</v>
      </c>
      <c r="IL184" s="521">
        <f t="shared" si="701"/>
        <v>0</v>
      </c>
      <c r="IM184" s="521">
        <f t="shared" si="702"/>
        <v>0</v>
      </c>
      <c r="IN184" s="521">
        <f t="shared" si="777"/>
        <v>0</v>
      </c>
      <c r="IO184" s="521">
        <f t="shared" si="778"/>
        <v>0</v>
      </c>
      <c r="IP184" s="521">
        <f t="shared" si="779"/>
        <v>0</v>
      </c>
      <c r="IQ184" s="521">
        <f t="shared" si="780"/>
        <v>0</v>
      </c>
      <c r="IR184" s="521">
        <f t="shared" si="781"/>
        <v>0</v>
      </c>
      <c r="IS184" s="521">
        <f t="shared" si="782"/>
        <v>0</v>
      </c>
      <c r="IT184" s="521">
        <f t="shared" si="783"/>
        <v>0</v>
      </c>
      <c r="IU184" s="521">
        <f t="shared" si="784"/>
        <v>0</v>
      </c>
      <c r="IV184" s="521">
        <f t="shared" si="785"/>
        <v>0</v>
      </c>
      <c r="IW184" s="823">
        <f t="shared" si="786"/>
        <v>0</v>
      </c>
      <c r="IX184" s="521">
        <f t="shared" si="787"/>
        <v>0</v>
      </c>
      <c r="IY184" s="521">
        <f t="shared" si="788"/>
        <v>0</v>
      </c>
      <c r="IZ184" s="823">
        <f t="shared" si="703"/>
        <v>0</v>
      </c>
      <c r="JA184" s="521">
        <f t="shared" si="789"/>
        <v>0</v>
      </c>
      <c r="JB184" s="521">
        <f t="shared" si="790"/>
        <v>0</v>
      </c>
      <c r="JC184" s="521">
        <f t="shared" si="791"/>
        <v>0</v>
      </c>
      <c r="JD184" s="521">
        <f t="shared" si="704"/>
        <v>0</v>
      </c>
      <c r="JE184" s="521">
        <f t="shared" si="705"/>
        <v>0</v>
      </c>
      <c r="JF184" s="521">
        <f t="shared" si="706"/>
        <v>0</v>
      </c>
      <c r="JG184" s="521">
        <f t="shared" si="707"/>
        <v>0</v>
      </c>
      <c r="JH184" s="521">
        <f t="shared" si="708"/>
        <v>0</v>
      </c>
      <c r="JI184" s="521">
        <f t="shared" si="709"/>
        <v>0</v>
      </c>
      <c r="JJ184" s="521">
        <f t="shared" si="710"/>
        <v>0</v>
      </c>
      <c r="JK184" s="521">
        <f t="shared" si="711"/>
        <v>0</v>
      </c>
      <c r="JL184" s="521">
        <f t="shared" si="712"/>
        <v>0</v>
      </c>
      <c r="JM184" s="521">
        <f t="shared" si="713"/>
        <v>0</v>
      </c>
      <c r="JN184" s="521">
        <f t="shared" si="714"/>
        <v>0</v>
      </c>
      <c r="JO184" s="521">
        <f t="shared" si="715"/>
        <v>0</v>
      </c>
      <c r="JP184" s="521">
        <f t="shared" si="716"/>
        <v>0</v>
      </c>
      <c r="JQ184" s="521">
        <f t="shared" si="717"/>
        <v>0</v>
      </c>
      <c r="JR184" s="521">
        <f t="shared" si="718"/>
        <v>0</v>
      </c>
      <c r="JS184" s="521">
        <f t="shared" si="719"/>
        <v>0</v>
      </c>
      <c r="JT184" s="521">
        <f t="shared" si="720"/>
        <v>0</v>
      </c>
      <c r="JU184" s="521">
        <f t="shared" si="721"/>
        <v>0</v>
      </c>
      <c r="JV184" s="521">
        <f t="shared" si="722"/>
        <v>0</v>
      </c>
      <c r="JW184" s="521">
        <f t="shared" si="723"/>
        <v>0</v>
      </c>
      <c r="JX184" s="521">
        <f t="shared" si="724"/>
        <v>0</v>
      </c>
      <c r="JY184" s="521">
        <f t="shared" si="725"/>
        <v>0</v>
      </c>
      <c r="JZ184" s="521">
        <f t="shared" si="726"/>
        <v>0</v>
      </c>
      <c r="KA184" s="521">
        <f t="shared" si="727"/>
        <v>0</v>
      </c>
      <c r="KB184" s="521">
        <f t="shared" si="728"/>
        <v>0</v>
      </c>
      <c r="KC184" s="521">
        <f t="shared" si="729"/>
        <v>0</v>
      </c>
      <c r="KD184" s="521">
        <f t="shared" si="730"/>
        <v>0</v>
      </c>
      <c r="KE184" s="521">
        <f t="shared" si="731"/>
        <v>0</v>
      </c>
      <c r="KF184" s="521">
        <f t="shared" si="792"/>
        <v>0</v>
      </c>
      <c r="KG184" s="521">
        <f t="shared" si="732"/>
        <v>0</v>
      </c>
      <c r="KH184" s="521">
        <f t="shared" si="733"/>
        <v>0</v>
      </c>
      <c r="KI184" s="522">
        <f t="shared" si="734"/>
        <v>0</v>
      </c>
      <c r="KJ184" s="521">
        <f t="shared" si="793"/>
        <v>0</v>
      </c>
      <c r="KK184" s="760">
        <f>IF(H184=1,VLOOKUP(C184,'総括表 (A表)'!$E$12:$AW$542,42,FALSE),)</f>
        <v>0</v>
      </c>
      <c r="KL184" s="524">
        <f t="shared" si="735"/>
        <v>0</v>
      </c>
      <c r="KM184" s="521" t="str">
        <f t="shared" si="614"/>
        <v/>
      </c>
      <c r="KN184" s="521" t="str">
        <f t="shared" si="615"/>
        <v/>
      </c>
      <c r="KO184" s="521" t="str">
        <f t="shared" si="736"/>
        <v/>
      </c>
      <c r="KP184" s="521" t="str">
        <f t="shared" si="616"/>
        <v/>
      </c>
      <c r="KQ184" s="521" t="str">
        <f t="shared" si="617"/>
        <v/>
      </c>
      <c r="KR184" s="521" t="str">
        <f t="shared" si="618"/>
        <v/>
      </c>
      <c r="KS184" s="521" t="str">
        <f t="shared" si="619"/>
        <v/>
      </c>
      <c r="KT184" s="521" t="str">
        <f t="shared" si="620"/>
        <v/>
      </c>
      <c r="KU184" s="760" t="str">
        <f t="shared" si="621"/>
        <v/>
      </c>
      <c r="KV184" s="521" t="str">
        <f t="shared" si="794"/>
        <v/>
      </c>
      <c r="KW184" s="520">
        <f t="shared" si="623"/>
        <v>0</v>
      </c>
      <c r="KX184" s="521" t="str">
        <f t="shared" si="737"/>
        <v/>
      </c>
      <c r="KY184" s="525">
        <f t="shared" si="795"/>
        <v>0</v>
      </c>
      <c r="KZ184" s="521" t="str">
        <f t="shared" si="796"/>
        <v/>
      </c>
      <c r="LA184" s="760" t="str">
        <f t="shared" si="797"/>
        <v/>
      </c>
      <c r="LB184" s="526" t="str">
        <f t="shared" si="627"/>
        <v>○</v>
      </c>
      <c r="LC184" s="520">
        <f t="shared" si="738"/>
        <v>0</v>
      </c>
      <c r="LD184" s="527">
        <f t="shared" si="739"/>
        <v>0</v>
      </c>
      <c r="LE184" s="527" t="str">
        <f t="shared" si="740"/>
        <v/>
      </c>
      <c r="LF184" s="761" t="str">
        <f t="shared" si="741"/>
        <v/>
      </c>
      <c r="LG184" s="735" t="str">
        <f t="shared" si="798"/>
        <v/>
      </c>
      <c r="LH184" s="530" t="str">
        <f t="shared" si="799"/>
        <v>○</v>
      </c>
      <c r="LI184" s="736">
        <f t="shared" si="630"/>
        <v>0</v>
      </c>
      <c r="LJ184" s="761">
        <f t="shared" si="800"/>
        <v>0</v>
      </c>
      <c r="LK184" s="532">
        <f t="shared" si="742"/>
        <v>0</v>
      </c>
      <c r="LL184" s="533" t="str">
        <f t="shared" si="743"/>
        <v>○</v>
      </c>
      <c r="LM184" s="600">
        <f t="shared" si="801"/>
        <v>0</v>
      </c>
      <c r="LN184" s="602" t="str">
        <f t="shared" si="744"/>
        <v>○</v>
      </c>
      <c r="LO184" s="608">
        <f t="shared" si="633"/>
        <v>0</v>
      </c>
      <c r="LP184" s="521" t="str">
        <f t="shared" si="802"/>
        <v/>
      </c>
      <c r="LQ184" s="607">
        <f t="shared" si="803"/>
        <v>0</v>
      </c>
      <c r="LR184" s="521" t="str">
        <f t="shared" si="804"/>
        <v/>
      </c>
      <c r="LS184" s="519" t="str">
        <f t="shared" si="805"/>
        <v/>
      </c>
      <c r="LT184" s="526" t="str">
        <f t="shared" si="638"/>
        <v>○</v>
      </c>
      <c r="LU184" s="601" t="str">
        <f t="shared" si="745"/>
        <v/>
      </c>
      <c r="LV184" s="601">
        <f t="shared" si="746"/>
        <v>0</v>
      </c>
      <c r="LW184" s="761">
        <f t="shared" si="806"/>
        <v>0</v>
      </c>
      <c r="LX184" s="735">
        <f t="shared" si="807"/>
        <v>0</v>
      </c>
      <c r="LY184" s="530" t="str">
        <f t="shared" si="641"/>
        <v>○</v>
      </c>
      <c r="LZ184" s="736">
        <f t="shared" si="808"/>
        <v>0</v>
      </c>
      <c r="MA184" s="761">
        <f t="shared" si="809"/>
        <v>0</v>
      </c>
      <c r="MB184" s="532">
        <f t="shared" si="810"/>
        <v>0</v>
      </c>
      <c r="MC184" s="533" t="str">
        <f t="shared" si="747"/>
        <v>○</v>
      </c>
      <c r="MD184" s="473">
        <f>IF(AND($H184=1,$T184=1),SUMIF($E$14:$E$213,E184,$CA$14:CA383),0)</f>
        <v>0</v>
      </c>
      <c r="ME184" s="856" t="str">
        <f t="shared" si="645"/>
        <v>○</v>
      </c>
      <c r="MF184" s="869" t="str">
        <f t="shared" si="748"/>
        <v/>
      </c>
      <c r="MG184" s="870" t="str">
        <f t="shared" si="811"/>
        <v/>
      </c>
      <c r="MH184" s="871" t="str">
        <f t="shared" si="812"/>
        <v/>
      </c>
      <c r="MI184" s="872" t="str">
        <f t="shared" si="749"/>
        <v/>
      </c>
      <c r="MJ184" s="873" t="str">
        <f t="shared" si="813"/>
        <v/>
      </c>
      <c r="MK184" s="874">
        <f t="shared" si="814"/>
        <v>0</v>
      </c>
    </row>
    <row r="185" spans="1:349" s="739" customFormat="1" ht="18.649999999999999" customHeight="1">
      <c r="A185" s="610">
        <f t="shared" si="815"/>
        <v>0</v>
      </c>
      <c r="B185" s="610">
        <f t="shared" si="816"/>
        <v>0</v>
      </c>
      <c r="C185" s="610">
        <f t="shared" si="817"/>
        <v>0</v>
      </c>
      <c r="D185" s="610">
        <f t="shared" si="818"/>
        <v>0</v>
      </c>
      <c r="E185" s="610">
        <f t="shared" si="819"/>
        <v>0</v>
      </c>
      <c r="F185" s="610">
        <f t="shared" si="820"/>
        <v>0</v>
      </c>
      <c r="G185" s="610">
        <f t="shared" si="821"/>
        <v>0</v>
      </c>
      <c r="H185" s="610">
        <f t="shared" si="822"/>
        <v>0</v>
      </c>
      <c r="I185" s="611">
        <f t="shared" si="576"/>
        <v>172</v>
      </c>
      <c r="J185" s="719"/>
      <c r="K185" s="720"/>
      <c r="L185" s="720"/>
      <c r="M185" s="720"/>
      <c r="N185" s="924"/>
      <c r="O185" s="918"/>
      <c r="P185" s="742"/>
      <c r="Q185" s="637">
        <f t="shared" si="650"/>
        <v>0</v>
      </c>
      <c r="R185" s="723"/>
      <c r="S185" s="724"/>
      <c r="T185" s="724"/>
      <c r="U185" s="724"/>
      <c r="V185" s="762">
        <f t="shared" si="823"/>
        <v>0</v>
      </c>
      <c r="W185" s="741"/>
      <c r="X185" s="745"/>
      <c r="Y185" s="745"/>
      <c r="Z185" s="741"/>
      <c r="AA185" s="639" t="str">
        <f t="shared" si="651"/>
        <v/>
      </c>
      <c r="AB185" s="640" t="str">
        <f t="shared" si="652"/>
        <v/>
      </c>
      <c r="AC185" s="731"/>
      <c r="AD185" s="641">
        <f t="shared" si="653"/>
        <v>0</v>
      </c>
      <c r="AE185" s="729"/>
      <c r="AF185" s="728">
        <f>'整理番号表 （R6時） '!$AC185</f>
        <v>0</v>
      </c>
      <c r="AG185" s="730">
        <f t="shared" si="824"/>
        <v>0</v>
      </c>
      <c r="AH185" s="731"/>
      <c r="AI185" s="731"/>
      <c r="AJ185" s="639">
        <f>IF(AI185&lt;&gt;0,VLOOKUP(AI185,'整理番号表 （R6時） '!$B$20:$F$47,2,FALSE),)</f>
        <v>0</v>
      </c>
      <c r="AK185" s="733"/>
      <c r="AL185" s="733"/>
      <c r="AM185" s="733"/>
      <c r="AN185" s="752"/>
      <c r="AO185" s="644" t="str">
        <f>IF(AND($S185=1,$AN185&lt;&gt;0),VLOOKUP(AN185,'整理番号表 （R6時） '!$P$6:$Q$39,2,FALSE),IF(AND($T185=1,$AN185&gt;0,$AN185&lt;=8),VLOOKUP($AN185,'整理番号表 （R6時） '!$P$6:$Q$13,2,FALSE),IF($AN185&gt;=9,"ﾘｰｽは1～8の数字を選択","")))</f>
        <v/>
      </c>
      <c r="AP185" s="865"/>
      <c r="AQ185" s="645">
        <f t="shared" si="654"/>
        <v>0</v>
      </c>
      <c r="AR185" s="810"/>
      <c r="AS185" s="741"/>
      <c r="AT185" s="756"/>
      <c r="AU185" s="757"/>
      <c r="AV185" s="755"/>
      <c r="AW185" s="752"/>
      <c r="AX185" s="751">
        <f>IF(AW185&lt;&gt;0,VLOOKUP(AW185,'整理番号表 （R6時） '!$P$43:$R$49,2,FALSE),)</f>
        <v>0</v>
      </c>
      <c r="AY185" s="758"/>
      <c r="AZ185" s="757"/>
      <c r="BA185" s="755"/>
      <c r="BB185" s="754"/>
      <c r="BC185" s="759">
        <f t="shared" si="655"/>
        <v>0</v>
      </c>
      <c r="BD185" s="763">
        <f t="shared" si="757"/>
        <v>0</v>
      </c>
      <c r="BE185" s="759">
        <f t="shared" si="656"/>
        <v>0</v>
      </c>
      <c r="BF185" s="508"/>
      <c r="BG185" s="508"/>
      <c r="BH185" s="508"/>
      <c r="BI185" s="509"/>
      <c r="BJ185" s="770" t="str">
        <f t="shared" si="657"/>
        <v/>
      </c>
      <c r="BK185" s="772" t="str">
        <f t="shared" si="658"/>
        <v/>
      </c>
      <c r="BL185" s="648">
        <f t="shared" si="659"/>
        <v>0</v>
      </c>
      <c r="BM185" s="836"/>
      <c r="BN185" s="748"/>
      <c r="BO185" s="593"/>
      <c r="BP185" s="902"/>
      <c r="BQ185" s="756"/>
      <c r="BR185" s="756"/>
      <c r="BS185" s="756"/>
      <c r="BT185" s="929" t="str">
        <f t="shared" si="825"/>
        <v/>
      </c>
      <c r="BU185" s="911"/>
      <c r="BV185" s="752"/>
      <c r="BW185" s="751">
        <f>IF(BV185&lt;&gt;0,VLOOKUP(BV185,'整理番号表 （R6時） '!$P$43:$R$49,2,FALSE),)</f>
        <v>0</v>
      </c>
      <c r="BX185" s="758"/>
      <c r="BY185" s="757"/>
      <c r="BZ185" s="759" t="str">
        <f t="shared" si="660"/>
        <v/>
      </c>
      <c r="CA185" s="712"/>
      <c r="CB185" s="759">
        <f t="shared" si="661"/>
        <v>0</v>
      </c>
      <c r="CC185" s="763" t="str">
        <f t="shared" si="758"/>
        <v/>
      </c>
      <c r="CD185" s="754"/>
      <c r="CE185" s="754"/>
      <c r="CF185" s="759">
        <f t="shared" si="662"/>
        <v>0</v>
      </c>
      <c r="CG185" s="748"/>
      <c r="CH185" s="748"/>
      <c r="CI185" s="622"/>
      <c r="CJ185" s="853"/>
      <c r="CK185" s="854"/>
      <c r="CL185" s="665" t="str">
        <f t="shared" si="663"/>
        <v/>
      </c>
      <c r="CM185" s="666" t="str">
        <f t="shared" si="759"/>
        <v/>
      </c>
      <c r="CN185" s="744"/>
      <c r="CO185" s="496"/>
      <c r="CP185" s="762" t="str">
        <f t="shared" si="760"/>
        <v/>
      </c>
      <c r="CQ185" s="740"/>
      <c r="CR185" s="749"/>
      <c r="CS185" s="740"/>
      <c r="CT185" s="740"/>
      <c r="CU185" s="740"/>
      <c r="CV185" s="649" t="str">
        <f t="shared" si="664"/>
        <v/>
      </c>
      <c r="CW185" s="547">
        <f t="shared" si="665"/>
        <v>0</v>
      </c>
      <c r="CX185" s="762" t="str">
        <f t="shared" si="761"/>
        <v/>
      </c>
      <c r="CY185" s="715"/>
      <c r="CZ185" s="740"/>
      <c r="DA185" s="715"/>
      <c r="DB185" s="715"/>
      <c r="DC185" s="714"/>
      <c r="DD185" s="649" t="str">
        <f t="shared" si="666"/>
        <v/>
      </c>
      <c r="DE185" s="547" t="str">
        <f t="shared" si="667"/>
        <v/>
      </c>
      <c r="DF185" s="762">
        <f t="shared" si="668"/>
        <v>0</v>
      </c>
      <c r="DG185" s="762" t="str">
        <f t="shared" si="669"/>
        <v/>
      </c>
      <c r="DH185" s="762">
        <f t="shared" si="670"/>
        <v>0</v>
      </c>
      <c r="DI185" s="762">
        <f t="shared" si="671"/>
        <v>0</v>
      </c>
      <c r="DJ185" s="762">
        <f t="shared" si="672"/>
        <v>0</v>
      </c>
      <c r="DK185" s="762">
        <f t="shared" si="673"/>
        <v>0</v>
      </c>
      <c r="DL185" s="762">
        <f t="shared" si="674"/>
        <v>0</v>
      </c>
      <c r="DM185" s="762" t="str">
        <f t="shared" si="675"/>
        <v/>
      </c>
      <c r="DN185" s="855"/>
      <c r="DO185" s="661">
        <f t="shared" si="826"/>
        <v>0</v>
      </c>
      <c r="DP185" s="336">
        <f t="shared" si="826"/>
        <v>0</v>
      </c>
      <c r="DQ185" s="336">
        <f t="shared" si="826"/>
        <v>0</v>
      </c>
      <c r="DR185" s="336">
        <f t="shared" si="826"/>
        <v>0</v>
      </c>
      <c r="DS185" s="336">
        <f t="shared" si="826"/>
        <v>0</v>
      </c>
      <c r="DT185" s="336">
        <f t="shared" si="826"/>
        <v>0</v>
      </c>
      <c r="DU185" s="336">
        <f t="shared" si="763"/>
        <v>0</v>
      </c>
      <c r="DV185" s="336">
        <f t="shared" si="827"/>
        <v>0</v>
      </c>
      <c r="DW185" s="336">
        <f t="shared" si="827"/>
        <v>0</v>
      </c>
      <c r="DX185" s="336">
        <f t="shared" si="827"/>
        <v>0</v>
      </c>
      <c r="DY185" s="336">
        <f t="shared" si="827"/>
        <v>0</v>
      </c>
      <c r="DZ185" s="336">
        <f t="shared" si="827"/>
        <v>0</v>
      </c>
      <c r="EA185" s="336">
        <f t="shared" si="827"/>
        <v>0</v>
      </c>
      <c r="EB185" s="336">
        <f t="shared" si="765"/>
        <v>0</v>
      </c>
      <c r="EC185" s="336">
        <f t="shared" si="766"/>
        <v>0</v>
      </c>
      <c r="ED185" s="336">
        <f t="shared" si="767"/>
        <v>0</v>
      </c>
      <c r="EE185" s="336">
        <f t="shared" si="768"/>
        <v>0</v>
      </c>
      <c r="EF185" s="336">
        <f t="shared" si="769"/>
        <v>0</v>
      </c>
      <c r="EG185" s="390">
        <f t="shared" si="770"/>
        <v>0</v>
      </c>
      <c r="EH185" s="650">
        <f t="shared" si="676"/>
        <v>0</v>
      </c>
      <c r="EI185" s="650">
        <f>IF($AA185=1,IF(SUM($EH185:EH185)&lt;&gt;1,IF(SUM(GR185,HC185,HL185)&gt;0,1,),),)</f>
        <v>0</v>
      </c>
      <c r="EJ185" s="650">
        <f>IF($AA185=1,IF(SUM($EH185:EI185)&lt;&gt;1,IF(SUM(GS185,HD185,HM185)&gt;0,1,),),)</f>
        <v>0</v>
      </c>
      <c r="EK185" s="650">
        <f>IF($AA185=1,IF(SUM($EH185:EJ185)&lt;&gt;1,IF(SUM(GT185,HE185,HN185)&gt;0,1,),),)</f>
        <v>0</v>
      </c>
      <c r="EL185" s="650">
        <f>IF($AA185=1,IF(SUM($EH185:EK185)&lt;&gt;1,IF(SUM(GU185,GZ185,HF185,HO185)&gt;0,1,),),)</f>
        <v>0</v>
      </c>
      <c r="EM185" s="650">
        <f>IF($AA185=1,IF(SUM($EH185:EK185)&lt;&gt;1,IF(SUM(GV185,HG185,HP185)&gt;0,1,),),)</f>
        <v>0</v>
      </c>
      <c r="EN185" s="650">
        <f>IF($AA185=1,IF(SUM($EH185:EL185)&lt;&gt;1,IF(SUM(GW185,HH185,HQ185)&gt;0,1,),),)</f>
        <v>0</v>
      </c>
      <c r="EO185" s="650">
        <f>IF($AA185=1,IF(SUM($EH185:EM185)&lt;&gt;1,IF(SUM(GX185,HI185,HR185)&gt;0,1,),),)</f>
        <v>0</v>
      </c>
      <c r="EP185" s="650">
        <f>IF($AA185=1,IF(SUM($EH185:EO185)&lt;&gt;1,IF(SUM(GY185,HJ185,HS185,HA185)&gt;0,1,),),)</f>
        <v>0</v>
      </c>
      <c r="EQ185" s="818"/>
      <c r="ER185" s="818"/>
      <c r="ES185" s="818"/>
      <c r="ET185" s="818"/>
      <c r="EU185" s="818"/>
      <c r="EV185" s="818"/>
      <c r="EW185" s="59"/>
      <c r="EX185" s="59"/>
      <c r="EY185" s="59"/>
      <c r="EZ185" s="59"/>
      <c r="FA185" s="59"/>
      <c r="FB185" s="650">
        <f t="shared" si="589"/>
        <v>0</v>
      </c>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11"/>
      <c r="GB185" s="59"/>
      <c r="GC185" s="932"/>
      <c r="GD185" s="662"/>
      <c r="GE185" s="512"/>
      <c r="GF185" s="513"/>
      <c r="GG185" s="514"/>
      <c r="GH185" s="514"/>
      <c r="GI185" s="515">
        <f t="shared" si="771"/>
        <v>0</v>
      </c>
      <c r="GJ185" s="516">
        <f t="shared" si="772"/>
        <v>0</v>
      </c>
      <c r="GK185" s="517">
        <f t="shared" si="592"/>
        <v>0</v>
      </c>
      <c r="GL185" s="518">
        <f t="shared" si="773"/>
        <v>0</v>
      </c>
      <c r="GM185" s="518">
        <f t="shared" si="774"/>
        <v>0</v>
      </c>
      <c r="GN185" s="518">
        <f t="shared" si="775"/>
        <v>0</v>
      </c>
      <c r="GO185" s="518">
        <f t="shared" si="776"/>
        <v>0</v>
      </c>
      <c r="GP185" s="517">
        <f t="shared" si="677"/>
        <v>0</v>
      </c>
      <c r="GQ185" s="517">
        <f t="shared" si="678"/>
        <v>0</v>
      </c>
      <c r="GR185" s="517">
        <f>IF($GF185&lt;&gt;1,IF(AND(SUM($GQ185:GQ185)&lt;&gt;1),IF($GI185&gt;=10,1,),),0)</f>
        <v>0</v>
      </c>
      <c r="GS185" s="517">
        <f>IF($GF185&lt;&gt;1,IF(AND(SUM($GQ185:GR185)&lt;&gt;1),IF(AND($GE185=1,$GI185&gt;=4),1,),),0)</f>
        <v>0</v>
      </c>
      <c r="GT185" s="517">
        <f>IF($GF185&lt;&gt;1,IF(AND(SUM($GQ185:GS185)&lt;&gt;1),IF(AND($GE185=1,$GI185&gt;=2),1,),),0)</f>
        <v>0</v>
      </c>
      <c r="GU185" s="517">
        <f>IF($GF185&lt;&gt;1,IF(AND(SUM($GQ185:GT185)&lt;&gt;1),IF(AND($GE185=1,$GI185&gt;0),1,),),0)</f>
        <v>0</v>
      </c>
      <c r="GV185" s="517">
        <f>IF($GF185&lt;&gt;1,IF(AND(SUM($GQ185:GU185)&lt;&gt;1),IF($GI185&gt;=4,1,),),0)</f>
        <v>0</v>
      </c>
      <c r="GW185" s="517">
        <f>IF($GF185&lt;&gt;1,IF(AND(SUM($GQ185:GV185)&lt;&gt;1),IF($GE185=1,1,),),0)</f>
        <v>0</v>
      </c>
      <c r="GX185" s="517">
        <f>IF($GF185&lt;&gt;1,IF(AND(SUM($GQ185:GW185)&lt;&gt;1),IF($GI185&gt;=2,1,),),0)</f>
        <v>0</v>
      </c>
      <c r="GY185" s="517">
        <f>IF($GF185&lt;&gt;1,IF(AND(SUM($GQ185:GX185)&lt;&gt;1),IF($GI185&gt;0,1,),),0)</f>
        <v>0</v>
      </c>
      <c r="GZ185" s="517">
        <f t="shared" si="679"/>
        <v>0</v>
      </c>
      <c r="HA185" s="517">
        <f>IF(AND(SUM($GZ185:GZ185)&lt;&gt;1,$GP185=4,$GF185=1,$GI185&gt;0),1,0)</f>
        <v>0</v>
      </c>
      <c r="HB185" s="517">
        <f t="shared" si="680"/>
        <v>0</v>
      </c>
      <c r="HC185" s="517">
        <f t="shared" si="681"/>
        <v>0</v>
      </c>
      <c r="HD185" s="517">
        <f>IF(AND($GP185=2,SUM($HB185:HC185)&lt;&gt;1),IF(AND($GE185=1,$GJ185&gt;=0.2),1,),)</f>
        <v>0</v>
      </c>
      <c r="HE185" s="517">
        <f>IF(AND($GP185=2,SUM($HB185:HD185)&lt;&gt;1),IF(AND($GE185=1,$GJ185&gt;=0.1),1,),)</f>
        <v>0</v>
      </c>
      <c r="HF185" s="517">
        <f>IF(AND($GP185=2,SUM($HB185:HE185)&lt;&gt;1),IF(AND($GE185=1,$GI185&gt;0),1,),)</f>
        <v>0</v>
      </c>
      <c r="HG185" s="517">
        <f>IF(AND($GP185=2,SUM($HB185:HF185)&lt;&gt;1),IF($GJ185&gt;=0.2,1,),)</f>
        <v>0</v>
      </c>
      <c r="HH185" s="517">
        <f>IF(AND($GP185=2,SUM($HB185:HG185)&lt;&gt;1),IF($GE185=1,1,),)</f>
        <v>0</v>
      </c>
      <c r="HI185" s="517">
        <f>IF(AND($GP185=2,SUM($HB185:HH185)&lt;&gt;1),IF($GJ185&gt;=0.1,1,),)</f>
        <v>0</v>
      </c>
      <c r="HJ185" s="517">
        <f>IF(AND(SUM($HB185:HI185)&lt;&gt;1,$GP185=2,$GI185&gt;0),1,)</f>
        <v>0</v>
      </c>
      <c r="HK185" s="517">
        <f t="shared" si="682"/>
        <v>0</v>
      </c>
      <c r="HL185" s="517">
        <f t="shared" si="683"/>
        <v>0</v>
      </c>
      <c r="HM185" s="517">
        <f>IF(AND($GP185=3,SUM($HK185:HL185)&lt;&gt;1),IF(AND($GE185=1,$GJ185&gt;=0.1),1,),)</f>
        <v>0</v>
      </c>
      <c r="HN185" s="517">
        <f>IF(AND($GP185=3,SUM($HK185:HM185)&lt;&gt;1),IF(AND($GE185=1,$GJ185&gt;=0.05),1,),)</f>
        <v>0</v>
      </c>
      <c r="HO185" s="517">
        <f>IF(AND($GP185=3,SUM($HK185:HN185)&lt;&gt;1),IF(AND($GE185=1,$GI185&gt;0),1,),)</f>
        <v>0</v>
      </c>
      <c r="HP185" s="517">
        <f>IF(AND($GP185=3,SUM($HK185:HO185)&lt;&gt;1),IF($GJ185&gt;=0.1,1,),)</f>
        <v>0</v>
      </c>
      <c r="HQ185" s="517">
        <f>IF(AND($GP185=3,SUM($HK185:HP185)&lt;&gt;1),IF($GE185=1,1,),)</f>
        <v>0</v>
      </c>
      <c r="HR185" s="517">
        <f>IF(AND($GP185=3,SUM($HK185:HQ185)&lt;&gt;1),IF($GJ185&gt;=0.05,1,),)</f>
        <v>0</v>
      </c>
      <c r="HS185" s="517">
        <f>IF(AND(SUM($HK185:HR185)&lt;&gt;1,$GP185=3,$GF185=1,$GI185&gt;0),1,)</f>
        <v>0</v>
      </c>
      <c r="HT185" s="831"/>
      <c r="HU185" s="520">
        <f t="shared" si="684"/>
        <v>0</v>
      </c>
      <c r="HV185" s="521">
        <f t="shared" si="685"/>
        <v>0</v>
      </c>
      <c r="HW185" s="521">
        <f t="shared" si="686"/>
        <v>0</v>
      </c>
      <c r="HX185" s="521">
        <f t="shared" si="687"/>
        <v>0</v>
      </c>
      <c r="HY185" s="521">
        <f t="shared" si="688"/>
        <v>0</v>
      </c>
      <c r="HZ185" s="521">
        <f t="shared" si="689"/>
        <v>0</v>
      </c>
      <c r="IA185" s="521">
        <f t="shared" si="690"/>
        <v>0</v>
      </c>
      <c r="IB185" s="521">
        <f t="shared" si="691"/>
        <v>0</v>
      </c>
      <c r="IC185" s="521">
        <f t="shared" si="692"/>
        <v>0</v>
      </c>
      <c r="ID185" s="521">
        <f t="shared" si="693"/>
        <v>0</v>
      </c>
      <c r="IE185" s="521">
        <f t="shared" si="694"/>
        <v>0</v>
      </c>
      <c r="IF185" s="521">
        <f t="shared" si="695"/>
        <v>0</v>
      </c>
      <c r="IG185" s="521">
        <f t="shared" si="696"/>
        <v>0</v>
      </c>
      <c r="IH185" s="521">
        <f t="shared" si="697"/>
        <v>0</v>
      </c>
      <c r="II185" s="521">
        <f t="shared" si="698"/>
        <v>0</v>
      </c>
      <c r="IJ185" s="521">
        <f t="shared" si="699"/>
        <v>0</v>
      </c>
      <c r="IK185" s="521">
        <f t="shared" si="700"/>
        <v>0</v>
      </c>
      <c r="IL185" s="521">
        <f t="shared" si="701"/>
        <v>0</v>
      </c>
      <c r="IM185" s="521">
        <f t="shared" si="702"/>
        <v>0</v>
      </c>
      <c r="IN185" s="521">
        <f t="shared" si="777"/>
        <v>0</v>
      </c>
      <c r="IO185" s="521">
        <f t="shared" si="778"/>
        <v>0</v>
      </c>
      <c r="IP185" s="521">
        <f t="shared" si="779"/>
        <v>0</v>
      </c>
      <c r="IQ185" s="521">
        <f t="shared" si="780"/>
        <v>0</v>
      </c>
      <c r="IR185" s="521">
        <f t="shared" si="781"/>
        <v>0</v>
      </c>
      <c r="IS185" s="521">
        <f t="shared" si="782"/>
        <v>0</v>
      </c>
      <c r="IT185" s="521">
        <f t="shared" si="783"/>
        <v>0</v>
      </c>
      <c r="IU185" s="521">
        <f t="shared" si="784"/>
        <v>0</v>
      </c>
      <c r="IV185" s="521">
        <f t="shared" si="785"/>
        <v>0</v>
      </c>
      <c r="IW185" s="823">
        <f t="shared" si="786"/>
        <v>0</v>
      </c>
      <c r="IX185" s="521">
        <f t="shared" si="787"/>
        <v>0</v>
      </c>
      <c r="IY185" s="521">
        <f t="shared" si="788"/>
        <v>0</v>
      </c>
      <c r="IZ185" s="823">
        <f t="shared" si="703"/>
        <v>0</v>
      </c>
      <c r="JA185" s="521">
        <f t="shared" si="789"/>
        <v>0</v>
      </c>
      <c r="JB185" s="521">
        <f t="shared" si="790"/>
        <v>0</v>
      </c>
      <c r="JC185" s="521">
        <f t="shared" si="791"/>
        <v>0</v>
      </c>
      <c r="JD185" s="521">
        <f t="shared" si="704"/>
        <v>0</v>
      </c>
      <c r="JE185" s="521">
        <f t="shared" si="705"/>
        <v>0</v>
      </c>
      <c r="JF185" s="521">
        <f t="shared" si="706"/>
        <v>0</v>
      </c>
      <c r="JG185" s="521">
        <f t="shared" si="707"/>
        <v>0</v>
      </c>
      <c r="JH185" s="521">
        <f t="shared" si="708"/>
        <v>0</v>
      </c>
      <c r="JI185" s="521">
        <f t="shared" si="709"/>
        <v>0</v>
      </c>
      <c r="JJ185" s="521">
        <f t="shared" si="710"/>
        <v>0</v>
      </c>
      <c r="JK185" s="521">
        <f t="shared" si="711"/>
        <v>0</v>
      </c>
      <c r="JL185" s="521">
        <f t="shared" si="712"/>
        <v>0</v>
      </c>
      <c r="JM185" s="521">
        <f t="shared" si="713"/>
        <v>0</v>
      </c>
      <c r="JN185" s="521">
        <f t="shared" si="714"/>
        <v>0</v>
      </c>
      <c r="JO185" s="521">
        <f t="shared" si="715"/>
        <v>0</v>
      </c>
      <c r="JP185" s="521">
        <f t="shared" si="716"/>
        <v>0</v>
      </c>
      <c r="JQ185" s="521">
        <f t="shared" si="717"/>
        <v>0</v>
      </c>
      <c r="JR185" s="521">
        <f t="shared" si="718"/>
        <v>0</v>
      </c>
      <c r="JS185" s="521">
        <f t="shared" si="719"/>
        <v>0</v>
      </c>
      <c r="JT185" s="521">
        <f t="shared" si="720"/>
        <v>0</v>
      </c>
      <c r="JU185" s="521">
        <f t="shared" si="721"/>
        <v>0</v>
      </c>
      <c r="JV185" s="521">
        <f t="shared" si="722"/>
        <v>0</v>
      </c>
      <c r="JW185" s="521">
        <f t="shared" si="723"/>
        <v>0</v>
      </c>
      <c r="JX185" s="521">
        <f t="shared" si="724"/>
        <v>0</v>
      </c>
      <c r="JY185" s="521">
        <f t="shared" si="725"/>
        <v>0</v>
      </c>
      <c r="JZ185" s="521">
        <f t="shared" si="726"/>
        <v>0</v>
      </c>
      <c r="KA185" s="521">
        <f t="shared" si="727"/>
        <v>0</v>
      </c>
      <c r="KB185" s="521">
        <f t="shared" si="728"/>
        <v>0</v>
      </c>
      <c r="KC185" s="521">
        <f t="shared" si="729"/>
        <v>0</v>
      </c>
      <c r="KD185" s="521">
        <f t="shared" si="730"/>
        <v>0</v>
      </c>
      <c r="KE185" s="521">
        <f t="shared" si="731"/>
        <v>0</v>
      </c>
      <c r="KF185" s="521">
        <f t="shared" si="792"/>
        <v>0</v>
      </c>
      <c r="KG185" s="521">
        <f t="shared" si="732"/>
        <v>0</v>
      </c>
      <c r="KH185" s="521">
        <f t="shared" si="733"/>
        <v>0</v>
      </c>
      <c r="KI185" s="522">
        <f t="shared" si="734"/>
        <v>0</v>
      </c>
      <c r="KJ185" s="521">
        <f t="shared" si="793"/>
        <v>0</v>
      </c>
      <c r="KK185" s="760">
        <f>IF(H185=1,VLOOKUP(C185,'総括表 (A表)'!$E$12:$AW$542,42,FALSE),)</f>
        <v>0</v>
      </c>
      <c r="KL185" s="524">
        <f t="shared" si="735"/>
        <v>0</v>
      </c>
      <c r="KM185" s="521" t="str">
        <f t="shared" si="614"/>
        <v/>
      </c>
      <c r="KN185" s="521" t="str">
        <f t="shared" si="615"/>
        <v/>
      </c>
      <c r="KO185" s="521" t="str">
        <f t="shared" si="736"/>
        <v/>
      </c>
      <c r="KP185" s="521" t="str">
        <f t="shared" si="616"/>
        <v/>
      </c>
      <c r="KQ185" s="521" t="str">
        <f t="shared" si="617"/>
        <v/>
      </c>
      <c r="KR185" s="521" t="str">
        <f t="shared" si="618"/>
        <v/>
      </c>
      <c r="KS185" s="521" t="str">
        <f t="shared" si="619"/>
        <v/>
      </c>
      <c r="KT185" s="521" t="str">
        <f t="shared" si="620"/>
        <v/>
      </c>
      <c r="KU185" s="760" t="str">
        <f t="shared" si="621"/>
        <v/>
      </c>
      <c r="KV185" s="521" t="str">
        <f t="shared" si="794"/>
        <v/>
      </c>
      <c r="KW185" s="520">
        <f t="shared" si="623"/>
        <v>0</v>
      </c>
      <c r="KX185" s="521" t="str">
        <f t="shared" si="737"/>
        <v/>
      </c>
      <c r="KY185" s="525">
        <f t="shared" si="795"/>
        <v>0</v>
      </c>
      <c r="KZ185" s="521" t="str">
        <f t="shared" si="796"/>
        <v/>
      </c>
      <c r="LA185" s="760" t="str">
        <f t="shared" si="797"/>
        <v/>
      </c>
      <c r="LB185" s="526" t="str">
        <f t="shared" si="627"/>
        <v>○</v>
      </c>
      <c r="LC185" s="520">
        <f t="shared" si="738"/>
        <v>0</v>
      </c>
      <c r="LD185" s="527">
        <f t="shared" si="739"/>
        <v>0</v>
      </c>
      <c r="LE185" s="527" t="str">
        <f t="shared" si="740"/>
        <v/>
      </c>
      <c r="LF185" s="761" t="str">
        <f t="shared" si="741"/>
        <v/>
      </c>
      <c r="LG185" s="735" t="str">
        <f t="shared" si="798"/>
        <v/>
      </c>
      <c r="LH185" s="530" t="str">
        <f t="shared" si="799"/>
        <v>○</v>
      </c>
      <c r="LI185" s="736">
        <f t="shared" si="630"/>
        <v>0</v>
      </c>
      <c r="LJ185" s="761">
        <f t="shared" si="800"/>
        <v>0</v>
      </c>
      <c r="LK185" s="532">
        <f t="shared" si="742"/>
        <v>0</v>
      </c>
      <c r="LL185" s="533" t="str">
        <f t="shared" si="743"/>
        <v>○</v>
      </c>
      <c r="LM185" s="600">
        <f t="shared" si="801"/>
        <v>0</v>
      </c>
      <c r="LN185" s="602" t="str">
        <f t="shared" si="744"/>
        <v>○</v>
      </c>
      <c r="LO185" s="608">
        <f t="shared" si="633"/>
        <v>0</v>
      </c>
      <c r="LP185" s="521" t="str">
        <f t="shared" si="802"/>
        <v/>
      </c>
      <c r="LQ185" s="607">
        <f t="shared" si="803"/>
        <v>0</v>
      </c>
      <c r="LR185" s="521" t="str">
        <f t="shared" si="804"/>
        <v/>
      </c>
      <c r="LS185" s="519" t="str">
        <f t="shared" si="805"/>
        <v/>
      </c>
      <c r="LT185" s="526" t="str">
        <f t="shared" si="638"/>
        <v>○</v>
      </c>
      <c r="LU185" s="601" t="str">
        <f t="shared" si="745"/>
        <v/>
      </c>
      <c r="LV185" s="601">
        <f t="shared" si="746"/>
        <v>0</v>
      </c>
      <c r="LW185" s="761">
        <f t="shared" si="806"/>
        <v>0</v>
      </c>
      <c r="LX185" s="735">
        <f t="shared" si="807"/>
        <v>0</v>
      </c>
      <c r="LY185" s="530" t="str">
        <f t="shared" si="641"/>
        <v>○</v>
      </c>
      <c r="LZ185" s="736">
        <f t="shared" si="808"/>
        <v>0</v>
      </c>
      <c r="MA185" s="761">
        <f t="shared" si="809"/>
        <v>0</v>
      </c>
      <c r="MB185" s="532">
        <f t="shared" si="810"/>
        <v>0</v>
      </c>
      <c r="MC185" s="533" t="str">
        <f t="shared" si="747"/>
        <v>○</v>
      </c>
      <c r="MD185" s="473">
        <f>IF(AND($H185=1,$T185=1),SUMIF($E$14:$E$213,E185,$CA$14:CA384),0)</f>
        <v>0</v>
      </c>
      <c r="ME185" s="856" t="str">
        <f t="shared" si="645"/>
        <v>○</v>
      </c>
      <c r="MF185" s="869" t="str">
        <f t="shared" si="748"/>
        <v/>
      </c>
      <c r="MG185" s="870" t="str">
        <f t="shared" si="811"/>
        <v/>
      </c>
      <c r="MH185" s="871" t="str">
        <f t="shared" si="812"/>
        <v/>
      </c>
      <c r="MI185" s="872" t="str">
        <f t="shared" si="749"/>
        <v/>
      </c>
      <c r="MJ185" s="873" t="str">
        <f t="shared" si="813"/>
        <v/>
      </c>
      <c r="MK185" s="874">
        <f t="shared" si="814"/>
        <v>0</v>
      </c>
    </row>
    <row r="186" spans="1:349" s="739" customFormat="1" ht="18.649999999999999" customHeight="1">
      <c r="A186" s="610">
        <f t="shared" si="815"/>
        <v>0</v>
      </c>
      <c r="B186" s="610">
        <f t="shared" si="816"/>
        <v>0</v>
      </c>
      <c r="C186" s="610">
        <f t="shared" si="817"/>
        <v>0</v>
      </c>
      <c r="D186" s="610">
        <f t="shared" si="818"/>
        <v>0</v>
      </c>
      <c r="E186" s="610">
        <f t="shared" si="819"/>
        <v>0</v>
      </c>
      <c r="F186" s="610">
        <f t="shared" si="820"/>
        <v>0</v>
      </c>
      <c r="G186" s="610">
        <f t="shared" si="821"/>
        <v>0</v>
      </c>
      <c r="H186" s="610">
        <f t="shared" si="822"/>
        <v>0</v>
      </c>
      <c r="I186" s="611">
        <f t="shared" si="576"/>
        <v>173</v>
      </c>
      <c r="J186" s="719"/>
      <c r="K186" s="720"/>
      <c r="L186" s="720"/>
      <c r="M186" s="720"/>
      <c r="N186" s="924"/>
      <c r="O186" s="918"/>
      <c r="P186" s="742"/>
      <c r="Q186" s="637">
        <f t="shared" si="650"/>
        <v>0</v>
      </c>
      <c r="R186" s="723"/>
      <c r="S186" s="724"/>
      <c r="T186" s="724"/>
      <c r="U186" s="724"/>
      <c r="V186" s="762">
        <f t="shared" si="823"/>
        <v>0</v>
      </c>
      <c r="W186" s="741"/>
      <c r="X186" s="745"/>
      <c r="Y186" s="745"/>
      <c r="Z186" s="741"/>
      <c r="AA186" s="639" t="str">
        <f t="shared" si="651"/>
        <v/>
      </c>
      <c r="AB186" s="640" t="str">
        <f t="shared" si="652"/>
        <v/>
      </c>
      <c r="AC186" s="731"/>
      <c r="AD186" s="641">
        <f t="shared" si="653"/>
        <v>0</v>
      </c>
      <c r="AE186" s="729"/>
      <c r="AF186" s="728">
        <f>'整理番号表 （R6時） '!$AC186</f>
        <v>0</v>
      </c>
      <c r="AG186" s="730">
        <f t="shared" si="824"/>
        <v>0</v>
      </c>
      <c r="AH186" s="731"/>
      <c r="AI186" s="731"/>
      <c r="AJ186" s="639">
        <f>IF(AI186&lt;&gt;0,VLOOKUP(AI186,'整理番号表 （R6時） '!$B$20:$F$47,2,FALSE),)</f>
        <v>0</v>
      </c>
      <c r="AK186" s="733"/>
      <c r="AL186" s="733"/>
      <c r="AM186" s="733"/>
      <c r="AN186" s="752"/>
      <c r="AO186" s="644" t="str">
        <f>IF(AND($S186=1,$AN186&lt;&gt;0),VLOOKUP(AN186,'整理番号表 （R6時） '!$P$6:$Q$39,2,FALSE),IF(AND($T186=1,$AN186&gt;0,$AN186&lt;=8),VLOOKUP($AN186,'整理番号表 （R6時） '!$P$6:$Q$13,2,FALSE),IF($AN186&gt;=9,"ﾘｰｽは1～8の数字を選択","")))</f>
        <v/>
      </c>
      <c r="AP186" s="865"/>
      <c r="AQ186" s="645">
        <f t="shared" si="654"/>
        <v>0</v>
      </c>
      <c r="AR186" s="810"/>
      <c r="AS186" s="741"/>
      <c r="AT186" s="756"/>
      <c r="AU186" s="757"/>
      <c r="AV186" s="755"/>
      <c r="AW186" s="752"/>
      <c r="AX186" s="751">
        <f>IF(AW186&lt;&gt;0,VLOOKUP(AW186,'整理番号表 （R6時） '!$P$43:$R$49,2,FALSE),)</f>
        <v>0</v>
      </c>
      <c r="AY186" s="758"/>
      <c r="AZ186" s="757"/>
      <c r="BA186" s="755"/>
      <c r="BB186" s="754"/>
      <c r="BC186" s="759">
        <f t="shared" si="655"/>
        <v>0</v>
      </c>
      <c r="BD186" s="763">
        <f t="shared" si="757"/>
        <v>0</v>
      </c>
      <c r="BE186" s="759">
        <f t="shared" si="656"/>
        <v>0</v>
      </c>
      <c r="BF186" s="508"/>
      <c r="BG186" s="508"/>
      <c r="BH186" s="508"/>
      <c r="BI186" s="509"/>
      <c r="BJ186" s="770" t="str">
        <f t="shared" si="657"/>
        <v/>
      </c>
      <c r="BK186" s="772" t="str">
        <f t="shared" si="658"/>
        <v/>
      </c>
      <c r="BL186" s="648">
        <f t="shared" si="659"/>
        <v>0</v>
      </c>
      <c r="BM186" s="836"/>
      <c r="BN186" s="748"/>
      <c r="BO186" s="593"/>
      <c r="BP186" s="902"/>
      <c r="BQ186" s="756"/>
      <c r="BR186" s="756"/>
      <c r="BS186" s="756"/>
      <c r="BT186" s="929" t="str">
        <f t="shared" si="825"/>
        <v/>
      </c>
      <c r="BU186" s="911"/>
      <c r="BV186" s="752"/>
      <c r="BW186" s="751">
        <f>IF(BV186&lt;&gt;0,VLOOKUP(BV186,'整理番号表 （R6時） '!$P$43:$R$49,2,FALSE),)</f>
        <v>0</v>
      </c>
      <c r="BX186" s="758"/>
      <c r="BY186" s="757"/>
      <c r="BZ186" s="759" t="str">
        <f t="shared" si="660"/>
        <v/>
      </c>
      <c r="CA186" s="712"/>
      <c r="CB186" s="759">
        <f t="shared" si="661"/>
        <v>0</v>
      </c>
      <c r="CC186" s="763" t="str">
        <f t="shared" si="758"/>
        <v/>
      </c>
      <c r="CD186" s="754"/>
      <c r="CE186" s="754"/>
      <c r="CF186" s="759">
        <f t="shared" si="662"/>
        <v>0</v>
      </c>
      <c r="CG186" s="748"/>
      <c r="CH186" s="748"/>
      <c r="CI186" s="622"/>
      <c r="CJ186" s="853"/>
      <c r="CK186" s="854"/>
      <c r="CL186" s="665" t="str">
        <f t="shared" si="663"/>
        <v/>
      </c>
      <c r="CM186" s="666" t="str">
        <f t="shared" si="759"/>
        <v/>
      </c>
      <c r="CN186" s="744"/>
      <c r="CO186" s="496"/>
      <c r="CP186" s="762" t="str">
        <f t="shared" si="760"/>
        <v/>
      </c>
      <c r="CQ186" s="740"/>
      <c r="CR186" s="749"/>
      <c r="CS186" s="740"/>
      <c r="CT186" s="740"/>
      <c r="CU186" s="740"/>
      <c r="CV186" s="649" t="str">
        <f t="shared" si="664"/>
        <v/>
      </c>
      <c r="CW186" s="547">
        <f t="shared" si="665"/>
        <v>0</v>
      </c>
      <c r="CX186" s="762" t="str">
        <f t="shared" si="761"/>
        <v/>
      </c>
      <c r="CY186" s="715"/>
      <c r="CZ186" s="740"/>
      <c r="DA186" s="715"/>
      <c r="DB186" s="715"/>
      <c r="DC186" s="714"/>
      <c r="DD186" s="649" t="str">
        <f t="shared" si="666"/>
        <v/>
      </c>
      <c r="DE186" s="547" t="str">
        <f t="shared" si="667"/>
        <v/>
      </c>
      <c r="DF186" s="762">
        <f t="shared" si="668"/>
        <v>0</v>
      </c>
      <c r="DG186" s="762" t="str">
        <f t="shared" si="669"/>
        <v/>
      </c>
      <c r="DH186" s="762">
        <f t="shared" si="670"/>
        <v>0</v>
      </c>
      <c r="DI186" s="762">
        <f t="shared" si="671"/>
        <v>0</v>
      </c>
      <c r="DJ186" s="762">
        <f t="shared" si="672"/>
        <v>0</v>
      </c>
      <c r="DK186" s="762">
        <f t="shared" si="673"/>
        <v>0</v>
      </c>
      <c r="DL186" s="762">
        <f t="shared" si="674"/>
        <v>0</v>
      </c>
      <c r="DM186" s="762" t="str">
        <f t="shared" si="675"/>
        <v/>
      </c>
      <c r="DN186" s="855"/>
      <c r="DO186" s="661">
        <f t="shared" si="826"/>
        <v>0</v>
      </c>
      <c r="DP186" s="336">
        <f t="shared" si="826"/>
        <v>0</v>
      </c>
      <c r="DQ186" s="336">
        <f t="shared" si="826"/>
        <v>0</v>
      </c>
      <c r="DR186" s="336">
        <f t="shared" si="826"/>
        <v>0</v>
      </c>
      <c r="DS186" s="336">
        <f t="shared" si="826"/>
        <v>0</v>
      </c>
      <c r="DT186" s="336">
        <f t="shared" si="826"/>
        <v>0</v>
      </c>
      <c r="DU186" s="336">
        <f t="shared" si="763"/>
        <v>0</v>
      </c>
      <c r="DV186" s="336">
        <f t="shared" si="827"/>
        <v>0</v>
      </c>
      <c r="DW186" s="336">
        <f t="shared" si="827"/>
        <v>0</v>
      </c>
      <c r="DX186" s="336">
        <f t="shared" si="827"/>
        <v>0</v>
      </c>
      <c r="DY186" s="336">
        <f t="shared" si="827"/>
        <v>0</v>
      </c>
      <c r="DZ186" s="336">
        <f t="shared" si="827"/>
        <v>0</v>
      </c>
      <c r="EA186" s="336">
        <f t="shared" si="827"/>
        <v>0</v>
      </c>
      <c r="EB186" s="336">
        <f t="shared" si="765"/>
        <v>0</v>
      </c>
      <c r="EC186" s="336">
        <f t="shared" si="766"/>
        <v>0</v>
      </c>
      <c r="ED186" s="336">
        <f t="shared" si="767"/>
        <v>0</v>
      </c>
      <c r="EE186" s="336">
        <f t="shared" si="768"/>
        <v>0</v>
      </c>
      <c r="EF186" s="336">
        <f t="shared" si="769"/>
        <v>0</v>
      </c>
      <c r="EG186" s="390">
        <f t="shared" si="770"/>
        <v>0</v>
      </c>
      <c r="EH186" s="650">
        <f t="shared" si="676"/>
        <v>0</v>
      </c>
      <c r="EI186" s="650">
        <f>IF($AA186=1,IF(SUM($EH186:EH186)&lt;&gt;1,IF(SUM(GR186,HC186,HL186)&gt;0,1,),),)</f>
        <v>0</v>
      </c>
      <c r="EJ186" s="650">
        <f>IF($AA186=1,IF(SUM($EH186:EI186)&lt;&gt;1,IF(SUM(GS186,HD186,HM186)&gt;0,1,),),)</f>
        <v>0</v>
      </c>
      <c r="EK186" s="650">
        <f>IF($AA186=1,IF(SUM($EH186:EJ186)&lt;&gt;1,IF(SUM(GT186,HE186,HN186)&gt;0,1,),),)</f>
        <v>0</v>
      </c>
      <c r="EL186" s="650">
        <f>IF($AA186=1,IF(SUM($EH186:EK186)&lt;&gt;1,IF(SUM(GU186,GZ186,HF186,HO186)&gt;0,1,),),)</f>
        <v>0</v>
      </c>
      <c r="EM186" s="650">
        <f>IF($AA186=1,IF(SUM($EH186:EK186)&lt;&gt;1,IF(SUM(GV186,HG186,HP186)&gt;0,1,),),)</f>
        <v>0</v>
      </c>
      <c r="EN186" s="650">
        <f>IF($AA186=1,IF(SUM($EH186:EL186)&lt;&gt;1,IF(SUM(GW186,HH186,HQ186)&gt;0,1,),),)</f>
        <v>0</v>
      </c>
      <c r="EO186" s="650">
        <f>IF($AA186=1,IF(SUM($EH186:EM186)&lt;&gt;1,IF(SUM(GX186,HI186,HR186)&gt;0,1,),),)</f>
        <v>0</v>
      </c>
      <c r="EP186" s="650">
        <f>IF($AA186=1,IF(SUM($EH186:EO186)&lt;&gt;1,IF(SUM(GY186,HJ186,HS186,HA186)&gt;0,1,),),)</f>
        <v>0</v>
      </c>
      <c r="EQ186" s="818"/>
      <c r="ER186" s="818"/>
      <c r="ES186" s="818"/>
      <c r="ET186" s="818"/>
      <c r="EU186" s="818"/>
      <c r="EV186" s="818"/>
      <c r="EW186" s="59"/>
      <c r="EX186" s="59"/>
      <c r="EY186" s="59"/>
      <c r="EZ186" s="59"/>
      <c r="FA186" s="59"/>
      <c r="FB186" s="650">
        <f t="shared" si="589"/>
        <v>0</v>
      </c>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11"/>
      <c r="GB186" s="59"/>
      <c r="GC186" s="932"/>
      <c r="GD186" s="662"/>
      <c r="GE186" s="512"/>
      <c r="GF186" s="513"/>
      <c r="GG186" s="514"/>
      <c r="GH186" s="514"/>
      <c r="GI186" s="515">
        <f t="shared" si="771"/>
        <v>0</v>
      </c>
      <c r="GJ186" s="516">
        <f t="shared" si="772"/>
        <v>0</v>
      </c>
      <c r="GK186" s="517">
        <f t="shared" si="592"/>
        <v>0</v>
      </c>
      <c r="GL186" s="518">
        <f t="shared" si="773"/>
        <v>0</v>
      </c>
      <c r="GM186" s="518">
        <f t="shared" si="774"/>
        <v>0</v>
      </c>
      <c r="GN186" s="518">
        <f t="shared" si="775"/>
        <v>0</v>
      </c>
      <c r="GO186" s="518">
        <f t="shared" si="776"/>
        <v>0</v>
      </c>
      <c r="GP186" s="517">
        <f t="shared" si="677"/>
        <v>0</v>
      </c>
      <c r="GQ186" s="517">
        <f t="shared" si="678"/>
        <v>0</v>
      </c>
      <c r="GR186" s="517">
        <f>IF($GF186&lt;&gt;1,IF(AND(SUM($GQ186:GQ186)&lt;&gt;1),IF($GI186&gt;=10,1,),),0)</f>
        <v>0</v>
      </c>
      <c r="GS186" s="517">
        <f>IF($GF186&lt;&gt;1,IF(AND(SUM($GQ186:GR186)&lt;&gt;1),IF(AND($GE186=1,$GI186&gt;=4),1,),),0)</f>
        <v>0</v>
      </c>
      <c r="GT186" s="517">
        <f>IF($GF186&lt;&gt;1,IF(AND(SUM($GQ186:GS186)&lt;&gt;1),IF(AND($GE186=1,$GI186&gt;=2),1,),),0)</f>
        <v>0</v>
      </c>
      <c r="GU186" s="517">
        <f>IF($GF186&lt;&gt;1,IF(AND(SUM($GQ186:GT186)&lt;&gt;1),IF(AND($GE186=1,$GI186&gt;0),1,),),0)</f>
        <v>0</v>
      </c>
      <c r="GV186" s="517">
        <f>IF($GF186&lt;&gt;1,IF(AND(SUM($GQ186:GU186)&lt;&gt;1),IF($GI186&gt;=4,1,),),0)</f>
        <v>0</v>
      </c>
      <c r="GW186" s="517">
        <f>IF($GF186&lt;&gt;1,IF(AND(SUM($GQ186:GV186)&lt;&gt;1),IF($GE186=1,1,),),0)</f>
        <v>0</v>
      </c>
      <c r="GX186" s="517">
        <f>IF($GF186&lt;&gt;1,IF(AND(SUM($GQ186:GW186)&lt;&gt;1),IF($GI186&gt;=2,1,),),0)</f>
        <v>0</v>
      </c>
      <c r="GY186" s="517">
        <f>IF($GF186&lt;&gt;1,IF(AND(SUM($GQ186:GX186)&lt;&gt;1),IF($GI186&gt;0,1,),),0)</f>
        <v>0</v>
      </c>
      <c r="GZ186" s="517">
        <f t="shared" si="679"/>
        <v>0</v>
      </c>
      <c r="HA186" s="517">
        <f>IF(AND(SUM($GZ186:GZ186)&lt;&gt;1,$GP186=4,$GF186=1,$GI186&gt;0),1,0)</f>
        <v>0</v>
      </c>
      <c r="HB186" s="517">
        <f t="shared" si="680"/>
        <v>0</v>
      </c>
      <c r="HC186" s="517">
        <f t="shared" si="681"/>
        <v>0</v>
      </c>
      <c r="HD186" s="517">
        <f>IF(AND($GP186=2,SUM($HB186:HC186)&lt;&gt;1),IF(AND($GE186=1,$GJ186&gt;=0.2),1,),)</f>
        <v>0</v>
      </c>
      <c r="HE186" s="517">
        <f>IF(AND($GP186=2,SUM($HB186:HD186)&lt;&gt;1),IF(AND($GE186=1,$GJ186&gt;=0.1),1,),)</f>
        <v>0</v>
      </c>
      <c r="HF186" s="517">
        <f>IF(AND($GP186=2,SUM($HB186:HE186)&lt;&gt;1),IF(AND($GE186=1,$GI186&gt;0),1,),)</f>
        <v>0</v>
      </c>
      <c r="HG186" s="517">
        <f>IF(AND($GP186=2,SUM($HB186:HF186)&lt;&gt;1),IF($GJ186&gt;=0.2,1,),)</f>
        <v>0</v>
      </c>
      <c r="HH186" s="517">
        <f>IF(AND($GP186=2,SUM($HB186:HG186)&lt;&gt;1),IF($GE186=1,1,),)</f>
        <v>0</v>
      </c>
      <c r="HI186" s="517">
        <f>IF(AND($GP186=2,SUM($HB186:HH186)&lt;&gt;1),IF($GJ186&gt;=0.1,1,),)</f>
        <v>0</v>
      </c>
      <c r="HJ186" s="517">
        <f>IF(AND(SUM($HB186:HI186)&lt;&gt;1,$GP186=2,$GI186&gt;0),1,)</f>
        <v>0</v>
      </c>
      <c r="HK186" s="517">
        <f t="shared" si="682"/>
        <v>0</v>
      </c>
      <c r="HL186" s="517">
        <f t="shared" si="683"/>
        <v>0</v>
      </c>
      <c r="HM186" s="517">
        <f>IF(AND($GP186=3,SUM($HK186:HL186)&lt;&gt;1),IF(AND($GE186=1,$GJ186&gt;=0.1),1,),)</f>
        <v>0</v>
      </c>
      <c r="HN186" s="517">
        <f>IF(AND($GP186=3,SUM($HK186:HM186)&lt;&gt;1),IF(AND($GE186=1,$GJ186&gt;=0.05),1,),)</f>
        <v>0</v>
      </c>
      <c r="HO186" s="517">
        <f>IF(AND($GP186=3,SUM($HK186:HN186)&lt;&gt;1),IF(AND($GE186=1,$GI186&gt;0),1,),)</f>
        <v>0</v>
      </c>
      <c r="HP186" s="517">
        <f>IF(AND($GP186=3,SUM($HK186:HO186)&lt;&gt;1),IF($GJ186&gt;=0.1,1,),)</f>
        <v>0</v>
      </c>
      <c r="HQ186" s="517">
        <f>IF(AND($GP186=3,SUM($HK186:HP186)&lt;&gt;1),IF($GE186=1,1,),)</f>
        <v>0</v>
      </c>
      <c r="HR186" s="517">
        <f>IF(AND($GP186=3,SUM($HK186:HQ186)&lt;&gt;1),IF($GJ186&gt;=0.05,1,),)</f>
        <v>0</v>
      </c>
      <c r="HS186" s="517">
        <f>IF(AND(SUM($HK186:HR186)&lt;&gt;1,$GP186=3,$GF186=1,$GI186&gt;0),1,)</f>
        <v>0</v>
      </c>
      <c r="HT186" s="831"/>
      <c r="HU186" s="520">
        <f t="shared" si="684"/>
        <v>0</v>
      </c>
      <c r="HV186" s="521">
        <f t="shared" si="685"/>
        <v>0</v>
      </c>
      <c r="HW186" s="521">
        <f t="shared" si="686"/>
        <v>0</v>
      </c>
      <c r="HX186" s="521">
        <f t="shared" si="687"/>
        <v>0</v>
      </c>
      <c r="HY186" s="521">
        <f t="shared" si="688"/>
        <v>0</v>
      </c>
      <c r="HZ186" s="521">
        <f t="shared" si="689"/>
        <v>0</v>
      </c>
      <c r="IA186" s="521">
        <f t="shared" si="690"/>
        <v>0</v>
      </c>
      <c r="IB186" s="521">
        <f t="shared" si="691"/>
        <v>0</v>
      </c>
      <c r="IC186" s="521">
        <f t="shared" si="692"/>
        <v>0</v>
      </c>
      <c r="ID186" s="521">
        <f t="shared" si="693"/>
        <v>0</v>
      </c>
      <c r="IE186" s="521">
        <f t="shared" si="694"/>
        <v>0</v>
      </c>
      <c r="IF186" s="521">
        <f t="shared" si="695"/>
        <v>0</v>
      </c>
      <c r="IG186" s="521">
        <f t="shared" si="696"/>
        <v>0</v>
      </c>
      <c r="IH186" s="521">
        <f t="shared" si="697"/>
        <v>0</v>
      </c>
      <c r="II186" s="521">
        <f t="shared" si="698"/>
        <v>0</v>
      </c>
      <c r="IJ186" s="521">
        <f t="shared" si="699"/>
        <v>0</v>
      </c>
      <c r="IK186" s="521">
        <f t="shared" si="700"/>
        <v>0</v>
      </c>
      <c r="IL186" s="521">
        <f t="shared" si="701"/>
        <v>0</v>
      </c>
      <c r="IM186" s="521">
        <f t="shared" si="702"/>
        <v>0</v>
      </c>
      <c r="IN186" s="521">
        <f t="shared" si="777"/>
        <v>0</v>
      </c>
      <c r="IO186" s="521">
        <f t="shared" si="778"/>
        <v>0</v>
      </c>
      <c r="IP186" s="521">
        <f t="shared" si="779"/>
        <v>0</v>
      </c>
      <c r="IQ186" s="521">
        <f t="shared" si="780"/>
        <v>0</v>
      </c>
      <c r="IR186" s="521">
        <f t="shared" si="781"/>
        <v>0</v>
      </c>
      <c r="IS186" s="521">
        <f t="shared" si="782"/>
        <v>0</v>
      </c>
      <c r="IT186" s="521">
        <f t="shared" si="783"/>
        <v>0</v>
      </c>
      <c r="IU186" s="521">
        <f t="shared" si="784"/>
        <v>0</v>
      </c>
      <c r="IV186" s="521">
        <f t="shared" si="785"/>
        <v>0</v>
      </c>
      <c r="IW186" s="823">
        <f t="shared" si="786"/>
        <v>0</v>
      </c>
      <c r="IX186" s="521">
        <f t="shared" si="787"/>
        <v>0</v>
      </c>
      <c r="IY186" s="521">
        <f t="shared" si="788"/>
        <v>0</v>
      </c>
      <c r="IZ186" s="823">
        <f t="shared" si="703"/>
        <v>0</v>
      </c>
      <c r="JA186" s="521">
        <f t="shared" si="789"/>
        <v>0</v>
      </c>
      <c r="JB186" s="521">
        <f t="shared" si="790"/>
        <v>0</v>
      </c>
      <c r="JC186" s="521">
        <f t="shared" si="791"/>
        <v>0</v>
      </c>
      <c r="JD186" s="521">
        <f t="shared" si="704"/>
        <v>0</v>
      </c>
      <c r="JE186" s="521">
        <f t="shared" si="705"/>
        <v>0</v>
      </c>
      <c r="JF186" s="521">
        <f t="shared" si="706"/>
        <v>0</v>
      </c>
      <c r="JG186" s="521">
        <f t="shared" si="707"/>
        <v>0</v>
      </c>
      <c r="JH186" s="521">
        <f t="shared" si="708"/>
        <v>0</v>
      </c>
      <c r="JI186" s="521">
        <f t="shared" si="709"/>
        <v>0</v>
      </c>
      <c r="JJ186" s="521">
        <f t="shared" si="710"/>
        <v>0</v>
      </c>
      <c r="JK186" s="521">
        <f t="shared" si="711"/>
        <v>0</v>
      </c>
      <c r="JL186" s="521">
        <f t="shared" si="712"/>
        <v>0</v>
      </c>
      <c r="JM186" s="521">
        <f t="shared" si="713"/>
        <v>0</v>
      </c>
      <c r="JN186" s="521">
        <f t="shared" si="714"/>
        <v>0</v>
      </c>
      <c r="JO186" s="521">
        <f t="shared" si="715"/>
        <v>0</v>
      </c>
      <c r="JP186" s="521">
        <f t="shared" si="716"/>
        <v>0</v>
      </c>
      <c r="JQ186" s="521">
        <f t="shared" si="717"/>
        <v>0</v>
      </c>
      <c r="JR186" s="521">
        <f t="shared" si="718"/>
        <v>0</v>
      </c>
      <c r="JS186" s="521">
        <f t="shared" si="719"/>
        <v>0</v>
      </c>
      <c r="JT186" s="521">
        <f t="shared" si="720"/>
        <v>0</v>
      </c>
      <c r="JU186" s="521">
        <f t="shared" si="721"/>
        <v>0</v>
      </c>
      <c r="JV186" s="521">
        <f t="shared" si="722"/>
        <v>0</v>
      </c>
      <c r="JW186" s="521">
        <f t="shared" si="723"/>
        <v>0</v>
      </c>
      <c r="JX186" s="521">
        <f t="shared" si="724"/>
        <v>0</v>
      </c>
      <c r="JY186" s="521">
        <f t="shared" si="725"/>
        <v>0</v>
      </c>
      <c r="JZ186" s="521">
        <f t="shared" si="726"/>
        <v>0</v>
      </c>
      <c r="KA186" s="521">
        <f t="shared" si="727"/>
        <v>0</v>
      </c>
      <c r="KB186" s="521">
        <f t="shared" si="728"/>
        <v>0</v>
      </c>
      <c r="KC186" s="521">
        <f t="shared" si="729"/>
        <v>0</v>
      </c>
      <c r="KD186" s="521">
        <f t="shared" si="730"/>
        <v>0</v>
      </c>
      <c r="KE186" s="521">
        <f t="shared" si="731"/>
        <v>0</v>
      </c>
      <c r="KF186" s="521">
        <f t="shared" si="792"/>
        <v>0</v>
      </c>
      <c r="KG186" s="521">
        <f t="shared" si="732"/>
        <v>0</v>
      </c>
      <c r="KH186" s="521">
        <f t="shared" si="733"/>
        <v>0</v>
      </c>
      <c r="KI186" s="522">
        <f t="shared" si="734"/>
        <v>0</v>
      </c>
      <c r="KJ186" s="521">
        <f t="shared" si="793"/>
        <v>0</v>
      </c>
      <c r="KK186" s="760">
        <f>IF(H186=1,VLOOKUP(C186,'総括表 (A表)'!$E$12:$AW$542,42,FALSE),)</f>
        <v>0</v>
      </c>
      <c r="KL186" s="524">
        <f t="shared" si="735"/>
        <v>0</v>
      </c>
      <c r="KM186" s="521" t="str">
        <f t="shared" si="614"/>
        <v/>
      </c>
      <c r="KN186" s="521" t="str">
        <f t="shared" si="615"/>
        <v/>
      </c>
      <c r="KO186" s="521" t="str">
        <f t="shared" si="736"/>
        <v/>
      </c>
      <c r="KP186" s="521" t="str">
        <f t="shared" si="616"/>
        <v/>
      </c>
      <c r="KQ186" s="521" t="str">
        <f t="shared" si="617"/>
        <v/>
      </c>
      <c r="KR186" s="521" t="str">
        <f t="shared" si="618"/>
        <v/>
      </c>
      <c r="KS186" s="521" t="str">
        <f t="shared" si="619"/>
        <v/>
      </c>
      <c r="KT186" s="521" t="str">
        <f t="shared" si="620"/>
        <v/>
      </c>
      <c r="KU186" s="760" t="str">
        <f t="shared" si="621"/>
        <v/>
      </c>
      <c r="KV186" s="521" t="str">
        <f t="shared" si="794"/>
        <v/>
      </c>
      <c r="KW186" s="520">
        <f t="shared" si="623"/>
        <v>0</v>
      </c>
      <c r="KX186" s="521" t="str">
        <f t="shared" si="737"/>
        <v/>
      </c>
      <c r="KY186" s="525">
        <f t="shared" si="795"/>
        <v>0</v>
      </c>
      <c r="KZ186" s="521" t="str">
        <f t="shared" si="796"/>
        <v/>
      </c>
      <c r="LA186" s="760" t="str">
        <f t="shared" si="797"/>
        <v/>
      </c>
      <c r="LB186" s="526" t="str">
        <f t="shared" si="627"/>
        <v>○</v>
      </c>
      <c r="LC186" s="520">
        <f t="shared" si="738"/>
        <v>0</v>
      </c>
      <c r="LD186" s="527">
        <f t="shared" si="739"/>
        <v>0</v>
      </c>
      <c r="LE186" s="527" t="str">
        <f t="shared" si="740"/>
        <v/>
      </c>
      <c r="LF186" s="761" t="str">
        <f t="shared" si="741"/>
        <v/>
      </c>
      <c r="LG186" s="735" t="str">
        <f t="shared" si="798"/>
        <v/>
      </c>
      <c r="LH186" s="530" t="str">
        <f t="shared" si="799"/>
        <v>○</v>
      </c>
      <c r="LI186" s="736">
        <f t="shared" si="630"/>
        <v>0</v>
      </c>
      <c r="LJ186" s="761">
        <f t="shared" si="800"/>
        <v>0</v>
      </c>
      <c r="LK186" s="532">
        <f t="shared" si="742"/>
        <v>0</v>
      </c>
      <c r="LL186" s="533" t="str">
        <f t="shared" si="743"/>
        <v>○</v>
      </c>
      <c r="LM186" s="600">
        <f t="shared" si="801"/>
        <v>0</v>
      </c>
      <c r="LN186" s="602" t="str">
        <f t="shared" si="744"/>
        <v>○</v>
      </c>
      <c r="LO186" s="608">
        <f t="shared" si="633"/>
        <v>0</v>
      </c>
      <c r="LP186" s="521" t="str">
        <f t="shared" si="802"/>
        <v/>
      </c>
      <c r="LQ186" s="607">
        <f t="shared" si="803"/>
        <v>0</v>
      </c>
      <c r="LR186" s="521" t="str">
        <f t="shared" si="804"/>
        <v/>
      </c>
      <c r="LS186" s="519" t="str">
        <f t="shared" si="805"/>
        <v/>
      </c>
      <c r="LT186" s="526" t="str">
        <f t="shared" si="638"/>
        <v>○</v>
      </c>
      <c r="LU186" s="601" t="str">
        <f t="shared" si="745"/>
        <v/>
      </c>
      <c r="LV186" s="601">
        <f t="shared" si="746"/>
        <v>0</v>
      </c>
      <c r="LW186" s="761">
        <f t="shared" si="806"/>
        <v>0</v>
      </c>
      <c r="LX186" s="735">
        <f t="shared" si="807"/>
        <v>0</v>
      </c>
      <c r="LY186" s="530" t="str">
        <f t="shared" si="641"/>
        <v>○</v>
      </c>
      <c r="LZ186" s="736">
        <f t="shared" si="808"/>
        <v>0</v>
      </c>
      <c r="MA186" s="761">
        <f t="shared" si="809"/>
        <v>0</v>
      </c>
      <c r="MB186" s="532">
        <f t="shared" si="810"/>
        <v>0</v>
      </c>
      <c r="MC186" s="533" t="str">
        <f t="shared" si="747"/>
        <v>○</v>
      </c>
      <c r="MD186" s="473">
        <f>IF(AND($H186=1,$T186=1),SUMIF($E$14:$E$213,E186,$CA$14:CA385),0)</f>
        <v>0</v>
      </c>
      <c r="ME186" s="856" t="str">
        <f t="shared" si="645"/>
        <v>○</v>
      </c>
      <c r="MF186" s="869" t="str">
        <f t="shared" si="748"/>
        <v/>
      </c>
      <c r="MG186" s="870" t="str">
        <f t="shared" si="811"/>
        <v/>
      </c>
      <c r="MH186" s="871" t="str">
        <f t="shared" si="812"/>
        <v/>
      </c>
      <c r="MI186" s="872" t="str">
        <f t="shared" si="749"/>
        <v/>
      </c>
      <c r="MJ186" s="873" t="str">
        <f t="shared" si="813"/>
        <v/>
      </c>
      <c r="MK186" s="874">
        <f t="shared" si="814"/>
        <v>0</v>
      </c>
    </row>
    <row r="187" spans="1:349" s="739" customFormat="1" ht="18.649999999999999" customHeight="1">
      <c r="A187" s="610">
        <f t="shared" si="815"/>
        <v>0</v>
      </c>
      <c r="B187" s="610">
        <f t="shared" si="816"/>
        <v>0</v>
      </c>
      <c r="C187" s="610">
        <f t="shared" si="817"/>
        <v>0</v>
      </c>
      <c r="D187" s="610">
        <f t="shared" si="818"/>
        <v>0</v>
      </c>
      <c r="E187" s="610">
        <f t="shared" si="819"/>
        <v>0</v>
      </c>
      <c r="F187" s="610">
        <f t="shared" si="820"/>
        <v>0</v>
      </c>
      <c r="G187" s="610">
        <f t="shared" si="821"/>
        <v>0</v>
      </c>
      <c r="H187" s="610">
        <f t="shared" si="822"/>
        <v>0</v>
      </c>
      <c r="I187" s="611">
        <f t="shared" si="576"/>
        <v>174</v>
      </c>
      <c r="J187" s="719"/>
      <c r="K187" s="720"/>
      <c r="L187" s="720"/>
      <c r="M187" s="720"/>
      <c r="N187" s="924"/>
      <c r="O187" s="918"/>
      <c r="P187" s="742"/>
      <c r="Q187" s="637">
        <f t="shared" si="650"/>
        <v>0</v>
      </c>
      <c r="R187" s="723"/>
      <c r="S187" s="724"/>
      <c r="T187" s="724"/>
      <c r="U187" s="724"/>
      <c r="V187" s="762">
        <f t="shared" si="823"/>
        <v>0</v>
      </c>
      <c r="W187" s="741"/>
      <c r="X187" s="745"/>
      <c r="Y187" s="745"/>
      <c r="Z187" s="741"/>
      <c r="AA187" s="639" t="str">
        <f t="shared" si="651"/>
        <v/>
      </c>
      <c r="AB187" s="640" t="str">
        <f t="shared" si="652"/>
        <v/>
      </c>
      <c r="AC187" s="731"/>
      <c r="AD187" s="641">
        <f t="shared" si="653"/>
        <v>0</v>
      </c>
      <c r="AE187" s="729"/>
      <c r="AF187" s="728">
        <f>'整理番号表 （R6時） '!$AC187</f>
        <v>0</v>
      </c>
      <c r="AG187" s="730">
        <f t="shared" si="824"/>
        <v>0</v>
      </c>
      <c r="AH187" s="731"/>
      <c r="AI187" s="731"/>
      <c r="AJ187" s="639">
        <f>IF(AI187&lt;&gt;0,VLOOKUP(AI187,'整理番号表 （R6時） '!$B$20:$F$47,2,FALSE),)</f>
        <v>0</v>
      </c>
      <c r="AK187" s="733"/>
      <c r="AL187" s="733"/>
      <c r="AM187" s="733"/>
      <c r="AN187" s="752"/>
      <c r="AO187" s="644" t="str">
        <f>IF(AND($S187=1,$AN187&lt;&gt;0),VLOOKUP(AN187,'整理番号表 （R6時） '!$P$6:$Q$39,2,FALSE),IF(AND($T187=1,$AN187&gt;0,$AN187&lt;=8),VLOOKUP($AN187,'整理番号表 （R6時） '!$P$6:$Q$13,2,FALSE),IF($AN187&gt;=9,"ﾘｰｽは1～8の数字を選択","")))</f>
        <v/>
      </c>
      <c r="AP187" s="865"/>
      <c r="AQ187" s="645">
        <f t="shared" si="654"/>
        <v>0</v>
      </c>
      <c r="AR187" s="810"/>
      <c r="AS187" s="741"/>
      <c r="AT187" s="756"/>
      <c r="AU187" s="757"/>
      <c r="AV187" s="755"/>
      <c r="AW187" s="752"/>
      <c r="AX187" s="751">
        <f>IF(AW187&lt;&gt;0,VLOOKUP(AW187,'整理番号表 （R6時） '!$P$43:$R$49,2,FALSE),)</f>
        <v>0</v>
      </c>
      <c r="AY187" s="758"/>
      <c r="AZ187" s="757"/>
      <c r="BA187" s="755"/>
      <c r="BB187" s="754"/>
      <c r="BC187" s="759">
        <f t="shared" si="655"/>
        <v>0</v>
      </c>
      <c r="BD187" s="763">
        <f t="shared" si="757"/>
        <v>0</v>
      </c>
      <c r="BE187" s="759">
        <f t="shared" si="656"/>
        <v>0</v>
      </c>
      <c r="BF187" s="508"/>
      <c r="BG187" s="508"/>
      <c r="BH187" s="508"/>
      <c r="BI187" s="509"/>
      <c r="BJ187" s="770" t="str">
        <f t="shared" si="657"/>
        <v/>
      </c>
      <c r="BK187" s="772" t="str">
        <f t="shared" si="658"/>
        <v/>
      </c>
      <c r="BL187" s="648">
        <f t="shared" si="659"/>
        <v>0</v>
      </c>
      <c r="BM187" s="836"/>
      <c r="BN187" s="748"/>
      <c r="BO187" s="593"/>
      <c r="BP187" s="902"/>
      <c r="BQ187" s="756"/>
      <c r="BR187" s="756"/>
      <c r="BS187" s="756"/>
      <c r="BT187" s="929" t="str">
        <f t="shared" si="825"/>
        <v/>
      </c>
      <c r="BU187" s="911"/>
      <c r="BV187" s="752"/>
      <c r="BW187" s="751">
        <f>IF(BV187&lt;&gt;0,VLOOKUP(BV187,'整理番号表 （R6時） '!$P$43:$R$49,2,FALSE),)</f>
        <v>0</v>
      </c>
      <c r="BX187" s="758"/>
      <c r="BY187" s="757"/>
      <c r="BZ187" s="759" t="str">
        <f t="shared" si="660"/>
        <v/>
      </c>
      <c r="CA187" s="712"/>
      <c r="CB187" s="759">
        <f t="shared" si="661"/>
        <v>0</v>
      </c>
      <c r="CC187" s="763" t="str">
        <f t="shared" si="758"/>
        <v/>
      </c>
      <c r="CD187" s="754"/>
      <c r="CE187" s="754"/>
      <c r="CF187" s="759">
        <f t="shared" si="662"/>
        <v>0</v>
      </c>
      <c r="CG187" s="748"/>
      <c r="CH187" s="748"/>
      <c r="CI187" s="622"/>
      <c r="CJ187" s="853"/>
      <c r="CK187" s="854"/>
      <c r="CL187" s="665" t="str">
        <f t="shared" si="663"/>
        <v/>
      </c>
      <c r="CM187" s="666" t="str">
        <f t="shared" si="759"/>
        <v/>
      </c>
      <c r="CN187" s="744"/>
      <c r="CO187" s="496"/>
      <c r="CP187" s="762" t="str">
        <f t="shared" si="760"/>
        <v/>
      </c>
      <c r="CQ187" s="740"/>
      <c r="CR187" s="749"/>
      <c r="CS187" s="740"/>
      <c r="CT187" s="740"/>
      <c r="CU187" s="740"/>
      <c r="CV187" s="649" t="str">
        <f t="shared" si="664"/>
        <v/>
      </c>
      <c r="CW187" s="547">
        <f t="shared" si="665"/>
        <v>0</v>
      </c>
      <c r="CX187" s="762" t="str">
        <f t="shared" si="761"/>
        <v/>
      </c>
      <c r="CY187" s="715"/>
      <c r="CZ187" s="740"/>
      <c r="DA187" s="715"/>
      <c r="DB187" s="715"/>
      <c r="DC187" s="714"/>
      <c r="DD187" s="649" t="str">
        <f t="shared" si="666"/>
        <v/>
      </c>
      <c r="DE187" s="547" t="str">
        <f t="shared" si="667"/>
        <v/>
      </c>
      <c r="DF187" s="762">
        <f t="shared" si="668"/>
        <v>0</v>
      </c>
      <c r="DG187" s="762" t="str">
        <f t="shared" si="669"/>
        <v/>
      </c>
      <c r="DH187" s="762">
        <f t="shared" si="670"/>
        <v>0</v>
      </c>
      <c r="DI187" s="762">
        <f t="shared" si="671"/>
        <v>0</v>
      </c>
      <c r="DJ187" s="762">
        <f t="shared" si="672"/>
        <v>0</v>
      </c>
      <c r="DK187" s="762">
        <f t="shared" si="673"/>
        <v>0</v>
      </c>
      <c r="DL187" s="762">
        <f t="shared" si="674"/>
        <v>0</v>
      </c>
      <c r="DM187" s="762" t="str">
        <f t="shared" si="675"/>
        <v/>
      </c>
      <c r="DN187" s="855"/>
      <c r="DO187" s="661">
        <f t="shared" si="826"/>
        <v>0</v>
      </c>
      <c r="DP187" s="336">
        <f t="shared" si="826"/>
        <v>0</v>
      </c>
      <c r="DQ187" s="336">
        <f t="shared" si="826"/>
        <v>0</v>
      </c>
      <c r="DR187" s="336">
        <f t="shared" si="826"/>
        <v>0</v>
      </c>
      <c r="DS187" s="336">
        <f t="shared" si="826"/>
        <v>0</v>
      </c>
      <c r="DT187" s="336">
        <f t="shared" si="826"/>
        <v>0</v>
      </c>
      <c r="DU187" s="336">
        <f t="shared" si="763"/>
        <v>0</v>
      </c>
      <c r="DV187" s="336">
        <f t="shared" si="827"/>
        <v>0</v>
      </c>
      <c r="DW187" s="336">
        <f t="shared" si="827"/>
        <v>0</v>
      </c>
      <c r="DX187" s="336">
        <f t="shared" si="827"/>
        <v>0</v>
      </c>
      <c r="DY187" s="336">
        <f t="shared" si="827"/>
        <v>0</v>
      </c>
      <c r="DZ187" s="336">
        <f t="shared" si="827"/>
        <v>0</v>
      </c>
      <c r="EA187" s="336">
        <f t="shared" si="827"/>
        <v>0</v>
      </c>
      <c r="EB187" s="336">
        <f t="shared" si="765"/>
        <v>0</v>
      </c>
      <c r="EC187" s="336">
        <f t="shared" si="766"/>
        <v>0</v>
      </c>
      <c r="ED187" s="336">
        <f t="shared" si="767"/>
        <v>0</v>
      </c>
      <c r="EE187" s="336">
        <f t="shared" si="768"/>
        <v>0</v>
      </c>
      <c r="EF187" s="336">
        <f t="shared" si="769"/>
        <v>0</v>
      </c>
      <c r="EG187" s="390">
        <f t="shared" si="770"/>
        <v>0</v>
      </c>
      <c r="EH187" s="650">
        <f t="shared" si="676"/>
        <v>0</v>
      </c>
      <c r="EI187" s="650">
        <f>IF($AA187=1,IF(SUM($EH187:EH187)&lt;&gt;1,IF(SUM(GR187,HC187,HL187)&gt;0,1,),),)</f>
        <v>0</v>
      </c>
      <c r="EJ187" s="650">
        <f>IF($AA187=1,IF(SUM($EH187:EI187)&lt;&gt;1,IF(SUM(GS187,HD187,HM187)&gt;0,1,),),)</f>
        <v>0</v>
      </c>
      <c r="EK187" s="650">
        <f>IF($AA187=1,IF(SUM($EH187:EJ187)&lt;&gt;1,IF(SUM(GT187,HE187,HN187)&gt;0,1,),),)</f>
        <v>0</v>
      </c>
      <c r="EL187" s="650">
        <f>IF($AA187=1,IF(SUM($EH187:EK187)&lt;&gt;1,IF(SUM(GU187,GZ187,HF187,HO187)&gt;0,1,),),)</f>
        <v>0</v>
      </c>
      <c r="EM187" s="650">
        <f>IF($AA187=1,IF(SUM($EH187:EK187)&lt;&gt;1,IF(SUM(GV187,HG187,HP187)&gt;0,1,),),)</f>
        <v>0</v>
      </c>
      <c r="EN187" s="650">
        <f>IF($AA187=1,IF(SUM($EH187:EL187)&lt;&gt;1,IF(SUM(GW187,HH187,HQ187)&gt;0,1,),),)</f>
        <v>0</v>
      </c>
      <c r="EO187" s="650">
        <f>IF($AA187=1,IF(SUM($EH187:EM187)&lt;&gt;1,IF(SUM(GX187,HI187,HR187)&gt;0,1,),),)</f>
        <v>0</v>
      </c>
      <c r="EP187" s="650">
        <f>IF($AA187=1,IF(SUM($EH187:EO187)&lt;&gt;1,IF(SUM(GY187,HJ187,HS187,HA187)&gt;0,1,),),)</f>
        <v>0</v>
      </c>
      <c r="EQ187" s="818"/>
      <c r="ER187" s="818"/>
      <c r="ES187" s="818"/>
      <c r="ET187" s="818"/>
      <c r="EU187" s="818"/>
      <c r="EV187" s="818"/>
      <c r="EW187" s="59"/>
      <c r="EX187" s="59"/>
      <c r="EY187" s="59"/>
      <c r="EZ187" s="59"/>
      <c r="FA187" s="59"/>
      <c r="FB187" s="650">
        <f t="shared" si="589"/>
        <v>0</v>
      </c>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11"/>
      <c r="GB187" s="59"/>
      <c r="GC187" s="932"/>
      <c r="GD187" s="662"/>
      <c r="GE187" s="512"/>
      <c r="GF187" s="513"/>
      <c r="GG187" s="514"/>
      <c r="GH187" s="514"/>
      <c r="GI187" s="515">
        <f t="shared" si="771"/>
        <v>0</v>
      </c>
      <c r="GJ187" s="516">
        <f t="shared" si="772"/>
        <v>0</v>
      </c>
      <c r="GK187" s="517">
        <f t="shared" si="592"/>
        <v>0</v>
      </c>
      <c r="GL187" s="518">
        <f t="shared" si="773"/>
        <v>0</v>
      </c>
      <c r="GM187" s="518">
        <f t="shared" si="774"/>
        <v>0</v>
      </c>
      <c r="GN187" s="518">
        <f t="shared" si="775"/>
        <v>0</v>
      </c>
      <c r="GO187" s="518">
        <f t="shared" si="776"/>
        <v>0</v>
      </c>
      <c r="GP187" s="517">
        <f t="shared" si="677"/>
        <v>0</v>
      </c>
      <c r="GQ187" s="517">
        <f t="shared" si="678"/>
        <v>0</v>
      </c>
      <c r="GR187" s="517">
        <f>IF($GF187&lt;&gt;1,IF(AND(SUM($GQ187:GQ187)&lt;&gt;1),IF($GI187&gt;=10,1,),),0)</f>
        <v>0</v>
      </c>
      <c r="GS187" s="517">
        <f>IF($GF187&lt;&gt;1,IF(AND(SUM($GQ187:GR187)&lt;&gt;1),IF(AND($GE187=1,$GI187&gt;=4),1,),),0)</f>
        <v>0</v>
      </c>
      <c r="GT187" s="517">
        <f>IF($GF187&lt;&gt;1,IF(AND(SUM($GQ187:GS187)&lt;&gt;1),IF(AND($GE187=1,$GI187&gt;=2),1,),),0)</f>
        <v>0</v>
      </c>
      <c r="GU187" s="517">
        <f>IF($GF187&lt;&gt;1,IF(AND(SUM($GQ187:GT187)&lt;&gt;1),IF(AND($GE187=1,$GI187&gt;0),1,),),0)</f>
        <v>0</v>
      </c>
      <c r="GV187" s="517">
        <f>IF($GF187&lt;&gt;1,IF(AND(SUM($GQ187:GU187)&lt;&gt;1),IF($GI187&gt;=4,1,),),0)</f>
        <v>0</v>
      </c>
      <c r="GW187" s="517">
        <f>IF($GF187&lt;&gt;1,IF(AND(SUM($GQ187:GV187)&lt;&gt;1),IF($GE187=1,1,),),0)</f>
        <v>0</v>
      </c>
      <c r="GX187" s="517">
        <f>IF($GF187&lt;&gt;1,IF(AND(SUM($GQ187:GW187)&lt;&gt;1),IF($GI187&gt;=2,1,),),0)</f>
        <v>0</v>
      </c>
      <c r="GY187" s="517">
        <f>IF($GF187&lt;&gt;1,IF(AND(SUM($GQ187:GX187)&lt;&gt;1),IF($GI187&gt;0,1,),),0)</f>
        <v>0</v>
      </c>
      <c r="GZ187" s="517">
        <f t="shared" si="679"/>
        <v>0</v>
      </c>
      <c r="HA187" s="517">
        <f>IF(AND(SUM($GZ187:GZ187)&lt;&gt;1,$GP187=4,$GF187=1,$GI187&gt;0),1,0)</f>
        <v>0</v>
      </c>
      <c r="HB187" s="517">
        <f t="shared" si="680"/>
        <v>0</v>
      </c>
      <c r="HC187" s="517">
        <f t="shared" si="681"/>
        <v>0</v>
      </c>
      <c r="HD187" s="517">
        <f>IF(AND($GP187=2,SUM($HB187:HC187)&lt;&gt;1),IF(AND($GE187=1,$GJ187&gt;=0.2),1,),)</f>
        <v>0</v>
      </c>
      <c r="HE187" s="517">
        <f>IF(AND($GP187=2,SUM($HB187:HD187)&lt;&gt;1),IF(AND($GE187=1,$GJ187&gt;=0.1),1,),)</f>
        <v>0</v>
      </c>
      <c r="HF187" s="517">
        <f>IF(AND($GP187=2,SUM($HB187:HE187)&lt;&gt;1),IF(AND($GE187=1,$GI187&gt;0),1,),)</f>
        <v>0</v>
      </c>
      <c r="HG187" s="517">
        <f>IF(AND($GP187=2,SUM($HB187:HF187)&lt;&gt;1),IF($GJ187&gt;=0.2,1,),)</f>
        <v>0</v>
      </c>
      <c r="HH187" s="517">
        <f>IF(AND($GP187=2,SUM($HB187:HG187)&lt;&gt;1),IF($GE187=1,1,),)</f>
        <v>0</v>
      </c>
      <c r="HI187" s="517">
        <f>IF(AND($GP187=2,SUM($HB187:HH187)&lt;&gt;1),IF($GJ187&gt;=0.1,1,),)</f>
        <v>0</v>
      </c>
      <c r="HJ187" s="517">
        <f>IF(AND(SUM($HB187:HI187)&lt;&gt;1,$GP187=2,$GI187&gt;0),1,)</f>
        <v>0</v>
      </c>
      <c r="HK187" s="517">
        <f t="shared" si="682"/>
        <v>0</v>
      </c>
      <c r="HL187" s="517">
        <f t="shared" si="683"/>
        <v>0</v>
      </c>
      <c r="HM187" s="517">
        <f>IF(AND($GP187=3,SUM($HK187:HL187)&lt;&gt;1),IF(AND($GE187=1,$GJ187&gt;=0.1),1,),)</f>
        <v>0</v>
      </c>
      <c r="HN187" s="517">
        <f>IF(AND($GP187=3,SUM($HK187:HM187)&lt;&gt;1),IF(AND($GE187=1,$GJ187&gt;=0.05),1,),)</f>
        <v>0</v>
      </c>
      <c r="HO187" s="517">
        <f>IF(AND($GP187=3,SUM($HK187:HN187)&lt;&gt;1),IF(AND($GE187=1,$GI187&gt;0),1,),)</f>
        <v>0</v>
      </c>
      <c r="HP187" s="517">
        <f>IF(AND($GP187=3,SUM($HK187:HO187)&lt;&gt;1),IF($GJ187&gt;=0.1,1,),)</f>
        <v>0</v>
      </c>
      <c r="HQ187" s="517">
        <f>IF(AND($GP187=3,SUM($HK187:HP187)&lt;&gt;1),IF($GE187=1,1,),)</f>
        <v>0</v>
      </c>
      <c r="HR187" s="517">
        <f>IF(AND($GP187=3,SUM($HK187:HQ187)&lt;&gt;1),IF($GJ187&gt;=0.05,1,),)</f>
        <v>0</v>
      </c>
      <c r="HS187" s="517">
        <f>IF(AND(SUM($HK187:HR187)&lt;&gt;1,$GP187=3,$GF187=1,$GI187&gt;0),1,)</f>
        <v>0</v>
      </c>
      <c r="HT187" s="831"/>
      <c r="HU187" s="520">
        <f t="shared" si="684"/>
        <v>0</v>
      </c>
      <c r="HV187" s="521">
        <f t="shared" si="685"/>
        <v>0</v>
      </c>
      <c r="HW187" s="521">
        <f t="shared" si="686"/>
        <v>0</v>
      </c>
      <c r="HX187" s="521">
        <f t="shared" si="687"/>
        <v>0</v>
      </c>
      <c r="HY187" s="521">
        <f t="shared" si="688"/>
        <v>0</v>
      </c>
      <c r="HZ187" s="521">
        <f t="shared" si="689"/>
        <v>0</v>
      </c>
      <c r="IA187" s="521">
        <f t="shared" si="690"/>
        <v>0</v>
      </c>
      <c r="IB187" s="521">
        <f t="shared" si="691"/>
        <v>0</v>
      </c>
      <c r="IC187" s="521">
        <f t="shared" si="692"/>
        <v>0</v>
      </c>
      <c r="ID187" s="521">
        <f t="shared" si="693"/>
        <v>0</v>
      </c>
      <c r="IE187" s="521">
        <f t="shared" si="694"/>
        <v>0</v>
      </c>
      <c r="IF187" s="521">
        <f t="shared" si="695"/>
        <v>0</v>
      </c>
      <c r="IG187" s="521">
        <f t="shared" si="696"/>
        <v>0</v>
      </c>
      <c r="IH187" s="521">
        <f t="shared" si="697"/>
        <v>0</v>
      </c>
      <c r="II187" s="521">
        <f t="shared" si="698"/>
        <v>0</v>
      </c>
      <c r="IJ187" s="521">
        <f t="shared" si="699"/>
        <v>0</v>
      </c>
      <c r="IK187" s="521">
        <f t="shared" si="700"/>
        <v>0</v>
      </c>
      <c r="IL187" s="521">
        <f t="shared" si="701"/>
        <v>0</v>
      </c>
      <c r="IM187" s="521">
        <f t="shared" si="702"/>
        <v>0</v>
      </c>
      <c r="IN187" s="521">
        <f t="shared" si="777"/>
        <v>0</v>
      </c>
      <c r="IO187" s="521">
        <f t="shared" si="778"/>
        <v>0</v>
      </c>
      <c r="IP187" s="521">
        <f t="shared" si="779"/>
        <v>0</v>
      </c>
      <c r="IQ187" s="521">
        <f t="shared" si="780"/>
        <v>0</v>
      </c>
      <c r="IR187" s="521">
        <f t="shared" si="781"/>
        <v>0</v>
      </c>
      <c r="IS187" s="521">
        <f t="shared" si="782"/>
        <v>0</v>
      </c>
      <c r="IT187" s="521">
        <f t="shared" si="783"/>
        <v>0</v>
      </c>
      <c r="IU187" s="521">
        <f t="shared" si="784"/>
        <v>0</v>
      </c>
      <c r="IV187" s="521">
        <f t="shared" si="785"/>
        <v>0</v>
      </c>
      <c r="IW187" s="823">
        <f t="shared" si="786"/>
        <v>0</v>
      </c>
      <c r="IX187" s="521">
        <f t="shared" si="787"/>
        <v>0</v>
      </c>
      <c r="IY187" s="521">
        <f t="shared" si="788"/>
        <v>0</v>
      </c>
      <c r="IZ187" s="823">
        <f t="shared" si="703"/>
        <v>0</v>
      </c>
      <c r="JA187" s="521">
        <f t="shared" si="789"/>
        <v>0</v>
      </c>
      <c r="JB187" s="521">
        <f t="shared" si="790"/>
        <v>0</v>
      </c>
      <c r="JC187" s="521">
        <f t="shared" si="791"/>
        <v>0</v>
      </c>
      <c r="JD187" s="521">
        <f t="shared" si="704"/>
        <v>0</v>
      </c>
      <c r="JE187" s="521">
        <f t="shared" si="705"/>
        <v>0</v>
      </c>
      <c r="JF187" s="521">
        <f t="shared" si="706"/>
        <v>0</v>
      </c>
      <c r="JG187" s="521">
        <f t="shared" si="707"/>
        <v>0</v>
      </c>
      <c r="JH187" s="521">
        <f t="shared" si="708"/>
        <v>0</v>
      </c>
      <c r="JI187" s="521">
        <f t="shared" si="709"/>
        <v>0</v>
      </c>
      <c r="JJ187" s="521">
        <f t="shared" si="710"/>
        <v>0</v>
      </c>
      <c r="JK187" s="521">
        <f t="shared" si="711"/>
        <v>0</v>
      </c>
      <c r="JL187" s="521">
        <f t="shared" si="712"/>
        <v>0</v>
      </c>
      <c r="JM187" s="521">
        <f t="shared" si="713"/>
        <v>0</v>
      </c>
      <c r="JN187" s="521">
        <f t="shared" si="714"/>
        <v>0</v>
      </c>
      <c r="JO187" s="521">
        <f t="shared" si="715"/>
        <v>0</v>
      </c>
      <c r="JP187" s="521">
        <f t="shared" si="716"/>
        <v>0</v>
      </c>
      <c r="JQ187" s="521">
        <f t="shared" si="717"/>
        <v>0</v>
      </c>
      <c r="JR187" s="521">
        <f t="shared" si="718"/>
        <v>0</v>
      </c>
      <c r="JS187" s="521">
        <f t="shared" si="719"/>
        <v>0</v>
      </c>
      <c r="JT187" s="521">
        <f t="shared" si="720"/>
        <v>0</v>
      </c>
      <c r="JU187" s="521">
        <f t="shared" si="721"/>
        <v>0</v>
      </c>
      <c r="JV187" s="521">
        <f t="shared" si="722"/>
        <v>0</v>
      </c>
      <c r="JW187" s="521">
        <f t="shared" si="723"/>
        <v>0</v>
      </c>
      <c r="JX187" s="521">
        <f t="shared" si="724"/>
        <v>0</v>
      </c>
      <c r="JY187" s="521">
        <f t="shared" si="725"/>
        <v>0</v>
      </c>
      <c r="JZ187" s="521">
        <f t="shared" si="726"/>
        <v>0</v>
      </c>
      <c r="KA187" s="521">
        <f t="shared" si="727"/>
        <v>0</v>
      </c>
      <c r="KB187" s="521">
        <f t="shared" si="728"/>
        <v>0</v>
      </c>
      <c r="KC187" s="521">
        <f t="shared" si="729"/>
        <v>0</v>
      </c>
      <c r="KD187" s="521">
        <f t="shared" si="730"/>
        <v>0</v>
      </c>
      <c r="KE187" s="521">
        <f t="shared" si="731"/>
        <v>0</v>
      </c>
      <c r="KF187" s="521">
        <f t="shared" si="792"/>
        <v>0</v>
      </c>
      <c r="KG187" s="521">
        <f t="shared" si="732"/>
        <v>0</v>
      </c>
      <c r="KH187" s="521">
        <f t="shared" si="733"/>
        <v>0</v>
      </c>
      <c r="KI187" s="522">
        <f t="shared" si="734"/>
        <v>0</v>
      </c>
      <c r="KJ187" s="521">
        <f t="shared" si="793"/>
        <v>0</v>
      </c>
      <c r="KK187" s="760">
        <f>IF(H187=1,VLOOKUP(C187,'総括表 (A表)'!$E$12:$AW$542,42,FALSE),)</f>
        <v>0</v>
      </c>
      <c r="KL187" s="524">
        <f t="shared" si="735"/>
        <v>0</v>
      </c>
      <c r="KM187" s="521" t="str">
        <f t="shared" si="614"/>
        <v/>
      </c>
      <c r="KN187" s="521" t="str">
        <f t="shared" si="615"/>
        <v/>
      </c>
      <c r="KO187" s="521" t="str">
        <f t="shared" si="736"/>
        <v/>
      </c>
      <c r="KP187" s="521" t="str">
        <f t="shared" si="616"/>
        <v/>
      </c>
      <c r="KQ187" s="521" t="str">
        <f t="shared" si="617"/>
        <v/>
      </c>
      <c r="KR187" s="521" t="str">
        <f t="shared" si="618"/>
        <v/>
      </c>
      <c r="KS187" s="521" t="str">
        <f t="shared" si="619"/>
        <v/>
      </c>
      <c r="KT187" s="521" t="str">
        <f t="shared" si="620"/>
        <v/>
      </c>
      <c r="KU187" s="760" t="str">
        <f t="shared" si="621"/>
        <v/>
      </c>
      <c r="KV187" s="521" t="str">
        <f t="shared" si="794"/>
        <v/>
      </c>
      <c r="KW187" s="520">
        <f t="shared" si="623"/>
        <v>0</v>
      </c>
      <c r="KX187" s="521" t="str">
        <f t="shared" si="737"/>
        <v/>
      </c>
      <c r="KY187" s="525">
        <f t="shared" si="795"/>
        <v>0</v>
      </c>
      <c r="KZ187" s="521" t="str">
        <f t="shared" si="796"/>
        <v/>
      </c>
      <c r="LA187" s="760" t="str">
        <f t="shared" si="797"/>
        <v/>
      </c>
      <c r="LB187" s="526" t="str">
        <f t="shared" si="627"/>
        <v>○</v>
      </c>
      <c r="LC187" s="520">
        <f t="shared" si="738"/>
        <v>0</v>
      </c>
      <c r="LD187" s="527">
        <f t="shared" si="739"/>
        <v>0</v>
      </c>
      <c r="LE187" s="527" t="str">
        <f t="shared" si="740"/>
        <v/>
      </c>
      <c r="LF187" s="761" t="str">
        <f t="shared" si="741"/>
        <v/>
      </c>
      <c r="LG187" s="735" t="str">
        <f t="shared" si="798"/>
        <v/>
      </c>
      <c r="LH187" s="530" t="str">
        <f t="shared" si="799"/>
        <v>○</v>
      </c>
      <c r="LI187" s="736">
        <f t="shared" si="630"/>
        <v>0</v>
      </c>
      <c r="LJ187" s="761">
        <f t="shared" si="800"/>
        <v>0</v>
      </c>
      <c r="LK187" s="532">
        <f t="shared" si="742"/>
        <v>0</v>
      </c>
      <c r="LL187" s="533" t="str">
        <f t="shared" si="743"/>
        <v>○</v>
      </c>
      <c r="LM187" s="600">
        <f t="shared" si="801"/>
        <v>0</v>
      </c>
      <c r="LN187" s="602" t="str">
        <f t="shared" si="744"/>
        <v>○</v>
      </c>
      <c r="LO187" s="608">
        <f t="shared" si="633"/>
        <v>0</v>
      </c>
      <c r="LP187" s="521" t="str">
        <f t="shared" si="802"/>
        <v/>
      </c>
      <c r="LQ187" s="607">
        <f t="shared" si="803"/>
        <v>0</v>
      </c>
      <c r="LR187" s="521" t="str">
        <f t="shared" si="804"/>
        <v/>
      </c>
      <c r="LS187" s="519" t="str">
        <f t="shared" si="805"/>
        <v/>
      </c>
      <c r="LT187" s="526" t="str">
        <f t="shared" si="638"/>
        <v>○</v>
      </c>
      <c r="LU187" s="601" t="str">
        <f t="shared" si="745"/>
        <v/>
      </c>
      <c r="LV187" s="601">
        <f t="shared" si="746"/>
        <v>0</v>
      </c>
      <c r="LW187" s="761">
        <f t="shared" si="806"/>
        <v>0</v>
      </c>
      <c r="LX187" s="735">
        <f t="shared" si="807"/>
        <v>0</v>
      </c>
      <c r="LY187" s="530" t="str">
        <f t="shared" si="641"/>
        <v>○</v>
      </c>
      <c r="LZ187" s="736">
        <f t="shared" si="808"/>
        <v>0</v>
      </c>
      <c r="MA187" s="761">
        <f t="shared" si="809"/>
        <v>0</v>
      </c>
      <c r="MB187" s="532">
        <f t="shared" si="810"/>
        <v>0</v>
      </c>
      <c r="MC187" s="533" t="str">
        <f t="shared" si="747"/>
        <v>○</v>
      </c>
      <c r="MD187" s="473">
        <f>IF(AND($H187=1,$T187=1),SUMIF($E$14:$E$213,E187,$CA$14:CA386),0)</f>
        <v>0</v>
      </c>
      <c r="ME187" s="856" t="str">
        <f t="shared" si="645"/>
        <v>○</v>
      </c>
      <c r="MF187" s="869" t="str">
        <f t="shared" si="748"/>
        <v/>
      </c>
      <c r="MG187" s="870" t="str">
        <f t="shared" si="811"/>
        <v/>
      </c>
      <c r="MH187" s="871" t="str">
        <f t="shared" si="812"/>
        <v/>
      </c>
      <c r="MI187" s="872" t="str">
        <f t="shared" si="749"/>
        <v/>
      </c>
      <c r="MJ187" s="873" t="str">
        <f t="shared" si="813"/>
        <v/>
      </c>
      <c r="MK187" s="874">
        <f t="shared" si="814"/>
        <v>0</v>
      </c>
    </row>
    <row r="188" spans="1:349" s="739" customFormat="1" ht="18.649999999999999" customHeight="1">
      <c r="A188" s="610">
        <f t="shared" si="815"/>
        <v>0</v>
      </c>
      <c r="B188" s="610">
        <f t="shared" si="816"/>
        <v>0</v>
      </c>
      <c r="C188" s="610">
        <f t="shared" si="817"/>
        <v>0</v>
      </c>
      <c r="D188" s="610">
        <f t="shared" si="818"/>
        <v>0</v>
      </c>
      <c r="E188" s="610">
        <f t="shared" si="819"/>
        <v>0</v>
      </c>
      <c r="F188" s="610">
        <f t="shared" si="820"/>
        <v>0</v>
      </c>
      <c r="G188" s="610">
        <f t="shared" si="821"/>
        <v>0</v>
      </c>
      <c r="H188" s="610">
        <f t="shared" si="822"/>
        <v>0</v>
      </c>
      <c r="I188" s="611">
        <f t="shared" si="576"/>
        <v>175</v>
      </c>
      <c r="J188" s="719"/>
      <c r="K188" s="720"/>
      <c r="L188" s="720"/>
      <c r="M188" s="720"/>
      <c r="N188" s="924"/>
      <c r="O188" s="918"/>
      <c r="P188" s="742"/>
      <c r="Q188" s="637">
        <f t="shared" si="650"/>
        <v>0</v>
      </c>
      <c r="R188" s="723"/>
      <c r="S188" s="724"/>
      <c r="T188" s="724"/>
      <c r="U188" s="724"/>
      <c r="V188" s="762">
        <f t="shared" si="823"/>
        <v>0</v>
      </c>
      <c r="W188" s="741"/>
      <c r="X188" s="745"/>
      <c r="Y188" s="745"/>
      <c r="Z188" s="741"/>
      <c r="AA188" s="639" t="str">
        <f t="shared" si="651"/>
        <v/>
      </c>
      <c r="AB188" s="640" t="str">
        <f t="shared" si="652"/>
        <v/>
      </c>
      <c r="AC188" s="731"/>
      <c r="AD188" s="641">
        <f t="shared" si="653"/>
        <v>0</v>
      </c>
      <c r="AE188" s="729"/>
      <c r="AF188" s="728">
        <f>'整理番号表 （R6時） '!$AC188</f>
        <v>0</v>
      </c>
      <c r="AG188" s="730">
        <f t="shared" si="824"/>
        <v>0</v>
      </c>
      <c r="AH188" s="731"/>
      <c r="AI188" s="731"/>
      <c r="AJ188" s="639">
        <f>IF(AI188&lt;&gt;0,VLOOKUP(AI188,'整理番号表 （R6時） '!$B$20:$F$47,2,FALSE),)</f>
        <v>0</v>
      </c>
      <c r="AK188" s="733"/>
      <c r="AL188" s="733"/>
      <c r="AM188" s="733"/>
      <c r="AN188" s="752"/>
      <c r="AO188" s="644" t="str">
        <f>IF(AND($S188=1,$AN188&lt;&gt;0),VLOOKUP(AN188,'整理番号表 （R6時） '!$P$6:$Q$39,2,FALSE),IF(AND($T188=1,$AN188&gt;0,$AN188&lt;=8),VLOOKUP($AN188,'整理番号表 （R6時） '!$P$6:$Q$13,2,FALSE),IF($AN188&gt;=9,"ﾘｰｽは1～8の数字を選択","")))</f>
        <v/>
      </c>
      <c r="AP188" s="865"/>
      <c r="AQ188" s="645">
        <f t="shared" si="654"/>
        <v>0</v>
      </c>
      <c r="AR188" s="810"/>
      <c r="AS188" s="741"/>
      <c r="AT188" s="756"/>
      <c r="AU188" s="757"/>
      <c r="AV188" s="755"/>
      <c r="AW188" s="752"/>
      <c r="AX188" s="751">
        <f>IF(AW188&lt;&gt;0,VLOOKUP(AW188,'整理番号表 （R6時） '!$P$43:$R$49,2,FALSE),)</f>
        <v>0</v>
      </c>
      <c r="AY188" s="758"/>
      <c r="AZ188" s="757"/>
      <c r="BA188" s="755"/>
      <c r="BB188" s="754"/>
      <c r="BC188" s="759">
        <f t="shared" si="655"/>
        <v>0</v>
      </c>
      <c r="BD188" s="763">
        <f t="shared" si="757"/>
        <v>0</v>
      </c>
      <c r="BE188" s="759">
        <f t="shared" si="656"/>
        <v>0</v>
      </c>
      <c r="BF188" s="508"/>
      <c r="BG188" s="508"/>
      <c r="BH188" s="508"/>
      <c r="BI188" s="509"/>
      <c r="BJ188" s="770" t="str">
        <f t="shared" si="657"/>
        <v/>
      </c>
      <c r="BK188" s="772" t="str">
        <f t="shared" si="658"/>
        <v/>
      </c>
      <c r="BL188" s="648">
        <f t="shared" si="659"/>
        <v>0</v>
      </c>
      <c r="BM188" s="836"/>
      <c r="BN188" s="748"/>
      <c r="BO188" s="593"/>
      <c r="BP188" s="902"/>
      <c r="BQ188" s="756"/>
      <c r="BR188" s="756"/>
      <c r="BS188" s="756"/>
      <c r="BT188" s="929" t="str">
        <f t="shared" si="825"/>
        <v/>
      </c>
      <c r="BU188" s="911"/>
      <c r="BV188" s="752"/>
      <c r="BW188" s="751">
        <f>IF(BV188&lt;&gt;0,VLOOKUP(BV188,'整理番号表 （R6時） '!$P$43:$R$49,2,FALSE),)</f>
        <v>0</v>
      </c>
      <c r="BX188" s="758"/>
      <c r="BY188" s="757"/>
      <c r="BZ188" s="759" t="str">
        <f t="shared" si="660"/>
        <v/>
      </c>
      <c r="CA188" s="712"/>
      <c r="CB188" s="759">
        <f t="shared" si="661"/>
        <v>0</v>
      </c>
      <c r="CC188" s="763" t="str">
        <f t="shared" si="758"/>
        <v/>
      </c>
      <c r="CD188" s="754"/>
      <c r="CE188" s="754"/>
      <c r="CF188" s="759">
        <f t="shared" si="662"/>
        <v>0</v>
      </c>
      <c r="CG188" s="748"/>
      <c r="CH188" s="748"/>
      <c r="CI188" s="622"/>
      <c r="CJ188" s="853"/>
      <c r="CK188" s="854"/>
      <c r="CL188" s="665" t="str">
        <f t="shared" si="663"/>
        <v/>
      </c>
      <c r="CM188" s="666" t="str">
        <f t="shared" si="759"/>
        <v/>
      </c>
      <c r="CN188" s="744"/>
      <c r="CO188" s="496"/>
      <c r="CP188" s="762" t="str">
        <f t="shared" si="760"/>
        <v/>
      </c>
      <c r="CQ188" s="740"/>
      <c r="CR188" s="749"/>
      <c r="CS188" s="740"/>
      <c r="CT188" s="740"/>
      <c r="CU188" s="740"/>
      <c r="CV188" s="649" t="str">
        <f t="shared" si="664"/>
        <v/>
      </c>
      <c r="CW188" s="547">
        <f t="shared" si="665"/>
        <v>0</v>
      </c>
      <c r="CX188" s="762" t="str">
        <f t="shared" si="761"/>
        <v/>
      </c>
      <c r="CY188" s="715"/>
      <c r="CZ188" s="740"/>
      <c r="DA188" s="715"/>
      <c r="DB188" s="715"/>
      <c r="DC188" s="714"/>
      <c r="DD188" s="649" t="str">
        <f t="shared" si="666"/>
        <v/>
      </c>
      <c r="DE188" s="547" t="str">
        <f t="shared" si="667"/>
        <v/>
      </c>
      <c r="DF188" s="762">
        <f t="shared" si="668"/>
        <v>0</v>
      </c>
      <c r="DG188" s="762" t="str">
        <f t="shared" si="669"/>
        <v/>
      </c>
      <c r="DH188" s="762">
        <f t="shared" si="670"/>
        <v>0</v>
      </c>
      <c r="DI188" s="762">
        <f t="shared" si="671"/>
        <v>0</v>
      </c>
      <c r="DJ188" s="762">
        <f t="shared" si="672"/>
        <v>0</v>
      </c>
      <c r="DK188" s="762">
        <f t="shared" si="673"/>
        <v>0</v>
      </c>
      <c r="DL188" s="762">
        <f t="shared" si="674"/>
        <v>0</v>
      </c>
      <c r="DM188" s="762" t="str">
        <f t="shared" si="675"/>
        <v/>
      </c>
      <c r="DN188" s="855"/>
      <c r="DO188" s="661">
        <f t="shared" si="826"/>
        <v>0</v>
      </c>
      <c r="DP188" s="336">
        <f t="shared" si="826"/>
        <v>0</v>
      </c>
      <c r="DQ188" s="336">
        <f t="shared" si="826"/>
        <v>0</v>
      </c>
      <c r="DR188" s="336">
        <f t="shared" si="826"/>
        <v>0</v>
      </c>
      <c r="DS188" s="336">
        <f t="shared" si="826"/>
        <v>0</v>
      </c>
      <c r="DT188" s="336">
        <f t="shared" si="826"/>
        <v>0</v>
      </c>
      <c r="DU188" s="336">
        <f t="shared" si="763"/>
        <v>0</v>
      </c>
      <c r="DV188" s="336">
        <f t="shared" si="827"/>
        <v>0</v>
      </c>
      <c r="DW188" s="336">
        <f t="shared" si="827"/>
        <v>0</v>
      </c>
      <c r="DX188" s="336">
        <f t="shared" si="827"/>
        <v>0</v>
      </c>
      <c r="DY188" s="336">
        <f t="shared" si="827"/>
        <v>0</v>
      </c>
      <c r="DZ188" s="336">
        <f t="shared" si="827"/>
        <v>0</v>
      </c>
      <c r="EA188" s="336">
        <f t="shared" si="827"/>
        <v>0</v>
      </c>
      <c r="EB188" s="336">
        <f t="shared" si="765"/>
        <v>0</v>
      </c>
      <c r="EC188" s="336">
        <f t="shared" si="766"/>
        <v>0</v>
      </c>
      <c r="ED188" s="336">
        <f t="shared" si="767"/>
        <v>0</v>
      </c>
      <c r="EE188" s="336">
        <f t="shared" si="768"/>
        <v>0</v>
      </c>
      <c r="EF188" s="336">
        <f t="shared" si="769"/>
        <v>0</v>
      </c>
      <c r="EG188" s="390">
        <f t="shared" si="770"/>
        <v>0</v>
      </c>
      <c r="EH188" s="650">
        <f t="shared" si="676"/>
        <v>0</v>
      </c>
      <c r="EI188" s="650">
        <f>IF($AA188=1,IF(SUM($EH188:EH188)&lt;&gt;1,IF(SUM(GR188,HC188,HL188)&gt;0,1,),),)</f>
        <v>0</v>
      </c>
      <c r="EJ188" s="650">
        <f>IF($AA188=1,IF(SUM($EH188:EI188)&lt;&gt;1,IF(SUM(GS188,HD188,HM188)&gt;0,1,),),)</f>
        <v>0</v>
      </c>
      <c r="EK188" s="650">
        <f>IF($AA188=1,IF(SUM($EH188:EJ188)&lt;&gt;1,IF(SUM(GT188,HE188,HN188)&gt;0,1,),),)</f>
        <v>0</v>
      </c>
      <c r="EL188" s="650">
        <f>IF($AA188=1,IF(SUM($EH188:EK188)&lt;&gt;1,IF(SUM(GU188,GZ188,HF188,HO188)&gt;0,1,),),)</f>
        <v>0</v>
      </c>
      <c r="EM188" s="650">
        <f>IF($AA188=1,IF(SUM($EH188:EK188)&lt;&gt;1,IF(SUM(GV188,HG188,HP188)&gt;0,1,),),)</f>
        <v>0</v>
      </c>
      <c r="EN188" s="650">
        <f>IF($AA188=1,IF(SUM($EH188:EL188)&lt;&gt;1,IF(SUM(GW188,HH188,HQ188)&gt;0,1,),),)</f>
        <v>0</v>
      </c>
      <c r="EO188" s="650">
        <f>IF($AA188=1,IF(SUM($EH188:EM188)&lt;&gt;1,IF(SUM(GX188,HI188,HR188)&gt;0,1,),),)</f>
        <v>0</v>
      </c>
      <c r="EP188" s="650">
        <f>IF($AA188=1,IF(SUM($EH188:EO188)&lt;&gt;1,IF(SUM(GY188,HJ188,HS188,HA188)&gt;0,1,),),)</f>
        <v>0</v>
      </c>
      <c r="EQ188" s="818"/>
      <c r="ER188" s="818"/>
      <c r="ES188" s="818"/>
      <c r="ET188" s="818"/>
      <c r="EU188" s="818"/>
      <c r="EV188" s="818"/>
      <c r="EW188" s="59"/>
      <c r="EX188" s="59"/>
      <c r="EY188" s="59"/>
      <c r="EZ188" s="59"/>
      <c r="FA188" s="59"/>
      <c r="FB188" s="650">
        <f t="shared" si="589"/>
        <v>0</v>
      </c>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11"/>
      <c r="GB188" s="59"/>
      <c r="GC188" s="932"/>
      <c r="GD188" s="662"/>
      <c r="GE188" s="512"/>
      <c r="GF188" s="513"/>
      <c r="GG188" s="514"/>
      <c r="GH188" s="514"/>
      <c r="GI188" s="515">
        <f t="shared" si="771"/>
        <v>0</v>
      </c>
      <c r="GJ188" s="516">
        <f t="shared" si="772"/>
        <v>0</v>
      </c>
      <c r="GK188" s="517">
        <f t="shared" si="592"/>
        <v>0</v>
      </c>
      <c r="GL188" s="518">
        <f t="shared" si="773"/>
        <v>0</v>
      </c>
      <c r="GM188" s="518">
        <f t="shared" si="774"/>
        <v>0</v>
      </c>
      <c r="GN188" s="518">
        <f t="shared" si="775"/>
        <v>0</v>
      </c>
      <c r="GO188" s="518">
        <f t="shared" si="776"/>
        <v>0</v>
      </c>
      <c r="GP188" s="517">
        <f t="shared" si="677"/>
        <v>0</v>
      </c>
      <c r="GQ188" s="517">
        <f t="shared" si="678"/>
        <v>0</v>
      </c>
      <c r="GR188" s="517">
        <f>IF($GF188&lt;&gt;1,IF(AND(SUM($GQ188:GQ188)&lt;&gt;1),IF($GI188&gt;=10,1,),),0)</f>
        <v>0</v>
      </c>
      <c r="GS188" s="517">
        <f>IF($GF188&lt;&gt;1,IF(AND(SUM($GQ188:GR188)&lt;&gt;1),IF(AND($GE188=1,$GI188&gt;=4),1,),),0)</f>
        <v>0</v>
      </c>
      <c r="GT188" s="517">
        <f>IF($GF188&lt;&gt;1,IF(AND(SUM($GQ188:GS188)&lt;&gt;1),IF(AND($GE188=1,$GI188&gt;=2),1,),),0)</f>
        <v>0</v>
      </c>
      <c r="GU188" s="517">
        <f>IF($GF188&lt;&gt;1,IF(AND(SUM($GQ188:GT188)&lt;&gt;1),IF(AND($GE188=1,$GI188&gt;0),1,),),0)</f>
        <v>0</v>
      </c>
      <c r="GV188" s="517">
        <f>IF($GF188&lt;&gt;1,IF(AND(SUM($GQ188:GU188)&lt;&gt;1),IF($GI188&gt;=4,1,),),0)</f>
        <v>0</v>
      </c>
      <c r="GW188" s="517">
        <f>IF($GF188&lt;&gt;1,IF(AND(SUM($GQ188:GV188)&lt;&gt;1),IF($GE188=1,1,),),0)</f>
        <v>0</v>
      </c>
      <c r="GX188" s="517">
        <f>IF($GF188&lt;&gt;1,IF(AND(SUM($GQ188:GW188)&lt;&gt;1),IF($GI188&gt;=2,1,),),0)</f>
        <v>0</v>
      </c>
      <c r="GY188" s="517">
        <f>IF($GF188&lt;&gt;1,IF(AND(SUM($GQ188:GX188)&lt;&gt;1),IF($GI188&gt;0,1,),),0)</f>
        <v>0</v>
      </c>
      <c r="GZ188" s="517">
        <f t="shared" si="679"/>
        <v>0</v>
      </c>
      <c r="HA188" s="517">
        <f>IF(AND(SUM($GZ188:GZ188)&lt;&gt;1,$GP188=4,$GF188=1,$GI188&gt;0),1,0)</f>
        <v>0</v>
      </c>
      <c r="HB188" s="517">
        <f t="shared" si="680"/>
        <v>0</v>
      </c>
      <c r="HC188" s="517">
        <f t="shared" si="681"/>
        <v>0</v>
      </c>
      <c r="HD188" s="517">
        <f>IF(AND($GP188=2,SUM($HB188:HC188)&lt;&gt;1),IF(AND($GE188=1,$GJ188&gt;=0.2),1,),)</f>
        <v>0</v>
      </c>
      <c r="HE188" s="517">
        <f>IF(AND($GP188=2,SUM($HB188:HD188)&lt;&gt;1),IF(AND($GE188=1,$GJ188&gt;=0.1),1,),)</f>
        <v>0</v>
      </c>
      <c r="HF188" s="517">
        <f>IF(AND($GP188=2,SUM($HB188:HE188)&lt;&gt;1),IF(AND($GE188=1,$GI188&gt;0),1,),)</f>
        <v>0</v>
      </c>
      <c r="HG188" s="517">
        <f>IF(AND($GP188=2,SUM($HB188:HF188)&lt;&gt;1),IF($GJ188&gt;=0.2,1,),)</f>
        <v>0</v>
      </c>
      <c r="HH188" s="517">
        <f>IF(AND($GP188=2,SUM($HB188:HG188)&lt;&gt;1),IF($GE188=1,1,),)</f>
        <v>0</v>
      </c>
      <c r="HI188" s="517">
        <f>IF(AND($GP188=2,SUM($HB188:HH188)&lt;&gt;1),IF($GJ188&gt;=0.1,1,),)</f>
        <v>0</v>
      </c>
      <c r="HJ188" s="517">
        <f>IF(AND(SUM($HB188:HI188)&lt;&gt;1,$GP188=2,$GI188&gt;0),1,)</f>
        <v>0</v>
      </c>
      <c r="HK188" s="517">
        <f t="shared" si="682"/>
        <v>0</v>
      </c>
      <c r="HL188" s="517">
        <f t="shared" si="683"/>
        <v>0</v>
      </c>
      <c r="HM188" s="517">
        <f>IF(AND($GP188=3,SUM($HK188:HL188)&lt;&gt;1),IF(AND($GE188=1,$GJ188&gt;=0.1),1,),)</f>
        <v>0</v>
      </c>
      <c r="HN188" s="517">
        <f>IF(AND($GP188=3,SUM($HK188:HM188)&lt;&gt;1),IF(AND($GE188=1,$GJ188&gt;=0.05),1,),)</f>
        <v>0</v>
      </c>
      <c r="HO188" s="517">
        <f>IF(AND($GP188=3,SUM($HK188:HN188)&lt;&gt;1),IF(AND($GE188=1,$GI188&gt;0),1,),)</f>
        <v>0</v>
      </c>
      <c r="HP188" s="517">
        <f>IF(AND($GP188=3,SUM($HK188:HO188)&lt;&gt;1),IF($GJ188&gt;=0.1,1,),)</f>
        <v>0</v>
      </c>
      <c r="HQ188" s="517">
        <f>IF(AND($GP188=3,SUM($HK188:HP188)&lt;&gt;1),IF($GE188=1,1,),)</f>
        <v>0</v>
      </c>
      <c r="HR188" s="517">
        <f>IF(AND($GP188=3,SUM($HK188:HQ188)&lt;&gt;1),IF($GJ188&gt;=0.05,1,),)</f>
        <v>0</v>
      </c>
      <c r="HS188" s="517">
        <f>IF(AND(SUM($HK188:HR188)&lt;&gt;1,$GP188=3,$GF188=1,$GI188&gt;0),1,)</f>
        <v>0</v>
      </c>
      <c r="HT188" s="831"/>
      <c r="HU188" s="520">
        <f t="shared" si="684"/>
        <v>0</v>
      </c>
      <c r="HV188" s="521">
        <f t="shared" si="685"/>
        <v>0</v>
      </c>
      <c r="HW188" s="521">
        <f t="shared" si="686"/>
        <v>0</v>
      </c>
      <c r="HX188" s="521">
        <f t="shared" si="687"/>
        <v>0</v>
      </c>
      <c r="HY188" s="521">
        <f t="shared" si="688"/>
        <v>0</v>
      </c>
      <c r="HZ188" s="521">
        <f t="shared" si="689"/>
        <v>0</v>
      </c>
      <c r="IA188" s="521">
        <f t="shared" si="690"/>
        <v>0</v>
      </c>
      <c r="IB188" s="521">
        <f t="shared" si="691"/>
        <v>0</v>
      </c>
      <c r="IC188" s="521">
        <f t="shared" si="692"/>
        <v>0</v>
      </c>
      <c r="ID188" s="521">
        <f t="shared" si="693"/>
        <v>0</v>
      </c>
      <c r="IE188" s="521">
        <f t="shared" si="694"/>
        <v>0</v>
      </c>
      <c r="IF188" s="521">
        <f t="shared" si="695"/>
        <v>0</v>
      </c>
      <c r="IG188" s="521">
        <f t="shared" si="696"/>
        <v>0</v>
      </c>
      <c r="IH188" s="521">
        <f t="shared" si="697"/>
        <v>0</v>
      </c>
      <c r="II188" s="521">
        <f t="shared" si="698"/>
        <v>0</v>
      </c>
      <c r="IJ188" s="521">
        <f t="shared" si="699"/>
        <v>0</v>
      </c>
      <c r="IK188" s="521">
        <f t="shared" si="700"/>
        <v>0</v>
      </c>
      <c r="IL188" s="521">
        <f t="shared" si="701"/>
        <v>0</v>
      </c>
      <c r="IM188" s="521">
        <f t="shared" si="702"/>
        <v>0</v>
      </c>
      <c r="IN188" s="521">
        <f t="shared" si="777"/>
        <v>0</v>
      </c>
      <c r="IO188" s="521">
        <f t="shared" si="778"/>
        <v>0</v>
      </c>
      <c r="IP188" s="521">
        <f t="shared" si="779"/>
        <v>0</v>
      </c>
      <c r="IQ188" s="521">
        <f t="shared" si="780"/>
        <v>0</v>
      </c>
      <c r="IR188" s="521">
        <f t="shared" si="781"/>
        <v>0</v>
      </c>
      <c r="IS188" s="521">
        <f t="shared" si="782"/>
        <v>0</v>
      </c>
      <c r="IT188" s="521">
        <f t="shared" si="783"/>
        <v>0</v>
      </c>
      <c r="IU188" s="521">
        <f t="shared" si="784"/>
        <v>0</v>
      </c>
      <c r="IV188" s="521">
        <f t="shared" si="785"/>
        <v>0</v>
      </c>
      <c r="IW188" s="823">
        <f t="shared" si="786"/>
        <v>0</v>
      </c>
      <c r="IX188" s="521">
        <f t="shared" si="787"/>
        <v>0</v>
      </c>
      <c r="IY188" s="521">
        <f t="shared" si="788"/>
        <v>0</v>
      </c>
      <c r="IZ188" s="823">
        <f t="shared" si="703"/>
        <v>0</v>
      </c>
      <c r="JA188" s="521">
        <f t="shared" si="789"/>
        <v>0</v>
      </c>
      <c r="JB188" s="521">
        <f t="shared" si="790"/>
        <v>0</v>
      </c>
      <c r="JC188" s="521">
        <f t="shared" si="791"/>
        <v>0</v>
      </c>
      <c r="JD188" s="521">
        <f t="shared" si="704"/>
        <v>0</v>
      </c>
      <c r="JE188" s="521">
        <f t="shared" si="705"/>
        <v>0</v>
      </c>
      <c r="JF188" s="521">
        <f t="shared" si="706"/>
        <v>0</v>
      </c>
      <c r="JG188" s="521">
        <f t="shared" si="707"/>
        <v>0</v>
      </c>
      <c r="JH188" s="521">
        <f t="shared" si="708"/>
        <v>0</v>
      </c>
      <c r="JI188" s="521">
        <f t="shared" si="709"/>
        <v>0</v>
      </c>
      <c r="JJ188" s="521">
        <f t="shared" si="710"/>
        <v>0</v>
      </c>
      <c r="JK188" s="521">
        <f t="shared" si="711"/>
        <v>0</v>
      </c>
      <c r="JL188" s="521">
        <f t="shared" si="712"/>
        <v>0</v>
      </c>
      <c r="JM188" s="521">
        <f t="shared" si="713"/>
        <v>0</v>
      </c>
      <c r="JN188" s="521">
        <f t="shared" si="714"/>
        <v>0</v>
      </c>
      <c r="JO188" s="521">
        <f t="shared" si="715"/>
        <v>0</v>
      </c>
      <c r="JP188" s="521">
        <f t="shared" si="716"/>
        <v>0</v>
      </c>
      <c r="JQ188" s="521">
        <f t="shared" si="717"/>
        <v>0</v>
      </c>
      <c r="JR188" s="521">
        <f t="shared" si="718"/>
        <v>0</v>
      </c>
      <c r="JS188" s="521">
        <f t="shared" si="719"/>
        <v>0</v>
      </c>
      <c r="JT188" s="521">
        <f t="shared" si="720"/>
        <v>0</v>
      </c>
      <c r="JU188" s="521">
        <f t="shared" si="721"/>
        <v>0</v>
      </c>
      <c r="JV188" s="521">
        <f t="shared" si="722"/>
        <v>0</v>
      </c>
      <c r="JW188" s="521">
        <f t="shared" si="723"/>
        <v>0</v>
      </c>
      <c r="JX188" s="521">
        <f t="shared" si="724"/>
        <v>0</v>
      </c>
      <c r="JY188" s="521">
        <f t="shared" si="725"/>
        <v>0</v>
      </c>
      <c r="JZ188" s="521">
        <f t="shared" si="726"/>
        <v>0</v>
      </c>
      <c r="KA188" s="521">
        <f t="shared" si="727"/>
        <v>0</v>
      </c>
      <c r="KB188" s="521">
        <f t="shared" si="728"/>
        <v>0</v>
      </c>
      <c r="KC188" s="521">
        <f t="shared" si="729"/>
        <v>0</v>
      </c>
      <c r="KD188" s="521">
        <f t="shared" si="730"/>
        <v>0</v>
      </c>
      <c r="KE188" s="521">
        <f t="shared" si="731"/>
        <v>0</v>
      </c>
      <c r="KF188" s="521">
        <f t="shared" si="792"/>
        <v>0</v>
      </c>
      <c r="KG188" s="521">
        <f t="shared" si="732"/>
        <v>0</v>
      </c>
      <c r="KH188" s="521">
        <f t="shared" si="733"/>
        <v>0</v>
      </c>
      <c r="KI188" s="522">
        <f t="shared" si="734"/>
        <v>0</v>
      </c>
      <c r="KJ188" s="521">
        <f t="shared" si="793"/>
        <v>0</v>
      </c>
      <c r="KK188" s="760">
        <f>IF(H188=1,VLOOKUP(C188,'総括表 (A表)'!$E$12:$AW$542,42,FALSE),)</f>
        <v>0</v>
      </c>
      <c r="KL188" s="524">
        <f t="shared" si="735"/>
        <v>0</v>
      </c>
      <c r="KM188" s="521" t="str">
        <f t="shared" si="614"/>
        <v/>
      </c>
      <c r="KN188" s="521" t="str">
        <f t="shared" si="615"/>
        <v/>
      </c>
      <c r="KO188" s="521" t="str">
        <f t="shared" si="736"/>
        <v/>
      </c>
      <c r="KP188" s="521" t="str">
        <f t="shared" si="616"/>
        <v/>
      </c>
      <c r="KQ188" s="521" t="str">
        <f t="shared" si="617"/>
        <v/>
      </c>
      <c r="KR188" s="521" t="str">
        <f t="shared" si="618"/>
        <v/>
      </c>
      <c r="KS188" s="521" t="str">
        <f t="shared" si="619"/>
        <v/>
      </c>
      <c r="KT188" s="521" t="str">
        <f t="shared" si="620"/>
        <v/>
      </c>
      <c r="KU188" s="760" t="str">
        <f t="shared" si="621"/>
        <v/>
      </c>
      <c r="KV188" s="521" t="str">
        <f t="shared" si="794"/>
        <v/>
      </c>
      <c r="KW188" s="520">
        <f t="shared" si="623"/>
        <v>0</v>
      </c>
      <c r="KX188" s="521" t="str">
        <f t="shared" si="737"/>
        <v/>
      </c>
      <c r="KY188" s="525">
        <f t="shared" si="795"/>
        <v>0</v>
      </c>
      <c r="KZ188" s="521" t="str">
        <f t="shared" si="796"/>
        <v/>
      </c>
      <c r="LA188" s="760" t="str">
        <f t="shared" si="797"/>
        <v/>
      </c>
      <c r="LB188" s="526" t="str">
        <f t="shared" si="627"/>
        <v>○</v>
      </c>
      <c r="LC188" s="520">
        <f t="shared" si="738"/>
        <v>0</v>
      </c>
      <c r="LD188" s="527">
        <f t="shared" si="739"/>
        <v>0</v>
      </c>
      <c r="LE188" s="527" t="str">
        <f t="shared" si="740"/>
        <v/>
      </c>
      <c r="LF188" s="761" t="str">
        <f t="shared" si="741"/>
        <v/>
      </c>
      <c r="LG188" s="735" t="str">
        <f t="shared" si="798"/>
        <v/>
      </c>
      <c r="LH188" s="530" t="str">
        <f t="shared" si="799"/>
        <v>○</v>
      </c>
      <c r="LI188" s="736">
        <f t="shared" si="630"/>
        <v>0</v>
      </c>
      <c r="LJ188" s="761">
        <f t="shared" si="800"/>
        <v>0</v>
      </c>
      <c r="LK188" s="532">
        <f t="shared" si="742"/>
        <v>0</v>
      </c>
      <c r="LL188" s="533" t="str">
        <f t="shared" si="743"/>
        <v>○</v>
      </c>
      <c r="LM188" s="600">
        <f t="shared" si="801"/>
        <v>0</v>
      </c>
      <c r="LN188" s="602" t="str">
        <f t="shared" si="744"/>
        <v>○</v>
      </c>
      <c r="LO188" s="608">
        <f t="shared" si="633"/>
        <v>0</v>
      </c>
      <c r="LP188" s="521" t="str">
        <f t="shared" si="802"/>
        <v/>
      </c>
      <c r="LQ188" s="607">
        <f t="shared" si="803"/>
        <v>0</v>
      </c>
      <c r="LR188" s="521" t="str">
        <f t="shared" si="804"/>
        <v/>
      </c>
      <c r="LS188" s="519" t="str">
        <f t="shared" si="805"/>
        <v/>
      </c>
      <c r="LT188" s="526" t="str">
        <f t="shared" si="638"/>
        <v>○</v>
      </c>
      <c r="LU188" s="601" t="str">
        <f t="shared" si="745"/>
        <v/>
      </c>
      <c r="LV188" s="601">
        <f t="shared" si="746"/>
        <v>0</v>
      </c>
      <c r="LW188" s="761">
        <f t="shared" si="806"/>
        <v>0</v>
      </c>
      <c r="LX188" s="735">
        <f t="shared" si="807"/>
        <v>0</v>
      </c>
      <c r="LY188" s="530" t="str">
        <f t="shared" si="641"/>
        <v>○</v>
      </c>
      <c r="LZ188" s="736">
        <f t="shared" si="808"/>
        <v>0</v>
      </c>
      <c r="MA188" s="761">
        <f t="shared" si="809"/>
        <v>0</v>
      </c>
      <c r="MB188" s="532">
        <f t="shared" si="810"/>
        <v>0</v>
      </c>
      <c r="MC188" s="533" t="str">
        <f t="shared" si="747"/>
        <v>○</v>
      </c>
      <c r="MD188" s="473">
        <f>IF(AND($H188=1,$T188=1),SUMIF($E$14:$E$213,E188,$CA$14:CA387),0)</f>
        <v>0</v>
      </c>
      <c r="ME188" s="856" t="str">
        <f t="shared" si="645"/>
        <v>○</v>
      </c>
      <c r="MF188" s="869" t="str">
        <f t="shared" si="748"/>
        <v/>
      </c>
      <c r="MG188" s="870" t="str">
        <f t="shared" si="811"/>
        <v/>
      </c>
      <c r="MH188" s="871" t="str">
        <f t="shared" si="812"/>
        <v/>
      </c>
      <c r="MI188" s="872" t="str">
        <f t="shared" si="749"/>
        <v/>
      </c>
      <c r="MJ188" s="873" t="str">
        <f t="shared" si="813"/>
        <v/>
      </c>
      <c r="MK188" s="874">
        <f t="shared" si="814"/>
        <v>0</v>
      </c>
    </row>
    <row r="189" spans="1:349" s="739" customFormat="1" ht="18.649999999999999" customHeight="1">
      <c r="A189" s="610">
        <f t="shared" si="815"/>
        <v>0</v>
      </c>
      <c r="B189" s="610">
        <f t="shared" si="816"/>
        <v>0</v>
      </c>
      <c r="C189" s="610">
        <f t="shared" si="817"/>
        <v>0</v>
      </c>
      <c r="D189" s="610">
        <f t="shared" si="818"/>
        <v>0</v>
      </c>
      <c r="E189" s="610">
        <f t="shared" si="819"/>
        <v>0</v>
      </c>
      <c r="F189" s="610">
        <f t="shared" si="820"/>
        <v>0</v>
      </c>
      <c r="G189" s="610">
        <f t="shared" si="821"/>
        <v>0</v>
      </c>
      <c r="H189" s="610">
        <f t="shared" si="822"/>
        <v>0</v>
      </c>
      <c r="I189" s="611">
        <f t="shared" si="576"/>
        <v>176</v>
      </c>
      <c r="J189" s="719"/>
      <c r="K189" s="720"/>
      <c r="L189" s="720"/>
      <c r="M189" s="720"/>
      <c r="N189" s="924"/>
      <c r="O189" s="918"/>
      <c r="P189" s="742"/>
      <c r="Q189" s="637">
        <f t="shared" si="650"/>
        <v>0</v>
      </c>
      <c r="R189" s="723"/>
      <c r="S189" s="724"/>
      <c r="T189" s="724"/>
      <c r="U189" s="724"/>
      <c r="V189" s="762">
        <f t="shared" si="823"/>
        <v>0</v>
      </c>
      <c r="W189" s="741"/>
      <c r="X189" s="745"/>
      <c r="Y189" s="745"/>
      <c r="Z189" s="741"/>
      <c r="AA189" s="639" t="str">
        <f t="shared" si="651"/>
        <v/>
      </c>
      <c r="AB189" s="640" t="str">
        <f t="shared" si="652"/>
        <v/>
      </c>
      <c r="AC189" s="731"/>
      <c r="AD189" s="641">
        <f t="shared" si="653"/>
        <v>0</v>
      </c>
      <c r="AE189" s="729"/>
      <c r="AF189" s="728">
        <f>'整理番号表 （R6時） '!$AC189</f>
        <v>0</v>
      </c>
      <c r="AG189" s="730">
        <f t="shared" si="824"/>
        <v>0</v>
      </c>
      <c r="AH189" s="731"/>
      <c r="AI189" s="731"/>
      <c r="AJ189" s="639">
        <f>IF(AI189&lt;&gt;0,VLOOKUP(AI189,'整理番号表 （R6時） '!$B$20:$F$47,2,FALSE),)</f>
        <v>0</v>
      </c>
      <c r="AK189" s="733"/>
      <c r="AL189" s="733"/>
      <c r="AM189" s="733"/>
      <c r="AN189" s="752"/>
      <c r="AO189" s="644" t="str">
        <f>IF(AND($S189=1,$AN189&lt;&gt;0),VLOOKUP(AN189,'整理番号表 （R6時） '!$P$6:$Q$39,2,FALSE),IF(AND($T189=1,$AN189&gt;0,$AN189&lt;=8),VLOOKUP($AN189,'整理番号表 （R6時） '!$P$6:$Q$13,2,FALSE),IF($AN189&gt;=9,"ﾘｰｽは1～8の数字を選択","")))</f>
        <v/>
      </c>
      <c r="AP189" s="865"/>
      <c r="AQ189" s="645">
        <f t="shared" si="654"/>
        <v>0</v>
      </c>
      <c r="AR189" s="810"/>
      <c r="AS189" s="741"/>
      <c r="AT189" s="756"/>
      <c r="AU189" s="757"/>
      <c r="AV189" s="755"/>
      <c r="AW189" s="752"/>
      <c r="AX189" s="751">
        <f>IF(AW189&lt;&gt;0,VLOOKUP(AW189,'整理番号表 （R6時） '!$P$43:$R$49,2,FALSE),)</f>
        <v>0</v>
      </c>
      <c r="AY189" s="758"/>
      <c r="AZ189" s="757"/>
      <c r="BA189" s="755"/>
      <c r="BB189" s="754"/>
      <c r="BC189" s="759">
        <f t="shared" si="655"/>
        <v>0</v>
      </c>
      <c r="BD189" s="763">
        <f t="shared" si="757"/>
        <v>0</v>
      </c>
      <c r="BE189" s="759">
        <f t="shared" si="656"/>
        <v>0</v>
      </c>
      <c r="BF189" s="508"/>
      <c r="BG189" s="508"/>
      <c r="BH189" s="508"/>
      <c r="BI189" s="509"/>
      <c r="BJ189" s="770" t="str">
        <f t="shared" si="657"/>
        <v/>
      </c>
      <c r="BK189" s="772" t="str">
        <f t="shared" si="658"/>
        <v/>
      </c>
      <c r="BL189" s="648">
        <f t="shared" si="659"/>
        <v>0</v>
      </c>
      <c r="BM189" s="836"/>
      <c r="BN189" s="748"/>
      <c r="BO189" s="593"/>
      <c r="BP189" s="902"/>
      <c r="BQ189" s="756"/>
      <c r="BR189" s="756"/>
      <c r="BS189" s="756"/>
      <c r="BT189" s="929" t="str">
        <f t="shared" si="825"/>
        <v/>
      </c>
      <c r="BU189" s="911"/>
      <c r="BV189" s="752"/>
      <c r="BW189" s="751">
        <f>IF(BV189&lt;&gt;0,VLOOKUP(BV189,'整理番号表 （R6時） '!$P$43:$R$49,2,FALSE),)</f>
        <v>0</v>
      </c>
      <c r="BX189" s="758"/>
      <c r="BY189" s="757"/>
      <c r="BZ189" s="759" t="str">
        <f t="shared" si="660"/>
        <v/>
      </c>
      <c r="CA189" s="712"/>
      <c r="CB189" s="759">
        <f t="shared" si="661"/>
        <v>0</v>
      </c>
      <c r="CC189" s="763" t="str">
        <f t="shared" si="758"/>
        <v/>
      </c>
      <c r="CD189" s="754"/>
      <c r="CE189" s="754"/>
      <c r="CF189" s="759">
        <f t="shared" si="662"/>
        <v>0</v>
      </c>
      <c r="CG189" s="748"/>
      <c r="CH189" s="748"/>
      <c r="CI189" s="622"/>
      <c r="CJ189" s="853"/>
      <c r="CK189" s="854"/>
      <c r="CL189" s="665" t="str">
        <f t="shared" si="663"/>
        <v/>
      </c>
      <c r="CM189" s="666" t="str">
        <f t="shared" si="759"/>
        <v/>
      </c>
      <c r="CN189" s="744"/>
      <c r="CO189" s="496"/>
      <c r="CP189" s="762" t="str">
        <f t="shared" si="760"/>
        <v/>
      </c>
      <c r="CQ189" s="740"/>
      <c r="CR189" s="749"/>
      <c r="CS189" s="740"/>
      <c r="CT189" s="740"/>
      <c r="CU189" s="740"/>
      <c r="CV189" s="649" t="str">
        <f t="shared" si="664"/>
        <v/>
      </c>
      <c r="CW189" s="547">
        <f t="shared" si="665"/>
        <v>0</v>
      </c>
      <c r="CX189" s="762" t="str">
        <f t="shared" si="761"/>
        <v/>
      </c>
      <c r="CY189" s="715"/>
      <c r="CZ189" s="740"/>
      <c r="DA189" s="715"/>
      <c r="DB189" s="715"/>
      <c r="DC189" s="714"/>
      <c r="DD189" s="649" t="str">
        <f t="shared" si="666"/>
        <v/>
      </c>
      <c r="DE189" s="547" t="str">
        <f t="shared" si="667"/>
        <v/>
      </c>
      <c r="DF189" s="762">
        <f t="shared" si="668"/>
        <v>0</v>
      </c>
      <c r="DG189" s="762" t="str">
        <f t="shared" si="669"/>
        <v/>
      </c>
      <c r="DH189" s="762">
        <f t="shared" si="670"/>
        <v>0</v>
      </c>
      <c r="DI189" s="762">
        <f t="shared" si="671"/>
        <v>0</v>
      </c>
      <c r="DJ189" s="762">
        <f t="shared" si="672"/>
        <v>0</v>
      </c>
      <c r="DK189" s="762">
        <f t="shared" si="673"/>
        <v>0</v>
      </c>
      <c r="DL189" s="762">
        <f t="shared" si="674"/>
        <v>0</v>
      </c>
      <c r="DM189" s="762" t="str">
        <f t="shared" si="675"/>
        <v/>
      </c>
      <c r="DN189" s="855"/>
      <c r="DO189" s="661">
        <f t="shared" si="826"/>
        <v>0</v>
      </c>
      <c r="DP189" s="336">
        <f t="shared" si="826"/>
        <v>0</v>
      </c>
      <c r="DQ189" s="336">
        <f t="shared" si="826"/>
        <v>0</v>
      </c>
      <c r="DR189" s="336">
        <f t="shared" si="826"/>
        <v>0</v>
      </c>
      <c r="DS189" s="336">
        <f t="shared" si="826"/>
        <v>0</v>
      </c>
      <c r="DT189" s="336">
        <f t="shared" si="826"/>
        <v>0</v>
      </c>
      <c r="DU189" s="336">
        <f t="shared" si="763"/>
        <v>0</v>
      </c>
      <c r="DV189" s="336">
        <f t="shared" si="827"/>
        <v>0</v>
      </c>
      <c r="DW189" s="336">
        <f t="shared" si="827"/>
        <v>0</v>
      </c>
      <c r="DX189" s="336">
        <f t="shared" si="827"/>
        <v>0</v>
      </c>
      <c r="DY189" s="336">
        <f t="shared" si="827"/>
        <v>0</v>
      </c>
      <c r="DZ189" s="336">
        <f t="shared" si="827"/>
        <v>0</v>
      </c>
      <c r="EA189" s="336">
        <f t="shared" si="827"/>
        <v>0</v>
      </c>
      <c r="EB189" s="336">
        <f t="shared" si="765"/>
        <v>0</v>
      </c>
      <c r="EC189" s="336">
        <f t="shared" si="766"/>
        <v>0</v>
      </c>
      <c r="ED189" s="336">
        <f t="shared" si="767"/>
        <v>0</v>
      </c>
      <c r="EE189" s="336">
        <f t="shared" si="768"/>
        <v>0</v>
      </c>
      <c r="EF189" s="336">
        <f t="shared" si="769"/>
        <v>0</v>
      </c>
      <c r="EG189" s="390">
        <f t="shared" si="770"/>
        <v>0</v>
      </c>
      <c r="EH189" s="650">
        <f t="shared" si="676"/>
        <v>0</v>
      </c>
      <c r="EI189" s="650">
        <f>IF($AA189=1,IF(SUM($EH189:EH189)&lt;&gt;1,IF(SUM(GR189,HC189,HL189)&gt;0,1,),),)</f>
        <v>0</v>
      </c>
      <c r="EJ189" s="650">
        <f>IF($AA189=1,IF(SUM($EH189:EI189)&lt;&gt;1,IF(SUM(GS189,HD189,HM189)&gt;0,1,),),)</f>
        <v>0</v>
      </c>
      <c r="EK189" s="650">
        <f>IF($AA189=1,IF(SUM($EH189:EJ189)&lt;&gt;1,IF(SUM(GT189,HE189,HN189)&gt;0,1,),),)</f>
        <v>0</v>
      </c>
      <c r="EL189" s="650">
        <f>IF($AA189=1,IF(SUM($EH189:EK189)&lt;&gt;1,IF(SUM(GU189,GZ189,HF189,HO189)&gt;0,1,),),)</f>
        <v>0</v>
      </c>
      <c r="EM189" s="650">
        <f>IF($AA189=1,IF(SUM($EH189:EK189)&lt;&gt;1,IF(SUM(GV189,HG189,HP189)&gt;0,1,),),)</f>
        <v>0</v>
      </c>
      <c r="EN189" s="650">
        <f>IF($AA189=1,IF(SUM($EH189:EL189)&lt;&gt;1,IF(SUM(GW189,HH189,HQ189)&gt;0,1,),),)</f>
        <v>0</v>
      </c>
      <c r="EO189" s="650">
        <f>IF($AA189=1,IF(SUM($EH189:EM189)&lt;&gt;1,IF(SUM(GX189,HI189,HR189)&gt;0,1,),),)</f>
        <v>0</v>
      </c>
      <c r="EP189" s="650">
        <f>IF($AA189=1,IF(SUM($EH189:EO189)&lt;&gt;1,IF(SUM(GY189,HJ189,HS189,HA189)&gt;0,1,),),)</f>
        <v>0</v>
      </c>
      <c r="EQ189" s="818"/>
      <c r="ER189" s="818"/>
      <c r="ES189" s="818"/>
      <c r="ET189" s="818"/>
      <c r="EU189" s="818"/>
      <c r="EV189" s="818"/>
      <c r="EW189" s="59"/>
      <c r="EX189" s="59"/>
      <c r="EY189" s="59"/>
      <c r="EZ189" s="59"/>
      <c r="FA189" s="59"/>
      <c r="FB189" s="650">
        <f t="shared" si="589"/>
        <v>0</v>
      </c>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11"/>
      <c r="GB189" s="59"/>
      <c r="GC189" s="932"/>
      <c r="GD189" s="662"/>
      <c r="GE189" s="512"/>
      <c r="GF189" s="513"/>
      <c r="GG189" s="514"/>
      <c r="GH189" s="514"/>
      <c r="GI189" s="515">
        <f t="shared" si="771"/>
        <v>0</v>
      </c>
      <c r="GJ189" s="516">
        <f t="shared" si="772"/>
        <v>0</v>
      </c>
      <c r="GK189" s="517">
        <f t="shared" si="592"/>
        <v>0</v>
      </c>
      <c r="GL189" s="518">
        <f t="shared" si="773"/>
        <v>0</v>
      </c>
      <c r="GM189" s="518">
        <f t="shared" si="774"/>
        <v>0</v>
      </c>
      <c r="GN189" s="518">
        <f t="shared" si="775"/>
        <v>0</v>
      </c>
      <c r="GO189" s="518">
        <f t="shared" si="776"/>
        <v>0</v>
      </c>
      <c r="GP189" s="517">
        <f t="shared" si="677"/>
        <v>0</v>
      </c>
      <c r="GQ189" s="517">
        <f t="shared" si="678"/>
        <v>0</v>
      </c>
      <c r="GR189" s="517">
        <f>IF($GF189&lt;&gt;1,IF(AND(SUM($GQ189:GQ189)&lt;&gt;1),IF($GI189&gt;=10,1,),),0)</f>
        <v>0</v>
      </c>
      <c r="GS189" s="517">
        <f>IF($GF189&lt;&gt;1,IF(AND(SUM($GQ189:GR189)&lt;&gt;1),IF(AND($GE189=1,$GI189&gt;=4),1,),),0)</f>
        <v>0</v>
      </c>
      <c r="GT189" s="517">
        <f>IF($GF189&lt;&gt;1,IF(AND(SUM($GQ189:GS189)&lt;&gt;1),IF(AND($GE189=1,$GI189&gt;=2),1,),),0)</f>
        <v>0</v>
      </c>
      <c r="GU189" s="517">
        <f>IF($GF189&lt;&gt;1,IF(AND(SUM($GQ189:GT189)&lt;&gt;1),IF(AND($GE189=1,$GI189&gt;0),1,),),0)</f>
        <v>0</v>
      </c>
      <c r="GV189" s="517">
        <f>IF($GF189&lt;&gt;1,IF(AND(SUM($GQ189:GU189)&lt;&gt;1),IF($GI189&gt;=4,1,),),0)</f>
        <v>0</v>
      </c>
      <c r="GW189" s="517">
        <f>IF($GF189&lt;&gt;1,IF(AND(SUM($GQ189:GV189)&lt;&gt;1),IF($GE189=1,1,),),0)</f>
        <v>0</v>
      </c>
      <c r="GX189" s="517">
        <f>IF($GF189&lt;&gt;1,IF(AND(SUM($GQ189:GW189)&lt;&gt;1),IF($GI189&gt;=2,1,),),0)</f>
        <v>0</v>
      </c>
      <c r="GY189" s="517">
        <f>IF($GF189&lt;&gt;1,IF(AND(SUM($GQ189:GX189)&lt;&gt;1),IF($GI189&gt;0,1,),),0)</f>
        <v>0</v>
      </c>
      <c r="GZ189" s="517">
        <f t="shared" si="679"/>
        <v>0</v>
      </c>
      <c r="HA189" s="517">
        <f>IF(AND(SUM($GZ189:GZ189)&lt;&gt;1,$GP189=4,$GF189=1,$GI189&gt;0),1,0)</f>
        <v>0</v>
      </c>
      <c r="HB189" s="517">
        <f t="shared" si="680"/>
        <v>0</v>
      </c>
      <c r="HC189" s="517">
        <f t="shared" si="681"/>
        <v>0</v>
      </c>
      <c r="HD189" s="517">
        <f>IF(AND($GP189=2,SUM($HB189:HC189)&lt;&gt;1),IF(AND($GE189=1,$GJ189&gt;=0.2),1,),)</f>
        <v>0</v>
      </c>
      <c r="HE189" s="517">
        <f>IF(AND($GP189=2,SUM($HB189:HD189)&lt;&gt;1),IF(AND($GE189=1,$GJ189&gt;=0.1),1,),)</f>
        <v>0</v>
      </c>
      <c r="HF189" s="517">
        <f>IF(AND($GP189=2,SUM($HB189:HE189)&lt;&gt;1),IF(AND($GE189=1,$GI189&gt;0),1,),)</f>
        <v>0</v>
      </c>
      <c r="HG189" s="517">
        <f>IF(AND($GP189=2,SUM($HB189:HF189)&lt;&gt;1),IF($GJ189&gt;=0.2,1,),)</f>
        <v>0</v>
      </c>
      <c r="HH189" s="517">
        <f>IF(AND($GP189=2,SUM($HB189:HG189)&lt;&gt;1),IF($GE189=1,1,),)</f>
        <v>0</v>
      </c>
      <c r="HI189" s="517">
        <f>IF(AND($GP189=2,SUM($HB189:HH189)&lt;&gt;1),IF($GJ189&gt;=0.1,1,),)</f>
        <v>0</v>
      </c>
      <c r="HJ189" s="517">
        <f>IF(AND(SUM($HB189:HI189)&lt;&gt;1,$GP189=2,$GI189&gt;0),1,)</f>
        <v>0</v>
      </c>
      <c r="HK189" s="517">
        <f t="shared" si="682"/>
        <v>0</v>
      </c>
      <c r="HL189" s="517">
        <f t="shared" si="683"/>
        <v>0</v>
      </c>
      <c r="HM189" s="517">
        <f>IF(AND($GP189=3,SUM($HK189:HL189)&lt;&gt;1),IF(AND($GE189=1,$GJ189&gt;=0.1),1,),)</f>
        <v>0</v>
      </c>
      <c r="HN189" s="517">
        <f>IF(AND($GP189=3,SUM($HK189:HM189)&lt;&gt;1),IF(AND($GE189=1,$GJ189&gt;=0.05),1,),)</f>
        <v>0</v>
      </c>
      <c r="HO189" s="517">
        <f>IF(AND($GP189=3,SUM($HK189:HN189)&lt;&gt;1),IF(AND($GE189=1,$GI189&gt;0),1,),)</f>
        <v>0</v>
      </c>
      <c r="HP189" s="517">
        <f>IF(AND($GP189=3,SUM($HK189:HO189)&lt;&gt;1),IF($GJ189&gt;=0.1,1,),)</f>
        <v>0</v>
      </c>
      <c r="HQ189" s="517">
        <f>IF(AND($GP189=3,SUM($HK189:HP189)&lt;&gt;1),IF($GE189=1,1,),)</f>
        <v>0</v>
      </c>
      <c r="HR189" s="517">
        <f>IF(AND($GP189=3,SUM($HK189:HQ189)&lt;&gt;1),IF($GJ189&gt;=0.05,1,),)</f>
        <v>0</v>
      </c>
      <c r="HS189" s="517">
        <f>IF(AND(SUM($HK189:HR189)&lt;&gt;1,$GP189=3,$GF189=1,$GI189&gt;0),1,)</f>
        <v>0</v>
      </c>
      <c r="HT189" s="831"/>
      <c r="HU189" s="520">
        <f t="shared" si="684"/>
        <v>0</v>
      </c>
      <c r="HV189" s="521">
        <f t="shared" si="685"/>
        <v>0</v>
      </c>
      <c r="HW189" s="521">
        <f t="shared" si="686"/>
        <v>0</v>
      </c>
      <c r="HX189" s="521">
        <f t="shared" si="687"/>
        <v>0</v>
      </c>
      <c r="HY189" s="521">
        <f t="shared" si="688"/>
        <v>0</v>
      </c>
      <c r="HZ189" s="521">
        <f t="shared" si="689"/>
        <v>0</v>
      </c>
      <c r="IA189" s="521">
        <f t="shared" si="690"/>
        <v>0</v>
      </c>
      <c r="IB189" s="521">
        <f t="shared" si="691"/>
        <v>0</v>
      </c>
      <c r="IC189" s="521">
        <f t="shared" si="692"/>
        <v>0</v>
      </c>
      <c r="ID189" s="521">
        <f t="shared" si="693"/>
        <v>0</v>
      </c>
      <c r="IE189" s="521">
        <f t="shared" si="694"/>
        <v>0</v>
      </c>
      <c r="IF189" s="521">
        <f t="shared" si="695"/>
        <v>0</v>
      </c>
      <c r="IG189" s="521">
        <f t="shared" si="696"/>
        <v>0</v>
      </c>
      <c r="IH189" s="521">
        <f t="shared" si="697"/>
        <v>0</v>
      </c>
      <c r="II189" s="521">
        <f t="shared" si="698"/>
        <v>0</v>
      </c>
      <c r="IJ189" s="521">
        <f t="shared" si="699"/>
        <v>0</v>
      </c>
      <c r="IK189" s="521">
        <f t="shared" si="700"/>
        <v>0</v>
      </c>
      <c r="IL189" s="521">
        <f t="shared" si="701"/>
        <v>0</v>
      </c>
      <c r="IM189" s="521">
        <f t="shared" si="702"/>
        <v>0</v>
      </c>
      <c r="IN189" s="521">
        <f t="shared" si="777"/>
        <v>0</v>
      </c>
      <c r="IO189" s="521">
        <f t="shared" si="778"/>
        <v>0</v>
      </c>
      <c r="IP189" s="521">
        <f t="shared" si="779"/>
        <v>0</v>
      </c>
      <c r="IQ189" s="521">
        <f t="shared" si="780"/>
        <v>0</v>
      </c>
      <c r="IR189" s="521">
        <f t="shared" si="781"/>
        <v>0</v>
      </c>
      <c r="IS189" s="521">
        <f t="shared" si="782"/>
        <v>0</v>
      </c>
      <c r="IT189" s="521">
        <f t="shared" si="783"/>
        <v>0</v>
      </c>
      <c r="IU189" s="521">
        <f t="shared" si="784"/>
        <v>0</v>
      </c>
      <c r="IV189" s="521">
        <f t="shared" si="785"/>
        <v>0</v>
      </c>
      <c r="IW189" s="823">
        <f t="shared" si="786"/>
        <v>0</v>
      </c>
      <c r="IX189" s="521">
        <f t="shared" si="787"/>
        <v>0</v>
      </c>
      <c r="IY189" s="521">
        <f t="shared" si="788"/>
        <v>0</v>
      </c>
      <c r="IZ189" s="823">
        <f t="shared" si="703"/>
        <v>0</v>
      </c>
      <c r="JA189" s="521">
        <f t="shared" si="789"/>
        <v>0</v>
      </c>
      <c r="JB189" s="521">
        <f t="shared" si="790"/>
        <v>0</v>
      </c>
      <c r="JC189" s="521">
        <f t="shared" si="791"/>
        <v>0</v>
      </c>
      <c r="JD189" s="521">
        <f t="shared" si="704"/>
        <v>0</v>
      </c>
      <c r="JE189" s="521">
        <f t="shared" si="705"/>
        <v>0</v>
      </c>
      <c r="JF189" s="521">
        <f t="shared" si="706"/>
        <v>0</v>
      </c>
      <c r="JG189" s="521">
        <f t="shared" si="707"/>
        <v>0</v>
      </c>
      <c r="JH189" s="521">
        <f t="shared" si="708"/>
        <v>0</v>
      </c>
      <c r="JI189" s="521">
        <f t="shared" si="709"/>
        <v>0</v>
      </c>
      <c r="JJ189" s="521">
        <f t="shared" si="710"/>
        <v>0</v>
      </c>
      <c r="JK189" s="521">
        <f t="shared" si="711"/>
        <v>0</v>
      </c>
      <c r="JL189" s="521">
        <f t="shared" si="712"/>
        <v>0</v>
      </c>
      <c r="JM189" s="521">
        <f t="shared" si="713"/>
        <v>0</v>
      </c>
      <c r="JN189" s="521">
        <f t="shared" si="714"/>
        <v>0</v>
      </c>
      <c r="JO189" s="521">
        <f t="shared" si="715"/>
        <v>0</v>
      </c>
      <c r="JP189" s="521">
        <f t="shared" si="716"/>
        <v>0</v>
      </c>
      <c r="JQ189" s="521">
        <f t="shared" si="717"/>
        <v>0</v>
      </c>
      <c r="JR189" s="521">
        <f t="shared" si="718"/>
        <v>0</v>
      </c>
      <c r="JS189" s="521">
        <f t="shared" si="719"/>
        <v>0</v>
      </c>
      <c r="JT189" s="521">
        <f t="shared" si="720"/>
        <v>0</v>
      </c>
      <c r="JU189" s="521">
        <f t="shared" si="721"/>
        <v>0</v>
      </c>
      <c r="JV189" s="521">
        <f t="shared" si="722"/>
        <v>0</v>
      </c>
      <c r="JW189" s="521">
        <f t="shared" si="723"/>
        <v>0</v>
      </c>
      <c r="JX189" s="521">
        <f t="shared" si="724"/>
        <v>0</v>
      </c>
      <c r="JY189" s="521">
        <f t="shared" si="725"/>
        <v>0</v>
      </c>
      <c r="JZ189" s="521">
        <f t="shared" si="726"/>
        <v>0</v>
      </c>
      <c r="KA189" s="521">
        <f t="shared" si="727"/>
        <v>0</v>
      </c>
      <c r="KB189" s="521">
        <f t="shared" si="728"/>
        <v>0</v>
      </c>
      <c r="KC189" s="521">
        <f t="shared" si="729"/>
        <v>0</v>
      </c>
      <c r="KD189" s="521">
        <f t="shared" si="730"/>
        <v>0</v>
      </c>
      <c r="KE189" s="521">
        <f t="shared" si="731"/>
        <v>0</v>
      </c>
      <c r="KF189" s="521">
        <f t="shared" si="792"/>
        <v>0</v>
      </c>
      <c r="KG189" s="521">
        <f t="shared" si="732"/>
        <v>0</v>
      </c>
      <c r="KH189" s="521">
        <f t="shared" si="733"/>
        <v>0</v>
      </c>
      <c r="KI189" s="522">
        <f t="shared" si="734"/>
        <v>0</v>
      </c>
      <c r="KJ189" s="521">
        <f t="shared" si="793"/>
        <v>0</v>
      </c>
      <c r="KK189" s="760">
        <f>IF(H189=1,VLOOKUP(C189,'総括表 (A表)'!$E$12:$AW$542,42,FALSE),)</f>
        <v>0</v>
      </c>
      <c r="KL189" s="524">
        <f t="shared" si="735"/>
        <v>0</v>
      </c>
      <c r="KM189" s="521" t="str">
        <f t="shared" si="614"/>
        <v/>
      </c>
      <c r="KN189" s="521" t="str">
        <f t="shared" si="615"/>
        <v/>
      </c>
      <c r="KO189" s="521" t="str">
        <f t="shared" si="736"/>
        <v/>
      </c>
      <c r="KP189" s="521" t="str">
        <f t="shared" si="616"/>
        <v/>
      </c>
      <c r="KQ189" s="521" t="str">
        <f t="shared" si="617"/>
        <v/>
      </c>
      <c r="KR189" s="521" t="str">
        <f t="shared" si="618"/>
        <v/>
      </c>
      <c r="KS189" s="521" t="str">
        <f t="shared" si="619"/>
        <v/>
      </c>
      <c r="KT189" s="521" t="str">
        <f t="shared" si="620"/>
        <v/>
      </c>
      <c r="KU189" s="760" t="str">
        <f t="shared" si="621"/>
        <v/>
      </c>
      <c r="KV189" s="521" t="str">
        <f t="shared" si="794"/>
        <v/>
      </c>
      <c r="KW189" s="520">
        <f t="shared" si="623"/>
        <v>0</v>
      </c>
      <c r="KX189" s="521" t="str">
        <f t="shared" si="737"/>
        <v/>
      </c>
      <c r="KY189" s="525">
        <f t="shared" si="795"/>
        <v>0</v>
      </c>
      <c r="KZ189" s="521" t="str">
        <f t="shared" si="796"/>
        <v/>
      </c>
      <c r="LA189" s="760" t="str">
        <f t="shared" si="797"/>
        <v/>
      </c>
      <c r="LB189" s="526" t="str">
        <f t="shared" si="627"/>
        <v>○</v>
      </c>
      <c r="LC189" s="520">
        <f t="shared" si="738"/>
        <v>0</v>
      </c>
      <c r="LD189" s="527">
        <f t="shared" si="739"/>
        <v>0</v>
      </c>
      <c r="LE189" s="527" t="str">
        <f t="shared" si="740"/>
        <v/>
      </c>
      <c r="LF189" s="761" t="str">
        <f t="shared" si="741"/>
        <v/>
      </c>
      <c r="LG189" s="735" t="str">
        <f t="shared" si="798"/>
        <v/>
      </c>
      <c r="LH189" s="530" t="str">
        <f t="shared" si="799"/>
        <v>○</v>
      </c>
      <c r="LI189" s="736">
        <f t="shared" si="630"/>
        <v>0</v>
      </c>
      <c r="LJ189" s="761">
        <f t="shared" si="800"/>
        <v>0</v>
      </c>
      <c r="LK189" s="532">
        <f t="shared" si="742"/>
        <v>0</v>
      </c>
      <c r="LL189" s="533" t="str">
        <f t="shared" si="743"/>
        <v>○</v>
      </c>
      <c r="LM189" s="600">
        <f t="shared" si="801"/>
        <v>0</v>
      </c>
      <c r="LN189" s="602" t="str">
        <f t="shared" si="744"/>
        <v>○</v>
      </c>
      <c r="LO189" s="608">
        <f t="shared" si="633"/>
        <v>0</v>
      </c>
      <c r="LP189" s="521" t="str">
        <f t="shared" si="802"/>
        <v/>
      </c>
      <c r="LQ189" s="607">
        <f t="shared" si="803"/>
        <v>0</v>
      </c>
      <c r="LR189" s="521" t="str">
        <f t="shared" si="804"/>
        <v/>
      </c>
      <c r="LS189" s="519" t="str">
        <f t="shared" si="805"/>
        <v/>
      </c>
      <c r="LT189" s="526" t="str">
        <f t="shared" si="638"/>
        <v>○</v>
      </c>
      <c r="LU189" s="601" t="str">
        <f t="shared" si="745"/>
        <v/>
      </c>
      <c r="LV189" s="601">
        <f t="shared" si="746"/>
        <v>0</v>
      </c>
      <c r="LW189" s="761">
        <f t="shared" si="806"/>
        <v>0</v>
      </c>
      <c r="LX189" s="735">
        <f t="shared" si="807"/>
        <v>0</v>
      </c>
      <c r="LY189" s="530" t="str">
        <f t="shared" si="641"/>
        <v>○</v>
      </c>
      <c r="LZ189" s="736">
        <f t="shared" si="808"/>
        <v>0</v>
      </c>
      <c r="MA189" s="761">
        <f t="shared" si="809"/>
        <v>0</v>
      </c>
      <c r="MB189" s="532">
        <f t="shared" si="810"/>
        <v>0</v>
      </c>
      <c r="MC189" s="533" t="str">
        <f t="shared" si="747"/>
        <v>○</v>
      </c>
      <c r="MD189" s="473">
        <f>IF(AND($H189=1,$T189=1),SUMIF($E$14:$E$213,E189,$CA$14:CA388),0)</f>
        <v>0</v>
      </c>
      <c r="ME189" s="856" t="str">
        <f t="shared" si="645"/>
        <v>○</v>
      </c>
      <c r="MF189" s="869" t="str">
        <f t="shared" si="748"/>
        <v/>
      </c>
      <c r="MG189" s="870" t="str">
        <f t="shared" si="811"/>
        <v/>
      </c>
      <c r="MH189" s="871" t="str">
        <f t="shared" si="812"/>
        <v/>
      </c>
      <c r="MI189" s="872" t="str">
        <f t="shared" si="749"/>
        <v/>
      </c>
      <c r="MJ189" s="873" t="str">
        <f t="shared" si="813"/>
        <v/>
      </c>
      <c r="MK189" s="874">
        <f t="shared" si="814"/>
        <v>0</v>
      </c>
    </row>
    <row r="190" spans="1:349" s="739" customFormat="1" ht="18.649999999999999" customHeight="1">
      <c r="A190" s="610">
        <f t="shared" si="815"/>
        <v>0</v>
      </c>
      <c r="B190" s="610">
        <f t="shared" si="816"/>
        <v>0</v>
      </c>
      <c r="C190" s="610">
        <f t="shared" si="817"/>
        <v>0</v>
      </c>
      <c r="D190" s="610">
        <f t="shared" si="818"/>
        <v>0</v>
      </c>
      <c r="E190" s="610">
        <f t="shared" si="819"/>
        <v>0</v>
      </c>
      <c r="F190" s="610">
        <f t="shared" si="820"/>
        <v>0</v>
      </c>
      <c r="G190" s="610">
        <f t="shared" si="821"/>
        <v>0</v>
      </c>
      <c r="H190" s="610">
        <f t="shared" si="822"/>
        <v>0</v>
      </c>
      <c r="I190" s="611">
        <f t="shared" si="576"/>
        <v>177</v>
      </c>
      <c r="J190" s="719"/>
      <c r="K190" s="720"/>
      <c r="L190" s="720"/>
      <c r="M190" s="720"/>
      <c r="N190" s="924"/>
      <c r="O190" s="918"/>
      <c r="P190" s="742"/>
      <c r="Q190" s="637">
        <f t="shared" si="650"/>
        <v>0</v>
      </c>
      <c r="R190" s="723"/>
      <c r="S190" s="724"/>
      <c r="T190" s="724"/>
      <c r="U190" s="724"/>
      <c r="V190" s="762">
        <f t="shared" si="823"/>
        <v>0</v>
      </c>
      <c r="W190" s="741"/>
      <c r="X190" s="745"/>
      <c r="Y190" s="745"/>
      <c r="Z190" s="741"/>
      <c r="AA190" s="639" t="str">
        <f t="shared" si="651"/>
        <v/>
      </c>
      <c r="AB190" s="640" t="str">
        <f t="shared" si="652"/>
        <v/>
      </c>
      <c r="AC190" s="731"/>
      <c r="AD190" s="641">
        <f t="shared" si="653"/>
        <v>0</v>
      </c>
      <c r="AE190" s="729"/>
      <c r="AF190" s="728">
        <f>'整理番号表 （R6時） '!$AC190</f>
        <v>0</v>
      </c>
      <c r="AG190" s="730">
        <f t="shared" si="824"/>
        <v>0</v>
      </c>
      <c r="AH190" s="731"/>
      <c r="AI190" s="731"/>
      <c r="AJ190" s="639">
        <f>IF(AI190&lt;&gt;0,VLOOKUP(AI190,'整理番号表 （R6時） '!$B$20:$F$47,2,FALSE),)</f>
        <v>0</v>
      </c>
      <c r="AK190" s="733"/>
      <c r="AL190" s="733"/>
      <c r="AM190" s="733"/>
      <c r="AN190" s="752"/>
      <c r="AO190" s="644" t="str">
        <f>IF(AND($S190=1,$AN190&lt;&gt;0),VLOOKUP(AN190,'整理番号表 （R6時） '!$P$6:$Q$39,2,FALSE),IF(AND($T190=1,$AN190&gt;0,$AN190&lt;=8),VLOOKUP($AN190,'整理番号表 （R6時） '!$P$6:$Q$13,2,FALSE),IF($AN190&gt;=9,"ﾘｰｽは1～8の数字を選択","")))</f>
        <v/>
      </c>
      <c r="AP190" s="865"/>
      <c r="AQ190" s="645">
        <f t="shared" si="654"/>
        <v>0</v>
      </c>
      <c r="AR190" s="810"/>
      <c r="AS190" s="741"/>
      <c r="AT190" s="756"/>
      <c r="AU190" s="757"/>
      <c r="AV190" s="755"/>
      <c r="AW190" s="752"/>
      <c r="AX190" s="751">
        <f>IF(AW190&lt;&gt;0,VLOOKUP(AW190,'整理番号表 （R6時） '!$P$43:$R$49,2,FALSE),)</f>
        <v>0</v>
      </c>
      <c r="AY190" s="758"/>
      <c r="AZ190" s="757"/>
      <c r="BA190" s="755"/>
      <c r="BB190" s="754"/>
      <c r="BC190" s="759">
        <f t="shared" si="655"/>
        <v>0</v>
      </c>
      <c r="BD190" s="763">
        <f t="shared" si="757"/>
        <v>0</v>
      </c>
      <c r="BE190" s="759">
        <f t="shared" si="656"/>
        <v>0</v>
      </c>
      <c r="BF190" s="508"/>
      <c r="BG190" s="508"/>
      <c r="BH190" s="508"/>
      <c r="BI190" s="509"/>
      <c r="BJ190" s="770" t="str">
        <f t="shared" si="657"/>
        <v/>
      </c>
      <c r="BK190" s="772" t="str">
        <f t="shared" si="658"/>
        <v/>
      </c>
      <c r="BL190" s="648">
        <f t="shared" si="659"/>
        <v>0</v>
      </c>
      <c r="BM190" s="836"/>
      <c r="BN190" s="748"/>
      <c r="BO190" s="593"/>
      <c r="BP190" s="902"/>
      <c r="BQ190" s="756"/>
      <c r="BR190" s="756"/>
      <c r="BS190" s="756"/>
      <c r="BT190" s="929" t="str">
        <f t="shared" si="825"/>
        <v/>
      </c>
      <c r="BU190" s="911"/>
      <c r="BV190" s="752"/>
      <c r="BW190" s="751">
        <f>IF(BV190&lt;&gt;0,VLOOKUP(BV190,'整理番号表 （R6時） '!$P$43:$R$49,2,FALSE),)</f>
        <v>0</v>
      </c>
      <c r="BX190" s="758"/>
      <c r="BY190" s="757"/>
      <c r="BZ190" s="759" t="str">
        <f t="shared" si="660"/>
        <v/>
      </c>
      <c r="CA190" s="712"/>
      <c r="CB190" s="759">
        <f t="shared" si="661"/>
        <v>0</v>
      </c>
      <c r="CC190" s="763" t="str">
        <f t="shared" si="758"/>
        <v/>
      </c>
      <c r="CD190" s="754"/>
      <c r="CE190" s="754"/>
      <c r="CF190" s="759">
        <f t="shared" si="662"/>
        <v>0</v>
      </c>
      <c r="CG190" s="748"/>
      <c r="CH190" s="748"/>
      <c r="CI190" s="622"/>
      <c r="CJ190" s="853"/>
      <c r="CK190" s="854"/>
      <c r="CL190" s="665" t="str">
        <f t="shared" si="663"/>
        <v/>
      </c>
      <c r="CM190" s="666" t="str">
        <f t="shared" si="759"/>
        <v/>
      </c>
      <c r="CN190" s="744"/>
      <c r="CO190" s="496"/>
      <c r="CP190" s="762" t="str">
        <f t="shared" si="760"/>
        <v/>
      </c>
      <c r="CQ190" s="740"/>
      <c r="CR190" s="749"/>
      <c r="CS190" s="740"/>
      <c r="CT190" s="740"/>
      <c r="CU190" s="740"/>
      <c r="CV190" s="649" t="str">
        <f t="shared" si="664"/>
        <v/>
      </c>
      <c r="CW190" s="547">
        <f t="shared" si="665"/>
        <v>0</v>
      </c>
      <c r="CX190" s="762" t="str">
        <f t="shared" si="761"/>
        <v/>
      </c>
      <c r="CY190" s="715"/>
      <c r="CZ190" s="740"/>
      <c r="DA190" s="715"/>
      <c r="DB190" s="715"/>
      <c r="DC190" s="714"/>
      <c r="DD190" s="649" t="str">
        <f t="shared" si="666"/>
        <v/>
      </c>
      <c r="DE190" s="547" t="str">
        <f t="shared" si="667"/>
        <v/>
      </c>
      <c r="DF190" s="762">
        <f t="shared" si="668"/>
        <v>0</v>
      </c>
      <c r="DG190" s="762" t="str">
        <f t="shared" si="669"/>
        <v/>
      </c>
      <c r="DH190" s="762">
        <f t="shared" si="670"/>
        <v>0</v>
      </c>
      <c r="DI190" s="762">
        <f t="shared" si="671"/>
        <v>0</v>
      </c>
      <c r="DJ190" s="762">
        <f t="shared" si="672"/>
        <v>0</v>
      </c>
      <c r="DK190" s="762">
        <f t="shared" si="673"/>
        <v>0</v>
      </c>
      <c r="DL190" s="762">
        <f t="shared" si="674"/>
        <v>0</v>
      </c>
      <c r="DM190" s="762" t="str">
        <f t="shared" si="675"/>
        <v/>
      </c>
      <c r="DN190" s="855"/>
      <c r="DO190" s="661">
        <f t="shared" si="826"/>
        <v>0</v>
      </c>
      <c r="DP190" s="336">
        <f t="shared" si="826"/>
        <v>0</v>
      </c>
      <c r="DQ190" s="336">
        <f t="shared" si="826"/>
        <v>0</v>
      </c>
      <c r="DR190" s="336">
        <f t="shared" si="826"/>
        <v>0</v>
      </c>
      <c r="DS190" s="336">
        <f t="shared" si="826"/>
        <v>0</v>
      </c>
      <c r="DT190" s="336">
        <f t="shared" si="826"/>
        <v>0</v>
      </c>
      <c r="DU190" s="336">
        <f t="shared" si="763"/>
        <v>0</v>
      </c>
      <c r="DV190" s="336">
        <f t="shared" si="827"/>
        <v>0</v>
      </c>
      <c r="DW190" s="336">
        <f t="shared" si="827"/>
        <v>0</v>
      </c>
      <c r="DX190" s="336">
        <f t="shared" si="827"/>
        <v>0</v>
      </c>
      <c r="DY190" s="336">
        <f t="shared" si="827"/>
        <v>0</v>
      </c>
      <c r="DZ190" s="336">
        <f t="shared" si="827"/>
        <v>0</v>
      </c>
      <c r="EA190" s="336">
        <f t="shared" si="827"/>
        <v>0</v>
      </c>
      <c r="EB190" s="336">
        <f t="shared" si="765"/>
        <v>0</v>
      </c>
      <c r="EC190" s="336">
        <f t="shared" si="766"/>
        <v>0</v>
      </c>
      <c r="ED190" s="336">
        <f t="shared" si="767"/>
        <v>0</v>
      </c>
      <c r="EE190" s="336">
        <f t="shared" si="768"/>
        <v>0</v>
      </c>
      <c r="EF190" s="336">
        <f t="shared" si="769"/>
        <v>0</v>
      </c>
      <c r="EG190" s="390">
        <f t="shared" si="770"/>
        <v>0</v>
      </c>
      <c r="EH190" s="650">
        <f t="shared" si="676"/>
        <v>0</v>
      </c>
      <c r="EI190" s="650">
        <f>IF($AA190=1,IF(SUM($EH190:EH190)&lt;&gt;1,IF(SUM(GR190,HC190,HL190)&gt;0,1,),),)</f>
        <v>0</v>
      </c>
      <c r="EJ190" s="650">
        <f>IF($AA190=1,IF(SUM($EH190:EI190)&lt;&gt;1,IF(SUM(GS190,HD190,HM190)&gt;0,1,),),)</f>
        <v>0</v>
      </c>
      <c r="EK190" s="650">
        <f>IF($AA190=1,IF(SUM($EH190:EJ190)&lt;&gt;1,IF(SUM(GT190,HE190,HN190)&gt;0,1,),),)</f>
        <v>0</v>
      </c>
      <c r="EL190" s="650">
        <f>IF($AA190=1,IF(SUM($EH190:EK190)&lt;&gt;1,IF(SUM(GU190,GZ190,HF190,HO190)&gt;0,1,),),)</f>
        <v>0</v>
      </c>
      <c r="EM190" s="650">
        <f>IF($AA190=1,IF(SUM($EH190:EK190)&lt;&gt;1,IF(SUM(GV190,HG190,HP190)&gt;0,1,),),)</f>
        <v>0</v>
      </c>
      <c r="EN190" s="650">
        <f>IF($AA190=1,IF(SUM($EH190:EL190)&lt;&gt;1,IF(SUM(GW190,HH190,HQ190)&gt;0,1,),),)</f>
        <v>0</v>
      </c>
      <c r="EO190" s="650">
        <f>IF($AA190=1,IF(SUM($EH190:EM190)&lt;&gt;1,IF(SUM(GX190,HI190,HR190)&gt;0,1,),),)</f>
        <v>0</v>
      </c>
      <c r="EP190" s="650">
        <f>IF($AA190=1,IF(SUM($EH190:EO190)&lt;&gt;1,IF(SUM(GY190,HJ190,HS190,HA190)&gt;0,1,),),)</f>
        <v>0</v>
      </c>
      <c r="EQ190" s="818"/>
      <c r="ER190" s="818"/>
      <c r="ES190" s="818"/>
      <c r="ET190" s="818"/>
      <c r="EU190" s="818"/>
      <c r="EV190" s="818"/>
      <c r="EW190" s="59"/>
      <c r="EX190" s="59"/>
      <c r="EY190" s="59"/>
      <c r="EZ190" s="59"/>
      <c r="FA190" s="59"/>
      <c r="FB190" s="650">
        <f t="shared" si="589"/>
        <v>0</v>
      </c>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11"/>
      <c r="GB190" s="59"/>
      <c r="GC190" s="932"/>
      <c r="GD190" s="662"/>
      <c r="GE190" s="512"/>
      <c r="GF190" s="513"/>
      <c r="GG190" s="514"/>
      <c r="GH190" s="514"/>
      <c r="GI190" s="515">
        <f t="shared" si="771"/>
        <v>0</v>
      </c>
      <c r="GJ190" s="516">
        <f t="shared" si="772"/>
        <v>0</v>
      </c>
      <c r="GK190" s="517">
        <f t="shared" si="592"/>
        <v>0</v>
      </c>
      <c r="GL190" s="518">
        <f t="shared" si="773"/>
        <v>0</v>
      </c>
      <c r="GM190" s="518">
        <f t="shared" si="774"/>
        <v>0</v>
      </c>
      <c r="GN190" s="518">
        <f t="shared" si="775"/>
        <v>0</v>
      </c>
      <c r="GO190" s="518">
        <f t="shared" si="776"/>
        <v>0</v>
      </c>
      <c r="GP190" s="517">
        <f t="shared" si="677"/>
        <v>0</v>
      </c>
      <c r="GQ190" s="517">
        <f t="shared" si="678"/>
        <v>0</v>
      </c>
      <c r="GR190" s="517">
        <f>IF($GF190&lt;&gt;1,IF(AND(SUM($GQ190:GQ190)&lt;&gt;1),IF($GI190&gt;=10,1,),),0)</f>
        <v>0</v>
      </c>
      <c r="GS190" s="517">
        <f>IF($GF190&lt;&gt;1,IF(AND(SUM($GQ190:GR190)&lt;&gt;1),IF(AND($GE190=1,$GI190&gt;=4),1,),),0)</f>
        <v>0</v>
      </c>
      <c r="GT190" s="517">
        <f>IF($GF190&lt;&gt;1,IF(AND(SUM($GQ190:GS190)&lt;&gt;1),IF(AND($GE190=1,$GI190&gt;=2),1,),),0)</f>
        <v>0</v>
      </c>
      <c r="GU190" s="517">
        <f>IF($GF190&lt;&gt;1,IF(AND(SUM($GQ190:GT190)&lt;&gt;1),IF(AND($GE190=1,$GI190&gt;0),1,),),0)</f>
        <v>0</v>
      </c>
      <c r="GV190" s="517">
        <f>IF($GF190&lt;&gt;1,IF(AND(SUM($GQ190:GU190)&lt;&gt;1),IF($GI190&gt;=4,1,),),0)</f>
        <v>0</v>
      </c>
      <c r="GW190" s="517">
        <f>IF($GF190&lt;&gt;1,IF(AND(SUM($GQ190:GV190)&lt;&gt;1),IF($GE190=1,1,),),0)</f>
        <v>0</v>
      </c>
      <c r="GX190" s="517">
        <f>IF($GF190&lt;&gt;1,IF(AND(SUM($GQ190:GW190)&lt;&gt;1),IF($GI190&gt;=2,1,),),0)</f>
        <v>0</v>
      </c>
      <c r="GY190" s="517">
        <f>IF($GF190&lt;&gt;1,IF(AND(SUM($GQ190:GX190)&lt;&gt;1),IF($GI190&gt;0,1,),),0)</f>
        <v>0</v>
      </c>
      <c r="GZ190" s="517">
        <f t="shared" si="679"/>
        <v>0</v>
      </c>
      <c r="HA190" s="517">
        <f>IF(AND(SUM($GZ190:GZ190)&lt;&gt;1,$GP190=4,$GF190=1,$GI190&gt;0),1,0)</f>
        <v>0</v>
      </c>
      <c r="HB190" s="517">
        <f t="shared" si="680"/>
        <v>0</v>
      </c>
      <c r="HC190" s="517">
        <f t="shared" si="681"/>
        <v>0</v>
      </c>
      <c r="HD190" s="517">
        <f>IF(AND($GP190=2,SUM($HB190:HC190)&lt;&gt;1),IF(AND($GE190=1,$GJ190&gt;=0.2),1,),)</f>
        <v>0</v>
      </c>
      <c r="HE190" s="517">
        <f>IF(AND($GP190=2,SUM($HB190:HD190)&lt;&gt;1),IF(AND($GE190=1,$GJ190&gt;=0.1),1,),)</f>
        <v>0</v>
      </c>
      <c r="HF190" s="517">
        <f>IF(AND($GP190=2,SUM($HB190:HE190)&lt;&gt;1),IF(AND($GE190=1,$GI190&gt;0),1,),)</f>
        <v>0</v>
      </c>
      <c r="HG190" s="517">
        <f>IF(AND($GP190=2,SUM($HB190:HF190)&lt;&gt;1),IF($GJ190&gt;=0.2,1,),)</f>
        <v>0</v>
      </c>
      <c r="HH190" s="517">
        <f>IF(AND($GP190=2,SUM($HB190:HG190)&lt;&gt;1),IF($GE190=1,1,),)</f>
        <v>0</v>
      </c>
      <c r="HI190" s="517">
        <f>IF(AND($GP190=2,SUM($HB190:HH190)&lt;&gt;1),IF($GJ190&gt;=0.1,1,),)</f>
        <v>0</v>
      </c>
      <c r="HJ190" s="517">
        <f>IF(AND(SUM($HB190:HI190)&lt;&gt;1,$GP190=2,$GI190&gt;0),1,)</f>
        <v>0</v>
      </c>
      <c r="HK190" s="517">
        <f t="shared" si="682"/>
        <v>0</v>
      </c>
      <c r="HL190" s="517">
        <f t="shared" si="683"/>
        <v>0</v>
      </c>
      <c r="HM190" s="517">
        <f>IF(AND($GP190=3,SUM($HK190:HL190)&lt;&gt;1),IF(AND($GE190=1,$GJ190&gt;=0.1),1,),)</f>
        <v>0</v>
      </c>
      <c r="HN190" s="517">
        <f>IF(AND($GP190=3,SUM($HK190:HM190)&lt;&gt;1),IF(AND($GE190=1,$GJ190&gt;=0.05),1,),)</f>
        <v>0</v>
      </c>
      <c r="HO190" s="517">
        <f>IF(AND($GP190=3,SUM($HK190:HN190)&lt;&gt;1),IF(AND($GE190=1,$GI190&gt;0),1,),)</f>
        <v>0</v>
      </c>
      <c r="HP190" s="517">
        <f>IF(AND($GP190=3,SUM($HK190:HO190)&lt;&gt;1),IF($GJ190&gt;=0.1,1,),)</f>
        <v>0</v>
      </c>
      <c r="HQ190" s="517">
        <f>IF(AND($GP190=3,SUM($HK190:HP190)&lt;&gt;1),IF($GE190=1,1,),)</f>
        <v>0</v>
      </c>
      <c r="HR190" s="517">
        <f>IF(AND($GP190=3,SUM($HK190:HQ190)&lt;&gt;1),IF($GJ190&gt;=0.05,1,),)</f>
        <v>0</v>
      </c>
      <c r="HS190" s="517">
        <f>IF(AND(SUM($HK190:HR190)&lt;&gt;1,$GP190=3,$GF190=1,$GI190&gt;0),1,)</f>
        <v>0</v>
      </c>
      <c r="HT190" s="831"/>
      <c r="HU190" s="520">
        <f t="shared" si="684"/>
        <v>0</v>
      </c>
      <c r="HV190" s="521">
        <f t="shared" si="685"/>
        <v>0</v>
      </c>
      <c r="HW190" s="521">
        <f t="shared" si="686"/>
        <v>0</v>
      </c>
      <c r="HX190" s="521">
        <f t="shared" si="687"/>
        <v>0</v>
      </c>
      <c r="HY190" s="521">
        <f t="shared" si="688"/>
        <v>0</v>
      </c>
      <c r="HZ190" s="521">
        <f t="shared" si="689"/>
        <v>0</v>
      </c>
      <c r="IA190" s="521">
        <f t="shared" si="690"/>
        <v>0</v>
      </c>
      <c r="IB190" s="521">
        <f t="shared" si="691"/>
        <v>0</v>
      </c>
      <c r="IC190" s="521">
        <f t="shared" si="692"/>
        <v>0</v>
      </c>
      <c r="ID190" s="521">
        <f t="shared" si="693"/>
        <v>0</v>
      </c>
      <c r="IE190" s="521">
        <f t="shared" si="694"/>
        <v>0</v>
      </c>
      <c r="IF190" s="521">
        <f t="shared" si="695"/>
        <v>0</v>
      </c>
      <c r="IG190" s="521">
        <f t="shared" si="696"/>
        <v>0</v>
      </c>
      <c r="IH190" s="521">
        <f t="shared" si="697"/>
        <v>0</v>
      </c>
      <c r="II190" s="521">
        <f t="shared" si="698"/>
        <v>0</v>
      </c>
      <c r="IJ190" s="521">
        <f t="shared" si="699"/>
        <v>0</v>
      </c>
      <c r="IK190" s="521">
        <f t="shared" si="700"/>
        <v>0</v>
      </c>
      <c r="IL190" s="521">
        <f t="shared" si="701"/>
        <v>0</v>
      </c>
      <c r="IM190" s="521">
        <f t="shared" si="702"/>
        <v>0</v>
      </c>
      <c r="IN190" s="521">
        <f t="shared" si="777"/>
        <v>0</v>
      </c>
      <c r="IO190" s="521">
        <f t="shared" si="778"/>
        <v>0</v>
      </c>
      <c r="IP190" s="521">
        <f t="shared" si="779"/>
        <v>0</v>
      </c>
      <c r="IQ190" s="521">
        <f t="shared" si="780"/>
        <v>0</v>
      </c>
      <c r="IR190" s="521">
        <f t="shared" si="781"/>
        <v>0</v>
      </c>
      <c r="IS190" s="521">
        <f t="shared" si="782"/>
        <v>0</v>
      </c>
      <c r="IT190" s="521">
        <f t="shared" si="783"/>
        <v>0</v>
      </c>
      <c r="IU190" s="521">
        <f t="shared" si="784"/>
        <v>0</v>
      </c>
      <c r="IV190" s="521">
        <f t="shared" si="785"/>
        <v>0</v>
      </c>
      <c r="IW190" s="823">
        <f t="shared" si="786"/>
        <v>0</v>
      </c>
      <c r="IX190" s="521">
        <f t="shared" si="787"/>
        <v>0</v>
      </c>
      <c r="IY190" s="521">
        <f t="shared" si="788"/>
        <v>0</v>
      </c>
      <c r="IZ190" s="823">
        <f t="shared" si="703"/>
        <v>0</v>
      </c>
      <c r="JA190" s="521">
        <f t="shared" si="789"/>
        <v>0</v>
      </c>
      <c r="JB190" s="521">
        <f t="shared" si="790"/>
        <v>0</v>
      </c>
      <c r="JC190" s="521">
        <f t="shared" si="791"/>
        <v>0</v>
      </c>
      <c r="JD190" s="521">
        <f t="shared" si="704"/>
        <v>0</v>
      </c>
      <c r="JE190" s="521">
        <f t="shared" si="705"/>
        <v>0</v>
      </c>
      <c r="JF190" s="521">
        <f t="shared" si="706"/>
        <v>0</v>
      </c>
      <c r="JG190" s="521">
        <f t="shared" si="707"/>
        <v>0</v>
      </c>
      <c r="JH190" s="521">
        <f t="shared" si="708"/>
        <v>0</v>
      </c>
      <c r="JI190" s="521">
        <f t="shared" si="709"/>
        <v>0</v>
      </c>
      <c r="JJ190" s="521">
        <f t="shared" si="710"/>
        <v>0</v>
      </c>
      <c r="JK190" s="521">
        <f t="shared" si="711"/>
        <v>0</v>
      </c>
      <c r="JL190" s="521">
        <f t="shared" si="712"/>
        <v>0</v>
      </c>
      <c r="JM190" s="521">
        <f t="shared" si="713"/>
        <v>0</v>
      </c>
      <c r="JN190" s="521">
        <f t="shared" si="714"/>
        <v>0</v>
      </c>
      <c r="JO190" s="521">
        <f t="shared" si="715"/>
        <v>0</v>
      </c>
      <c r="JP190" s="521">
        <f t="shared" si="716"/>
        <v>0</v>
      </c>
      <c r="JQ190" s="521">
        <f t="shared" si="717"/>
        <v>0</v>
      </c>
      <c r="JR190" s="521">
        <f t="shared" si="718"/>
        <v>0</v>
      </c>
      <c r="JS190" s="521">
        <f t="shared" si="719"/>
        <v>0</v>
      </c>
      <c r="JT190" s="521">
        <f t="shared" si="720"/>
        <v>0</v>
      </c>
      <c r="JU190" s="521">
        <f t="shared" si="721"/>
        <v>0</v>
      </c>
      <c r="JV190" s="521">
        <f t="shared" si="722"/>
        <v>0</v>
      </c>
      <c r="JW190" s="521">
        <f t="shared" si="723"/>
        <v>0</v>
      </c>
      <c r="JX190" s="521">
        <f t="shared" si="724"/>
        <v>0</v>
      </c>
      <c r="JY190" s="521">
        <f t="shared" si="725"/>
        <v>0</v>
      </c>
      <c r="JZ190" s="521">
        <f t="shared" si="726"/>
        <v>0</v>
      </c>
      <c r="KA190" s="521">
        <f t="shared" si="727"/>
        <v>0</v>
      </c>
      <c r="KB190" s="521">
        <f t="shared" si="728"/>
        <v>0</v>
      </c>
      <c r="KC190" s="521">
        <f t="shared" si="729"/>
        <v>0</v>
      </c>
      <c r="KD190" s="521">
        <f t="shared" si="730"/>
        <v>0</v>
      </c>
      <c r="KE190" s="521">
        <f t="shared" si="731"/>
        <v>0</v>
      </c>
      <c r="KF190" s="521">
        <f t="shared" si="792"/>
        <v>0</v>
      </c>
      <c r="KG190" s="521">
        <f t="shared" si="732"/>
        <v>0</v>
      </c>
      <c r="KH190" s="521">
        <f t="shared" si="733"/>
        <v>0</v>
      </c>
      <c r="KI190" s="522">
        <f t="shared" si="734"/>
        <v>0</v>
      </c>
      <c r="KJ190" s="521">
        <f t="shared" si="793"/>
        <v>0</v>
      </c>
      <c r="KK190" s="760">
        <f>IF(H190=1,VLOOKUP(C190,'総括表 (A表)'!$E$12:$AW$542,42,FALSE),)</f>
        <v>0</v>
      </c>
      <c r="KL190" s="524">
        <f t="shared" si="735"/>
        <v>0</v>
      </c>
      <c r="KM190" s="521" t="str">
        <f t="shared" si="614"/>
        <v/>
      </c>
      <c r="KN190" s="521" t="str">
        <f t="shared" si="615"/>
        <v/>
      </c>
      <c r="KO190" s="521" t="str">
        <f t="shared" si="736"/>
        <v/>
      </c>
      <c r="KP190" s="521" t="str">
        <f t="shared" si="616"/>
        <v/>
      </c>
      <c r="KQ190" s="521" t="str">
        <f t="shared" si="617"/>
        <v/>
      </c>
      <c r="KR190" s="521" t="str">
        <f t="shared" si="618"/>
        <v/>
      </c>
      <c r="KS190" s="521" t="str">
        <f t="shared" si="619"/>
        <v/>
      </c>
      <c r="KT190" s="521" t="str">
        <f t="shared" si="620"/>
        <v/>
      </c>
      <c r="KU190" s="760" t="str">
        <f t="shared" si="621"/>
        <v/>
      </c>
      <c r="KV190" s="521" t="str">
        <f t="shared" si="794"/>
        <v/>
      </c>
      <c r="KW190" s="520">
        <f t="shared" si="623"/>
        <v>0</v>
      </c>
      <c r="KX190" s="521" t="str">
        <f t="shared" si="737"/>
        <v/>
      </c>
      <c r="KY190" s="525">
        <f t="shared" si="795"/>
        <v>0</v>
      </c>
      <c r="KZ190" s="521" t="str">
        <f t="shared" si="796"/>
        <v/>
      </c>
      <c r="LA190" s="760" t="str">
        <f t="shared" si="797"/>
        <v/>
      </c>
      <c r="LB190" s="526" t="str">
        <f t="shared" si="627"/>
        <v>○</v>
      </c>
      <c r="LC190" s="520">
        <f t="shared" si="738"/>
        <v>0</v>
      </c>
      <c r="LD190" s="527">
        <f t="shared" si="739"/>
        <v>0</v>
      </c>
      <c r="LE190" s="527" t="str">
        <f t="shared" si="740"/>
        <v/>
      </c>
      <c r="LF190" s="761" t="str">
        <f t="shared" si="741"/>
        <v/>
      </c>
      <c r="LG190" s="735" t="str">
        <f t="shared" si="798"/>
        <v/>
      </c>
      <c r="LH190" s="530" t="str">
        <f t="shared" si="799"/>
        <v>○</v>
      </c>
      <c r="LI190" s="736">
        <f t="shared" si="630"/>
        <v>0</v>
      </c>
      <c r="LJ190" s="761">
        <f t="shared" si="800"/>
        <v>0</v>
      </c>
      <c r="LK190" s="532">
        <f t="shared" si="742"/>
        <v>0</v>
      </c>
      <c r="LL190" s="533" t="str">
        <f t="shared" si="743"/>
        <v>○</v>
      </c>
      <c r="LM190" s="600">
        <f t="shared" si="801"/>
        <v>0</v>
      </c>
      <c r="LN190" s="602" t="str">
        <f t="shared" si="744"/>
        <v>○</v>
      </c>
      <c r="LO190" s="608">
        <f t="shared" si="633"/>
        <v>0</v>
      </c>
      <c r="LP190" s="521" t="str">
        <f t="shared" si="802"/>
        <v/>
      </c>
      <c r="LQ190" s="607">
        <f t="shared" si="803"/>
        <v>0</v>
      </c>
      <c r="LR190" s="521" t="str">
        <f t="shared" si="804"/>
        <v/>
      </c>
      <c r="LS190" s="519" t="str">
        <f t="shared" si="805"/>
        <v/>
      </c>
      <c r="LT190" s="526" t="str">
        <f t="shared" si="638"/>
        <v>○</v>
      </c>
      <c r="LU190" s="601" t="str">
        <f t="shared" si="745"/>
        <v/>
      </c>
      <c r="LV190" s="601">
        <f t="shared" si="746"/>
        <v>0</v>
      </c>
      <c r="LW190" s="761">
        <f t="shared" si="806"/>
        <v>0</v>
      </c>
      <c r="LX190" s="735">
        <f t="shared" si="807"/>
        <v>0</v>
      </c>
      <c r="LY190" s="530" t="str">
        <f t="shared" si="641"/>
        <v>○</v>
      </c>
      <c r="LZ190" s="736">
        <f t="shared" si="808"/>
        <v>0</v>
      </c>
      <c r="MA190" s="761">
        <f t="shared" si="809"/>
        <v>0</v>
      </c>
      <c r="MB190" s="532">
        <f t="shared" si="810"/>
        <v>0</v>
      </c>
      <c r="MC190" s="533" t="str">
        <f t="shared" si="747"/>
        <v>○</v>
      </c>
      <c r="MD190" s="473">
        <f>IF(AND($H190=1,$T190=1),SUMIF($E$14:$E$213,E190,$CA$14:CA389),0)</f>
        <v>0</v>
      </c>
      <c r="ME190" s="856" t="str">
        <f t="shared" si="645"/>
        <v>○</v>
      </c>
      <c r="MF190" s="869" t="str">
        <f t="shared" si="748"/>
        <v/>
      </c>
      <c r="MG190" s="870" t="str">
        <f t="shared" si="811"/>
        <v/>
      </c>
      <c r="MH190" s="871" t="str">
        <f t="shared" si="812"/>
        <v/>
      </c>
      <c r="MI190" s="872" t="str">
        <f t="shared" si="749"/>
        <v/>
      </c>
      <c r="MJ190" s="873" t="str">
        <f t="shared" si="813"/>
        <v/>
      </c>
      <c r="MK190" s="874">
        <f t="shared" si="814"/>
        <v>0</v>
      </c>
    </row>
    <row r="191" spans="1:349" s="739" customFormat="1" ht="18.649999999999999" customHeight="1">
      <c r="A191" s="610">
        <f t="shared" si="815"/>
        <v>0</v>
      </c>
      <c r="B191" s="610">
        <f t="shared" si="816"/>
        <v>0</v>
      </c>
      <c r="C191" s="610">
        <f t="shared" si="817"/>
        <v>0</v>
      </c>
      <c r="D191" s="610">
        <f t="shared" si="818"/>
        <v>0</v>
      </c>
      <c r="E191" s="610">
        <f t="shared" si="819"/>
        <v>0</v>
      </c>
      <c r="F191" s="610">
        <f t="shared" si="820"/>
        <v>0</v>
      </c>
      <c r="G191" s="610">
        <f t="shared" si="821"/>
        <v>0</v>
      </c>
      <c r="H191" s="610">
        <f t="shared" si="822"/>
        <v>0</v>
      </c>
      <c r="I191" s="611">
        <f t="shared" si="576"/>
        <v>178</v>
      </c>
      <c r="J191" s="719"/>
      <c r="K191" s="720"/>
      <c r="L191" s="720"/>
      <c r="M191" s="720"/>
      <c r="N191" s="924"/>
      <c r="O191" s="918"/>
      <c r="P191" s="742"/>
      <c r="Q191" s="637">
        <f t="shared" si="650"/>
        <v>0</v>
      </c>
      <c r="R191" s="723"/>
      <c r="S191" s="724"/>
      <c r="T191" s="724"/>
      <c r="U191" s="724"/>
      <c r="V191" s="762">
        <f t="shared" si="823"/>
        <v>0</v>
      </c>
      <c r="W191" s="741"/>
      <c r="X191" s="745"/>
      <c r="Y191" s="745"/>
      <c r="Z191" s="741"/>
      <c r="AA191" s="639" t="str">
        <f t="shared" si="651"/>
        <v/>
      </c>
      <c r="AB191" s="640" t="str">
        <f t="shared" si="652"/>
        <v/>
      </c>
      <c r="AC191" s="731"/>
      <c r="AD191" s="641">
        <f t="shared" si="653"/>
        <v>0</v>
      </c>
      <c r="AE191" s="729"/>
      <c r="AF191" s="728">
        <f>'整理番号表 （R6時） '!$AC191</f>
        <v>0</v>
      </c>
      <c r="AG191" s="730">
        <f t="shared" si="824"/>
        <v>0</v>
      </c>
      <c r="AH191" s="731"/>
      <c r="AI191" s="731"/>
      <c r="AJ191" s="639">
        <f>IF(AI191&lt;&gt;0,VLOOKUP(AI191,'整理番号表 （R6時） '!$B$20:$F$47,2,FALSE),)</f>
        <v>0</v>
      </c>
      <c r="AK191" s="733"/>
      <c r="AL191" s="733"/>
      <c r="AM191" s="733"/>
      <c r="AN191" s="752"/>
      <c r="AO191" s="644" t="str">
        <f>IF(AND($S191=1,$AN191&lt;&gt;0),VLOOKUP(AN191,'整理番号表 （R6時） '!$P$6:$Q$39,2,FALSE),IF(AND($T191=1,$AN191&gt;0,$AN191&lt;=8),VLOOKUP($AN191,'整理番号表 （R6時） '!$P$6:$Q$13,2,FALSE),IF($AN191&gt;=9,"ﾘｰｽは1～8の数字を選択","")))</f>
        <v/>
      </c>
      <c r="AP191" s="865"/>
      <c r="AQ191" s="645">
        <f t="shared" si="654"/>
        <v>0</v>
      </c>
      <c r="AR191" s="810"/>
      <c r="AS191" s="741"/>
      <c r="AT191" s="756"/>
      <c r="AU191" s="757"/>
      <c r="AV191" s="755"/>
      <c r="AW191" s="752"/>
      <c r="AX191" s="751">
        <f>IF(AW191&lt;&gt;0,VLOOKUP(AW191,'整理番号表 （R6時） '!$P$43:$R$49,2,FALSE),)</f>
        <v>0</v>
      </c>
      <c r="AY191" s="758"/>
      <c r="AZ191" s="757"/>
      <c r="BA191" s="755"/>
      <c r="BB191" s="754"/>
      <c r="BC191" s="759">
        <f t="shared" si="655"/>
        <v>0</v>
      </c>
      <c r="BD191" s="763">
        <f t="shared" si="757"/>
        <v>0</v>
      </c>
      <c r="BE191" s="759">
        <f t="shared" si="656"/>
        <v>0</v>
      </c>
      <c r="BF191" s="508"/>
      <c r="BG191" s="508"/>
      <c r="BH191" s="508"/>
      <c r="BI191" s="509"/>
      <c r="BJ191" s="770" t="str">
        <f t="shared" si="657"/>
        <v/>
      </c>
      <c r="BK191" s="772" t="str">
        <f t="shared" si="658"/>
        <v/>
      </c>
      <c r="BL191" s="648">
        <f t="shared" si="659"/>
        <v>0</v>
      </c>
      <c r="BM191" s="836"/>
      <c r="BN191" s="748"/>
      <c r="BO191" s="593"/>
      <c r="BP191" s="902"/>
      <c r="BQ191" s="756"/>
      <c r="BR191" s="756"/>
      <c r="BS191" s="756"/>
      <c r="BT191" s="929" t="str">
        <f t="shared" si="825"/>
        <v/>
      </c>
      <c r="BU191" s="911"/>
      <c r="BV191" s="752"/>
      <c r="BW191" s="751">
        <f>IF(BV191&lt;&gt;0,VLOOKUP(BV191,'整理番号表 （R6時） '!$P$43:$R$49,2,FALSE),)</f>
        <v>0</v>
      </c>
      <c r="BX191" s="758"/>
      <c r="BY191" s="757"/>
      <c r="BZ191" s="759" t="str">
        <f t="shared" si="660"/>
        <v/>
      </c>
      <c r="CA191" s="712"/>
      <c r="CB191" s="759">
        <f t="shared" si="661"/>
        <v>0</v>
      </c>
      <c r="CC191" s="763" t="str">
        <f t="shared" si="758"/>
        <v/>
      </c>
      <c r="CD191" s="754"/>
      <c r="CE191" s="754"/>
      <c r="CF191" s="759">
        <f t="shared" si="662"/>
        <v>0</v>
      </c>
      <c r="CG191" s="748"/>
      <c r="CH191" s="748"/>
      <c r="CI191" s="622"/>
      <c r="CJ191" s="853"/>
      <c r="CK191" s="854"/>
      <c r="CL191" s="665" t="str">
        <f t="shared" si="663"/>
        <v/>
      </c>
      <c r="CM191" s="666" t="str">
        <f t="shared" si="759"/>
        <v/>
      </c>
      <c r="CN191" s="744"/>
      <c r="CO191" s="496"/>
      <c r="CP191" s="762" t="str">
        <f t="shared" si="760"/>
        <v/>
      </c>
      <c r="CQ191" s="740"/>
      <c r="CR191" s="749"/>
      <c r="CS191" s="740"/>
      <c r="CT191" s="740"/>
      <c r="CU191" s="740"/>
      <c r="CV191" s="649" t="str">
        <f t="shared" si="664"/>
        <v/>
      </c>
      <c r="CW191" s="547">
        <f t="shared" si="665"/>
        <v>0</v>
      </c>
      <c r="CX191" s="762" t="str">
        <f t="shared" si="761"/>
        <v/>
      </c>
      <c r="CY191" s="715"/>
      <c r="CZ191" s="740"/>
      <c r="DA191" s="715"/>
      <c r="DB191" s="715"/>
      <c r="DC191" s="714"/>
      <c r="DD191" s="649" t="str">
        <f t="shared" si="666"/>
        <v/>
      </c>
      <c r="DE191" s="547" t="str">
        <f t="shared" si="667"/>
        <v/>
      </c>
      <c r="DF191" s="762">
        <f t="shared" si="668"/>
        <v>0</v>
      </c>
      <c r="DG191" s="762" t="str">
        <f t="shared" si="669"/>
        <v/>
      </c>
      <c r="DH191" s="762">
        <f t="shared" si="670"/>
        <v>0</v>
      </c>
      <c r="DI191" s="762">
        <f t="shared" si="671"/>
        <v>0</v>
      </c>
      <c r="DJ191" s="762">
        <f t="shared" si="672"/>
        <v>0</v>
      </c>
      <c r="DK191" s="762">
        <f t="shared" si="673"/>
        <v>0</v>
      </c>
      <c r="DL191" s="762">
        <f t="shared" si="674"/>
        <v>0</v>
      </c>
      <c r="DM191" s="762" t="str">
        <f t="shared" si="675"/>
        <v/>
      </c>
      <c r="DN191" s="855"/>
      <c r="DO191" s="661">
        <f t="shared" si="826"/>
        <v>0</v>
      </c>
      <c r="DP191" s="336">
        <f t="shared" si="826"/>
        <v>0</v>
      </c>
      <c r="DQ191" s="336">
        <f t="shared" si="826"/>
        <v>0</v>
      </c>
      <c r="DR191" s="336">
        <f t="shared" si="826"/>
        <v>0</v>
      </c>
      <c r="DS191" s="336">
        <f t="shared" si="826"/>
        <v>0</v>
      </c>
      <c r="DT191" s="336">
        <f t="shared" si="826"/>
        <v>0</v>
      </c>
      <c r="DU191" s="336">
        <f t="shared" si="763"/>
        <v>0</v>
      </c>
      <c r="DV191" s="336">
        <f t="shared" si="827"/>
        <v>0</v>
      </c>
      <c r="DW191" s="336">
        <f t="shared" si="827"/>
        <v>0</v>
      </c>
      <c r="DX191" s="336">
        <f t="shared" si="827"/>
        <v>0</v>
      </c>
      <c r="DY191" s="336">
        <f t="shared" si="827"/>
        <v>0</v>
      </c>
      <c r="DZ191" s="336">
        <f t="shared" si="827"/>
        <v>0</v>
      </c>
      <c r="EA191" s="336">
        <f t="shared" si="827"/>
        <v>0</v>
      </c>
      <c r="EB191" s="336">
        <f t="shared" si="765"/>
        <v>0</v>
      </c>
      <c r="EC191" s="336">
        <f t="shared" si="766"/>
        <v>0</v>
      </c>
      <c r="ED191" s="336">
        <f t="shared" si="767"/>
        <v>0</v>
      </c>
      <c r="EE191" s="336">
        <f t="shared" si="768"/>
        <v>0</v>
      </c>
      <c r="EF191" s="336">
        <f t="shared" si="769"/>
        <v>0</v>
      </c>
      <c r="EG191" s="390">
        <f t="shared" si="770"/>
        <v>0</v>
      </c>
      <c r="EH191" s="650">
        <f t="shared" si="676"/>
        <v>0</v>
      </c>
      <c r="EI191" s="650">
        <f>IF($AA191=1,IF(SUM($EH191:EH191)&lt;&gt;1,IF(SUM(GR191,HC191,HL191)&gt;0,1,),),)</f>
        <v>0</v>
      </c>
      <c r="EJ191" s="650">
        <f>IF($AA191=1,IF(SUM($EH191:EI191)&lt;&gt;1,IF(SUM(GS191,HD191,HM191)&gt;0,1,),),)</f>
        <v>0</v>
      </c>
      <c r="EK191" s="650">
        <f>IF($AA191=1,IF(SUM($EH191:EJ191)&lt;&gt;1,IF(SUM(GT191,HE191,HN191)&gt;0,1,),),)</f>
        <v>0</v>
      </c>
      <c r="EL191" s="650">
        <f>IF($AA191=1,IF(SUM($EH191:EK191)&lt;&gt;1,IF(SUM(GU191,GZ191,HF191,HO191)&gt;0,1,),),)</f>
        <v>0</v>
      </c>
      <c r="EM191" s="650">
        <f>IF($AA191=1,IF(SUM($EH191:EK191)&lt;&gt;1,IF(SUM(GV191,HG191,HP191)&gt;0,1,),),)</f>
        <v>0</v>
      </c>
      <c r="EN191" s="650">
        <f>IF($AA191=1,IF(SUM($EH191:EL191)&lt;&gt;1,IF(SUM(GW191,HH191,HQ191)&gt;0,1,),),)</f>
        <v>0</v>
      </c>
      <c r="EO191" s="650">
        <f>IF($AA191=1,IF(SUM($EH191:EM191)&lt;&gt;1,IF(SUM(GX191,HI191,HR191)&gt;0,1,),),)</f>
        <v>0</v>
      </c>
      <c r="EP191" s="650">
        <f>IF($AA191=1,IF(SUM($EH191:EO191)&lt;&gt;1,IF(SUM(GY191,HJ191,HS191,HA191)&gt;0,1,),),)</f>
        <v>0</v>
      </c>
      <c r="EQ191" s="818"/>
      <c r="ER191" s="818"/>
      <c r="ES191" s="818"/>
      <c r="ET191" s="818"/>
      <c r="EU191" s="818"/>
      <c r="EV191" s="818"/>
      <c r="EW191" s="59"/>
      <c r="EX191" s="59"/>
      <c r="EY191" s="59"/>
      <c r="EZ191" s="59"/>
      <c r="FA191" s="59"/>
      <c r="FB191" s="650">
        <f t="shared" si="589"/>
        <v>0</v>
      </c>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11"/>
      <c r="GB191" s="59"/>
      <c r="GC191" s="932"/>
      <c r="GD191" s="662"/>
      <c r="GE191" s="512"/>
      <c r="GF191" s="513"/>
      <c r="GG191" s="514"/>
      <c r="GH191" s="514"/>
      <c r="GI191" s="515">
        <f t="shared" si="771"/>
        <v>0</v>
      </c>
      <c r="GJ191" s="516">
        <f t="shared" si="772"/>
        <v>0</v>
      </c>
      <c r="GK191" s="517">
        <f t="shared" si="592"/>
        <v>0</v>
      </c>
      <c r="GL191" s="518">
        <f t="shared" si="773"/>
        <v>0</v>
      </c>
      <c r="GM191" s="518">
        <f t="shared" si="774"/>
        <v>0</v>
      </c>
      <c r="GN191" s="518">
        <f t="shared" si="775"/>
        <v>0</v>
      </c>
      <c r="GO191" s="518">
        <f t="shared" si="776"/>
        <v>0</v>
      </c>
      <c r="GP191" s="517">
        <f t="shared" si="677"/>
        <v>0</v>
      </c>
      <c r="GQ191" s="517">
        <f t="shared" si="678"/>
        <v>0</v>
      </c>
      <c r="GR191" s="517">
        <f>IF($GF191&lt;&gt;1,IF(AND(SUM($GQ191:GQ191)&lt;&gt;1),IF($GI191&gt;=10,1,),),0)</f>
        <v>0</v>
      </c>
      <c r="GS191" s="517">
        <f>IF($GF191&lt;&gt;1,IF(AND(SUM($GQ191:GR191)&lt;&gt;1),IF(AND($GE191=1,$GI191&gt;=4),1,),),0)</f>
        <v>0</v>
      </c>
      <c r="GT191" s="517">
        <f>IF($GF191&lt;&gt;1,IF(AND(SUM($GQ191:GS191)&lt;&gt;1),IF(AND($GE191=1,$GI191&gt;=2),1,),),0)</f>
        <v>0</v>
      </c>
      <c r="GU191" s="517">
        <f>IF($GF191&lt;&gt;1,IF(AND(SUM($GQ191:GT191)&lt;&gt;1),IF(AND($GE191=1,$GI191&gt;0),1,),),0)</f>
        <v>0</v>
      </c>
      <c r="GV191" s="517">
        <f>IF($GF191&lt;&gt;1,IF(AND(SUM($GQ191:GU191)&lt;&gt;1),IF($GI191&gt;=4,1,),),0)</f>
        <v>0</v>
      </c>
      <c r="GW191" s="517">
        <f>IF($GF191&lt;&gt;1,IF(AND(SUM($GQ191:GV191)&lt;&gt;1),IF($GE191=1,1,),),0)</f>
        <v>0</v>
      </c>
      <c r="GX191" s="517">
        <f>IF($GF191&lt;&gt;1,IF(AND(SUM($GQ191:GW191)&lt;&gt;1),IF($GI191&gt;=2,1,),),0)</f>
        <v>0</v>
      </c>
      <c r="GY191" s="517">
        <f>IF($GF191&lt;&gt;1,IF(AND(SUM($GQ191:GX191)&lt;&gt;1),IF($GI191&gt;0,1,),),0)</f>
        <v>0</v>
      </c>
      <c r="GZ191" s="517">
        <f t="shared" si="679"/>
        <v>0</v>
      </c>
      <c r="HA191" s="517">
        <f>IF(AND(SUM($GZ191:GZ191)&lt;&gt;1,$GP191=4,$GF191=1,$GI191&gt;0),1,0)</f>
        <v>0</v>
      </c>
      <c r="HB191" s="517">
        <f t="shared" si="680"/>
        <v>0</v>
      </c>
      <c r="HC191" s="517">
        <f t="shared" si="681"/>
        <v>0</v>
      </c>
      <c r="HD191" s="517">
        <f>IF(AND($GP191=2,SUM($HB191:HC191)&lt;&gt;1),IF(AND($GE191=1,$GJ191&gt;=0.2),1,),)</f>
        <v>0</v>
      </c>
      <c r="HE191" s="517">
        <f>IF(AND($GP191=2,SUM($HB191:HD191)&lt;&gt;1),IF(AND($GE191=1,$GJ191&gt;=0.1),1,),)</f>
        <v>0</v>
      </c>
      <c r="HF191" s="517">
        <f>IF(AND($GP191=2,SUM($HB191:HE191)&lt;&gt;1),IF(AND($GE191=1,$GI191&gt;0),1,),)</f>
        <v>0</v>
      </c>
      <c r="HG191" s="517">
        <f>IF(AND($GP191=2,SUM($HB191:HF191)&lt;&gt;1),IF($GJ191&gt;=0.2,1,),)</f>
        <v>0</v>
      </c>
      <c r="HH191" s="517">
        <f>IF(AND($GP191=2,SUM($HB191:HG191)&lt;&gt;1),IF($GE191=1,1,),)</f>
        <v>0</v>
      </c>
      <c r="HI191" s="517">
        <f>IF(AND($GP191=2,SUM($HB191:HH191)&lt;&gt;1),IF($GJ191&gt;=0.1,1,),)</f>
        <v>0</v>
      </c>
      <c r="HJ191" s="517">
        <f>IF(AND(SUM($HB191:HI191)&lt;&gt;1,$GP191=2,$GI191&gt;0),1,)</f>
        <v>0</v>
      </c>
      <c r="HK191" s="517">
        <f t="shared" si="682"/>
        <v>0</v>
      </c>
      <c r="HL191" s="517">
        <f t="shared" si="683"/>
        <v>0</v>
      </c>
      <c r="HM191" s="517">
        <f>IF(AND($GP191=3,SUM($HK191:HL191)&lt;&gt;1),IF(AND($GE191=1,$GJ191&gt;=0.1),1,),)</f>
        <v>0</v>
      </c>
      <c r="HN191" s="517">
        <f>IF(AND($GP191=3,SUM($HK191:HM191)&lt;&gt;1),IF(AND($GE191=1,$GJ191&gt;=0.05),1,),)</f>
        <v>0</v>
      </c>
      <c r="HO191" s="517">
        <f>IF(AND($GP191=3,SUM($HK191:HN191)&lt;&gt;1),IF(AND($GE191=1,$GI191&gt;0),1,),)</f>
        <v>0</v>
      </c>
      <c r="HP191" s="517">
        <f>IF(AND($GP191=3,SUM($HK191:HO191)&lt;&gt;1),IF($GJ191&gt;=0.1,1,),)</f>
        <v>0</v>
      </c>
      <c r="HQ191" s="517">
        <f>IF(AND($GP191=3,SUM($HK191:HP191)&lt;&gt;1),IF($GE191=1,1,),)</f>
        <v>0</v>
      </c>
      <c r="HR191" s="517">
        <f>IF(AND($GP191=3,SUM($HK191:HQ191)&lt;&gt;1),IF($GJ191&gt;=0.05,1,),)</f>
        <v>0</v>
      </c>
      <c r="HS191" s="517">
        <f>IF(AND(SUM($HK191:HR191)&lt;&gt;1,$GP191=3,$GF191=1,$GI191&gt;0),1,)</f>
        <v>0</v>
      </c>
      <c r="HT191" s="831"/>
      <c r="HU191" s="520">
        <f t="shared" si="684"/>
        <v>0</v>
      </c>
      <c r="HV191" s="521">
        <f t="shared" si="685"/>
        <v>0</v>
      </c>
      <c r="HW191" s="521">
        <f t="shared" si="686"/>
        <v>0</v>
      </c>
      <c r="HX191" s="521">
        <f t="shared" si="687"/>
        <v>0</v>
      </c>
      <c r="HY191" s="521">
        <f t="shared" si="688"/>
        <v>0</v>
      </c>
      <c r="HZ191" s="521">
        <f t="shared" si="689"/>
        <v>0</v>
      </c>
      <c r="IA191" s="521">
        <f t="shared" si="690"/>
        <v>0</v>
      </c>
      <c r="IB191" s="521">
        <f t="shared" si="691"/>
        <v>0</v>
      </c>
      <c r="IC191" s="521">
        <f t="shared" si="692"/>
        <v>0</v>
      </c>
      <c r="ID191" s="521">
        <f t="shared" si="693"/>
        <v>0</v>
      </c>
      <c r="IE191" s="521">
        <f t="shared" si="694"/>
        <v>0</v>
      </c>
      <c r="IF191" s="521">
        <f t="shared" si="695"/>
        <v>0</v>
      </c>
      <c r="IG191" s="521">
        <f t="shared" si="696"/>
        <v>0</v>
      </c>
      <c r="IH191" s="521">
        <f t="shared" si="697"/>
        <v>0</v>
      </c>
      <c r="II191" s="521">
        <f t="shared" si="698"/>
        <v>0</v>
      </c>
      <c r="IJ191" s="521">
        <f t="shared" si="699"/>
        <v>0</v>
      </c>
      <c r="IK191" s="521">
        <f t="shared" si="700"/>
        <v>0</v>
      </c>
      <c r="IL191" s="521">
        <f t="shared" si="701"/>
        <v>0</v>
      </c>
      <c r="IM191" s="521">
        <f t="shared" si="702"/>
        <v>0</v>
      </c>
      <c r="IN191" s="521">
        <f t="shared" si="777"/>
        <v>0</v>
      </c>
      <c r="IO191" s="521">
        <f t="shared" si="778"/>
        <v>0</v>
      </c>
      <c r="IP191" s="521">
        <f t="shared" si="779"/>
        <v>0</v>
      </c>
      <c r="IQ191" s="521">
        <f t="shared" si="780"/>
        <v>0</v>
      </c>
      <c r="IR191" s="521">
        <f t="shared" si="781"/>
        <v>0</v>
      </c>
      <c r="IS191" s="521">
        <f t="shared" si="782"/>
        <v>0</v>
      </c>
      <c r="IT191" s="521">
        <f t="shared" si="783"/>
        <v>0</v>
      </c>
      <c r="IU191" s="521">
        <f t="shared" si="784"/>
        <v>0</v>
      </c>
      <c r="IV191" s="521">
        <f t="shared" si="785"/>
        <v>0</v>
      </c>
      <c r="IW191" s="823">
        <f t="shared" si="786"/>
        <v>0</v>
      </c>
      <c r="IX191" s="521">
        <f t="shared" si="787"/>
        <v>0</v>
      </c>
      <c r="IY191" s="521">
        <f t="shared" si="788"/>
        <v>0</v>
      </c>
      <c r="IZ191" s="823">
        <f t="shared" si="703"/>
        <v>0</v>
      </c>
      <c r="JA191" s="521">
        <f t="shared" si="789"/>
        <v>0</v>
      </c>
      <c r="JB191" s="521">
        <f t="shared" si="790"/>
        <v>0</v>
      </c>
      <c r="JC191" s="521">
        <f t="shared" si="791"/>
        <v>0</v>
      </c>
      <c r="JD191" s="521">
        <f t="shared" si="704"/>
        <v>0</v>
      </c>
      <c r="JE191" s="521">
        <f t="shared" si="705"/>
        <v>0</v>
      </c>
      <c r="JF191" s="521">
        <f t="shared" si="706"/>
        <v>0</v>
      </c>
      <c r="JG191" s="521">
        <f t="shared" si="707"/>
        <v>0</v>
      </c>
      <c r="JH191" s="521">
        <f t="shared" si="708"/>
        <v>0</v>
      </c>
      <c r="JI191" s="521">
        <f t="shared" si="709"/>
        <v>0</v>
      </c>
      <c r="JJ191" s="521">
        <f t="shared" si="710"/>
        <v>0</v>
      </c>
      <c r="JK191" s="521">
        <f t="shared" si="711"/>
        <v>0</v>
      </c>
      <c r="JL191" s="521">
        <f t="shared" si="712"/>
        <v>0</v>
      </c>
      <c r="JM191" s="521">
        <f t="shared" si="713"/>
        <v>0</v>
      </c>
      <c r="JN191" s="521">
        <f t="shared" si="714"/>
        <v>0</v>
      </c>
      <c r="JO191" s="521">
        <f t="shared" si="715"/>
        <v>0</v>
      </c>
      <c r="JP191" s="521">
        <f t="shared" si="716"/>
        <v>0</v>
      </c>
      <c r="JQ191" s="521">
        <f t="shared" si="717"/>
        <v>0</v>
      </c>
      <c r="JR191" s="521">
        <f t="shared" si="718"/>
        <v>0</v>
      </c>
      <c r="JS191" s="521">
        <f t="shared" si="719"/>
        <v>0</v>
      </c>
      <c r="JT191" s="521">
        <f t="shared" si="720"/>
        <v>0</v>
      </c>
      <c r="JU191" s="521">
        <f t="shared" si="721"/>
        <v>0</v>
      </c>
      <c r="JV191" s="521">
        <f t="shared" si="722"/>
        <v>0</v>
      </c>
      <c r="JW191" s="521">
        <f t="shared" si="723"/>
        <v>0</v>
      </c>
      <c r="JX191" s="521">
        <f t="shared" si="724"/>
        <v>0</v>
      </c>
      <c r="JY191" s="521">
        <f t="shared" si="725"/>
        <v>0</v>
      </c>
      <c r="JZ191" s="521">
        <f t="shared" si="726"/>
        <v>0</v>
      </c>
      <c r="KA191" s="521">
        <f t="shared" si="727"/>
        <v>0</v>
      </c>
      <c r="KB191" s="521">
        <f t="shared" si="728"/>
        <v>0</v>
      </c>
      <c r="KC191" s="521">
        <f t="shared" si="729"/>
        <v>0</v>
      </c>
      <c r="KD191" s="521">
        <f t="shared" si="730"/>
        <v>0</v>
      </c>
      <c r="KE191" s="521">
        <f t="shared" si="731"/>
        <v>0</v>
      </c>
      <c r="KF191" s="521">
        <f t="shared" si="792"/>
        <v>0</v>
      </c>
      <c r="KG191" s="521">
        <f t="shared" si="732"/>
        <v>0</v>
      </c>
      <c r="KH191" s="521">
        <f t="shared" si="733"/>
        <v>0</v>
      </c>
      <c r="KI191" s="522">
        <f t="shared" si="734"/>
        <v>0</v>
      </c>
      <c r="KJ191" s="521">
        <f t="shared" si="793"/>
        <v>0</v>
      </c>
      <c r="KK191" s="760">
        <f>IF(H191=1,VLOOKUP(C191,'総括表 (A表)'!$E$12:$AW$542,42,FALSE),)</f>
        <v>0</v>
      </c>
      <c r="KL191" s="524">
        <f t="shared" si="735"/>
        <v>0</v>
      </c>
      <c r="KM191" s="521" t="str">
        <f t="shared" si="614"/>
        <v/>
      </c>
      <c r="KN191" s="521" t="str">
        <f t="shared" si="615"/>
        <v/>
      </c>
      <c r="KO191" s="521" t="str">
        <f t="shared" si="736"/>
        <v/>
      </c>
      <c r="KP191" s="521" t="str">
        <f t="shared" si="616"/>
        <v/>
      </c>
      <c r="KQ191" s="521" t="str">
        <f t="shared" si="617"/>
        <v/>
      </c>
      <c r="KR191" s="521" t="str">
        <f t="shared" si="618"/>
        <v/>
      </c>
      <c r="KS191" s="521" t="str">
        <f t="shared" si="619"/>
        <v/>
      </c>
      <c r="KT191" s="521" t="str">
        <f t="shared" si="620"/>
        <v/>
      </c>
      <c r="KU191" s="760" t="str">
        <f t="shared" si="621"/>
        <v/>
      </c>
      <c r="KV191" s="521" t="str">
        <f t="shared" si="794"/>
        <v/>
      </c>
      <c r="KW191" s="520">
        <f t="shared" si="623"/>
        <v>0</v>
      </c>
      <c r="KX191" s="521" t="str">
        <f t="shared" si="737"/>
        <v/>
      </c>
      <c r="KY191" s="525">
        <f t="shared" si="795"/>
        <v>0</v>
      </c>
      <c r="KZ191" s="521" t="str">
        <f t="shared" si="796"/>
        <v/>
      </c>
      <c r="LA191" s="760" t="str">
        <f t="shared" si="797"/>
        <v/>
      </c>
      <c r="LB191" s="526" t="str">
        <f t="shared" si="627"/>
        <v>○</v>
      </c>
      <c r="LC191" s="520">
        <f t="shared" si="738"/>
        <v>0</v>
      </c>
      <c r="LD191" s="527">
        <f t="shared" si="739"/>
        <v>0</v>
      </c>
      <c r="LE191" s="527" t="str">
        <f t="shared" si="740"/>
        <v/>
      </c>
      <c r="LF191" s="761" t="str">
        <f t="shared" si="741"/>
        <v/>
      </c>
      <c r="LG191" s="735" t="str">
        <f t="shared" si="798"/>
        <v/>
      </c>
      <c r="LH191" s="530" t="str">
        <f t="shared" si="799"/>
        <v>○</v>
      </c>
      <c r="LI191" s="736">
        <f t="shared" si="630"/>
        <v>0</v>
      </c>
      <c r="LJ191" s="761">
        <f t="shared" si="800"/>
        <v>0</v>
      </c>
      <c r="LK191" s="532">
        <f t="shared" si="742"/>
        <v>0</v>
      </c>
      <c r="LL191" s="533" t="str">
        <f t="shared" si="743"/>
        <v>○</v>
      </c>
      <c r="LM191" s="600">
        <f t="shared" si="801"/>
        <v>0</v>
      </c>
      <c r="LN191" s="602" t="str">
        <f t="shared" si="744"/>
        <v>○</v>
      </c>
      <c r="LO191" s="608">
        <f t="shared" si="633"/>
        <v>0</v>
      </c>
      <c r="LP191" s="521" t="str">
        <f t="shared" si="802"/>
        <v/>
      </c>
      <c r="LQ191" s="607">
        <f t="shared" si="803"/>
        <v>0</v>
      </c>
      <c r="LR191" s="521" t="str">
        <f t="shared" si="804"/>
        <v/>
      </c>
      <c r="LS191" s="519" t="str">
        <f t="shared" si="805"/>
        <v/>
      </c>
      <c r="LT191" s="526" t="str">
        <f t="shared" si="638"/>
        <v>○</v>
      </c>
      <c r="LU191" s="601" t="str">
        <f t="shared" si="745"/>
        <v/>
      </c>
      <c r="LV191" s="601">
        <f t="shared" si="746"/>
        <v>0</v>
      </c>
      <c r="LW191" s="761">
        <f t="shared" si="806"/>
        <v>0</v>
      </c>
      <c r="LX191" s="735">
        <f t="shared" si="807"/>
        <v>0</v>
      </c>
      <c r="LY191" s="530" t="str">
        <f t="shared" si="641"/>
        <v>○</v>
      </c>
      <c r="LZ191" s="736">
        <f t="shared" si="808"/>
        <v>0</v>
      </c>
      <c r="MA191" s="761">
        <f t="shared" si="809"/>
        <v>0</v>
      </c>
      <c r="MB191" s="532">
        <f t="shared" si="810"/>
        <v>0</v>
      </c>
      <c r="MC191" s="533" t="str">
        <f t="shared" si="747"/>
        <v>○</v>
      </c>
      <c r="MD191" s="473">
        <f>IF(AND($H191=1,$T191=1),SUMIF($E$14:$E$213,E191,$CA$14:CA390),0)</f>
        <v>0</v>
      </c>
      <c r="ME191" s="856" t="str">
        <f t="shared" si="645"/>
        <v>○</v>
      </c>
      <c r="MF191" s="869" t="str">
        <f t="shared" si="748"/>
        <v/>
      </c>
      <c r="MG191" s="870" t="str">
        <f t="shared" si="811"/>
        <v/>
      </c>
      <c r="MH191" s="871" t="str">
        <f t="shared" si="812"/>
        <v/>
      </c>
      <c r="MI191" s="872" t="str">
        <f t="shared" si="749"/>
        <v/>
      </c>
      <c r="MJ191" s="873" t="str">
        <f t="shared" si="813"/>
        <v/>
      </c>
      <c r="MK191" s="874">
        <f t="shared" si="814"/>
        <v>0</v>
      </c>
    </row>
    <row r="192" spans="1:349" s="739" customFormat="1" ht="18.649999999999999" customHeight="1">
      <c r="A192" s="610">
        <f t="shared" si="815"/>
        <v>0</v>
      </c>
      <c r="B192" s="610">
        <f t="shared" si="816"/>
        <v>0</v>
      </c>
      <c r="C192" s="610">
        <f t="shared" si="817"/>
        <v>0</v>
      </c>
      <c r="D192" s="610">
        <f t="shared" si="818"/>
        <v>0</v>
      </c>
      <c r="E192" s="610">
        <f t="shared" si="819"/>
        <v>0</v>
      </c>
      <c r="F192" s="610">
        <f t="shared" si="820"/>
        <v>0</v>
      </c>
      <c r="G192" s="610">
        <f t="shared" si="821"/>
        <v>0</v>
      </c>
      <c r="H192" s="610">
        <f t="shared" si="822"/>
        <v>0</v>
      </c>
      <c r="I192" s="611">
        <f t="shared" si="576"/>
        <v>179</v>
      </c>
      <c r="J192" s="719"/>
      <c r="K192" s="720"/>
      <c r="L192" s="720"/>
      <c r="M192" s="720"/>
      <c r="N192" s="924"/>
      <c r="O192" s="918"/>
      <c r="P192" s="742"/>
      <c r="Q192" s="637">
        <f t="shared" si="650"/>
        <v>0</v>
      </c>
      <c r="R192" s="723"/>
      <c r="S192" s="724"/>
      <c r="T192" s="724"/>
      <c r="U192" s="724"/>
      <c r="V192" s="762">
        <f t="shared" si="823"/>
        <v>0</v>
      </c>
      <c r="W192" s="741"/>
      <c r="X192" s="745"/>
      <c r="Y192" s="745"/>
      <c r="Z192" s="741"/>
      <c r="AA192" s="639" t="str">
        <f t="shared" si="651"/>
        <v/>
      </c>
      <c r="AB192" s="640" t="str">
        <f t="shared" si="652"/>
        <v/>
      </c>
      <c r="AC192" s="731"/>
      <c r="AD192" s="641">
        <f t="shared" si="653"/>
        <v>0</v>
      </c>
      <c r="AE192" s="729"/>
      <c r="AF192" s="728">
        <f>'整理番号表 （R6時） '!$AC192</f>
        <v>0</v>
      </c>
      <c r="AG192" s="730">
        <f t="shared" si="824"/>
        <v>0</v>
      </c>
      <c r="AH192" s="731"/>
      <c r="AI192" s="731"/>
      <c r="AJ192" s="639">
        <f>IF(AI192&lt;&gt;0,VLOOKUP(AI192,'整理番号表 （R6時） '!$B$20:$F$47,2,FALSE),)</f>
        <v>0</v>
      </c>
      <c r="AK192" s="733"/>
      <c r="AL192" s="733"/>
      <c r="AM192" s="733"/>
      <c r="AN192" s="752"/>
      <c r="AO192" s="644" t="str">
        <f>IF(AND($S192=1,$AN192&lt;&gt;0),VLOOKUP(AN192,'整理番号表 （R6時） '!$P$6:$Q$39,2,FALSE),IF(AND($T192=1,$AN192&gt;0,$AN192&lt;=8),VLOOKUP($AN192,'整理番号表 （R6時） '!$P$6:$Q$13,2,FALSE),IF($AN192&gt;=9,"ﾘｰｽは1～8の数字を選択","")))</f>
        <v/>
      </c>
      <c r="AP192" s="865"/>
      <c r="AQ192" s="645">
        <f t="shared" si="654"/>
        <v>0</v>
      </c>
      <c r="AR192" s="810"/>
      <c r="AS192" s="741"/>
      <c r="AT192" s="756"/>
      <c r="AU192" s="757"/>
      <c r="AV192" s="755"/>
      <c r="AW192" s="752"/>
      <c r="AX192" s="751">
        <f>IF(AW192&lt;&gt;0,VLOOKUP(AW192,'整理番号表 （R6時） '!$P$43:$R$49,2,FALSE),)</f>
        <v>0</v>
      </c>
      <c r="AY192" s="758"/>
      <c r="AZ192" s="757"/>
      <c r="BA192" s="755"/>
      <c r="BB192" s="754"/>
      <c r="BC192" s="759">
        <f t="shared" si="655"/>
        <v>0</v>
      </c>
      <c r="BD192" s="763">
        <f t="shared" si="757"/>
        <v>0</v>
      </c>
      <c r="BE192" s="759">
        <f t="shared" si="656"/>
        <v>0</v>
      </c>
      <c r="BF192" s="508"/>
      <c r="BG192" s="508"/>
      <c r="BH192" s="508"/>
      <c r="BI192" s="509"/>
      <c r="BJ192" s="770" t="str">
        <f t="shared" si="657"/>
        <v/>
      </c>
      <c r="BK192" s="772" t="str">
        <f t="shared" si="658"/>
        <v/>
      </c>
      <c r="BL192" s="648">
        <f t="shared" si="659"/>
        <v>0</v>
      </c>
      <c r="BM192" s="836"/>
      <c r="BN192" s="748"/>
      <c r="BO192" s="593"/>
      <c r="BP192" s="902"/>
      <c r="BQ192" s="756"/>
      <c r="BR192" s="756"/>
      <c r="BS192" s="756"/>
      <c r="BT192" s="929" t="str">
        <f t="shared" si="825"/>
        <v/>
      </c>
      <c r="BU192" s="911"/>
      <c r="BV192" s="752"/>
      <c r="BW192" s="751">
        <f>IF(BV192&lt;&gt;0,VLOOKUP(BV192,'整理番号表 （R6時） '!$P$43:$R$49,2,FALSE),)</f>
        <v>0</v>
      </c>
      <c r="BX192" s="758"/>
      <c r="BY192" s="757"/>
      <c r="BZ192" s="759" t="str">
        <f t="shared" si="660"/>
        <v/>
      </c>
      <c r="CA192" s="712"/>
      <c r="CB192" s="759">
        <f t="shared" si="661"/>
        <v>0</v>
      </c>
      <c r="CC192" s="763" t="str">
        <f t="shared" si="758"/>
        <v/>
      </c>
      <c r="CD192" s="754"/>
      <c r="CE192" s="754"/>
      <c r="CF192" s="759">
        <f t="shared" si="662"/>
        <v>0</v>
      </c>
      <c r="CG192" s="748"/>
      <c r="CH192" s="748"/>
      <c r="CI192" s="622"/>
      <c r="CJ192" s="853"/>
      <c r="CK192" s="854"/>
      <c r="CL192" s="665" t="str">
        <f t="shared" si="663"/>
        <v/>
      </c>
      <c r="CM192" s="666" t="str">
        <f t="shared" si="759"/>
        <v/>
      </c>
      <c r="CN192" s="744"/>
      <c r="CO192" s="496"/>
      <c r="CP192" s="762" t="str">
        <f t="shared" si="760"/>
        <v/>
      </c>
      <c r="CQ192" s="740"/>
      <c r="CR192" s="749"/>
      <c r="CS192" s="740"/>
      <c r="CT192" s="740"/>
      <c r="CU192" s="740"/>
      <c r="CV192" s="649" t="str">
        <f t="shared" si="664"/>
        <v/>
      </c>
      <c r="CW192" s="547">
        <f t="shared" si="665"/>
        <v>0</v>
      </c>
      <c r="CX192" s="762" t="str">
        <f t="shared" si="761"/>
        <v/>
      </c>
      <c r="CY192" s="715"/>
      <c r="CZ192" s="740"/>
      <c r="DA192" s="715"/>
      <c r="DB192" s="715"/>
      <c r="DC192" s="714"/>
      <c r="DD192" s="649" t="str">
        <f t="shared" si="666"/>
        <v/>
      </c>
      <c r="DE192" s="547" t="str">
        <f t="shared" si="667"/>
        <v/>
      </c>
      <c r="DF192" s="762">
        <f t="shared" si="668"/>
        <v>0</v>
      </c>
      <c r="DG192" s="762" t="str">
        <f t="shared" si="669"/>
        <v/>
      </c>
      <c r="DH192" s="762">
        <f t="shared" si="670"/>
        <v>0</v>
      </c>
      <c r="DI192" s="762">
        <f t="shared" si="671"/>
        <v>0</v>
      </c>
      <c r="DJ192" s="762">
        <f t="shared" si="672"/>
        <v>0</v>
      </c>
      <c r="DK192" s="762">
        <f t="shared" si="673"/>
        <v>0</v>
      </c>
      <c r="DL192" s="762">
        <f t="shared" si="674"/>
        <v>0</v>
      </c>
      <c r="DM192" s="762" t="str">
        <f t="shared" si="675"/>
        <v/>
      </c>
      <c r="DN192" s="855"/>
      <c r="DO192" s="661">
        <f t="shared" si="826"/>
        <v>0</v>
      </c>
      <c r="DP192" s="336">
        <f t="shared" si="826"/>
        <v>0</v>
      </c>
      <c r="DQ192" s="336">
        <f t="shared" si="826"/>
        <v>0</v>
      </c>
      <c r="DR192" s="336">
        <f t="shared" si="826"/>
        <v>0</v>
      </c>
      <c r="DS192" s="336">
        <f t="shared" si="826"/>
        <v>0</v>
      </c>
      <c r="DT192" s="336">
        <f t="shared" si="826"/>
        <v>0</v>
      </c>
      <c r="DU192" s="336">
        <f t="shared" si="763"/>
        <v>0</v>
      </c>
      <c r="DV192" s="336">
        <f t="shared" si="827"/>
        <v>0</v>
      </c>
      <c r="DW192" s="336">
        <f t="shared" si="827"/>
        <v>0</v>
      </c>
      <c r="DX192" s="336">
        <f t="shared" si="827"/>
        <v>0</v>
      </c>
      <c r="DY192" s="336">
        <f t="shared" si="827"/>
        <v>0</v>
      </c>
      <c r="DZ192" s="336">
        <f t="shared" si="827"/>
        <v>0</v>
      </c>
      <c r="EA192" s="336">
        <f t="shared" si="827"/>
        <v>0</v>
      </c>
      <c r="EB192" s="336">
        <f t="shared" si="765"/>
        <v>0</v>
      </c>
      <c r="EC192" s="336">
        <f t="shared" si="766"/>
        <v>0</v>
      </c>
      <c r="ED192" s="336">
        <f t="shared" si="767"/>
        <v>0</v>
      </c>
      <c r="EE192" s="336">
        <f t="shared" si="768"/>
        <v>0</v>
      </c>
      <c r="EF192" s="336">
        <f t="shared" si="769"/>
        <v>0</v>
      </c>
      <c r="EG192" s="390">
        <f t="shared" si="770"/>
        <v>0</v>
      </c>
      <c r="EH192" s="650">
        <f t="shared" si="676"/>
        <v>0</v>
      </c>
      <c r="EI192" s="650">
        <f>IF($AA192=1,IF(SUM($EH192:EH192)&lt;&gt;1,IF(SUM(GR192,HC192,HL192)&gt;0,1,),),)</f>
        <v>0</v>
      </c>
      <c r="EJ192" s="650">
        <f>IF($AA192=1,IF(SUM($EH192:EI192)&lt;&gt;1,IF(SUM(GS192,HD192,HM192)&gt;0,1,),),)</f>
        <v>0</v>
      </c>
      <c r="EK192" s="650">
        <f>IF($AA192=1,IF(SUM($EH192:EJ192)&lt;&gt;1,IF(SUM(GT192,HE192,HN192)&gt;0,1,),),)</f>
        <v>0</v>
      </c>
      <c r="EL192" s="650">
        <f>IF($AA192=1,IF(SUM($EH192:EK192)&lt;&gt;1,IF(SUM(GU192,GZ192,HF192,HO192)&gt;0,1,),),)</f>
        <v>0</v>
      </c>
      <c r="EM192" s="650">
        <f>IF($AA192=1,IF(SUM($EH192:EK192)&lt;&gt;1,IF(SUM(GV192,HG192,HP192)&gt;0,1,),),)</f>
        <v>0</v>
      </c>
      <c r="EN192" s="650">
        <f>IF($AA192=1,IF(SUM($EH192:EL192)&lt;&gt;1,IF(SUM(GW192,HH192,HQ192)&gt;0,1,),),)</f>
        <v>0</v>
      </c>
      <c r="EO192" s="650">
        <f>IF($AA192=1,IF(SUM($EH192:EM192)&lt;&gt;1,IF(SUM(GX192,HI192,HR192)&gt;0,1,),),)</f>
        <v>0</v>
      </c>
      <c r="EP192" s="650">
        <f>IF($AA192=1,IF(SUM($EH192:EO192)&lt;&gt;1,IF(SUM(GY192,HJ192,HS192,HA192)&gt;0,1,),),)</f>
        <v>0</v>
      </c>
      <c r="EQ192" s="818"/>
      <c r="ER192" s="818"/>
      <c r="ES192" s="818"/>
      <c r="ET192" s="818"/>
      <c r="EU192" s="818"/>
      <c r="EV192" s="818"/>
      <c r="EW192" s="59"/>
      <c r="EX192" s="59"/>
      <c r="EY192" s="59"/>
      <c r="EZ192" s="59"/>
      <c r="FA192" s="59"/>
      <c r="FB192" s="650">
        <f t="shared" si="589"/>
        <v>0</v>
      </c>
      <c r="FC192" s="59"/>
      <c r="FD192" s="59"/>
      <c r="FE192" s="59"/>
      <c r="FF192" s="59"/>
      <c r="FG192" s="59"/>
      <c r="FH192" s="59"/>
      <c r="FI192" s="59"/>
      <c r="FJ192" s="59"/>
      <c r="FK192" s="59"/>
      <c r="FL192" s="59"/>
      <c r="FM192" s="59"/>
      <c r="FN192" s="59"/>
      <c r="FO192" s="59"/>
      <c r="FP192" s="59"/>
      <c r="FQ192" s="59"/>
      <c r="FR192" s="59"/>
      <c r="FS192" s="59"/>
      <c r="FT192" s="59"/>
      <c r="FU192" s="59"/>
      <c r="FV192" s="59"/>
      <c r="FW192" s="59"/>
      <c r="FX192" s="59"/>
      <c r="FY192" s="59"/>
      <c r="FZ192" s="59"/>
      <c r="GA192" s="511"/>
      <c r="GB192" s="59"/>
      <c r="GC192" s="932"/>
      <c r="GD192" s="662"/>
      <c r="GE192" s="512"/>
      <c r="GF192" s="513"/>
      <c r="GG192" s="514"/>
      <c r="GH192" s="514"/>
      <c r="GI192" s="515">
        <f t="shared" si="771"/>
        <v>0</v>
      </c>
      <c r="GJ192" s="516">
        <f t="shared" si="772"/>
        <v>0</v>
      </c>
      <c r="GK192" s="517">
        <f t="shared" si="592"/>
        <v>0</v>
      </c>
      <c r="GL192" s="518">
        <f t="shared" si="773"/>
        <v>0</v>
      </c>
      <c r="GM192" s="518">
        <f t="shared" si="774"/>
        <v>0</v>
      </c>
      <c r="GN192" s="518">
        <f t="shared" si="775"/>
        <v>0</v>
      </c>
      <c r="GO192" s="518">
        <f t="shared" si="776"/>
        <v>0</v>
      </c>
      <c r="GP192" s="517">
        <f t="shared" si="677"/>
        <v>0</v>
      </c>
      <c r="GQ192" s="517">
        <f t="shared" si="678"/>
        <v>0</v>
      </c>
      <c r="GR192" s="517">
        <f>IF($GF192&lt;&gt;1,IF(AND(SUM($GQ192:GQ192)&lt;&gt;1),IF($GI192&gt;=10,1,),),0)</f>
        <v>0</v>
      </c>
      <c r="GS192" s="517">
        <f>IF($GF192&lt;&gt;1,IF(AND(SUM($GQ192:GR192)&lt;&gt;1),IF(AND($GE192=1,$GI192&gt;=4),1,),),0)</f>
        <v>0</v>
      </c>
      <c r="GT192" s="517">
        <f>IF($GF192&lt;&gt;1,IF(AND(SUM($GQ192:GS192)&lt;&gt;1),IF(AND($GE192=1,$GI192&gt;=2),1,),),0)</f>
        <v>0</v>
      </c>
      <c r="GU192" s="517">
        <f>IF($GF192&lt;&gt;1,IF(AND(SUM($GQ192:GT192)&lt;&gt;1),IF(AND($GE192=1,$GI192&gt;0),1,),),0)</f>
        <v>0</v>
      </c>
      <c r="GV192" s="517">
        <f>IF($GF192&lt;&gt;1,IF(AND(SUM($GQ192:GU192)&lt;&gt;1),IF($GI192&gt;=4,1,),),0)</f>
        <v>0</v>
      </c>
      <c r="GW192" s="517">
        <f>IF($GF192&lt;&gt;1,IF(AND(SUM($GQ192:GV192)&lt;&gt;1),IF($GE192=1,1,),),0)</f>
        <v>0</v>
      </c>
      <c r="GX192" s="517">
        <f>IF($GF192&lt;&gt;1,IF(AND(SUM($GQ192:GW192)&lt;&gt;1),IF($GI192&gt;=2,1,),),0)</f>
        <v>0</v>
      </c>
      <c r="GY192" s="517">
        <f>IF($GF192&lt;&gt;1,IF(AND(SUM($GQ192:GX192)&lt;&gt;1),IF($GI192&gt;0,1,),),0)</f>
        <v>0</v>
      </c>
      <c r="GZ192" s="517">
        <f t="shared" si="679"/>
        <v>0</v>
      </c>
      <c r="HA192" s="517">
        <f>IF(AND(SUM($GZ192:GZ192)&lt;&gt;1,$GP192=4,$GF192=1,$GI192&gt;0),1,0)</f>
        <v>0</v>
      </c>
      <c r="HB192" s="517">
        <f t="shared" si="680"/>
        <v>0</v>
      </c>
      <c r="HC192" s="517">
        <f t="shared" si="681"/>
        <v>0</v>
      </c>
      <c r="HD192" s="517">
        <f>IF(AND($GP192=2,SUM($HB192:HC192)&lt;&gt;1),IF(AND($GE192=1,$GJ192&gt;=0.2),1,),)</f>
        <v>0</v>
      </c>
      <c r="HE192" s="517">
        <f>IF(AND($GP192=2,SUM($HB192:HD192)&lt;&gt;1),IF(AND($GE192=1,$GJ192&gt;=0.1),1,),)</f>
        <v>0</v>
      </c>
      <c r="HF192" s="517">
        <f>IF(AND($GP192=2,SUM($HB192:HE192)&lt;&gt;1),IF(AND($GE192=1,$GI192&gt;0),1,),)</f>
        <v>0</v>
      </c>
      <c r="HG192" s="517">
        <f>IF(AND($GP192=2,SUM($HB192:HF192)&lt;&gt;1),IF($GJ192&gt;=0.2,1,),)</f>
        <v>0</v>
      </c>
      <c r="HH192" s="517">
        <f>IF(AND($GP192=2,SUM($HB192:HG192)&lt;&gt;1),IF($GE192=1,1,),)</f>
        <v>0</v>
      </c>
      <c r="HI192" s="517">
        <f>IF(AND($GP192=2,SUM($HB192:HH192)&lt;&gt;1),IF($GJ192&gt;=0.1,1,),)</f>
        <v>0</v>
      </c>
      <c r="HJ192" s="517">
        <f>IF(AND(SUM($HB192:HI192)&lt;&gt;1,$GP192=2,$GI192&gt;0),1,)</f>
        <v>0</v>
      </c>
      <c r="HK192" s="517">
        <f t="shared" si="682"/>
        <v>0</v>
      </c>
      <c r="HL192" s="517">
        <f t="shared" si="683"/>
        <v>0</v>
      </c>
      <c r="HM192" s="517">
        <f>IF(AND($GP192=3,SUM($HK192:HL192)&lt;&gt;1),IF(AND($GE192=1,$GJ192&gt;=0.1),1,),)</f>
        <v>0</v>
      </c>
      <c r="HN192" s="517">
        <f>IF(AND($GP192=3,SUM($HK192:HM192)&lt;&gt;1),IF(AND($GE192=1,$GJ192&gt;=0.05),1,),)</f>
        <v>0</v>
      </c>
      <c r="HO192" s="517">
        <f>IF(AND($GP192=3,SUM($HK192:HN192)&lt;&gt;1),IF(AND($GE192=1,$GI192&gt;0),1,),)</f>
        <v>0</v>
      </c>
      <c r="HP192" s="517">
        <f>IF(AND($GP192=3,SUM($HK192:HO192)&lt;&gt;1),IF($GJ192&gt;=0.1,1,),)</f>
        <v>0</v>
      </c>
      <c r="HQ192" s="517">
        <f>IF(AND($GP192=3,SUM($HK192:HP192)&lt;&gt;1),IF($GE192=1,1,),)</f>
        <v>0</v>
      </c>
      <c r="HR192" s="517">
        <f>IF(AND($GP192=3,SUM($HK192:HQ192)&lt;&gt;1),IF($GJ192&gt;=0.05,1,),)</f>
        <v>0</v>
      </c>
      <c r="HS192" s="517">
        <f>IF(AND(SUM($HK192:HR192)&lt;&gt;1,$GP192=3,$GF192=1,$GI192&gt;0),1,)</f>
        <v>0</v>
      </c>
      <c r="HT192" s="831"/>
      <c r="HU192" s="520">
        <f t="shared" si="684"/>
        <v>0</v>
      </c>
      <c r="HV192" s="521">
        <f t="shared" si="685"/>
        <v>0</v>
      </c>
      <c r="HW192" s="521">
        <f t="shared" si="686"/>
        <v>0</v>
      </c>
      <c r="HX192" s="521">
        <f t="shared" si="687"/>
        <v>0</v>
      </c>
      <c r="HY192" s="521">
        <f t="shared" si="688"/>
        <v>0</v>
      </c>
      <c r="HZ192" s="521">
        <f t="shared" si="689"/>
        <v>0</v>
      </c>
      <c r="IA192" s="521">
        <f t="shared" si="690"/>
        <v>0</v>
      </c>
      <c r="IB192" s="521">
        <f t="shared" si="691"/>
        <v>0</v>
      </c>
      <c r="IC192" s="521">
        <f t="shared" si="692"/>
        <v>0</v>
      </c>
      <c r="ID192" s="521">
        <f t="shared" si="693"/>
        <v>0</v>
      </c>
      <c r="IE192" s="521">
        <f t="shared" si="694"/>
        <v>0</v>
      </c>
      <c r="IF192" s="521">
        <f t="shared" si="695"/>
        <v>0</v>
      </c>
      <c r="IG192" s="521">
        <f t="shared" si="696"/>
        <v>0</v>
      </c>
      <c r="IH192" s="521">
        <f t="shared" si="697"/>
        <v>0</v>
      </c>
      <c r="II192" s="521">
        <f t="shared" si="698"/>
        <v>0</v>
      </c>
      <c r="IJ192" s="521">
        <f t="shared" si="699"/>
        <v>0</v>
      </c>
      <c r="IK192" s="521">
        <f t="shared" si="700"/>
        <v>0</v>
      </c>
      <c r="IL192" s="521">
        <f t="shared" si="701"/>
        <v>0</v>
      </c>
      <c r="IM192" s="521">
        <f t="shared" si="702"/>
        <v>0</v>
      </c>
      <c r="IN192" s="521">
        <f t="shared" si="777"/>
        <v>0</v>
      </c>
      <c r="IO192" s="521">
        <f t="shared" si="778"/>
        <v>0</v>
      </c>
      <c r="IP192" s="521">
        <f t="shared" si="779"/>
        <v>0</v>
      </c>
      <c r="IQ192" s="521">
        <f t="shared" si="780"/>
        <v>0</v>
      </c>
      <c r="IR192" s="521">
        <f t="shared" si="781"/>
        <v>0</v>
      </c>
      <c r="IS192" s="521">
        <f t="shared" si="782"/>
        <v>0</v>
      </c>
      <c r="IT192" s="521">
        <f t="shared" si="783"/>
        <v>0</v>
      </c>
      <c r="IU192" s="521">
        <f t="shared" si="784"/>
        <v>0</v>
      </c>
      <c r="IV192" s="521">
        <f t="shared" si="785"/>
        <v>0</v>
      </c>
      <c r="IW192" s="823">
        <f t="shared" si="786"/>
        <v>0</v>
      </c>
      <c r="IX192" s="521">
        <f t="shared" si="787"/>
        <v>0</v>
      </c>
      <c r="IY192" s="521">
        <f t="shared" si="788"/>
        <v>0</v>
      </c>
      <c r="IZ192" s="823">
        <f t="shared" si="703"/>
        <v>0</v>
      </c>
      <c r="JA192" s="521">
        <f t="shared" si="789"/>
        <v>0</v>
      </c>
      <c r="JB192" s="521">
        <f t="shared" si="790"/>
        <v>0</v>
      </c>
      <c r="JC192" s="521">
        <f t="shared" si="791"/>
        <v>0</v>
      </c>
      <c r="JD192" s="521">
        <f t="shared" si="704"/>
        <v>0</v>
      </c>
      <c r="JE192" s="521">
        <f t="shared" si="705"/>
        <v>0</v>
      </c>
      <c r="JF192" s="521">
        <f t="shared" si="706"/>
        <v>0</v>
      </c>
      <c r="JG192" s="521">
        <f t="shared" si="707"/>
        <v>0</v>
      </c>
      <c r="JH192" s="521">
        <f t="shared" si="708"/>
        <v>0</v>
      </c>
      <c r="JI192" s="521">
        <f t="shared" si="709"/>
        <v>0</v>
      </c>
      <c r="JJ192" s="521">
        <f t="shared" si="710"/>
        <v>0</v>
      </c>
      <c r="JK192" s="521">
        <f t="shared" si="711"/>
        <v>0</v>
      </c>
      <c r="JL192" s="521">
        <f t="shared" si="712"/>
        <v>0</v>
      </c>
      <c r="JM192" s="521">
        <f t="shared" si="713"/>
        <v>0</v>
      </c>
      <c r="JN192" s="521">
        <f t="shared" si="714"/>
        <v>0</v>
      </c>
      <c r="JO192" s="521">
        <f t="shared" si="715"/>
        <v>0</v>
      </c>
      <c r="JP192" s="521">
        <f t="shared" si="716"/>
        <v>0</v>
      </c>
      <c r="JQ192" s="521">
        <f t="shared" si="717"/>
        <v>0</v>
      </c>
      <c r="JR192" s="521">
        <f t="shared" si="718"/>
        <v>0</v>
      </c>
      <c r="JS192" s="521">
        <f t="shared" si="719"/>
        <v>0</v>
      </c>
      <c r="JT192" s="521">
        <f t="shared" si="720"/>
        <v>0</v>
      </c>
      <c r="JU192" s="521">
        <f t="shared" si="721"/>
        <v>0</v>
      </c>
      <c r="JV192" s="521">
        <f t="shared" si="722"/>
        <v>0</v>
      </c>
      <c r="JW192" s="521">
        <f t="shared" si="723"/>
        <v>0</v>
      </c>
      <c r="JX192" s="521">
        <f t="shared" si="724"/>
        <v>0</v>
      </c>
      <c r="JY192" s="521">
        <f t="shared" si="725"/>
        <v>0</v>
      </c>
      <c r="JZ192" s="521">
        <f t="shared" si="726"/>
        <v>0</v>
      </c>
      <c r="KA192" s="521">
        <f t="shared" si="727"/>
        <v>0</v>
      </c>
      <c r="KB192" s="521">
        <f t="shared" si="728"/>
        <v>0</v>
      </c>
      <c r="KC192" s="521">
        <f t="shared" si="729"/>
        <v>0</v>
      </c>
      <c r="KD192" s="521">
        <f t="shared" si="730"/>
        <v>0</v>
      </c>
      <c r="KE192" s="521">
        <f t="shared" si="731"/>
        <v>0</v>
      </c>
      <c r="KF192" s="521">
        <f t="shared" si="792"/>
        <v>0</v>
      </c>
      <c r="KG192" s="521">
        <f t="shared" si="732"/>
        <v>0</v>
      </c>
      <c r="KH192" s="521">
        <f t="shared" si="733"/>
        <v>0</v>
      </c>
      <c r="KI192" s="522">
        <f t="shared" si="734"/>
        <v>0</v>
      </c>
      <c r="KJ192" s="521">
        <f t="shared" si="793"/>
        <v>0</v>
      </c>
      <c r="KK192" s="760">
        <f>IF(H192=1,VLOOKUP(C192,'総括表 (A表)'!$E$12:$AW$542,42,FALSE),)</f>
        <v>0</v>
      </c>
      <c r="KL192" s="524">
        <f t="shared" si="735"/>
        <v>0</v>
      </c>
      <c r="KM192" s="521" t="str">
        <f t="shared" si="614"/>
        <v/>
      </c>
      <c r="KN192" s="521" t="str">
        <f t="shared" si="615"/>
        <v/>
      </c>
      <c r="KO192" s="521" t="str">
        <f t="shared" si="736"/>
        <v/>
      </c>
      <c r="KP192" s="521" t="str">
        <f t="shared" si="616"/>
        <v/>
      </c>
      <c r="KQ192" s="521" t="str">
        <f t="shared" si="617"/>
        <v/>
      </c>
      <c r="KR192" s="521" t="str">
        <f t="shared" si="618"/>
        <v/>
      </c>
      <c r="KS192" s="521" t="str">
        <f t="shared" si="619"/>
        <v/>
      </c>
      <c r="KT192" s="521" t="str">
        <f t="shared" si="620"/>
        <v/>
      </c>
      <c r="KU192" s="760" t="str">
        <f t="shared" si="621"/>
        <v/>
      </c>
      <c r="KV192" s="521" t="str">
        <f t="shared" si="794"/>
        <v/>
      </c>
      <c r="KW192" s="520">
        <f t="shared" si="623"/>
        <v>0</v>
      </c>
      <c r="KX192" s="521" t="str">
        <f t="shared" si="737"/>
        <v/>
      </c>
      <c r="KY192" s="525">
        <f t="shared" si="795"/>
        <v>0</v>
      </c>
      <c r="KZ192" s="521" t="str">
        <f t="shared" si="796"/>
        <v/>
      </c>
      <c r="LA192" s="760" t="str">
        <f t="shared" si="797"/>
        <v/>
      </c>
      <c r="LB192" s="526" t="str">
        <f t="shared" si="627"/>
        <v>○</v>
      </c>
      <c r="LC192" s="520">
        <f t="shared" si="738"/>
        <v>0</v>
      </c>
      <c r="LD192" s="527">
        <f t="shared" si="739"/>
        <v>0</v>
      </c>
      <c r="LE192" s="527" t="str">
        <f t="shared" si="740"/>
        <v/>
      </c>
      <c r="LF192" s="761" t="str">
        <f t="shared" si="741"/>
        <v/>
      </c>
      <c r="LG192" s="735" t="str">
        <f t="shared" si="798"/>
        <v/>
      </c>
      <c r="LH192" s="530" t="str">
        <f t="shared" si="799"/>
        <v>○</v>
      </c>
      <c r="LI192" s="736">
        <f t="shared" si="630"/>
        <v>0</v>
      </c>
      <c r="LJ192" s="761">
        <f t="shared" si="800"/>
        <v>0</v>
      </c>
      <c r="LK192" s="532">
        <f t="shared" si="742"/>
        <v>0</v>
      </c>
      <c r="LL192" s="533" t="str">
        <f t="shared" si="743"/>
        <v>○</v>
      </c>
      <c r="LM192" s="600">
        <f t="shared" si="801"/>
        <v>0</v>
      </c>
      <c r="LN192" s="602" t="str">
        <f t="shared" si="744"/>
        <v>○</v>
      </c>
      <c r="LO192" s="608">
        <f t="shared" si="633"/>
        <v>0</v>
      </c>
      <c r="LP192" s="521" t="str">
        <f t="shared" si="802"/>
        <v/>
      </c>
      <c r="LQ192" s="607">
        <f t="shared" si="803"/>
        <v>0</v>
      </c>
      <c r="LR192" s="521" t="str">
        <f t="shared" si="804"/>
        <v/>
      </c>
      <c r="LS192" s="519" t="str">
        <f t="shared" si="805"/>
        <v/>
      </c>
      <c r="LT192" s="526" t="str">
        <f t="shared" si="638"/>
        <v>○</v>
      </c>
      <c r="LU192" s="601" t="str">
        <f t="shared" si="745"/>
        <v/>
      </c>
      <c r="LV192" s="601">
        <f t="shared" si="746"/>
        <v>0</v>
      </c>
      <c r="LW192" s="761">
        <f t="shared" si="806"/>
        <v>0</v>
      </c>
      <c r="LX192" s="735">
        <f t="shared" si="807"/>
        <v>0</v>
      </c>
      <c r="LY192" s="530" t="str">
        <f t="shared" si="641"/>
        <v>○</v>
      </c>
      <c r="LZ192" s="736">
        <f t="shared" si="808"/>
        <v>0</v>
      </c>
      <c r="MA192" s="761">
        <f t="shared" si="809"/>
        <v>0</v>
      </c>
      <c r="MB192" s="532">
        <f t="shared" si="810"/>
        <v>0</v>
      </c>
      <c r="MC192" s="533" t="str">
        <f t="shared" si="747"/>
        <v>○</v>
      </c>
      <c r="MD192" s="473">
        <f>IF(AND($H192=1,$T192=1),SUMIF($E$14:$E$213,E192,$CA$14:CA391),0)</f>
        <v>0</v>
      </c>
      <c r="ME192" s="856" t="str">
        <f t="shared" si="645"/>
        <v>○</v>
      </c>
      <c r="MF192" s="869" t="str">
        <f t="shared" si="748"/>
        <v/>
      </c>
      <c r="MG192" s="870" t="str">
        <f t="shared" si="811"/>
        <v/>
      </c>
      <c r="MH192" s="871" t="str">
        <f t="shared" si="812"/>
        <v/>
      </c>
      <c r="MI192" s="872" t="str">
        <f t="shared" si="749"/>
        <v/>
      </c>
      <c r="MJ192" s="873" t="str">
        <f t="shared" si="813"/>
        <v/>
      </c>
      <c r="MK192" s="874">
        <f t="shared" si="814"/>
        <v>0</v>
      </c>
    </row>
    <row r="193" spans="1:349" s="739" customFormat="1" ht="18.649999999999999" customHeight="1">
      <c r="A193" s="610">
        <f t="shared" si="815"/>
        <v>0</v>
      </c>
      <c r="B193" s="610">
        <f t="shared" si="816"/>
        <v>0</v>
      </c>
      <c r="C193" s="610">
        <f t="shared" si="817"/>
        <v>0</v>
      </c>
      <c r="D193" s="610">
        <f t="shared" si="818"/>
        <v>0</v>
      </c>
      <c r="E193" s="610">
        <f t="shared" si="819"/>
        <v>0</v>
      </c>
      <c r="F193" s="610">
        <f t="shared" si="820"/>
        <v>0</v>
      </c>
      <c r="G193" s="610">
        <f t="shared" si="821"/>
        <v>0</v>
      </c>
      <c r="H193" s="610">
        <f t="shared" si="822"/>
        <v>0</v>
      </c>
      <c r="I193" s="611">
        <f t="shared" si="576"/>
        <v>180</v>
      </c>
      <c r="J193" s="719"/>
      <c r="K193" s="720"/>
      <c r="L193" s="720"/>
      <c r="M193" s="720"/>
      <c r="N193" s="924"/>
      <c r="O193" s="918"/>
      <c r="P193" s="742"/>
      <c r="Q193" s="637">
        <f t="shared" si="650"/>
        <v>0</v>
      </c>
      <c r="R193" s="723"/>
      <c r="S193" s="724"/>
      <c r="T193" s="724"/>
      <c r="U193" s="724"/>
      <c r="V193" s="762">
        <f t="shared" si="823"/>
        <v>0</v>
      </c>
      <c r="W193" s="741"/>
      <c r="X193" s="745"/>
      <c r="Y193" s="745"/>
      <c r="Z193" s="741"/>
      <c r="AA193" s="639" t="str">
        <f t="shared" si="651"/>
        <v/>
      </c>
      <c r="AB193" s="640" t="str">
        <f t="shared" si="652"/>
        <v/>
      </c>
      <c r="AC193" s="731"/>
      <c r="AD193" s="641">
        <f t="shared" si="653"/>
        <v>0</v>
      </c>
      <c r="AE193" s="729"/>
      <c r="AF193" s="728">
        <f>'整理番号表 （R6時） '!$AC193</f>
        <v>0</v>
      </c>
      <c r="AG193" s="730">
        <f t="shared" si="824"/>
        <v>0</v>
      </c>
      <c r="AH193" s="731"/>
      <c r="AI193" s="731"/>
      <c r="AJ193" s="639">
        <f>IF(AI193&lt;&gt;0,VLOOKUP(AI193,'整理番号表 （R6時） '!$B$20:$F$47,2,FALSE),)</f>
        <v>0</v>
      </c>
      <c r="AK193" s="733"/>
      <c r="AL193" s="733"/>
      <c r="AM193" s="733"/>
      <c r="AN193" s="752"/>
      <c r="AO193" s="644" t="str">
        <f>IF(AND($S193=1,$AN193&lt;&gt;0),VLOOKUP(AN193,'整理番号表 （R6時） '!$P$6:$Q$39,2,FALSE),IF(AND($T193=1,$AN193&gt;0,$AN193&lt;=8),VLOOKUP($AN193,'整理番号表 （R6時） '!$P$6:$Q$13,2,FALSE),IF($AN193&gt;=9,"ﾘｰｽは1～8の数字を選択","")))</f>
        <v/>
      </c>
      <c r="AP193" s="865"/>
      <c r="AQ193" s="645">
        <f t="shared" si="654"/>
        <v>0</v>
      </c>
      <c r="AR193" s="810"/>
      <c r="AS193" s="741"/>
      <c r="AT193" s="756"/>
      <c r="AU193" s="757"/>
      <c r="AV193" s="755"/>
      <c r="AW193" s="752"/>
      <c r="AX193" s="751">
        <f>IF(AW193&lt;&gt;0,VLOOKUP(AW193,'整理番号表 （R6時） '!$P$43:$R$49,2,FALSE),)</f>
        <v>0</v>
      </c>
      <c r="AY193" s="758"/>
      <c r="AZ193" s="757"/>
      <c r="BA193" s="755"/>
      <c r="BB193" s="754"/>
      <c r="BC193" s="759">
        <f t="shared" si="655"/>
        <v>0</v>
      </c>
      <c r="BD193" s="763">
        <f t="shared" si="757"/>
        <v>0</v>
      </c>
      <c r="BE193" s="759">
        <f t="shared" si="656"/>
        <v>0</v>
      </c>
      <c r="BF193" s="508"/>
      <c r="BG193" s="508"/>
      <c r="BH193" s="508"/>
      <c r="BI193" s="509"/>
      <c r="BJ193" s="770" t="str">
        <f t="shared" si="657"/>
        <v/>
      </c>
      <c r="BK193" s="772" t="str">
        <f t="shared" si="658"/>
        <v/>
      </c>
      <c r="BL193" s="648">
        <f t="shared" si="659"/>
        <v>0</v>
      </c>
      <c r="BM193" s="836"/>
      <c r="BN193" s="748"/>
      <c r="BO193" s="593"/>
      <c r="BP193" s="902"/>
      <c r="BQ193" s="756"/>
      <c r="BR193" s="756"/>
      <c r="BS193" s="756"/>
      <c r="BT193" s="929" t="str">
        <f t="shared" si="825"/>
        <v/>
      </c>
      <c r="BU193" s="911"/>
      <c r="BV193" s="752"/>
      <c r="BW193" s="751">
        <f>IF(BV193&lt;&gt;0,VLOOKUP(BV193,'整理番号表 （R6時） '!$P$43:$R$49,2,FALSE),)</f>
        <v>0</v>
      </c>
      <c r="BX193" s="758"/>
      <c r="BY193" s="757"/>
      <c r="BZ193" s="759" t="str">
        <f t="shared" si="660"/>
        <v/>
      </c>
      <c r="CA193" s="712"/>
      <c r="CB193" s="759">
        <f t="shared" si="661"/>
        <v>0</v>
      </c>
      <c r="CC193" s="763" t="str">
        <f t="shared" si="758"/>
        <v/>
      </c>
      <c r="CD193" s="754"/>
      <c r="CE193" s="754"/>
      <c r="CF193" s="759">
        <f t="shared" si="662"/>
        <v>0</v>
      </c>
      <c r="CG193" s="748"/>
      <c r="CH193" s="748"/>
      <c r="CI193" s="622"/>
      <c r="CJ193" s="853"/>
      <c r="CK193" s="854"/>
      <c r="CL193" s="665" t="str">
        <f t="shared" si="663"/>
        <v/>
      </c>
      <c r="CM193" s="666" t="str">
        <f t="shared" si="759"/>
        <v/>
      </c>
      <c r="CN193" s="744"/>
      <c r="CO193" s="496"/>
      <c r="CP193" s="762" t="str">
        <f t="shared" si="760"/>
        <v/>
      </c>
      <c r="CQ193" s="740"/>
      <c r="CR193" s="749"/>
      <c r="CS193" s="740"/>
      <c r="CT193" s="740"/>
      <c r="CU193" s="740"/>
      <c r="CV193" s="649" t="str">
        <f t="shared" si="664"/>
        <v/>
      </c>
      <c r="CW193" s="547">
        <f t="shared" si="665"/>
        <v>0</v>
      </c>
      <c r="CX193" s="762" t="str">
        <f t="shared" si="761"/>
        <v/>
      </c>
      <c r="CY193" s="715"/>
      <c r="CZ193" s="740"/>
      <c r="DA193" s="715"/>
      <c r="DB193" s="715"/>
      <c r="DC193" s="714"/>
      <c r="DD193" s="649" t="str">
        <f t="shared" si="666"/>
        <v/>
      </c>
      <c r="DE193" s="547" t="str">
        <f t="shared" si="667"/>
        <v/>
      </c>
      <c r="DF193" s="762">
        <f t="shared" si="668"/>
        <v>0</v>
      </c>
      <c r="DG193" s="762" t="str">
        <f t="shared" si="669"/>
        <v/>
      </c>
      <c r="DH193" s="762">
        <f t="shared" si="670"/>
        <v>0</v>
      </c>
      <c r="DI193" s="762">
        <f t="shared" si="671"/>
        <v>0</v>
      </c>
      <c r="DJ193" s="762">
        <f t="shared" si="672"/>
        <v>0</v>
      </c>
      <c r="DK193" s="762">
        <f t="shared" si="673"/>
        <v>0</v>
      </c>
      <c r="DL193" s="762">
        <f t="shared" si="674"/>
        <v>0</v>
      </c>
      <c r="DM193" s="762" t="str">
        <f t="shared" si="675"/>
        <v/>
      </c>
      <c r="DN193" s="855"/>
      <c r="DO193" s="661">
        <f t="shared" si="826"/>
        <v>0</v>
      </c>
      <c r="DP193" s="336">
        <f t="shared" si="826"/>
        <v>0</v>
      </c>
      <c r="DQ193" s="336">
        <f t="shared" si="826"/>
        <v>0</v>
      </c>
      <c r="DR193" s="336">
        <f t="shared" si="826"/>
        <v>0</v>
      </c>
      <c r="DS193" s="336">
        <f t="shared" si="826"/>
        <v>0</v>
      </c>
      <c r="DT193" s="336">
        <f t="shared" si="826"/>
        <v>0</v>
      </c>
      <c r="DU193" s="336">
        <f t="shared" si="763"/>
        <v>0</v>
      </c>
      <c r="DV193" s="336">
        <f t="shared" si="827"/>
        <v>0</v>
      </c>
      <c r="DW193" s="336">
        <f t="shared" si="827"/>
        <v>0</v>
      </c>
      <c r="DX193" s="336">
        <f t="shared" si="827"/>
        <v>0</v>
      </c>
      <c r="DY193" s="336">
        <f t="shared" si="827"/>
        <v>0</v>
      </c>
      <c r="DZ193" s="336">
        <f t="shared" si="827"/>
        <v>0</v>
      </c>
      <c r="EA193" s="336">
        <f t="shared" si="827"/>
        <v>0</v>
      </c>
      <c r="EB193" s="336">
        <f t="shared" si="765"/>
        <v>0</v>
      </c>
      <c r="EC193" s="336">
        <f t="shared" si="766"/>
        <v>0</v>
      </c>
      <c r="ED193" s="336">
        <f t="shared" si="767"/>
        <v>0</v>
      </c>
      <c r="EE193" s="336">
        <f t="shared" si="768"/>
        <v>0</v>
      </c>
      <c r="EF193" s="336">
        <f t="shared" si="769"/>
        <v>0</v>
      </c>
      <c r="EG193" s="390">
        <f t="shared" si="770"/>
        <v>0</v>
      </c>
      <c r="EH193" s="650">
        <f t="shared" si="676"/>
        <v>0</v>
      </c>
      <c r="EI193" s="650">
        <f>IF($AA193=1,IF(SUM($EH193:EH193)&lt;&gt;1,IF(SUM(GR193,HC193,HL193)&gt;0,1,),),)</f>
        <v>0</v>
      </c>
      <c r="EJ193" s="650">
        <f>IF($AA193=1,IF(SUM($EH193:EI193)&lt;&gt;1,IF(SUM(GS193,HD193,HM193)&gt;0,1,),),)</f>
        <v>0</v>
      </c>
      <c r="EK193" s="650">
        <f>IF($AA193=1,IF(SUM($EH193:EJ193)&lt;&gt;1,IF(SUM(GT193,HE193,HN193)&gt;0,1,),),)</f>
        <v>0</v>
      </c>
      <c r="EL193" s="650">
        <f>IF($AA193=1,IF(SUM($EH193:EK193)&lt;&gt;1,IF(SUM(GU193,GZ193,HF193,HO193)&gt;0,1,),),)</f>
        <v>0</v>
      </c>
      <c r="EM193" s="650">
        <f>IF($AA193=1,IF(SUM($EH193:EK193)&lt;&gt;1,IF(SUM(GV193,HG193,HP193)&gt;0,1,),),)</f>
        <v>0</v>
      </c>
      <c r="EN193" s="650">
        <f>IF($AA193=1,IF(SUM($EH193:EL193)&lt;&gt;1,IF(SUM(GW193,HH193,HQ193)&gt;0,1,),),)</f>
        <v>0</v>
      </c>
      <c r="EO193" s="650">
        <f>IF($AA193=1,IF(SUM($EH193:EM193)&lt;&gt;1,IF(SUM(GX193,HI193,HR193)&gt;0,1,),),)</f>
        <v>0</v>
      </c>
      <c r="EP193" s="650">
        <f>IF($AA193=1,IF(SUM($EH193:EO193)&lt;&gt;1,IF(SUM(GY193,HJ193,HS193,HA193)&gt;0,1,),),)</f>
        <v>0</v>
      </c>
      <c r="EQ193" s="818"/>
      <c r="ER193" s="818"/>
      <c r="ES193" s="818"/>
      <c r="ET193" s="818"/>
      <c r="EU193" s="818"/>
      <c r="EV193" s="818"/>
      <c r="EW193" s="59"/>
      <c r="EX193" s="59"/>
      <c r="EY193" s="59"/>
      <c r="EZ193" s="59"/>
      <c r="FA193" s="59"/>
      <c r="FB193" s="650">
        <f t="shared" si="589"/>
        <v>0</v>
      </c>
      <c r="FC193" s="59"/>
      <c r="FD193" s="59"/>
      <c r="FE193" s="59"/>
      <c r="FF193" s="59"/>
      <c r="FG193" s="59"/>
      <c r="FH193" s="59"/>
      <c r="FI193" s="59"/>
      <c r="FJ193" s="59"/>
      <c r="FK193" s="59"/>
      <c r="FL193" s="59"/>
      <c r="FM193" s="59"/>
      <c r="FN193" s="59"/>
      <c r="FO193" s="59"/>
      <c r="FP193" s="59"/>
      <c r="FQ193" s="59"/>
      <c r="FR193" s="59"/>
      <c r="FS193" s="59"/>
      <c r="FT193" s="59"/>
      <c r="FU193" s="59"/>
      <c r="FV193" s="59"/>
      <c r="FW193" s="59"/>
      <c r="FX193" s="59"/>
      <c r="FY193" s="59"/>
      <c r="FZ193" s="59"/>
      <c r="GA193" s="511"/>
      <c r="GB193" s="59"/>
      <c r="GC193" s="932"/>
      <c r="GD193" s="662"/>
      <c r="GE193" s="512"/>
      <c r="GF193" s="513"/>
      <c r="GG193" s="514"/>
      <c r="GH193" s="514"/>
      <c r="GI193" s="515">
        <f t="shared" si="771"/>
        <v>0</v>
      </c>
      <c r="GJ193" s="516">
        <f t="shared" si="772"/>
        <v>0</v>
      </c>
      <c r="GK193" s="517">
        <f t="shared" si="592"/>
        <v>0</v>
      </c>
      <c r="GL193" s="518">
        <f t="shared" si="773"/>
        <v>0</v>
      </c>
      <c r="GM193" s="518">
        <f t="shared" si="774"/>
        <v>0</v>
      </c>
      <c r="GN193" s="518">
        <f t="shared" si="775"/>
        <v>0</v>
      </c>
      <c r="GO193" s="518">
        <f t="shared" si="776"/>
        <v>0</v>
      </c>
      <c r="GP193" s="517">
        <f t="shared" si="677"/>
        <v>0</v>
      </c>
      <c r="GQ193" s="517">
        <f t="shared" si="678"/>
        <v>0</v>
      </c>
      <c r="GR193" s="517">
        <f>IF($GF193&lt;&gt;1,IF(AND(SUM($GQ193:GQ193)&lt;&gt;1),IF($GI193&gt;=10,1,),),0)</f>
        <v>0</v>
      </c>
      <c r="GS193" s="517">
        <f>IF($GF193&lt;&gt;1,IF(AND(SUM($GQ193:GR193)&lt;&gt;1),IF(AND($GE193=1,$GI193&gt;=4),1,),),0)</f>
        <v>0</v>
      </c>
      <c r="GT193" s="517">
        <f>IF($GF193&lt;&gt;1,IF(AND(SUM($GQ193:GS193)&lt;&gt;1),IF(AND($GE193=1,$GI193&gt;=2),1,),),0)</f>
        <v>0</v>
      </c>
      <c r="GU193" s="517">
        <f>IF($GF193&lt;&gt;1,IF(AND(SUM($GQ193:GT193)&lt;&gt;1),IF(AND($GE193=1,$GI193&gt;0),1,),),0)</f>
        <v>0</v>
      </c>
      <c r="GV193" s="517">
        <f>IF($GF193&lt;&gt;1,IF(AND(SUM($GQ193:GU193)&lt;&gt;1),IF($GI193&gt;=4,1,),),0)</f>
        <v>0</v>
      </c>
      <c r="GW193" s="517">
        <f>IF($GF193&lt;&gt;1,IF(AND(SUM($GQ193:GV193)&lt;&gt;1),IF($GE193=1,1,),),0)</f>
        <v>0</v>
      </c>
      <c r="GX193" s="517">
        <f>IF($GF193&lt;&gt;1,IF(AND(SUM($GQ193:GW193)&lt;&gt;1),IF($GI193&gt;=2,1,),),0)</f>
        <v>0</v>
      </c>
      <c r="GY193" s="517">
        <f>IF($GF193&lt;&gt;1,IF(AND(SUM($GQ193:GX193)&lt;&gt;1),IF($GI193&gt;0,1,),),0)</f>
        <v>0</v>
      </c>
      <c r="GZ193" s="517">
        <f t="shared" si="679"/>
        <v>0</v>
      </c>
      <c r="HA193" s="517">
        <f>IF(AND(SUM($GZ193:GZ193)&lt;&gt;1,$GP193=4,$GF193=1,$GI193&gt;0),1,0)</f>
        <v>0</v>
      </c>
      <c r="HB193" s="517">
        <f t="shared" si="680"/>
        <v>0</v>
      </c>
      <c r="HC193" s="517">
        <f t="shared" si="681"/>
        <v>0</v>
      </c>
      <c r="HD193" s="517">
        <f>IF(AND($GP193=2,SUM($HB193:HC193)&lt;&gt;1),IF(AND($GE193=1,$GJ193&gt;=0.2),1,),)</f>
        <v>0</v>
      </c>
      <c r="HE193" s="517">
        <f>IF(AND($GP193=2,SUM($HB193:HD193)&lt;&gt;1),IF(AND($GE193=1,$GJ193&gt;=0.1),1,),)</f>
        <v>0</v>
      </c>
      <c r="HF193" s="517">
        <f>IF(AND($GP193=2,SUM($HB193:HE193)&lt;&gt;1),IF(AND($GE193=1,$GI193&gt;0),1,),)</f>
        <v>0</v>
      </c>
      <c r="HG193" s="517">
        <f>IF(AND($GP193=2,SUM($HB193:HF193)&lt;&gt;1),IF($GJ193&gt;=0.2,1,),)</f>
        <v>0</v>
      </c>
      <c r="HH193" s="517">
        <f>IF(AND($GP193=2,SUM($HB193:HG193)&lt;&gt;1),IF($GE193=1,1,),)</f>
        <v>0</v>
      </c>
      <c r="HI193" s="517">
        <f>IF(AND($GP193=2,SUM($HB193:HH193)&lt;&gt;1),IF($GJ193&gt;=0.1,1,),)</f>
        <v>0</v>
      </c>
      <c r="HJ193" s="517">
        <f>IF(AND(SUM($HB193:HI193)&lt;&gt;1,$GP193=2,$GI193&gt;0),1,)</f>
        <v>0</v>
      </c>
      <c r="HK193" s="517">
        <f t="shared" si="682"/>
        <v>0</v>
      </c>
      <c r="HL193" s="517">
        <f t="shared" si="683"/>
        <v>0</v>
      </c>
      <c r="HM193" s="517">
        <f>IF(AND($GP193=3,SUM($HK193:HL193)&lt;&gt;1),IF(AND($GE193=1,$GJ193&gt;=0.1),1,),)</f>
        <v>0</v>
      </c>
      <c r="HN193" s="517">
        <f>IF(AND($GP193=3,SUM($HK193:HM193)&lt;&gt;1),IF(AND($GE193=1,$GJ193&gt;=0.05),1,),)</f>
        <v>0</v>
      </c>
      <c r="HO193" s="517">
        <f>IF(AND($GP193=3,SUM($HK193:HN193)&lt;&gt;1),IF(AND($GE193=1,$GI193&gt;0),1,),)</f>
        <v>0</v>
      </c>
      <c r="HP193" s="517">
        <f>IF(AND($GP193=3,SUM($HK193:HO193)&lt;&gt;1),IF($GJ193&gt;=0.1,1,),)</f>
        <v>0</v>
      </c>
      <c r="HQ193" s="517">
        <f>IF(AND($GP193=3,SUM($HK193:HP193)&lt;&gt;1),IF($GE193=1,1,),)</f>
        <v>0</v>
      </c>
      <c r="HR193" s="517">
        <f>IF(AND($GP193=3,SUM($HK193:HQ193)&lt;&gt;1),IF($GJ193&gt;=0.05,1,),)</f>
        <v>0</v>
      </c>
      <c r="HS193" s="517">
        <f>IF(AND(SUM($HK193:HR193)&lt;&gt;1,$GP193=3,$GF193=1,$GI193&gt;0),1,)</f>
        <v>0</v>
      </c>
      <c r="HT193" s="831"/>
      <c r="HU193" s="520">
        <f t="shared" si="684"/>
        <v>0</v>
      </c>
      <c r="HV193" s="521">
        <f t="shared" si="685"/>
        <v>0</v>
      </c>
      <c r="HW193" s="521">
        <f t="shared" si="686"/>
        <v>0</v>
      </c>
      <c r="HX193" s="521">
        <f t="shared" si="687"/>
        <v>0</v>
      </c>
      <c r="HY193" s="521">
        <f t="shared" si="688"/>
        <v>0</v>
      </c>
      <c r="HZ193" s="521">
        <f t="shared" si="689"/>
        <v>0</v>
      </c>
      <c r="IA193" s="521">
        <f t="shared" si="690"/>
        <v>0</v>
      </c>
      <c r="IB193" s="521">
        <f t="shared" si="691"/>
        <v>0</v>
      </c>
      <c r="IC193" s="521">
        <f t="shared" si="692"/>
        <v>0</v>
      </c>
      <c r="ID193" s="521">
        <f t="shared" si="693"/>
        <v>0</v>
      </c>
      <c r="IE193" s="521">
        <f t="shared" si="694"/>
        <v>0</v>
      </c>
      <c r="IF193" s="521">
        <f t="shared" si="695"/>
        <v>0</v>
      </c>
      <c r="IG193" s="521">
        <f t="shared" si="696"/>
        <v>0</v>
      </c>
      <c r="IH193" s="521">
        <f t="shared" si="697"/>
        <v>0</v>
      </c>
      <c r="II193" s="521">
        <f t="shared" si="698"/>
        <v>0</v>
      </c>
      <c r="IJ193" s="521">
        <f t="shared" si="699"/>
        <v>0</v>
      </c>
      <c r="IK193" s="521">
        <f t="shared" si="700"/>
        <v>0</v>
      </c>
      <c r="IL193" s="521">
        <f t="shared" si="701"/>
        <v>0</v>
      </c>
      <c r="IM193" s="521">
        <f t="shared" si="702"/>
        <v>0</v>
      </c>
      <c r="IN193" s="521">
        <f t="shared" si="777"/>
        <v>0</v>
      </c>
      <c r="IO193" s="521">
        <f t="shared" si="778"/>
        <v>0</v>
      </c>
      <c r="IP193" s="521">
        <f t="shared" si="779"/>
        <v>0</v>
      </c>
      <c r="IQ193" s="521">
        <f t="shared" si="780"/>
        <v>0</v>
      </c>
      <c r="IR193" s="521">
        <f t="shared" si="781"/>
        <v>0</v>
      </c>
      <c r="IS193" s="521">
        <f t="shared" si="782"/>
        <v>0</v>
      </c>
      <c r="IT193" s="521">
        <f t="shared" si="783"/>
        <v>0</v>
      </c>
      <c r="IU193" s="521">
        <f t="shared" si="784"/>
        <v>0</v>
      </c>
      <c r="IV193" s="521">
        <f t="shared" si="785"/>
        <v>0</v>
      </c>
      <c r="IW193" s="823">
        <f t="shared" si="786"/>
        <v>0</v>
      </c>
      <c r="IX193" s="521">
        <f t="shared" si="787"/>
        <v>0</v>
      </c>
      <c r="IY193" s="521">
        <f t="shared" si="788"/>
        <v>0</v>
      </c>
      <c r="IZ193" s="823">
        <f t="shared" si="703"/>
        <v>0</v>
      </c>
      <c r="JA193" s="521">
        <f t="shared" si="789"/>
        <v>0</v>
      </c>
      <c r="JB193" s="521">
        <f t="shared" si="790"/>
        <v>0</v>
      </c>
      <c r="JC193" s="521">
        <f t="shared" si="791"/>
        <v>0</v>
      </c>
      <c r="JD193" s="521">
        <f t="shared" si="704"/>
        <v>0</v>
      </c>
      <c r="JE193" s="521">
        <f t="shared" si="705"/>
        <v>0</v>
      </c>
      <c r="JF193" s="521">
        <f t="shared" si="706"/>
        <v>0</v>
      </c>
      <c r="JG193" s="521">
        <f t="shared" si="707"/>
        <v>0</v>
      </c>
      <c r="JH193" s="521">
        <f t="shared" si="708"/>
        <v>0</v>
      </c>
      <c r="JI193" s="521">
        <f t="shared" si="709"/>
        <v>0</v>
      </c>
      <c r="JJ193" s="521">
        <f t="shared" si="710"/>
        <v>0</v>
      </c>
      <c r="JK193" s="521">
        <f t="shared" si="711"/>
        <v>0</v>
      </c>
      <c r="JL193" s="521">
        <f t="shared" si="712"/>
        <v>0</v>
      </c>
      <c r="JM193" s="521">
        <f t="shared" si="713"/>
        <v>0</v>
      </c>
      <c r="JN193" s="521">
        <f t="shared" si="714"/>
        <v>0</v>
      </c>
      <c r="JO193" s="521">
        <f t="shared" si="715"/>
        <v>0</v>
      </c>
      <c r="JP193" s="521">
        <f t="shared" si="716"/>
        <v>0</v>
      </c>
      <c r="JQ193" s="521">
        <f t="shared" si="717"/>
        <v>0</v>
      </c>
      <c r="JR193" s="521">
        <f t="shared" si="718"/>
        <v>0</v>
      </c>
      <c r="JS193" s="521">
        <f t="shared" si="719"/>
        <v>0</v>
      </c>
      <c r="JT193" s="521">
        <f t="shared" si="720"/>
        <v>0</v>
      </c>
      <c r="JU193" s="521">
        <f t="shared" si="721"/>
        <v>0</v>
      </c>
      <c r="JV193" s="521">
        <f t="shared" si="722"/>
        <v>0</v>
      </c>
      <c r="JW193" s="521">
        <f t="shared" si="723"/>
        <v>0</v>
      </c>
      <c r="JX193" s="521">
        <f t="shared" si="724"/>
        <v>0</v>
      </c>
      <c r="JY193" s="521">
        <f t="shared" si="725"/>
        <v>0</v>
      </c>
      <c r="JZ193" s="521">
        <f t="shared" si="726"/>
        <v>0</v>
      </c>
      <c r="KA193" s="521">
        <f t="shared" si="727"/>
        <v>0</v>
      </c>
      <c r="KB193" s="521">
        <f t="shared" si="728"/>
        <v>0</v>
      </c>
      <c r="KC193" s="521">
        <f t="shared" si="729"/>
        <v>0</v>
      </c>
      <c r="KD193" s="521">
        <f t="shared" si="730"/>
        <v>0</v>
      </c>
      <c r="KE193" s="521">
        <f t="shared" si="731"/>
        <v>0</v>
      </c>
      <c r="KF193" s="521">
        <f t="shared" si="792"/>
        <v>0</v>
      </c>
      <c r="KG193" s="521">
        <f t="shared" si="732"/>
        <v>0</v>
      </c>
      <c r="KH193" s="521">
        <f t="shared" si="733"/>
        <v>0</v>
      </c>
      <c r="KI193" s="522">
        <f t="shared" si="734"/>
        <v>0</v>
      </c>
      <c r="KJ193" s="521">
        <f t="shared" si="793"/>
        <v>0</v>
      </c>
      <c r="KK193" s="760">
        <f>IF(H193=1,VLOOKUP(C193,'総括表 (A表)'!$E$12:$AW$542,42,FALSE),)</f>
        <v>0</v>
      </c>
      <c r="KL193" s="524">
        <f t="shared" si="735"/>
        <v>0</v>
      </c>
      <c r="KM193" s="521" t="str">
        <f t="shared" si="614"/>
        <v/>
      </c>
      <c r="KN193" s="521" t="str">
        <f t="shared" si="615"/>
        <v/>
      </c>
      <c r="KO193" s="521" t="str">
        <f t="shared" si="736"/>
        <v/>
      </c>
      <c r="KP193" s="521" t="str">
        <f t="shared" si="616"/>
        <v/>
      </c>
      <c r="KQ193" s="521" t="str">
        <f t="shared" si="617"/>
        <v/>
      </c>
      <c r="KR193" s="521" t="str">
        <f t="shared" si="618"/>
        <v/>
      </c>
      <c r="KS193" s="521" t="str">
        <f t="shared" si="619"/>
        <v/>
      </c>
      <c r="KT193" s="521" t="str">
        <f t="shared" si="620"/>
        <v/>
      </c>
      <c r="KU193" s="760" t="str">
        <f t="shared" si="621"/>
        <v/>
      </c>
      <c r="KV193" s="521" t="str">
        <f t="shared" si="794"/>
        <v/>
      </c>
      <c r="KW193" s="520">
        <f t="shared" si="623"/>
        <v>0</v>
      </c>
      <c r="KX193" s="521" t="str">
        <f t="shared" si="737"/>
        <v/>
      </c>
      <c r="KY193" s="525">
        <f t="shared" si="795"/>
        <v>0</v>
      </c>
      <c r="KZ193" s="521" t="str">
        <f t="shared" si="796"/>
        <v/>
      </c>
      <c r="LA193" s="760" t="str">
        <f t="shared" si="797"/>
        <v/>
      </c>
      <c r="LB193" s="526" t="str">
        <f t="shared" si="627"/>
        <v>○</v>
      </c>
      <c r="LC193" s="520">
        <f t="shared" si="738"/>
        <v>0</v>
      </c>
      <c r="LD193" s="527">
        <f t="shared" si="739"/>
        <v>0</v>
      </c>
      <c r="LE193" s="527" t="str">
        <f t="shared" si="740"/>
        <v/>
      </c>
      <c r="LF193" s="761" t="str">
        <f t="shared" si="741"/>
        <v/>
      </c>
      <c r="LG193" s="735" t="str">
        <f t="shared" si="798"/>
        <v/>
      </c>
      <c r="LH193" s="530" t="str">
        <f t="shared" si="799"/>
        <v>○</v>
      </c>
      <c r="LI193" s="736">
        <f t="shared" si="630"/>
        <v>0</v>
      </c>
      <c r="LJ193" s="761">
        <f t="shared" si="800"/>
        <v>0</v>
      </c>
      <c r="LK193" s="532">
        <f t="shared" si="742"/>
        <v>0</v>
      </c>
      <c r="LL193" s="533" t="str">
        <f t="shared" si="743"/>
        <v>○</v>
      </c>
      <c r="LM193" s="600">
        <f t="shared" si="801"/>
        <v>0</v>
      </c>
      <c r="LN193" s="602" t="str">
        <f t="shared" si="744"/>
        <v>○</v>
      </c>
      <c r="LO193" s="608">
        <f t="shared" si="633"/>
        <v>0</v>
      </c>
      <c r="LP193" s="521" t="str">
        <f t="shared" si="802"/>
        <v/>
      </c>
      <c r="LQ193" s="607">
        <f t="shared" si="803"/>
        <v>0</v>
      </c>
      <c r="LR193" s="521" t="str">
        <f t="shared" si="804"/>
        <v/>
      </c>
      <c r="LS193" s="519" t="str">
        <f t="shared" si="805"/>
        <v/>
      </c>
      <c r="LT193" s="526" t="str">
        <f t="shared" si="638"/>
        <v>○</v>
      </c>
      <c r="LU193" s="601" t="str">
        <f t="shared" si="745"/>
        <v/>
      </c>
      <c r="LV193" s="601">
        <f t="shared" si="746"/>
        <v>0</v>
      </c>
      <c r="LW193" s="761">
        <f t="shared" si="806"/>
        <v>0</v>
      </c>
      <c r="LX193" s="735">
        <f t="shared" si="807"/>
        <v>0</v>
      </c>
      <c r="LY193" s="530" t="str">
        <f t="shared" si="641"/>
        <v>○</v>
      </c>
      <c r="LZ193" s="736">
        <f t="shared" si="808"/>
        <v>0</v>
      </c>
      <c r="MA193" s="761">
        <f t="shared" si="809"/>
        <v>0</v>
      </c>
      <c r="MB193" s="532">
        <f t="shared" si="810"/>
        <v>0</v>
      </c>
      <c r="MC193" s="533" t="str">
        <f t="shared" si="747"/>
        <v>○</v>
      </c>
      <c r="MD193" s="473">
        <f>IF(AND($H193=1,$T193=1),SUMIF($E$14:$E$213,E193,$CA$14:CA392),0)</f>
        <v>0</v>
      </c>
      <c r="ME193" s="856" t="str">
        <f t="shared" si="645"/>
        <v>○</v>
      </c>
      <c r="MF193" s="869" t="str">
        <f t="shared" si="748"/>
        <v/>
      </c>
      <c r="MG193" s="870" t="str">
        <f t="shared" si="811"/>
        <v/>
      </c>
      <c r="MH193" s="871" t="str">
        <f t="shared" si="812"/>
        <v/>
      </c>
      <c r="MI193" s="872" t="str">
        <f t="shared" si="749"/>
        <v/>
      </c>
      <c r="MJ193" s="873" t="str">
        <f t="shared" si="813"/>
        <v/>
      </c>
      <c r="MK193" s="874">
        <f t="shared" si="814"/>
        <v>0</v>
      </c>
    </row>
    <row r="194" spans="1:349" s="739" customFormat="1" ht="18.649999999999999" customHeight="1">
      <c r="A194" s="610">
        <f t="shared" si="815"/>
        <v>0</v>
      </c>
      <c r="B194" s="610">
        <f t="shared" si="816"/>
        <v>0</v>
      </c>
      <c r="C194" s="610">
        <f t="shared" si="817"/>
        <v>0</v>
      </c>
      <c r="D194" s="610">
        <f t="shared" si="818"/>
        <v>0</v>
      </c>
      <c r="E194" s="610">
        <f t="shared" si="819"/>
        <v>0</v>
      </c>
      <c r="F194" s="610">
        <f t="shared" si="820"/>
        <v>0</v>
      </c>
      <c r="G194" s="610">
        <f t="shared" si="821"/>
        <v>0</v>
      </c>
      <c r="H194" s="610">
        <f t="shared" si="822"/>
        <v>0</v>
      </c>
      <c r="I194" s="611">
        <f t="shared" si="576"/>
        <v>181</v>
      </c>
      <c r="J194" s="719"/>
      <c r="K194" s="720"/>
      <c r="L194" s="720"/>
      <c r="M194" s="720"/>
      <c r="N194" s="924"/>
      <c r="O194" s="918"/>
      <c r="P194" s="742"/>
      <c r="Q194" s="637">
        <f t="shared" si="650"/>
        <v>0</v>
      </c>
      <c r="R194" s="723"/>
      <c r="S194" s="724"/>
      <c r="T194" s="724"/>
      <c r="U194" s="724"/>
      <c r="V194" s="762">
        <f t="shared" si="823"/>
        <v>0</v>
      </c>
      <c r="W194" s="741"/>
      <c r="X194" s="745"/>
      <c r="Y194" s="745"/>
      <c r="Z194" s="741"/>
      <c r="AA194" s="639" t="str">
        <f t="shared" si="651"/>
        <v/>
      </c>
      <c r="AB194" s="640" t="str">
        <f t="shared" si="652"/>
        <v/>
      </c>
      <c r="AC194" s="731"/>
      <c r="AD194" s="641">
        <f t="shared" si="653"/>
        <v>0</v>
      </c>
      <c r="AE194" s="729"/>
      <c r="AF194" s="728">
        <f>'整理番号表 （R6時） '!$AC194</f>
        <v>0</v>
      </c>
      <c r="AG194" s="730">
        <f t="shared" si="824"/>
        <v>0</v>
      </c>
      <c r="AH194" s="731"/>
      <c r="AI194" s="731"/>
      <c r="AJ194" s="639">
        <f>IF(AI194&lt;&gt;0,VLOOKUP(AI194,'整理番号表 （R6時） '!$B$20:$F$47,2,FALSE),)</f>
        <v>0</v>
      </c>
      <c r="AK194" s="733"/>
      <c r="AL194" s="733"/>
      <c r="AM194" s="733"/>
      <c r="AN194" s="752"/>
      <c r="AO194" s="644" t="str">
        <f>IF(AND($S194=1,$AN194&lt;&gt;0),VLOOKUP(AN194,'整理番号表 （R6時） '!$P$6:$Q$39,2,FALSE),IF(AND($T194=1,$AN194&gt;0,$AN194&lt;=8),VLOOKUP($AN194,'整理番号表 （R6時） '!$P$6:$Q$13,2,FALSE),IF($AN194&gt;=9,"ﾘｰｽは1～8の数字を選択","")))</f>
        <v/>
      </c>
      <c r="AP194" s="865"/>
      <c r="AQ194" s="645">
        <f t="shared" si="654"/>
        <v>0</v>
      </c>
      <c r="AR194" s="810"/>
      <c r="AS194" s="741"/>
      <c r="AT194" s="756"/>
      <c r="AU194" s="757"/>
      <c r="AV194" s="755"/>
      <c r="AW194" s="752"/>
      <c r="AX194" s="751">
        <f>IF(AW194&lt;&gt;0,VLOOKUP(AW194,'整理番号表 （R6時） '!$P$43:$R$49,2,FALSE),)</f>
        <v>0</v>
      </c>
      <c r="AY194" s="758"/>
      <c r="AZ194" s="757"/>
      <c r="BA194" s="755"/>
      <c r="BB194" s="754"/>
      <c r="BC194" s="759">
        <f t="shared" si="655"/>
        <v>0</v>
      </c>
      <c r="BD194" s="763">
        <f t="shared" si="757"/>
        <v>0</v>
      </c>
      <c r="BE194" s="759">
        <f t="shared" si="656"/>
        <v>0</v>
      </c>
      <c r="BF194" s="508"/>
      <c r="BG194" s="508"/>
      <c r="BH194" s="508"/>
      <c r="BI194" s="509"/>
      <c r="BJ194" s="770" t="str">
        <f t="shared" si="657"/>
        <v/>
      </c>
      <c r="BK194" s="772" t="str">
        <f t="shared" si="658"/>
        <v/>
      </c>
      <c r="BL194" s="648">
        <f t="shared" si="659"/>
        <v>0</v>
      </c>
      <c r="BM194" s="836"/>
      <c r="BN194" s="748"/>
      <c r="BO194" s="593"/>
      <c r="BP194" s="902"/>
      <c r="BQ194" s="756"/>
      <c r="BR194" s="756"/>
      <c r="BS194" s="756"/>
      <c r="BT194" s="929" t="str">
        <f t="shared" si="825"/>
        <v/>
      </c>
      <c r="BU194" s="911"/>
      <c r="BV194" s="752"/>
      <c r="BW194" s="751">
        <f>IF(BV194&lt;&gt;0,VLOOKUP(BV194,'整理番号表 （R6時） '!$P$43:$R$49,2,FALSE),)</f>
        <v>0</v>
      </c>
      <c r="BX194" s="758"/>
      <c r="BY194" s="757"/>
      <c r="BZ194" s="759" t="str">
        <f t="shared" si="660"/>
        <v/>
      </c>
      <c r="CA194" s="712"/>
      <c r="CB194" s="759">
        <f t="shared" si="661"/>
        <v>0</v>
      </c>
      <c r="CC194" s="763" t="str">
        <f t="shared" si="758"/>
        <v/>
      </c>
      <c r="CD194" s="754"/>
      <c r="CE194" s="754"/>
      <c r="CF194" s="759">
        <f t="shared" si="662"/>
        <v>0</v>
      </c>
      <c r="CG194" s="748"/>
      <c r="CH194" s="748"/>
      <c r="CI194" s="622"/>
      <c r="CJ194" s="853"/>
      <c r="CK194" s="854"/>
      <c r="CL194" s="665" t="str">
        <f t="shared" si="663"/>
        <v/>
      </c>
      <c r="CM194" s="666" t="str">
        <f t="shared" si="759"/>
        <v/>
      </c>
      <c r="CN194" s="744"/>
      <c r="CO194" s="496"/>
      <c r="CP194" s="762" t="str">
        <f t="shared" si="760"/>
        <v/>
      </c>
      <c r="CQ194" s="740"/>
      <c r="CR194" s="749"/>
      <c r="CS194" s="740"/>
      <c r="CT194" s="740"/>
      <c r="CU194" s="740"/>
      <c r="CV194" s="649" t="str">
        <f t="shared" si="664"/>
        <v/>
      </c>
      <c r="CW194" s="547">
        <f t="shared" si="665"/>
        <v>0</v>
      </c>
      <c r="CX194" s="762" t="str">
        <f t="shared" si="761"/>
        <v/>
      </c>
      <c r="CY194" s="715"/>
      <c r="CZ194" s="740"/>
      <c r="DA194" s="715"/>
      <c r="DB194" s="715"/>
      <c r="DC194" s="714"/>
      <c r="DD194" s="649" t="str">
        <f t="shared" si="666"/>
        <v/>
      </c>
      <c r="DE194" s="547" t="str">
        <f t="shared" si="667"/>
        <v/>
      </c>
      <c r="DF194" s="762">
        <f t="shared" si="668"/>
        <v>0</v>
      </c>
      <c r="DG194" s="762" t="str">
        <f t="shared" si="669"/>
        <v/>
      </c>
      <c r="DH194" s="762">
        <f t="shared" si="670"/>
        <v>0</v>
      </c>
      <c r="DI194" s="762">
        <f t="shared" si="671"/>
        <v>0</v>
      </c>
      <c r="DJ194" s="762">
        <f t="shared" si="672"/>
        <v>0</v>
      </c>
      <c r="DK194" s="762">
        <f t="shared" si="673"/>
        <v>0</v>
      </c>
      <c r="DL194" s="762">
        <f t="shared" si="674"/>
        <v>0</v>
      </c>
      <c r="DM194" s="762" t="str">
        <f t="shared" si="675"/>
        <v/>
      </c>
      <c r="DN194" s="855"/>
      <c r="DO194" s="661">
        <f t="shared" ref="DO194:DT203" si="828">IF(OR($CQ194&lt;=0,$CU194&lt;=0),0,IF(AND($AA194=1,$H194=1,$FU194&lt;&gt;1,DO$2&lt;=$CV194,$CV194&lt;DP$2),1,))</f>
        <v>0</v>
      </c>
      <c r="DP194" s="336">
        <f t="shared" si="828"/>
        <v>0</v>
      </c>
      <c r="DQ194" s="336">
        <f t="shared" si="828"/>
        <v>0</v>
      </c>
      <c r="DR194" s="336">
        <f t="shared" si="828"/>
        <v>0</v>
      </c>
      <c r="DS194" s="336">
        <f t="shared" si="828"/>
        <v>0</v>
      </c>
      <c r="DT194" s="336">
        <f t="shared" si="828"/>
        <v>0</v>
      </c>
      <c r="DU194" s="336">
        <f t="shared" si="763"/>
        <v>0</v>
      </c>
      <c r="DV194" s="336">
        <f t="shared" ref="DV194:EA203" si="829">IF($CU194&lt;0,0,IF(AND($AA194=1,$H194=1,$FU194&lt;&gt;1,DV$2&lt;=$CW194,$CW194&lt;DW$2),1,))</f>
        <v>0</v>
      </c>
      <c r="DW194" s="336">
        <f t="shared" si="829"/>
        <v>0</v>
      </c>
      <c r="DX194" s="336">
        <f t="shared" si="829"/>
        <v>0</v>
      </c>
      <c r="DY194" s="336">
        <f t="shared" si="829"/>
        <v>0</v>
      </c>
      <c r="DZ194" s="336">
        <f t="shared" si="829"/>
        <v>0</v>
      </c>
      <c r="EA194" s="336">
        <f t="shared" si="829"/>
        <v>0</v>
      </c>
      <c r="EB194" s="336">
        <f t="shared" si="765"/>
        <v>0</v>
      </c>
      <c r="EC194" s="336">
        <f t="shared" si="766"/>
        <v>0</v>
      </c>
      <c r="ED194" s="336">
        <f t="shared" si="767"/>
        <v>0</v>
      </c>
      <c r="EE194" s="336">
        <f t="shared" si="768"/>
        <v>0</v>
      </c>
      <c r="EF194" s="336">
        <f t="shared" si="769"/>
        <v>0</v>
      </c>
      <c r="EG194" s="390">
        <f t="shared" si="770"/>
        <v>0</v>
      </c>
      <c r="EH194" s="650">
        <f t="shared" si="676"/>
        <v>0</v>
      </c>
      <c r="EI194" s="650">
        <f>IF($AA194=1,IF(SUM($EH194:EH194)&lt;&gt;1,IF(SUM(GR194,HC194,HL194)&gt;0,1,),),)</f>
        <v>0</v>
      </c>
      <c r="EJ194" s="650">
        <f>IF($AA194=1,IF(SUM($EH194:EI194)&lt;&gt;1,IF(SUM(GS194,HD194,HM194)&gt;0,1,),),)</f>
        <v>0</v>
      </c>
      <c r="EK194" s="650">
        <f>IF($AA194=1,IF(SUM($EH194:EJ194)&lt;&gt;1,IF(SUM(GT194,HE194,HN194)&gt;0,1,),),)</f>
        <v>0</v>
      </c>
      <c r="EL194" s="650">
        <f>IF($AA194=1,IF(SUM($EH194:EK194)&lt;&gt;1,IF(SUM(GU194,GZ194,HF194,HO194)&gt;0,1,),),)</f>
        <v>0</v>
      </c>
      <c r="EM194" s="650">
        <f>IF($AA194=1,IF(SUM($EH194:EK194)&lt;&gt;1,IF(SUM(GV194,HG194,HP194)&gt;0,1,),),)</f>
        <v>0</v>
      </c>
      <c r="EN194" s="650">
        <f>IF($AA194=1,IF(SUM($EH194:EL194)&lt;&gt;1,IF(SUM(GW194,HH194,HQ194)&gt;0,1,),),)</f>
        <v>0</v>
      </c>
      <c r="EO194" s="650">
        <f>IF($AA194=1,IF(SUM($EH194:EM194)&lt;&gt;1,IF(SUM(GX194,HI194,HR194)&gt;0,1,),),)</f>
        <v>0</v>
      </c>
      <c r="EP194" s="650">
        <f>IF($AA194=1,IF(SUM($EH194:EO194)&lt;&gt;1,IF(SUM(GY194,HJ194,HS194,HA194)&gt;0,1,),),)</f>
        <v>0</v>
      </c>
      <c r="EQ194" s="818"/>
      <c r="ER194" s="818"/>
      <c r="ES194" s="818"/>
      <c r="ET194" s="818"/>
      <c r="EU194" s="818"/>
      <c r="EV194" s="818"/>
      <c r="EW194" s="59"/>
      <c r="EX194" s="59"/>
      <c r="EY194" s="59"/>
      <c r="EZ194" s="59"/>
      <c r="FA194" s="59"/>
      <c r="FB194" s="650">
        <f t="shared" si="589"/>
        <v>0</v>
      </c>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11"/>
      <c r="GB194" s="59"/>
      <c r="GC194" s="932"/>
      <c r="GD194" s="662"/>
      <c r="GE194" s="512"/>
      <c r="GF194" s="513"/>
      <c r="GG194" s="514"/>
      <c r="GH194" s="514"/>
      <c r="GI194" s="515">
        <f t="shared" si="771"/>
        <v>0</v>
      </c>
      <c r="GJ194" s="516">
        <f t="shared" si="772"/>
        <v>0</v>
      </c>
      <c r="GK194" s="517">
        <f t="shared" si="592"/>
        <v>0</v>
      </c>
      <c r="GL194" s="518">
        <f t="shared" si="773"/>
        <v>0</v>
      </c>
      <c r="GM194" s="518">
        <f t="shared" si="774"/>
        <v>0</v>
      </c>
      <c r="GN194" s="518">
        <f t="shared" si="775"/>
        <v>0</v>
      </c>
      <c r="GO194" s="518">
        <f t="shared" si="776"/>
        <v>0</v>
      </c>
      <c r="GP194" s="517">
        <f t="shared" si="677"/>
        <v>0</v>
      </c>
      <c r="GQ194" s="517">
        <f t="shared" si="678"/>
        <v>0</v>
      </c>
      <c r="GR194" s="517">
        <f>IF($GF194&lt;&gt;1,IF(AND(SUM($GQ194:GQ194)&lt;&gt;1),IF($GI194&gt;=10,1,),),0)</f>
        <v>0</v>
      </c>
      <c r="GS194" s="517">
        <f>IF($GF194&lt;&gt;1,IF(AND(SUM($GQ194:GR194)&lt;&gt;1),IF(AND($GE194=1,$GI194&gt;=4),1,),),0)</f>
        <v>0</v>
      </c>
      <c r="GT194" s="517">
        <f>IF($GF194&lt;&gt;1,IF(AND(SUM($GQ194:GS194)&lt;&gt;1),IF(AND($GE194=1,$GI194&gt;=2),1,),),0)</f>
        <v>0</v>
      </c>
      <c r="GU194" s="517">
        <f>IF($GF194&lt;&gt;1,IF(AND(SUM($GQ194:GT194)&lt;&gt;1),IF(AND($GE194=1,$GI194&gt;0),1,),),0)</f>
        <v>0</v>
      </c>
      <c r="GV194" s="517">
        <f>IF($GF194&lt;&gt;1,IF(AND(SUM($GQ194:GU194)&lt;&gt;1),IF($GI194&gt;=4,1,),),0)</f>
        <v>0</v>
      </c>
      <c r="GW194" s="517">
        <f>IF($GF194&lt;&gt;1,IF(AND(SUM($GQ194:GV194)&lt;&gt;1),IF($GE194=1,1,),),0)</f>
        <v>0</v>
      </c>
      <c r="GX194" s="517">
        <f>IF($GF194&lt;&gt;1,IF(AND(SUM($GQ194:GW194)&lt;&gt;1),IF($GI194&gt;=2,1,),),0)</f>
        <v>0</v>
      </c>
      <c r="GY194" s="517">
        <f>IF($GF194&lt;&gt;1,IF(AND(SUM($GQ194:GX194)&lt;&gt;1),IF($GI194&gt;0,1,),),0)</f>
        <v>0</v>
      </c>
      <c r="GZ194" s="517">
        <f t="shared" si="679"/>
        <v>0</v>
      </c>
      <c r="HA194" s="517">
        <f>IF(AND(SUM($GZ194:GZ194)&lt;&gt;1,$GP194=4,$GF194=1,$GI194&gt;0),1,0)</f>
        <v>0</v>
      </c>
      <c r="HB194" s="517">
        <f t="shared" si="680"/>
        <v>0</v>
      </c>
      <c r="HC194" s="517">
        <f t="shared" si="681"/>
        <v>0</v>
      </c>
      <c r="HD194" s="517">
        <f>IF(AND($GP194=2,SUM($HB194:HC194)&lt;&gt;1),IF(AND($GE194=1,$GJ194&gt;=0.2),1,),)</f>
        <v>0</v>
      </c>
      <c r="HE194" s="517">
        <f>IF(AND($GP194=2,SUM($HB194:HD194)&lt;&gt;1),IF(AND($GE194=1,$GJ194&gt;=0.1),1,),)</f>
        <v>0</v>
      </c>
      <c r="HF194" s="517">
        <f>IF(AND($GP194=2,SUM($HB194:HE194)&lt;&gt;1),IF(AND($GE194=1,$GI194&gt;0),1,),)</f>
        <v>0</v>
      </c>
      <c r="HG194" s="517">
        <f>IF(AND($GP194=2,SUM($HB194:HF194)&lt;&gt;1),IF($GJ194&gt;=0.2,1,),)</f>
        <v>0</v>
      </c>
      <c r="HH194" s="517">
        <f>IF(AND($GP194=2,SUM($HB194:HG194)&lt;&gt;1),IF($GE194=1,1,),)</f>
        <v>0</v>
      </c>
      <c r="HI194" s="517">
        <f>IF(AND($GP194=2,SUM($HB194:HH194)&lt;&gt;1),IF($GJ194&gt;=0.1,1,),)</f>
        <v>0</v>
      </c>
      <c r="HJ194" s="517">
        <f>IF(AND(SUM($HB194:HI194)&lt;&gt;1,$GP194=2,$GI194&gt;0),1,)</f>
        <v>0</v>
      </c>
      <c r="HK194" s="517">
        <f t="shared" si="682"/>
        <v>0</v>
      </c>
      <c r="HL194" s="517">
        <f t="shared" si="683"/>
        <v>0</v>
      </c>
      <c r="HM194" s="517">
        <f>IF(AND($GP194=3,SUM($HK194:HL194)&lt;&gt;1),IF(AND($GE194=1,$GJ194&gt;=0.1),1,),)</f>
        <v>0</v>
      </c>
      <c r="HN194" s="517">
        <f>IF(AND($GP194=3,SUM($HK194:HM194)&lt;&gt;1),IF(AND($GE194=1,$GJ194&gt;=0.05),1,),)</f>
        <v>0</v>
      </c>
      <c r="HO194" s="517">
        <f>IF(AND($GP194=3,SUM($HK194:HN194)&lt;&gt;1),IF(AND($GE194=1,$GI194&gt;0),1,),)</f>
        <v>0</v>
      </c>
      <c r="HP194" s="517">
        <f>IF(AND($GP194=3,SUM($HK194:HO194)&lt;&gt;1),IF($GJ194&gt;=0.1,1,),)</f>
        <v>0</v>
      </c>
      <c r="HQ194" s="517">
        <f>IF(AND($GP194=3,SUM($HK194:HP194)&lt;&gt;1),IF($GE194=1,1,),)</f>
        <v>0</v>
      </c>
      <c r="HR194" s="517">
        <f>IF(AND($GP194=3,SUM($HK194:HQ194)&lt;&gt;1),IF($GJ194&gt;=0.05,1,),)</f>
        <v>0</v>
      </c>
      <c r="HS194" s="517">
        <f>IF(AND(SUM($HK194:HR194)&lt;&gt;1,$GP194=3,$GF194=1,$GI194&gt;0),1,)</f>
        <v>0</v>
      </c>
      <c r="HT194" s="831"/>
      <c r="HU194" s="520">
        <f t="shared" si="684"/>
        <v>0</v>
      </c>
      <c r="HV194" s="521">
        <f t="shared" si="685"/>
        <v>0</v>
      </c>
      <c r="HW194" s="521">
        <f t="shared" si="686"/>
        <v>0</v>
      </c>
      <c r="HX194" s="521">
        <f t="shared" si="687"/>
        <v>0</v>
      </c>
      <c r="HY194" s="521">
        <f t="shared" si="688"/>
        <v>0</v>
      </c>
      <c r="HZ194" s="521">
        <f t="shared" si="689"/>
        <v>0</v>
      </c>
      <c r="IA194" s="521">
        <f t="shared" si="690"/>
        <v>0</v>
      </c>
      <c r="IB194" s="521">
        <f t="shared" si="691"/>
        <v>0</v>
      </c>
      <c r="IC194" s="521">
        <f t="shared" si="692"/>
        <v>0</v>
      </c>
      <c r="ID194" s="521">
        <f t="shared" si="693"/>
        <v>0</v>
      </c>
      <c r="IE194" s="521">
        <f t="shared" si="694"/>
        <v>0</v>
      </c>
      <c r="IF194" s="521">
        <f t="shared" si="695"/>
        <v>0</v>
      </c>
      <c r="IG194" s="521">
        <f t="shared" si="696"/>
        <v>0</v>
      </c>
      <c r="IH194" s="521">
        <f t="shared" si="697"/>
        <v>0</v>
      </c>
      <c r="II194" s="521">
        <f t="shared" si="698"/>
        <v>0</v>
      </c>
      <c r="IJ194" s="521">
        <f t="shared" si="699"/>
        <v>0</v>
      </c>
      <c r="IK194" s="521">
        <f t="shared" si="700"/>
        <v>0</v>
      </c>
      <c r="IL194" s="521">
        <f t="shared" si="701"/>
        <v>0</v>
      </c>
      <c r="IM194" s="521">
        <f t="shared" si="702"/>
        <v>0</v>
      </c>
      <c r="IN194" s="521">
        <f t="shared" si="777"/>
        <v>0</v>
      </c>
      <c r="IO194" s="521">
        <f t="shared" si="778"/>
        <v>0</v>
      </c>
      <c r="IP194" s="521">
        <f t="shared" si="779"/>
        <v>0</v>
      </c>
      <c r="IQ194" s="521">
        <f t="shared" si="780"/>
        <v>0</v>
      </c>
      <c r="IR194" s="521">
        <f t="shared" si="781"/>
        <v>0</v>
      </c>
      <c r="IS194" s="521">
        <f t="shared" si="782"/>
        <v>0</v>
      </c>
      <c r="IT194" s="521">
        <f t="shared" si="783"/>
        <v>0</v>
      </c>
      <c r="IU194" s="521">
        <f t="shared" si="784"/>
        <v>0</v>
      </c>
      <c r="IV194" s="521">
        <f t="shared" si="785"/>
        <v>0</v>
      </c>
      <c r="IW194" s="823">
        <f t="shared" si="786"/>
        <v>0</v>
      </c>
      <c r="IX194" s="521">
        <f t="shared" si="787"/>
        <v>0</v>
      </c>
      <c r="IY194" s="521">
        <f t="shared" si="788"/>
        <v>0</v>
      </c>
      <c r="IZ194" s="823">
        <f t="shared" si="703"/>
        <v>0</v>
      </c>
      <c r="JA194" s="521">
        <f t="shared" si="789"/>
        <v>0</v>
      </c>
      <c r="JB194" s="521">
        <f t="shared" si="790"/>
        <v>0</v>
      </c>
      <c r="JC194" s="521">
        <f t="shared" si="791"/>
        <v>0</v>
      </c>
      <c r="JD194" s="521">
        <f t="shared" si="704"/>
        <v>0</v>
      </c>
      <c r="JE194" s="521">
        <f t="shared" si="705"/>
        <v>0</v>
      </c>
      <c r="JF194" s="521">
        <f t="shared" si="706"/>
        <v>0</v>
      </c>
      <c r="JG194" s="521">
        <f t="shared" si="707"/>
        <v>0</v>
      </c>
      <c r="JH194" s="521">
        <f t="shared" si="708"/>
        <v>0</v>
      </c>
      <c r="JI194" s="521">
        <f t="shared" si="709"/>
        <v>0</v>
      </c>
      <c r="JJ194" s="521">
        <f t="shared" si="710"/>
        <v>0</v>
      </c>
      <c r="JK194" s="521">
        <f t="shared" si="711"/>
        <v>0</v>
      </c>
      <c r="JL194" s="521">
        <f t="shared" si="712"/>
        <v>0</v>
      </c>
      <c r="JM194" s="521">
        <f t="shared" si="713"/>
        <v>0</v>
      </c>
      <c r="JN194" s="521">
        <f t="shared" si="714"/>
        <v>0</v>
      </c>
      <c r="JO194" s="521">
        <f t="shared" si="715"/>
        <v>0</v>
      </c>
      <c r="JP194" s="521">
        <f t="shared" si="716"/>
        <v>0</v>
      </c>
      <c r="JQ194" s="521">
        <f t="shared" si="717"/>
        <v>0</v>
      </c>
      <c r="JR194" s="521">
        <f t="shared" si="718"/>
        <v>0</v>
      </c>
      <c r="JS194" s="521">
        <f t="shared" si="719"/>
        <v>0</v>
      </c>
      <c r="JT194" s="521">
        <f t="shared" si="720"/>
        <v>0</v>
      </c>
      <c r="JU194" s="521">
        <f t="shared" si="721"/>
        <v>0</v>
      </c>
      <c r="JV194" s="521">
        <f t="shared" si="722"/>
        <v>0</v>
      </c>
      <c r="JW194" s="521">
        <f t="shared" si="723"/>
        <v>0</v>
      </c>
      <c r="JX194" s="521">
        <f t="shared" si="724"/>
        <v>0</v>
      </c>
      <c r="JY194" s="521">
        <f t="shared" si="725"/>
        <v>0</v>
      </c>
      <c r="JZ194" s="521">
        <f t="shared" si="726"/>
        <v>0</v>
      </c>
      <c r="KA194" s="521">
        <f t="shared" si="727"/>
        <v>0</v>
      </c>
      <c r="KB194" s="521">
        <f t="shared" si="728"/>
        <v>0</v>
      </c>
      <c r="KC194" s="521">
        <f t="shared" si="729"/>
        <v>0</v>
      </c>
      <c r="KD194" s="521">
        <f t="shared" si="730"/>
        <v>0</v>
      </c>
      <c r="KE194" s="521">
        <f t="shared" si="731"/>
        <v>0</v>
      </c>
      <c r="KF194" s="521">
        <f t="shared" si="792"/>
        <v>0</v>
      </c>
      <c r="KG194" s="521">
        <f t="shared" si="732"/>
        <v>0</v>
      </c>
      <c r="KH194" s="521">
        <f t="shared" si="733"/>
        <v>0</v>
      </c>
      <c r="KI194" s="522">
        <f t="shared" si="734"/>
        <v>0</v>
      </c>
      <c r="KJ194" s="521">
        <f t="shared" si="793"/>
        <v>0</v>
      </c>
      <c r="KK194" s="760">
        <f>IF(H194=1,VLOOKUP(C194,'総括表 (A表)'!$E$12:$AW$542,42,FALSE),)</f>
        <v>0</v>
      </c>
      <c r="KL194" s="524">
        <f t="shared" si="735"/>
        <v>0</v>
      </c>
      <c r="KM194" s="521" t="str">
        <f t="shared" si="614"/>
        <v/>
      </c>
      <c r="KN194" s="521" t="str">
        <f t="shared" si="615"/>
        <v/>
      </c>
      <c r="KO194" s="521" t="str">
        <f t="shared" si="736"/>
        <v/>
      </c>
      <c r="KP194" s="521" t="str">
        <f t="shared" si="616"/>
        <v/>
      </c>
      <c r="KQ194" s="521" t="str">
        <f t="shared" si="617"/>
        <v/>
      </c>
      <c r="KR194" s="521" t="str">
        <f t="shared" si="618"/>
        <v/>
      </c>
      <c r="KS194" s="521" t="str">
        <f t="shared" si="619"/>
        <v/>
      </c>
      <c r="KT194" s="521" t="str">
        <f t="shared" si="620"/>
        <v/>
      </c>
      <c r="KU194" s="760" t="str">
        <f t="shared" si="621"/>
        <v/>
      </c>
      <c r="KV194" s="521" t="str">
        <f t="shared" si="794"/>
        <v/>
      </c>
      <c r="KW194" s="520">
        <f t="shared" si="623"/>
        <v>0</v>
      </c>
      <c r="KX194" s="521" t="str">
        <f t="shared" si="737"/>
        <v/>
      </c>
      <c r="KY194" s="525">
        <f t="shared" si="795"/>
        <v>0</v>
      </c>
      <c r="KZ194" s="521" t="str">
        <f t="shared" si="796"/>
        <v/>
      </c>
      <c r="LA194" s="760" t="str">
        <f t="shared" si="797"/>
        <v/>
      </c>
      <c r="LB194" s="526" t="str">
        <f t="shared" si="627"/>
        <v>○</v>
      </c>
      <c r="LC194" s="520">
        <f t="shared" si="738"/>
        <v>0</v>
      </c>
      <c r="LD194" s="527">
        <f t="shared" si="739"/>
        <v>0</v>
      </c>
      <c r="LE194" s="527" t="str">
        <f t="shared" si="740"/>
        <v/>
      </c>
      <c r="LF194" s="761" t="str">
        <f t="shared" si="741"/>
        <v/>
      </c>
      <c r="LG194" s="735" t="str">
        <f t="shared" si="798"/>
        <v/>
      </c>
      <c r="LH194" s="530" t="str">
        <f t="shared" si="799"/>
        <v>○</v>
      </c>
      <c r="LI194" s="736">
        <f t="shared" si="630"/>
        <v>0</v>
      </c>
      <c r="LJ194" s="761">
        <f t="shared" si="800"/>
        <v>0</v>
      </c>
      <c r="LK194" s="532">
        <f t="shared" si="742"/>
        <v>0</v>
      </c>
      <c r="LL194" s="533" t="str">
        <f t="shared" si="743"/>
        <v>○</v>
      </c>
      <c r="LM194" s="600">
        <f t="shared" si="801"/>
        <v>0</v>
      </c>
      <c r="LN194" s="602" t="str">
        <f t="shared" si="744"/>
        <v>○</v>
      </c>
      <c r="LO194" s="608">
        <f t="shared" si="633"/>
        <v>0</v>
      </c>
      <c r="LP194" s="521" t="str">
        <f t="shared" si="802"/>
        <v/>
      </c>
      <c r="LQ194" s="607">
        <f t="shared" si="803"/>
        <v>0</v>
      </c>
      <c r="LR194" s="521" t="str">
        <f t="shared" si="804"/>
        <v/>
      </c>
      <c r="LS194" s="519" t="str">
        <f t="shared" si="805"/>
        <v/>
      </c>
      <c r="LT194" s="526" t="str">
        <f t="shared" si="638"/>
        <v>○</v>
      </c>
      <c r="LU194" s="601" t="str">
        <f t="shared" si="745"/>
        <v/>
      </c>
      <c r="LV194" s="601">
        <f t="shared" si="746"/>
        <v>0</v>
      </c>
      <c r="LW194" s="761">
        <f t="shared" si="806"/>
        <v>0</v>
      </c>
      <c r="LX194" s="735">
        <f t="shared" si="807"/>
        <v>0</v>
      </c>
      <c r="LY194" s="530" t="str">
        <f t="shared" si="641"/>
        <v>○</v>
      </c>
      <c r="LZ194" s="736">
        <f t="shared" si="808"/>
        <v>0</v>
      </c>
      <c r="MA194" s="761">
        <f t="shared" si="809"/>
        <v>0</v>
      </c>
      <c r="MB194" s="532">
        <f t="shared" si="810"/>
        <v>0</v>
      </c>
      <c r="MC194" s="533" t="str">
        <f t="shared" si="747"/>
        <v>○</v>
      </c>
      <c r="MD194" s="473">
        <f>IF(AND($H194=1,$T194=1),SUMIF($E$14:$E$213,E194,$CA$14:CA393),0)</f>
        <v>0</v>
      </c>
      <c r="ME194" s="856" t="str">
        <f t="shared" si="645"/>
        <v>○</v>
      </c>
      <c r="MF194" s="869" t="str">
        <f t="shared" si="748"/>
        <v/>
      </c>
      <c r="MG194" s="870" t="str">
        <f t="shared" si="811"/>
        <v/>
      </c>
      <c r="MH194" s="871" t="str">
        <f t="shared" si="812"/>
        <v/>
      </c>
      <c r="MI194" s="872" t="str">
        <f t="shared" si="749"/>
        <v/>
      </c>
      <c r="MJ194" s="873" t="str">
        <f t="shared" si="813"/>
        <v/>
      </c>
      <c r="MK194" s="874">
        <f t="shared" si="814"/>
        <v>0</v>
      </c>
    </row>
    <row r="195" spans="1:349" s="739" customFormat="1" ht="18.649999999999999" customHeight="1">
      <c r="A195" s="610">
        <f t="shared" si="815"/>
        <v>0</v>
      </c>
      <c r="B195" s="610">
        <f t="shared" si="816"/>
        <v>0</v>
      </c>
      <c r="C195" s="610">
        <f t="shared" si="817"/>
        <v>0</v>
      </c>
      <c r="D195" s="610">
        <f t="shared" si="818"/>
        <v>0</v>
      </c>
      <c r="E195" s="610">
        <f t="shared" si="819"/>
        <v>0</v>
      </c>
      <c r="F195" s="610">
        <f t="shared" si="820"/>
        <v>0</v>
      </c>
      <c r="G195" s="610">
        <f t="shared" si="821"/>
        <v>0</v>
      </c>
      <c r="H195" s="610">
        <f t="shared" si="822"/>
        <v>0</v>
      </c>
      <c r="I195" s="611">
        <f t="shared" si="576"/>
        <v>182</v>
      </c>
      <c r="J195" s="719"/>
      <c r="K195" s="720"/>
      <c r="L195" s="720"/>
      <c r="M195" s="720"/>
      <c r="N195" s="924"/>
      <c r="O195" s="918"/>
      <c r="P195" s="742"/>
      <c r="Q195" s="637">
        <f t="shared" si="650"/>
        <v>0</v>
      </c>
      <c r="R195" s="723"/>
      <c r="S195" s="724"/>
      <c r="T195" s="724"/>
      <c r="U195" s="724"/>
      <c r="V195" s="762">
        <f t="shared" si="823"/>
        <v>0</v>
      </c>
      <c r="W195" s="741"/>
      <c r="X195" s="745"/>
      <c r="Y195" s="745"/>
      <c r="Z195" s="741"/>
      <c r="AA195" s="639" t="str">
        <f t="shared" si="651"/>
        <v/>
      </c>
      <c r="AB195" s="640" t="str">
        <f t="shared" si="652"/>
        <v/>
      </c>
      <c r="AC195" s="731"/>
      <c r="AD195" s="641">
        <f t="shared" si="653"/>
        <v>0</v>
      </c>
      <c r="AE195" s="729"/>
      <c r="AF195" s="728">
        <f>'整理番号表 （R6時） '!$AC195</f>
        <v>0</v>
      </c>
      <c r="AG195" s="730">
        <f t="shared" si="824"/>
        <v>0</v>
      </c>
      <c r="AH195" s="731"/>
      <c r="AI195" s="731"/>
      <c r="AJ195" s="639">
        <f>IF(AI195&lt;&gt;0,VLOOKUP(AI195,'整理番号表 （R6時） '!$B$20:$F$47,2,FALSE),)</f>
        <v>0</v>
      </c>
      <c r="AK195" s="733"/>
      <c r="AL195" s="733"/>
      <c r="AM195" s="733"/>
      <c r="AN195" s="752"/>
      <c r="AO195" s="644" t="str">
        <f>IF(AND($S195=1,$AN195&lt;&gt;0),VLOOKUP(AN195,'整理番号表 （R6時） '!$P$6:$Q$39,2,FALSE),IF(AND($T195=1,$AN195&gt;0,$AN195&lt;=8),VLOOKUP($AN195,'整理番号表 （R6時） '!$P$6:$Q$13,2,FALSE),IF($AN195&gt;=9,"ﾘｰｽは1～8の数字を選択","")))</f>
        <v/>
      </c>
      <c r="AP195" s="865"/>
      <c r="AQ195" s="645">
        <f t="shared" si="654"/>
        <v>0</v>
      </c>
      <c r="AR195" s="810"/>
      <c r="AS195" s="741"/>
      <c r="AT195" s="756"/>
      <c r="AU195" s="757"/>
      <c r="AV195" s="755"/>
      <c r="AW195" s="752"/>
      <c r="AX195" s="751">
        <f>IF(AW195&lt;&gt;0,VLOOKUP(AW195,'整理番号表 （R6時） '!$P$43:$R$49,2,FALSE),)</f>
        <v>0</v>
      </c>
      <c r="AY195" s="758"/>
      <c r="AZ195" s="757"/>
      <c r="BA195" s="755"/>
      <c r="BB195" s="754"/>
      <c r="BC195" s="759">
        <f t="shared" si="655"/>
        <v>0</v>
      </c>
      <c r="BD195" s="763">
        <f t="shared" si="757"/>
        <v>0</v>
      </c>
      <c r="BE195" s="759">
        <f t="shared" si="656"/>
        <v>0</v>
      </c>
      <c r="BF195" s="508"/>
      <c r="BG195" s="508"/>
      <c r="BH195" s="508"/>
      <c r="BI195" s="509"/>
      <c r="BJ195" s="770" t="str">
        <f t="shared" si="657"/>
        <v/>
      </c>
      <c r="BK195" s="772" t="str">
        <f t="shared" si="658"/>
        <v/>
      </c>
      <c r="BL195" s="648">
        <f t="shared" si="659"/>
        <v>0</v>
      </c>
      <c r="BM195" s="836"/>
      <c r="BN195" s="748"/>
      <c r="BO195" s="593"/>
      <c r="BP195" s="902"/>
      <c r="BQ195" s="756"/>
      <c r="BR195" s="756"/>
      <c r="BS195" s="756"/>
      <c r="BT195" s="929" t="str">
        <f t="shared" si="825"/>
        <v/>
      </c>
      <c r="BU195" s="911"/>
      <c r="BV195" s="752"/>
      <c r="BW195" s="751">
        <f>IF(BV195&lt;&gt;0,VLOOKUP(BV195,'整理番号表 （R6時） '!$P$43:$R$49,2,FALSE),)</f>
        <v>0</v>
      </c>
      <c r="BX195" s="758"/>
      <c r="BY195" s="757"/>
      <c r="BZ195" s="759" t="str">
        <f t="shared" si="660"/>
        <v/>
      </c>
      <c r="CA195" s="712"/>
      <c r="CB195" s="759">
        <f t="shared" si="661"/>
        <v>0</v>
      </c>
      <c r="CC195" s="763" t="str">
        <f t="shared" si="758"/>
        <v/>
      </c>
      <c r="CD195" s="754"/>
      <c r="CE195" s="754"/>
      <c r="CF195" s="759">
        <f t="shared" si="662"/>
        <v>0</v>
      </c>
      <c r="CG195" s="748"/>
      <c r="CH195" s="748"/>
      <c r="CI195" s="622"/>
      <c r="CJ195" s="853"/>
      <c r="CK195" s="854"/>
      <c r="CL195" s="665" t="str">
        <f t="shared" si="663"/>
        <v/>
      </c>
      <c r="CM195" s="666" t="str">
        <f t="shared" si="759"/>
        <v/>
      </c>
      <c r="CN195" s="744"/>
      <c r="CO195" s="496"/>
      <c r="CP195" s="762" t="str">
        <f t="shared" si="760"/>
        <v/>
      </c>
      <c r="CQ195" s="740"/>
      <c r="CR195" s="749"/>
      <c r="CS195" s="740"/>
      <c r="CT195" s="740"/>
      <c r="CU195" s="740"/>
      <c r="CV195" s="649" t="str">
        <f t="shared" si="664"/>
        <v/>
      </c>
      <c r="CW195" s="547">
        <f t="shared" si="665"/>
        <v>0</v>
      </c>
      <c r="CX195" s="762" t="str">
        <f t="shared" si="761"/>
        <v/>
      </c>
      <c r="CY195" s="715"/>
      <c r="CZ195" s="740"/>
      <c r="DA195" s="715"/>
      <c r="DB195" s="715"/>
      <c r="DC195" s="714"/>
      <c r="DD195" s="649" t="str">
        <f t="shared" si="666"/>
        <v/>
      </c>
      <c r="DE195" s="547" t="str">
        <f t="shared" si="667"/>
        <v/>
      </c>
      <c r="DF195" s="762">
        <f t="shared" si="668"/>
        <v>0</v>
      </c>
      <c r="DG195" s="762" t="str">
        <f t="shared" si="669"/>
        <v/>
      </c>
      <c r="DH195" s="762">
        <f t="shared" si="670"/>
        <v>0</v>
      </c>
      <c r="DI195" s="762">
        <f t="shared" si="671"/>
        <v>0</v>
      </c>
      <c r="DJ195" s="762">
        <f t="shared" si="672"/>
        <v>0</v>
      </c>
      <c r="DK195" s="762">
        <f t="shared" si="673"/>
        <v>0</v>
      </c>
      <c r="DL195" s="762">
        <f t="shared" si="674"/>
        <v>0</v>
      </c>
      <c r="DM195" s="762" t="str">
        <f t="shared" si="675"/>
        <v/>
      </c>
      <c r="DN195" s="855"/>
      <c r="DO195" s="661">
        <f t="shared" si="828"/>
        <v>0</v>
      </c>
      <c r="DP195" s="336">
        <f t="shared" si="828"/>
        <v>0</v>
      </c>
      <c r="DQ195" s="336">
        <f t="shared" si="828"/>
        <v>0</v>
      </c>
      <c r="DR195" s="336">
        <f t="shared" si="828"/>
        <v>0</v>
      </c>
      <c r="DS195" s="336">
        <f t="shared" si="828"/>
        <v>0</v>
      </c>
      <c r="DT195" s="336">
        <f t="shared" si="828"/>
        <v>0</v>
      </c>
      <c r="DU195" s="336">
        <f t="shared" si="763"/>
        <v>0</v>
      </c>
      <c r="DV195" s="336">
        <f t="shared" si="829"/>
        <v>0</v>
      </c>
      <c r="DW195" s="336">
        <f t="shared" si="829"/>
        <v>0</v>
      </c>
      <c r="DX195" s="336">
        <f t="shared" si="829"/>
        <v>0</v>
      </c>
      <c r="DY195" s="336">
        <f t="shared" si="829"/>
        <v>0</v>
      </c>
      <c r="DZ195" s="336">
        <f t="shared" si="829"/>
        <v>0</v>
      </c>
      <c r="EA195" s="336">
        <f t="shared" si="829"/>
        <v>0</v>
      </c>
      <c r="EB195" s="336">
        <f t="shared" si="765"/>
        <v>0</v>
      </c>
      <c r="EC195" s="336">
        <f t="shared" si="766"/>
        <v>0</v>
      </c>
      <c r="ED195" s="336">
        <f t="shared" si="767"/>
        <v>0</v>
      </c>
      <c r="EE195" s="336">
        <f t="shared" si="768"/>
        <v>0</v>
      </c>
      <c r="EF195" s="336">
        <f t="shared" si="769"/>
        <v>0</v>
      </c>
      <c r="EG195" s="390">
        <f t="shared" si="770"/>
        <v>0</v>
      </c>
      <c r="EH195" s="650">
        <f t="shared" si="676"/>
        <v>0</v>
      </c>
      <c r="EI195" s="650">
        <f>IF($AA195=1,IF(SUM($EH195:EH195)&lt;&gt;1,IF(SUM(GR195,HC195,HL195)&gt;0,1,),),)</f>
        <v>0</v>
      </c>
      <c r="EJ195" s="650">
        <f>IF($AA195=1,IF(SUM($EH195:EI195)&lt;&gt;1,IF(SUM(GS195,HD195,HM195)&gt;0,1,),),)</f>
        <v>0</v>
      </c>
      <c r="EK195" s="650">
        <f>IF($AA195=1,IF(SUM($EH195:EJ195)&lt;&gt;1,IF(SUM(GT195,HE195,HN195)&gt;0,1,),),)</f>
        <v>0</v>
      </c>
      <c r="EL195" s="650">
        <f>IF($AA195=1,IF(SUM($EH195:EK195)&lt;&gt;1,IF(SUM(GU195,GZ195,HF195,HO195)&gt;0,1,),),)</f>
        <v>0</v>
      </c>
      <c r="EM195" s="650">
        <f>IF($AA195=1,IF(SUM($EH195:EK195)&lt;&gt;1,IF(SUM(GV195,HG195,HP195)&gt;0,1,),),)</f>
        <v>0</v>
      </c>
      <c r="EN195" s="650">
        <f>IF($AA195=1,IF(SUM($EH195:EL195)&lt;&gt;1,IF(SUM(GW195,HH195,HQ195)&gt;0,1,),),)</f>
        <v>0</v>
      </c>
      <c r="EO195" s="650">
        <f>IF($AA195=1,IF(SUM($EH195:EM195)&lt;&gt;1,IF(SUM(GX195,HI195,HR195)&gt;0,1,),),)</f>
        <v>0</v>
      </c>
      <c r="EP195" s="650">
        <f>IF($AA195=1,IF(SUM($EH195:EO195)&lt;&gt;1,IF(SUM(GY195,HJ195,HS195,HA195)&gt;0,1,),),)</f>
        <v>0</v>
      </c>
      <c r="EQ195" s="818"/>
      <c r="ER195" s="818"/>
      <c r="ES195" s="818"/>
      <c r="ET195" s="818"/>
      <c r="EU195" s="818"/>
      <c r="EV195" s="818"/>
      <c r="EW195" s="59"/>
      <c r="EX195" s="59"/>
      <c r="EY195" s="59"/>
      <c r="EZ195" s="59"/>
      <c r="FA195" s="59"/>
      <c r="FB195" s="650">
        <f t="shared" si="589"/>
        <v>0</v>
      </c>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11"/>
      <c r="GB195" s="59"/>
      <c r="GC195" s="932"/>
      <c r="GD195" s="662"/>
      <c r="GE195" s="512"/>
      <c r="GF195" s="513"/>
      <c r="GG195" s="514"/>
      <c r="GH195" s="514"/>
      <c r="GI195" s="515">
        <f t="shared" si="771"/>
        <v>0</v>
      </c>
      <c r="GJ195" s="516">
        <f t="shared" si="772"/>
        <v>0</v>
      </c>
      <c r="GK195" s="517">
        <f t="shared" si="592"/>
        <v>0</v>
      </c>
      <c r="GL195" s="518">
        <f t="shared" si="773"/>
        <v>0</v>
      </c>
      <c r="GM195" s="518">
        <f t="shared" si="774"/>
        <v>0</v>
      </c>
      <c r="GN195" s="518">
        <f t="shared" si="775"/>
        <v>0</v>
      </c>
      <c r="GO195" s="518">
        <f t="shared" si="776"/>
        <v>0</v>
      </c>
      <c r="GP195" s="517">
        <f t="shared" si="677"/>
        <v>0</v>
      </c>
      <c r="GQ195" s="517">
        <f t="shared" si="678"/>
        <v>0</v>
      </c>
      <c r="GR195" s="517">
        <f>IF($GF195&lt;&gt;1,IF(AND(SUM($GQ195:GQ195)&lt;&gt;1),IF($GI195&gt;=10,1,),),0)</f>
        <v>0</v>
      </c>
      <c r="GS195" s="517">
        <f>IF($GF195&lt;&gt;1,IF(AND(SUM($GQ195:GR195)&lt;&gt;1),IF(AND($GE195=1,$GI195&gt;=4),1,),),0)</f>
        <v>0</v>
      </c>
      <c r="GT195" s="517">
        <f>IF($GF195&lt;&gt;1,IF(AND(SUM($GQ195:GS195)&lt;&gt;1),IF(AND($GE195=1,$GI195&gt;=2),1,),),0)</f>
        <v>0</v>
      </c>
      <c r="GU195" s="517">
        <f>IF($GF195&lt;&gt;1,IF(AND(SUM($GQ195:GT195)&lt;&gt;1),IF(AND($GE195=1,$GI195&gt;0),1,),),0)</f>
        <v>0</v>
      </c>
      <c r="GV195" s="517">
        <f>IF($GF195&lt;&gt;1,IF(AND(SUM($GQ195:GU195)&lt;&gt;1),IF($GI195&gt;=4,1,),),0)</f>
        <v>0</v>
      </c>
      <c r="GW195" s="517">
        <f>IF($GF195&lt;&gt;1,IF(AND(SUM($GQ195:GV195)&lt;&gt;1),IF($GE195=1,1,),),0)</f>
        <v>0</v>
      </c>
      <c r="GX195" s="517">
        <f>IF($GF195&lt;&gt;1,IF(AND(SUM($GQ195:GW195)&lt;&gt;1),IF($GI195&gt;=2,1,),),0)</f>
        <v>0</v>
      </c>
      <c r="GY195" s="517">
        <f>IF($GF195&lt;&gt;1,IF(AND(SUM($GQ195:GX195)&lt;&gt;1),IF($GI195&gt;0,1,),),0)</f>
        <v>0</v>
      </c>
      <c r="GZ195" s="517">
        <f t="shared" si="679"/>
        <v>0</v>
      </c>
      <c r="HA195" s="517">
        <f>IF(AND(SUM($GZ195:GZ195)&lt;&gt;1,$GP195=4,$GF195=1,$GI195&gt;0),1,0)</f>
        <v>0</v>
      </c>
      <c r="HB195" s="517">
        <f t="shared" si="680"/>
        <v>0</v>
      </c>
      <c r="HC195" s="517">
        <f t="shared" si="681"/>
        <v>0</v>
      </c>
      <c r="HD195" s="517">
        <f>IF(AND($GP195=2,SUM($HB195:HC195)&lt;&gt;1),IF(AND($GE195=1,$GJ195&gt;=0.2),1,),)</f>
        <v>0</v>
      </c>
      <c r="HE195" s="517">
        <f>IF(AND($GP195=2,SUM($HB195:HD195)&lt;&gt;1),IF(AND($GE195=1,$GJ195&gt;=0.1),1,),)</f>
        <v>0</v>
      </c>
      <c r="HF195" s="517">
        <f>IF(AND($GP195=2,SUM($HB195:HE195)&lt;&gt;1),IF(AND($GE195=1,$GI195&gt;0),1,),)</f>
        <v>0</v>
      </c>
      <c r="HG195" s="517">
        <f>IF(AND($GP195=2,SUM($HB195:HF195)&lt;&gt;1),IF($GJ195&gt;=0.2,1,),)</f>
        <v>0</v>
      </c>
      <c r="HH195" s="517">
        <f>IF(AND($GP195=2,SUM($HB195:HG195)&lt;&gt;1),IF($GE195=1,1,),)</f>
        <v>0</v>
      </c>
      <c r="HI195" s="517">
        <f>IF(AND($GP195=2,SUM($HB195:HH195)&lt;&gt;1),IF($GJ195&gt;=0.1,1,),)</f>
        <v>0</v>
      </c>
      <c r="HJ195" s="517">
        <f>IF(AND(SUM($HB195:HI195)&lt;&gt;1,$GP195=2,$GI195&gt;0),1,)</f>
        <v>0</v>
      </c>
      <c r="HK195" s="517">
        <f t="shared" si="682"/>
        <v>0</v>
      </c>
      <c r="HL195" s="517">
        <f t="shared" si="683"/>
        <v>0</v>
      </c>
      <c r="HM195" s="517">
        <f>IF(AND($GP195=3,SUM($HK195:HL195)&lt;&gt;1),IF(AND($GE195=1,$GJ195&gt;=0.1),1,),)</f>
        <v>0</v>
      </c>
      <c r="HN195" s="517">
        <f>IF(AND($GP195=3,SUM($HK195:HM195)&lt;&gt;1),IF(AND($GE195=1,$GJ195&gt;=0.05),1,),)</f>
        <v>0</v>
      </c>
      <c r="HO195" s="517">
        <f>IF(AND($GP195=3,SUM($HK195:HN195)&lt;&gt;1),IF(AND($GE195=1,$GI195&gt;0),1,),)</f>
        <v>0</v>
      </c>
      <c r="HP195" s="517">
        <f>IF(AND($GP195=3,SUM($HK195:HO195)&lt;&gt;1),IF($GJ195&gt;=0.1,1,),)</f>
        <v>0</v>
      </c>
      <c r="HQ195" s="517">
        <f>IF(AND($GP195=3,SUM($HK195:HP195)&lt;&gt;1),IF($GE195=1,1,),)</f>
        <v>0</v>
      </c>
      <c r="HR195" s="517">
        <f>IF(AND($GP195=3,SUM($HK195:HQ195)&lt;&gt;1),IF($GJ195&gt;=0.05,1,),)</f>
        <v>0</v>
      </c>
      <c r="HS195" s="517">
        <f>IF(AND(SUM($HK195:HR195)&lt;&gt;1,$GP195=3,$GF195=1,$GI195&gt;0),1,)</f>
        <v>0</v>
      </c>
      <c r="HT195" s="831"/>
      <c r="HU195" s="520">
        <f t="shared" si="684"/>
        <v>0</v>
      </c>
      <c r="HV195" s="521">
        <f t="shared" si="685"/>
        <v>0</v>
      </c>
      <c r="HW195" s="521">
        <f t="shared" si="686"/>
        <v>0</v>
      </c>
      <c r="HX195" s="521">
        <f t="shared" si="687"/>
        <v>0</v>
      </c>
      <c r="HY195" s="521">
        <f t="shared" si="688"/>
        <v>0</v>
      </c>
      <c r="HZ195" s="521">
        <f t="shared" si="689"/>
        <v>0</v>
      </c>
      <c r="IA195" s="521">
        <f t="shared" si="690"/>
        <v>0</v>
      </c>
      <c r="IB195" s="521">
        <f t="shared" si="691"/>
        <v>0</v>
      </c>
      <c r="IC195" s="521">
        <f t="shared" si="692"/>
        <v>0</v>
      </c>
      <c r="ID195" s="521">
        <f t="shared" si="693"/>
        <v>0</v>
      </c>
      <c r="IE195" s="521">
        <f t="shared" si="694"/>
        <v>0</v>
      </c>
      <c r="IF195" s="521">
        <f t="shared" si="695"/>
        <v>0</v>
      </c>
      <c r="IG195" s="521">
        <f t="shared" si="696"/>
        <v>0</v>
      </c>
      <c r="IH195" s="521">
        <f t="shared" si="697"/>
        <v>0</v>
      </c>
      <c r="II195" s="521">
        <f t="shared" si="698"/>
        <v>0</v>
      </c>
      <c r="IJ195" s="521">
        <f t="shared" si="699"/>
        <v>0</v>
      </c>
      <c r="IK195" s="521">
        <f t="shared" si="700"/>
        <v>0</v>
      </c>
      <c r="IL195" s="521">
        <f t="shared" si="701"/>
        <v>0</v>
      </c>
      <c r="IM195" s="521">
        <f t="shared" si="702"/>
        <v>0</v>
      </c>
      <c r="IN195" s="521">
        <f t="shared" si="777"/>
        <v>0</v>
      </c>
      <c r="IO195" s="521">
        <f t="shared" si="778"/>
        <v>0</v>
      </c>
      <c r="IP195" s="521">
        <f t="shared" si="779"/>
        <v>0</v>
      </c>
      <c r="IQ195" s="521">
        <f t="shared" si="780"/>
        <v>0</v>
      </c>
      <c r="IR195" s="521">
        <f t="shared" si="781"/>
        <v>0</v>
      </c>
      <c r="IS195" s="521">
        <f t="shared" si="782"/>
        <v>0</v>
      </c>
      <c r="IT195" s="521">
        <f t="shared" si="783"/>
        <v>0</v>
      </c>
      <c r="IU195" s="521">
        <f t="shared" si="784"/>
        <v>0</v>
      </c>
      <c r="IV195" s="521">
        <f t="shared" si="785"/>
        <v>0</v>
      </c>
      <c r="IW195" s="823">
        <f t="shared" si="786"/>
        <v>0</v>
      </c>
      <c r="IX195" s="521">
        <f t="shared" si="787"/>
        <v>0</v>
      </c>
      <c r="IY195" s="521">
        <f t="shared" si="788"/>
        <v>0</v>
      </c>
      <c r="IZ195" s="823">
        <f t="shared" si="703"/>
        <v>0</v>
      </c>
      <c r="JA195" s="521">
        <f t="shared" si="789"/>
        <v>0</v>
      </c>
      <c r="JB195" s="521">
        <f t="shared" si="790"/>
        <v>0</v>
      </c>
      <c r="JC195" s="521">
        <f t="shared" si="791"/>
        <v>0</v>
      </c>
      <c r="JD195" s="521">
        <f t="shared" si="704"/>
        <v>0</v>
      </c>
      <c r="JE195" s="521">
        <f t="shared" si="705"/>
        <v>0</v>
      </c>
      <c r="JF195" s="521">
        <f t="shared" si="706"/>
        <v>0</v>
      </c>
      <c r="JG195" s="521">
        <f t="shared" si="707"/>
        <v>0</v>
      </c>
      <c r="JH195" s="521">
        <f t="shared" si="708"/>
        <v>0</v>
      </c>
      <c r="JI195" s="521">
        <f t="shared" si="709"/>
        <v>0</v>
      </c>
      <c r="JJ195" s="521">
        <f t="shared" si="710"/>
        <v>0</v>
      </c>
      <c r="JK195" s="521">
        <f t="shared" si="711"/>
        <v>0</v>
      </c>
      <c r="JL195" s="521">
        <f t="shared" si="712"/>
        <v>0</v>
      </c>
      <c r="JM195" s="521">
        <f t="shared" si="713"/>
        <v>0</v>
      </c>
      <c r="JN195" s="521">
        <f t="shared" si="714"/>
        <v>0</v>
      </c>
      <c r="JO195" s="521">
        <f t="shared" si="715"/>
        <v>0</v>
      </c>
      <c r="JP195" s="521">
        <f t="shared" si="716"/>
        <v>0</v>
      </c>
      <c r="JQ195" s="521">
        <f t="shared" si="717"/>
        <v>0</v>
      </c>
      <c r="JR195" s="521">
        <f t="shared" si="718"/>
        <v>0</v>
      </c>
      <c r="JS195" s="521">
        <f t="shared" si="719"/>
        <v>0</v>
      </c>
      <c r="JT195" s="521">
        <f t="shared" si="720"/>
        <v>0</v>
      </c>
      <c r="JU195" s="521">
        <f t="shared" si="721"/>
        <v>0</v>
      </c>
      <c r="JV195" s="521">
        <f t="shared" si="722"/>
        <v>0</v>
      </c>
      <c r="JW195" s="521">
        <f t="shared" si="723"/>
        <v>0</v>
      </c>
      <c r="JX195" s="521">
        <f t="shared" si="724"/>
        <v>0</v>
      </c>
      <c r="JY195" s="521">
        <f t="shared" si="725"/>
        <v>0</v>
      </c>
      <c r="JZ195" s="521">
        <f t="shared" si="726"/>
        <v>0</v>
      </c>
      <c r="KA195" s="521">
        <f t="shared" si="727"/>
        <v>0</v>
      </c>
      <c r="KB195" s="521">
        <f t="shared" si="728"/>
        <v>0</v>
      </c>
      <c r="KC195" s="521">
        <f t="shared" si="729"/>
        <v>0</v>
      </c>
      <c r="KD195" s="521">
        <f t="shared" si="730"/>
        <v>0</v>
      </c>
      <c r="KE195" s="521">
        <f t="shared" si="731"/>
        <v>0</v>
      </c>
      <c r="KF195" s="521">
        <f t="shared" si="792"/>
        <v>0</v>
      </c>
      <c r="KG195" s="521">
        <f t="shared" si="732"/>
        <v>0</v>
      </c>
      <c r="KH195" s="521">
        <f t="shared" si="733"/>
        <v>0</v>
      </c>
      <c r="KI195" s="522">
        <f t="shared" si="734"/>
        <v>0</v>
      </c>
      <c r="KJ195" s="521">
        <f t="shared" si="793"/>
        <v>0</v>
      </c>
      <c r="KK195" s="760">
        <f>IF(H195=1,VLOOKUP(C195,'総括表 (A表)'!$E$12:$AW$542,42,FALSE),)</f>
        <v>0</v>
      </c>
      <c r="KL195" s="524">
        <f t="shared" si="735"/>
        <v>0</v>
      </c>
      <c r="KM195" s="521" t="str">
        <f t="shared" si="614"/>
        <v/>
      </c>
      <c r="KN195" s="521" t="str">
        <f t="shared" si="615"/>
        <v/>
      </c>
      <c r="KO195" s="521" t="str">
        <f t="shared" si="736"/>
        <v/>
      </c>
      <c r="KP195" s="521" t="str">
        <f t="shared" si="616"/>
        <v/>
      </c>
      <c r="KQ195" s="521" t="str">
        <f t="shared" si="617"/>
        <v/>
      </c>
      <c r="KR195" s="521" t="str">
        <f t="shared" si="618"/>
        <v/>
      </c>
      <c r="KS195" s="521" t="str">
        <f t="shared" si="619"/>
        <v/>
      </c>
      <c r="KT195" s="521" t="str">
        <f t="shared" si="620"/>
        <v/>
      </c>
      <c r="KU195" s="760" t="str">
        <f t="shared" si="621"/>
        <v/>
      </c>
      <c r="KV195" s="521" t="str">
        <f t="shared" si="794"/>
        <v/>
      </c>
      <c r="KW195" s="520">
        <f t="shared" si="623"/>
        <v>0</v>
      </c>
      <c r="KX195" s="521" t="str">
        <f t="shared" si="737"/>
        <v/>
      </c>
      <c r="KY195" s="525">
        <f t="shared" si="795"/>
        <v>0</v>
      </c>
      <c r="KZ195" s="521" t="str">
        <f t="shared" si="796"/>
        <v/>
      </c>
      <c r="LA195" s="760" t="str">
        <f t="shared" si="797"/>
        <v/>
      </c>
      <c r="LB195" s="526" t="str">
        <f t="shared" si="627"/>
        <v>○</v>
      </c>
      <c r="LC195" s="520">
        <f t="shared" si="738"/>
        <v>0</v>
      </c>
      <c r="LD195" s="527">
        <f t="shared" si="739"/>
        <v>0</v>
      </c>
      <c r="LE195" s="527" t="str">
        <f t="shared" si="740"/>
        <v/>
      </c>
      <c r="LF195" s="761" t="str">
        <f t="shared" si="741"/>
        <v/>
      </c>
      <c r="LG195" s="735" t="str">
        <f t="shared" si="798"/>
        <v/>
      </c>
      <c r="LH195" s="530" t="str">
        <f t="shared" si="799"/>
        <v>○</v>
      </c>
      <c r="LI195" s="736">
        <f t="shared" si="630"/>
        <v>0</v>
      </c>
      <c r="LJ195" s="761">
        <f t="shared" si="800"/>
        <v>0</v>
      </c>
      <c r="LK195" s="532">
        <f t="shared" si="742"/>
        <v>0</v>
      </c>
      <c r="LL195" s="533" t="str">
        <f t="shared" si="743"/>
        <v>○</v>
      </c>
      <c r="LM195" s="600">
        <f t="shared" si="801"/>
        <v>0</v>
      </c>
      <c r="LN195" s="602" t="str">
        <f t="shared" si="744"/>
        <v>○</v>
      </c>
      <c r="LO195" s="608">
        <f t="shared" si="633"/>
        <v>0</v>
      </c>
      <c r="LP195" s="521" t="str">
        <f t="shared" si="802"/>
        <v/>
      </c>
      <c r="LQ195" s="607">
        <f t="shared" si="803"/>
        <v>0</v>
      </c>
      <c r="LR195" s="521" t="str">
        <f t="shared" si="804"/>
        <v/>
      </c>
      <c r="LS195" s="519" t="str">
        <f t="shared" si="805"/>
        <v/>
      </c>
      <c r="LT195" s="526" t="str">
        <f t="shared" si="638"/>
        <v>○</v>
      </c>
      <c r="LU195" s="601" t="str">
        <f t="shared" si="745"/>
        <v/>
      </c>
      <c r="LV195" s="601">
        <f t="shared" si="746"/>
        <v>0</v>
      </c>
      <c r="LW195" s="761">
        <f t="shared" si="806"/>
        <v>0</v>
      </c>
      <c r="LX195" s="735">
        <f t="shared" si="807"/>
        <v>0</v>
      </c>
      <c r="LY195" s="530" t="str">
        <f t="shared" si="641"/>
        <v>○</v>
      </c>
      <c r="LZ195" s="736">
        <f t="shared" si="808"/>
        <v>0</v>
      </c>
      <c r="MA195" s="761">
        <f t="shared" si="809"/>
        <v>0</v>
      </c>
      <c r="MB195" s="532">
        <f t="shared" si="810"/>
        <v>0</v>
      </c>
      <c r="MC195" s="533" t="str">
        <f t="shared" si="747"/>
        <v>○</v>
      </c>
      <c r="MD195" s="473">
        <f>IF(AND($H195=1,$T195=1),SUMIF($E$14:$E$213,E195,$CA$14:CA394),0)</f>
        <v>0</v>
      </c>
      <c r="ME195" s="856" t="str">
        <f t="shared" si="645"/>
        <v>○</v>
      </c>
      <c r="MF195" s="869" t="str">
        <f t="shared" si="748"/>
        <v/>
      </c>
      <c r="MG195" s="870" t="str">
        <f t="shared" si="811"/>
        <v/>
      </c>
      <c r="MH195" s="871" t="str">
        <f t="shared" si="812"/>
        <v/>
      </c>
      <c r="MI195" s="872" t="str">
        <f t="shared" si="749"/>
        <v/>
      </c>
      <c r="MJ195" s="873" t="str">
        <f t="shared" si="813"/>
        <v/>
      </c>
      <c r="MK195" s="874">
        <f t="shared" si="814"/>
        <v>0</v>
      </c>
    </row>
    <row r="196" spans="1:349" s="739" customFormat="1" ht="18.649999999999999" customHeight="1">
      <c r="A196" s="610">
        <f t="shared" si="815"/>
        <v>0</v>
      </c>
      <c r="B196" s="610">
        <f t="shared" si="816"/>
        <v>0</v>
      </c>
      <c r="C196" s="610">
        <f t="shared" si="817"/>
        <v>0</v>
      </c>
      <c r="D196" s="610">
        <f t="shared" si="818"/>
        <v>0</v>
      </c>
      <c r="E196" s="610">
        <f t="shared" si="819"/>
        <v>0</v>
      </c>
      <c r="F196" s="610">
        <f t="shared" si="820"/>
        <v>0</v>
      </c>
      <c r="G196" s="610">
        <f t="shared" si="821"/>
        <v>0</v>
      </c>
      <c r="H196" s="610">
        <f t="shared" si="822"/>
        <v>0</v>
      </c>
      <c r="I196" s="611">
        <f t="shared" si="576"/>
        <v>183</v>
      </c>
      <c r="J196" s="719"/>
      <c r="K196" s="720"/>
      <c r="L196" s="720"/>
      <c r="M196" s="720"/>
      <c r="N196" s="924"/>
      <c r="O196" s="918"/>
      <c r="P196" s="742"/>
      <c r="Q196" s="637">
        <f t="shared" si="650"/>
        <v>0</v>
      </c>
      <c r="R196" s="723"/>
      <c r="S196" s="724"/>
      <c r="T196" s="724"/>
      <c r="U196" s="724"/>
      <c r="V196" s="762">
        <f t="shared" si="823"/>
        <v>0</v>
      </c>
      <c r="W196" s="741"/>
      <c r="X196" s="745"/>
      <c r="Y196" s="745"/>
      <c r="Z196" s="741"/>
      <c r="AA196" s="639" t="str">
        <f t="shared" si="651"/>
        <v/>
      </c>
      <c r="AB196" s="640" t="str">
        <f t="shared" si="652"/>
        <v/>
      </c>
      <c r="AC196" s="731"/>
      <c r="AD196" s="641">
        <f t="shared" si="653"/>
        <v>0</v>
      </c>
      <c r="AE196" s="729"/>
      <c r="AF196" s="728">
        <f>'整理番号表 （R6時） '!$AC196</f>
        <v>0</v>
      </c>
      <c r="AG196" s="730">
        <f t="shared" si="824"/>
        <v>0</v>
      </c>
      <c r="AH196" s="731"/>
      <c r="AI196" s="731"/>
      <c r="AJ196" s="639">
        <f>IF(AI196&lt;&gt;0,VLOOKUP(AI196,'整理番号表 （R6時） '!$B$20:$F$47,2,FALSE),)</f>
        <v>0</v>
      </c>
      <c r="AK196" s="733"/>
      <c r="AL196" s="733"/>
      <c r="AM196" s="733"/>
      <c r="AN196" s="752"/>
      <c r="AO196" s="644" t="str">
        <f>IF(AND($S196=1,$AN196&lt;&gt;0),VLOOKUP(AN196,'整理番号表 （R6時） '!$P$6:$Q$39,2,FALSE),IF(AND($T196=1,$AN196&gt;0,$AN196&lt;=8),VLOOKUP($AN196,'整理番号表 （R6時） '!$P$6:$Q$13,2,FALSE),IF($AN196&gt;=9,"ﾘｰｽは1～8の数字を選択","")))</f>
        <v/>
      </c>
      <c r="AP196" s="865"/>
      <c r="AQ196" s="645">
        <f t="shared" si="654"/>
        <v>0</v>
      </c>
      <c r="AR196" s="810"/>
      <c r="AS196" s="741"/>
      <c r="AT196" s="756"/>
      <c r="AU196" s="757"/>
      <c r="AV196" s="755"/>
      <c r="AW196" s="752"/>
      <c r="AX196" s="751">
        <f>IF(AW196&lt;&gt;0,VLOOKUP(AW196,'整理番号表 （R6時） '!$P$43:$R$49,2,FALSE),)</f>
        <v>0</v>
      </c>
      <c r="AY196" s="758"/>
      <c r="AZ196" s="757"/>
      <c r="BA196" s="755"/>
      <c r="BB196" s="754"/>
      <c r="BC196" s="759">
        <f t="shared" si="655"/>
        <v>0</v>
      </c>
      <c r="BD196" s="763">
        <f t="shared" si="757"/>
        <v>0</v>
      </c>
      <c r="BE196" s="759">
        <f t="shared" si="656"/>
        <v>0</v>
      </c>
      <c r="BF196" s="508"/>
      <c r="BG196" s="508"/>
      <c r="BH196" s="508"/>
      <c r="BI196" s="509"/>
      <c r="BJ196" s="770" t="str">
        <f t="shared" si="657"/>
        <v/>
      </c>
      <c r="BK196" s="772" t="str">
        <f t="shared" si="658"/>
        <v/>
      </c>
      <c r="BL196" s="648">
        <f t="shared" si="659"/>
        <v>0</v>
      </c>
      <c r="BM196" s="836"/>
      <c r="BN196" s="748"/>
      <c r="BO196" s="593"/>
      <c r="BP196" s="902"/>
      <c r="BQ196" s="756"/>
      <c r="BR196" s="756"/>
      <c r="BS196" s="756"/>
      <c r="BT196" s="929" t="str">
        <f t="shared" si="825"/>
        <v/>
      </c>
      <c r="BU196" s="911"/>
      <c r="BV196" s="752"/>
      <c r="BW196" s="751">
        <f>IF(BV196&lt;&gt;0,VLOOKUP(BV196,'整理番号表 （R6時） '!$P$43:$R$49,2,FALSE),)</f>
        <v>0</v>
      </c>
      <c r="BX196" s="758"/>
      <c r="BY196" s="757"/>
      <c r="BZ196" s="759" t="str">
        <f t="shared" si="660"/>
        <v/>
      </c>
      <c r="CA196" s="712"/>
      <c r="CB196" s="759">
        <f t="shared" si="661"/>
        <v>0</v>
      </c>
      <c r="CC196" s="763" t="str">
        <f t="shared" si="758"/>
        <v/>
      </c>
      <c r="CD196" s="754"/>
      <c r="CE196" s="754"/>
      <c r="CF196" s="759">
        <f t="shared" si="662"/>
        <v>0</v>
      </c>
      <c r="CG196" s="748"/>
      <c r="CH196" s="748"/>
      <c r="CI196" s="622"/>
      <c r="CJ196" s="853"/>
      <c r="CK196" s="854"/>
      <c r="CL196" s="665" t="str">
        <f t="shared" si="663"/>
        <v/>
      </c>
      <c r="CM196" s="666" t="str">
        <f t="shared" si="759"/>
        <v/>
      </c>
      <c r="CN196" s="744"/>
      <c r="CO196" s="496"/>
      <c r="CP196" s="762" t="str">
        <f t="shared" si="760"/>
        <v/>
      </c>
      <c r="CQ196" s="740"/>
      <c r="CR196" s="749"/>
      <c r="CS196" s="740"/>
      <c r="CT196" s="740"/>
      <c r="CU196" s="740"/>
      <c r="CV196" s="649" t="str">
        <f t="shared" si="664"/>
        <v/>
      </c>
      <c r="CW196" s="547">
        <f t="shared" si="665"/>
        <v>0</v>
      </c>
      <c r="CX196" s="762" t="str">
        <f t="shared" si="761"/>
        <v/>
      </c>
      <c r="CY196" s="715"/>
      <c r="CZ196" s="740"/>
      <c r="DA196" s="715"/>
      <c r="DB196" s="715"/>
      <c r="DC196" s="714"/>
      <c r="DD196" s="649" t="str">
        <f t="shared" si="666"/>
        <v/>
      </c>
      <c r="DE196" s="547" t="str">
        <f t="shared" si="667"/>
        <v/>
      </c>
      <c r="DF196" s="762">
        <f t="shared" si="668"/>
        <v>0</v>
      </c>
      <c r="DG196" s="762" t="str">
        <f t="shared" si="669"/>
        <v/>
      </c>
      <c r="DH196" s="762">
        <f t="shared" si="670"/>
        <v>0</v>
      </c>
      <c r="DI196" s="762">
        <f t="shared" si="671"/>
        <v>0</v>
      </c>
      <c r="DJ196" s="762">
        <f t="shared" si="672"/>
        <v>0</v>
      </c>
      <c r="DK196" s="762">
        <f t="shared" si="673"/>
        <v>0</v>
      </c>
      <c r="DL196" s="762">
        <f t="shared" si="674"/>
        <v>0</v>
      </c>
      <c r="DM196" s="762" t="str">
        <f t="shared" si="675"/>
        <v/>
      </c>
      <c r="DN196" s="855"/>
      <c r="DO196" s="661">
        <f t="shared" si="828"/>
        <v>0</v>
      </c>
      <c r="DP196" s="336">
        <f t="shared" si="828"/>
        <v>0</v>
      </c>
      <c r="DQ196" s="336">
        <f t="shared" si="828"/>
        <v>0</v>
      </c>
      <c r="DR196" s="336">
        <f t="shared" si="828"/>
        <v>0</v>
      </c>
      <c r="DS196" s="336">
        <f t="shared" si="828"/>
        <v>0</v>
      </c>
      <c r="DT196" s="336">
        <f t="shared" si="828"/>
        <v>0</v>
      </c>
      <c r="DU196" s="336">
        <f t="shared" si="763"/>
        <v>0</v>
      </c>
      <c r="DV196" s="336">
        <f t="shared" si="829"/>
        <v>0</v>
      </c>
      <c r="DW196" s="336">
        <f t="shared" si="829"/>
        <v>0</v>
      </c>
      <c r="DX196" s="336">
        <f t="shared" si="829"/>
        <v>0</v>
      </c>
      <c r="DY196" s="336">
        <f t="shared" si="829"/>
        <v>0</v>
      </c>
      <c r="DZ196" s="336">
        <f t="shared" si="829"/>
        <v>0</v>
      </c>
      <c r="EA196" s="336">
        <f t="shared" si="829"/>
        <v>0</v>
      </c>
      <c r="EB196" s="336">
        <f t="shared" si="765"/>
        <v>0</v>
      </c>
      <c r="EC196" s="336">
        <f t="shared" si="766"/>
        <v>0</v>
      </c>
      <c r="ED196" s="336">
        <f t="shared" si="767"/>
        <v>0</v>
      </c>
      <c r="EE196" s="336">
        <f t="shared" si="768"/>
        <v>0</v>
      </c>
      <c r="EF196" s="336">
        <f t="shared" si="769"/>
        <v>0</v>
      </c>
      <c r="EG196" s="390">
        <f t="shared" si="770"/>
        <v>0</v>
      </c>
      <c r="EH196" s="650">
        <f t="shared" si="676"/>
        <v>0</v>
      </c>
      <c r="EI196" s="650">
        <f>IF($AA196=1,IF(SUM($EH196:EH196)&lt;&gt;1,IF(SUM(GR196,HC196,HL196)&gt;0,1,),),)</f>
        <v>0</v>
      </c>
      <c r="EJ196" s="650">
        <f>IF($AA196=1,IF(SUM($EH196:EI196)&lt;&gt;1,IF(SUM(GS196,HD196,HM196)&gt;0,1,),),)</f>
        <v>0</v>
      </c>
      <c r="EK196" s="650">
        <f>IF($AA196=1,IF(SUM($EH196:EJ196)&lt;&gt;1,IF(SUM(GT196,HE196,HN196)&gt;0,1,),),)</f>
        <v>0</v>
      </c>
      <c r="EL196" s="650">
        <f>IF($AA196=1,IF(SUM($EH196:EK196)&lt;&gt;1,IF(SUM(GU196,GZ196,HF196,HO196)&gt;0,1,),),)</f>
        <v>0</v>
      </c>
      <c r="EM196" s="650">
        <f>IF($AA196=1,IF(SUM($EH196:EK196)&lt;&gt;1,IF(SUM(GV196,HG196,HP196)&gt;0,1,),),)</f>
        <v>0</v>
      </c>
      <c r="EN196" s="650">
        <f>IF($AA196=1,IF(SUM($EH196:EL196)&lt;&gt;1,IF(SUM(GW196,HH196,HQ196)&gt;0,1,),),)</f>
        <v>0</v>
      </c>
      <c r="EO196" s="650">
        <f>IF($AA196=1,IF(SUM($EH196:EM196)&lt;&gt;1,IF(SUM(GX196,HI196,HR196)&gt;0,1,),),)</f>
        <v>0</v>
      </c>
      <c r="EP196" s="650">
        <f>IF($AA196=1,IF(SUM($EH196:EO196)&lt;&gt;1,IF(SUM(GY196,HJ196,HS196,HA196)&gt;0,1,),),)</f>
        <v>0</v>
      </c>
      <c r="EQ196" s="818"/>
      <c r="ER196" s="818"/>
      <c r="ES196" s="818"/>
      <c r="ET196" s="818"/>
      <c r="EU196" s="818"/>
      <c r="EV196" s="818"/>
      <c r="EW196" s="59"/>
      <c r="EX196" s="59"/>
      <c r="EY196" s="59"/>
      <c r="EZ196" s="59"/>
      <c r="FA196" s="59"/>
      <c r="FB196" s="650">
        <f t="shared" si="589"/>
        <v>0</v>
      </c>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11"/>
      <c r="GB196" s="59"/>
      <c r="GC196" s="932"/>
      <c r="GD196" s="662"/>
      <c r="GE196" s="512"/>
      <c r="GF196" s="513"/>
      <c r="GG196" s="514"/>
      <c r="GH196" s="514"/>
      <c r="GI196" s="515">
        <f t="shared" si="771"/>
        <v>0</v>
      </c>
      <c r="GJ196" s="516">
        <f t="shared" si="772"/>
        <v>0</v>
      </c>
      <c r="GK196" s="517">
        <f t="shared" si="592"/>
        <v>0</v>
      </c>
      <c r="GL196" s="518">
        <f t="shared" si="773"/>
        <v>0</v>
      </c>
      <c r="GM196" s="518">
        <f t="shared" si="774"/>
        <v>0</v>
      </c>
      <c r="GN196" s="518">
        <f t="shared" si="775"/>
        <v>0</v>
      </c>
      <c r="GO196" s="518">
        <f t="shared" si="776"/>
        <v>0</v>
      </c>
      <c r="GP196" s="517">
        <f t="shared" si="677"/>
        <v>0</v>
      </c>
      <c r="GQ196" s="517">
        <f t="shared" si="678"/>
        <v>0</v>
      </c>
      <c r="GR196" s="517">
        <f>IF($GF196&lt;&gt;1,IF(AND(SUM($GQ196:GQ196)&lt;&gt;1),IF($GI196&gt;=10,1,),),0)</f>
        <v>0</v>
      </c>
      <c r="GS196" s="517">
        <f>IF($GF196&lt;&gt;1,IF(AND(SUM($GQ196:GR196)&lt;&gt;1),IF(AND($GE196=1,$GI196&gt;=4),1,),),0)</f>
        <v>0</v>
      </c>
      <c r="GT196" s="517">
        <f>IF($GF196&lt;&gt;1,IF(AND(SUM($GQ196:GS196)&lt;&gt;1),IF(AND($GE196=1,$GI196&gt;=2),1,),),0)</f>
        <v>0</v>
      </c>
      <c r="GU196" s="517">
        <f>IF($GF196&lt;&gt;1,IF(AND(SUM($GQ196:GT196)&lt;&gt;1),IF(AND($GE196=1,$GI196&gt;0),1,),),0)</f>
        <v>0</v>
      </c>
      <c r="GV196" s="517">
        <f>IF($GF196&lt;&gt;1,IF(AND(SUM($GQ196:GU196)&lt;&gt;1),IF($GI196&gt;=4,1,),),0)</f>
        <v>0</v>
      </c>
      <c r="GW196" s="517">
        <f>IF($GF196&lt;&gt;1,IF(AND(SUM($GQ196:GV196)&lt;&gt;1),IF($GE196=1,1,),),0)</f>
        <v>0</v>
      </c>
      <c r="GX196" s="517">
        <f>IF($GF196&lt;&gt;1,IF(AND(SUM($GQ196:GW196)&lt;&gt;1),IF($GI196&gt;=2,1,),),0)</f>
        <v>0</v>
      </c>
      <c r="GY196" s="517">
        <f>IF($GF196&lt;&gt;1,IF(AND(SUM($GQ196:GX196)&lt;&gt;1),IF($GI196&gt;0,1,),),0)</f>
        <v>0</v>
      </c>
      <c r="GZ196" s="517">
        <f t="shared" si="679"/>
        <v>0</v>
      </c>
      <c r="HA196" s="517">
        <f>IF(AND(SUM($GZ196:GZ196)&lt;&gt;1,$GP196=4,$GF196=1,$GI196&gt;0),1,0)</f>
        <v>0</v>
      </c>
      <c r="HB196" s="517">
        <f t="shared" si="680"/>
        <v>0</v>
      </c>
      <c r="HC196" s="517">
        <f t="shared" si="681"/>
        <v>0</v>
      </c>
      <c r="HD196" s="517">
        <f>IF(AND($GP196=2,SUM($HB196:HC196)&lt;&gt;1),IF(AND($GE196=1,$GJ196&gt;=0.2),1,),)</f>
        <v>0</v>
      </c>
      <c r="HE196" s="517">
        <f>IF(AND($GP196=2,SUM($HB196:HD196)&lt;&gt;1),IF(AND($GE196=1,$GJ196&gt;=0.1),1,),)</f>
        <v>0</v>
      </c>
      <c r="HF196" s="517">
        <f>IF(AND($GP196=2,SUM($HB196:HE196)&lt;&gt;1),IF(AND($GE196=1,$GI196&gt;0),1,),)</f>
        <v>0</v>
      </c>
      <c r="HG196" s="517">
        <f>IF(AND($GP196=2,SUM($HB196:HF196)&lt;&gt;1),IF($GJ196&gt;=0.2,1,),)</f>
        <v>0</v>
      </c>
      <c r="HH196" s="517">
        <f>IF(AND($GP196=2,SUM($HB196:HG196)&lt;&gt;1),IF($GE196=1,1,),)</f>
        <v>0</v>
      </c>
      <c r="HI196" s="517">
        <f>IF(AND($GP196=2,SUM($HB196:HH196)&lt;&gt;1),IF($GJ196&gt;=0.1,1,),)</f>
        <v>0</v>
      </c>
      <c r="HJ196" s="517">
        <f>IF(AND(SUM($HB196:HI196)&lt;&gt;1,$GP196=2,$GI196&gt;0),1,)</f>
        <v>0</v>
      </c>
      <c r="HK196" s="517">
        <f t="shared" si="682"/>
        <v>0</v>
      </c>
      <c r="HL196" s="517">
        <f t="shared" si="683"/>
        <v>0</v>
      </c>
      <c r="HM196" s="517">
        <f>IF(AND($GP196=3,SUM($HK196:HL196)&lt;&gt;1),IF(AND($GE196=1,$GJ196&gt;=0.1),1,),)</f>
        <v>0</v>
      </c>
      <c r="HN196" s="517">
        <f>IF(AND($GP196=3,SUM($HK196:HM196)&lt;&gt;1),IF(AND($GE196=1,$GJ196&gt;=0.05),1,),)</f>
        <v>0</v>
      </c>
      <c r="HO196" s="517">
        <f>IF(AND($GP196=3,SUM($HK196:HN196)&lt;&gt;1),IF(AND($GE196=1,$GI196&gt;0),1,),)</f>
        <v>0</v>
      </c>
      <c r="HP196" s="517">
        <f>IF(AND($GP196=3,SUM($HK196:HO196)&lt;&gt;1),IF($GJ196&gt;=0.1,1,),)</f>
        <v>0</v>
      </c>
      <c r="HQ196" s="517">
        <f>IF(AND($GP196=3,SUM($HK196:HP196)&lt;&gt;1),IF($GE196=1,1,),)</f>
        <v>0</v>
      </c>
      <c r="HR196" s="517">
        <f>IF(AND($GP196=3,SUM($HK196:HQ196)&lt;&gt;1),IF($GJ196&gt;=0.05,1,),)</f>
        <v>0</v>
      </c>
      <c r="HS196" s="517">
        <f>IF(AND(SUM($HK196:HR196)&lt;&gt;1,$GP196=3,$GF196=1,$GI196&gt;0),1,)</f>
        <v>0</v>
      </c>
      <c r="HT196" s="831"/>
      <c r="HU196" s="520">
        <f t="shared" si="684"/>
        <v>0</v>
      </c>
      <c r="HV196" s="521">
        <f t="shared" si="685"/>
        <v>0</v>
      </c>
      <c r="HW196" s="521">
        <f t="shared" si="686"/>
        <v>0</v>
      </c>
      <c r="HX196" s="521">
        <f t="shared" si="687"/>
        <v>0</v>
      </c>
      <c r="HY196" s="521">
        <f t="shared" si="688"/>
        <v>0</v>
      </c>
      <c r="HZ196" s="521">
        <f t="shared" si="689"/>
        <v>0</v>
      </c>
      <c r="IA196" s="521">
        <f t="shared" si="690"/>
        <v>0</v>
      </c>
      <c r="IB196" s="521">
        <f t="shared" si="691"/>
        <v>0</v>
      </c>
      <c r="IC196" s="521">
        <f t="shared" si="692"/>
        <v>0</v>
      </c>
      <c r="ID196" s="521">
        <f t="shared" si="693"/>
        <v>0</v>
      </c>
      <c r="IE196" s="521">
        <f t="shared" si="694"/>
        <v>0</v>
      </c>
      <c r="IF196" s="521">
        <f t="shared" si="695"/>
        <v>0</v>
      </c>
      <c r="IG196" s="521">
        <f t="shared" si="696"/>
        <v>0</v>
      </c>
      <c r="IH196" s="521">
        <f t="shared" si="697"/>
        <v>0</v>
      </c>
      <c r="II196" s="521">
        <f t="shared" si="698"/>
        <v>0</v>
      </c>
      <c r="IJ196" s="521">
        <f t="shared" si="699"/>
        <v>0</v>
      </c>
      <c r="IK196" s="521">
        <f t="shared" si="700"/>
        <v>0</v>
      </c>
      <c r="IL196" s="521">
        <f t="shared" si="701"/>
        <v>0</v>
      </c>
      <c r="IM196" s="521">
        <f t="shared" si="702"/>
        <v>0</v>
      </c>
      <c r="IN196" s="521">
        <f t="shared" si="777"/>
        <v>0</v>
      </c>
      <c r="IO196" s="521">
        <f t="shared" si="778"/>
        <v>0</v>
      </c>
      <c r="IP196" s="521">
        <f t="shared" si="779"/>
        <v>0</v>
      </c>
      <c r="IQ196" s="521">
        <f t="shared" si="780"/>
        <v>0</v>
      </c>
      <c r="IR196" s="521">
        <f t="shared" si="781"/>
        <v>0</v>
      </c>
      <c r="IS196" s="521">
        <f t="shared" si="782"/>
        <v>0</v>
      </c>
      <c r="IT196" s="521">
        <f t="shared" si="783"/>
        <v>0</v>
      </c>
      <c r="IU196" s="521">
        <f t="shared" si="784"/>
        <v>0</v>
      </c>
      <c r="IV196" s="521">
        <f t="shared" si="785"/>
        <v>0</v>
      </c>
      <c r="IW196" s="823">
        <f t="shared" si="786"/>
        <v>0</v>
      </c>
      <c r="IX196" s="521">
        <f t="shared" si="787"/>
        <v>0</v>
      </c>
      <c r="IY196" s="521">
        <f t="shared" si="788"/>
        <v>0</v>
      </c>
      <c r="IZ196" s="823">
        <f t="shared" si="703"/>
        <v>0</v>
      </c>
      <c r="JA196" s="521">
        <f t="shared" si="789"/>
        <v>0</v>
      </c>
      <c r="JB196" s="521">
        <f t="shared" si="790"/>
        <v>0</v>
      </c>
      <c r="JC196" s="521">
        <f t="shared" si="791"/>
        <v>0</v>
      </c>
      <c r="JD196" s="521">
        <f t="shared" si="704"/>
        <v>0</v>
      </c>
      <c r="JE196" s="521">
        <f t="shared" si="705"/>
        <v>0</v>
      </c>
      <c r="JF196" s="521">
        <f t="shared" si="706"/>
        <v>0</v>
      </c>
      <c r="JG196" s="521">
        <f t="shared" si="707"/>
        <v>0</v>
      </c>
      <c r="JH196" s="521">
        <f t="shared" si="708"/>
        <v>0</v>
      </c>
      <c r="JI196" s="521">
        <f t="shared" si="709"/>
        <v>0</v>
      </c>
      <c r="JJ196" s="521">
        <f t="shared" si="710"/>
        <v>0</v>
      </c>
      <c r="JK196" s="521">
        <f t="shared" si="711"/>
        <v>0</v>
      </c>
      <c r="JL196" s="521">
        <f t="shared" si="712"/>
        <v>0</v>
      </c>
      <c r="JM196" s="521">
        <f t="shared" si="713"/>
        <v>0</v>
      </c>
      <c r="JN196" s="521">
        <f t="shared" si="714"/>
        <v>0</v>
      </c>
      <c r="JO196" s="521">
        <f t="shared" si="715"/>
        <v>0</v>
      </c>
      <c r="JP196" s="521">
        <f t="shared" si="716"/>
        <v>0</v>
      </c>
      <c r="JQ196" s="521">
        <f t="shared" si="717"/>
        <v>0</v>
      </c>
      <c r="JR196" s="521">
        <f t="shared" si="718"/>
        <v>0</v>
      </c>
      <c r="JS196" s="521">
        <f t="shared" si="719"/>
        <v>0</v>
      </c>
      <c r="JT196" s="521">
        <f t="shared" si="720"/>
        <v>0</v>
      </c>
      <c r="JU196" s="521">
        <f t="shared" si="721"/>
        <v>0</v>
      </c>
      <c r="JV196" s="521">
        <f t="shared" si="722"/>
        <v>0</v>
      </c>
      <c r="JW196" s="521">
        <f t="shared" si="723"/>
        <v>0</v>
      </c>
      <c r="JX196" s="521">
        <f t="shared" si="724"/>
        <v>0</v>
      </c>
      <c r="JY196" s="521">
        <f t="shared" si="725"/>
        <v>0</v>
      </c>
      <c r="JZ196" s="521">
        <f t="shared" si="726"/>
        <v>0</v>
      </c>
      <c r="KA196" s="521">
        <f t="shared" si="727"/>
        <v>0</v>
      </c>
      <c r="KB196" s="521">
        <f t="shared" si="728"/>
        <v>0</v>
      </c>
      <c r="KC196" s="521">
        <f t="shared" si="729"/>
        <v>0</v>
      </c>
      <c r="KD196" s="521">
        <f t="shared" si="730"/>
        <v>0</v>
      </c>
      <c r="KE196" s="521">
        <f t="shared" si="731"/>
        <v>0</v>
      </c>
      <c r="KF196" s="521">
        <f t="shared" si="792"/>
        <v>0</v>
      </c>
      <c r="KG196" s="521">
        <f t="shared" si="732"/>
        <v>0</v>
      </c>
      <c r="KH196" s="521">
        <f t="shared" si="733"/>
        <v>0</v>
      </c>
      <c r="KI196" s="522">
        <f t="shared" si="734"/>
        <v>0</v>
      </c>
      <c r="KJ196" s="521">
        <f t="shared" si="793"/>
        <v>0</v>
      </c>
      <c r="KK196" s="760">
        <f>IF(H196=1,VLOOKUP(C196,'総括表 (A表)'!$E$12:$AW$542,42,FALSE),)</f>
        <v>0</v>
      </c>
      <c r="KL196" s="524">
        <f t="shared" si="735"/>
        <v>0</v>
      </c>
      <c r="KM196" s="521" t="str">
        <f t="shared" si="614"/>
        <v/>
      </c>
      <c r="KN196" s="521" t="str">
        <f t="shared" si="615"/>
        <v/>
      </c>
      <c r="KO196" s="521" t="str">
        <f t="shared" si="736"/>
        <v/>
      </c>
      <c r="KP196" s="521" t="str">
        <f t="shared" si="616"/>
        <v/>
      </c>
      <c r="KQ196" s="521" t="str">
        <f t="shared" si="617"/>
        <v/>
      </c>
      <c r="KR196" s="521" t="str">
        <f t="shared" si="618"/>
        <v/>
      </c>
      <c r="KS196" s="521" t="str">
        <f t="shared" si="619"/>
        <v/>
      </c>
      <c r="KT196" s="521" t="str">
        <f t="shared" si="620"/>
        <v/>
      </c>
      <c r="KU196" s="760" t="str">
        <f t="shared" si="621"/>
        <v/>
      </c>
      <c r="KV196" s="521" t="str">
        <f t="shared" si="794"/>
        <v/>
      </c>
      <c r="KW196" s="520">
        <f t="shared" si="623"/>
        <v>0</v>
      </c>
      <c r="KX196" s="521" t="str">
        <f t="shared" si="737"/>
        <v/>
      </c>
      <c r="KY196" s="525">
        <f t="shared" si="795"/>
        <v>0</v>
      </c>
      <c r="KZ196" s="521" t="str">
        <f t="shared" si="796"/>
        <v/>
      </c>
      <c r="LA196" s="760" t="str">
        <f t="shared" si="797"/>
        <v/>
      </c>
      <c r="LB196" s="526" t="str">
        <f t="shared" si="627"/>
        <v>○</v>
      </c>
      <c r="LC196" s="520">
        <f t="shared" si="738"/>
        <v>0</v>
      </c>
      <c r="LD196" s="527">
        <f t="shared" si="739"/>
        <v>0</v>
      </c>
      <c r="LE196" s="527" t="str">
        <f t="shared" si="740"/>
        <v/>
      </c>
      <c r="LF196" s="761" t="str">
        <f t="shared" si="741"/>
        <v/>
      </c>
      <c r="LG196" s="735" t="str">
        <f t="shared" si="798"/>
        <v/>
      </c>
      <c r="LH196" s="530" t="str">
        <f t="shared" si="799"/>
        <v>○</v>
      </c>
      <c r="LI196" s="736">
        <f t="shared" si="630"/>
        <v>0</v>
      </c>
      <c r="LJ196" s="761">
        <f t="shared" si="800"/>
        <v>0</v>
      </c>
      <c r="LK196" s="532">
        <f t="shared" si="742"/>
        <v>0</v>
      </c>
      <c r="LL196" s="533" t="str">
        <f t="shared" si="743"/>
        <v>○</v>
      </c>
      <c r="LM196" s="600">
        <f t="shared" si="801"/>
        <v>0</v>
      </c>
      <c r="LN196" s="602" t="str">
        <f t="shared" si="744"/>
        <v>○</v>
      </c>
      <c r="LO196" s="608">
        <f t="shared" si="633"/>
        <v>0</v>
      </c>
      <c r="LP196" s="521" t="str">
        <f t="shared" si="802"/>
        <v/>
      </c>
      <c r="LQ196" s="607">
        <f t="shared" si="803"/>
        <v>0</v>
      </c>
      <c r="LR196" s="521" t="str">
        <f t="shared" si="804"/>
        <v/>
      </c>
      <c r="LS196" s="519" t="str">
        <f t="shared" si="805"/>
        <v/>
      </c>
      <c r="LT196" s="526" t="str">
        <f t="shared" si="638"/>
        <v>○</v>
      </c>
      <c r="LU196" s="601" t="str">
        <f t="shared" si="745"/>
        <v/>
      </c>
      <c r="LV196" s="601">
        <f t="shared" si="746"/>
        <v>0</v>
      </c>
      <c r="LW196" s="761">
        <f t="shared" si="806"/>
        <v>0</v>
      </c>
      <c r="LX196" s="735">
        <f t="shared" si="807"/>
        <v>0</v>
      </c>
      <c r="LY196" s="530" t="str">
        <f t="shared" si="641"/>
        <v>○</v>
      </c>
      <c r="LZ196" s="736">
        <f t="shared" si="808"/>
        <v>0</v>
      </c>
      <c r="MA196" s="761">
        <f t="shared" si="809"/>
        <v>0</v>
      </c>
      <c r="MB196" s="532">
        <f t="shared" si="810"/>
        <v>0</v>
      </c>
      <c r="MC196" s="533" t="str">
        <f t="shared" si="747"/>
        <v>○</v>
      </c>
      <c r="MD196" s="473">
        <f>IF(AND($H196=1,$T196=1),SUMIF($E$14:$E$213,E196,$CA$14:CA395),0)</f>
        <v>0</v>
      </c>
      <c r="ME196" s="856" t="str">
        <f t="shared" si="645"/>
        <v>○</v>
      </c>
      <c r="MF196" s="869" t="str">
        <f t="shared" si="748"/>
        <v/>
      </c>
      <c r="MG196" s="870" t="str">
        <f t="shared" si="811"/>
        <v/>
      </c>
      <c r="MH196" s="871" t="str">
        <f t="shared" si="812"/>
        <v/>
      </c>
      <c r="MI196" s="872" t="str">
        <f t="shared" si="749"/>
        <v/>
      </c>
      <c r="MJ196" s="873" t="str">
        <f t="shared" si="813"/>
        <v/>
      </c>
      <c r="MK196" s="874">
        <f t="shared" si="814"/>
        <v>0</v>
      </c>
    </row>
    <row r="197" spans="1:349" s="739" customFormat="1" ht="18.649999999999999" customHeight="1">
      <c r="A197" s="610">
        <f t="shared" si="815"/>
        <v>0</v>
      </c>
      <c r="B197" s="610">
        <f t="shared" si="816"/>
        <v>0</v>
      </c>
      <c r="C197" s="610">
        <f t="shared" si="817"/>
        <v>0</v>
      </c>
      <c r="D197" s="610">
        <f t="shared" si="818"/>
        <v>0</v>
      </c>
      <c r="E197" s="610">
        <f t="shared" si="819"/>
        <v>0</v>
      </c>
      <c r="F197" s="610">
        <f t="shared" si="820"/>
        <v>0</v>
      </c>
      <c r="G197" s="610">
        <f t="shared" si="821"/>
        <v>0</v>
      </c>
      <c r="H197" s="610">
        <f t="shared" si="822"/>
        <v>0</v>
      </c>
      <c r="I197" s="611">
        <f t="shared" si="576"/>
        <v>184</v>
      </c>
      <c r="J197" s="719"/>
      <c r="K197" s="720"/>
      <c r="L197" s="720"/>
      <c r="M197" s="720"/>
      <c r="N197" s="924"/>
      <c r="O197" s="918"/>
      <c r="P197" s="742"/>
      <c r="Q197" s="637">
        <f t="shared" si="650"/>
        <v>0</v>
      </c>
      <c r="R197" s="723"/>
      <c r="S197" s="724"/>
      <c r="T197" s="724"/>
      <c r="U197" s="724"/>
      <c r="V197" s="762">
        <f t="shared" si="823"/>
        <v>0</v>
      </c>
      <c r="W197" s="741"/>
      <c r="X197" s="745"/>
      <c r="Y197" s="745"/>
      <c r="Z197" s="741"/>
      <c r="AA197" s="639" t="str">
        <f t="shared" si="651"/>
        <v/>
      </c>
      <c r="AB197" s="640" t="str">
        <f t="shared" si="652"/>
        <v/>
      </c>
      <c r="AC197" s="731"/>
      <c r="AD197" s="641">
        <f t="shared" si="653"/>
        <v>0</v>
      </c>
      <c r="AE197" s="729"/>
      <c r="AF197" s="728">
        <f>'整理番号表 （R6時） '!$AC197</f>
        <v>0</v>
      </c>
      <c r="AG197" s="730">
        <f t="shared" si="824"/>
        <v>0</v>
      </c>
      <c r="AH197" s="731"/>
      <c r="AI197" s="731"/>
      <c r="AJ197" s="639">
        <f>IF(AI197&lt;&gt;0,VLOOKUP(AI197,'整理番号表 （R6時） '!$B$20:$F$47,2,FALSE),)</f>
        <v>0</v>
      </c>
      <c r="AK197" s="733"/>
      <c r="AL197" s="733"/>
      <c r="AM197" s="733"/>
      <c r="AN197" s="752"/>
      <c r="AO197" s="644" t="str">
        <f>IF(AND($S197=1,$AN197&lt;&gt;0),VLOOKUP(AN197,'整理番号表 （R6時） '!$P$6:$Q$39,2,FALSE),IF(AND($T197=1,$AN197&gt;0,$AN197&lt;=8),VLOOKUP($AN197,'整理番号表 （R6時） '!$P$6:$Q$13,2,FALSE),IF($AN197&gt;=9,"ﾘｰｽは1～8の数字を選択","")))</f>
        <v/>
      </c>
      <c r="AP197" s="865"/>
      <c r="AQ197" s="645">
        <f t="shared" si="654"/>
        <v>0</v>
      </c>
      <c r="AR197" s="810"/>
      <c r="AS197" s="741"/>
      <c r="AT197" s="756"/>
      <c r="AU197" s="757"/>
      <c r="AV197" s="755"/>
      <c r="AW197" s="752"/>
      <c r="AX197" s="751">
        <f>IF(AW197&lt;&gt;0,VLOOKUP(AW197,'整理番号表 （R6時） '!$P$43:$R$49,2,FALSE),)</f>
        <v>0</v>
      </c>
      <c r="AY197" s="758"/>
      <c r="AZ197" s="757"/>
      <c r="BA197" s="755"/>
      <c r="BB197" s="754"/>
      <c r="BC197" s="759">
        <f t="shared" si="655"/>
        <v>0</v>
      </c>
      <c r="BD197" s="763">
        <f t="shared" si="757"/>
        <v>0</v>
      </c>
      <c r="BE197" s="759">
        <f t="shared" si="656"/>
        <v>0</v>
      </c>
      <c r="BF197" s="508"/>
      <c r="BG197" s="508"/>
      <c r="BH197" s="508"/>
      <c r="BI197" s="509"/>
      <c r="BJ197" s="770" t="str">
        <f t="shared" si="657"/>
        <v/>
      </c>
      <c r="BK197" s="772" t="str">
        <f t="shared" si="658"/>
        <v/>
      </c>
      <c r="BL197" s="648">
        <f t="shared" si="659"/>
        <v>0</v>
      </c>
      <c r="BM197" s="836"/>
      <c r="BN197" s="748"/>
      <c r="BO197" s="593"/>
      <c r="BP197" s="902"/>
      <c r="BQ197" s="756"/>
      <c r="BR197" s="756"/>
      <c r="BS197" s="756"/>
      <c r="BT197" s="929" t="str">
        <f t="shared" si="825"/>
        <v/>
      </c>
      <c r="BU197" s="911"/>
      <c r="BV197" s="752"/>
      <c r="BW197" s="751">
        <f>IF(BV197&lt;&gt;0,VLOOKUP(BV197,'整理番号表 （R6時） '!$P$43:$R$49,2,FALSE),)</f>
        <v>0</v>
      </c>
      <c r="BX197" s="758"/>
      <c r="BY197" s="757"/>
      <c r="BZ197" s="759" t="str">
        <f t="shared" si="660"/>
        <v/>
      </c>
      <c r="CA197" s="712"/>
      <c r="CB197" s="759">
        <f t="shared" si="661"/>
        <v>0</v>
      </c>
      <c r="CC197" s="763" t="str">
        <f t="shared" si="758"/>
        <v/>
      </c>
      <c r="CD197" s="754"/>
      <c r="CE197" s="754"/>
      <c r="CF197" s="759">
        <f t="shared" si="662"/>
        <v>0</v>
      </c>
      <c r="CG197" s="748"/>
      <c r="CH197" s="748"/>
      <c r="CI197" s="622"/>
      <c r="CJ197" s="853"/>
      <c r="CK197" s="854"/>
      <c r="CL197" s="665" t="str">
        <f t="shared" si="663"/>
        <v/>
      </c>
      <c r="CM197" s="666" t="str">
        <f t="shared" si="759"/>
        <v/>
      </c>
      <c r="CN197" s="744"/>
      <c r="CO197" s="496"/>
      <c r="CP197" s="762" t="str">
        <f t="shared" si="760"/>
        <v/>
      </c>
      <c r="CQ197" s="740"/>
      <c r="CR197" s="749"/>
      <c r="CS197" s="740"/>
      <c r="CT197" s="740"/>
      <c r="CU197" s="740"/>
      <c r="CV197" s="649" t="str">
        <f t="shared" si="664"/>
        <v/>
      </c>
      <c r="CW197" s="547">
        <f t="shared" si="665"/>
        <v>0</v>
      </c>
      <c r="CX197" s="762" t="str">
        <f t="shared" si="761"/>
        <v/>
      </c>
      <c r="CY197" s="715"/>
      <c r="CZ197" s="740"/>
      <c r="DA197" s="715"/>
      <c r="DB197" s="715"/>
      <c r="DC197" s="714"/>
      <c r="DD197" s="649" t="str">
        <f t="shared" si="666"/>
        <v/>
      </c>
      <c r="DE197" s="547" t="str">
        <f t="shared" si="667"/>
        <v/>
      </c>
      <c r="DF197" s="762">
        <f t="shared" si="668"/>
        <v>0</v>
      </c>
      <c r="DG197" s="762" t="str">
        <f t="shared" si="669"/>
        <v/>
      </c>
      <c r="DH197" s="762">
        <f t="shared" si="670"/>
        <v>0</v>
      </c>
      <c r="DI197" s="762">
        <f t="shared" si="671"/>
        <v>0</v>
      </c>
      <c r="DJ197" s="762">
        <f t="shared" si="672"/>
        <v>0</v>
      </c>
      <c r="DK197" s="762">
        <f t="shared" si="673"/>
        <v>0</v>
      </c>
      <c r="DL197" s="762">
        <f t="shared" si="674"/>
        <v>0</v>
      </c>
      <c r="DM197" s="762" t="str">
        <f t="shared" si="675"/>
        <v/>
      </c>
      <c r="DN197" s="855"/>
      <c r="DO197" s="661">
        <f t="shared" si="828"/>
        <v>0</v>
      </c>
      <c r="DP197" s="336">
        <f t="shared" si="828"/>
        <v>0</v>
      </c>
      <c r="DQ197" s="336">
        <f t="shared" si="828"/>
        <v>0</v>
      </c>
      <c r="DR197" s="336">
        <f t="shared" si="828"/>
        <v>0</v>
      </c>
      <c r="DS197" s="336">
        <f t="shared" si="828"/>
        <v>0</v>
      </c>
      <c r="DT197" s="336">
        <f t="shared" si="828"/>
        <v>0</v>
      </c>
      <c r="DU197" s="336">
        <f t="shared" si="763"/>
        <v>0</v>
      </c>
      <c r="DV197" s="336">
        <f t="shared" si="829"/>
        <v>0</v>
      </c>
      <c r="DW197" s="336">
        <f t="shared" si="829"/>
        <v>0</v>
      </c>
      <c r="DX197" s="336">
        <f t="shared" si="829"/>
        <v>0</v>
      </c>
      <c r="DY197" s="336">
        <f t="shared" si="829"/>
        <v>0</v>
      </c>
      <c r="DZ197" s="336">
        <f t="shared" si="829"/>
        <v>0</v>
      </c>
      <c r="EA197" s="336">
        <f t="shared" si="829"/>
        <v>0</v>
      </c>
      <c r="EB197" s="336">
        <f t="shared" si="765"/>
        <v>0</v>
      </c>
      <c r="EC197" s="336">
        <f t="shared" si="766"/>
        <v>0</v>
      </c>
      <c r="ED197" s="336">
        <f t="shared" si="767"/>
        <v>0</v>
      </c>
      <c r="EE197" s="336">
        <f t="shared" si="768"/>
        <v>0</v>
      </c>
      <c r="EF197" s="336">
        <f t="shared" si="769"/>
        <v>0</v>
      </c>
      <c r="EG197" s="390">
        <f t="shared" si="770"/>
        <v>0</v>
      </c>
      <c r="EH197" s="650">
        <f t="shared" si="676"/>
        <v>0</v>
      </c>
      <c r="EI197" s="650">
        <f>IF($AA197=1,IF(SUM($EH197:EH197)&lt;&gt;1,IF(SUM(GR197,HC197,HL197)&gt;0,1,),),)</f>
        <v>0</v>
      </c>
      <c r="EJ197" s="650">
        <f>IF($AA197=1,IF(SUM($EH197:EI197)&lt;&gt;1,IF(SUM(GS197,HD197,HM197)&gt;0,1,),),)</f>
        <v>0</v>
      </c>
      <c r="EK197" s="650">
        <f>IF($AA197=1,IF(SUM($EH197:EJ197)&lt;&gt;1,IF(SUM(GT197,HE197,HN197)&gt;0,1,),),)</f>
        <v>0</v>
      </c>
      <c r="EL197" s="650">
        <f>IF($AA197=1,IF(SUM($EH197:EK197)&lt;&gt;1,IF(SUM(GU197,GZ197,HF197,HO197)&gt;0,1,),),)</f>
        <v>0</v>
      </c>
      <c r="EM197" s="650">
        <f>IF($AA197=1,IF(SUM($EH197:EK197)&lt;&gt;1,IF(SUM(GV197,HG197,HP197)&gt;0,1,),),)</f>
        <v>0</v>
      </c>
      <c r="EN197" s="650">
        <f>IF($AA197=1,IF(SUM($EH197:EL197)&lt;&gt;1,IF(SUM(GW197,HH197,HQ197)&gt;0,1,),),)</f>
        <v>0</v>
      </c>
      <c r="EO197" s="650">
        <f>IF($AA197=1,IF(SUM($EH197:EM197)&lt;&gt;1,IF(SUM(GX197,HI197,HR197)&gt;0,1,),),)</f>
        <v>0</v>
      </c>
      <c r="EP197" s="650">
        <f>IF($AA197=1,IF(SUM($EH197:EO197)&lt;&gt;1,IF(SUM(GY197,HJ197,HS197,HA197)&gt;0,1,),),)</f>
        <v>0</v>
      </c>
      <c r="EQ197" s="818"/>
      <c r="ER197" s="818"/>
      <c r="ES197" s="818"/>
      <c r="ET197" s="818"/>
      <c r="EU197" s="818"/>
      <c r="EV197" s="818"/>
      <c r="EW197" s="59"/>
      <c r="EX197" s="59"/>
      <c r="EY197" s="59"/>
      <c r="EZ197" s="59"/>
      <c r="FA197" s="59"/>
      <c r="FB197" s="650">
        <f t="shared" si="589"/>
        <v>0</v>
      </c>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11"/>
      <c r="GB197" s="59"/>
      <c r="GC197" s="932"/>
      <c r="GD197" s="662"/>
      <c r="GE197" s="512"/>
      <c r="GF197" s="513"/>
      <c r="GG197" s="514"/>
      <c r="GH197" s="514"/>
      <c r="GI197" s="515">
        <f t="shared" si="771"/>
        <v>0</v>
      </c>
      <c r="GJ197" s="516">
        <f t="shared" si="772"/>
        <v>0</v>
      </c>
      <c r="GK197" s="517">
        <f t="shared" si="592"/>
        <v>0</v>
      </c>
      <c r="GL197" s="518">
        <f t="shared" si="773"/>
        <v>0</v>
      </c>
      <c r="GM197" s="518">
        <f t="shared" si="774"/>
        <v>0</v>
      </c>
      <c r="GN197" s="518">
        <f t="shared" si="775"/>
        <v>0</v>
      </c>
      <c r="GO197" s="518">
        <f t="shared" si="776"/>
        <v>0</v>
      </c>
      <c r="GP197" s="517">
        <f t="shared" si="677"/>
        <v>0</v>
      </c>
      <c r="GQ197" s="517">
        <f t="shared" si="678"/>
        <v>0</v>
      </c>
      <c r="GR197" s="517">
        <f>IF($GF197&lt;&gt;1,IF(AND(SUM($GQ197:GQ197)&lt;&gt;1),IF($GI197&gt;=10,1,),),0)</f>
        <v>0</v>
      </c>
      <c r="GS197" s="517">
        <f>IF($GF197&lt;&gt;1,IF(AND(SUM($GQ197:GR197)&lt;&gt;1),IF(AND($GE197=1,$GI197&gt;=4),1,),),0)</f>
        <v>0</v>
      </c>
      <c r="GT197" s="517">
        <f>IF($GF197&lt;&gt;1,IF(AND(SUM($GQ197:GS197)&lt;&gt;1),IF(AND($GE197=1,$GI197&gt;=2),1,),),0)</f>
        <v>0</v>
      </c>
      <c r="GU197" s="517">
        <f>IF($GF197&lt;&gt;1,IF(AND(SUM($GQ197:GT197)&lt;&gt;1),IF(AND($GE197=1,$GI197&gt;0),1,),),0)</f>
        <v>0</v>
      </c>
      <c r="GV197" s="517">
        <f>IF($GF197&lt;&gt;1,IF(AND(SUM($GQ197:GU197)&lt;&gt;1),IF($GI197&gt;=4,1,),),0)</f>
        <v>0</v>
      </c>
      <c r="GW197" s="517">
        <f>IF($GF197&lt;&gt;1,IF(AND(SUM($GQ197:GV197)&lt;&gt;1),IF($GE197=1,1,),),0)</f>
        <v>0</v>
      </c>
      <c r="GX197" s="517">
        <f>IF($GF197&lt;&gt;1,IF(AND(SUM($GQ197:GW197)&lt;&gt;1),IF($GI197&gt;=2,1,),),0)</f>
        <v>0</v>
      </c>
      <c r="GY197" s="517">
        <f>IF($GF197&lt;&gt;1,IF(AND(SUM($GQ197:GX197)&lt;&gt;1),IF($GI197&gt;0,1,),),0)</f>
        <v>0</v>
      </c>
      <c r="GZ197" s="517">
        <f t="shared" si="679"/>
        <v>0</v>
      </c>
      <c r="HA197" s="517">
        <f>IF(AND(SUM($GZ197:GZ197)&lt;&gt;1,$GP197=4,$GF197=1,$GI197&gt;0),1,0)</f>
        <v>0</v>
      </c>
      <c r="HB197" s="517">
        <f t="shared" si="680"/>
        <v>0</v>
      </c>
      <c r="HC197" s="517">
        <f t="shared" si="681"/>
        <v>0</v>
      </c>
      <c r="HD197" s="517">
        <f>IF(AND($GP197=2,SUM($HB197:HC197)&lt;&gt;1),IF(AND($GE197=1,$GJ197&gt;=0.2),1,),)</f>
        <v>0</v>
      </c>
      <c r="HE197" s="517">
        <f>IF(AND($GP197=2,SUM($HB197:HD197)&lt;&gt;1),IF(AND($GE197=1,$GJ197&gt;=0.1),1,),)</f>
        <v>0</v>
      </c>
      <c r="HF197" s="517">
        <f>IF(AND($GP197=2,SUM($HB197:HE197)&lt;&gt;1),IF(AND($GE197=1,$GI197&gt;0),1,),)</f>
        <v>0</v>
      </c>
      <c r="HG197" s="517">
        <f>IF(AND($GP197=2,SUM($HB197:HF197)&lt;&gt;1),IF($GJ197&gt;=0.2,1,),)</f>
        <v>0</v>
      </c>
      <c r="HH197" s="517">
        <f>IF(AND($GP197=2,SUM($HB197:HG197)&lt;&gt;1),IF($GE197=1,1,),)</f>
        <v>0</v>
      </c>
      <c r="HI197" s="517">
        <f>IF(AND($GP197=2,SUM($HB197:HH197)&lt;&gt;1),IF($GJ197&gt;=0.1,1,),)</f>
        <v>0</v>
      </c>
      <c r="HJ197" s="517">
        <f>IF(AND(SUM($HB197:HI197)&lt;&gt;1,$GP197=2,$GI197&gt;0),1,)</f>
        <v>0</v>
      </c>
      <c r="HK197" s="517">
        <f t="shared" si="682"/>
        <v>0</v>
      </c>
      <c r="HL197" s="517">
        <f t="shared" si="683"/>
        <v>0</v>
      </c>
      <c r="HM197" s="517">
        <f>IF(AND($GP197=3,SUM($HK197:HL197)&lt;&gt;1),IF(AND($GE197=1,$GJ197&gt;=0.1),1,),)</f>
        <v>0</v>
      </c>
      <c r="HN197" s="517">
        <f>IF(AND($GP197=3,SUM($HK197:HM197)&lt;&gt;1),IF(AND($GE197=1,$GJ197&gt;=0.05),1,),)</f>
        <v>0</v>
      </c>
      <c r="HO197" s="517">
        <f>IF(AND($GP197=3,SUM($HK197:HN197)&lt;&gt;1),IF(AND($GE197=1,$GI197&gt;0),1,),)</f>
        <v>0</v>
      </c>
      <c r="HP197" s="517">
        <f>IF(AND($GP197=3,SUM($HK197:HO197)&lt;&gt;1),IF($GJ197&gt;=0.1,1,),)</f>
        <v>0</v>
      </c>
      <c r="HQ197" s="517">
        <f>IF(AND($GP197=3,SUM($HK197:HP197)&lt;&gt;1),IF($GE197=1,1,),)</f>
        <v>0</v>
      </c>
      <c r="HR197" s="517">
        <f>IF(AND($GP197=3,SUM($HK197:HQ197)&lt;&gt;1),IF($GJ197&gt;=0.05,1,),)</f>
        <v>0</v>
      </c>
      <c r="HS197" s="517">
        <f>IF(AND(SUM($HK197:HR197)&lt;&gt;1,$GP197=3,$GF197=1,$GI197&gt;0),1,)</f>
        <v>0</v>
      </c>
      <c r="HT197" s="831"/>
      <c r="HU197" s="520">
        <f t="shared" si="684"/>
        <v>0</v>
      </c>
      <c r="HV197" s="521">
        <f t="shared" si="685"/>
        <v>0</v>
      </c>
      <c r="HW197" s="521">
        <f t="shared" si="686"/>
        <v>0</v>
      </c>
      <c r="HX197" s="521">
        <f t="shared" si="687"/>
        <v>0</v>
      </c>
      <c r="HY197" s="521">
        <f t="shared" si="688"/>
        <v>0</v>
      </c>
      <c r="HZ197" s="521">
        <f t="shared" si="689"/>
        <v>0</v>
      </c>
      <c r="IA197" s="521">
        <f t="shared" si="690"/>
        <v>0</v>
      </c>
      <c r="IB197" s="521">
        <f t="shared" si="691"/>
        <v>0</v>
      </c>
      <c r="IC197" s="521">
        <f t="shared" si="692"/>
        <v>0</v>
      </c>
      <c r="ID197" s="521">
        <f t="shared" si="693"/>
        <v>0</v>
      </c>
      <c r="IE197" s="521">
        <f t="shared" si="694"/>
        <v>0</v>
      </c>
      <c r="IF197" s="521">
        <f t="shared" si="695"/>
        <v>0</v>
      </c>
      <c r="IG197" s="521">
        <f t="shared" si="696"/>
        <v>0</v>
      </c>
      <c r="IH197" s="521">
        <f t="shared" si="697"/>
        <v>0</v>
      </c>
      <c r="II197" s="521">
        <f t="shared" si="698"/>
        <v>0</v>
      </c>
      <c r="IJ197" s="521">
        <f t="shared" si="699"/>
        <v>0</v>
      </c>
      <c r="IK197" s="521">
        <f t="shared" si="700"/>
        <v>0</v>
      </c>
      <c r="IL197" s="521">
        <f t="shared" si="701"/>
        <v>0</v>
      </c>
      <c r="IM197" s="521">
        <f t="shared" si="702"/>
        <v>0</v>
      </c>
      <c r="IN197" s="521">
        <f t="shared" si="777"/>
        <v>0</v>
      </c>
      <c r="IO197" s="521">
        <f t="shared" si="778"/>
        <v>0</v>
      </c>
      <c r="IP197" s="521">
        <f t="shared" si="779"/>
        <v>0</v>
      </c>
      <c r="IQ197" s="521">
        <f t="shared" si="780"/>
        <v>0</v>
      </c>
      <c r="IR197" s="521">
        <f t="shared" si="781"/>
        <v>0</v>
      </c>
      <c r="IS197" s="521">
        <f t="shared" si="782"/>
        <v>0</v>
      </c>
      <c r="IT197" s="521">
        <f t="shared" si="783"/>
        <v>0</v>
      </c>
      <c r="IU197" s="521">
        <f t="shared" si="784"/>
        <v>0</v>
      </c>
      <c r="IV197" s="521">
        <f t="shared" si="785"/>
        <v>0</v>
      </c>
      <c r="IW197" s="823">
        <f t="shared" si="786"/>
        <v>0</v>
      </c>
      <c r="IX197" s="521">
        <f t="shared" si="787"/>
        <v>0</v>
      </c>
      <c r="IY197" s="521">
        <f t="shared" si="788"/>
        <v>0</v>
      </c>
      <c r="IZ197" s="823">
        <f t="shared" si="703"/>
        <v>0</v>
      </c>
      <c r="JA197" s="521">
        <f t="shared" si="789"/>
        <v>0</v>
      </c>
      <c r="JB197" s="521">
        <f t="shared" si="790"/>
        <v>0</v>
      </c>
      <c r="JC197" s="521">
        <f t="shared" si="791"/>
        <v>0</v>
      </c>
      <c r="JD197" s="521">
        <f t="shared" si="704"/>
        <v>0</v>
      </c>
      <c r="JE197" s="521">
        <f t="shared" si="705"/>
        <v>0</v>
      </c>
      <c r="JF197" s="521">
        <f t="shared" si="706"/>
        <v>0</v>
      </c>
      <c r="JG197" s="521">
        <f t="shared" si="707"/>
        <v>0</v>
      </c>
      <c r="JH197" s="521">
        <f t="shared" si="708"/>
        <v>0</v>
      </c>
      <c r="JI197" s="521">
        <f t="shared" si="709"/>
        <v>0</v>
      </c>
      <c r="JJ197" s="521">
        <f t="shared" si="710"/>
        <v>0</v>
      </c>
      <c r="JK197" s="521">
        <f t="shared" si="711"/>
        <v>0</v>
      </c>
      <c r="JL197" s="521">
        <f t="shared" si="712"/>
        <v>0</v>
      </c>
      <c r="JM197" s="521">
        <f t="shared" si="713"/>
        <v>0</v>
      </c>
      <c r="JN197" s="521">
        <f t="shared" si="714"/>
        <v>0</v>
      </c>
      <c r="JO197" s="521">
        <f t="shared" si="715"/>
        <v>0</v>
      </c>
      <c r="JP197" s="521">
        <f t="shared" si="716"/>
        <v>0</v>
      </c>
      <c r="JQ197" s="521">
        <f t="shared" si="717"/>
        <v>0</v>
      </c>
      <c r="JR197" s="521">
        <f t="shared" si="718"/>
        <v>0</v>
      </c>
      <c r="JS197" s="521">
        <f t="shared" si="719"/>
        <v>0</v>
      </c>
      <c r="JT197" s="521">
        <f t="shared" si="720"/>
        <v>0</v>
      </c>
      <c r="JU197" s="521">
        <f t="shared" si="721"/>
        <v>0</v>
      </c>
      <c r="JV197" s="521">
        <f t="shared" si="722"/>
        <v>0</v>
      </c>
      <c r="JW197" s="521">
        <f t="shared" si="723"/>
        <v>0</v>
      </c>
      <c r="JX197" s="521">
        <f t="shared" si="724"/>
        <v>0</v>
      </c>
      <c r="JY197" s="521">
        <f t="shared" si="725"/>
        <v>0</v>
      </c>
      <c r="JZ197" s="521">
        <f t="shared" si="726"/>
        <v>0</v>
      </c>
      <c r="KA197" s="521">
        <f t="shared" si="727"/>
        <v>0</v>
      </c>
      <c r="KB197" s="521">
        <f t="shared" si="728"/>
        <v>0</v>
      </c>
      <c r="KC197" s="521">
        <f t="shared" si="729"/>
        <v>0</v>
      </c>
      <c r="KD197" s="521">
        <f t="shared" si="730"/>
        <v>0</v>
      </c>
      <c r="KE197" s="521">
        <f t="shared" si="731"/>
        <v>0</v>
      </c>
      <c r="KF197" s="521">
        <f t="shared" si="792"/>
        <v>0</v>
      </c>
      <c r="KG197" s="521">
        <f t="shared" si="732"/>
        <v>0</v>
      </c>
      <c r="KH197" s="521">
        <f t="shared" si="733"/>
        <v>0</v>
      </c>
      <c r="KI197" s="522">
        <f t="shared" si="734"/>
        <v>0</v>
      </c>
      <c r="KJ197" s="521">
        <f t="shared" si="793"/>
        <v>0</v>
      </c>
      <c r="KK197" s="760">
        <f>IF(H197=1,VLOOKUP(C197,'総括表 (A表)'!$E$12:$AW$542,42,FALSE),)</f>
        <v>0</v>
      </c>
      <c r="KL197" s="524">
        <f t="shared" si="735"/>
        <v>0</v>
      </c>
      <c r="KM197" s="521" t="str">
        <f t="shared" si="614"/>
        <v/>
      </c>
      <c r="KN197" s="521" t="str">
        <f t="shared" si="615"/>
        <v/>
      </c>
      <c r="KO197" s="521" t="str">
        <f t="shared" si="736"/>
        <v/>
      </c>
      <c r="KP197" s="521" t="str">
        <f t="shared" si="616"/>
        <v/>
      </c>
      <c r="KQ197" s="521" t="str">
        <f t="shared" si="617"/>
        <v/>
      </c>
      <c r="KR197" s="521" t="str">
        <f t="shared" si="618"/>
        <v/>
      </c>
      <c r="KS197" s="521" t="str">
        <f t="shared" si="619"/>
        <v/>
      </c>
      <c r="KT197" s="521" t="str">
        <f t="shared" si="620"/>
        <v/>
      </c>
      <c r="KU197" s="760" t="str">
        <f t="shared" si="621"/>
        <v/>
      </c>
      <c r="KV197" s="521" t="str">
        <f t="shared" si="794"/>
        <v/>
      </c>
      <c r="KW197" s="520">
        <f t="shared" si="623"/>
        <v>0</v>
      </c>
      <c r="KX197" s="521" t="str">
        <f t="shared" si="737"/>
        <v/>
      </c>
      <c r="KY197" s="525">
        <f t="shared" si="795"/>
        <v>0</v>
      </c>
      <c r="KZ197" s="521" t="str">
        <f t="shared" si="796"/>
        <v/>
      </c>
      <c r="LA197" s="760" t="str">
        <f t="shared" si="797"/>
        <v/>
      </c>
      <c r="LB197" s="526" t="str">
        <f t="shared" si="627"/>
        <v>○</v>
      </c>
      <c r="LC197" s="520">
        <f t="shared" si="738"/>
        <v>0</v>
      </c>
      <c r="LD197" s="527">
        <f t="shared" si="739"/>
        <v>0</v>
      </c>
      <c r="LE197" s="527" t="str">
        <f t="shared" si="740"/>
        <v/>
      </c>
      <c r="LF197" s="761" t="str">
        <f t="shared" si="741"/>
        <v/>
      </c>
      <c r="LG197" s="735" t="str">
        <f t="shared" si="798"/>
        <v/>
      </c>
      <c r="LH197" s="530" t="str">
        <f t="shared" si="799"/>
        <v>○</v>
      </c>
      <c r="LI197" s="736">
        <f t="shared" si="630"/>
        <v>0</v>
      </c>
      <c r="LJ197" s="761">
        <f t="shared" si="800"/>
        <v>0</v>
      </c>
      <c r="LK197" s="532">
        <f t="shared" si="742"/>
        <v>0</v>
      </c>
      <c r="LL197" s="533" t="str">
        <f t="shared" si="743"/>
        <v>○</v>
      </c>
      <c r="LM197" s="600">
        <f t="shared" si="801"/>
        <v>0</v>
      </c>
      <c r="LN197" s="602" t="str">
        <f t="shared" si="744"/>
        <v>○</v>
      </c>
      <c r="LO197" s="608">
        <f t="shared" si="633"/>
        <v>0</v>
      </c>
      <c r="LP197" s="521" t="str">
        <f t="shared" si="802"/>
        <v/>
      </c>
      <c r="LQ197" s="607">
        <f t="shared" si="803"/>
        <v>0</v>
      </c>
      <c r="LR197" s="521" t="str">
        <f t="shared" si="804"/>
        <v/>
      </c>
      <c r="LS197" s="519" t="str">
        <f t="shared" si="805"/>
        <v/>
      </c>
      <c r="LT197" s="526" t="str">
        <f t="shared" si="638"/>
        <v>○</v>
      </c>
      <c r="LU197" s="601" t="str">
        <f t="shared" si="745"/>
        <v/>
      </c>
      <c r="LV197" s="601">
        <f t="shared" si="746"/>
        <v>0</v>
      </c>
      <c r="LW197" s="761">
        <f t="shared" si="806"/>
        <v>0</v>
      </c>
      <c r="LX197" s="735">
        <f t="shared" si="807"/>
        <v>0</v>
      </c>
      <c r="LY197" s="530" t="str">
        <f t="shared" si="641"/>
        <v>○</v>
      </c>
      <c r="LZ197" s="736">
        <f t="shared" si="808"/>
        <v>0</v>
      </c>
      <c r="MA197" s="761">
        <f t="shared" si="809"/>
        <v>0</v>
      </c>
      <c r="MB197" s="532">
        <f t="shared" si="810"/>
        <v>0</v>
      </c>
      <c r="MC197" s="533" t="str">
        <f t="shared" si="747"/>
        <v>○</v>
      </c>
      <c r="MD197" s="473">
        <f>IF(AND($H197=1,$T197=1),SUMIF($E$14:$E$213,E197,$CA$14:CA396),0)</f>
        <v>0</v>
      </c>
      <c r="ME197" s="856" t="str">
        <f t="shared" si="645"/>
        <v>○</v>
      </c>
      <c r="MF197" s="869" t="str">
        <f t="shared" si="748"/>
        <v/>
      </c>
      <c r="MG197" s="870" t="str">
        <f t="shared" si="811"/>
        <v/>
      </c>
      <c r="MH197" s="871" t="str">
        <f t="shared" si="812"/>
        <v/>
      </c>
      <c r="MI197" s="872" t="str">
        <f t="shared" si="749"/>
        <v/>
      </c>
      <c r="MJ197" s="873" t="str">
        <f t="shared" si="813"/>
        <v/>
      </c>
      <c r="MK197" s="874">
        <f t="shared" si="814"/>
        <v>0</v>
      </c>
    </row>
    <row r="198" spans="1:349" s="739" customFormat="1" ht="18.649999999999999" customHeight="1">
      <c r="A198" s="610">
        <f t="shared" si="815"/>
        <v>0</v>
      </c>
      <c r="B198" s="610">
        <f t="shared" si="816"/>
        <v>0</v>
      </c>
      <c r="C198" s="610">
        <f t="shared" si="817"/>
        <v>0</v>
      </c>
      <c r="D198" s="610">
        <f t="shared" si="818"/>
        <v>0</v>
      </c>
      <c r="E198" s="610">
        <f t="shared" si="819"/>
        <v>0</v>
      </c>
      <c r="F198" s="610">
        <f t="shared" si="820"/>
        <v>0</v>
      </c>
      <c r="G198" s="610">
        <f t="shared" si="821"/>
        <v>0</v>
      </c>
      <c r="H198" s="610">
        <f t="shared" si="822"/>
        <v>0</v>
      </c>
      <c r="I198" s="611">
        <f t="shared" si="576"/>
        <v>185</v>
      </c>
      <c r="J198" s="719"/>
      <c r="K198" s="720"/>
      <c r="L198" s="720"/>
      <c r="M198" s="720"/>
      <c r="N198" s="924"/>
      <c r="O198" s="918"/>
      <c r="P198" s="742"/>
      <c r="Q198" s="637">
        <f t="shared" si="650"/>
        <v>0</v>
      </c>
      <c r="R198" s="723"/>
      <c r="S198" s="724"/>
      <c r="T198" s="724"/>
      <c r="U198" s="724"/>
      <c r="V198" s="762">
        <f t="shared" si="823"/>
        <v>0</v>
      </c>
      <c r="W198" s="741"/>
      <c r="X198" s="745"/>
      <c r="Y198" s="745"/>
      <c r="Z198" s="741"/>
      <c r="AA198" s="639" t="str">
        <f t="shared" si="651"/>
        <v/>
      </c>
      <c r="AB198" s="640" t="str">
        <f t="shared" si="652"/>
        <v/>
      </c>
      <c r="AC198" s="731"/>
      <c r="AD198" s="641">
        <f t="shared" si="653"/>
        <v>0</v>
      </c>
      <c r="AE198" s="729"/>
      <c r="AF198" s="728">
        <f>'整理番号表 （R6時） '!$AC198</f>
        <v>0</v>
      </c>
      <c r="AG198" s="730">
        <f t="shared" si="824"/>
        <v>0</v>
      </c>
      <c r="AH198" s="731"/>
      <c r="AI198" s="731"/>
      <c r="AJ198" s="639">
        <f>IF(AI198&lt;&gt;0,VLOOKUP(AI198,'整理番号表 （R6時） '!$B$20:$F$47,2,FALSE),)</f>
        <v>0</v>
      </c>
      <c r="AK198" s="733"/>
      <c r="AL198" s="733"/>
      <c r="AM198" s="733"/>
      <c r="AN198" s="752"/>
      <c r="AO198" s="644" t="str">
        <f>IF(AND($S198=1,$AN198&lt;&gt;0),VLOOKUP(AN198,'整理番号表 （R6時） '!$P$6:$Q$39,2,FALSE),IF(AND($T198=1,$AN198&gt;0,$AN198&lt;=8),VLOOKUP($AN198,'整理番号表 （R6時） '!$P$6:$Q$13,2,FALSE),IF($AN198&gt;=9,"ﾘｰｽは1～8の数字を選択","")))</f>
        <v/>
      </c>
      <c r="AP198" s="865"/>
      <c r="AQ198" s="645">
        <f t="shared" si="654"/>
        <v>0</v>
      </c>
      <c r="AR198" s="810"/>
      <c r="AS198" s="741"/>
      <c r="AT198" s="756"/>
      <c r="AU198" s="757"/>
      <c r="AV198" s="755"/>
      <c r="AW198" s="752"/>
      <c r="AX198" s="751">
        <f>IF(AW198&lt;&gt;0,VLOOKUP(AW198,'整理番号表 （R6時） '!$P$43:$R$49,2,FALSE),)</f>
        <v>0</v>
      </c>
      <c r="AY198" s="758"/>
      <c r="AZ198" s="757"/>
      <c r="BA198" s="755"/>
      <c r="BB198" s="754"/>
      <c r="BC198" s="759">
        <f t="shared" si="655"/>
        <v>0</v>
      </c>
      <c r="BD198" s="763">
        <f t="shared" si="757"/>
        <v>0</v>
      </c>
      <c r="BE198" s="759">
        <f t="shared" si="656"/>
        <v>0</v>
      </c>
      <c r="BF198" s="508"/>
      <c r="BG198" s="508"/>
      <c r="BH198" s="508"/>
      <c r="BI198" s="509"/>
      <c r="BJ198" s="770" t="str">
        <f t="shared" si="657"/>
        <v/>
      </c>
      <c r="BK198" s="772" t="str">
        <f t="shared" si="658"/>
        <v/>
      </c>
      <c r="BL198" s="648">
        <f t="shared" si="659"/>
        <v>0</v>
      </c>
      <c r="BM198" s="836"/>
      <c r="BN198" s="748"/>
      <c r="BO198" s="593"/>
      <c r="BP198" s="902"/>
      <c r="BQ198" s="756"/>
      <c r="BR198" s="756"/>
      <c r="BS198" s="756"/>
      <c r="BT198" s="929" t="str">
        <f t="shared" si="825"/>
        <v/>
      </c>
      <c r="BU198" s="911"/>
      <c r="BV198" s="752"/>
      <c r="BW198" s="751">
        <f>IF(BV198&lt;&gt;0,VLOOKUP(BV198,'整理番号表 （R6時） '!$P$43:$R$49,2,FALSE),)</f>
        <v>0</v>
      </c>
      <c r="BX198" s="758"/>
      <c r="BY198" s="757"/>
      <c r="BZ198" s="759" t="str">
        <f t="shared" si="660"/>
        <v/>
      </c>
      <c r="CA198" s="712"/>
      <c r="CB198" s="759">
        <f t="shared" si="661"/>
        <v>0</v>
      </c>
      <c r="CC198" s="763" t="str">
        <f t="shared" si="758"/>
        <v/>
      </c>
      <c r="CD198" s="754"/>
      <c r="CE198" s="754"/>
      <c r="CF198" s="759">
        <f t="shared" si="662"/>
        <v>0</v>
      </c>
      <c r="CG198" s="748"/>
      <c r="CH198" s="748"/>
      <c r="CI198" s="622"/>
      <c r="CJ198" s="853"/>
      <c r="CK198" s="854"/>
      <c r="CL198" s="665" t="str">
        <f t="shared" si="663"/>
        <v/>
      </c>
      <c r="CM198" s="666" t="str">
        <f t="shared" si="759"/>
        <v/>
      </c>
      <c r="CN198" s="744"/>
      <c r="CO198" s="496"/>
      <c r="CP198" s="762" t="str">
        <f t="shared" si="760"/>
        <v/>
      </c>
      <c r="CQ198" s="740"/>
      <c r="CR198" s="749"/>
      <c r="CS198" s="740"/>
      <c r="CT198" s="740"/>
      <c r="CU198" s="740"/>
      <c r="CV198" s="649" t="str">
        <f t="shared" si="664"/>
        <v/>
      </c>
      <c r="CW198" s="547">
        <f t="shared" si="665"/>
        <v>0</v>
      </c>
      <c r="CX198" s="762" t="str">
        <f t="shared" si="761"/>
        <v/>
      </c>
      <c r="CY198" s="715"/>
      <c r="CZ198" s="740"/>
      <c r="DA198" s="715"/>
      <c r="DB198" s="715"/>
      <c r="DC198" s="714"/>
      <c r="DD198" s="649" t="str">
        <f t="shared" si="666"/>
        <v/>
      </c>
      <c r="DE198" s="547" t="str">
        <f t="shared" si="667"/>
        <v/>
      </c>
      <c r="DF198" s="762">
        <f t="shared" si="668"/>
        <v>0</v>
      </c>
      <c r="DG198" s="762" t="str">
        <f t="shared" si="669"/>
        <v/>
      </c>
      <c r="DH198" s="762">
        <f t="shared" si="670"/>
        <v>0</v>
      </c>
      <c r="DI198" s="762">
        <f t="shared" si="671"/>
        <v>0</v>
      </c>
      <c r="DJ198" s="762">
        <f t="shared" si="672"/>
        <v>0</v>
      </c>
      <c r="DK198" s="762">
        <f t="shared" si="673"/>
        <v>0</v>
      </c>
      <c r="DL198" s="762">
        <f t="shared" si="674"/>
        <v>0</v>
      </c>
      <c r="DM198" s="762" t="str">
        <f t="shared" si="675"/>
        <v/>
      </c>
      <c r="DN198" s="855"/>
      <c r="DO198" s="661">
        <f t="shared" si="828"/>
        <v>0</v>
      </c>
      <c r="DP198" s="336">
        <f t="shared" si="828"/>
        <v>0</v>
      </c>
      <c r="DQ198" s="336">
        <f t="shared" si="828"/>
        <v>0</v>
      </c>
      <c r="DR198" s="336">
        <f t="shared" si="828"/>
        <v>0</v>
      </c>
      <c r="DS198" s="336">
        <f t="shared" si="828"/>
        <v>0</v>
      </c>
      <c r="DT198" s="336">
        <f t="shared" si="828"/>
        <v>0</v>
      </c>
      <c r="DU198" s="336">
        <f t="shared" si="763"/>
        <v>0</v>
      </c>
      <c r="DV198" s="336">
        <f t="shared" si="829"/>
        <v>0</v>
      </c>
      <c r="DW198" s="336">
        <f t="shared" si="829"/>
        <v>0</v>
      </c>
      <c r="DX198" s="336">
        <f t="shared" si="829"/>
        <v>0</v>
      </c>
      <c r="DY198" s="336">
        <f t="shared" si="829"/>
        <v>0</v>
      </c>
      <c r="DZ198" s="336">
        <f t="shared" si="829"/>
        <v>0</v>
      </c>
      <c r="EA198" s="336">
        <f t="shared" si="829"/>
        <v>0</v>
      </c>
      <c r="EB198" s="336">
        <f t="shared" si="765"/>
        <v>0</v>
      </c>
      <c r="EC198" s="336">
        <f t="shared" si="766"/>
        <v>0</v>
      </c>
      <c r="ED198" s="336">
        <f t="shared" si="767"/>
        <v>0</v>
      </c>
      <c r="EE198" s="336">
        <f t="shared" si="768"/>
        <v>0</v>
      </c>
      <c r="EF198" s="336">
        <f t="shared" si="769"/>
        <v>0</v>
      </c>
      <c r="EG198" s="390">
        <f t="shared" si="770"/>
        <v>0</v>
      </c>
      <c r="EH198" s="650">
        <f t="shared" si="676"/>
        <v>0</v>
      </c>
      <c r="EI198" s="650">
        <f>IF($AA198=1,IF(SUM($EH198:EH198)&lt;&gt;1,IF(SUM(GR198,HC198,HL198)&gt;0,1,),),)</f>
        <v>0</v>
      </c>
      <c r="EJ198" s="650">
        <f>IF($AA198=1,IF(SUM($EH198:EI198)&lt;&gt;1,IF(SUM(GS198,HD198,HM198)&gt;0,1,),),)</f>
        <v>0</v>
      </c>
      <c r="EK198" s="650">
        <f>IF($AA198=1,IF(SUM($EH198:EJ198)&lt;&gt;1,IF(SUM(GT198,HE198,HN198)&gt;0,1,),),)</f>
        <v>0</v>
      </c>
      <c r="EL198" s="650">
        <f>IF($AA198=1,IF(SUM($EH198:EK198)&lt;&gt;1,IF(SUM(GU198,GZ198,HF198,HO198)&gt;0,1,),),)</f>
        <v>0</v>
      </c>
      <c r="EM198" s="650">
        <f>IF($AA198=1,IF(SUM($EH198:EK198)&lt;&gt;1,IF(SUM(GV198,HG198,HP198)&gt;0,1,),),)</f>
        <v>0</v>
      </c>
      <c r="EN198" s="650">
        <f>IF($AA198=1,IF(SUM($EH198:EL198)&lt;&gt;1,IF(SUM(GW198,HH198,HQ198)&gt;0,1,),),)</f>
        <v>0</v>
      </c>
      <c r="EO198" s="650">
        <f>IF($AA198=1,IF(SUM($EH198:EM198)&lt;&gt;1,IF(SUM(GX198,HI198,HR198)&gt;0,1,),),)</f>
        <v>0</v>
      </c>
      <c r="EP198" s="650">
        <f>IF($AA198=1,IF(SUM($EH198:EO198)&lt;&gt;1,IF(SUM(GY198,HJ198,HS198,HA198)&gt;0,1,),),)</f>
        <v>0</v>
      </c>
      <c r="EQ198" s="818"/>
      <c r="ER198" s="818"/>
      <c r="ES198" s="818"/>
      <c r="ET198" s="818"/>
      <c r="EU198" s="818"/>
      <c r="EV198" s="818"/>
      <c r="EW198" s="59"/>
      <c r="EX198" s="59"/>
      <c r="EY198" s="59"/>
      <c r="EZ198" s="59"/>
      <c r="FA198" s="59"/>
      <c r="FB198" s="650">
        <f t="shared" si="589"/>
        <v>0</v>
      </c>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11"/>
      <c r="GB198" s="59"/>
      <c r="GC198" s="932"/>
      <c r="GD198" s="662"/>
      <c r="GE198" s="512"/>
      <c r="GF198" s="513"/>
      <c r="GG198" s="514"/>
      <c r="GH198" s="514"/>
      <c r="GI198" s="515">
        <f t="shared" si="771"/>
        <v>0</v>
      </c>
      <c r="GJ198" s="516">
        <f t="shared" si="772"/>
        <v>0</v>
      </c>
      <c r="GK198" s="517">
        <f t="shared" si="592"/>
        <v>0</v>
      </c>
      <c r="GL198" s="518">
        <f t="shared" si="773"/>
        <v>0</v>
      </c>
      <c r="GM198" s="518">
        <f t="shared" si="774"/>
        <v>0</v>
      </c>
      <c r="GN198" s="518">
        <f t="shared" si="775"/>
        <v>0</v>
      </c>
      <c r="GO198" s="518">
        <f t="shared" si="776"/>
        <v>0</v>
      </c>
      <c r="GP198" s="517">
        <f t="shared" si="677"/>
        <v>0</v>
      </c>
      <c r="GQ198" s="517">
        <f t="shared" si="678"/>
        <v>0</v>
      </c>
      <c r="GR198" s="517">
        <f>IF($GF198&lt;&gt;1,IF(AND(SUM($GQ198:GQ198)&lt;&gt;1),IF($GI198&gt;=10,1,),),0)</f>
        <v>0</v>
      </c>
      <c r="GS198" s="517">
        <f>IF($GF198&lt;&gt;1,IF(AND(SUM($GQ198:GR198)&lt;&gt;1),IF(AND($GE198=1,$GI198&gt;=4),1,),),0)</f>
        <v>0</v>
      </c>
      <c r="GT198" s="517">
        <f>IF($GF198&lt;&gt;1,IF(AND(SUM($GQ198:GS198)&lt;&gt;1),IF(AND($GE198=1,$GI198&gt;=2),1,),),0)</f>
        <v>0</v>
      </c>
      <c r="GU198" s="517">
        <f>IF($GF198&lt;&gt;1,IF(AND(SUM($GQ198:GT198)&lt;&gt;1),IF(AND($GE198=1,$GI198&gt;0),1,),),0)</f>
        <v>0</v>
      </c>
      <c r="GV198" s="517">
        <f>IF($GF198&lt;&gt;1,IF(AND(SUM($GQ198:GU198)&lt;&gt;1),IF($GI198&gt;=4,1,),),0)</f>
        <v>0</v>
      </c>
      <c r="GW198" s="517">
        <f>IF($GF198&lt;&gt;1,IF(AND(SUM($GQ198:GV198)&lt;&gt;1),IF($GE198=1,1,),),0)</f>
        <v>0</v>
      </c>
      <c r="GX198" s="517">
        <f>IF($GF198&lt;&gt;1,IF(AND(SUM($GQ198:GW198)&lt;&gt;1),IF($GI198&gt;=2,1,),),0)</f>
        <v>0</v>
      </c>
      <c r="GY198" s="517">
        <f>IF($GF198&lt;&gt;1,IF(AND(SUM($GQ198:GX198)&lt;&gt;1),IF($GI198&gt;0,1,),),0)</f>
        <v>0</v>
      </c>
      <c r="GZ198" s="517">
        <f t="shared" si="679"/>
        <v>0</v>
      </c>
      <c r="HA198" s="517">
        <f>IF(AND(SUM($GZ198:GZ198)&lt;&gt;1,$GP198=4,$GF198=1,$GI198&gt;0),1,0)</f>
        <v>0</v>
      </c>
      <c r="HB198" s="517">
        <f t="shared" si="680"/>
        <v>0</v>
      </c>
      <c r="HC198" s="517">
        <f t="shared" si="681"/>
        <v>0</v>
      </c>
      <c r="HD198" s="517">
        <f>IF(AND($GP198=2,SUM($HB198:HC198)&lt;&gt;1),IF(AND($GE198=1,$GJ198&gt;=0.2),1,),)</f>
        <v>0</v>
      </c>
      <c r="HE198" s="517">
        <f>IF(AND($GP198=2,SUM($HB198:HD198)&lt;&gt;1),IF(AND($GE198=1,$GJ198&gt;=0.1),1,),)</f>
        <v>0</v>
      </c>
      <c r="HF198" s="517">
        <f>IF(AND($GP198=2,SUM($HB198:HE198)&lt;&gt;1),IF(AND($GE198=1,$GI198&gt;0),1,),)</f>
        <v>0</v>
      </c>
      <c r="HG198" s="517">
        <f>IF(AND($GP198=2,SUM($HB198:HF198)&lt;&gt;1),IF($GJ198&gt;=0.2,1,),)</f>
        <v>0</v>
      </c>
      <c r="HH198" s="517">
        <f>IF(AND($GP198=2,SUM($HB198:HG198)&lt;&gt;1),IF($GE198=1,1,),)</f>
        <v>0</v>
      </c>
      <c r="HI198" s="517">
        <f>IF(AND($GP198=2,SUM($HB198:HH198)&lt;&gt;1),IF($GJ198&gt;=0.1,1,),)</f>
        <v>0</v>
      </c>
      <c r="HJ198" s="517">
        <f>IF(AND(SUM($HB198:HI198)&lt;&gt;1,$GP198=2,$GI198&gt;0),1,)</f>
        <v>0</v>
      </c>
      <c r="HK198" s="517">
        <f t="shared" si="682"/>
        <v>0</v>
      </c>
      <c r="HL198" s="517">
        <f t="shared" si="683"/>
        <v>0</v>
      </c>
      <c r="HM198" s="517">
        <f>IF(AND($GP198=3,SUM($HK198:HL198)&lt;&gt;1),IF(AND($GE198=1,$GJ198&gt;=0.1),1,),)</f>
        <v>0</v>
      </c>
      <c r="HN198" s="517">
        <f>IF(AND($GP198=3,SUM($HK198:HM198)&lt;&gt;1),IF(AND($GE198=1,$GJ198&gt;=0.05),1,),)</f>
        <v>0</v>
      </c>
      <c r="HO198" s="517">
        <f>IF(AND($GP198=3,SUM($HK198:HN198)&lt;&gt;1),IF(AND($GE198=1,$GI198&gt;0),1,),)</f>
        <v>0</v>
      </c>
      <c r="HP198" s="517">
        <f>IF(AND($GP198=3,SUM($HK198:HO198)&lt;&gt;1),IF($GJ198&gt;=0.1,1,),)</f>
        <v>0</v>
      </c>
      <c r="HQ198" s="517">
        <f>IF(AND($GP198=3,SUM($HK198:HP198)&lt;&gt;1),IF($GE198=1,1,),)</f>
        <v>0</v>
      </c>
      <c r="HR198" s="517">
        <f>IF(AND($GP198=3,SUM($HK198:HQ198)&lt;&gt;1),IF($GJ198&gt;=0.05,1,),)</f>
        <v>0</v>
      </c>
      <c r="HS198" s="517">
        <f>IF(AND(SUM($HK198:HR198)&lt;&gt;1,$GP198=3,$GF198=1,$GI198&gt;0),1,)</f>
        <v>0</v>
      </c>
      <c r="HT198" s="831"/>
      <c r="HU198" s="520">
        <f t="shared" si="684"/>
        <v>0</v>
      </c>
      <c r="HV198" s="521">
        <f t="shared" si="685"/>
        <v>0</v>
      </c>
      <c r="HW198" s="521">
        <f t="shared" si="686"/>
        <v>0</v>
      </c>
      <c r="HX198" s="521">
        <f t="shared" si="687"/>
        <v>0</v>
      </c>
      <c r="HY198" s="521">
        <f t="shared" si="688"/>
        <v>0</v>
      </c>
      <c r="HZ198" s="521">
        <f t="shared" si="689"/>
        <v>0</v>
      </c>
      <c r="IA198" s="521">
        <f t="shared" si="690"/>
        <v>0</v>
      </c>
      <c r="IB198" s="521">
        <f t="shared" si="691"/>
        <v>0</v>
      </c>
      <c r="IC198" s="521">
        <f t="shared" si="692"/>
        <v>0</v>
      </c>
      <c r="ID198" s="521">
        <f t="shared" si="693"/>
        <v>0</v>
      </c>
      <c r="IE198" s="521">
        <f t="shared" si="694"/>
        <v>0</v>
      </c>
      <c r="IF198" s="521">
        <f t="shared" si="695"/>
        <v>0</v>
      </c>
      <c r="IG198" s="521">
        <f t="shared" si="696"/>
        <v>0</v>
      </c>
      <c r="IH198" s="521">
        <f t="shared" si="697"/>
        <v>0</v>
      </c>
      <c r="II198" s="521">
        <f t="shared" si="698"/>
        <v>0</v>
      </c>
      <c r="IJ198" s="521">
        <f t="shared" si="699"/>
        <v>0</v>
      </c>
      <c r="IK198" s="521">
        <f t="shared" si="700"/>
        <v>0</v>
      </c>
      <c r="IL198" s="521">
        <f t="shared" si="701"/>
        <v>0</v>
      </c>
      <c r="IM198" s="521">
        <f t="shared" si="702"/>
        <v>0</v>
      </c>
      <c r="IN198" s="521">
        <f t="shared" si="777"/>
        <v>0</v>
      </c>
      <c r="IO198" s="521">
        <f t="shared" si="778"/>
        <v>0</v>
      </c>
      <c r="IP198" s="521">
        <f t="shared" si="779"/>
        <v>0</v>
      </c>
      <c r="IQ198" s="521">
        <f t="shared" si="780"/>
        <v>0</v>
      </c>
      <c r="IR198" s="521">
        <f t="shared" si="781"/>
        <v>0</v>
      </c>
      <c r="IS198" s="521">
        <f t="shared" si="782"/>
        <v>0</v>
      </c>
      <c r="IT198" s="521">
        <f t="shared" si="783"/>
        <v>0</v>
      </c>
      <c r="IU198" s="521">
        <f t="shared" si="784"/>
        <v>0</v>
      </c>
      <c r="IV198" s="521">
        <f t="shared" si="785"/>
        <v>0</v>
      </c>
      <c r="IW198" s="823">
        <f t="shared" si="786"/>
        <v>0</v>
      </c>
      <c r="IX198" s="521">
        <f t="shared" si="787"/>
        <v>0</v>
      </c>
      <c r="IY198" s="521">
        <f t="shared" si="788"/>
        <v>0</v>
      </c>
      <c r="IZ198" s="823">
        <f t="shared" si="703"/>
        <v>0</v>
      </c>
      <c r="JA198" s="521">
        <f t="shared" si="789"/>
        <v>0</v>
      </c>
      <c r="JB198" s="521">
        <f t="shared" si="790"/>
        <v>0</v>
      </c>
      <c r="JC198" s="521">
        <f t="shared" si="791"/>
        <v>0</v>
      </c>
      <c r="JD198" s="521">
        <f t="shared" si="704"/>
        <v>0</v>
      </c>
      <c r="JE198" s="521">
        <f t="shared" si="705"/>
        <v>0</v>
      </c>
      <c r="JF198" s="521">
        <f t="shared" si="706"/>
        <v>0</v>
      </c>
      <c r="JG198" s="521">
        <f t="shared" si="707"/>
        <v>0</v>
      </c>
      <c r="JH198" s="521">
        <f t="shared" si="708"/>
        <v>0</v>
      </c>
      <c r="JI198" s="521">
        <f t="shared" si="709"/>
        <v>0</v>
      </c>
      <c r="JJ198" s="521">
        <f t="shared" si="710"/>
        <v>0</v>
      </c>
      <c r="JK198" s="521">
        <f t="shared" si="711"/>
        <v>0</v>
      </c>
      <c r="JL198" s="521">
        <f t="shared" si="712"/>
        <v>0</v>
      </c>
      <c r="JM198" s="521">
        <f t="shared" si="713"/>
        <v>0</v>
      </c>
      <c r="JN198" s="521">
        <f t="shared" si="714"/>
        <v>0</v>
      </c>
      <c r="JO198" s="521">
        <f t="shared" si="715"/>
        <v>0</v>
      </c>
      <c r="JP198" s="521">
        <f t="shared" si="716"/>
        <v>0</v>
      </c>
      <c r="JQ198" s="521">
        <f t="shared" si="717"/>
        <v>0</v>
      </c>
      <c r="JR198" s="521">
        <f t="shared" si="718"/>
        <v>0</v>
      </c>
      <c r="JS198" s="521">
        <f t="shared" si="719"/>
        <v>0</v>
      </c>
      <c r="JT198" s="521">
        <f t="shared" si="720"/>
        <v>0</v>
      </c>
      <c r="JU198" s="521">
        <f t="shared" si="721"/>
        <v>0</v>
      </c>
      <c r="JV198" s="521">
        <f t="shared" si="722"/>
        <v>0</v>
      </c>
      <c r="JW198" s="521">
        <f t="shared" si="723"/>
        <v>0</v>
      </c>
      <c r="JX198" s="521">
        <f t="shared" si="724"/>
        <v>0</v>
      </c>
      <c r="JY198" s="521">
        <f t="shared" si="725"/>
        <v>0</v>
      </c>
      <c r="JZ198" s="521">
        <f t="shared" si="726"/>
        <v>0</v>
      </c>
      <c r="KA198" s="521">
        <f t="shared" si="727"/>
        <v>0</v>
      </c>
      <c r="KB198" s="521">
        <f t="shared" si="728"/>
        <v>0</v>
      </c>
      <c r="KC198" s="521">
        <f t="shared" si="729"/>
        <v>0</v>
      </c>
      <c r="KD198" s="521">
        <f t="shared" si="730"/>
        <v>0</v>
      </c>
      <c r="KE198" s="521">
        <f t="shared" si="731"/>
        <v>0</v>
      </c>
      <c r="KF198" s="521">
        <f t="shared" si="792"/>
        <v>0</v>
      </c>
      <c r="KG198" s="521">
        <f t="shared" si="732"/>
        <v>0</v>
      </c>
      <c r="KH198" s="521">
        <f t="shared" si="733"/>
        <v>0</v>
      </c>
      <c r="KI198" s="522">
        <f t="shared" si="734"/>
        <v>0</v>
      </c>
      <c r="KJ198" s="521">
        <f t="shared" si="793"/>
        <v>0</v>
      </c>
      <c r="KK198" s="760">
        <f>IF(H198=1,VLOOKUP(C198,'総括表 (A表)'!$E$12:$AW$542,42,FALSE),)</f>
        <v>0</v>
      </c>
      <c r="KL198" s="524">
        <f t="shared" si="735"/>
        <v>0</v>
      </c>
      <c r="KM198" s="521" t="str">
        <f t="shared" si="614"/>
        <v/>
      </c>
      <c r="KN198" s="521" t="str">
        <f t="shared" si="615"/>
        <v/>
      </c>
      <c r="KO198" s="521" t="str">
        <f t="shared" si="736"/>
        <v/>
      </c>
      <c r="KP198" s="521" t="str">
        <f t="shared" si="616"/>
        <v/>
      </c>
      <c r="KQ198" s="521" t="str">
        <f t="shared" si="617"/>
        <v/>
      </c>
      <c r="KR198" s="521" t="str">
        <f t="shared" si="618"/>
        <v/>
      </c>
      <c r="KS198" s="521" t="str">
        <f t="shared" si="619"/>
        <v/>
      </c>
      <c r="KT198" s="521" t="str">
        <f t="shared" si="620"/>
        <v/>
      </c>
      <c r="KU198" s="760" t="str">
        <f t="shared" si="621"/>
        <v/>
      </c>
      <c r="KV198" s="521" t="str">
        <f t="shared" si="794"/>
        <v/>
      </c>
      <c r="KW198" s="520">
        <f t="shared" si="623"/>
        <v>0</v>
      </c>
      <c r="KX198" s="521" t="str">
        <f t="shared" si="737"/>
        <v/>
      </c>
      <c r="KY198" s="525">
        <f t="shared" si="795"/>
        <v>0</v>
      </c>
      <c r="KZ198" s="521" t="str">
        <f t="shared" si="796"/>
        <v/>
      </c>
      <c r="LA198" s="760" t="str">
        <f t="shared" si="797"/>
        <v/>
      </c>
      <c r="LB198" s="526" t="str">
        <f t="shared" si="627"/>
        <v>○</v>
      </c>
      <c r="LC198" s="520">
        <f t="shared" si="738"/>
        <v>0</v>
      </c>
      <c r="LD198" s="527">
        <f t="shared" si="739"/>
        <v>0</v>
      </c>
      <c r="LE198" s="527" t="str">
        <f t="shared" si="740"/>
        <v/>
      </c>
      <c r="LF198" s="761" t="str">
        <f t="shared" si="741"/>
        <v/>
      </c>
      <c r="LG198" s="735" t="str">
        <f t="shared" si="798"/>
        <v/>
      </c>
      <c r="LH198" s="530" t="str">
        <f t="shared" si="799"/>
        <v>○</v>
      </c>
      <c r="LI198" s="736">
        <f t="shared" si="630"/>
        <v>0</v>
      </c>
      <c r="LJ198" s="761">
        <f t="shared" si="800"/>
        <v>0</v>
      </c>
      <c r="LK198" s="532">
        <f t="shared" si="742"/>
        <v>0</v>
      </c>
      <c r="LL198" s="533" t="str">
        <f t="shared" si="743"/>
        <v>○</v>
      </c>
      <c r="LM198" s="600">
        <f t="shared" si="801"/>
        <v>0</v>
      </c>
      <c r="LN198" s="602" t="str">
        <f t="shared" si="744"/>
        <v>○</v>
      </c>
      <c r="LO198" s="608">
        <f t="shared" si="633"/>
        <v>0</v>
      </c>
      <c r="LP198" s="521" t="str">
        <f t="shared" si="802"/>
        <v/>
      </c>
      <c r="LQ198" s="607">
        <f t="shared" si="803"/>
        <v>0</v>
      </c>
      <c r="LR198" s="521" t="str">
        <f t="shared" si="804"/>
        <v/>
      </c>
      <c r="LS198" s="519" t="str">
        <f t="shared" si="805"/>
        <v/>
      </c>
      <c r="LT198" s="526" t="str">
        <f t="shared" si="638"/>
        <v>○</v>
      </c>
      <c r="LU198" s="601" t="str">
        <f t="shared" si="745"/>
        <v/>
      </c>
      <c r="LV198" s="601">
        <f t="shared" si="746"/>
        <v>0</v>
      </c>
      <c r="LW198" s="761">
        <f t="shared" si="806"/>
        <v>0</v>
      </c>
      <c r="LX198" s="735">
        <f t="shared" si="807"/>
        <v>0</v>
      </c>
      <c r="LY198" s="530" t="str">
        <f t="shared" si="641"/>
        <v>○</v>
      </c>
      <c r="LZ198" s="736">
        <f t="shared" si="808"/>
        <v>0</v>
      </c>
      <c r="MA198" s="761">
        <f t="shared" si="809"/>
        <v>0</v>
      </c>
      <c r="MB198" s="532">
        <f t="shared" si="810"/>
        <v>0</v>
      </c>
      <c r="MC198" s="533" t="str">
        <f t="shared" si="747"/>
        <v>○</v>
      </c>
      <c r="MD198" s="473">
        <f>IF(AND($H198=1,$T198=1),SUMIF($E$14:$E$213,E198,$CA$14:CA397),0)</f>
        <v>0</v>
      </c>
      <c r="ME198" s="856" t="str">
        <f t="shared" si="645"/>
        <v>○</v>
      </c>
      <c r="MF198" s="869" t="str">
        <f t="shared" si="748"/>
        <v/>
      </c>
      <c r="MG198" s="870" t="str">
        <f t="shared" si="811"/>
        <v/>
      </c>
      <c r="MH198" s="871" t="str">
        <f t="shared" si="812"/>
        <v/>
      </c>
      <c r="MI198" s="872" t="str">
        <f t="shared" si="749"/>
        <v/>
      </c>
      <c r="MJ198" s="873" t="str">
        <f t="shared" si="813"/>
        <v/>
      </c>
      <c r="MK198" s="874">
        <f t="shared" si="814"/>
        <v>0</v>
      </c>
    </row>
    <row r="199" spans="1:349" s="739" customFormat="1" ht="18.649999999999999" customHeight="1">
      <c r="A199" s="610">
        <f t="shared" si="815"/>
        <v>0</v>
      </c>
      <c r="B199" s="610">
        <f t="shared" si="816"/>
        <v>0</v>
      </c>
      <c r="C199" s="610">
        <f t="shared" si="817"/>
        <v>0</v>
      </c>
      <c r="D199" s="610">
        <f t="shared" si="818"/>
        <v>0</v>
      </c>
      <c r="E199" s="610">
        <f t="shared" si="819"/>
        <v>0</v>
      </c>
      <c r="F199" s="610">
        <f t="shared" si="820"/>
        <v>0</v>
      </c>
      <c r="G199" s="610">
        <f t="shared" si="821"/>
        <v>0</v>
      </c>
      <c r="H199" s="610">
        <f t="shared" si="822"/>
        <v>0</v>
      </c>
      <c r="I199" s="611">
        <f t="shared" si="576"/>
        <v>186</v>
      </c>
      <c r="J199" s="719"/>
      <c r="K199" s="720"/>
      <c r="L199" s="720"/>
      <c r="M199" s="720"/>
      <c r="N199" s="924"/>
      <c r="O199" s="918"/>
      <c r="P199" s="742"/>
      <c r="Q199" s="637">
        <f t="shared" si="650"/>
        <v>0</v>
      </c>
      <c r="R199" s="723"/>
      <c r="S199" s="724"/>
      <c r="T199" s="724"/>
      <c r="U199" s="724"/>
      <c r="V199" s="762">
        <f t="shared" si="823"/>
        <v>0</v>
      </c>
      <c r="W199" s="741"/>
      <c r="X199" s="745"/>
      <c r="Y199" s="745"/>
      <c r="Z199" s="741"/>
      <c r="AA199" s="639" t="str">
        <f t="shared" si="651"/>
        <v/>
      </c>
      <c r="AB199" s="640" t="str">
        <f t="shared" si="652"/>
        <v/>
      </c>
      <c r="AC199" s="731"/>
      <c r="AD199" s="641">
        <f t="shared" si="653"/>
        <v>0</v>
      </c>
      <c r="AE199" s="729"/>
      <c r="AF199" s="728">
        <f>'整理番号表 （R6時） '!$AC199</f>
        <v>0</v>
      </c>
      <c r="AG199" s="730">
        <f t="shared" si="824"/>
        <v>0</v>
      </c>
      <c r="AH199" s="731"/>
      <c r="AI199" s="731"/>
      <c r="AJ199" s="639">
        <f>IF(AI199&lt;&gt;0,VLOOKUP(AI199,'整理番号表 （R6時） '!$B$20:$F$47,2,FALSE),)</f>
        <v>0</v>
      </c>
      <c r="AK199" s="733"/>
      <c r="AL199" s="733"/>
      <c r="AM199" s="733"/>
      <c r="AN199" s="752"/>
      <c r="AO199" s="644" t="str">
        <f>IF(AND($S199=1,$AN199&lt;&gt;0),VLOOKUP(AN199,'整理番号表 （R6時） '!$P$6:$Q$39,2,FALSE),IF(AND($T199=1,$AN199&gt;0,$AN199&lt;=8),VLOOKUP($AN199,'整理番号表 （R6時） '!$P$6:$Q$13,2,FALSE),IF($AN199&gt;=9,"ﾘｰｽは1～8の数字を選択","")))</f>
        <v/>
      </c>
      <c r="AP199" s="865"/>
      <c r="AQ199" s="645">
        <f t="shared" si="654"/>
        <v>0</v>
      </c>
      <c r="AR199" s="810"/>
      <c r="AS199" s="741"/>
      <c r="AT199" s="756"/>
      <c r="AU199" s="757"/>
      <c r="AV199" s="755"/>
      <c r="AW199" s="752"/>
      <c r="AX199" s="751">
        <f>IF(AW199&lt;&gt;0,VLOOKUP(AW199,'整理番号表 （R6時） '!$P$43:$R$49,2,FALSE),)</f>
        <v>0</v>
      </c>
      <c r="AY199" s="758"/>
      <c r="AZ199" s="757"/>
      <c r="BA199" s="755"/>
      <c r="BB199" s="754"/>
      <c r="BC199" s="759">
        <f t="shared" si="655"/>
        <v>0</v>
      </c>
      <c r="BD199" s="763">
        <f t="shared" si="757"/>
        <v>0</v>
      </c>
      <c r="BE199" s="759">
        <f t="shared" si="656"/>
        <v>0</v>
      </c>
      <c r="BF199" s="508"/>
      <c r="BG199" s="508"/>
      <c r="BH199" s="508"/>
      <c r="BI199" s="509"/>
      <c r="BJ199" s="770" t="str">
        <f t="shared" si="657"/>
        <v/>
      </c>
      <c r="BK199" s="772" t="str">
        <f t="shared" si="658"/>
        <v/>
      </c>
      <c r="BL199" s="648">
        <f t="shared" si="659"/>
        <v>0</v>
      </c>
      <c r="BM199" s="836"/>
      <c r="BN199" s="748"/>
      <c r="BO199" s="593"/>
      <c r="BP199" s="902"/>
      <c r="BQ199" s="756"/>
      <c r="BR199" s="756"/>
      <c r="BS199" s="756"/>
      <c r="BT199" s="929" t="str">
        <f t="shared" si="825"/>
        <v/>
      </c>
      <c r="BU199" s="911"/>
      <c r="BV199" s="752"/>
      <c r="BW199" s="751">
        <f>IF(BV199&lt;&gt;0,VLOOKUP(BV199,'整理番号表 （R6時） '!$P$43:$R$49,2,FALSE),)</f>
        <v>0</v>
      </c>
      <c r="BX199" s="758"/>
      <c r="BY199" s="757"/>
      <c r="BZ199" s="759" t="str">
        <f t="shared" si="660"/>
        <v/>
      </c>
      <c r="CA199" s="712"/>
      <c r="CB199" s="759">
        <f t="shared" si="661"/>
        <v>0</v>
      </c>
      <c r="CC199" s="763" t="str">
        <f t="shared" si="758"/>
        <v/>
      </c>
      <c r="CD199" s="754"/>
      <c r="CE199" s="754"/>
      <c r="CF199" s="759">
        <f t="shared" si="662"/>
        <v>0</v>
      </c>
      <c r="CG199" s="748"/>
      <c r="CH199" s="748"/>
      <c r="CI199" s="622"/>
      <c r="CJ199" s="853"/>
      <c r="CK199" s="854"/>
      <c r="CL199" s="665" t="str">
        <f t="shared" si="663"/>
        <v/>
      </c>
      <c r="CM199" s="666" t="str">
        <f t="shared" si="759"/>
        <v/>
      </c>
      <c r="CN199" s="744"/>
      <c r="CO199" s="496"/>
      <c r="CP199" s="762" t="str">
        <f t="shared" si="760"/>
        <v/>
      </c>
      <c r="CQ199" s="740"/>
      <c r="CR199" s="749"/>
      <c r="CS199" s="740"/>
      <c r="CT199" s="740"/>
      <c r="CU199" s="740"/>
      <c r="CV199" s="649" t="str">
        <f t="shared" si="664"/>
        <v/>
      </c>
      <c r="CW199" s="547">
        <f t="shared" si="665"/>
        <v>0</v>
      </c>
      <c r="CX199" s="762" t="str">
        <f t="shared" si="761"/>
        <v/>
      </c>
      <c r="CY199" s="715"/>
      <c r="CZ199" s="740"/>
      <c r="DA199" s="715"/>
      <c r="DB199" s="715"/>
      <c r="DC199" s="714"/>
      <c r="DD199" s="649" t="str">
        <f t="shared" si="666"/>
        <v/>
      </c>
      <c r="DE199" s="547" t="str">
        <f t="shared" si="667"/>
        <v/>
      </c>
      <c r="DF199" s="762">
        <f t="shared" si="668"/>
        <v>0</v>
      </c>
      <c r="DG199" s="762" t="str">
        <f t="shared" si="669"/>
        <v/>
      </c>
      <c r="DH199" s="762">
        <f t="shared" si="670"/>
        <v>0</v>
      </c>
      <c r="DI199" s="762">
        <f t="shared" si="671"/>
        <v>0</v>
      </c>
      <c r="DJ199" s="762">
        <f t="shared" si="672"/>
        <v>0</v>
      </c>
      <c r="DK199" s="762">
        <f t="shared" si="673"/>
        <v>0</v>
      </c>
      <c r="DL199" s="762">
        <f t="shared" si="674"/>
        <v>0</v>
      </c>
      <c r="DM199" s="762" t="str">
        <f t="shared" si="675"/>
        <v/>
      </c>
      <c r="DN199" s="855"/>
      <c r="DO199" s="661">
        <f t="shared" si="828"/>
        <v>0</v>
      </c>
      <c r="DP199" s="336">
        <f t="shared" si="828"/>
        <v>0</v>
      </c>
      <c r="DQ199" s="336">
        <f t="shared" si="828"/>
        <v>0</v>
      </c>
      <c r="DR199" s="336">
        <f t="shared" si="828"/>
        <v>0</v>
      </c>
      <c r="DS199" s="336">
        <f t="shared" si="828"/>
        <v>0</v>
      </c>
      <c r="DT199" s="336">
        <f t="shared" si="828"/>
        <v>0</v>
      </c>
      <c r="DU199" s="336">
        <f t="shared" si="763"/>
        <v>0</v>
      </c>
      <c r="DV199" s="336">
        <f t="shared" si="829"/>
        <v>0</v>
      </c>
      <c r="DW199" s="336">
        <f t="shared" si="829"/>
        <v>0</v>
      </c>
      <c r="DX199" s="336">
        <f t="shared" si="829"/>
        <v>0</v>
      </c>
      <c r="DY199" s="336">
        <f t="shared" si="829"/>
        <v>0</v>
      </c>
      <c r="DZ199" s="336">
        <f t="shared" si="829"/>
        <v>0</v>
      </c>
      <c r="EA199" s="336">
        <f t="shared" si="829"/>
        <v>0</v>
      </c>
      <c r="EB199" s="336">
        <f t="shared" si="765"/>
        <v>0</v>
      </c>
      <c r="EC199" s="336">
        <f t="shared" si="766"/>
        <v>0</v>
      </c>
      <c r="ED199" s="336">
        <f t="shared" si="767"/>
        <v>0</v>
      </c>
      <c r="EE199" s="336">
        <f t="shared" si="768"/>
        <v>0</v>
      </c>
      <c r="EF199" s="336">
        <f t="shared" si="769"/>
        <v>0</v>
      </c>
      <c r="EG199" s="390">
        <f t="shared" si="770"/>
        <v>0</v>
      </c>
      <c r="EH199" s="650">
        <f t="shared" si="676"/>
        <v>0</v>
      </c>
      <c r="EI199" s="650">
        <f>IF($AA199=1,IF(SUM($EH199:EH199)&lt;&gt;1,IF(SUM(GR199,HC199,HL199)&gt;0,1,),),)</f>
        <v>0</v>
      </c>
      <c r="EJ199" s="650">
        <f>IF($AA199=1,IF(SUM($EH199:EI199)&lt;&gt;1,IF(SUM(GS199,HD199,HM199)&gt;0,1,),),)</f>
        <v>0</v>
      </c>
      <c r="EK199" s="650">
        <f>IF($AA199=1,IF(SUM($EH199:EJ199)&lt;&gt;1,IF(SUM(GT199,HE199,HN199)&gt;0,1,),),)</f>
        <v>0</v>
      </c>
      <c r="EL199" s="650">
        <f>IF($AA199=1,IF(SUM($EH199:EK199)&lt;&gt;1,IF(SUM(GU199,GZ199,HF199,HO199)&gt;0,1,),),)</f>
        <v>0</v>
      </c>
      <c r="EM199" s="650">
        <f>IF($AA199=1,IF(SUM($EH199:EK199)&lt;&gt;1,IF(SUM(GV199,HG199,HP199)&gt;0,1,),),)</f>
        <v>0</v>
      </c>
      <c r="EN199" s="650">
        <f>IF($AA199=1,IF(SUM($EH199:EL199)&lt;&gt;1,IF(SUM(GW199,HH199,HQ199)&gt;0,1,),),)</f>
        <v>0</v>
      </c>
      <c r="EO199" s="650">
        <f>IF($AA199=1,IF(SUM($EH199:EM199)&lt;&gt;1,IF(SUM(GX199,HI199,HR199)&gt;0,1,),),)</f>
        <v>0</v>
      </c>
      <c r="EP199" s="650">
        <f>IF($AA199=1,IF(SUM($EH199:EO199)&lt;&gt;1,IF(SUM(GY199,HJ199,HS199,HA199)&gt;0,1,),),)</f>
        <v>0</v>
      </c>
      <c r="EQ199" s="818"/>
      <c r="ER199" s="818"/>
      <c r="ES199" s="818"/>
      <c r="ET199" s="818"/>
      <c r="EU199" s="818"/>
      <c r="EV199" s="818"/>
      <c r="EW199" s="59"/>
      <c r="EX199" s="59"/>
      <c r="EY199" s="59"/>
      <c r="EZ199" s="59"/>
      <c r="FA199" s="59"/>
      <c r="FB199" s="650">
        <f t="shared" si="589"/>
        <v>0</v>
      </c>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11"/>
      <c r="GB199" s="59"/>
      <c r="GC199" s="932"/>
      <c r="GD199" s="662"/>
      <c r="GE199" s="512"/>
      <c r="GF199" s="513"/>
      <c r="GG199" s="514"/>
      <c r="GH199" s="514"/>
      <c r="GI199" s="515">
        <f t="shared" si="771"/>
        <v>0</v>
      </c>
      <c r="GJ199" s="516">
        <f t="shared" si="772"/>
        <v>0</v>
      </c>
      <c r="GK199" s="517">
        <f t="shared" si="592"/>
        <v>0</v>
      </c>
      <c r="GL199" s="518">
        <f t="shared" si="773"/>
        <v>0</v>
      </c>
      <c r="GM199" s="518">
        <f t="shared" si="774"/>
        <v>0</v>
      </c>
      <c r="GN199" s="518">
        <f t="shared" si="775"/>
        <v>0</v>
      </c>
      <c r="GO199" s="518">
        <f t="shared" si="776"/>
        <v>0</v>
      </c>
      <c r="GP199" s="517">
        <f t="shared" si="677"/>
        <v>0</v>
      </c>
      <c r="GQ199" s="517">
        <f t="shared" si="678"/>
        <v>0</v>
      </c>
      <c r="GR199" s="517">
        <f>IF($GF199&lt;&gt;1,IF(AND(SUM($GQ199:GQ199)&lt;&gt;1),IF($GI199&gt;=10,1,),),0)</f>
        <v>0</v>
      </c>
      <c r="GS199" s="517">
        <f>IF($GF199&lt;&gt;1,IF(AND(SUM($GQ199:GR199)&lt;&gt;1),IF(AND($GE199=1,$GI199&gt;=4),1,),),0)</f>
        <v>0</v>
      </c>
      <c r="GT199" s="517">
        <f>IF($GF199&lt;&gt;1,IF(AND(SUM($GQ199:GS199)&lt;&gt;1),IF(AND($GE199=1,$GI199&gt;=2),1,),),0)</f>
        <v>0</v>
      </c>
      <c r="GU199" s="517">
        <f>IF($GF199&lt;&gt;1,IF(AND(SUM($GQ199:GT199)&lt;&gt;1),IF(AND($GE199=1,$GI199&gt;0),1,),),0)</f>
        <v>0</v>
      </c>
      <c r="GV199" s="517">
        <f>IF($GF199&lt;&gt;1,IF(AND(SUM($GQ199:GU199)&lt;&gt;1),IF($GI199&gt;=4,1,),),0)</f>
        <v>0</v>
      </c>
      <c r="GW199" s="517">
        <f>IF($GF199&lt;&gt;1,IF(AND(SUM($GQ199:GV199)&lt;&gt;1),IF($GE199=1,1,),),0)</f>
        <v>0</v>
      </c>
      <c r="GX199" s="517">
        <f>IF($GF199&lt;&gt;1,IF(AND(SUM($GQ199:GW199)&lt;&gt;1),IF($GI199&gt;=2,1,),),0)</f>
        <v>0</v>
      </c>
      <c r="GY199" s="517">
        <f>IF($GF199&lt;&gt;1,IF(AND(SUM($GQ199:GX199)&lt;&gt;1),IF($GI199&gt;0,1,),),0)</f>
        <v>0</v>
      </c>
      <c r="GZ199" s="517">
        <f t="shared" si="679"/>
        <v>0</v>
      </c>
      <c r="HA199" s="517">
        <f>IF(AND(SUM($GZ199:GZ199)&lt;&gt;1,$GP199=4,$GF199=1,$GI199&gt;0),1,0)</f>
        <v>0</v>
      </c>
      <c r="HB199" s="517">
        <f t="shared" si="680"/>
        <v>0</v>
      </c>
      <c r="HC199" s="517">
        <f t="shared" si="681"/>
        <v>0</v>
      </c>
      <c r="HD199" s="517">
        <f>IF(AND($GP199=2,SUM($HB199:HC199)&lt;&gt;1),IF(AND($GE199=1,$GJ199&gt;=0.2),1,),)</f>
        <v>0</v>
      </c>
      <c r="HE199" s="517">
        <f>IF(AND($GP199=2,SUM($HB199:HD199)&lt;&gt;1),IF(AND($GE199=1,$GJ199&gt;=0.1),1,),)</f>
        <v>0</v>
      </c>
      <c r="HF199" s="517">
        <f>IF(AND($GP199=2,SUM($HB199:HE199)&lt;&gt;1),IF(AND($GE199=1,$GI199&gt;0),1,),)</f>
        <v>0</v>
      </c>
      <c r="HG199" s="517">
        <f>IF(AND($GP199=2,SUM($HB199:HF199)&lt;&gt;1),IF($GJ199&gt;=0.2,1,),)</f>
        <v>0</v>
      </c>
      <c r="HH199" s="517">
        <f>IF(AND($GP199=2,SUM($HB199:HG199)&lt;&gt;1),IF($GE199=1,1,),)</f>
        <v>0</v>
      </c>
      <c r="HI199" s="517">
        <f>IF(AND($GP199=2,SUM($HB199:HH199)&lt;&gt;1),IF($GJ199&gt;=0.1,1,),)</f>
        <v>0</v>
      </c>
      <c r="HJ199" s="517">
        <f>IF(AND(SUM($HB199:HI199)&lt;&gt;1,$GP199=2,$GI199&gt;0),1,)</f>
        <v>0</v>
      </c>
      <c r="HK199" s="517">
        <f t="shared" si="682"/>
        <v>0</v>
      </c>
      <c r="HL199" s="517">
        <f t="shared" si="683"/>
        <v>0</v>
      </c>
      <c r="HM199" s="517">
        <f>IF(AND($GP199=3,SUM($HK199:HL199)&lt;&gt;1),IF(AND($GE199=1,$GJ199&gt;=0.1),1,),)</f>
        <v>0</v>
      </c>
      <c r="HN199" s="517">
        <f>IF(AND($GP199=3,SUM($HK199:HM199)&lt;&gt;1),IF(AND($GE199=1,$GJ199&gt;=0.05),1,),)</f>
        <v>0</v>
      </c>
      <c r="HO199" s="517">
        <f>IF(AND($GP199=3,SUM($HK199:HN199)&lt;&gt;1),IF(AND($GE199=1,$GI199&gt;0),1,),)</f>
        <v>0</v>
      </c>
      <c r="HP199" s="517">
        <f>IF(AND($GP199=3,SUM($HK199:HO199)&lt;&gt;1),IF($GJ199&gt;=0.1,1,),)</f>
        <v>0</v>
      </c>
      <c r="HQ199" s="517">
        <f>IF(AND($GP199=3,SUM($HK199:HP199)&lt;&gt;1),IF($GE199=1,1,),)</f>
        <v>0</v>
      </c>
      <c r="HR199" s="517">
        <f>IF(AND($GP199=3,SUM($HK199:HQ199)&lt;&gt;1),IF($GJ199&gt;=0.05,1,),)</f>
        <v>0</v>
      </c>
      <c r="HS199" s="517">
        <f>IF(AND(SUM($HK199:HR199)&lt;&gt;1,$GP199=3,$GF199=1,$GI199&gt;0),1,)</f>
        <v>0</v>
      </c>
      <c r="HT199" s="831"/>
      <c r="HU199" s="520">
        <f t="shared" si="684"/>
        <v>0</v>
      </c>
      <c r="HV199" s="521">
        <f t="shared" si="685"/>
        <v>0</v>
      </c>
      <c r="HW199" s="521">
        <f t="shared" si="686"/>
        <v>0</v>
      </c>
      <c r="HX199" s="521">
        <f t="shared" si="687"/>
        <v>0</v>
      </c>
      <c r="HY199" s="521">
        <f t="shared" si="688"/>
        <v>0</v>
      </c>
      <c r="HZ199" s="521">
        <f t="shared" si="689"/>
        <v>0</v>
      </c>
      <c r="IA199" s="521">
        <f t="shared" si="690"/>
        <v>0</v>
      </c>
      <c r="IB199" s="521">
        <f t="shared" si="691"/>
        <v>0</v>
      </c>
      <c r="IC199" s="521">
        <f t="shared" si="692"/>
        <v>0</v>
      </c>
      <c r="ID199" s="521">
        <f t="shared" si="693"/>
        <v>0</v>
      </c>
      <c r="IE199" s="521">
        <f t="shared" si="694"/>
        <v>0</v>
      </c>
      <c r="IF199" s="521">
        <f t="shared" si="695"/>
        <v>0</v>
      </c>
      <c r="IG199" s="521">
        <f t="shared" si="696"/>
        <v>0</v>
      </c>
      <c r="IH199" s="521">
        <f t="shared" si="697"/>
        <v>0</v>
      </c>
      <c r="II199" s="521">
        <f t="shared" si="698"/>
        <v>0</v>
      </c>
      <c r="IJ199" s="521">
        <f t="shared" si="699"/>
        <v>0</v>
      </c>
      <c r="IK199" s="521">
        <f t="shared" si="700"/>
        <v>0</v>
      </c>
      <c r="IL199" s="521">
        <f t="shared" si="701"/>
        <v>0</v>
      </c>
      <c r="IM199" s="521">
        <f t="shared" si="702"/>
        <v>0</v>
      </c>
      <c r="IN199" s="521">
        <f t="shared" si="777"/>
        <v>0</v>
      </c>
      <c r="IO199" s="521">
        <f t="shared" si="778"/>
        <v>0</v>
      </c>
      <c r="IP199" s="521">
        <f t="shared" si="779"/>
        <v>0</v>
      </c>
      <c r="IQ199" s="521">
        <f t="shared" si="780"/>
        <v>0</v>
      </c>
      <c r="IR199" s="521">
        <f t="shared" si="781"/>
        <v>0</v>
      </c>
      <c r="IS199" s="521">
        <f t="shared" si="782"/>
        <v>0</v>
      </c>
      <c r="IT199" s="521">
        <f t="shared" si="783"/>
        <v>0</v>
      </c>
      <c r="IU199" s="521">
        <f t="shared" si="784"/>
        <v>0</v>
      </c>
      <c r="IV199" s="521">
        <f t="shared" si="785"/>
        <v>0</v>
      </c>
      <c r="IW199" s="823">
        <f t="shared" si="786"/>
        <v>0</v>
      </c>
      <c r="IX199" s="521">
        <f t="shared" si="787"/>
        <v>0</v>
      </c>
      <c r="IY199" s="521">
        <f t="shared" si="788"/>
        <v>0</v>
      </c>
      <c r="IZ199" s="823">
        <f t="shared" si="703"/>
        <v>0</v>
      </c>
      <c r="JA199" s="521">
        <f t="shared" si="789"/>
        <v>0</v>
      </c>
      <c r="JB199" s="521">
        <f t="shared" si="790"/>
        <v>0</v>
      </c>
      <c r="JC199" s="521">
        <f t="shared" si="791"/>
        <v>0</v>
      </c>
      <c r="JD199" s="521">
        <f t="shared" si="704"/>
        <v>0</v>
      </c>
      <c r="JE199" s="521">
        <f t="shared" si="705"/>
        <v>0</v>
      </c>
      <c r="JF199" s="521">
        <f t="shared" si="706"/>
        <v>0</v>
      </c>
      <c r="JG199" s="521">
        <f t="shared" si="707"/>
        <v>0</v>
      </c>
      <c r="JH199" s="521">
        <f t="shared" si="708"/>
        <v>0</v>
      </c>
      <c r="JI199" s="521">
        <f t="shared" si="709"/>
        <v>0</v>
      </c>
      <c r="JJ199" s="521">
        <f t="shared" si="710"/>
        <v>0</v>
      </c>
      <c r="JK199" s="521">
        <f t="shared" si="711"/>
        <v>0</v>
      </c>
      <c r="JL199" s="521">
        <f t="shared" si="712"/>
        <v>0</v>
      </c>
      <c r="JM199" s="521">
        <f t="shared" si="713"/>
        <v>0</v>
      </c>
      <c r="JN199" s="521">
        <f t="shared" si="714"/>
        <v>0</v>
      </c>
      <c r="JO199" s="521">
        <f t="shared" si="715"/>
        <v>0</v>
      </c>
      <c r="JP199" s="521">
        <f t="shared" si="716"/>
        <v>0</v>
      </c>
      <c r="JQ199" s="521">
        <f t="shared" si="717"/>
        <v>0</v>
      </c>
      <c r="JR199" s="521">
        <f t="shared" si="718"/>
        <v>0</v>
      </c>
      <c r="JS199" s="521">
        <f t="shared" si="719"/>
        <v>0</v>
      </c>
      <c r="JT199" s="521">
        <f t="shared" si="720"/>
        <v>0</v>
      </c>
      <c r="JU199" s="521">
        <f t="shared" si="721"/>
        <v>0</v>
      </c>
      <c r="JV199" s="521">
        <f t="shared" si="722"/>
        <v>0</v>
      </c>
      <c r="JW199" s="521">
        <f t="shared" si="723"/>
        <v>0</v>
      </c>
      <c r="JX199" s="521">
        <f t="shared" si="724"/>
        <v>0</v>
      </c>
      <c r="JY199" s="521">
        <f t="shared" si="725"/>
        <v>0</v>
      </c>
      <c r="JZ199" s="521">
        <f t="shared" si="726"/>
        <v>0</v>
      </c>
      <c r="KA199" s="521">
        <f t="shared" si="727"/>
        <v>0</v>
      </c>
      <c r="KB199" s="521">
        <f t="shared" si="728"/>
        <v>0</v>
      </c>
      <c r="KC199" s="521">
        <f t="shared" si="729"/>
        <v>0</v>
      </c>
      <c r="KD199" s="521">
        <f t="shared" si="730"/>
        <v>0</v>
      </c>
      <c r="KE199" s="521">
        <f t="shared" si="731"/>
        <v>0</v>
      </c>
      <c r="KF199" s="521">
        <f t="shared" si="792"/>
        <v>0</v>
      </c>
      <c r="KG199" s="521">
        <f t="shared" si="732"/>
        <v>0</v>
      </c>
      <c r="KH199" s="521">
        <f t="shared" si="733"/>
        <v>0</v>
      </c>
      <c r="KI199" s="522">
        <f t="shared" si="734"/>
        <v>0</v>
      </c>
      <c r="KJ199" s="521">
        <f t="shared" si="793"/>
        <v>0</v>
      </c>
      <c r="KK199" s="760">
        <f>IF(H199=1,VLOOKUP(C199,'総括表 (A表)'!$E$12:$AW$542,42,FALSE),)</f>
        <v>0</v>
      </c>
      <c r="KL199" s="524">
        <f t="shared" si="735"/>
        <v>0</v>
      </c>
      <c r="KM199" s="521" t="str">
        <f t="shared" si="614"/>
        <v/>
      </c>
      <c r="KN199" s="521" t="str">
        <f t="shared" si="615"/>
        <v/>
      </c>
      <c r="KO199" s="521" t="str">
        <f t="shared" si="736"/>
        <v/>
      </c>
      <c r="KP199" s="521" t="str">
        <f t="shared" si="616"/>
        <v/>
      </c>
      <c r="KQ199" s="521" t="str">
        <f t="shared" si="617"/>
        <v/>
      </c>
      <c r="KR199" s="521" t="str">
        <f t="shared" si="618"/>
        <v/>
      </c>
      <c r="KS199" s="521" t="str">
        <f t="shared" si="619"/>
        <v/>
      </c>
      <c r="KT199" s="521" t="str">
        <f t="shared" si="620"/>
        <v/>
      </c>
      <c r="KU199" s="760" t="str">
        <f t="shared" si="621"/>
        <v/>
      </c>
      <c r="KV199" s="521" t="str">
        <f t="shared" si="794"/>
        <v/>
      </c>
      <c r="KW199" s="520">
        <f t="shared" si="623"/>
        <v>0</v>
      </c>
      <c r="KX199" s="521" t="str">
        <f t="shared" si="737"/>
        <v/>
      </c>
      <c r="KY199" s="525">
        <f t="shared" si="795"/>
        <v>0</v>
      </c>
      <c r="KZ199" s="521" t="str">
        <f t="shared" si="796"/>
        <v/>
      </c>
      <c r="LA199" s="760" t="str">
        <f t="shared" si="797"/>
        <v/>
      </c>
      <c r="LB199" s="526" t="str">
        <f t="shared" si="627"/>
        <v>○</v>
      </c>
      <c r="LC199" s="520">
        <f t="shared" si="738"/>
        <v>0</v>
      </c>
      <c r="LD199" s="527">
        <f t="shared" si="739"/>
        <v>0</v>
      </c>
      <c r="LE199" s="527" t="str">
        <f t="shared" si="740"/>
        <v/>
      </c>
      <c r="LF199" s="761" t="str">
        <f t="shared" si="741"/>
        <v/>
      </c>
      <c r="LG199" s="735" t="str">
        <f t="shared" si="798"/>
        <v/>
      </c>
      <c r="LH199" s="530" t="str">
        <f t="shared" si="799"/>
        <v>○</v>
      </c>
      <c r="LI199" s="736">
        <f t="shared" si="630"/>
        <v>0</v>
      </c>
      <c r="LJ199" s="761">
        <f t="shared" si="800"/>
        <v>0</v>
      </c>
      <c r="LK199" s="532">
        <f t="shared" si="742"/>
        <v>0</v>
      </c>
      <c r="LL199" s="533" t="str">
        <f t="shared" si="743"/>
        <v>○</v>
      </c>
      <c r="LM199" s="600">
        <f t="shared" si="801"/>
        <v>0</v>
      </c>
      <c r="LN199" s="602" t="str">
        <f t="shared" si="744"/>
        <v>○</v>
      </c>
      <c r="LO199" s="608">
        <f t="shared" si="633"/>
        <v>0</v>
      </c>
      <c r="LP199" s="521" t="str">
        <f t="shared" si="802"/>
        <v/>
      </c>
      <c r="LQ199" s="607">
        <f t="shared" si="803"/>
        <v>0</v>
      </c>
      <c r="LR199" s="521" t="str">
        <f t="shared" si="804"/>
        <v/>
      </c>
      <c r="LS199" s="519" t="str">
        <f t="shared" si="805"/>
        <v/>
      </c>
      <c r="LT199" s="526" t="str">
        <f t="shared" si="638"/>
        <v>○</v>
      </c>
      <c r="LU199" s="601" t="str">
        <f t="shared" si="745"/>
        <v/>
      </c>
      <c r="LV199" s="601">
        <f t="shared" si="746"/>
        <v>0</v>
      </c>
      <c r="LW199" s="761">
        <f t="shared" si="806"/>
        <v>0</v>
      </c>
      <c r="LX199" s="735">
        <f t="shared" si="807"/>
        <v>0</v>
      </c>
      <c r="LY199" s="530" t="str">
        <f t="shared" si="641"/>
        <v>○</v>
      </c>
      <c r="LZ199" s="736">
        <f t="shared" si="808"/>
        <v>0</v>
      </c>
      <c r="MA199" s="761">
        <f t="shared" si="809"/>
        <v>0</v>
      </c>
      <c r="MB199" s="532">
        <f t="shared" si="810"/>
        <v>0</v>
      </c>
      <c r="MC199" s="533" t="str">
        <f t="shared" si="747"/>
        <v>○</v>
      </c>
      <c r="MD199" s="473">
        <f>IF(AND($H199=1,$T199=1),SUMIF($E$14:$E$213,E199,$CA$14:CA398),0)</f>
        <v>0</v>
      </c>
      <c r="ME199" s="856" t="str">
        <f t="shared" si="645"/>
        <v>○</v>
      </c>
      <c r="MF199" s="869" t="str">
        <f t="shared" si="748"/>
        <v/>
      </c>
      <c r="MG199" s="870" t="str">
        <f t="shared" si="811"/>
        <v/>
      </c>
      <c r="MH199" s="871" t="str">
        <f t="shared" si="812"/>
        <v/>
      </c>
      <c r="MI199" s="872" t="str">
        <f t="shared" si="749"/>
        <v/>
      </c>
      <c r="MJ199" s="873" t="str">
        <f t="shared" si="813"/>
        <v/>
      </c>
      <c r="MK199" s="874">
        <f t="shared" si="814"/>
        <v>0</v>
      </c>
    </row>
    <row r="200" spans="1:349" s="739" customFormat="1" ht="18.649999999999999" customHeight="1">
      <c r="A200" s="610">
        <f t="shared" si="815"/>
        <v>0</v>
      </c>
      <c r="B200" s="610">
        <f t="shared" si="816"/>
        <v>0</v>
      </c>
      <c r="C200" s="610">
        <f t="shared" si="817"/>
        <v>0</v>
      </c>
      <c r="D200" s="610">
        <f t="shared" si="818"/>
        <v>0</v>
      </c>
      <c r="E200" s="610">
        <f t="shared" si="819"/>
        <v>0</v>
      </c>
      <c r="F200" s="610">
        <f t="shared" si="820"/>
        <v>0</v>
      </c>
      <c r="G200" s="610">
        <f t="shared" si="821"/>
        <v>0</v>
      </c>
      <c r="H200" s="610">
        <f t="shared" si="822"/>
        <v>0</v>
      </c>
      <c r="I200" s="611">
        <f t="shared" si="576"/>
        <v>187</v>
      </c>
      <c r="J200" s="719"/>
      <c r="K200" s="720"/>
      <c r="L200" s="720"/>
      <c r="M200" s="720"/>
      <c r="N200" s="924"/>
      <c r="O200" s="918"/>
      <c r="P200" s="742"/>
      <c r="Q200" s="637">
        <f t="shared" si="650"/>
        <v>0</v>
      </c>
      <c r="R200" s="723"/>
      <c r="S200" s="724"/>
      <c r="T200" s="724"/>
      <c r="U200" s="724"/>
      <c r="V200" s="762">
        <f t="shared" si="823"/>
        <v>0</v>
      </c>
      <c r="W200" s="741"/>
      <c r="X200" s="745"/>
      <c r="Y200" s="745"/>
      <c r="Z200" s="741"/>
      <c r="AA200" s="639" t="str">
        <f t="shared" si="651"/>
        <v/>
      </c>
      <c r="AB200" s="640" t="str">
        <f t="shared" si="652"/>
        <v/>
      </c>
      <c r="AC200" s="731"/>
      <c r="AD200" s="641">
        <f t="shared" si="653"/>
        <v>0</v>
      </c>
      <c r="AE200" s="729"/>
      <c r="AF200" s="728">
        <f>'整理番号表 （R6時） '!$AC200</f>
        <v>0</v>
      </c>
      <c r="AG200" s="730">
        <f t="shared" si="824"/>
        <v>0</v>
      </c>
      <c r="AH200" s="731"/>
      <c r="AI200" s="731"/>
      <c r="AJ200" s="639">
        <f>IF(AI200&lt;&gt;0,VLOOKUP(AI200,'整理番号表 （R6時） '!$B$20:$F$47,2,FALSE),)</f>
        <v>0</v>
      </c>
      <c r="AK200" s="733"/>
      <c r="AL200" s="733"/>
      <c r="AM200" s="733"/>
      <c r="AN200" s="752"/>
      <c r="AO200" s="644" t="str">
        <f>IF(AND($S200=1,$AN200&lt;&gt;0),VLOOKUP(AN200,'整理番号表 （R6時） '!$P$6:$Q$39,2,FALSE),IF(AND($T200=1,$AN200&gt;0,$AN200&lt;=8),VLOOKUP($AN200,'整理番号表 （R6時） '!$P$6:$Q$13,2,FALSE),IF($AN200&gt;=9,"ﾘｰｽは1～8の数字を選択","")))</f>
        <v/>
      </c>
      <c r="AP200" s="865"/>
      <c r="AQ200" s="645">
        <f t="shared" si="654"/>
        <v>0</v>
      </c>
      <c r="AR200" s="810"/>
      <c r="AS200" s="741"/>
      <c r="AT200" s="756"/>
      <c r="AU200" s="757"/>
      <c r="AV200" s="755"/>
      <c r="AW200" s="752"/>
      <c r="AX200" s="751">
        <f>IF(AW200&lt;&gt;0,VLOOKUP(AW200,'整理番号表 （R6時） '!$P$43:$R$49,2,FALSE),)</f>
        <v>0</v>
      </c>
      <c r="AY200" s="758"/>
      <c r="AZ200" s="757"/>
      <c r="BA200" s="755"/>
      <c r="BB200" s="754"/>
      <c r="BC200" s="759">
        <f t="shared" si="655"/>
        <v>0</v>
      </c>
      <c r="BD200" s="763">
        <f t="shared" si="757"/>
        <v>0</v>
      </c>
      <c r="BE200" s="759">
        <f t="shared" si="656"/>
        <v>0</v>
      </c>
      <c r="BF200" s="508"/>
      <c r="BG200" s="508"/>
      <c r="BH200" s="508"/>
      <c r="BI200" s="509"/>
      <c r="BJ200" s="770" t="str">
        <f t="shared" si="657"/>
        <v/>
      </c>
      <c r="BK200" s="772" t="str">
        <f t="shared" si="658"/>
        <v/>
      </c>
      <c r="BL200" s="648">
        <f t="shared" si="659"/>
        <v>0</v>
      </c>
      <c r="BM200" s="836"/>
      <c r="BN200" s="748"/>
      <c r="BO200" s="593"/>
      <c r="BP200" s="902"/>
      <c r="BQ200" s="756"/>
      <c r="BR200" s="756"/>
      <c r="BS200" s="756"/>
      <c r="BT200" s="929" t="str">
        <f t="shared" si="825"/>
        <v/>
      </c>
      <c r="BU200" s="911"/>
      <c r="BV200" s="752"/>
      <c r="BW200" s="751">
        <f>IF(BV200&lt;&gt;0,VLOOKUP(BV200,'整理番号表 （R6時） '!$P$43:$R$49,2,FALSE),)</f>
        <v>0</v>
      </c>
      <c r="BX200" s="758"/>
      <c r="BY200" s="757"/>
      <c r="BZ200" s="759" t="str">
        <f t="shared" si="660"/>
        <v/>
      </c>
      <c r="CA200" s="712"/>
      <c r="CB200" s="759">
        <f t="shared" si="661"/>
        <v>0</v>
      </c>
      <c r="CC200" s="763" t="str">
        <f t="shared" si="758"/>
        <v/>
      </c>
      <c r="CD200" s="754"/>
      <c r="CE200" s="754"/>
      <c r="CF200" s="759">
        <f t="shared" si="662"/>
        <v>0</v>
      </c>
      <c r="CG200" s="748"/>
      <c r="CH200" s="748"/>
      <c r="CI200" s="622"/>
      <c r="CJ200" s="853"/>
      <c r="CK200" s="854"/>
      <c r="CL200" s="665" t="str">
        <f t="shared" si="663"/>
        <v/>
      </c>
      <c r="CM200" s="666" t="str">
        <f t="shared" si="759"/>
        <v/>
      </c>
      <c r="CN200" s="744"/>
      <c r="CO200" s="496"/>
      <c r="CP200" s="762" t="str">
        <f t="shared" si="760"/>
        <v/>
      </c>
      <c r="CQ200" s="740"/>
      <c r="CR200" s="749"/>
      <c r="CS200" s="740"/>
      <c r="CT200" s="740"/>
      <c r="CU200" s="740"/>
      <c r="CV200" s="649" t="str">
        <f t="shared" si="664"/>
        <v/>
      </c>
      <c r="CW200" s="547">
        <f t="shared" si="665"/>
        <v>0</v>
      </c>
      <c r="CX200" s="762" t="str">
        <f t="shared" si="761"/>
        <v/>
      </c>
      <c r="CY200" s="715"/>
      <c r="CZ200" s="740"/>
      <c r="DA200" s="715"/>
      <c r="DB200" s="715"/>
      <c r="DC200" s="714"/>
      <c r="DD200" s="649" t="str">
        <f t="shared" si="666"/>
        <v/>
      </c>
      <c r="DE200" s="547" t="str">
        <f t="shared" si="667"/>
        <v/>
      </c>
      <c r="DF200" s="762">
        <f t="shared" si="668"/>
        <v>0</v>
      </c>
      <c r="DG200" s="762" t="str">
        <f t="shared" si="669"/>
        <v/>
      </c>
      <c r="DH200" s="762">
        <f t="shared" si="670"/>
        <v>0</v>
      </c>
      <c r="DI200" s="762">
        <f t="shared" si="671"/>
        <v>0</v>
      </c>
      <c r="DJ200" s="762">
        <f t="shared" si="672"/>
        <v>0</v>
      </c>
      <c r="DK200" s="762">
        <f t="shared" si="673"/>
        <v>0</v>
      </c>
      <c r="DL200" s="762">
        <f t="shared" si="674"/>
        <v>0</v>
      </c>
      <c r="DM200" s="762" t="str">
        <f t="shared" si="675"/>
        <v/>
      </c>
      <c r="DN200" s="855"/>
      <c r="DO200" s="661">
        <f t="shared" si="828"/>
        <v>0</v>
      </c>
      <c r="DP200" s="336">
        <f t="shared" si="828"/>
        <v>0</v>
      </c>
      <c r="DQ200" s="336">
        <f t="shared" si="828"/>
        <v>0</v>
      </c>
      <c r="DR200" s="336">
        <f t="shared" si="828"/>
        <v>0</v>
      </c>
      <c r="DS200" s="336">
        <f t="shared" si="828"/>
        <v>0</v>
      </c>
      <c r="DT200" s="336">
        <f t="shared" si="828"/>
        <v>0</v>
      </c>
      <c r="DU200" s="336">
        <f t="shared" si="763"/>
        <v>0</v>
      </c>
      <c r="DV200" s="336">
        <f t="shared" si="829"/>
        <v>0</v>
      </c>
      <c r="DW200" s="336">
        <f t="shared" si="829"/>
        <v>0</v>
      </c>
      <c r="DX200" s="336">
        <f t="shared" si="829"/>
        <v>0</v>
      </c>
      <c r="DY200" s="336">
        <f t="shared" si="829"/>
        <v>0</v>
      </c>
      <c r="DZ200" s="336">
        <f t="shared" si="829"/>
        <v>0</v>
      </c>
      <c r="EA200" s="336">
        <f t="shared" si="829"/>
        <v>0</v>
      </c>
      <c r="EB200" s="336">
        <f t="shared" si="765"/>
        <v>0</v>
      </c>
      <c r="EC200" s="336">
        <f t="shared" si="766"/>
        <v>0</v>
      </c>
      <c r="ED200" s="336">
        <f t="shared" si="767"/>
        <v>0</v>
      </c>
      <c r="EE200" s="336">
        <f t="shared" si="768"/>
        <v>0</v>
      </c>
      <c r="EF200" s="336">
        <f t="shared" si="769"/>
        <v>0</v>
      </c>
      <c r="EG200" s="390">
        <f t="shared" si="770"/>
        <v>0</v>
      </c>
      <c r="EH200" s="650">
        <f t="shared" si="676"/>
        <v>0</v>
      </c>
      <c r="EI200" s="650">
        <f>IF($AA200=1,IF(SUM($EH200:EH200)&lt;&gt;1,IF(SUM(GR200,HC200,HL200)&gt;0,1,),),)</f>
        <v>0</v>
      </c>
      <c r="EJ200" s="650">
        <f>IF($AA200=1,IF(SUM($EH200:EI200)&lt;&gt;1,IF(SUM(GS200,HD200,HM200)&gt;0,1,),),)</f>
        <v>0</v>
      </c>
      <c r="EK200" s="650">
        <f>IF($AA200=1,IF(SUM($EH200:EJ200)&lt;&gt;1,IF(SUM(GT200,HE200,HN200)&gt;0,1,),),)</f>
        <v>0</v>
      </c>
      <c r="EL200" s="650">
        <f>IF($AA200=1,IF(SUM($EH200:EK200)&lt;&gt;1,IF(SUM(GU200,GZ200,HF200,HO200)&gt;0,1,),),)</f>
        <v>0</v>
      </c>
      <c r="EM200" s="650">
        <f>IF($AA200=1,IF(SUM($EH200:EK200)&lt;&gt;1,IF(SUM(GV200,HG200,HP200)&gt;0,1,),),)</f>
        <v>0</v>
      </c>
      <c r="EN200" s="650">
        <f>IF($AA200=1,IF(SUM($EH200:EL200)&lt;&gt;1,IF(SUM(GW200,HH200,HQ200)&gt;0,1,),),)</f>
        <v>0</v>
      </c>
      <c r="EO200" s="650">
        <f>IF($AA200=1,IF(SUM($EH200:EM200)&lt;&gt;1,IF(SUM(GX200,HI200,HR200)&gt;0,1,),),)</f>
        <v>0</v>
      </c>
      <c r="EP200" s="650">
        <f>IF($AA200=1,IF(SUM($EH200:EO200)&lt;&gt;1,IF(SUM(GY200,HJ200,HS200,HA200)&gt;0,1,),),)</f>
        <v>0</v>
      </c>
      <c r="EQ200" s="818"/>
      <c r="ER200" s="818"/>
      <c r="ES200" s="818"/>
      <c r="ET200" s="818"/>
      <c r="EU200" s="818"/>
      <c r="EV200" s="818"/>
      <c r="EW200" s="59"/>
      <c r="EX200" s="59"/>
      <c r="EY200" s="59"/>
      <c r="EZ200" s="59"/>
      <c r="FA200" s="59"/>
      <c r="FB200" s="650">
        <f t="shared" si="589"/>
        <v>0</v>
      </c>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11"/>
      <c r="GB200" s="59"/>
      <c r="GC200" s="932"/>
      <c r="GD200" s="662"/>
      <c r="GE200" s="512"/>
      <c r="GF200" s="513"/>
      <c r="GG200" s="514"/>
      <c r="GH200" s="514"/>
      <c r="GI200" s="515">
        <f t="shared" si="771"/>
        <v>0</v>
      </c>
      <c r="GJ200" s="516">
        <f t="shared" si="772"/>
        <v>0</v>
      </c>
      <c r="GK200" s="517">
        <f t="shared" si="592"/>
        <v>0</v>
      </c>
      <c r="GL200" s="518">
        <f t="shared" si="773"/>
        <v>0</v>
      </c>
      <c r="GM200" s="518">
        <f t="shared" si="774"/>
        <v>0</v>
      </c>
      <c r="GN200" s="518">
        <f t="shared" si="775"/>
        <v>0</v>
      </c>
      <c r="GO200" s="518">
        <f t="shared" si="776"/>
        <v>0</v>
      </c>
      <c r="GP200" s="517">
        <f t="shared" si="677"/>
        <v>0</v>
      </c>
      <c r="GQ200" s="517">
        <f t="shared" si="678"/>
        <v>0</v>
      </c>
      <c r="GR200" s="517">
        <f>IF($GF200&lt;&gt;1,IF(AND(SUM($GQ200:GQ200)&lt;&gt;1),IF($GI200&gt;=10,1,),),0)</f>
        <v>0</v>
      </c>
      <c r="GS200" s="517">
        <f>IF($GF200&lt;&gt;1,IF(AND(SUM($GQ200:GR200)&lt;&gt;1),IF(AND($GE200=1,$GI200&gt;=4),1,),),0)</f>
        <v>0</v>
      </c>
      <c r="GT200" s="517">
        <f>IF($GF200&lt;&gt;1,IF(AND(SUM($GQ200:GS200)&lt;&gt;1),IF(AND($GE200=1,$GI200&gt;=2),1,),),0)</f>
        <v>0</v>
      </c>
      <c r="GU200" s="517">
        <f>IF($GF200&lt;&gt;1,IF(AND(SUM($GQ200:GT200)&lt;&gt;1),IF(AND($GE200=1,$GI200&gt;0),1,),),0)</f>
        <v>0</v>
      </c>
      <c r="GV200" s="517">
        <f>IF($GF200&lt;&gt;1,IF(AND(SUM($GQ200:GU200)&lt;&gt;1),IF($GI200&gt;=4,1,),),0)</f>
        <v>0</v>
      </c>
      <c r="GW200" s="517">
        <f>IF($GF200&lt;&gt;1,IF(AND(SUM($GQ200:GV200)&lt;&gt;1),IF($GE200=1,1,),),0)</f>
        <v>0</v>
      </c>
      <c r="GX200" s="517">
        <f>IF($GF200&lt;&gt;1,IF(AND(SUM($GQ200:GW200)&lt;&gt;1),IF($GI200&gt;=2,1,),),0)</f>
        <v>0</v>
      </c>
      <c r="GY200" s="517">
        <f>IF($GF200&lt;&gt;1,IF(AND(SUM($GQ200:GX200)&lt;&gt;1),IF($GI200&gt;0,1,),),0)</f>
        <v>0</v>
      </c>
      <c r="GZ200" s="517">
        <f t="shared" si="679"/>
        <v>0</v>
      </c>
      <c r="HA200" s="517">
        <f>IF(AND(SUM($GZ200:GZ200)&lt;&gt;1,$GP200=4,$GF200=1,$GI200&gt;0),1,0)</f>
        <v>0</v>
      </c>
      <c r="HB200" s="517">
        <f t="shared" si="680"/>
        <v>0</v>
      </c>
      <c r="HC200" s="517">
        <f t="shared" si="681"/>
        <v>0</v>
      </c>
      <c r="HD200" s="517">
        <f>IF(AND($GP200=2,SUM($HB200:HC200)&lt;&gt;1),IF(AND($GE200=1,$GJ200&gt;=0.2),1,),)</f>
        <v>0</v>
      </c>
      <c r="HE200" s="517">
        <f>IF(AND($GP200=2,SUM($HB200:HD200)&lt;&gt;1),IF(AND($GE200=1,$GJ200&gt;=0.1),1,),)</f>
        <v>0</v>
      </c>
      <c r="HF200" s="517">
        <f>IF(AND($GP200=2,SUM($HB200:HE200)&lt;&gt;1),IF(AND($GE200=1,$GI200&gt;0),1,),)</f>
        <v>0</v>
      </c>
      <c r="HG200" s="517">
        <f>IF(AND($GP200=2,SUM($HB200:HF200)&lt;&gt;1),IF($GJ200&gt;=0.2,1,),)</f>
        <v>0</v>
      </c>
      <c r="HH200" s="517">
        <f>IF(AND($GP200=2,SUM($HB200:HG200)&lt;&gt;1),IF($GE200=1,1,),)</f>
        <v>0</v>
      </c>
      <c r="HI200" s="517">
        <f>IF(AND($GP200=2,SUM($HB200:HH200)&lt;&gt;1),IF($GJ200&gt;=0.1,1,),)</f>
        <v>0</v>
      </c>
      <c r="HJ200" s="517">
        <f>IF(AND(SUM($HB200:HI200)&lt;&gt;1,$GP200=2,$GI200&gt;0),1,)</f>
        <v>0</v>
      </c>
      <c r="HK200" s="517">
        <f t="shared" si="682"/>
        <v>0</v>
      </c>
      <c r="HL200" s="517">
        <f t="shared" si="683"/>
        <v>0</v>
      </c>
      <c r="HM200" s="517">
        <f>IF(AND($GP200=3,SUM($HK200:HL200)&lt;&gt;1),IF(AND($GE200=1,$GJ200&gt;=0.1),1,),)</f>
        <v>0</v>
      </c>
      <c r="HN200" s="517">
        <f>IF(AND($GP200=3,SUM($HK200:HM200)&lt;&gt;1),IF(AND($GE200=1,$GJ200&gt;=0.05),1,),)</f>
        <v>0</v>
      </c>
      <c r="HO200" s="517">
        <f>IF(AND($GP200=3,SUM($HK200:HN200)&lt;&gt;1),IF(AND($GE200=1,$GI200&gt;0),1,),)</f>
        <v>0</v>
      </c>
      <c r="HP200" s="517">
        <f>IF(AND($GP200=3,SUM($HK200:HO200)&lt;&gt;1),IF($GJ200&gt;=0.1,1,),)</f>
        <v>0</v>
      </c>
      <c r="HQ200" s="517">
        <f>IF(AND($GP200=3,SUM($HK200:HP200)&lt;&gt;1),IF($GE200=1,1,),)</f>
        <v>0</v>
      </c>
      <c r="HR200" s="517">
        <f>IF(AND($GP200=3,SUM($HK200:HQ200)&lt;&gt;1),IF($GJ200&gt;=0.05,1,),)</f>
        <v>0</v>
      </c>
      <c r="HS200" s="517">
        <f>IF(AND(SUM($HK200:HR200)&lt;&gt;1,$GP200=3,$GF200=1,$GI200&gt;0),1,)</f>
        <v>0</v>
      </c>
      <c r="HT200" s="831"/>
      <c r="HU200" s="520">
        <f t="shared" si="684"/>
        <v>0</v>
      </c>
      <c r="HV200" s="521">
        <f t="shared" si="685"/>
        <v>0</v>
      </c>
      <c r="HW200" s="521">
        <f t="shared" si="686"/>
        <v>0</v>
      </c>
      <c r="HX200" s="521">
        <f t="shared" si="687"/>
        <v>0</v>
      </c>
      <c r="HY200" s="521">
        <f t="shared" si="688"/>
        <v>0</v>
      </c>
      <c r="HZ200" s="521">
        <f t="shared" si="689"/>
        <v>0</v>
      </c>
      <c r="IA200" s="521">
        <f t="shared" si="690"/>
        <v>0</v>
      </c>
      <c r="IB200" s="521">
        <f t="shared" si="691"/>
        <v>0</v>
      </c>
      <c r="IC200" s="521">
        <f t="shared" si="692"/>
        <v>0</v>
      </c>
      <c r="ID200" s="521">
        <f t="shared" si="693"/>
        <v>0</v>
      </c>
      <c r="IE200" s="521">
        <f t="shared" si="694"/>
        <v>0</v>
      </c>
      <c r="IF200" s="521">
        <f t="shared" si="695"/>
        <v>0</v>
      </c>
      <c r="IG200" s="521">
        <f t="shared" si="696"/>
        <v>0</v>
      </c>
      <c r="IH200" s="521">
        <f t="shared" si="697"/>
        <v>0</v>
      </c>
      <c r="II200" s="521">
        <f t="shared" si="698"/>
        <v>0</v>
      </c>
      <c r="IJ200" s="521">
        <f t="shared" si="699"/>
        <v>0</v>
      </c>
      <c r="IK200" s="521">
        <f t="shared" si="700"/>
        <v>0</v>
      </c>
      <c r="IL200" s="521">
        <f t="shared" si="701"/>
        <v>0</v>
      </c>
      <c r="IM200" s="521">
        <f t="shared" si="702"/>
        <v>0</v>
      </c>
      <c r="IN200" s="521">
        <f t="shared" si="777"/>
        <v>0</v>
      </c>
      <c r="IO200" s="521">
        <f t="shared" si="778"/>
        <v>0</v>
      </c>
      <c r="IP200" s="521">
        <f t="shared" si="779"/>
        <v>0</v>
      </c>
      <c r="IQ200" s="521">
        <f t="shared" si="780"/>
        <v>0</v>
      </c>
      <c r="IR200" s="521">
        <f t="shared" si="781"/>
        <v>0</v>
      </c>
      <c r="IS200" s="521">
        <f t="shared" si="782"/>
        <v>0</v>
      </c>
      <c r="IT200" s="521">
        <f t="shared" si="783"/>
        <v>0</v>
      </c>
      <c r="IU200" s="521">
        <f t="shared" si="784"/>
        <v>0</v>
      </c>
      <c r="IV200" s="521">
        <f t="shared" si="785"/>
        <v>0</v>
      </c>
      <c r="IW200" s="823">
        <f t="shared" si="786"/>
        <v>0</v>
      </c>
      <c r="IX200" s="521">
        <f t="shared" si="787"/>
        <v>0</v>
      </c>
      <c r="IY200" s="521">
        <f t="shared" si="788"/>
        <v>0</v>
      </c>
      <c r="IZ200" s="823">
        <f t="shared" si="703"/>
        <v>0</v>
      </c>
      <c r="JA200" s="521">
        <f t="shared" si="789"/>
        <v>0</v>
      </c>
      <c r="JB200" s="521">
        <f t="shared" si="790"/>
        <v>0</v>
      </c>
      <c r="JC200" s="521">
        <f t="shared" si="791"/>
        <v>0</v>
      </c>
      <c r="JD200" s="521">
        <f t="shared" si="704"/>
        <v>0</v>
      </c>
      <c r="JE200" s="521">
        <f t="shared" si="705"/>
        <v>0</v>
      </c>
      <c r="JF200" s="521">
        <f t="shared" si="706"/>
        <v>0</v>
      </c>
      <c r="JG200" s="521">
        <f t="shared" si="707"/>
        <v>0</v>
      </c>
      <c r="JH200" s="521">
        <f t="shared" si="708"/>
        <v>0</v>
      </c>
      <c r="JI200" s="521">
        <f t="shared" si="709"/>
        <v>0</v>
      </c>
      <c r="JJ200" s="521">
        <f t="shared" si="710"/>
        <v>0</v>
      </c>
      <c r="JK200" s="521">
        <f t="shared" si="711"/>
        <v>0</v>
      </c>
      <c r="JL200" s="521">
        <f t="shared" si="712"/>
        <v>0</v>
      </c>
      <c r="JM200" s="521">
        <f t="shared" si="713"/>
        <v>0</v>
      </c>
      <c r="JN200" s="521">
        <f t="shared" si="714"/>
        <v>0</v>
      </c>
      <c r="JO200" s="521">
        <f t="shared" si="715"/>
        <v>0</v>
      </c>
      <c r="JP200" s="521">
        <f t="shared" si="716"/>
        <v>0</v>
      </c>
      <c r="JQ200" s="521">
        <f t="shared" si="717"/>
        <v>0</v>
      </c>
      <c r="JR200" s="521">
        <f t="shared" si="718"/>
        <v>0</v>
      </c>
      <c r="JS200" s="521">
        <f t="shared" si="719"/>
        <v>0</v>
      </c>
      <c r="JT200" s="521">
        <f t="shared" si="720"/>
        <v>0</v>
      </c>
      <c r="JU200" s="521">
        <f t="shared" si="721"/>
        <v>0</v>
      </c>
      <c r="JV200" s="521">
        <f t="shared" si="722"/>
        <v>0</v>
      </c>
      <c r="JW200" s="521">
        <f t="shared" si="723"/>
        <v>0</v>
      </c>
      <c r="JX200" s="521">
        <f t="shared" si="724"/>
        <v>0</v>
      </c>
      <c r="JY200" s="521">
        <f t="shared" si="725"/>
        <v>0</v>
      </c>
      <c r="JZ200" s="521">
        <f t="shared" si="726"/>
        <v>0</v>
      </c>
      <c r="KA200" s="521">
        <f t="shared" si="727"/>
        <v>0</v>
      </c>
      <c r="KB200" s="521">
        <f t="shared" si="728"/>
        <v>0</v>
      </c>
      <c r="KC200" s="521">
        <f t="shared" si="729"/>
        <v>0</v>
      </c>
      <c r="KD200" s="521">
        <f t="shared" si="730"/>
        <v>0</v>
      </c>
      <c r="KE200" s="521">
        <f t="shared" si="731"/>
        <v>0</v>
      </c>
      <c r="KF200" s="521">
        <f t="shared" si="792"/>
        <v>0</v>
      </c>
      <c r="KG200" s="521">
        <f t="shared" si="732"/>
        <v>0</v>
      </c>
      <c r="KH200" s="521">
        <f t="shared" si="733"/>
        <v>0</v>
      </c>
      <c r="KI200" s="522">
        <f t="shared" si="734"/>
        <v>0</v>
      </c>
      <c r="KJ200" s="521">
        <f t="shared" si="793"/>
        <v>0</v>
      </c>
      <c r="KK200" s="760">
        <f>IF(H200=1,VLOOKUP(C200,'総括表 (A表)'!$E$12:$AW$542,42,FALSE),)</f>
        <v>0</v>
      </c>
      <c r="KL200" s="524">
        <f t="shared" si="735"/>
        <v>0</v>
      </c>
      <c r="KM200" s="521" t="str">
        <f t="shared" si="614"/>
        <v/>
      </c>
      <c r="KN200" s="521" t="str">
        <f t="shared" si="615"/>
        <v/>
      </c>
      <c r="KO200" s="521" t="str">
        <f t="shared" si="736"/>
        <v/>
      </c>
      <c r="KP200" s="521" t="str">
        <f t="shared" si="616"/>
        <v/>
      </c>
      <c r="KQ200" s="521" t="str">
        <f t="shared" si="617"/>
        <v/>
      </c>
      <c r="KR200" s="521" t="str">
        <f t="shared" si="618"/>
        <v/>
      </c>
      <c r="KS200" s="521" t="str">
        <f t="shared" si="619"/>
        <v/>
      </c>
      <c r="KT200" s="521" t="str">
        <f t="shared" si="620"/>
        <v/>
      </c>
      <c r="KU200" s="760" t="str">
        <f t="shared" si="621"/>
        <v/>
      </c>
      <c r="KV200" s="521" t="str">
        <f t="shared" si="794"/>
        <v/>
      </c>
      <c r="KW200" s="520">
        <f t="shared" si="623"/>
        <v>0</v>
      </c>
      <c r="KX200" s="521" t="str">
        <f t="shared" si="737"/>
        <v/>
      </c>
      <c r="KY200" s="525">
        <f t="shared" si="795"/>
        <v>0</v>
      </c>
      <c r="KZ200" s="521" t="str">
        <f t="shared" si="796"/>
        <v/>
      </c>
      <c r="LA200" s="760" t="str">
        <f t="shared" si="797"/>
        <v/>
      </c>
      <c r="LB200" s="526" t="str">
        <f t="shared" si="627"/>
        <v>○</v>
      </c>
      <c r="LC200" s="520">
        <f t="shared" si="738"/>
        <v>0</v>
      </c>
      <c r="LD200" s="527">
        <f t="shared" si="739"/>
        <v>0</v>
      </c>
      <c r="LE200" s="527" t="str">
        <f t="shared" si="740"/>
        <v/>
      </c>
      <c r="LF200" s="761" t="str">
        <f t="shared" si="741"/>
        <v/>
      </c>
      <c r="LG200" s="735" t="str">
        <f t="shared" si="798"/>
        <v/>
      </c>
      <c r="LH200" s="530" t="str">
        <f t="shared" si="799"/>
        <v>○</v>
      </c>
      <c r="LI200" s="736">
        <f t="shared" si="630"/>
        <v>0</v>
      </c>
      <c r="LJ200" s="761">
        <f t="shared" si="800"/>
        <v>0</v>
      </c>
      <c r="LK200" s="532">
        <f t="shared" si="742"/>
        <v>0</v>
      </c>
      <c r="LL200" s="533" t="str">
        <f t="shared" si="743"/>
        <v>○</v>
      </c>
      <c r="LM200" s="600">
        <f t="shared" si="801"/>
        <v>0</v>
      </c>
      <c r="LN200" s="602" t="str">
        <f t="shared" si="744"/>
        <v>○</v>
      </c>
      <c r="LO200" s="608">
        <f t="shared" si="633"/>
        <v>0</v>
      </c>
      <c r="LP200" s="521" t="str">
        <f t="shared" si="802"/>
        <v/>
      </c>
      <c r="LQ200" s="607">
        <f t="shared" si="803"/>
        <v>0</v>
      </c>
      <c r="LR200" s="521" t="str">
        <f t="shared" si="804"/>
        <v/>
      </c>
      <c r="LS200" s="519" t="str">
        <f t="shared" si="805"/>
        <v/>
      </c>
      <c r="LT200" s="526" t="str">
        <f t="shared" si="638"/>
        <v>○</v>
      </c>
      <c r="LU200" s="601" t="str">
        <f t="shared" si="745"/>
        <v/>
      </c>
      <c r="LV200" s="601">
        <f t="shared" si="746"/>
        <v>0</v>
      </c>
      <c r="LW200" s="761">
        <f t="shared" si="806"/>
        <v>0</v>
      </c>
      <c r="LX200" s="735">
        <f t="shared" si="807"/>
        <v>0</v>
      </c>
      <c r="LY200" s="530" t="str">
        <f t="shared" si="641"/>
        <v>○</v>
      </c>
      <c r="LZ200" s="736">
        <f t="shared" si="808"/>
        <v>0</v>
      </c>
      <c r="MA200" s="761">
        <f t="shared" si="809"/>
        <v>0</v>
      </c>
      <c r="MB200" s="532">
        <f t="shared" si="810"/>
        <v>0</v>
      </c>
      <c r="MC200" s="533" t="str">
        <f t="shared" si="747"/>
        <v>○</v>
      </c>
      <c r="MD200" s="473">
        <f>IF(AND($H200=1,$T200=1),SUMIF($E$14:$E$213,E200,$CA$14:CA399),0)</f>
        <v>0</v>
      </c>
      <c r="ME200" s="856" t="str">
        <f t="shared" si="645"/>
        <v>○</v>
      </c>
      <c r="MF200" s="869" t="str">
        <f t="shared" si="748"/>
        <v/>
      </c>
      <c r="MG200" s="870" t="str">
        <f t="shared" si="811"/>
        <v/>
      </c>
      <c r="MH200" s="871" t="str">
        <f t="shared" si="812"/>
        <v/>
      </c>
      <c r="MI200" s="872" t="str">
        <f t="shared" si="749"/>
        <v/>
      </c>
      <c r="MJ200" s="873" t="str">
        <f t="shared" si="813"/>
        <v/>
      </c>
      <c r="MK200" s="874">
        <f t="shared" si="814"/>
        <v>0</v>
      </c>
    </row>
    <row r="201" spans="1:349" s="739" customFormat="1" ht="18.649999999999999" customHeight="1">
      <c r="A201" s="610">
        <f t="shared" si="815"/>
        <v>0</v>
      </c>
      <c r="B201" s="610">
        <f t="shared" si="816"/>
        <v>0</v>
      </c>
      <c r="C201" s="610">
        <f t="shared" si="817"/>
        <v>0</v>
      </c>
      <c r="D201" s="610">
        <f t="shared" si="818"/>
        <v>0</v>
      </c>
      <c r="E201" s="610">
        <f t="shared" si="819"/>
        <v>0</v>
      </c>
      <c r="F201" s="610">
        <f t="shared" si="820"/>
        <v>0</v>
      </c>
      <c r="G201" s="610">
        <f t="shared" si="821"/>
        <v>0</v>
      </c>
      <c r="H201" s="610">
        <f t="shared" si="822"/>
        <v>0</v>
      </c>
      <c r="I201" s="611">
        <f t="shared" si="576"/>
        <v>188</v>
      </c>
      <c r="J201" s="719"/>
      <c r="K201" s="720"/>
      <c r="L201" s="720"/>
      <c r="M201" s="720"/>
      <c r="N201" s="924"/>
      <c r="O201" s="918"/>
      <c r="P201" s="742"/>
      <c r="Q201" s="637">
        <f t="shared" si="650"/>
        <v>0</v>
      </c>
      <c r="R201" s="723"/>
      <c r="S201" s="724"/>
      <c r="T201" s="724"/>
      <c r="U201" s="724"/>
      <c r="V201" s="762">
        <f t="shared" si="823"/>
        <v>0</v>
      </c>
      <c r="W201" s="741"/>
      <c r="X201" s="745"/>
      <c r="Y201" s="745"/>
      <c r="Z201" s="741"/>
      <c r="AA201" s="639" t="str">
        <f t="shared" si="651"/>
        <v/>
      </c>
      <c r="AB201" s="640" t="str">
        <f t="shared" si="652"/>
        <v/>
      </c>
      <c r="AC201" s="731"/>
      <c r="AD201" s="641">
        <f t="shared" si="653"/>
        <v>0</v>
      </c>
      <c r="AE201" s="729"/>
      <c r="AF201" s="728">
        <f>'整理番号表 （R6時） '!$AC201</f>
        <v>0</v>
      </c>
      <c r="AG201" s="730">
        <f t="shared" si="824"/>
        <v>0</v>
      </c>
      <c r="AH201" s="731"/>
      <c r="AI201" s="731"/>
      <c r="AJ201" s="639">
        <f>IF(AI201&lt;&gt;0,VLOOKUP(AI201,'整理番号表 （R6時） '!$B$20:$F$47,2,FALSE),)</f>
        <v>0</v>
      </c>
      <c r="AK201" s="733"/>
      <c r="AL201" s="733"/>
      <c r="AM201" s="733"/>
      <c r="AN201" s="752"/>
      <c r="AO201" s="644" t="str">
        <f>IF(AND($S201=1,$AN201&lt;&gt;0),VLOOKUP(AN201,'整理番号表 （R6時） '!$P$6:$Q$39,2,FALSE),IF(AND($T201=1,$AN201&gt;0,$AN201&lt;=8),VLOOKUP($AN201,'整理番号表 （R6時） '!$P$6:$Q$13,2,FALSE),IF($AN201&gt;=9,"ﾘｰｽは1～8の数字を選択","")))</f>
        <v/>
      </c>
      <c r="AP201" s="865"/>
      <c r="AQ201" s="645">
        <f t="shared" si="654"/>
        <v>0</v>
      </c>
      <c r="AR201" s="810"/>
      <c r="AS201" s="741"/>
      <c r="AT201" s="756"/>
      <c r="AU201" s="757"/>
      <c r="AV201" s="755"/>
      <c r="AW201" s="752"/>
      <c r="AX201" s="751">
        <f>IF(AW201&lt;&gt;0,VLOOKUP(AW201,'整理番号表 （R6時） '!$P$43:$R$49,2,FALSE),)</f>
        <v>0</v>
      </c>
      <c r="AY201" s="758"/>
      <c r="AZ201" s="757"/>
      <c r="BA201" s="755"/>
      <c r="BB201" s="754"/>
      <c r="BC201" s="759">
        <f t="shared" si="655"/>
        <v>0</v>
      </c>
      <c r="BD201" s="763">
        <f t="shared" si="757"/>
        <v>0</v>
      </c>
      <c r="BE201" s="759">
        <f t="shared" si="656"/>
        <v>0</v>
      </c>
      <c r="BF201" s="508"/>
      <c r="BG201" s="508"/>
      <c r="BH201" s="508"/>
      <c r="BI201" s="509"/>
      <c r="BJ201" s="770" t="str">
        <f t="shared" si="657"/>
        <v/>
      </c>
      <c r="BK201" s="772" t="str">
        <f t="shared" si="658"/>
        <v/>
      </c>
      <c r="BL201" s="648">
        <f t="shared" si="659"/>
        <v>0</v>
      </c>
      <c r="BM201" s="836"/>
      <c r="BN201" s="748"/>
      <c r="BO201" s="593"/>
      <c r="BP201" s="902"/>
      <c r="BQ201" s="756"/>
      <c r="BR201" s="756"/>
      <c r="BS201" s="756"/>
      <c r="BT201" s="929" t="str">
        <f t="shared" si="825"/>
        <v/>
      </c>
      <c r="BU201" s="911"/>
      <c r="BV201" s="752"/>
      <c r="BW201" s="751">
        <f>IF(BV201&lt;&gt;0,VLOOKUP(BV201,'整理番号表 （R6時） '!$P$43:$R$49,2,FALSE),)</f>
        <v>0</v>
      </c>
      <c r="BX201" s="758"/>
      <c r="BY201" s="757"/>
      <c r="BZ201" s="759" t="str">
        <f t="shared" si="660"/>
        <v/>
      </c>
      <c r="CA201" s="712"/>
      <c r="CB201" s="759">
        <f t="shared" si="661"/>
        <v>0</v>
      </c>
      <c r="CC201" s="763" t="str">
        <f t="shared" si="758"/>
        <v/>
      </c>
      <c r="CD201" s="754"/>
      <c r="CE201" s="754"/>
      <c r="CF201" s="759">
        <f t="shared" si="662"/>
        <v>0</v>
      </c>
      <c r="CG201" s="748"/>
      <c r="CH201" s="748"/>
      <c r="CI201" s="622"/>
      <c r="CJ201" s="853"/>
      <c r="CK201" s="854"/>
      <c r="CL201" s="665" t="str">
        <f t="shared" si="663"/>
        <v/>
      </c>
      <c r="CM201" s="666" t="str">
        <f t="shared" si="759"/>
        <v/>
      </c>
      <c r="CN201" s="744"/>
      <c r="CO201" s="496"/>
      <c r="CP201" s="762" t="str">
        <f t="shared" si="760"/>
        <v/>
      </c>
      <c r="CQ201" s="740"/>
      <c r="CR201" s="749"/>
      <c r="CS201" s="740"/>
      <c r="CT201" s="740"/>
      <c r="CU201" s="740"/>
      <c r="CV201" s="649" t="str">
        <f t="shared" si="664"/>
        <v/>
      </c>
      <c r="CW201" s="547">
        <f t="shared" si="665"/>
        <v>0</v>
      </c>
      <c r="CX201" s="762" t="str">
        <f t="shared" si="761"/>
        <v/>
      </c>
      <c r="CY201" s="715"/>
      <c r="CZ201" s="740"/>
      <c r="DA201" s="715"/>
      <c r="DB201" s="715"/>
      <c r="DC201" s="714"/>
      <c r="DD201" s="649" t="str">
        <f t="shared" si="666"/>
        <v/>
      </c>
      <c r="DE201" s="547" t="str">
        <f t="shared" si="667"/>
        <v/>
      </c>
      <c r="DF201" s="762">
        <f t="shared" si="668"/>
        <v>0</v>
      </c>
      <c r="DG201" s="762" t="str">
        <f t="shared" si="669"/>
        <v/>
      </c>
      <c r="DH201" s="762">
        <f t="shared" si="670"/>
        <v>0</v>
      </c>
      <c r="DI201" s="762">
        <f t="shared" si="671"/>
        <v>0</v>
      </c>
      <c r="DJ201" s="762">
        <f t="shared" si="672"/>
        <v>0</v>
      </c>
      <c r="DK201" s="762">
        <f t="shared" si="673"/>
        <v>0</v>
      </c>
      <c r="DL201" s="762">
        <f t="shared" si="674"/>
        <v>0</v>
      </c>
      <c r="DM201" s="762" t="str">
        <f t="shared" si="675"/>
        <v/>
      </c>
      <c r="DN201" s="855"/>
      <c r="DO201" s="661">
        <f t="shared" si="828"/>
        <v>0</v>
      </c>
      <c r="DP201" s="336">
        <f t="shared" si="828"/>
        <v>0</v>
      </c>
      <c r="DQ201" s="336">
        <f t="shared" si="828"/>
        <v>0</v>
      </c>
      <c r="DR201" s="336">
        <f t="shared" si="828"/>
        <v>0</v>
      </c>
      <c r="DS201" s="336">
        <f t="shared" si="828"/>
        <v>0</v>
      </c>
      <c r="DT201" s="336">
        <f t="shared" si="828"/>
        <v>0</v>
      </c>
      <c r="DU201" s="336">
        <f t="shared" si="763"/>
        <v>0</v>
      </c>
      <c r="DV201" s="336">
        <f t="shared" si="829"/>
        <v>0</v>
      </c>
      <c r="DW201" s="336">
        <f t="shared" si="829"/>
        <v>0</v>
      </c>
      <c r="DX201" s="336">
        <f t="shared" si="829"/>
        <v>0</v>
      </c>
      <c r="DY201" s="336">
        <f t="shared" si="829"/>
        <v>0</v>
      </c>
      <c r="DZ201" s="336">
        <f t="shared" si="829"/>
        <v>0</v>
      </c>
      <c r="EA201" s="336">
        <f t="shared" si="829"/>
        <v>0</v>
      </c>
      <c r="EB201" s="336">
        <f t="shared" si="765"/>
        <v>0</v>
      </c>
      <c r="EC201" s="336">
        <f t="shared" si="766"/>
        <v>0</v>
      </c>
      <c r="ED201" s="336">
        <f t="shared" si="767"/>
        <v>0</v>
      </c>
      <c r="EE201" s="336">
        <f t="shared" si="768"/>
        <v>0</v>
      </c>
      <c r="EF201" s="336">
        <f t="shared" si="769"/>
        <v>0</v>
      </c>
      <c r="EG201" s="390">
        <f t="shared" si="770"/>
        <v>0</v>
      </c>
      <c r="EH201" s="650">
        <f t="shared" si="676"/>
        <v>0</v>
      </c>
      <c r="EI201" s="650">
        <f>IF($AA201=1,IF(SUM($EH201:EH201)&lt;&gt;1,IF(SUM(GR201,HC201,HL201)&gt;0,1,),),)</f>
        <v>0</v>
      </c>
      <c r="EJ201" s="650">
        <f>IF($AA201=1,IF(SUM($EH201:EI201)&lt;&gt;1,IF(SUM(GS201,HD201,HM201)&gt;0,1,),),)</f>
        <v>0</v>
      </c>
      <c r="EK201" s="650">
        <f>IF($AA201=1,IF(SUM($EH201:EJ201)&lt;&gt;1,IF(SUM(GT201,HE201,HN201)&gt;0,1,),),)</f>
        <v>0</v>
      </c>
      <c r="EL201" s="650">
        <f>IF($AA201=1,IF(SUM($EH201:EK201)&lt;&gt;1,IF(SUM(GU201,GZ201,HF201,HO201)&gt;0,1,),),)</f>
        <v>0</v>
      </c>
      <c r="EM201" s="650">
        <f>IF($AA201=1,IF(SUM($EH201:EK201)&lt;&gt;1,IF(SUM(GV201,HG201,HP201)&gt;0,1,),),)</f>
        <v>0</v>
      </c>
      <c r="EN201" s="650">
        <f>IF($AA201=1,IF(SUM($EH201:EL201)&lt;&gt;1,IF(SUM(GW201,HH201,HQ201)&gt;0,1,),),)</f>
        <v>0</v>
      </c>
      <c r="EO201" s="650">
        <f>IF($AA201=1,IF(SUM($EH201:EM201)&lt;&gt;1,IF(SUM(GX201,HI201,HR201)&gt;0,1,),),)</f>
        <v>0</v>
      </c>
      <c r="EP201" s="650">
        <f>IF($AA201=1,IF(SUM($EH201:EO201)&lt;&gt;1,IF(SUM(GY201,HJ201,HS201,HA201)&gt;0,1,),),)</f>
        <v>0</v>
      </c>
      <c r="EQ201" s="818"/>
      <c r="ER201" s="818"/>
      <c r="ES201" s="818"/>
      <c r="ET201" s="818"/>
      <c r="EU201" s="818"/>
      <c r="EV201" s="818"/>
      <c r="EW201" s="59"/>
      <c r="EX201" s="59"/>
      <c r="EY201" s="59"/>
      <c r="EZ201" s="59"/>
      <c r="FA201" s="59"/>
      <c r="FB201" s="650">
        <f t="shared" si="589"/>
        <v>0</v>
      </c>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11"/>
      <c r="GB201" s="59"/>
      <c r="GC201" s="932"/>
      <c r="GD201" s="662"/>
      <c r="GE201" s="512"/>
      <c r="GF201" s="513"/>
      <c r="GG201" s="514"/>
      <c r="GH201" s="514"/>
      <c r="GI201" s="515">
        <f t="shared" si="771"/>
        <v>0</v>
      </c>
      <c r="GJ201" s="516">
        <f t="shared" si="772"/>
        <v>0</v>
      </c>
      <c r="GK201" s="517">
        <f t="shared" si="592"/>
        <v>0</v>
      </c>
      <c r="GL201" s="518">
        <f t="shared" si="773"/>
        <v>0</v>
      </c>
      <c r="GM201" s="518">
        <f t="shared" si="774"/>
        <v>0</v>
      </c>
      <c r="GN201" s="518">
        <f t="shared" si="775"/>
        <v>0</v>
      </c>
      <c r="GO201" s="518">
        <f t="shared" si="776"/>
        <v>0</v>
      </c>
      <c r="GP201" s="517">
        <f t="shared" si="677"/>
        <v>0</v>
      </c>
      <c r="GQ201" s="517">
        <f t="shared" si="678"/>
        <v>0</v>
      </c>
      <c r="GR201" s="517">
        <f>IF($GF201&lt;&gt;1,IF(AND(SUM($GQ201:GQ201)&lt;&gt;1),IF($GI201&gt;=10,1,),),0)</f>
        <v>0</v>
      </c>
      <c r="GS201" s="517">
        <f>IF($GF201&lt;&gt;1,IF(AND(SUM($GQ201:GR201)&lt;&gt;1),IF(AND($GE201=1,$GI201&gt;=4),1,),),0)</f>
        <v>0</v>
      </c>
      <c r="GT201" s="517">
        <f>IF($GF201&lt;&gt;1,IF(AND(SUM($GQ201:GS201)&lt;&gt;1),IF(AND($GE201=1,$GI201&gt;=2),1,),),0)</f>
        <v>0</v>
      </c>
      <c r="GU201" s="517">
        <f>IF($GF201&lt;&gt;1,IF(AND(SUM($GQ201:GT201)&lt;&gt;1),IF(AND($GE201=1,$GI201&gt;0),1,),),0)</f>
        <v>0</v>
      </c>
      <c r="GV201" s="517">
        <f>IF($GF201&lt;&gt;1,IF(AND(SUM($GQ201:GU201)&lt;&gt;1),IF($GI201&gt;=4,1,),),0)</f>
        <v>0</v>
      </c>
      <c r="GW201" s="517">
        <f>IF($GF201&lt;&gt;1,IF(AND(SUM($GQ201:GV201)&lt;&gt;1),IF($GE201=1,1,),),0)</f>
        <v>0</v>
      </c>
      <c r="GX201" s="517">
        <f>IF($GF201&lt;&gt;1,IF(AND(SUM($GQ201:GW201)&lt;&gt;1),IF($GI201&gt;=2,1,),),0)</f>
        <v>0</v>
      </c>
      <c r="GY201" s="517">
        <f>IF($GF201&lt;&gt;1,IF(AND(SUM($GQ201:GX201)&lt;&gt;1),IF($GI201&gt;0,1,),),0)</f>
        <v>0</v>
      </c>
      <c r="GZ201" s="517">
        <f t="shared" si="679"/>
        <v>0</v>
      </c>
      <c r="HA201" s="517">
        <f>IF(AND(SUM($GZ201:GZ201)&lt;&gt;1,$GP201=4,$GF201=1,$GI201&gt;0),1,0)</f>
        <v>0</v>
      </c>
      <c r="HB201" s="517">
        <f t="shared" si="680"/>
        <v>0</v>
      </c>
      <c r="HC201" s="517">
        <f t="shared" si="681"/>
        <v>0</v>
      </c>
      <c r="HD201" s="517">
        <f>IF(AND($GP201=2,SUM($HB201:HC201)&lt;&gt;1),IF(AND($GE201=1,$GJ201&gt;=0.2),1,),)</f>
        <v>0</v>
      </c>
      <c r="HE201" s="517">
        <f>IF(AND($GP201=2,SUM($HB201:HD201)&lt;&gt;1),IF(AND($GE201=1,$GJ201&gt;=0.1),1,),)</f>
        <v>0</v>
      </c>
      <c r="HF201" s="517">
        <f>IF(AND($GP201=2,SUM($HB201:HE201)&lt;&gt;1),IF(AND($GE201=1,$GI201&gt;0),1,),)</f>
        <v>0</v>
      </c>
      <c r="HG201" s="517">
        <f>IF(AND($GP201=2,SUM($HB201:HF201)&lt;&gt;1),IF($GJ201&gt;=0.2,1,),)</f>
        <v>0</v>
      </c>
      <c r="HH201" s="517">
        <f>IF(AND($GP201=2,SUM($HB201:HG201)&lt;&gt;1),IF($GE201=1,1,),)</f>
        <v>0</v>
      </c>
      <c r="HI201" s="517">
        <f>IF(AND($GP201=2,SUM($HB201:HH201)&lt;&gt;1),IF($GJ201&gt;=0.1,1,),)</f>
        <v>0</v>
      </c>
      <c r="HJ201" s="517">
        <f>IF(AND(SUM($HB201:HI201)&lt;&gt;1,$GP201=2,$GI201&gt;0),1,)</f>
        <v>0</v>
      </c>
      <c r="HK201" s="517">
        <f t="shared" si="682"/>
        <v>0</v>
      </c>
      <c r="HL201" s="517">
        <f t="shared" si="683"/>
        <v>0</v>
      </c>
      <c r="HM201" s="517">
        <f>IF(AND($GP201=3,SUM($HK201:HL201)&lt;&gt;1),IF(AND($GE201=1,$GJ201&gt;=0.1),1,),)</f>
        <v>0</v>
      </c>
      <c r="HN201" s="517">
        <f>IF(AND($GP201=3,SUM($HK201:HM201)&lt;&gt;1),IF(AND($GE201=1,$GJ201&gt;=0.05),1,),)</f>
        <v>0</v>
      </c>
      <c r="HO201" s="517">
        <f>IF(AND($GP201=3,SUM($HK201:HN201)&lt;&gt;1),IF(AND($GE201=1,$GI201&gt;0),1,),)</f>
        <v>0</v>
      </c>
      <c r="HP201" s="517">
        <f>IF(AND($GP201=3,SUM($HK201:HO201)&lt;&gt;1),IF($GJ201&gt;=0.1,1,),)</f>
        <v>0</v>
      </c>
      <c r="HQ201" s="517">
        <f>IF(AND($GP201=3,SUM($HK201:HP201)&lt;&gt;1),IF($GE201=1,1,),)</f>
        <v>0</v>
      </c>
      <c r="HR201" s="517">
        <f>IF(AND($GP201=3,SUM($HK201:HQ201)&lt;&gt;1),IF($GJ201&gt;=0.05,1,),)</f>
        <v>0</v>
      </c>
      <c r="HS201" s="517">
        <f>IF(AND(SUM($HK201:HR201)&lt;&gt;1,$GP201=3,$GF201=1,$GI201&gt;0),1,)</f>
        <v>0</v>
      </c>
      <c r="HT201" s="831"/>
      <c r="HU201" s="520">
        <f t="shared" si="684"/>
        <v>0</v>
      </c>
      <c r="HV201" s="521">
        <f t="shared" si="685"/>
        <v>0</v>
      </c>
      <c r="HW201" s="521">
        <f t="shared" si="686"/>
        <v>0</v>
      </c>
      <c r="HX201" s="521">
        <f t="shared" si="687"/>
        <v>0</v>
      </c>
      <c r="HY201" s="521">
        <f t="shared" si="688"/>
        <v>0</v>
      </c>
      <c r="HZ201" s="521">
        <f t="shared" si="689"/>
        <v>0</v>
      </c>
      <c r="IA201" s="521">
        <f t="shared" si="690"/>
        <v>0</v>
      </c>
      <c r="IB201" s="521">
        <f t="shared" si="691"/>
        <v>0</v>
      </c>
      <c r="IC201" s="521">
        <f t="shared" si="692"/>
        <v>0</v>
      </c>
      <c r="ID201" s="521">
        <f t="shared" si="693"/>
        <v>0</v>
      </c>
      <c r="IE201" s="521">
        <f t="shared" si="694"/>
        <v>0</v>
      </c>
      <c r="IF201" s="521">
        <f t="shared" si="695"/>
        <v>0</v>
      </c>
      <c r="IG201" s="521">
        <f t="shared" si="696"/>
        <v>0</v>
      </c>
      <c r="IH201" s="521">
        <f t="shared" si="697"/>
        <v>0</v>
      </c>
      <c r="II201" s="521">
        <f t="shared" si="698"/>
        <v>0</v>
      </c>
      <c r="IJ201" s="521">
        <f t="shared" si="699"/>
        <v>0</v>
      </c>
      <c r="IK201" s="521">
        <f t="shared" si="700"/>
        <v>0</v>
      </c>
      <c r="IL201" s="521">
        <f t="shared" si="701"/>
        <v>0</v>
      </c>
      <c r="IM201" s="521">
        <f t="shared" si="702"/>
        <v>0</v>
      </c>
      <c r="IN201" s="521">
        <f t="shared" si="777"/>
        <v>0</v>
      </c>
      <c r="IO201" s="521">
        <f t="shared" si="778"/>
        <v>0</v>
      </c>
      <c r="IP201" s="521">
        <f t="shared" si="779"/>
        <v>0</v>
      </c>
      <c r="IQ201" s="521">
        <f t="shared" si="780"/>
        <v>0</v>
      </c>
      <c r="IR201" s="521">
        <f t="shared" si="781"/>
        <v>0</v>
      </c>
      <c r="IS201" s="521">
        <f t="shared" si="782"/>
        <v>0</v>
      </c>
      <c r="IT201" s="521">
        <f t="shared" si="783"/>
        <v>0</v>
      </c>
      <c r="IU201" s="521">
        <f t="shared" si="784"/>
        <v>0</v>
      </c>
      <c r="IV201" s="521">
        <f t="shared" si="785"/>
        <v>0</v>
      </c>
      <c r="IW201" s="823">
        <f t="shared" si="786"/>
        <v>0</v>
      </c>
      <c r="IX201" s="521">
        <f t="shared" si="787"/>
        <v>0</v>
      </c>
      <c r="IY201" s="521">
        <f t="shared" si="788"/>
        <v>0</v>
      </c>
      <c r="IZ201" s="823">
        <f t="shared" si="703"/>
        <v>0</v>
      </c>
      <c r="JA201" s="521">
        <f t="shared" si="789"/>
        <v>0</v>
      </c>
      <c r="JB201" s="521">
        <f t="shared" si="790"/>
        <v>0</v>
      </c>
      <c r="JC201" s="521">
        <f t="shared" si="791"/>
        <v>0</v>
      </c>
      <c r="JD201" s="521">
        <f t="shared" si="704"/>
        <v>0</v>
      </c>
      <c r="JE201" s="521">
        <f t="shared" si="705"/>
        <v>0</v>
      </c>
      <c r="JF201" s="521">
        <f t="shared" si="706"/>
        <v>0</v>
      </c>
      <c r="JG201" s="521">
        <f t="shared" si="707"/>
        <v>0</v>
      </c>
      <c r="JH201" s="521">
        <f t="shared" si="708"/>
        <v>0</v>
      </c>
      <c r="JI201" s="521">
        <f t="shared" si="709"/>
        <v>0</v>
      </c>
      <c r="JJ201" s="521">
        <f t="shared" si="710"/>
        <v>0</v>
      </c>
      <c r="JK201" s="521">
        <f t="shared" si="711"/>
        <v>0</v>
      </c>
      <c r="JL201" s="521">
        <f t="shared" si="712"/>
        <v>0</v>
      </c>
      <c r="JM201" s="521">
        <f t="shared" si="713"/>
        <v>0</v>
      </c>
      <c r="JN201" s="521">
        <f t="shared" si="714"/>
        <v>0</v>
      </c>
      <c r="JO201" s="521">
        <f t="shared" si="715"/>
        <v>0</v>
      </c>
      <c r="JP201" s="521">
        <f t="shared" si="716"/>
        <v>0</v>
      </c>
      <c r="JQ201" s="521">
        <f t="shared" si="717"/>
        <v>0</v>
      </c>
      <c r="JR201" s="521">
        <f t="shared" si="718"/>
        <v>0</v>
      </c>
      <c r="JS201" s="521">
        <f t="shared" si="719"/>
        <v>0</v>
      </c>
      <c r="JT201" s="521">
        <f t="shared" si="720"/>
        <v>0</v>
      </c>
      <c r="JU201" s="521">
        <f t="shared" si="721"/>
        <v>0</v>
      </c>
      <c r="JV201" s="521">
        <f t="shared" si="722"/>
        <v>0</v>
      </c>
      <c r="JW201" s="521">
        <f t="shared" si="723"/>
        <v>0</v>
      </c>
      <c r="JX201" s="521">
        <f t="shared" si="724"/>
        <v>0</v>
      </c>
      <c r="JY201" s="521">
        <f t="shared" si="725"/>
        <v>0</v>
      </c>
      <c r="JZ201" s="521">
        <f t="shared" si="726"/>
        <v>0</v>
      </c>
      <c r="KA201" s="521">
        <f t="shared" si="727"/>
        <v>0</v>
      </c>
      <c r="KB201" s="521">
        <f t="shared" si="728"/>
        <v>0</v>
      </c>
      <c r="KC201" s="521">
        <f t="shared" si="729"/>
        <v>0</v>
      </c>
      <c r="KD201" s="521">
        <f t="shared" si="730"/>
        <v>0</v>
      </c>
      <c r="KE201" s="521">
        <f t="shared" si="731"/>
        <v>0</v>
      </c>
      <c r="KF201" s="521">
        <f t="shared" si="792"/>
        <v>0</v>
      </c>
      <c r="KG201" s="521">
        <f t="shared" si="732"/>
        <v>0</v>
      </c>
      <c r="KH201" s="521">
        <f t="shared" si="733"/>
        <v>0</v>
      </c>
      <c r="KI201" s="522">
        <f t="shared" si="734"/>
        <v>0</v>
      </c>
      <c r="KJ201" s="521">
        <f t="shared" si="793"/>
        <v>0</v>
      </c>
      <c r="KK201" s="760">
        <f>IF(H201=1,VLOOKUP(C201,'総括表 (A表)'!$E$12:$AW$542,42,FALSE),)</f>
        <v>0</v>
      </c>
      <c r="KL201" s="524">
        <f t="shared" si="735"/>
        <v>0</v>
      </c>
      <c r="KM201" s="521" t="str">
        <f t="shared" si="614"/>
        <v/>
      </c>
      <c r="KN201" s="521" t="str">
        <f t="shared" si="615"/>
        <v/>
      </c>
      <c r="KO201" s="521" t="str">
        <f t="shared" si="736"/>
        <v/>
      </c>
      <c r="KP201" s="521" t="str">
        <f t="shared" si="616"/>
        <v/>
      </c>
      <c r="KQ201" s="521" t="str">
        <f t="shared" si="617"/>
        <v/>
      </c>
      <c r="KR201" s="521" t="str">
        <f t="shared" si="618"/>
        <v/>
      </c>
      <c r="KS201" s="521" t="str">
        <f t="shared" si="619"/>
        <v/>
      </c>
      <c r="KT201" s="521" t="str">
        <f t="shared" si="620"/>
        <v/>
      </c>
      <c r="KU201" s="760" t="str">
        <f t="shared" si="621"/>
        <v/>
      </c>
      <c r="KV201" s="521" t="str">
        <f t="shared" si="794"/>
        <v/>
      </c>
      <c r="KW201" s="520">
        <f t="shared" si="623"/>
        <v>0</v>
      </c>
      <c r="KX201" s="521" t="str">
        <f t="shared" si="737"/>
        <v/>
      </c>
      <c r="KY201" s="525">
        <f t="shared" si="795"/>
        <v>0</v>
      </c>
      <c r="KZ201" s="521" t="str">
        <f t="shared" si="796"/>
        <v/>
      </c>
      <c r="LA201" s="760" t="str">
        <f t="shared" si="797"/>
        <v/>
      </c>
      <c r="LB201" s="526" t="str">
        <f t="shared" si="627"/>
        <v>○</v>
      </c>
      <c r="LC201" s="520">
        <f t="shared" si="738"/>
        <v>0</v>
      </c>
      <c r="LD201" s="527">
        <f t="shared" si="739"/>
        <v>0</v>
      </c>
      <c r="LE201" s="527" t="str">
        <f t="shared" si="740"/>
        <v/>
      </c>
      <c r="LF201" s="761" t="str">
        <f t="shared" si="741"/>
        <v/>
      </c>
      <c r="LG201" s="735" t="str">
        <f t="shared" si="798"/>
        <v/>
      </c>
      <c r="LH201" s="530" t="str">
        <f t="shared" si="799"/>
        <v>○</v>
      </c>
      <c r="LI201" s="736">
        <f t="shared" si="630"/>
        <v>0</v>
      </c>
      <c r="LJ201" s="761">
        <f t="shared" si="800"/>
        <v>0</v>
      </c>
      <c r="LK201" s="532">
        <f t="shared" si="742"/>
        <v>0</v>
      </c>
      <c r="LL201" s="533" t="str">
        <f t="shared" si="743"/>
        <v>○</v>
      </c>
      <c r="LM201" s="600">
        <f t="shared" si="801"/>
        <v>0</v>
      </c>
      <c r="LN201" s="602" t="str">
        <f t="shared" si="744"/>
        <v>○</v>
      </c>
      <c r="LO201" s="608">
        <f t="shared" si="633"/>
        <v>0</v>
      </c>
      <c r="LP201" s="521" t="str">
        <f t="shared" si="802"/>
        <v/>
      </c>
      <c r="LQ201" s="607">
        <f t="shared" si="803"/>
        <v>0</v>
      </c>
      <c r="LR201" s="521" t="str">
        <f t="shared" si="804"/>
        <v/>
      </c>
      <c r="LS201" s="519" t="str">
        <f t="shared" si="805"/>
        <v/>
      </c>
      <c r="LT201" s="526" t="str">
        <f t="shared" si="638"/>
        <v>○</v>
      </c>
      <c r="LU201" s="601" t="str">
        <f t="shared" si="745"/>
        <v/>
      </c>
      <c r="LV201" s="601">
        <f t="shared" si="746"/>
        <v>0</v>
      </c>
      <c r="LW201" s="761">
        <f t="shared" si="806"/>
        <v>0</v>
      </c>
      <c r="LX201" s="735">
        <f t="shared" si="807"/>
        <v>0</v>
      </c>
      <c r="LY201" s="530" t="str">
        <f t="shared" si="641"/>
        <v>○</v>
      </c>
      <c r="LZ201" s="736">
        <f t="shared" si="808"/>
        <v>0</v>
      </c>
      <c r="MA201" s="761">
        <f t="shared" si="809"/>
        <v>0</v>
      </c>
      <c r="MB201" s="532">
        <f t="shared" si="810"/>
        <v>0</v>
      </c>
      <c r="MC201" s="533" t="str">
        <f t="shared" si="747"/>
        <v>○</v>
      </c>
      <c r="MD201" s="473">
        <f>IF(AND($H201=1,$T201=1),SUMIF($E$14:$E$213,E201,$CA$14:CA400),0)</f>
        <v>0</v>
      </c>
      <c r="ME201" s="856" t="str">
        <f t="shared" si="645"/>
        <v>○</v>
      </c>
      <c r="MF201" s="869" t="str">
        <f t="shared" si="748"/>
        <v/>
      </c>
      <c r="MG201" s="870" t="str">
        <f t="shared" si="811"/>
        <v/>
      </c>
      <c r="MH201" s="871" t="str">
        <f t="shared" si="812"/>
        <v/>
      </c>
      <c r="MI201" s="872" t="str">
        <f t="shared" si="749"/>
        <v/>
      </c>
      <c r="MJ201" s="873" t="str">
        <f t="shared" si="813"/>
        <v/>
      </c>
      <c r="MK201" s="874">
        <f t="shared" si="814"/>
        <v>0</v>
      </c>
    </row>
    <row r="202" spans="1:349" s="739" customFormat="1" ht="18.649999999999999" customHeight="1">
      <c r="A202" s="610">
        <f t="shared" si="815"/>
        <v>0</v>
      </c>
      <c r="B202" s="610">
        <f t="shared" si="816"/>
        <v>0</v>
      </c>
      <c r="C202" s="610">
        <f t="shared" si="817"/>
        <v>0</v>
      </c>
      <c r="D202" s="610">
        <f t="shared" si="818"/>
        <v>0</v>
      </c>
      <c r="E202" s="610">
        <f t="shared" si="819"/>
        <v>0</v>
      </c>
      <c r="F202" s="610">
        <f t="shared" si="820"/>
        <v>0</v>
      </c>
      <c r="G202" s="610">
        <f t="shared" si="821"/>
        <v>0</v>
      </c>
      <c r="H202" s="610">
        <f t="shared" si="822"/>
        <v>0</v>
      </c>
      <c r="I202" s="611">
        <f t="shared" si="576"/>
        <v>189</v>
      </c>
      <c r="J202" s="719"/>
      <c r="K202" s="720"/>
      <c r="L202" s="720"/>
      <c r="M202" s="720"/>
      <c r="N202" s="924"/>
      <c r="O202" s="918"/>
      <c r="P202" s="742"/>
      <c r="Q202" s="637">
        <f t="shared" si="650"/>
        <v>0</v>
      </c>
      <c r="R202" s="723"/>
      <c r="S202" s="724"/>
      <c r="T202" s="724"/>
      <c r="U202" s="724"/>
      <c r="V202" s="762">
        <f t="shared" si="823"/>
        <v>0</v>
      </c>
      <c r="W202" s="741"/>
      <c r="X202" s="745"/>
      <c r="Y202" s="745"/>
      <c r="Z202" s="741"/>
      <c r="AA202" s="639" t="str">
        <f t="shared" si="651"/>
        <v/>
      </c>
      <c r="AB202" s="640" t="str">
        <f t="shared" si="652"/>
        <v/>
      </c>
      <c r="AC202" s="731"/>
      <c r="AD202" s="641">
        <f t="shared" si="653"/>
        <v>0</v>
      </c>
      <c r="AE202" s="729"/>
      <c r="AF202" s="728">
        <f>'整理番号表 （R6時） '!$AC202</f>
        <v>0</v>
      </c>
      <c r="AG202" s="730">
        <f t="shared" si="824"/>
        <v>0</v>
      </c>
      <c r="AH202" s="731"/>
      <c r="AI202" s="731"/>
      <c r="AJ202" s="639">
        <f>IF(AI202&lt;&gt;0,VLOOKUP(AI202,'整理番号表 （R6時） '!$B$20:$F$47,2,FALSE),)</f>
        <v>0</v>
      </c>
      <c r="AK202" s="733"/>
      <c r="AL202" s="733"/>
      <c r="AM202" s="733"/>
      <c r="AN202" s="752"/>
      <c r="AO202" s="644" t="str">
        <f>IF(AND($S202=1,$AN202&lt;&gt;0),VLOOKUP(AN202,'整理番号表 （R6時） '!$P$6:$Q$39,2,FALSE),IF(AND($T202=1,$AN202&gt;0,$AN202&lt;=8),VLOOKUP($AN202,'整理番号表 （R6時） '!$P$6:$Q$13,2,FALSE),IF($AN202&gt;=9,"ﾘｰｽは1～8の数字を選択","")))</f>
        <v/>
      </c>
      <c r="AP202" s="865"/>
      <c r="AQ202" s="645">
        <f t="shared" si="654"/>
        <v>0</v>
      </c>
      <c r="AR202" s="810"/>
      <c r="AS202" s="741"/>
      <c r="AT202" s="756"/>
      <c r="AU202" s="757"/>
      <c r="AV202" s="755"/>
      <c r="AW202" s="752"/>
      <c r="AX202" s="751">
        <f>IF(AW202&lt;&gt;0,VLOOKUP(AW202,'整理番号表 （R6時） '!$P$43:$R$49,2,FALSE),)</f>
        <v>0</v>
      </c>
      <c r="AY202" s="758"/>
      <c r="AZ202" s="757"/>
      <c r="BA202" s="755"/>
      <c r="BB202" s="754"/>
      <c r="BC202" s="759">
        <f t="shared" si="655"/>
        <v>0</v>
      </c>
      <c r="BD202" s="763">
        <f t="shared" si="757"/>
        <v>0</v>
      </c>
      <c r="BE202" s="759">
        <f t="shared" si="656"/>
        <v>0</v>
      </c>
      <c r="BF202" s="508"/>
      <c r="BG202" s="508"/>
      <c r="BH202" s="508"/>
      <c r="BI202" s="509"/>
      <c r="BJ202" s="770" t="str">
        <f t="shared" si="657"/>
        <v/>
      </c>
      <c r="BK202" s="772" t="str">
        <f t="shared" si="658"/>
        <v/>
      </c>
      <c r="BL202" s="648">
        <f t="shared" si="659"/>
        <v>0</v>
      </c>
      <c r="BM202" s="836"/>
      <c r="BN202" s="748"/>
      <c r="BO202" s="593"/>
      <c r="BP202" s="902"/>
      <c r="BQ202" s="756"/>
      <c r="BR202" s="756"/>
      <c r="BS202" s="756"/>
      <c r="BT202" s="929" t="str">
        <f t="shared" si="825"/>
        <v/>
      </c>
      <c r="BU202" s="911"/>
      <c r="BV202" s="752"/>
      <c r="BW202" s="751">
        <f>IF(BV202&lt;&gt;0,VLOOKUP(BV202,'整理番号表 （R6時） '!$P$43:$R$49,2,FALSE),)</f>
        <v>0</v>
      </c>
      <c r="BX202" s="758"/>
      <c r="BY202" s="757"/>
      <c r="BZ202" s="759" t="str">
        <f t="shared" si="660"/>
        <v/>
      </c>
      <c r="CA202" s="712"/>
      <c r="CB202" s="759">
        <f t="shared" si="661"/>
        <v>0</v>
      </c>
      <c r="CC202" s="763" t="str">
        <f t="shared" si="758"/>
        <v/>
      </c>
      <c r="CD202" s="754"/>
      <c r="CE202" s="754"/>
      <c r="CF202" s="759">
        <f t="shared" si="662"/>
        <v>0</v>
      </c>
      <c r="CG202" s="748"/>
      <c r="CH202" s="748"/>
      <c r="CI202" s="622"/>
      <c r="CJ202" s="853"/>
      <c r="CK202" s="854"/>
      <c r="CL202" s="665" t="str">
        <f t="shared" si="663"/>
        <v/>
      </c>
      <c r="CM202" s="666" t="str">
        <f t="shared" si="759"/>
        <v/>
      </c>
      <c r="CN202" s="744"/>
      <c r="CO202" s="496"/>
      <c r="CP202" s="762" t="str">
        <f t="shared" si="760"/>
        <v/>
      </c>
      <c r="CQ202" s="740"/>
      <c r="CR202" s="749"/>
      <c r="CS202" s="740"/>
      <c r="CT202" s="740"/>
      <c r="CU202" s="740"/>
      <c r="CV202" s="649" t="str">
        <f t="shared" si="664"/>
        <v/>
      </c>
      <c r="CW202" s="547">
        <f t="shared" si="665"/>
        <v>0</v>
      </c>
      <c r="CX202" s="762" t="str">
        <f t="shared" si="761"/>
        <v/>
      </c>
      <c r="CY202" s="715"/>
      <c r="CZ202" s="740"/>
      <c r="DA202" s="715"/>
      <c r="DB202" s="715"/>
      <c r="DC202" s="714"/>
      <c r="DD202" s="649" t="str">
        <f t="shared" si="666"/>
        <v/>
      </c>
      <c r="DE202" s="547" t="str">
        <f t="shared" si="667"/>
        <v/>
      </c>
      <c r="DF202" s="762">
        <f t="shared" si="668"/>
        <v>0</v>
      </c>
      <c r="DG202" s="762" t="str">
        <f t="shared" si="669"/>
        <v/>
      </c>
      <c r="DH202" s="762">
        <f t="shared" si="670"/>
        <v>0</v>
      </c>
      <c r="DI202" s="762">
        <f t="shared" si="671"/>
        <v>0</v>
      </c>
      <c r="DJ202" s="762">
        <f t="shared" si="672"/>
        <v>0</v>
      </c>
      <c r="DK202" s="762">
        <f t="shared" si="673"/>
        <v>0</v>
      </c>
      <c r="DL202" s="762">
        <f t="shared" si="674"/>
        <v>0</v>
      </c>
      <c r="DM202" s="762" t="str">
        <f t="shared" si="675"/>
        <v/>
      </c>
      <c r="DN202" s="855"/>
      <c r="DO202" s="661">
        <f t="shared" si="828"/>
        <v>0</v>
      </c>
      <c r="DP202" s="336">
        <f t="shared" si="828"/>
        <v>0</v>
      </c>
      <c r="DQ202" s="336">
        <f t="shared" si="828"/>
        <v>0</v>
      </c>
      <c r="DR202" s="336">
        <f t="shared" si="828"/>
        <v>0</v>
      </c>
      <c r="DS202" s="336">
        <f t="shared" si="828"/>
        <v>0</v>
      </c>
      <c r="DT202" s="336">
        <f t="shared" si="828"/>
        <v>0</v>
      </c>
      <c r="DU202" s="336">
        <f t="shared" si="763"/>
        <v>0</v>
      </c>
      <c r="DV202" s="336">
        <f t="shared" si="829"/>
        <v>0</v>
      </c>
      <c r="DW202" s="336">
        <f t="shared" si="829"/>
        <v>0</v>
      </c>
      <c r="DX202" s="336">
        <f t="shared" si="829"/>
        <v>0</v>
      </c>
      <c r="DY202" s="336">
        <f t="shared" si="829"/>
        <v>0</v>
      </c>
      <c r="DZ202" s="336">
        <f t="shared" si="829"/>
        <v>0</v>
      </c>
      <c r="EA202" s="336">
        <f t="shared" si="829"/>
        <v>0</v>
      </c>
      <c r="EB202" s="336">
        <f t="shared" si="765"/>
        <v>0</v>
      </c>
      <c r="EC202" s="336">
        <f t="shared" si="766"/>
        <v>0</v>
      </c>
      <c r="ED202" s="336">
        <f t="shared" si="767"/>
        <v>0</v>
      </c>
      <c r="EE202" s="336">
        <f t="shared" si="768"/>
        <v>0</v>
      </c>
      <c r="EF202" s="336">
        <f t="shared" si="769"/>
        <v>0</v>
      </c>
      <c r="EG202" s="390">
        <f t="shared" si="770"/>
        <v>0</v>
      </c>
      <c r="EH202" s="650">
        <f t="shared" si="676"/>
        <v>0</v>
      </c>
      <c r="EI202" s="650">
        <f>IF($AA202=1,IF(SUM($EH202:EH202)&lt;&gt;1,IF(SUM(GR202,HC202,HL202)&gt;0,1,),),)</f>
        <v>0</v>
      </c>
      <c r="EJ202" s="650">
        <f>IF($AA202=1,IF(SUM($EH202:EI202)&lt;&gt;1,IF(SUM(GS202,HD202,HM202)&gt;0,1,),),)</f>
        <v>0</v>
      </c>
      <c r="EK202" s="650">
        <f>IF($AA202=1,IF(SUM($EH202:EJ202)&lt;&gt;1,IF(SUM(GT202,HE202,HN202)&gt;0,1,),),)</f>
        <v>0</v>
      </c>
      <c r="EL202" s="650">
        <f>IF($AA202=1,IF(SUM($EH202:EK202)&lt;&gt;1,IF(SUM(GU202,GZ202,HF202,HO202)&gt;0,1,),),)</f>
        <v>0</v>
      </c>
      <c r="EM202" s="650">
        <f>IF($AA202=1,IF(SUM($EH202:EK202)&lt;&gt;1,IF(SUM(GV202,HG202,HP202)&gt;0,1,),),)</f>
        <v>0</v>
      </c>
      <c r="EN202" s="650">
        <f>IF($AA202=1,IF(SUM($EH202:EL202)&lt;&gt;1,IF(SUM(GW202,HH202,HQ202)&gt;0,1,),),)</f>
        <v>0</v>
      </c>
      <c r="EO202" s="650">
        <f>IF($AA202=1,IF(SUM($EH202:EM202)&lt;&gt;1,IF(SUM(GX202,HI202,HR202)&gt;0,1,),),)</f>
        <v>0</v>
      </c>
      <c r="EP202" s="650">
        <f>IF($AA202=1,IF(SUM($EH202:EO202)&lt;&gt;1,IF(SUM(GY202,HJ202,HS202,HA202)&gt;0,1,),),)</f>
        <v>0</v>
      </c>
      <c r="EQ202" s="818"/>
      <c r="ER202" s="818"/>
      <c r="ES202" s="818"/>
      <c r="ET202" s="818"/>
      <c r="EU202" s="818"/>
      <c r="EV202" s="818"/>
      <c r="EW202" s="59"/>
      <c r="EX202" s="59"/>
      <c r="EY202" s="59"/>
      <c r="EZ202" s="59"/>
      <c r="FA202" s="59"/>
      <c r="FB202" s="650">
        <f t="shared" si="589"/>
        <v>0</v>
      </c>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11"/>
      <c r="GB202" s="59"/>
      <c r="GC202" s="932"/>
      <c r="GD202" s="662"/>
      <c r="GE202" s="512"/>
      <c r="GF202" s="513"/>
      <c r="GG202" s="514"/>
      <c r="GH202" s="514"/>
      <c r="GI202" s="515">
        <f t="shared" si="771"/>
        <v>0</v>
      </c>
      <c r="GJ202" s="516">
        <f t="shared" si="772"/>
        <v>0</v>
      </c>
      <c r="GK202" s="517">
        <f t="shared" si="592"/>
        <v>0</v>
      </c>
      <c r="GL202" s="518">
        <f t="shared" si="773"/>
        <v>0</v>
      </c>
      <c r="GM202" s="518">
        <f t="shared" si="774"/>
        <v>0</v>
      </c>
      <c r="GN202" s="518">
        <f t="shared" si="775"/>
        <v>0</v>
      </c>
      <c r="GO202" s="518">
        <f t="shared" si="776"/>
        <v>0</v>
      </c>
      <c r="GP202" s="517">
        <f t="shared" si="677"/>
        <v>0</v>
      </c>
      <c r="GQ202" s="517">
        <f t="shared" si="678"/>
        <v>0</v>
      </c>
      <c r="GR202" s="517">
        <f>IF($GF202&lt;&gt;1,IF(AND(SUM($GQ202:GQ202)&lt;&gt;1),IF($GI202&gt;=10,1,),),0)</f>
        <v>0</v>
      </c>
      <c r="GS202" s="517">
        <f>IF($GF202&lt;&gt;1,IF(AND(SUM($GQ202:GR202)&lt;&gt;1),IF(AND($GE202=1,$GI202&gt;=4),1,),),0)</f>
        <v>0</v>
      </c>
      <c r="GT202" s="517">
        <f>IF($GF202&lt;&gt;1,IF(AND(SUM($GQ202:GS202)&lt;&gt;1),IF(AND($GE202=1,$GI202&gt;=2),1,),),0)</f>
        <v>0</v>
      </c>
      <c r="GU202" s="517">
        <f>IF($GF202&lt;&gt;1,IF(AND(SUM($GQ202:GT202)&lt;&gt;1),IF(AND($GE202=1,$GI202&gt;0),1,),),0)</f>
        <v>0</v>
      </c>
      <c r="GV202" s="517">
        <f>IF($GF202&lt;&gt;1,IF(AND(SUM($GQ202:GU202)&lt;&gt;1),IF($GI202&gt;=4,1,),),0)</f>
        <v>0</v>
      </c>
      <c r="GW202" s="517">
        <f>IF($GF202&lt;&gt;1,IF(AND(SUM($GQ202:GV202)&lt;&gt;1),IF($GE202=1,1,),),0)</f>
        <v>0</v>
      </c>
      <c r="GX202" s="517">
        <f>IF($GF202&lt;&gt;1,IF(AND(SUM($GQ202:GW202)&lt;&gt;1),IF($GI202&gt;=2,1,),),0)</f>
        <v>0</v>
      </c>
      <c r="GY202" s="517">
        <f>IF($GF202&lt;&gt;1,IF(AND(SUM($GQ202:GX202)&lt;&gt;1),IF($GI202&gt;0,1,),),0)</f>
        <v>0</v>
      </c>
      <c r="GZ202" s="517">
        <f t="shared" si="679"/>
        <v>0</v>
      </c>
      <c r="HA202" s="517">
        <f>IF(AND(SUM($GZ202:GZ202)&lt;&gt;1,$GP202=4,$GF202=1,$GI202&gt;0),1,0)</f>
        <v>0</v>
      </c>
      <c r="HB202" s="517">
        <f t="shared" si="680"/>
        <v>0</v>
      </c>
      <c r="HC202" s="517">
        <f t="shared" si="681"/>
        <v>0</v>
      </c>
      <c r="HD202" s="517">
        <f>IF(AND($GP202=2,SUM($HB202:HC202)&lt;&gt;1),IF(AND($GE202=1,$GJ202&gt;=0.2),1,),)</f>
        <v>0</v>
      </c>
      <c r="HE202" s="517">
        <f>IF(AND($GP202=2,SUM($HB202:HD202)&lt;&gt;1),IF(AND($GE202=1,$GJ202&gt;=0.1),1,),)</f>
        <v>0</v>
      </c>
      <c r="HF202" s="517">
        <f>IF(AND($GP202=2,SUM($HB202:HE202)&lt;&gt;1),IF(AND($GE202=1,$GI202&gt;0),1,),)</f>
        <v>0</v>
      </c>
      <c r="HG202" s="517">
        <f>IF(AND($GP202=2,SUM($HB202:HF202)&lt;&gt;1),IF($GJ202&gt;=0.2,1,),)</f>
        <v>0</v>
      </c>
      <c r="HH202" s="517">
        <f>IF(AND($GP202=2,SUM($HB202:HG202)&lt;&gt;1),IF($GE202=1,1,),)</f>
        <v>0</v>
      </c>
      <c r="HI202" s="517">
        <f>IF(AND($GP202=2,SUM($HB202:HH202)&lt;&gt;1),IF($GJ202&gt;=0.1,1,),)</f>
        <v>0</v>
      </c>
      <c r="HJ202" s="517">
        <f>IF(AND(SUM($HB202:HI202)&lt;&gt;1,$GP202=2,$GI202&gt;0),1,)</f>
        <v>0</v>
      </c>
      <c r="HK202" s="517">
        <f t="shared" si="682"/>
        <v>0</v>
      </c>
      <c r="HL202" s="517">
        <f t="shared" si="683"/>
        <v>0</v>
      </c>
      <c r="HM202" s="517">
        <f>IF(AND($GP202=3,SUM($HK202:HL202)&lt;&gt;1),IF(AND($GE202=1,$GJ202&gt;=0.1),1,),)</f>
        <v>0</v>
      </c>
      <c r="HN202" s="517">
        <f>IF(AND($GP202=3,SUM($HK202:HM202)&lt;&gt;1),IF(AND($GE202=1,$GJ202&gt;=0.05),1,),)</f>
        <v>0</v>
      </c>
      <c r="HO202" s="517">
        <f>IF(AND($GP202=3,SUM($HK202:HN202)&lt;&gt;1),IF(AND($GE202=1,$GI202&gt;0),1,),)</f>
        <v>0</v>
      </c>
      <c r="HP202" s="517">
        <f>IF(AND($GP202=3,SUM($HK202:HO202)&lt;&gt;1),IF($GJ202&gt;=0.1,1,),)</f>
        <v>0</v>
      </c>
      <c r="HQ202" s="517">
        <f>IF(AND($GP202=3,SUM($HK202:HP202)&lt;&gt;1),IF($GE202=1,1,),)</f>
        <v>0</v>
      </c>
      <c r="HR202" s="517">
        <f>IF(AND($GP202=3,SUM($HK202:HQ202)&lt;&gt;1),IF($GJ202&gt;=0.05,1,),)</f>
        <v>0</v>
      </c>
      <c r="HS202" s="517">
        <f>IF(AND(SUM($HK202:HR202)&lt;&gt;1,$GP202=3,$GF202=1,$GI202&gt;0),1,)</f>
        <v>0</v>
      </c>
      <c r="HT202" s="831"/>
      <c r="HU202" s="520">
        <f t="shared" si="684"/>
        <v>0</v>
      </c>
      <c r="HV202" s="521">
        <f t="shared" si="685"/>
        <v>0</v>
      </c>
      <c r="HW202" s="521">
        <f t="shared" si="686"/>
        <v>0</v>
      </c>
      <c r="HX202" s="521">
        <f t="shared" si="687"/>
        <v>0</v>
      </c>
      <c r="HY202" s="521">
        <f t="shared" si="688"/>
        <v>0</v>
      </c>
      <c r="HZ202" s="521">
        <f t="shared" si="689"/>
        <v>0</v>
      </c>
      <c r="IA202" s="521">
        <f t="shared" si="690"/>
        <v>0</v>
      </c>
      <c r="IB202" s="521">
        <f t="shared" si="691"/>
        <v>0</v>
      </c>
      <c r="IC202" s="521">
        <f t="shared" si="692"/>
        <v>0</v>
      </c>
      <c r="ID202" s="521">
        <f t="shared" si="693"/>
        <v>0</v>
      </c>
      <c r="IE202" s="521">
        <f t="shared" si="694"/>
        <v>0</v>
      </c>
      <c r="IF202" s="521">
        <f t="shared" si="695"/>
        <v>0</v>
      </c>
      <c r="IG202" s="521">
        <f t="shared" si="696"/>
        <v>0</v>
      </c>
      <c r="IH202" s="521">
        <f t="shared" si="697"/>
        <v>0</v>
      </c>
      <c r="II202" s="521">
        <f t="shared" si="698"/>
        <v>0</v>
      </c>
      <c r="IJ202" s="521">
        <f t="shared" si="699"/>
        <v>0</v>
      </c>
      <c r="IK202" s="521">
        <f t="shared" si="700"/>
        <v>0</v>
      </c>
      <c r="IL202" s="521">
        <f t="shared" si="701"/>
        <v>0</v>
      </c>
      <c r="IM202" s="521">
        <f t="shared" si="702"/>
        <v>0</v>
      </c>
      <c r="IN202" s="521">
        <f t="shared" si="777"/>
        <v>0</v>
      </c>
      <c r="IO202" s="521">
        <f t="shared" si="778"/>
        <v>0</v>
      </c>
      <c r="IP202" s="521">
        <f t="shared" si="779"/>
        <v>0</v>
      </c>
      <c r="IQ202" s="521">
        <f t="shared" si="780"/>
        <v>0</v>
      </c>
      <c r="IR202" s="521">
        <f t="shared" si="781"/>
        <v>0</v>
      </c>
      <c r="IS202" s="521">
        <f t="shared" si="782"/>
        <v>0</v>
      </c>
      <c r="IT202" s="521">
        <f t="shared" si="783"/>
        <v>0</v>
      </c>
      <c r="IU202" s="521">
        <f t="shared" si="784"/>
        <v>0</v>
      </c>
      <c r="IV202" s="521">
        <f t="shared" si="785"/>
        <v>0</v>
      </c>
      <c r="IW202" s="823">
        <f t="shared" si="786"/>
        <v>0</v>
      </c>
      <c r="IX202" s="521">
        <f t="shared" si="787"/>
        <v>0</v>
      </c>
      <c r="IY202" s="521">
        <f t="shared" si="788"/>
        <v>0</v>
      </c>
      <c r="IZ202" s="823">
        <f t="shared" si="703"/>
        <v>0</v>
      </c>
      <c r="JA202" s="521">
        <f t="shared" si="789"/>
        <v>0</v>
      </c>
      <c r="JB202" s="521">
        <f t="shared" si="790"/>
        <v>0</v>
      </c>
      <c r="JC202" s="521">
        <f t="shared" si="791"/>
        <v>0</v>
      </c>
      <c r="JD202" s="521">
        <f t="shared" si="704"/>
        <v>0</v>
      </c>
      <c r="JE202" s="521">
        <f t="shared" si="705"/>
        <v>0</v>
      </c>
      <c r="JF202" s="521">
        <f t="shared" si="706"/>
        <v>0</v>
      </c>
      <c r="JG202" s="521">
        <f t="shared" si="707"/>
        <v>0</v>
      </c>
      <c r="JH202" s="521">
        <f t="shared" si="708"/>
        <v>0</v>
      </c>
      <c r="JI202" s="521">
        <f t="shared" si="709"/>
        <v>0</v>
      </c>
      <c r="JJ202" s="521">
        <f t="shared" si="710"/>
        <v>0</v>
      </c>
      <c r="JK202" s="521">
        <f t="shared" si="711"/>
        <v>0</v>
      </c>
      <c r="JL202" s="521">
        <f t="shared" si="712"/>
        <v>0</v>
      </c>
      <c r="JM202" s="521">
        <f t="shared" si="713"/>
        <v>0</v>
      </c>
      <c r="JN202" s="521">
        <f t="shared" si="714"/>
        <v>0</v>
      </c>
      <c r="JO202" s="521">
        <f t="shared" si="715"/>
        <v>0</v>
      </c>
      <c r="JP202" s="521">
        <f t="shared" si="716"/>
        <v>0</v>
      </c>
      <c r="JQ202" s="521">
        <f t="shared" si="717"/>
        <v>0</v>
      </c>
      <c r="JR202" s="521">
        <f t="shared" si="718"/>
        <v>0</v>
      </c>
      <c r="JS202" s="521">
        <f t="shared" si="719"/>
        <v>0</v>
      </c>
      <c r="JT202" s="521">
        <f t="shared" si="720"/>
        <v>0</v>
      </c>
      <c r="JU202" s="521">
        <f t="shared" si="721"/>
        <v>0</v>
      </c>
      <c r="JV202" s="521">
        <f t="shared" si="722"/>
        <v>0</v>
      </c>
      <c r="JW202" s="521">
        <f t="shared" si="723"/>
        <v>0</v>
      </c>
      <c r="JX202" s="521">
        <f t="shared" si="724"/>
        <v>0</v>
      </c>
      <c r="JY202" s="521">
        <f t="shared" si="725"/>
        <v>0</v>
      </c>
      <c r="JZ202" s="521">
        <f t="shared" si="726"/>
        <v>0</v>
      </c>
      <c r="KA202" s="521">
        <f t="shared" si="727"/>
        <v>0</v>
      </c>
      <c r="KB202" s="521">
        <f t="shared" si="728"/>
        <v>0</v>
      </c>
      <c r="KC202" s="521">
        <f t="shared" si="729"/>
        <v>0</v>
      </c>
      <c r="KD202" s="521">
        <f t="shared" si="730"/>
        <v>0</v>
      </c>
      <c r="KE202" s="521">
        <f t="shared" si="731"/>
        <v>0</v>
      </c>
      <c r="KF202" s="521">
        <f t="shared" si="792"/>
        <v>0</v>
      </c>
      <c r="KG202" s="521">
        <f t="shared" si="732"/>
        <v>0</v>
      </c>
      <c r="KH202" s="521">
        <f t="shared" si="733"/>
        <v>0</v>
      </c>
      <c r="KI202" s="522">
        <f t="shared" si="734"/>
        <v>0</v>
      </c>
      <c r="KJ202" s="521">
        <f t="shared" si="793"/>
        <v>0</v>
      </c>
      <c r="KK202" s="760">
        <f>IF(H202=1,VLOOKUP(C202,'総括表 (A表)'!$E$12:$AW$542,42,FALSE),)</f>
        <v>0</v>
      </c>
      <c r="KL202" s="524">
        <f t="shared" si="735"/>
        <v>0</v>
      </c>
      <c r="KM202" s="521" t="str">
        <f t="shared" si="614"/>
        <v/>
      </c>
      <c r="KN202" s="521" t="str">
        <f t="shared" si="615"/>
        <v/>
      </c>
      <c r="KO202" s="521" t="str">
        <f t="shared" si="736"/>
        <v/>
      </c>
      <c r="KP202" s="521" t="str">
        <f t="shared" si="616"/>
        <v/>
      </c>
      <c r="KQ202" s="521" t="str">
        <f t="shared" si="617"/>
        <v/>
      </c>
      <c r="KR202" s="521" t="str">
        <f t="shared" si="618"/>
        <v/>
      </c>
      <c r="KS202" s="521" t="str">
        <f t="shared" si="619"/>
        <v/>
      </c>
      <c r="KT202" s="521" t="str">
        <f t="shared" si="620"/>
        <v/>
      </c>
      <c r="KU202" s="760" t="str">
        <f t="shared" si="621"/>
        <v/>
      </c>
      <c r="KV202" s="521" t="str">
        <f t="shared" si="794"/>
        <v/>
      </c>
      <c r="KW202" s="520">
        <f t="shared" si="623"/>
        <v>0</v>
      </c>
      <c r="KX202" s="521" t="str">
        <f t="shared" si="737"/>
        <v/>
      </c>
      <c r="KY202" s="525">
        <f t="shared" si="795"/>
        <v>0</v>
      </c>
      <c r="KZ202" s="521" t="str">
        <f t="shared" si="796"/>
        <v/>
      </c>
      <c r="LA202" s="760" t="str">
        <f t="shared" si="797"/>
        <v/>
      </c>
      <c r="LB202" s="526" t="str">
        <f t="shared" si="627"/>
        <v>○</v>
      </c>
      <c r="LC202" s="520">
        <f t="shared" si="738"/>
        <v>0</v>
      </c>
      <c r="LD202" s="527">
        <f t="shared" si="739"/>
        <v>0</v>
      </c>
      <c r="LE202" s="527" t="str">
        <f t="shared" si="740"/>
        <v/>
      </c>
      <c r="LF202" s="761" t="str">
        <f t="shared" si="741"/>
        <v/>
      </c>
      <c r="LG202" s="735" t="str">
        <f t="shared" si="798"/>
        <v/>
      </c>
      <c r="LH202" s="530" t="str">
        <f t="shared" si="799"/>
        <v>○</v>
      </c>
      <c r="LI202" s="736">
        <f t="shared" si="630"/>
        <v>0</v>
      </c>
      <c r="LJ202" s="761">
        <f t="shared" si="800"/>
        <v>0</v>
      </c>
      <c r="LK202" s="532">
        <f t="shared" si="742"/>
        <v>0</v>
      </c>
      <c r="LL202" s="533" t="str">
        <f t="shared" si="743"/>
        <v>○</v>
      </c>
      <c r="LM202" s="600">
        <f t="shared" si="801"/>
        <v>0</v>
      </c>
      <c r="LN202" s="602" t="str">
        <f t="shared" si="744"/>
        <v>○</v>
      </c>
      <c r="LO202" s="608">
        <f t="shared" si="633"/>
        <v>0</v>
      </c>
      <c r="LP202" s="521" t="str">
        <f t="shared" si="802"/>
        <v/>
      </c>
      <c r="LQ202" s="607">
        <f t="shared" si="803"/>
        <v>0</v>
      </c>
      <c r="LR202" s="521" t="str">
        <f t="shared" si="804"/>
        <v/>
      </c>
      <c r="LS202" s="519" t="str">
        <f t="shared" si="805"/>
        <v/>
      </c>
      <c r="LT202" s="526" t="str">
        <f t="shared" si="638"/>
        <v>○</v>
      </c>
      <c r="LU202" s="601" t="str">
        <f t="shared" si="745"/>
        <v/>
      </c>
      <c r="LV202" s="601">
        <f t="shared" si="746"/>
        <v>0</v>
      </c>
      <c r="LW202" s="761">
        <f t="shared" si="806"/>
        <v>0</v>
      </c>
      <c r="LX202" s="735">
        <f t="shared" si="807"/>
        <v>0</v>
      </c>
      <c r="LY202" s="530" t="str">
        <f t="shared" si="641"/>
        <v>○</v>
      </c>
      <c r="LZ202" s="736">
        <f t="shared" si="808"/>
        <v>0</v>
      </c>
      <c r="MA202" s="761">
        <f t="shared" si="809"/>
        <v>0</v>
      </c>
      <c r="MB202" s="532">
        <f t="shared" si="810"/>
        <v>0</v>
      </c>
      <c r="MC202" s="533" t="str">
        <f t="shared" si="747"/>
        <v>○</v>
      </c>
      <c r="MD202" s="473">
        <f>IF(AND($H202=1,$T202=1),SUMIF($E$14:$E$213,E202,$CA$14:CA401),0)</f>
        <v>0</v>
      </c>
      <c r="ME202" s="856" t="str">
        <f t="shared" si="645"/>
        <v>○</v>
      </c>
      <c r="MF202" s="869" t="str">
        <f t="shared" si="748"/>
        <v/>
      </c>
      <c r="MG202" s="870" t="str">
        <f t="shared" si="811"/>
        <v/>
      </c>
      <c r="MH202" s="871" t="str">
        <f t="shared" si="812"/>
        <v/>
      </c>
      <c r="MI202" s="872" t="str">
        <f t="shared" si="749"/>
        <v/>
      </c>
      <c r="MJ202" s="873" t="str">
        <f t="shared" si="813"/>
        <v/>
      </c>
      <c r="MK202" s="874">
        <f t="shared" si="814"/>
        <v>0</v>
      </c>
    </row>
    <row r="203" spans="1:349" s="739" customFormat="1" ht="18.649999999999999" customHeight="1">
      <c r="A203" s="610">
        <f t="shared" si="815"/>
        <v>0</v>
      </c>
      <c r="B203" s="610">
        <f t="shared" si="816"/>
        <v>0</v>
      </c>
      <c r="C203" s="610">
        <f t="shared" si="817"/>
        <v>0</v>
      </c>
      <c r="D203" s="610">
        <f t="shared" si="818"/>
        <v>0</v>
      </c>
      <c r="E203" s="610">
        <f t="shared" si="819"/>
        <v>0</v>
      </c>
      <c r="F203" s="610">
        <f t="shared" si="820"/>
        <v>0</v>
      </c>
      <c r="G203" s="610">
        <f t="shared" si="821"/>
        <v>0</v>
      </c>
      <c r="H203" s="610">
        <f t="shared" si="822"/>
        <v>0</v>
      </c>
      <c r="I203" s="611">
        <f t="shared" si="576"/>
        <v>190</v>
      </c>
      <c r="J203" s="719"/>
      <c r="K203" s="720"/>
      <c r="L203" s="720"/>
      <c r="M203" s="720"/>
      <c r="N203" s="924"/>
      <c r="O203" s="918"/>
      <c r="P203" s="742"/>
      <c r="Q203" s="637">
        <f t="shared" si="650"/>
        <v>0</v>
      </c>
      <c r="R203" s="723"/>
      <c r="S203" s="724"/>
      <c r="T203" s="724"/>
      <c r="U203" s="724"/>
      <c r="V203" s="762">
        <f t="shared" si="823"/>
        <v>0</v>
      </c>
      <c r="W203" s="741"/>
      <c r="X203" s="745"/>
      <c r="Y203" s="745"/>
      <c r="Z203" s="741"/>
      <c r="AA203" s="639" t="str">
        <f t="shared" si="651"/>
        <v/>
      </c>
      <c r="AB203" s="640" t="str">
        <f t="shared" si="652"/>
        <v/>
      </c>
      <c r="AC203" s="731"/>
      <c r="AD203" s="641">
        <f t="shared" si="653"/>
        <v>0</v>
      </c>
      <c r="AE203" s="729"/>
      <c r="AF203" s="728">
        <f>'整理番号表 （R6時） '!$AC203</f>
        <v>0</v>
      </c>
      <c r="AG203" s="730">
        <f t="shared" si="824"/>
        <v>0</v>
      </c>
      <c r="AH203" s="731"/>
      <c r="AI203" s="731"/>
      <c r="AJ203" s="639">
        <f>IF(AI203&lt;&gt;0,VLOOKUP(AI203,'整理番号表 （R6時） '!$B$20:$F$47,2,FALSE),)</f>
        <v>0</v>
      </c>
      <c r="AK203" s="733"/>
      <c r="AL203" s="733"/>
      <c r="AM203" s="733"/>
      <c r="AN203" s="752"/>
      <c r="AO203" s="644" t="str">
        <f>IF(AND($S203=1,$AN203&lt;&gt;0),VLOOKUP(AN203,'整理番号表 （R6時） '!$P$6:$Q$39,2,FALSE),IF(AND($T203=1,$AN203&gt;0,$AN203&lt;=8),VLOOKUP($AN203,'整理番号表 （R6時） '!$P$6:$Q$13,2,FALSE),IF($AN203&gt;=9,"ﾘｰｽは1～8の数字を選択","")))</f>
        <v/>
      </c>
      <c r="AP203" s="865"/>
      <c r="AQ203" s="645">
        <f t="shared" si="654"/>
        <v>0</v>
      </c>
      <c r="AR203" s="810"/>
      <c r="AS203" s="741"/>
      <c r="AT203" s="756"/>
      <c r="AU203" s="757"/>
      <c r="AV203" s="755"/>
      <c r="AW203" s="752"/>
      <c r="AX203" s="751">
        <f>IF(AW203&lt;&gt;0,VLOOKUP(AW203,'整理番号表 （R6時） '!$P$43:$R$49,2,FALSE),)</f>
        <v>0</v>
      </c>
      <c r="AY203" s="758"/>
      <c r="AZ203" s="757"/>
      <c r="BA203" s="755"/>
      <c r="BB203" s="754"/>
      <c r="BC203" s="759">
        <f t="shared" si="655"/>
        <v>0</v>
      </c>
      <c r="BD203" s="763">
        <f t="shared" si="757"/>
        <v>0</v>
      </c>
      <c r="BE203" s="759">
        <f t="shared" si="656"/>
        <v>0</v>
      </c>
      <c r="BF203" s="508"/>
      <c r="BG203" s="508"/>
      <c r="BH203" s="508"/>
      <c r="BI203" s="509"/>
      <c r="BJ203" s="770" t="str">
        <f t="shared" si="657"/>
        <v/>
      </c>
      <c r="BK203" s="772" t="str">
        <f t="shared" si="658"/>
        <v/>
      </c>
      <c r="BL203" s="648">
        <f t="shared" si="659"/>
        <v>0</v>
      </c>
      <c r="BM203" s="836"/>
      <c r="BN203" s="748"/>
      <c r="BO203" s="593"/>
      <c r="BP203" s="902"/>
      <c r="BQ203" s="756"/>
      <c r="BR203" s="756"/>
      <c r="BS203" s="756"/>
      <c r="BT203" s="929" t="str">
        <f t="shared" si="825"/>
        <v/>
      </c>
      <c r="BU203" s="911"/>
      <c r="BV203" s="752"/>
      <c r="BW203" s="751">
        <f>IF(BV203&lt;&gt;0,VLOOKUP(BV203,'整理番号表 （R6時） '!$P$43:$R$49,2,FALSE),)</f>
        <v>0</v>
      </c>
      <c r="BX203" s="758"/>
      <c r="BY203" s="757"/>
      <c r="BZ203" s="759" t="str">
        <f t="shared" si="660"/>
        <v/>
      </c>
      <c r="CA203" s="712"/>
      <c r="CB203" s="759">
        <f t="shared" si="661"/>
        <v>0</v>
      </c>
      <c r="CC203" s="763" t="str">
        <f t="shared" si="758"/>
        <v/>
      </c>
      <c r="CD203" s="754"/>
      <c r="CE203" s="754"/>
      <c r="CF203" s="759">
        <f t="shared" si="662"/>
        <v>0</v>
      </c>
      <c r="CG203" s="748"/>
      <c r="CH203" s="748"/>
      <c r="CI203" s="622"/>
      <c r="CJ203" s="853"/>
      <c r="CK203" s="854"/>
      <c r="CL203" s="665" t="str">
        <f t="shared" si="663"/>
        <v/>
      </c>
      <c r="CM203" s="666" t="str">
        <f t="shared" si="759"/>
        <v/>
      </c>
      <c r="CN203" s="744"/>
      <c r="CO203" s="496"/>
      <c r="CP203" s="762" t="str">
        <f t="shared" si="760"/>
        <v/>
      </c>
      <c r="CQ203" s="740"/>
      <c r="CR203" s="749"/>
      <c r="CS203" s="740"/>
      <c r="CT203" s="740"/>
      <c r="CU203" s="740"/>
      <c r="CV203" s="649" t="str">
        <f t="shared" si="664"/>
        <v/>
      </c>
      <c r="CW203" s="547">
        <f t="shared" si="665"/>
        <v>0</v>
      </c>
      <c r="CX203" s="762" t="str">
        <f t="shared" si="761"/>
        <v/>
      </c>
      <c r="CY203" s="715"/>
      <c r="CZ203" s="740"/>
      <c r="DA203" s="715"/>
      <c r="DB203" s="715"/>
      <c r="DC203" s="714"/>
      <c r="DD203" s="649" t="str">
        <f t="shared" si="666"/>
        <v/>
      </c>
      <c r="DE203" s="547" t="str">
        <f t="shared" si="667"/>
        <v/>
      </c>
      <c r="DF203" s="762">
        <f t="shared" si="668"/>
        <v>0</v>
      </c>
      <c r="DG203" s="762" t="str">
        <f t="shared" si="669"/>
        <v/>
      </c>
      <c r="DH203" s="762">
        <f t="shared" si="670"/>
        <v>0</v>
      </c>
      <c r="DI203" s="762">
        <f t="shared" si="671"/>
        <v>0</v>
      </c>
      <c r="DJ203" s="762">
        <f t="shared" si="672"/>
        <v>0</v>
      </c>
      <c r="DK203" s="762">
        <f t="shared" si="673"/>
        <v>0</v>
      </c>
      <c r="DL203" s="762">
        <f t="shared" si="674"/>
        <v>0</v>
      </c>
      <c r="DM203" s="762" t="str">
        <f t="shared" si="675"/>
        <v/>
      </c>
      <c r="DN203" s="855"/>
      <c r="DO203" s="661">
        <f t="shared" si="828"/>
        <v>0</v>
      </c>
      <c r="DP203" s="336">
        <f t="shared" si="828"/>
        <v>0</v>
      </c>
      <c r="DQ203" s="336">
        <f t="shared" si="828"/>
        <v>0</v>
      </c>
      <c r="DR203" s="336">
        <f t="shared" si="828"/>
        <v>0</v>
      </c>
      <c r="DS203" s="336">
        <f t="shared" si="828"/>
        <v>0</v>
      </c>
      <c r="DT203" s="336">
        <f t="shared" si="828"/>
        <v>0</v>
      </c>
      <c r="DU203" s="336">
        <f t="shared" si="763"/>
        <v>0</v>
      </c>
      <c r="DV203" s="336">
        <f t="shared" si="829"/>
        <v>0</v>
      </c>
      <c r="DW203" s="336">
        <f t="shared" si="829"/>
        <v>0</v>
      </c>
      <c r="DX203" s="336">
        <f t="shared" si="829"/>
        <v>0</v>
      </c>
      <c r="DY203" s="336">
        <f t="shared" si="829"/>
        <v>0</v>
      </c>
      <c r="DZ203" s="336">
        <f t="shared" si="829"/>
        <v>0</v>
      </c>
      <c r="EA203" s="336">
        <f t="shared" si="829"/>
        <v>0</v>
      </c>
      <c r="EB203" s="336">
        <f t="shared" si="765"/>
        <v>0</v>
      </c>
      <c r="EC203" s="336">
        <f t="shared" si="766"/>
        <v>0</v>
      </c>
      <c r="ED203" s="336">
        <f t="shared" si="767"/>
        <v>0</v>
      </c>
      <c r="EE203" s="336">
        <f t="shared" si="768"/>
        <v>0</v>
      </c>
      <c r="EF203" s="336">
        <f t="shared" si="769"/>
        <v>0</v>
      </c>
      <c r="EG203" s="390">
        <f t="shared" si="770"/>
        <v>0</v>
      </c>
      <c r="EH203" s="650">
        <f t="shared" si="676"/>
        <v>0</v>
      </c>
      <c r="EI203" s="650">
        <f>IF($AA203=1,IF(SUM($EH203:EH203)&lt;&gt;1,IF(SUM(GR203,HC203,HL203)&gt;0,1,),),)</f>
        <v>0</v>
      </c>
      <c r="EJ203" s="650">
        <f>IF($AA203=1,IF(SUM($EH203:EI203)&lt;&gt;1,IF(SUM(GS203,HD203,HM203)&gt;0,1,),),)</f>
        <v>0</v>
      </c>
      <c r="EK203" s="650">
        <f>IF($AA203=1,IF(SUM($EH203:EJ203)&lt;&gt;1,IF(SUM(GT203,HE203,HN203)&gt;0,1,),),)</f>
        <v>0</v>
      </c>
      <c r="EL203" s="650">
        <f>IF($AA203=1,IF(SUM($EH203:EK203)&lt;&gt;1,IF(SUM(GU203,GZ203,HF203,HO203)&gt;0,1,),),)</f>
        <v>0</v>
      </c>
      <c r="EM203" s="650">
        <f>IF($AA203=1,IF(SUM($EH203:EK203)&lt;&gt;1,IF(SUM(GV203,HG203,HP203)&gt;0,1,),),)</f>
        <v>0</v>
      </c>
      <c r="EN203" s="650">
        <f>IF($AA203=1,IF(SUM($EH203:EL203)&lt;&gt;1,IF(SUM(GW203,HH203,HQ203)&gt;0,1,),),)</f>
        <v>0</v>
      </c>
      <c r="EO203" s="650">
        <f>IF($AA203=1,IF(SUM($EH203:EM203)&lt;&gt;1,IF(SUM(GX203,HI203,HR203)&gt;0,1,),),)</f>
        <v>0</v>
      </c>
      <c r="EP203" s="650">
        <f>IF($AA203=1,IF(SUM($EH203:EO203)&lt;&gt;1,IF(SUM(GY203,HJ203,HS203,HA203)&gt;0,1,),),)</f>
        <v>0</v>
      </c>
      <c r="EQ203" s="818"/>
      <c r="ER203" s="818"/>
      <c r="ES203" s="818"/>
      <c r="ET203" s="818"/>
      <c r="EU203" s="818"/>
      <c r="EV203" s="818"/>
      <c r="EW203" s="59"/>
      <c r="EX203" s="59"/>
      <c r="EY203" s="59"/>
      <c r="EZ203" s="59"/>
      <c r="FA203" s="59"/>
      <c r="FB203" s="650">
        <f t="shared" si="589"/>
        <v>0</v>
      </c>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11"/>
      <c r="GB203" s="59"/>
      <c r="GC203" s="932"/>
      <c r="GD203" s="662"/>
      <c r="GE203" s="512"/>
      <c r="GF203" s="513"/>
      <c r="GG203" s="514"/>
      <c r="GH203" s="514"/>
      <c r="GI203" s="515">
        <f t="shared" si="771"/>
        <v>0</v>
      </c>
      <c r="GJ203" s="516">
        <f t="shared" si="772"/>
        <v>0</v>
      </c>
      <c r="GK203" s="517">
        <f t="shared" si="592"/>
        <v>0</v>
      </c>
      <c r="GL203" s="518">
        <f t="shared" si="773"/>
        <v>0</v>
      </c>
      <c r="GM203" s="518">
        <f t="shared" si="774"/>
        <v>0</v>
      </c>
      <c r="GN203" s="518">
        <f t="shared" si="775"/>
        <v>0</v>
      </c>
      <c r="GO203" s="518">
        <f t="shared" si="776"/>
        <v>0</v>
      </c>
      <c r="GP203" s="517">
        <f t="shared" si="677"/>
        <v>0</v>
      </c>
      <c r="GQ203" s="517">
        <f t="shared" si="678"/>
        <v>0</v>
      </c>
      <c r="GR203" s="517">
        <f>IF($GF203&lt;&gt;1,IF(AND(SUM($GQ203:GQ203)&lt;&gt;1),IF($GI203&gt;=10,1,),),0)</f>
        <v>0</v>
      </c>
      <c r="GS203" s="517">
        <f>IF($GF203&lt;&gt;1,IF(AND(SUM($GQ203:GR203)&lt;&gt;1),IF(AND($GE203=1,$GI203&gt;=4),1,),),0)</f>
        <v>0</v>
      </c>
      <c r="GT203" s="517">
        <f>IF($GF203&lt;&gt;1,IF(AND(SUM($GQ203:GS203)&lt;&gt;1),IF(AND($GE203=1,$GI203&gt;=2),1,),),0)</f>
        <v>0</v>
      </c>
      <c r="GU203" s="517">
        <f>IF($GF203&lt;&gt;1,IF(AND(SUM($GQ203:GT203)&lt;&gt;1),IF(AND($GE203=1,$GI203&gt;0),1,),),0)</f>
        <v>0</v>
      </c>
      <c r="GV203" s="517">
        <f>IF($GF203&lt;&gt;1,IF(AND(SUM($GQ203:GU203)&lt;&gt;1),IF($GI203&gt;=4,1,),),0)</f>
        <v>0</v>
      </c>
      <c r="GW203" s="517">
        <f>IF($GF203&lt;&gt;1,IF(AND(SUM($GQ203:GV203)&lt;&gt;1),IF($GE203=1,1,),),0)</f>
        <v>0</v>
      </c>
      <c r="GX203" s="517">
        <f>IF($GF203&lt;&gt;1,IF(AND(SUM($GQ203:GW203)&lt;&gt;1),IF($GI203&gt;=2,1,),),0)</f>
        <v>0</v>
      </c>
      <c r="GY203" s="517">
        <f>IF($GF203&lt;&gt;1,IF(AND(SUM($GQ203:GX203)&lt;&gt;1),IF($GI203&gt;0,1,),),0)</f>
        <v>0</v>
      </c>
      <c r="GZ203" s="517">
        <f t="shared" si="679"/>
        <v>0</v>
      </c>
      <c r="HA203" s="517">
        <f>IF(AND(SUM($GZ203:GZ203)&lt;&gt;1,$GP203=4,$GF203=1,$GI203&gt;0),1,0)</f>
        <v>0</v>
      </c>
      <c r="HB203" s="517">
        <f t="shared" si="680"/>
        <v>0</v>
      </c>
      <c r="HC203" s="517">
        <f t="shared" si="681"/>
        <v>0</v>
      </c>
      <c r="HD203" s="517">
        <f>IF(AND($GP203=2,SUM($HB203:HC203)&lt;&gt;1),IF(AND($GE203=1,$GJ203&gt;=0.2),1,),)</f>
        <v>0</v>
      </c>
      <c r="HE203" s="517">
        <f>IF(AND($GP203=2,SUM($HB203:HD203)&lt;&gt;1),IF(AND($GE203=1,$GJ203&gt;=0.1),1,),)</f>
        <v>0</v>
      </c>
      <c r="HF203" s="517">
        <f>IF(AND($GP203=2,SUM($HB203:HE203)&lt;&gt;1),IF(AND($GE203=1,$GI203&gt;0),1,),)</f>
        <v>0</v>
      </c>
      <c r="HG203" s="517">
        <f>IF(AND($GP203=2,SUM($HB203:HF203)&lt;&gt;1),IF($GJ203&gt;=0.2,1,),)</f>
        <v>0</v>
      </c>
      <c r="HH203" s="517">
        <f>IF(AND($GP203=2,SUM($HB203:HG203)&lt;&gt;1),IF($GE203=1,1,),)</f>
        <v>0</v>
      </c>
      <c r="HI203" s="517">
        <f>IF(AND($GP203=2,SUM($HB203:HH203)&lt;&gt;1),IF($GJ203&gt;=0.1,1,),)</f>
        <v>0</v>
      </c>
      <c r="HJ203" s="517">
        <f>IF(AND(SUM($HB203:HI203)&lt;&gt;1,$GP203=2,$GI203&gt;0),1,)</f>
        <v>0</v>
      </c>
      <c r="HK203" s="517">
        <f t="shared" si="682"/>
        <v>0</v>
      </c>
      <c r="HL203" s="517">
        <f t="shared" si="683"/>
        <v>0</v>
      </c>
      <c r="HM203" s="517">
        <f>IF(AND($GP203=3,SUM($HK203:HL203)&lt;&gt;1),IF(AND($GE203=1,$GJ203&gt;=0.1),1,),)</f>
        <v>0</v>
      </c>
      <c r="HN203" s="517">
        <f>IF(AND($GP203=3,SUM($HK203:HM203)&lt;&gt;1),IF(AND($GE203=1,$GJ203&gt;=0.05),1,),)</f>
        <v>0</v>
      </c>
      <c r="HO203" s="517">
        <f>IF(AND($GP203=3,SUM($HK203:HN203)&lt;&gt;1),IF(AND($GE203=1,$GI203&gt;0),1,),)</f>
        <v>0</v>
      </c>
      <c r="HP203" s="517">
        <f>IF(AND($GP203=3,SUM($HK203:HO203)&lt;&gt;1),IF($GJ203&gt;=0.1,1,),)</f>
        <v>0</v>
      </c>
      <c r="HQ203" s="517">
        <f>IF(AND($GP203=3,SUM($HK203:HP203)&lt;&gt;1),IF($GE203=1,1,),)</f>
        <v>0</v>
      </c>
      <c r="HR203" s="517">
        <f>IF(AND($GP203=3,SUM($HK203:HQ203)&lt;&gt;1),IF($GJ203&gt;=0.05,1,),)</f>
        <v>0</v>
      </c>
      <c r="HS203" s="517">
        <f>IF(AND(SUM($HK203:HR203)&lt;&gt;1,$GP203=3,$GF203=1,$GI203&gt;0),1,)</f>
        <v>0</v>
      </c>
      <c r="HT203" s="831"/>
      <c r="HU203" s="520">
        <f t="shared" si="684"/>
        <v>0</v>
      </c>
      <c r="HV203" s="521">
        <f t="shared" si="685"/>
        <v>0</v>
      </c>
      <c r="HW203" s="521">
        <f t="shared" si="686"/>
        <v>0</v>
      </c>
      <c r="HX203" s="521">
        <f t="shared" si="687"/>
        <v>0</v>
      </c>
      <c r="HY203" s="521">
        <f t="shared" si="688"/>
        <v>0</v>
      </c>
      <c r="HZ203" s="521">
        <f t="shared" si="689"/>
        <v>0</v>
      </c>
      <c r="IA203" s="521">
        <f t="shared" si="690"/>
        <v>0</v>
      </c>
      <c r="IB203" s="521">
        <f t="shared" si="691"/>
        <v>0</v>
      </c>
      <c r="IC203" s="521">
        <f t="shared" si="692"/>
        <v>0</v>
      </c>
      <c r="ID203" s="521">
        <f t="shared" si="693"/>
        <v>0</v>
      </c>
      <c r="IE203" s="521">
        <f t="shared" si="694"/>
        <v>0</v>
      </c>
      <c r="IF203" s="521">
        <f t="shared" si="695"/>
        <v>0</v>
      </c>
      <c r="IG203" s="521">
        <f t="shared" si="696"/>
        <v>0</v>
      </c>
      <c r="IH203" s="521">
        <f t="shared" si="697"/>
        <v>0</v>
      </c>
      <c r="II203" s="521">
        <f t="shared" si="698"/>
        <v>0</v>
      </c>
      <c r="IJ203" s="521">
        <f t="shared" si="699"/>
        <v>0</v>
      </c>
      <c r="IK203" s="521">
        <f t="shared" si="700"/>
        <v>0</v>
      </c>
      <c r="IL203" s="521">
        <f t="shared" si="701"/>
        <v>0</v>
      </c>
      <c r="IM203" s="521">
        <f t="shared" si="702"/>
        <v>0</v>
      </c>
      <c r="IN203" s="521">
        <f t="shared" si="777"/>
        <v>0</v>
      </c>
      <c r="IO203" s="521">
        <f t="shared" si="778"/>
        <v>0</v>
      </c>
      <c r="IP203" s="521">
        <f t="shared" si="779"/>
        <v>0</v>
      </c>
      <c r="IQ203" s="521">
        <f t="shared" si="780"/>
        <v>0</v>
      </c>
      <c r="IR203" s="521">
        <f t="shared" si="781"/>
        <v>0</v>
      </c>
      <c r="IS203" s="521">
        <f t="shared" si="782"/>
        <v>0</v>
      </c>
      <c r="IT203" s="521">
        <f t="shared" si="783"/>
        <v>0</v>
      </c>
      <c r="IU203" s="521">
        <f t="shared" si="784"/>
        <v>0</v>
      </c>
      <c r="IV203" s="521">
        <f t="shared" si="785"/>
        <v>0</v>
      </c>
      <c r="IW203" s="823">
        <f t="shared" si="786"/>
        <v>0</v>
      </c>
      <c r="IX203" s="521">
        <f t="shared" si="787"/>
        <v>0</v>
      </c>
      <c r="IY203" s="521">
        <f t="shared" si="788"/>
        <v>0</v>
      </c>
      <c r="IZ203" s="823">
        <f t="shared" si="703"/>
        <v>0</v>
      </c>
      <c r="JA203" s="521">
        <f t="shared" si="789"/>
        <v>0</v>
      </c>
      <c r="JB203" s="521">
        <f t="shared" si="790"/>
        <v>0</v>
      </c>
      <c r="JC203" s="521">
        <f t="shared" si="791"/>
        <v>0</v>
      </c>
      <c r="JD203" s="521">
        <f t="shared" si="704"/>
        <v>0</v>
      </c>
      <c r="JE203" s="521">
        <f t="shared" si="705"/>
        <v>0</v>
      </c>
      <c r="JF203" s="521">
        <f t="shared" si="706"/>
        <v>0</v>
      </c>
      <c r="JG203" s="521">
        <f t="shared" si="707"/>
        <v>0</v>
      </c>
      <c r="JH203" s="521">
        <f t="shared" si="708"/>
        <v>0</v>
      </c>
      <c r="JI203" s="521">
        <f t="shared" si="709"/>
        <v>0</v>
      </c>
      <c r="JJ203" s="521">
        <f t="shared" si="710"/>
        <v>0</v>
      </c>
      <c r="JK203" s="521">
        <f t="shared" si="711"/>
        <v>0</v>
      </c>
      <c r="JL203" s="521">
        <f t="shared" si="712"/>
        <v>0</v>
      </c>
      <c r="JM203" s="521">
        <f t="shared" si="713"/>
        <v>0</v>
      </c>
      <c r="JN203" s="521">
        <f t="shared" si="714"/>
        <v>0</v>
      </c>
      <c r="JO203" s="521">
        <f t="shared" si="715"/>
        <v>0</v>
      </c>
      <c r="JP203" s="521">
        <f t="shared" si="716"/>
        <v>0</v>
      </c>
      <c r="JQ203" s="521">
        <f t="shared" si="717"/>
        <v>0</v>
      </c>
      <c r="JR203" s="521">
        <f t="shared" si="718"/>
        <v>0</v>
      </c>
      <c r="JS203" s="521">
        <f t="shared" si="719"/>
        <v>0</v>
      </c>
      <c r="JT203" s="521">
        <f t="shared" si="720"/>
        <v>0</v>
      </c>
      <c r="JU203" s="521">
        <f t="shared" si="721"/>
        <v>0</v>
      </c>
      <c r="JV203" s="521">
        <f t="shared" si="722"/>
        <v>0</v>
      </c>
      <c r="JW203" s="521">
        <f t="shared" si="723"/>
        <v>0</v>
      </c>
      <c r="JX203" s="521">
        <f t="shared" si="724"/>
        <v>0</v>
      </c>
      <c r="JY203" s="521">
        <f t="shared" si="725"/>
        <v>0</v>
      </c>
      <c r="JZ203" s="521">
        <f t="shared" si="726"/>
        <v>0</v>
      </c>
      <c r="KA203" s="521">
        <f t="shared" si="727"/>
        <v>0</v>
      </c>
      <c r="KB203" s="521">
        <f t="shared" si="728"/>
        <v>0</v>
      </c>
      <c r="KC203" s="521">
        <f t="shared" si="729"/>
        <v>0</v>
      </c>
      <c r="KD203" s="521">
        <f t="shared" si="730"/>
        <v>0</v>
      </c>
      <c r="KE203" s="521">
        <f t="shared" si="731"/>
        <v>0</v>
      </c>
      <c r="KF203" s="521">
        <f t="shared" si="792"/>
        <v>0</v>
      </c>
      <c r="KG203" s="521">
        <f t="shared" si="732"/>
        <v>0</v>
      </c>
      <c r="KH203" s="521">
        <f t="shared" si="733"/>
        <v>0</v>
      </c>
      <c r="KI203" s="522">
        <f t="shared" si="734"/>
        <v>0</v>
      </c>
      <c r="KJ203" s="521">
        <f t="shared" si="793"/>
        <v>0</v>
      </c>
      <c r="KK203" s="760">
        <f>IF(H203=1,VLOOKUP(C203,'総括表 (A表)'!$E$12:$AW$542,42,FALSE),)</f>
        <v>0</v>
      </c>
      <c r="KL203" s="524">
        <f t="shared" si="735"/>
        <v>0</v>
      </c>
      <c r="KM203" s="521" t="str">
        <f t="shared" si="614"/>
        <v/>
      </c>
      <c r="KN203" s="521" t="str">
        <f t="shared" si="615"/>
        <v/>
      </c>
      <c r="KO203" s="521" t="str">
        <f t="shared" si="736"/>
        <v/>
      </c>
      <c r="KP203" s="521" t="str">
        <f t="shared" si="616"/>
        <v/>
      </c>
      <c r="KQ203" s="521" t="str">
        <f t="shared" si="617"/>
        <v/>
      </c>
      <c r="KR203" s="521" t="str">
        <f t="shared" si="618"/>
        <v/>
      </c>
      <c r="KS203" s="521" t="str">
        <f t="shared" si="619"/>
        <v/>
      </c>
      <c r="KT203" s="521" t="str">
        <f t="shared" si="620"/>
        <v/>
      </c>
      <c r="KU203" s="760" t="str">
        <f t="shared" si="621"/>
        <v/>
      </c>
      <c r="KV203" s="521" t="str">
        <f t="shared" si="794"/>
        <v/>
      </c>
      <c r="KW203" s="520">
        <f t="shared" si="623"/>
        <v>0</v>
      </c>
      <c r="KX203" s="521" t="str">
        <f t="shared" si="737"/>
        <v/>
      </c>
      <c r="KY203" s="525">
        <f t="shared" si="795"/>
        <v>0</v>
      </c>
      <c r="KZ203" s="521" t="str">
        <f t="shared" si="796"/>
        <v/>
      </c>
      <c r="LA203" s="760" t="str">
        <f t="shared" si="797"/>
        <v/>
      </c>
      <c r="LB203" s="526" t="str">
        <f t="shared" si="627"/>
        <v>○</v>
      </c>
      <c r="LC203" s="520">
        <f t="shared" si="738"/>
        <v>0</v>
      </c>
      <c r="LD203" s="527">
        <f t="shared" si="739"/>
        <v>0</v>
      </c>
      <c r="LE203" s="527" t="str">
        <f t="shared" si="740"/>
        <v/>
      </c>
      <c r="LF203" s="761" t="str">
        <f t="shared" si="741"/>
        <v/>
      </c>
      <c r="LG203" s="735" t="str">
        <f t="shared" si="798"/>
        <v/>
      </c>
      <c r="LH203" s="530" t="str">
        <f t="shared" si="799"/>
        <v>○</v>
      </c>
      <c r="LI203" s="736">
        <f t="shared" si="630"/>
        <v>0</v>
      </c>
      <c r="LJ203" s="761">
        <f t="shared" si="800"/>
        <v>0</v>
      </c>
      <c r="LK203" s="532">
        <f t="shared" si="742"/>
        <v>0</v>
      </c>
      <c r="LL203" s="533" t="str">
        <f t="shared" si="743"/>
        <v>○</v>
      </c>
      <c r="LM203" s="600">
        <f t="shared" si="801"/>
        <v>0</v>
      </c>
      <c r="LN203" s="602" t="str">
        <f t="shared" si="744"/>
        <v>○</v>
      </c>
      <c r="LO203" s="608">
        <f t="shared" si="633"/>
        <v>0</v>
      </c>
      <c r="LP203" s="521" t="str">
        <f t="shared" si="802"/>
        <v/>
      </c>
      <c r="LQ203" s="607">
        <f t="shared" si="803"/>
        <v>0</v>
      </c>
      <c r="LR203" s="521" t="str">
        <f t="shared" si="804"/>
        <v/>
      </c>
      <c r="LS203" s="519" t="str">
        <f t="shared" si="805"/>
        <v/>
      </c>
      <c r="LT203" s="526" t="str">
        <f t="shared" si="638"/>
        <v>○</v>
      </c>
      <c r="LU203" s="601" t="str">
        <f t="shared" si="745"/>
        <v/>
      </c>
      <c r="LV203" s="601">
        <f t="shared" si="746"/>
        <v>0</v>
      </c>
      <c r="LW203" s="761">
        <f t="shared" si="806"/>
        <v>0</v>
      </c>
      <c r="LX203" s="735">
        <f t="shared" si="807"/>
        <v>0</v>
      </c>
      <c r="LY203" s="530" t="str">
        <f t="shared" si="641"/>
        <v>○</v>
      </c>
      <c r="LZ203" s="736">
        <f t="shared" si="808"/>
        <v>0</v>
      </c>
      <c r="MA203" s="761">
        <f t="shared" si="809"/>
        <v>0</v>
      </c>
      <c r="MB203" s="532">
        <f t="shared" si="810"/>
        <v>0</v>
      </c>
      <c r="MC203" s="533" t="str">
        <f t="shared" si="747"/>
        <v>○</v>
      </c>
      <c r="MD203" s="473">
        <f>IF(AND($H203=1,$T203=1),SUMIF($E$14:$E$213,E203,$CA$14:CA402),0)</f>
        <v>0</v>
      </c>
      <c r="ME203" s="856" t="str">
        <f t="shared" si="645"/>
        <v>○</v>
      </c>
      <c r="MF203" s="869" t="str">
        <f t="shared" si="748"/>
        <v/>
      </c>
      <c r="MG203" s="870" t="str">
        <f t="shared" si="811"/>
        <v/>
      </c>
      <c r="MH203" s="871" t="str">
        <f t="shared" si="812"/>
        <v/>
      </c>
      <c r="MI203" s="872" t="str">
        <f t="shared" si="749"/>
        <v/>
      </c>
      <c r="MJ203" s="873" t="str">
        <f t="shared" si="813"/>
        <v/>
      </c>
      <c r="MK203" s="874">
        <f t="shared" si="814"/>
        <v>0</v>
      </c>
    </row>
    <row r="204" spans="1:349" s="739" customFormat="1" ht="18.649999999999999" customHeight="1">
      <c r="A204" s="610">
        <f t="shared" si="815"/>
        <v>0</v>
      </c>
      <c r="B204" s="610">
        <f t="shared" si="816"/>
        <v>0</v>
      </c>
      <c r="C204" s="610">
        <f t="shared" si="817"/>
        <v>0</v>
      </c>
      <c r="D204" s="610">
        <f t="shared" si="818"/>
        <v>0</v>
      </c>
      <c r="E204" s="610">
        <f t="shared" si="819"/>
        <v>0</v>
      </c>
      <c r="F204" s="610">
        <f t="shared" si="820"/>
        <v>0</v>
      </c>
      <c r="G204" s="610">
        <f t="shared" si="821"/>
        <v>0</v>
      </c>
      <c r="H204" s="610">
        <f t="shared" si="822"/>
        <v>0</v>
      </c>
      <c r="I204" s="611">
        <f t="shared" si="576"/>
        <v>191</v>
      </c>
      <c r="J204" s="719"/>
      <c r="K204" s="720"/>
      <c r="L204" s="720"/>
      <c r="M204" s="720"/>
      <c r="N204" s="924"/>
      <c r="O204" s="918"/>
      <c r="P204" s="742"/>
      <c r="Q204" s="637">
        <f t="shared" si="650"/>
        <v>0</v>
      </c>
      <c r="R204" s="723"/>
      <c r="S204" s="724"/>
      <c r="T204" s="724"/>
      <c r="U204" s="724"/>
      <c r="V204" s="762">
        <f t="shared" si="823"/>
        <v>0</v>
      </c>
      <c r="W204" s="741"/>
      <c r="X204" s="745"/>
      <c r="Y204" s="745"/>
      <c r="Z204" s="741"/>
      <c r="AA204" s="639" t="str">
        <f t="shared" si="651"/>
        <v/>
      </c>
      <c r="AB204" s="640" t="str">
        <f t="shared" si="652"/>
        <v/>
      </c>
      <c r="AC204" s="731"/>
      <c r="AD204" s="641">
        <f t="shared" si="653"/>
        <v>0</v>
      </c>
      <c r="AE204" s="729"/>
      <c r="AF204" s="728">
        <f>'整理番号表 （R6時） '!$AC204</f>
        <v>0</v>
      </c>
      <c r="AG204" s="730">
        <f t="shared" si="824"/>
        <v>0</v>
      </c>
      <c r="AH204" s="731"/>
      <c r="AI204" s="731"/>
      <c r="AJ204" s="639">
        <f>IF(AI204&lt;&gt;0,VLOOKUP(AI204,'整理番号表 （R6時） '!$B$20:$F$47,2,FALSE),)</f>
        <v>0</v>
      </c>
      <c r="AK204" s="733"/>
      <c r="AL204" s="733"/>
      <c r="AM204" s="733"/>
      <c r="AN204" s="752"/>
      <c r="AO204" s="644" t="str">
        <f>IF(AND($S204=1,$AN204&lt;&gt;0),VLOOKUP(AN204,'整理番号表 （R6時） '!$P$6:$Q$39,2,FALSE),IF(AND($T204=1,$AN204&gt;0,$AN204&lt;=8),VLOOKUP($AN204,'整理番号表 （R6時） '!$P$6:$Q$13,2,FALSE),IF($AN204&gt;=9,"ﾘｰｽは1～8の数字を選択","")))</f>
        <v/>
      </c>
      <c r="AP204" s="865"/>
      <c r="AQ204" s="645">
        <f t="shared" si="654"/>
        <v>0</v>
      </c>
      <c r="AR204" s="810"/>
      <c r="AS204" s="741"/>
      <c r="AT204" s="756"/>
      <c r="AU204" s="757"/>
      <c r="AV204" s="755"/>
      <c r="AW204" s="752"/>
      <c r="AX204" s="751">
        <f>IF(AW204&lt;&gt;0,VLOOKUP(AW204,'整理番号表 （R6時） '!$P$43:$R$49,2,FALSE),)</f>
        <v>0</v>
      </c>
      <c r="AY204" s="758"/>
      <c r="AZ204" s="757"/>
      <c r="BA204" s="755"/>
      <c r="BB204" s="754"/>
      <c r="BC204" s="759">
        <f t="shared" si="655"/>
        <v>0</v>
      </c>
      <c r="BD204" s="763">
        <f t="shared" si="757"/>
        <v>0</v>
      </c>
      <c r="BE204" s="759">
        <f t="shared" si="656"/>
        <v>0</v>
      </c>
      <c r="BF204" s="508"/>
      <c r="BG204" s="508"/>
      <c r="BH204" s="508"/>
      <c r="BI204" s="509"/>
      <c r="BJ204" s="770" t="str">
        <f t="shared" si="657"/>
        <v/>
      </c>
      <c r="BK204" s="772" t="str">
        <f t="shared" si="658"/>
        <v/>
      </c>
      <c r="BL204" s="648">
        <f t="shared" si="659"/>
        <v>0</v>
      </c>
      <c r="BM204" s="836"/>
      <c r="BN204" s="748"/>
      <c r="BO204" s="593"/>
      <c r="BP204" s="902"/>
      <c r="BQ204" s="756"/>
      <c r="BR204" s="756"/>
      <c r="BS204" s="756"/>
      <c r="BT204" s="929" t="str">
        <f t="shared" si="825"/>
        <v/>
      </c>
      <c r="BU204" s="911"/>
      <c r="BV204" s="752"/>
      <c r="BW204" s="751">
        <f>IF(BV204&lt;&gt;0,VLOOKUP(BV204,'整理番号表 （R6時） '!$P$43:$R$49,2,FALSE),)</f>
        <v>0</v>
      </c>
      <c r="BX204" s="758"/>
      <c r="BY204" s="757"/>
      <c r="BZ204" s="759" t="str">
        <f t="shared" si="660"/>
        <v/>
      </c>
      <c r="CA204" s="712"/>
      <c r="CB204" s="759">
        <f t="shared" si="661"/>
        <v>0</v>
      </c>
      <c r="CC204" s="763" t="str">
        <f t="shared" si="758"/>
        <v/>
      </c>
      <c r="CD204" s="754"/>
      <c r="CE204" s="754"/>
      <c r="CF204" s="759">
        <f t="shared" si="662"/>
        <v>0</v>
      </c>
      <c r="CG204" s="748"/>
      <c r="CH204" s="748"/>
      <c r="CI204" s="622"/>
      <c r="CJ204" s="853"/>
      <c r="CK204" s="854"/>
      <c r="CL204" s="665" t="str">
        <f t="shared" si="663"/>
        <v/>
      </c>
      <c r="CM204" s="666" t="str">
        <f t="shared" si="759"/>
        <v/>
      </c>
      <c r="CN204" s="744"/>
      <c r="CO204" s="496"/>
      <c r="CP204" s="762" t="str">
        <f t="shared" si="760"/>
        <v/>
      </c>
      <c r="CQ204" s="740"/>
      <c r="CR204" s="749"/>
      <c r="CS204" s="740"/>
      <c r="CT204" s="740"/>
      <c r="CU204" s="740"/>
      <c r="CV204" s="649" t="str">
        <f t="shared" si="664"/>
        <v/>
      </c>
      <c r="CW204" s="547">
        <f t="shared" si="665"/>
        <v>0</v>
      </c>
      <c r="CX204" s="762" t="str">
        <f t="shared" si="761"/>
        <v/>
      </c>
      <c r="CY204" s="715"/>
      <c r="CZ204" s="740"/>
      <c r="DA204" s="715"/>
      <c r="DB204" s="715"/>
      <c r="DC204" s="714"/>
      <c r="DD204" s="649" t="str">
        <f t="shared" si="666"/>
        <v/>
      </c>
      <c r="DE204" s="547" t="str">
        <f t="shared" si="667"/>
        <v/>
      </c>
      <c r="DF204" s="762">
        <f t="shared" si="668"/>
        <v>0</v>
      </c>
      <c r="DG204" s="762" t="str">
        <f t="shared" si="669"/>
        <v/>
      </c>
      <c r="DH204" s="762">
        <f t="shared" si="670"/>
        <v>0</v>
      </c>
      <c r="DI204" s="762">
        <f t="shared" si="671"/>
        <v>0</v>
      </c>
      <c r="DJ204" s="762">
        <f t="shared" si="672"/>
        <v>0</v>
      </c>
      <c r="DK204" s="762">
        <f t="shared" si="673"/>
        <v>0</v>
      </c>
      <c r="DL204" s="762">
        <f t="shared" si="674"/>
        <v>0</v>
      </c>
      <c r="DM204" s="762" t="str">
        <f t="shared" si="675"/>
        <v/>
      </c>
      <c r="DN204" s="855"/>
      <c r="DO204" s="661">
        <f t="shared" ref="DO204:DT213" si="830">IF(OR($CQ204&lt;=0,$CU204&lt;=0),0,IF(AND($AA204=1,$H204=1,$FU204&lt;&gt;1,DO$2&lt;=$CV204,$CV204&lt;DP$2),1,))</f>
        <v>0</v>
      </c>
      <c r="DP204" s="336">
        <f t="shared" si="830"/>
        <v>0</v>
      </c>
      <c r="DQ204" s="336">
        <f t="shared" si="830"/>
        <v>0</v>
      </c>
      <c r="DR204" s="336">
        <f t="shared" si="830"/>
        <v>0</v>
      </c>
      <c r="DS204" s="336">
        <f t="shared" si="830"/>
        <v>0</v>
      </c>
      <c r="DT204" s="336">
        <f t="shared" si="830"/>
        <v>0</v>
      </c>
      <c r="DU204" s="336">
        <f t="shared" si="763"/>
        <v>0</v>
      </c>
      <c r="DV204" s="336">
        <f t="shared" ref="DV204:EA213" si="831">IF($CU204&lt;0,0,IF(AND($AA204=1,$H204=1,$FU204&lt;&gt;1,DV$2&lt;=$CW204,$CW204&lt;DW$2),1,))</f>
        <v>0</v>
      </c>
      <c r="DW204" s="336">
        <f t="shared" si="831"/>
        <v>0</v>
      </c>
      <c r="DX204" s="336">
        <f t="shared" si="831"/>
        <v>0</v>
      </c>
      <c r="DY204" s="336">
        <f t="shared" si="831"/>
        <v>0</v>
      </c>
      <c r="DZ204" s="336">
        <f t="shared" si="831"/>
        <v>0</v>
      </c>
      <c r="EA204" s="336">
        <f t="shared" si="831"/>
        <v>0</v>
      </c>
      <c r="EB204" s="336">
        <f t="shared" si="765"/>
        <v>0</v>
      </c>
      <c r="EC204" s="336">
        <f t="shared" si="766"/>
        <v>0</v>
      </c>
      <c r="ED204" s="336">
        <f t="shared" si="767"/>
        <v>0</v>
      </c>
      <c r="EE204" s="336">
        <f t="shared" si="768"/>
        <v>0</v>
      </c>
      <c r="EF204" s="336">
        <f t="shared" si="769"/>
        <v>0</v>
      </c>
      <c r="EG204" s="390">
        <f t="shared" si="770"/>
        <v>0</v>
      </c>
      <c r="EH204" s="650">
        <f t="shared" si="676"/>
        <v>0</v>
      </c>
      <c r="EI204" s="650">
        <f>IF($AA204=1,IF(SUM($EH204:EH204)&lt;&gt;1,IF(SUM(GR204,HC204,HL204)&gt;0,1,),),)</f>
        <v>0</v>
      </c>
      <c r="EJ204" s="650">
        <f>IF($AA204=1,IF(SUM($EH204:EI204)&lt;&gt;1,IF(SUM(GS204,HD204,HM204)&gt;0,1,),),)</f>
        <v>0</v>
      </c>
      <c r="EK204" s="650">
        <f>IF($AA204=1,IF(SUM($EH204:EJ204)&lt;&gt;1,IF(SUM(GT204,HE204,HN204)&gt;0,1,),),)</f>
        <v>0</v>
      </c>
      <c r="EL204" s="650">
        <f>IF($AA204=1,IF(SUM($EH204:EK204)&lt;&gt;1,IF(SUM(GU204,GZ204,HF204,HO204)&gt;0,1,),),)</f>
        <v>0</v>
      </c>
      <c r="EM204" s="650">
        <f>IF($AA204=1,IF(SUM($EH204:EK204)&lt;&gt;1,IF(SUM(GV204,HG204,HP204)&gt;0,1,),),)</f>
        <v>0</v>
      </c>
      <c r="EN204" s="650">
        <f>IF($AA204=1,IF(SUM($EH204:EL204)&lt;&gt;1,IF(SUM(GW204,HH204,HQ204)&gt;0,1,),),)</f>
        <v>0</v>
      </c>
      <c r="EO204" s="650">
        <f>IF($AA204=1,IF(SUM($EH204:EM204)&lt;&gt;1,IF(SUM(GX204,HI204,HR204)&gt;0,1,),),)</f>
        <v>0</v>
      </c>
      <c r="EP204" s="650">
        <f>IF($AA204=1,IF(SUM($EH204:EO204)&lt;&gt;1,IF(SUM(GY204,HJ204,HS204,HA204)&gt;0,1,),),)</f>
        <v>0</v>
      </c>
      <c r="EQ204" s="818"/>
      <c r="ER204" s="818"/>
      <c r="ES204" s="818"/>
      <c r="ET204" s="818"/>
      <c r="EU204" s="818"/>
      <c r="EV204" s="818"/>
      <c r="EW204" s="59"/>
      <c r="EX204" s="59"/>
      <c r="EY204" s="59"/>
      <c r="EZ204" s="59"/>
      <c r="FA204" s="59"/>
      <c r="FB204" s="650">
        <f t="shared" si="589"/>
        <v>0</v>
      </c>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11"/>
      <c r="GB204" s="59"/>
      <c r="GC204" s="932"/>
      <c r="GD204" s="662"/>
      <c r="GE204" s="512"/>
      <c r="GF204" s="513"/>
      <c r="GG204" s="514"/>
      <c r="GH204" s="514"/>
      <c r="GI204" s="515">
        <f t="shared" si="771"/>
        <v>0</v>
      </c>
      <c r="GJ204" s="516">
        <f t="shared" si="772"/>
        <v>0</v>
      </c>
      <c r="GK204" s="517">
        <f t="shared" si="592"/>
        <v>0</v>
      </c>
      <c r="GL204" s="518">
        <f t="shared" si="773"/>
        <v>0</v>
      </c>
      <c r="GM204" s="518">
        <f t="shared" si="774"/>
        <v>0</v>
      </c>
      <c r="GN204" s="518">
        <f t="shared" si="775"/>
        <v>0</v>
      </c>
      <c r="GO204" s="518">
        <f t="shared" si="776"/>
        <v>0</v>
      </c>
      <c r="GP204" s="517">
        <f t="shared" si="677"/>
        <v>0</v>
      </c>
      <c r="GQ204" s="517">
        <f t="shared" si="678"/>
        <v>0</v>
      </c>
      <c r="GR204" s="517">
        <f>IF($GF204&lt;&gt;1,IF(AND(SUM($GQ204:GQ204)&lt;&gt;1),IF($GI204&gt;=10,1,),),0)</f>
        <v>0</v>
      </c>
      <c r="GS204" s="517">
        <f>IF($GF204&lt;&gt;1,IF(AND(SUM($GQ204:GR204)&lt;&gt;1),IF(AND($GE204=1,$GI204&gt;=4),1,),),0)</f>
        <v>0</v>
      </c>
      <c r="GT204" s="517">
        <f>IF($GF204&lt;&gt;1,IF(AND(SUM($GQ204:GS204)&lt;&gt;1),IF(AND($GE204=1,$GI204&gt;=2),1,),),0)</f>
        <v>0</v>
      </c>
      <c r="GU204" s="517">
        <f>IF($GF204&lt;&gt;1,IF(AND(SUM($GQ204:GT204)&lt;&gt;1),IF(AND($GE204=1,$GI204&gt;0),1,),),0)</f>
        <v>0</v>
      </c>
      <c r="GV204" s="517">
        <f>IF($GF204&lt;&gt;1,IF(AND(SUM($GQ204:GU204)&lt;&gt;1),IF($GI204&gt;=4,1,),),0)</f>
        <v>0</v>
      </c>
      <c r="GW204" s="517">
        <f>IF($GF204&lt;&gt;1,IF(AND(SUM($GQ204:GV204)&lt;&gt;1),IF($GE204=1,1,),),0)</f>
        <v>0</v>
      </c>
      <c r="GX204" s="517">
        <f>IF($GF204&lt;&gt;1,IF(AND(SUM($GQ204:GW204)&lt;&gt;1),IF($GI204&gt;=2,1,),),0)</f>
        <v>0</v>
      </c>
      <c r="GY204" s="517">
        <f>IF($GF204&lt;&gt;1,IF(AND(SUM($GQ204:GX204)&lt;&gt;1),IF($GI204&gt;0,1,),),0)</f>
        <v>0</v>
      </c>
      <c r="GZ204" s="517">
        <f t="shared" si="679"/>
        <v>0</v>
      </c>
      <c r="HA204" s="517">
        <f>IF(AND(SUM($GZ204:GZ204)&lt;&gt;1,$GP204=4,$GF204=1,$GI204&gt;0),1,0)</f>
        <v>0</v>
      </c>
      <c r="HB204" s="517">
        <f t="shared" si="680"/>
        <v>0</v>
      </c>
      <c r="HC204" s="517">
        <f t="shared" si="681"/>
        <v>0</v>
      </c>
      <c r="HD204" s="517">
        <f>IF(AND($GP204=2,SUM($HB204:HC204)&lt;&gt;1),IF(AND($GE204=1,$GJ204&gt;=0.2),1,),)</f>
        <v>0</v>
      </c>
      <c r="HE204" s="517">
        <f>IF(AND($GP204=2,SUM($HB204:HD204)&lt;&gt;1),IF(AND($GE204=1,$GJ204&gt;=0.1),1,),)</f>
        <v>0</v>
      </c>
      <c r="HF204" s="517">
        <f>IF(AND($GP204=2,SUM($HB204:HE204)&lt;&gt;1),IF(AND($GE204=1,$GI204&gt;0),1,),)</f>
        <v>0</v>
      </c>
      <c r="HG204" s="517">
        <f>IF(AND($GP204=2,SUM($HB204:HF204)&lt;&gt;1),IF($GJ204&gt;=0.2,1,),)</f>
        <v>0</v>
      </c>
      <c r="HH204" s="517">
        <f>IF(AND($GP204=2,SUM($HB204:HG204)&lt;&gt;1),IF($GE204=1,1,),)</f>
        <v>0</v>
      </c>
      <c r="HI204" s="517">
        <f>IF(AND($GP204=2,SUM($HB204:HH204)&lt;&gt;1),IF($GJ204&gt;=0.1,1,),)</f>
        <v>0</v>
      </c>
      <c r="HJ204" s="517">
        <f>IF(AND(SUM($HB204:HI204)&lt;&gt;1,$GP204=2,$GI204&gt;0),1,)</f>
        <v>0</v>
      </c>
      <c r="HK204" s="517">
        <f t="shared" si="682"/>
        <v>0</v>
      </c>
      <c r="HL204" s="517">
        <f t="shared" si="683"/>
        <v>0</v>
      </c>
      <c r="HM204" s="517">
        <f>IF(AND($GP204=3,SUM($HK204:HL204)&lt;&gt;1),IF(AND($GE204=1,$GJ204&gt;=0.1),1,),)</f>
        <v>0</v>
      </c>
      <c r="HN204" s="517">
        <f>IF(AND($GP204=3,SUM($HK204:HM204)&lt;&gt;1),IF(AND($GE204=1,$GJ204&gt;=0.05),1,),)</f>
        <v>0</v>
      </c>
      <c r="HO204" s="517">
        <f>IF(AND($GP204=3,SUM($HK204:HN204)&lt;&gt;1),IF(AND($GE204=1,$GI204&gt;0),1,),)</f>
        <v>0</v>
      </c>
      <c r="HP204" s="517">
        <f>IF(AND($GP204=3,SUM($HK204:HO204)&lt;&gt;1),IF($GJ204&gt;=0.1,1,),)</f>
        <v>0</v>
      </c>
      <c r="HQ204" s="517">
        <f>IF(AND($GP204=3,SUM($HK204:HP204)&lt;&gt;1),IF($GE204=1,1,),)</f>
        <v>0</v>
      </c>
      <c r="HR204" s="517">
        <f>IF(AND($GP204=3,SUM($HK204:HQ204)&lt;&gt;1),IF($GJ204&gt;=0.05,1,),)</f>
        <v>0</v>
      </c>
      <c r="HS204" s="517">
        <f>IF(AND(SUM($HK204:HR204)&lt;&gt;1,$GP204=3,$GF204=1,$GI204&gt;0),1,)</f>
        <v>0</v>
      </c>
      <c r="HT204" s="831"/>
      <c r="HU204" s="520">
        <f t="shared" si="684"/>
        <v>0</v>
      </c>
      <c r="HV204" s="521">
        <f t="shared" si="685"/>
        <v>0</v>
      </c>
      <c r="HW204" s="521">
        <f t="shared" si="686"/>
        <v>0</v>
      </c>
      <c r="HX204" s="521">
        <f t="shared" si="687"/>
        <v>0</v>
      </c>
      <c r="HY204" s="521">
        <f t="shared" si="688"/>
        <v>0</v>
      </c>
      <c r="HZ204" s="521">
        <f t="shared" si="689"/>
        <v>0</v>
      </c>
      <c r="IA204" s="521">
        <f t="shared" si="690"/>
        <v>0</v>
      </c>
      <c r="IB204" s="521">
        <f t="shared" si="691"/>
        <v>0</v>
      </c>
      <c r="IC204" s="521">
        <f t="shared" si="692"/>
        <v>0</v>
      </c>
      <c r="ID204" s="521">
        <f t="shared" si="693"/>
        <v>0</v>
      </c>
      <c r="IE204" s="521">
        <f t="shared" si="694"/>
        <v>0</v>
      </c>
      <c r="IF204" s="521">
        <f t="shared" si="695"/>
        <v>0</v>
      </c>
      <c r="IG204" s="521">
        <f t="shared" si="696"/>
        <v>0</v>
      </c>
      <c r="IH204" s="521">
        <f t="shared" si="697"/>
        <v>0</v>
      </c>
      <c r="II204" s="521">
        <f t="shared" si="698"/>
        <v>0</v>
      </c>
      <c r="IJ204" s="521">
        <f t="shared" si="699"/>
        <v>0</v>
      </c>
      <c r="IK204" s="521">
        <f t="shared" si="700"/>
        <v>0</v>
      </c>
      <c r="IL204" s="521">
        <f t="shared" si="701"/>
        <v>0</v>
      </c>
      <c r="IM204" s="521">
        <f t="shared" si="702"/>
        <v>0</v>
      </c>
      <c r="IN204" s="521">
        <f t="shared" si="777"/>
        <v>0</v>
      </c>
      <c r="IO204" s="521">
        <f t="shared" si="778"/>
        <v>0</v>
      </c>
      <c r="IP204" s="521">
        <f t="shared" si="779"/>
        <v>0</v>
      </c>
      <c r="IQ204" s="521">
        <f t="shared" si="780"/>
        <v>0</v>
      </c>
      <c r="IR204" s="521">
        <f t="shared" si="781"/>
        <v>0</v>
      </c>
      <c r="IS204" s="521">
        <f t="shared" si="782"/>
        <v>0</v>
      </c>
      <c r="IT204" s="521">
        <f t="shared" si="783"/>
        <v>0</v>
      </c>
      <c r="IU204" s="521">
        <f t="shared" si="784"/>
        <v>0</v>
      </c>
      <c r="IV204" s="521">
        <f t="shared" si="785"/>
        <v>0</v>
      </c>
      <c r="IW204" s="823">
        <f t="shared" si="786"/>
        <v>0</v>
      </c>
      <c r="IX204" s="521">
        <f t="shared" si="787"/>
        <v>0</v>
      </c>
      <c r="IY204" s="521">
        <f t="shared" si="788"/>
        <v>0</v>
      </c>
      <c r="IZ204" s="823">
        <f t="shared" si="703"/>
        <v>0</v>
      </c>
      <c r="JA204" s="521">
        <f t="shared" si="789"/>
        <v>0</v>
      </c>
      <c r="JB204" s="521">
        <f t="shared" si="790"/>
        <v>0</v>
      </c>
      <c r="JC204" s="521">
        <f t="shared" si="791"/>
        <v>0</v>
      </c>
      <c r="JD204" s="521">
        <f t="shared" si="704"/>
        <v>0</v>
      </c>
      <c r="JE204" s="521">
        <f t="shared" si="705"/>
        <v>0</v>
      </c>
      <c r="JF204" s="521">
        <f t="shared" si="706"/>
        <v>0</v>
      </c>
      <c r="JG204" s="521">
        <f t="shared" si="707"/>
        <v>0</v>
      </c>
      <c r="JH204" s="521">
        <f t="shared" si="708"/>
        <v>0</v>
      </c>
      <c r="JI204" s="521">
        <f t="shared" si="709"/>
        <v>0</v>
      </c>
      <c r="JJ204" s="521">
        <f t="shared" si="710"/>
        <v>0</v>
      </c>
      <c r="JK204" s="521">
        <f t="shared" si="711"/>
        <v>0</v>
      </c>
      <c r="JL204" s="521">
        <f t="shared" si="712"/>
        <v>0</v>
      </c>
      <c r="JM204" s="521">
        <f t="shared" si="713"/>
        <v>0</v>
      </c>
      <c r="JN204" s="521">
        <f t="shared" si="714"/>
        <v>0</v>
      </c>
      <c r="JO204" s="521">
        <f t="shared" si="715"/>
        <v>0</v>
      </c>
      <c r="JP204" s="521">
        <f t="shared" si="716"/>
        <v>0</v>
      </c>
      <c r="JQ204" s="521">
        <f t="shared" si="717"/>
        <v>0</v>
      </c>
      <c r="JR204" s="521">
        <f t="shared" si="718"/>
        <v>0</v>
      </c>
      <c r="JS204" s="521">
        <f t="shared" si="719"/>
        <v>0</v>
      </c>
      <c r="JT204" s="521">
        <f t="shared" si="720"/>
        <v>0</v>
      </c>
      <c r="JU204" s="521">
        <f t="shared" si="721"/>
        <v>0</v>
      </c>
      <c r="JV204" s="521">
        <f t="shared" si="722"/>
        <v>0</v>
      </c>
      <c r="JW204" s="521">
        <f t="shared" si="723"/>
        <v>0</v>
      </c>
      <c r="JX204" s="521">
        <f t="shared" si="724"/>
        <v>0</v>
      </c>
      <c r="JY204" s="521">
        <f t="shared" si="725"/>
        <v>0</v>
      </c>
      <c r="JZ204" s="521">
        <f t="shared" si="726"/>
        <v>0</v>
      </c>
      <c r="KA204" s="521">
        <f t="shared" si="727"/>
        <v>0</v>
      </c>
      <c r="KB204" s="521">
        <f t="shared" si="728"/>
        <v>0</v>
      </c>
      <c r="KC204" s="521">
        <f t="shared" si="729"/>
        <v>0</v>
      </c>
      <c r="KD204" s="521">
        <f t="shared" si="730"/>
        <v>0</v>
      </c>
      <c r="KE204" s="521">
        <f t="shared" si="731"/>
        <v>0</v>
      </c>
      <c r="KF204" s="521">
        <f t="shared" si="792"/>
        <v>0</v>
      </c>
      <c r="KG204" s="521">
        <f t="shared" si="732"/>
        <v>0</v>
      </c>
      <c r="KH204" s="521">
        <f t="shared" si="733"/>
        <v>0</v>
      </c>
      <c r="KI204" s="522">
        <f t="shared" si="734"/>
        <v>0</v>
      </c>
      <c r="KJ204" s="521">
        <f t="shared" si="793"/>
        <v>0</v>
      </c>
      <c r="KK204" s="760">
        <f>IF(H204=1,VLOOKUP(C204,'総括表 (A表)'!$E$12:$AW$542,42,FALSE),)</f>
        <v>0</v>
      </c>
      <c r="KL204" s="524">
        <f t="shared" si="735"/>
        <v>0</v>
      </c>
      <c r="KM204" s="521" t="str">
        <f t="shared" si="614"/>
        <v/>
      </c>
      <c r="KN204" s="521" t="str">
        <f t="shared" si="615"/>
        <v/>
      </c>
      <c r="KO204" s="521" t="str">
        <f t="shared" si="736"/>
        <v/>
      </c>
      <c r="KP204" s="521" t="str">
        <f t="shared" si="616"/>
        <v/>
      </c>
      <c r="KQ204" s="521" t="str">
        <f t="shared" si="617"/>
        <v/>
      </c>
      <c r="KR204" s="521" t="str">
        <f t="shared" si="618"/>
        <v/>
      </c>
      <c r="KS204" s="521" t="str">
        <f t="shared" si="619"/>
        <v/>
      </c>
      <c r="KT204" s="521" t="str">
        <f t="shared" si="620"/>
        <v/>
      </c>
      <c r="KU204" s="760" t="str">
        <f t="shared" si="621"/>
        <v/>
      </c>
      <c r="KV204" s="521" t="str">
        <f t="shared" si="794"/>
        <v/>
      </c>
      <c r="KW204" s="520">
        <f t="shared" si="623"/>
        <v>0</v>
      </c>
      <c r="KX204" s="521" t="str">
        <f t="shared" si="737"/>
        <v/>
      </c>
      <c r="KY204" s="525">
        <f t="shared" si="795"/>
        <v>0</v>
      </c>
      <c r="KZ204" s="521" t="str">
        <f t="shared" si="796"/>
        <v/>
      </c>
      <c r="LA204" s="760" t="str">
        <f t="shared" si="797"/>
        <v/>
      </c>
      <c r="LB204" s="526" t="str">
        <f t="shared" si="627"/>
        <v>○</v>
      </c>
      <c r="LC204" s="520">
        <f t="shared" si="738"/>
        <v>0</v>
      </c>
      <c r="LD204" s="527">
        <f t="shared" si="739"/>
        <v>0</v>
      </c>
      <c r="LE204" s="527" t="str">
        <f t="shared" si="740"/>
        <v/>
      </c>
      <c r="LF204" s="761" t="str">
        <f t="shared" si="741"/>
        <v/>
      </c>
      <c r="LG204" s="735" t="str">
        <f t="shared" si="798"/>
        <v/>
      </c>
      <c r="LH204" s="530" t="str">
        <f t="shared" si="799"/>
        <v>○</v>
      </c>
      <c r="LI204" s="736">
        <f t="shared" si="630"/>
        <v>0</v>
      </c>
      <c r="LJ204" s="761">
        <f t="shared" si="800"/>
        <v>0</v>
      </c>
      <c r="LK204" s="532">
        <f t="shared" si="742"/>
        <v>0</v>
      </c>
      <c r="LL204" s="533" t="str">
        <f t="shared" si="743"/>
        <v>○</v>
      </c>
      <c r="LM204" s="600">
        <f t="shared" si="801"/>
        <v>0</v>
      </c>
      <c r="LN204" s="602" t="str">
        <f t="shared" si="744"/>
        <v>○</v>
      </c>
      <c r="LO204" s="608">
        <f t="shared" si="633"/>
        <v>0</v>
      </c>
      <c r="LP204" s="521" t="str">
        <f t="shared" si="802"/>
        <v/>
      </c>
      <c r="LQ204" s="607">
        <f t="shared" si="803"/>
        <v>0</v>
      </c>
      <c r="LR204" s="521" t="str">
        <f t="shared" si="804"/>
        <v/>
      </c>
      <c r="LS204" s="519" t="str">
        <f t="shared" si="805"/>
        <v/>
      </c>
      <c r="LT204" s="526" t="str">
        <f t="shared" si="638"/>
        <v>○</v>
      </c>
      <c r="LU204" s="601" t="str">
        <f t="shared" si="745"/>
        <v/>
      </c>
      <c r="LV204" s="601">
        <f t="shared" si="746"/>
        <v>0</v>
      </c>
      <c r="LW204" s="761">
        <f t="shared" si="806"/>
        <v>0</v>
      </c>
      <c r="LX204" s="735">
        <f t="shared" si="807"/>
        <v>0</v>
      </c>
      <c r="LY204" s="530" t="str">
        <f t="shared" si="641"/>
        <v>○</v>
      </c>
      <c r="LZ204" s="736">
        <f t="shared" si="808"/>
        <v>0</v>
      </c>
      <c r="MA204" s="761">
        <f t="shared" si="809"/>
        <v>0</v>
      </c>
      <c r="MB204" s="532">
        <f t="shared" si="810"/>
        <v>0</v>
      </c>
      <c r="MC204" s="533" t="str">
        <f t="shared" si="747"/>
        <v>○</v>
      </c>
      <c r="MD204" s="473">
        <f>IF(AND($H204=1,$T204=1),SUMIF($E$14:$E$213,E204,$CA$14:CA403),0)</f>
        <v>0</v>
      </c>
      <c r="ME204" s="856" t="str">
        <f t="shared" si="645"/>
        <v>○</v>
      </c>
      <c r="MF204" s="869" t="str">
        <f t="shared" si="748"/>
        <v/>
      </c>
      <c r="MG204" s="870" t="str">
        <f t="shared" si="811"/>
        <v/>
      </c>
      <c r="MH204" s="871" t="str">
        <f t="shared" si="812"/>
        <v/>
      </c>
      <c r="MI204" s="872" t="str">
        <f t="shared" si="749"/>
        <v/>
      </c>
      <c r="MJ204" s="873" t="str">
        <f t="shared" si="813"/>
        <v/>
      </c>
      <c r="MK204" s="874">
        <f t="shared" si="814"/>
        <v>0</v>
      </c>
    </row>
    <row r="205" spans="1:349" s="739" customFormat="1" ht="18.649999999999999" customHeight="1">
      <c r="A205" s="610">
        <f t="shared" si="815"/>
        <v>0</v>
      </c>
      <c r="B205" s="610">
        <f t="shared" si="816"/>
        <v>0</v>
      </c>
      <c r="C205" s="610">
        <f t="shared" si="817"/>
        <v>0</v>
      </c>
      <c r="D205" s="610">
        <f t="shared" si="818"/>
        <v>0</v>
      </c>
      <c r="E205" s="610">
        <f t="shared" si="819"/>
        <v>0</v>
      </c>
      <c r="F205" s="610">
        <f t="shared" si="820"/>
        <v>0</v>
      </c>
      <c r="G205" s="610">
        <f t="shared" si="821"/>
        <v>0</v>
      </c>
      <c r="H205" s="610">
        <f t="shared" si="822"/>
        <v>0</v>
      </c>
      <c r="I205" s="611">
        <f t="shared" si="576"/>
        <v>192</v>
      </c>
      <c r="J205" s="719"/>
      <c r="K205" s="720"/>
      <c r="L205" s="720"/>
      <c r="M205" s="720"/>
      <c r="N205" s="924"/>
      <c r="O205" s="918"/>
      <c r="P205" s="742"/>
      <c r="Q205" s="637">
        <f t="shared" si="650"/>
        <v>0</v>
      </c>
      <c r="R205" s="723"/>
      <c r="S205" s="724"/>
      <c r="T205" s="724"/>
      <c r="U205" s="724"/>
      <c r="V205" s="762">
        <f t="shared" si="823"/>
        <v>0</v>
      </c>
      <c r="W205" s="741"/>
      <c r="X205" s="745"/>
      <c r="Y205" s="745"/>
      <c r="Z205" s="741"/>
      <c r="AA205" s="639" t="str">
        <f t="shared" si="651"/>
        <v/>
      </c>
      <c r="AB205" s="640" t="str">
        <f t="shared" si="652"/>
        <v/>
      </c>
      <c r="AC205" s="731"/>
      <c r="AD205" s="641">
        <f t="shared" si="653"/>
        <v>0</v>
      </c>
      <c r="AE205" s="729"/>
      <c r="AF205" s="728">
        <f>'整理番号表 （R6時） '!$AC205</f>
        <v>0</v>
      </c>
      <c r="AG205" s="730">
        <f t="shared" si="824"/>
        <v>0</v>
      </c>
      <c r="AH205" s="731"/>
      <c r="AI205" s="731"/>
      <c r="AJ205" s="639">
        <f>IF(AI205&lt;&gt;0,VLOOKUP(AI205,'整理番号表 （R6時） '!$B$20:$F$47,2,FALSE),)</f>
        <v>0</v>
      </c>
      <c r="AK205" s="733"/>
      <c r="AL205" s="733"/>
      <c r="AM205" s="733"/>
      <c r="AN205" s="752"/>
      <c r="AO205" s="644" t="str">
        <f>IF(AND($S205=1,$AN205&lt;&gt;0),VLOOKUP(AN205,'整理番号表 （R6時） '!$P$6:$Q$39,2,FALSE),IF(AND($T205=1,$AN205&gt;0,$AN205&lt;=8),VLOOKUP($AN205,'整理番号表 （R6時） '!$P$6:$Q$13,2,FALSE),IF($AN205&gt;=9,"ﾘｰｽは1～8の数字を選択","")))</f>
        <v/>
      </c>
      <c r="AP205" s="865"/>
      <c r="AQ205" s="645">
        <f t="shared" si="654"/>
        <v>0</v>
      </c>
      <c r="AR205" s="810"/>
      <c r="AS205" s="741"/>
      <c r="AT205" s="756"/>
      <c r="AU205" s="757"/>
      <c r="AV205" s="755"/>
      <c r="AW205" s="752"/>
      <c r="AX205" s="751">
        <f>IF(AW205&lt;&gt;0,VLOOKUP(AW205,'整理番号表 （R6時） '!$P$43:$R$49,2,FALSE),)</f>
        <v>0</v>
      </c>
      <c r="AY205" s="758"/>
      <c r="AZ205" s="757"/>
      <c r="BA205" s="755"/>
      <c r="BB205" s="754"/>
      <c r="BC205" s="759">
        <f t="shared" si="655"/>
        <v>0</v>
      </c>
      <c r="BD205" s="763">
        <f t="shared" si="757"/>
        <v>0</v>
      </c>
      <c r="BE205" s="759">
        <f t="shared" si="656"/>
        <v>0</v>
      </c>
      <c r="BF205" s="508"/>
      <c r="BG205" s="508"/>
      <c r="BH205" s="508"/>
      <c r="BI205" s="509"/>
      <c r="BJ205" s="770" t="str">
        <f t="shared" si="657"/>
        <v/>
      </c>
      <c r="BK205" s="772" t="str">
        <f t="shared" si="658"/>
        <v/>
      </c>
      <c r="BL205" s="648">
        <f t="shared" si="659"/>
        <v>0</v>
      </c>
      <c r="BM205" s="836"/>
      <c r="BN205" s="748"/>
      <c r="BO205" s="593"/>
      <c r="BP205" s="902"/>
      <c r="BQ205" s="756"/>
      <c r="BR205" s="756"/>
      <c r="BS205" s="756"/>
      <c r="BT205" s="929" t="str">
        <f t="shared" si="825"/>
        <v/>
      </c>
      <c r="BU205" s="911"/>
      <c r="BV205" s="752"/>
      <c r="BW205" s="751">
        <f>IF(BV205&lt;&gt;0,VLOOKUP(BV205,'整理番号表 （R6時） '!$P$43:$R$49,2,FALSE),)</f>
        <v>0</v>
      </c>
      <c r="BX205" s="758"/>
      <c r="BY205" s="757"/>
      <c r="BZ205" s="759" t="str">
        <f t="shared" si="660"/>
        <v/>
      </c>
      <c r="CA205" s="712"/>
      <c r="CB205" s="759">
        <f t="shared" si="661"/>
        <v>0</v>
      </c>
      <c r="CC205" s="763" t="str">
        <f t="shared" si="758"/>
        <v/>
      </c>
      <c r="CD205" s="754"/>
      <c r="CE205" s="754"/>
      <c r="CF205" s="759">
        <f t="shared" si="662"/>
        <v>0</v>
      </c>
      <c r="CG205" s="748"/>
      <c r="CH205" s="748"/>
      <c r="CI205" s="622"/>
      <c r="CJ205" s="853"/>
      <c r="CK205" s="854"/>
      <c r="CL205" s="665" t="str">
        <f t="shared" si="663"/>
        <v/>
      </c>
      <c r="CM205" s="666" t="str">
        <f t="shared" si="759"/>
        <v/>
      </c>
      <c r="CN205" s="744"/>
      <c r="CO205" s="496"/>
      <c r="CP205" s="762" t="str">
        <f t="shared" si="760"/>
        <v/>
      </c>
      <c r="CQ205" s="740"/>
      <c r="CR205" s="749"/>
      <c r="CS205" s="740"/>
      <c r="CT205" s="740"/>
      <c r="CU205" s="740"/>
      <c r="CV205" s="649" t="str">
        <f t="shared" si="664"/>
        <v/>
      </c>
      <c r="CW205" s="547">
        <f t="shared" si="665"/>
        <v>0</v>
      </c>
      <c r="CX205" s="762" t="str">
        <f t="shared" si="761"/>
        <v/>
      </c>
      <c r="CY205" s="715"/>
      <c r="CZ205" s="740"/>
      <c r="DA205" s="715"/>
      <c r="DB205" s="715"/>
      <c r="DC205" s="714"/>
      <c r="DD205" s="649" t="str">
        <f t="shared" si="666"/>
        <v/>
      </c>
      <c r="DE205" s="547" t="str">
        <f t="shared" si="667"/>
        <v/>
      </c>
      <c r="DF205" s="762">
        <f t="shared" si="668"/>
        <v>0</v>
      </c>
      <c r="DG205" s="762" t="str">
        <f t="shared" si="669"/>
        <v/>
      </c>
      <c r="DH205" s="762">
        <f t="shared" si="670"/>
        <v>0</v>
      </c>
      <c r="DI205" s="762">
        <f t="shared" si="671"/>
        <v>0</v>
      </c>
      <c r="DJ205" s="762">
        <f t="shared" si="672"/>
        <v>0</v>
      </c>
      <c r="DK205" s="762">
        <f t="shared" si="673"/>
        <v>0</v>
      </c>
      <c r="DL205" s="762">
        <f t="shared" si="674"/>
        <v>0</v>
      </c>
      <c r="DM205" s="762" t="str">
        <f t="shared" si="675"/>
        <v/>
      </c>
      <c r="DN205" s="855"/>
      <c r="DO205" s="661">
        <f t="shared" si="830"/>
        <v>0</v>
      </c>
      <c r="DP205" s="336">
        <f t="shared" si="830"/>
        <v>0</v>
      </c>
      <c r="DQ205" s="336">
        <f t="shared" si="830"/>
        <v>0</v>
      </c>
      <c r="DR205" s="336">
        <f t="shared" si="830"/>
        <v>0</v>
      </c>
      <c r="DS205" s="336">
        <f t="shared" si="830"/>
        <v>0</v>
      </c>
      <c r="DT205" s="336">
        <f t="shared" si="830"/>
        <v>0</v>
      </c>
      <c r="DU205" s="336">
        <f t="shared" si="763"/>
        <v>0</v>
      </c>
      <c r="DV205" s="336">
        <f t="shared" si="831"/>
        <v>0</v>
      </c>
      <c r="DW205" s="336">
        <f t="shared" si="831"/>
        <v>0</v>
      </c>
      <c r="DX205" s="336">
        <f t="shared" si="831"/>
        <v>0</v>
      </c>
      <c r="DY205" s="336">
        <f t="shared" si="831"/>
        <v>0</v>
      </c>
      <c r="DZ205" s="336">
        <f t="shared" si="831"/>
        <v>0</v>
      </c>
      <c r="EA205" s="336">
        <f t="shared" si="831"/>
        <v>0</v>
      </c>
      <c r="EB205" s="336">
        <f t="shared" si="765"/>
        <v>0</v>
      </c>
      <c r="EC205" s="336">
        <f t="shared" si="766"/>
        <v>0</v>
      </c>
      <c r="ED205" s="336">
        <f t="shared" si="767"/>
        <v>0</v>
      </c>
      <c r="EE205" s="336">
        <f t="shared" si="768"/>
        <v>0</v>
      </c>
      <c r="EF205" s="336">
        <f t="shared" si="769"/>
        <v>0</v>
      </c>
      <c r="EG205" s="390">
        <f t="shared" si="770"/>
        <v>0</v>
      </c>
      <c r="EH205" s="650">
        <f t="shared" si="676"/>
        <v>0</v>
      </c>
      <c r="EI205" s="650">
        <f>IF($AA205=1,IF(SUM($EH205:EH205)&lt;&gt;1,IF(SUM(GR205,HC205,HL205)&gt;0,1,),),)</f>
        <v>0</v>
      </c>
      <c r="EJ205" s="650">
        <f>IF($AA205=1,IF(SUM($EH205:EI205)&lt;&gt;1,IF(SUM(GS205,HD205,HM205)&gt;0,1,),),)</f>
        <v>0</v>
      </c>
      <c r="EK205" s="650">
        <f>IF($AA205=1,IF(SUM($EH205:EJ205)&lt;&gt;1,IF(SUM(GT205,HE205,HN205)&gt;0,1,),),)</f>
        <v>0</v>
      </c>
      <c r="EL205" s="650">
        <f>IF($AA205=1,IF(SUM($EH205:EK205)&lt;&gt;1,IF(SUM(GU205,GZ205,HF205,HO205)&gt;0,1,),),)</f>
        <v>0</v>
      </c>
      <c r="EM205" s="650">
        <f>IF($AA205=1,IF(SUM($EH205:EK205)&lt;&gt;1,IF(SUM(GV205,HG205,HP205)&gt;0,1,),),)</f>
        <v>0</v>
      </c>
      <c r="EN205" s="650">
        <f>IF($AA205=1,IF(SUM($EH205:EL205)&lt;&gt;1,IF(SUM(GW205,HH205,HQ205)&gt;0,1,),),)</f>
        <v>0</v>
      </c>
      <c r="EO205" s="650">
        <f>IF($AA205=1,IF(SUM($EH205:EM205)&lt;&gt;1,IF(SUM(GX205,HI205,HR205)&gt;0,1,),),)</f>
        <v>0</v>
      </c>
      <c r="EP205" s="650">
        <f>IF($AA205=1,IF(SUM($EH205:EO205)&lt;&gt;1,IF(SUM(GY205,HJ205,HS205,HA205)&gt;0,1,),),)</f>
        <v>0</v>
      </c>
      <c r="EQ205" s="818"/>
      <c r="ER205" s="818"/>
      <c r="ES205" s="818"/>
      <c r="ET205" s="818"/>
      <c r="EU205" s="818"/>
      <c r="EV205" s="818"/>
      <c r="EW205" s="59"/>
      <c r="EX205" s="59"/>
      <c r="EY205" s="59"/>
      <c r="EZ205" s="59"/>
      <c r="FA205" s="59"/>
      <c r="FB205" s="650">
        <f t="shared" si="589"/>
        <v>0</v>
      </c>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11"/>
      <c r="GB205" s="59"/>
      <c r="GC205" s="932"/>
      <c r="GD205" s="662"/>
      <c r="GE205" s="512"/>
      <c r="GF205" s="513"/>
      <c r="GG205" s="514"/>
      <c r="GH205" s="514"/>
      <c r="GI205" s="515">
        <f t="shared" si="771"/>
        <v>0</v>
      </c>
      <c r="GJ205" s="516">
        <f t="shared" si="772"/>
        <v>0</v>
      </c>
      <c r="GK205" s="517">
        <f t="shared" si="592"/>
        <v>0</v>
      </c>
      <c r="GL205" s="518">
        <f t="shared" si="773"/>
        <v>0</v>
      </c>
      <c r="GM205" s="518">
        <f t="shared" si="774"/>
        <v>0</v>
      </c>
      <c r="GN205" s="518">
        <f t="shared" si="775"/>
        <v>0</v>
      </c>
      <c r="GO205" s="518">
        <f t="shared" si="776"/>
        <v>0</v>
      </c>
      <c r="GP205" s="517">
        <f t="shared" si="677"/>
        <v>0</v>
      </c>
      <c r="GQ205" s="517">
        <f t="shared" si="678"/>
        <v>0</v>
      </c>
      <c r="GR205" s="517">
        <f>IF($GF205&lt;&gt;1,IF(AND(SUM($GQ205:GQ205)&lt;&gt;1),IF($GI205&gt;=10,1,),),0)</f>
        <v>0</v>
      </c>
      <c r="GS205" s="517">
        <f>IF($GF205&lt;&gt;1,IF(AND(SUM($GQ205:GR205)&lt;&gt;1),IF(AND($GE205=1,$GI205&gt;=4),1,),),0)</f>
        <v>0</v>
      </c>
      <c r="GT205" s="517">
        <f>IF($GF205&lt;&gt;1,IF(AND(SUM($GQ205:GS205)&lt;&gt;1),IF(AND($GE205=1,$GI205&gt;=2),1,),),0)</f>
        <v>0</v>
      </c>
      <c r="GU205" s="517">
        <f>IF($GF205&lt;&gt;1,IF(AND(SUM($GQ205:GT205)&lt;&gt;1),IF(AND($GE205=1,$GI205&gt;0),1,),),0)</f>
        <v>0</v>
      </c>
      <c r="GV205" s="517">
        <f>IF($GF205&lt;&gt;1,IF(AND(SUM($GQ205:GU205)&lt;&gt;1),IF($GI205&gt;=4,1,),),0)</f>
        <v>0</v>
      </c>
      <c r="GW205" s="517">
        <f>IF($GF205&lt;&gt;1,IF(AND(SUM($GQ205:GV205)&lt;&gt;1),IF($GE205=1,1,),),0)</f>
        <v>0</v>
      </c>
      <c r="GX205" s="517">
        <f>IF($GF205&lt;&gt;1,IF(AND(SUM($GQ205:GW205)&lt;&gt;1),IF($GI205&gt;=2,1,),),0)</f>
        <v>0</v>
      </c>
      <c r="GY205" s="517">
        <f>IF($GF205&lt;&gt;1,IF(AND(SUM($GQ205:GX205)&lt;&gt;1),IF($GI205&gt;0,1,),),0)</f>
        <v>0</v>
      </c>
      <c r="GZ205" s="517">
        <f t="shared" si="679"/>
        <v>0</v>
      </c>
      <c r="HA205" s="517">
        <f>IF(AND(SUM($GZ205:GZ205)&lt;&gt;1,$GP205=4,$GF205=1,$GI205&gt;0),1,0)</f>
        <v>0</v>
      </c>
      <c r="HB205" s="517">
        <f t="shared" si="680"/>
        <v>0</v>
      </c>
      <c r="HC205" s="517">
        <f t="shared" si="681"/>
        <v>0</v>
      </c>
      <c r="HD205" s="517">
        <f>IF(AND($GP205=2,SUM($HB205:HC205)&lt;&gt;1),IF(AND($GE205=1,$GJ205&gt;=0.2),1,),)</f>
        <v>0</v>
      </c>
      <c r="HE205" s="517">
        <f>IF(AND($GP205=2,SUM($HB205:HD205)&lt;&gt;1),IF(AND($GE205=1,$GJ205&gt;=0.1),1,),)</f>
        <v>0</v>
      </c>
      <c r="HF205" s="517">
        <f>IF(AND($GP205=2,SUM($HB205:HE205)&lt;&gt;1),IF(AND($GE205=1,$GI205&gt;0),1,),)</f>
        <v>0</v>
      </c>
      <c r="HG205" s="517">
        <f>IF(AND($GP205=2,SUM($HB205:HF205)&lt;&gt;1),IF($GJ205&gt;=0.2,1,),)</f>
        <v>0</v>
      </c>
      <c r="HH205" s="517">
        <f>IF(AND($GP205=2,SUM($HB205:HG205)&lt;&gt;1),IF($GE205=1,1,),)</f>
        <v>0</v>
      </c>
      <c r="HI205" s="517">
        <f>IF(AND($GP205=2,SUM($HB205:HH205)&lt;&gt;1),IF($GJ205&gt;=0.1,1,),)</f>
        <v>0</v>
      </c>
      <c r="HJ205" s="517">
        <f>IF(AND(SUM($HB205:HI205)&lt;&gt;1,$GP205=2,$GI205&gt;0),1,)</f>
        <v>0</v>
      </c>
      <c r="HK205" s="517">
        <f t="shared" si="682"/>
        <v>0</v>
      </c>
      <c r="HL205" s="517">
        <f t="shared" si="683"/>
        <v>0</v>
      </c>
      <c r="HM205" s="517">
        <f>IF(AND($GP205=3,SUM($HK205:HL205)&lt;&gt;1),IF(AND($GE205=1,$GJ205&gt;=0.1),1,),)</f>
        <v>0</v>
      </c>
      <c r="HN205" s="517">
        <f>IF(AND($GP205=3,SUM($HK205:HM205)&lt;&gt;1),IF(AND($GE205=1,$GJ205&gt;=0.05),1,),)</f>
        <v>0</v>
      </c>
      <c r="HO205" s="517">
        <f>IF(AND($GP205=3,SUM($HK205:HN205)&lt;&gt;1),IF(AND($GE205=1,$GI205&gt;0),1,),)</f>
        <v>0</v>
      </c>
      <c r="HP205" s="517">
        <f>IF(AND($GP205=3,SUM($HK205:HO205)&lt;&gt;1),IF($GJ205&gt;=0.1,1,),)</f>
        <v>0</v>
      </c>
      <c r="HQ205" s="517">
        <f>IF(AND($GP205=3,SUM($HK205:HP205)&lt;&gt;1),IF($GE205=1,1,),)</f>
        <v>0</v>
      </c>
      <c r="HR205" s="517">
        <f>IF(AND($GP205=3,SUM($HK205:HQ205)&lt;&gt;1),IF($GJ205&gt;=0.05,1,),)</f>
        <v>0</v>
      </c>
      <c r="HS205" s="517">
        <f>IF(AND(SUM($HK205:HR205)&lt;&gt;1,$GP205=3,$GF205=1,$GI205&gt;0),1,)</f>
        <v>0</v>
      </c>
      <c r="HT205" s="831"/>
      <c r="HU205" s="520">
        <f t="shared" si="684"/>
        <v>0</v>
      </c>
      <c r="HV205" s="521">
        <f t="shared" si="685"/>
        <v>0</v>
      </c>
      <c r="HW205" s="521">
        <f t="shared" si="686"/>
        <v>0</v>
      </c>
      <c r="HX205" s="521">
        <f t="shared" si="687"/>
        <v>0</v>
      </c>
      <c r="HY205" s="521">
        <f t="shared" si="688"/>
        <v>0</v>
      </c>
      <c r="HZ205" s="521">
        <f t="shared" si="689"/>
        <v>0</v>
      </c>
      <c r="IA205" s="521">
        <f t="shared" si="690"/>
        <v>0</v>
      </c>
      <c r="IB205" s="521">
        <f t="shared" si="691"/>
        <v>0</v>
      </c>
      <c r="IC205" s="521">
        <f t="shared" si="692"/>
        <v>0</v>
      </c>
      <c r="ID205" s="521">
        <f t="shared" si="693"/>
        <v>0</v>
      </c>
      <c r="IE205" s="521">
        <f t="shared" si="694"/>
        <v>0</v>
      </c>
      <c r="IF205" s="521">
        <f t="shared" si="695"/>
        <v>0</v>
      </c>
      <c r="IG205" s="521">
        <f t="shared" si="696"/>
        <v>0</v>
      </c>
      <c r="IH205" s="521">
        <f t="shared" si="697"/>
        <v>0</v>
      </c>
      <c r="II205" s="521">
        <f t="shared" si="698"/>
        <v>0</v>
      </c>
      <c r="IJ205" s="521">
        <f t="shared" si="699"/>
        <v>0</v>
      </c>
      <c r="IK205" s="521">
        <f t="shared" si="700"/>
        <v>0</v>
      </c>
      <c r="IL205" s="521">
        <f t="shared" si="701"/>
        <v>0</v>
      </c>
      <c r="IM205" s="521">
        <f t="shared" si="702"/>
        <v>0</v>
      </c>
      <c r="IN205" s="521">
        <f t="shared" si="777"/>
        <v>0</v>
      </c>
      <c r="IO205" s="521">
        <f t="shared" si="778"/>
        <v>0</v>
      </c>
      <c r="IP205" s="521">
        <f t="shared" si="779"/>
        <v>0</v>
      </c>
      <c r="IQ205" s="521">
        <f t="shared" si="780"/>
        <v>0</v>
      </c>
      <c r="IR205" s="521">
        <f t="shared" si="781"/>
        <v>0</v>
      </c>
      <c r="IS205" s="521">
        <f t="shared" si="782"/>
        <v>0</v>
      </c>
      <c r="IT205" s="521">
        <f t="shared" si="783"/>
        <v>0</v>
      </c>
      <c r="IU205" s="521">
        <f t="shared" si="784"/>
        <v>0</v>
      </c>
      <c r="IV205" s="521">
        <f t="shared" si="785"/>
        <v>0</v>
      </c>
      <c r="IW205" s="823">
        <f t="shared" si="786"/>
        <v>0</v>
      </c>
      <c r="IX205" s="521">
        <f t="shared" si="787"/>
        <v>0</v>
      </c>
      <c r="IY205" s="521">
        <f t="shared" si="788"/>
        <v>0</v>
      </c>
      <c r="IZ205" s="823">
        <f t="shared" si="703"/>
        <v>0</v>
      </c>
      <c r="JA205" s="521">
        <f t="shared" si="789"/>
        <v>0</v>
      </c>
      <c r="JB205" s="521">
        <f t="shared" si="790"/>
        <v>0</v>
      </c>
      <c r="JC205" s="521">
        <f t="shared" si="791"/>
        <v>0</v>
      </c>
      <c r="JD205" s="521">
        <f t="shared" si="704"/>
        <v>0</v>
      </c>
      <c r="JE205" s="521">
        <f t="shared" si="705"/>
        <v>0</v>
      </c>
      <c r="JF205" s="521">
        <f t="shared" si="706"/>
        <v>0</v>
      </c>
      <c r="JG205" s="521">
        <f t="shared" si="707"/>
        <v>0</v>
      </c>
      <c r="JH205" s="521">
        <f t="shared" si="708"/>
        <v>0</v>
      </c>
      <c r="JI205" s="521">
        <f t="shared" si="709"/>
        <v>0</v>
      </c>
      <c r="JJ205" s="521">
        <f t="shared" si="710"/>
        <v>0</v>
      </c>
      <c r="JK205" s="521">
        <f t="shared" si="711"/>
        <v>0</v>
      </c>
      <c r="JL205" s="521">
        <f t="shared" si="712"/>
        <v>0</v>
      </c>
      <c r="JM205" s="521">
        <f t="shared" si="713"/>
        <v>0</v>
      </c>
      <c r="JN205" s="521">
        <f t="shared" si="714"/>
        <v>0</v>
      </c>
      <c r="JO205" s="521">
        <f t="shared" si="715"/>
        <v>0</v>
      </c>
      <c r="JP205" s="521">
        <f t="shared" si="716"/>
        <v>0</v>
      </c>
      <c r="JQ205" s="521">
        <f t="shared" si="717"/>
        <v>0</v>
      </c>
      <c r="JR205" s="521">
        <f t="shared" si="718"/>
        <v>0</v>
      </c>
      <c r="JS205" s="521">
        <f t="shared" si="719"/>
        <v>0</v>
      </c>
      <c r="JT205" s="521">
        <f t="shared" si="720"/>
        <v>0</v>
      </c>
      <c r="JU205" s="521">
        <f t="shared" si="721"/>
        <v>0</v>
      </c>
      <c r="JV205" s="521">
        <f t="shared" si="722"/>
        <v>0</v>
      </c>
      <c r="JW205" s="521">
        <f t="shared" si="723"/>
        <v>0</v>
      </c>
      <c r="JX205" s="521">
        <f t="shared" si="724"/>
        <v>0</v>
      </c>
      <c r="JY205" s="521">
        <f t="shared" si="725"/>
        <v>0</v>
      </c>
      <c r="JZ205" s="521">
        <f t="shared" si="726"/>
        <v>0</v>
      </c>
      <c r="KA205" s="521">
        <f t="shared" si="727"/>
        <v>0</v>
      </c>
      <c r="KB205" s="521">
        <f t="shared" si="728"/>
        <v>0</v>
      </c>
      <c r="KC205" s="521">
        <f t="shared" si="729"/>
        <v>0</v>
      </c>
      <c r="KD205" s="521">
        <f t="shared" si="730"/>
        <v>0</v>
      </c>
      <c r="KE205" s="521">
        <f t="shared" si="731"/>
        <v>0</v>
      </c>
      <c r="KF205" s="521">
        <f t="shared" si="792"/>
        <v>0</v>
      </c>
      <c r="KG205" s="521">
        <f t="shared" si="732"/>
        <v>0</v>
      </c>
      <c r="KH205" s="521">
        <f t="shared" si="733"/>
        <v>0</v>
      </c>
      <c r="KI205" s="522">
        <f t="shared" si="734"/>
        <v>0</v>
      </c>
      <c r="KJ205" s="521">
        <f t="shared" si="793"/>
        <v>0</v>
      </c>
      <c r="KK205" s="760">
        <f>IF(H205=1,VLOOKUP(C205,'総括表 (A表)'!$E$12:$AW$542,42,FALSE),)</f>
        <v>0</v>
      </c>
      <c r="KL205" s="524">
        <f t="shared" si="735"/>
        <v>0</v>
      </c>
      <c r="KM205" s="521" t="str">
        <f t="shared" si="614"/>
        <v/>
      </c>
      <c r="KN205" s="521" t="str">
        <f t="shared" si="615"/>
        <v/>
      </c>
      <c r="KO205" s="521" t="str">
        <f t="shared" si="736"/>
        <v/>
      </c>
      <c r="KP205" s="521" t="str">
        <f t="shared" si="616"/>
        <v/>
      </c>
      <c r="KQ205" s="521" t="str">
        <f t="shared" si="617"/>
        <v/>
      </c>
      <c r="KR205" s="521" t="str">
        <f t="shared" si="618"/>
        <v/>
      </c>
      <c r="KS205" s="521" t="str">
        <f t="shared" si="619"/>
        <v/>
      </c>
      <c r="KT205" s="521" t="str">
        <f t="shared" si="620"/>
        <v/>
      </c>
      <c r="KU205" s="760" t="str">
        <f t="shared" si="621"/>
        <v/>
      </c>
      <c r="KV205" s="521" t="str">
        <f t="shared" si="794"/>
        <v/>
      </c>
      <c r="KW205" s="520">
        <f t="shared" si="623"/>
        <v>0</v>
      </c>
      <c r="KX205" s="521" t="str">
        <f t="shared" si="737"/>
        <v/>
      </c>
      <c r="KY205" s="525">
        <f t="shared" si="795"/>
        <v>0</v>
      </c>
      <c r="KZ205" s="521" t="str">
        <f t="shared" si="796"/>
        <v/>
      </c>
      <c r="LA205" s="760" t="str">
        <f t="shared" si="797"/>
        <v/>
      </c>
      <c r="LB205" s="526" t="str">
        <f t="shared" si="627"/>
        <v>○</v>
      </c>
      <c r="LC205" s="520">
        <f t="shared" si="738"/>
        <v>0</v>
      </c>
      <c r="LD205" s="527">
        <f t="shared" si="739"/>
        <v>0</v>
      </c>
      <c r="LE205" s="527" t="str">
        <f t="shared" si="740"/>
        <v/>
      </c>
      <c r="LF205" s="761" t="str">
        <f t="shared" si="741"/>
        <v/>
      </c>
      <c r="LG205" s="735" t="str">
        <f t="shared" si="798"/>
        <v/>
      </c>
      <c r="LH205" s="530" t="str">
        <f t="shared" si="799"/>
        <v>○</v>
      </c>
      <c r="LI205" s="736">
        <f t="shared" si="630"/>
        <v>0</v>
      </c>
      <c r="LJ205" s="761">
        <f t="shared" si="800"/>
        <v>0</v>
      </c>
      <c r="LK205" s="532">
        <f t="shared" si="742"/>
        <v>0</v>
      </c>
      <c r="LL205" s="533" t="str">
        <f t="shared" si="743"/>
        <v>○</v>
      </c>
      <c r="LM205" s="600">
        <f t="shared" si="801"/>
        <v>0</v>
      </c>
      <c r="LN205" s="602" t="str">
        <f t="shared" si="744"/>
        <v>○</v>
      </c>
      <c r="LO205" s="608">
        <f t="shared" si="633"/>
        <v>0</v>
      </c>
      <c r="LP205" s="521" t="str">
        <f t="shared" si="802"/>
        <v/>
      </c>
      <c r="LQ205" s="607">
        <f t="shared" si="803"/>
        <v>0</v>
      </c>
      <c r="LR205" s="521" t="str">
        <f t="shared" si="804"/>
        <v/>
      </c>
      <c r="LS205" s="519" t="str">
        <f t="shared" si="805"/>
        <v/>
      </c>
      <c r="LT205" s="526" t="str">
        <f t="shared" si="638"/>
        <v>○</v>
      </c>
      <c r="LU205" s="601" t="str">
        <f t="shared" si="745"/>
        <v/>
      </c>
      <c r="LV205" s="601">
        <f t="shared" si="746"/>
        <v>0</v>
      </c>
      <c r="LW205" s="761">
        <f t="shared" si="806"/>
        <v>0</v>
      </c>
      <c r="LX205" s="735">
        <f t="shared" si="807"/>
        <v>0</v>
      </c>
      <c r="LY205" s="530" t="str">
        <f t="shared" si="641"/>
        <v>○</v>
      </c>
      <c r="LZ205" s="736">
        <f t="shared" si="808"/>
        <v>0</v>
      </c>
      <c r="MA205" s="761">
        <f t="shared" si="809"/>
        <v>0</v>
      </c>
      <c r="MB205" s="532">
        <f t="shared" si="810"/>
        <v>0</v>
      </c>
      <c r="MC205" s="533" t="str">
        <f t="shared" si="747"/>
        <v>○</v>
      </c>
      <c r="MD205" s="473">
        <f>IF(AND($H205=1,$T205=1),SUMIF($E$14:$E$213,E205,$CA$14:CA404),0)</f>
        <v>0</v>
      </c>
      <c r="ME205" s="856" t="str">
        <f t="shared" si="645"/>
        <v>○</v>
      </c>
      <c r="MF205" s="869" t="str">
        <f t="shared" si="748"/>
        <v/>
      </c>
      <c r="MG205" s="870" t="str">
        <f t="shared" si="811"/>
        <v/>
      </c>
      <c r="MH205" s="871" t="str">
        <f t="shared" si="812"/>
        <v/>
      </c>
      <c r="MI205" s="872" t="str">
        <f t="shared" si="749"/>
        <v/>
      </c>
      <c r="MJ205" s="873" t="str">
        <f t="shared" si="813"/>
        <v/>
      </c>
      <c r="MK205" s="874">
        <f t="shared" si="814"/>
        <v>0</v>
      </c>
    </row>
    <row r="206" spans="1:349" s="739" customFormat="1" ht="18.649999999999999" customHeight="1">
      <c r="A206" s="610">
        <f t="shared" si="815"/>
        <v>0</v>
      </c>
      <c r="B206" s="610">
        <f t="shared" si="816"/>
        <v>0</v>
      </c>
      <c r="C206" s="610">
        <f t="shared" si="817"/>
        <v>0</v>
      </c>
      <c r="D206" s="610">
        <f t="shared" si="818"/>
        <v>0</v>
      </c>
      <c r="E206" s="610">
        <f t="shared" si="819"/>
        <v>0</v>
      </c>
      <c r="F206" s="610">
        <f t="shared" si="820"/>
        <v>0</v>
      </c>
      <c r="G206" s="610">
        <f t="shared" si="821"/>
        <v>0</v>
      </c>
      <c r="H206" s="610">
        <f t="shared" si="822"/>
        <v>0</v>
      </c>
      <c r="I206" s="611">
        <f t="shared" ref="I206:I213" si="832">ROW()-ROW($H$13)</f>
        <v>193</v>
      </c>
      <c r="J206" s="719"/>
      <c r="K206" s="720"/>
      <c r="L206" s="720"/>
      <c r="M206" s="720"/>
      <c r="N206" s="924"/>
      <c r="O206" s="918"/>
      <c r="P206" s="742"/>
      <c r="Q206" s="637">
        <f t="shared" si="650"/>
        <v>0</v>
      </c>
      <c r="R206" s="723"/>
      <c r="S206" s="724"/>
      <c r="T206" s="724"/>
      <c r="U206" s="724"/>
      <c r="V206" s="762">
        <f t="shared" si="823"/>
        <v>0</v>
      </c>
      <c r="W206" s="741"/>
      <c r="X206" s="745"/>
      <c r="Y206" s="745"/>
      <c r="Z206" s="741"/>
      <c r="AA206" s="639" t="str">
        <f t="shared" si="651"/>
        <v/>
      </c>
      <c r="AB206" s="640" t="str">
        <f t="shared" si="652"/>
        <v/>
      </c>
      <c r="AC206" s="731"/>
      <c r="AD206" s="641">
        <f t="shared" si="653"/>
        <v>0</v>
      </c>
      <c r="AE206" s="729"/>
      <c r="AF206" s="728">
        <f>'整理番号表 （R6時） '!$AC206</f>
        <v>0</v>
      </c>
      <c r="AG206" s="730">
        <f t="shared" si="824"/>
        <v>0</v>
      </c>
      <c r="AH206" s="731"/>
      <c r="AI206" s="731"/>
      <c r="AJ206" s="639">
        <f>IF(AI206&lt;&gt;0,VLOOKUP(AI206,'整理番号表 （R6時） '!$B$20:$F$47,2,FALSE),)</f>
        <v>0</v>
      </c>
      <c r="AK206" s="733"/>
      <c r="AL206" s="733"/>
      <c r="AM206" s="733"/>
      <c r="AN206" s="752"/>
      <c r="AO206" s="644" t="str">
        <f>IF(AND($S206=1,$AN206&lt;&gt;0),VLOOKUP(AN206,'整理番号表 （R6時） '!$P$6:$Q$39,2,FALSE),IF(AND($T206=1,$AN206&gt;0,$AN206&lt;=8),VLOOKUP($AN206,'整理番号表 （R6時） '!$P$6:$Q$13,2,FALSE),IF($AN206&gt;=9,"ﾘｰｽは1～8の数字を選択","")))</f>
        <v/>
      </c>
      <c r="AP206" s="865"/>
      <c r="AQ206" s="645">
        <f t="shared" si="654"/>
        <v>0</v>
      </c>
      <c r="AR206" s="810"/>
      <c r="AS206" s="741"/>
      <c r="AT206" s="756"/>
      <c r="AU206" s="757"/>
      <c r="AV206" s="755"/>
      <c r="AW206" s="752"/>
      <c r="AX206" s="751">
        <f>IF(AW206&lt;&gt;0,VLOOKUP(AW206,'整理番号表 （R6時） '!$P$43:$R$49,2,FALSE),)</f>
        <v>0</v>
      </c>
      <c r="AY206" s="758"/>
      <c r="AZ206" s="757"/>
      <c r="BA206" s="755"/>
      <c r="BB206" s="754"/>
      <c r="BC206" s="759">
        <f t="shared" si="655"/>
        <v>0</v>
      </c>
      <c r="BD206" s="763">
        <f t="shared" ref="BD206:BD213" si="833">IF($LG206&gt;0,IF(SUMIFS($LI$14:$LI$213,$E$14:$E$213,E206)&lt;SUMIFS($LJ$14:$LJ$213,$E$14:$E$213,E206),IFERROR(ROUND($LG206,-3),0),IFERROR(ROUNDDOWN($LG206,-3),0)),)</f>
        <v>0</v>
      </c>
      <c r="BE206" s="759">
        <f t="shared" si="656"/>
        <v>0</v>
      </c>
      <c r="BF206" s="508"/>
      <c r="BG206" s="508"/>
      <c r="BH206" s="508"/>
      <c r="BI206" s="509"/>
      <c r="BJ206" s="770" t="str">
        <f t="shared" si="657"/>
        <v/>
      </c>
      <c r="BK206" s="772" t="str">
        <f t="shared" si="658"/>
        <v/>
      </c>
      <c r="BL206" s="648">
        <f t="shared" si="659"/>
        <v>0</v>
      </c>
      <c r="BM206" s="836"/>
      <c r="BN206" s="748"/>
      <c r="BO206" s="593"/>
      <c r="BP206" s="902"/>
      <c r="BQ206" s="756"/>
      <c r="BR206" s="756"/>
      <c r="BS206" s="756"/>
      <c r="BT206" s="929" t="str">
        <f t="shared" si="825"/>
        <v/>
      </c>
      <c r="BU206" s="911"/>
      <c r="BV206" s="752"/>
      <c r="BW206" s="751">
        <f>IF(BV206&lt;&gt;0,VLOOKUP(BV206,'整理番号表 （R6時） '!$P$43:$R$49,2,FALSE),)</f>
        <v>0</v>
      </c>
      <c r="BX206" s="758"/>
      <c r="BY206" s="757"/>
      <c r="BZ206" s="759" t="str">
        <f t="shared" si="660"/>
        <v/>
      </c>
      <c r="CA206" s="712"/>
      <c r="CB206" s="759">
        <f t="shared" si="661"/>
        <v>0</v>
      </c>
      <c r="CC206" s="763" t="str">
        <f t="shared" ref="CC206:CC213" si="834">IF(AND(MI206&lt;=84,MI206&gt;=48),ROUNDDOWN(CA206*3/7,-3),IF(AND(MI206&gt;=36,MI206&lt;48),ROUNDDOWN(CA206*MI206/84*0.75,-3),""))</f>
        <v/>
      </c>
      <c r="CD206" s="754"/>
      <c r="CE206" s="754"/>
      <c r="CF206" s="759">
        <f t="shared" si="662"/>
        <v>0</v>
      </c>
      <c r="CG206" s="748"/>
      <c r="CH206" s="748"/>
      <c r="CI206" s="622"/>
      <c r="CJ206" s="853"/>
      <c r="CK206" s="854"/>
      <c r="CL206" s="665" t="str">
        <f t="shared" si="663"/>
        <v/>
      </c>
      <c r="CM206" s="666" t="str">
        <f t="shared" ref="CM206:CM213" si="835">IF(AND($MJ206=3,$CJ206&gt;=DC206+10),1,IF(AND($MJ206&gt;3,$CJ206&gt;DC206+10,1),1,""))</f>
        <v/>
      </c>
      <c r="CN206" s="744"/>
      <c r="CO206" s="496"/>
      <c r="CP206" s="762" t="str">
        <f t="shared" ref="CP206:CP213" si="836">IF(AND(W206&lt;&gt;"",H206=1),1,IF(AND(OR(S206=1,$T206=1),$DN206=1),1,""))</f>
        <v/>
      </c>
      <c r="CQ206" s="740"/>
      <c r="CR206" s="749"/>
      <c r="CS206" s="740"/>
      <c r="CT206" s="740"/>
      <c r="CU206" s="740"/>
      <c r="CV206" s="649" t="str">
        <f t="shared" si="664"/>
        <v/>
      </c>
      <c r="CW206" s="547">
        <f t="shared" si="665"/>
        <v>0</v>
      </c>
      <c r="CX206" s="762" t="str">
        <f t="shared" ref="CX206:CX213" si="837">IF(AND(OR(S206=1,T206=1),H206=1),1,"")</f>
        <v/>
      </c>
      <c r="CY206" s="715"/>
      <c r="CZ206" s="740"/>
      <c r="DA206" s="715"/>
      <c r="DB206" s="715"/>
      <c r="DC206" s="714"/>
      <c r="DD206" s="649" t="str">
        <f t="shared" si="666"/>
        <v/>
      </c>
      <c r="DE206" s="547" t="str">
        <f t="shared" si="667"/>
        <v/>
      </c>
      <c r="DF206" s="762">
        <f t="shared" si="668"/>
        <v>0</v>
      </c>
      <c r="DG206" s="762" t="str">
        <f t="shared" si="669"/>
        <v/>
      </c>
      <c r="DH206" s="762">
        <f t="shared" si="670"/>
        <v>0</v>
      </c>
      <c r="DI206" s="762">
        <f t="shared" si="671"/>
        <v>0</v>
      </c>
      <c r="DJ206" s="762">
        <f t="shared" si="672"/>
        <v>0</v>
      </c>
      <c r="DK206" s="762">
        <f t="shared" si="673"/>
        <v>0</v>
      </c>
      <c r="DL206" s="762">
        <f t="shared" si="674"/>
        <v>0</v>
      </c>
      <c r="DM206" s="762" t="str">
        <f t="shared" si="675"/>
        <v/>
      </c>
      <c r="DN206" s="855"/>
      <c r="DO206" s="661">
        <f t="shared" si="830"/>
        <v>0</v>
      </c>
      <c r="DP206" s="336">
        <f t="shared" si="830"/>
        <v>0</v>
      </c>
      <c r="DQ206" s="336">
        <f t="shared" si="830"/>
        <v>0</v>
      </c>
      <c r="DR206" s="336">
        <f t="shared" si="830"/>
        <v>0</v>
      </c>
      <c r="DS206" s="336">
        <f t="shared" si="830"/>
        <v>0</v>
      </c>
      <c r="DT206" s="336">
        <f t="shared" si="830"/>
        <v>0</v>
      </c>
      <c r="DU206" s="336">
        <f t="shared" ref="DU206:DU213" si="838">IF(OR($CQ206&lt;=0,$CU206&lt;=0),0,IF(AND($AA206=1,$H206=1,$FU206&lt;&gt;1,DU$2&lt;=$CV206),1,))</f>
        <v>0</v>
      </c>
      <c r="DV206" s="336">
        <f t="shared" si="831"/>
        <v>0</v>
      </c>
      <c r="DW206" s="336">
        <f t="shared" si="831"/>
        <v>0</v>
      </c>
      <c r="DX206" s="336">
        <f t="shared" si="831"/>
        <v>0</v>
      </c>
      <c r="DY206" s="336">
        <f t="shared" si="831"/>
        <v>0</v>
      </c>
      <c r="DZ206" s="336">
        <f t="shared" si="831"/>
        <v>0</v>
      </c>
      <c r="EA206" s="336">
        <f t="shared" si="831"/>
        <v>0</v>
      </c>
      <c r="EB206" s="336">
        <f t="shared" ref="EB206:EB213" si="839">IF($CU206&lt;0,0,IF(AND($AA206=1,$H206=1,$FU206&lt;&gt;1,EB$2&lt;=$CW206),1,))</f>
        <v>0</v>
      </c>
      <c r="EC206" s="336">
        <f t="shared" ref="EC206:EC213" si="840">IF(AND($H206=1,$AA206=1,$AC206=2,$FU206=1,(SUM($ED206:$EG206)&lt;&gt;1)),IF($CU206&gt;=$AG206,1,),)</f>
        <v>0</v>
      </c>
      <c r="ED206" s="336">
        <f t="shared" ref="ED206:ED213" si="841">IF(AND($H206=1,$AA206=1,$AC206=2,$FU206=1,(SUM(EE206:EG206)&lt;&gt;1)),IF((($CU206-$AG206)/$AG206)&gt;=0.1,1,),)</f>
        <v>0</v>
      </c>
      <c r="EE206" s="336">
        <f t="shared" ref="EE206:EE213" si="842">IF(AND($H206=1,$AA206=1,$AC206=2,$FU206=1,(SUM(EF206:EG206)&lt;&gt;1)),IF((($CU206-$AG206)/$AG206)&gt;=0.2,1,),)</f>
        <v>0</v>
      </c>
      <c r="EF206" s="336">
        <f t="shared" ref="EF206:EF213" si="843">IF(AND($H206=1,$AA206=1,$AC206=2,$FU206=1,(SUM(EG206)&lt;&gt;1)),IF((($CU206-$AG206)/$AG206)&gt;=0.3,1,),)</f>
        <v>0</v>
      </c>
      <c r="EG206" s="390">
        <f t="shared" ref="EG206:EG213" si="844">IF(AND($H206=1,$AA206=1,$AC206=2,$FU206=1),IF((($CU206-$AG206)/$AG206)&gt;=0.4,1,),)</f>
        <v>0</v>
      </c>
      <c r="EH206" s="650">
        <f t="shared" si="676"/>
        <v>0</v>
      </c>
      <c r="EI206" s="650">
        <f>IF($AA206=1,IF(SUM($EH206:EH206)&lt;&gt;1,IF(SUM(GR206,HC206,HL206)&gt;0,1,),),)</f>
        <v>0</v>
      </c>
      <c r="EJ206" s="650">
        <f>IF($AA206=1,IF(SUM($EH206:EI206)&lt;&gt;1,IF(SUM(GS206,HD206,HM206)&gt;0,1,),),)</f>
        <v>0</v>
      </c>
      <c r="EK206" s="650">
        <f>IF($AA206=1,IF(SUM($EH206:EJ206)&lt;&gt;1,IF(SUM(GT206,HE206,HN206)&gt;0,1,),),)</f>
        <v>0</v>
      </c>
      <c r="EL206" s="650">
        <f>IF($AA206=1,IF(SUM($EH206:EK206)&lt;&gt;1,IF(SUM(GU206,GZ206,HF206,HO206)&gt;0,1,),),)</f>
        <v>0</v>
      </c>
      <c r="EM206" s="650">
        <f>IF($AA206=1,IF(SUM($EH206:EK206)&lt;&gt;1,IF(SUM(GV206,HG206,HP206)&gt;0,1,),),)</f>
        <v>0</v>
      </c>
      <c r="EN206" s="650">
        <f>IF($AA206=1,IF(SUM($EH206:EL206)&lt;&gt;1,IF(SUM(GW206,HH206,HQ206)&gt;0,1,),),)</f>
        <v>0</v>
      </c>
      <c r="EO206" s="650">
        <f>IF($AA206=1,IF(SUM($EH206:EM206)&lt;&gt;1,IF(SUM(GX206,HI206,HR206)&gt;0,1,),),)</f>
        <v>0</v>
      </c>
      <c r="EP206" s="650">
        <f>IF($AA206=1,IF(SUM($EH206:EO206)&lt;&gt;1,IF(SUM(GY206,HJ206,HS206,HA206)&gt;0,1,),),)</f>
        <v>0</v>
      </c>
      <c r="EQ206" s="818"/>
      <c r="ER206" s="818"/>
      <c r="ES206" s="818"/>
      <c r="ET206" s="818"/>
      <c r="EU206" s="818"/>
      <c r="EV206" s="818"/>
      <c r="EW206" s="59"/>
      <c r="EX206" s="59"/>
      <c r="EY206" s="59"/>
      <c r="EZ206" s="59"/>
      <c r="FA206" s="59"/>
      <c r="FB206" s="650">
        <f t="shared" ref="FB206:FB213" si="845">IF(AND($H206=1,$AH206="法人"),1,)</f>
        <v>0</v>
      </c>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11"/>
      <c r="GB206" s="59"/>
      <c r="GC206" s="932"/>
      <c r="GD206" s="662"/>
      <c r="GE206" s="512"/>
      <c r="GF206" s="513"/>
      <c r="GG206" s="514"/>
      <c r="GH206" s="514"/>
      <c r="GI206" s="515">
        <f t="shared" ref="GI206:GI213" si="846">IF(AND($H206=1,$GG206&lt;&gt;GH206),ROUND($GH206-$GG206,50),0)</f>
        <v>0</v>
      </c>
      <c r="GJ206" s="516">
        <f t="shared" ref="GJ206:GJ213" si="847">IF(AND($H206=1,$GG206&gt;0),ROUNDDOWN($GI206/$GG206,2),0)</f>
        <v>0</v>
      </c>
      <c r="GK206" s="517">
        <f t="shared" ref="GK206:GK213" si="848">IF($H206=1,$AI206,)</f>
        <v>0</v>
      </c>
      <c r="GL206" s="518">
        <f t="shared" ref="GL206:GL213" si="849">IF(OR(AND($GK206&gt;=1,$GK206&lt;=3),$GK206=6),$AJ206,)</f>
        <v>0</v>
      </c>
      <c r="GM206" s="518">
        <f t="shared" ref="GM206:GM213" si="850">IF(OR($GK206=4,$GK206=7),$AJ206,)</f>
        <v>0</v>
      </c>
      <c r="GN206" s="518">
        <f t="shared" ref="GN206:GN213" si="851">IF($GK206=5,$AJ206,)</f>
        <v>0</v>
      </c>
      <c r="GO206" s="518">
        <f t="shared" ref="GO206:GO213" si="852">IF(AND($GK206&gt;=8,$GK206&lt;=13),$AJ206,)</f>
        <v>0</v>
      </c>
      <c r="GP206" s="517">
        <f t="shared" si="677"/>
        <v>0</v>
      </c>
      <c r="GQ206" s="517">
        <f t="shared" si="678"/>
        <v>0</v>
      </c>
      <c r="GR206" s="517">
        <f>IF($GF206&lt;&gt;1,IF(AND(SUM($GQ206:GQ206)&lt;&gt;1),IF($GI206&gt;=10,1,),),0)</f>
        <v>0</v>
      </c>
      <c r="GS206" s="517">
        <f>IF($GF206&lt;&gt;1,IF(AND(SUM($GQ206:GR206)&lt;&gt;1),IF(AND($GE206=1,$GI206&gt;=4),1,),),0)</f>
        <v>0</v>
      </c>
      <c r="GT206" s="517">
        <f>IF($GF206&lt;&gt;1,IF(AND(SUM($GQ206:GS206)&lt;&gt;1),IF(AND($GE206=1,$GI206&gt;=2),1,),),0)</f>
        <v>0</v>
      </c>
      <c r="GU206" s="517">
        <f>IF($GF206&lt;&gt;1,IF(AND(SUM($GQ206:GT206)&lt;&gt;1),IF(AND($GE206=1,$GI206&gt;0),1,),),0)</f>
        <v>0</v>
      </c>
      <c r="GV206" s="517">
        <f>IF($GF206&lt;&gt;1,IF(AND(SUM($GQ206:GU206)&lt;&gt;1),IF($GI206&gt;=4,1,),),0)</f>
        <v>0</v>
      </c>
      <c r="GW206" s="517">
        <f>IF($GF206&lt;&gt;1,IF(AND(SUM($GQ206:GV206)&lt;&gt;1),IF($GE206=1,1,),),0)</f>
        <v>0</v>
      </c>
      <c r="GX206" s="517">
        <f>IF($GF206&lt;&gt;1,IF(AND(SUM($GQ206:GW206)&lt;&gt;1),IF($GI206&gt;=2,1,),),0)</f>
        <v>0</v>
      </c>
      <c r="GY206" s="517">
        <f>IF($GF206&lt;&gt;1,IF(AND(SUM($GQ206:GX206)&lt;&gt;1),IF($GI206&gt;0,1,),),0)</f>
        <v>0</v>
      </c>
      <c r="GZ206" s="517">
        <f t="shared" si="679"/>
        <v>0</v>
      </c>
      <c r="HA206" s="517">
        <f>IF(AND(SUM($GZ206:GZ206)&lt;&gt;1,$GP206=4,$GF206=1,$GI206&gt;0),1,0)</f>
        <v>0</v>
      </c>
      <c r="HB206" s="517">
        <f t="shared" si="680"/>
        <v>0</v>
      </c>
      <c r="HC206" s="517">
        <f t="shared" si="681"/>
        <v>0</v>
      </c>
      <c r="HD206" s="517">
        <f>IF(AND($GP206=2,SUM($HB206:HC206)&lt;&gt;1),IF(AND($GE206=1,$GJ206&gt;=0.2),1,),)</f>
        <v>0</v>
      </c>
      <c r="HE206" s="517">
        <f>IF(AND($GP206=2,SUM($HB206:HD206)&lt;&gt;1),IF(AND($GE206=1,$GJ206&gt;=0.1),1,),)</f>
        <v>0</v>
      </c>
      <c r="HF206" s="517">
        <f>IF(AND($GP206=2,SUM($HB206:HE206)&lt;&gt;1),IF(AND($GE206=1,$GI206&gt;0),1,),)</f>
        <v>0</v>
      </c>
      <c r="HG206" s="517">
        <f>IF(AND($GP206=2,SUM($HB206:HF206)&lt;&gt;1),IF($GJ206&gt;=0.2,1,),)</f>
        <v>0</v>
      </c>
      <c r="HH206" s="517">
        <f>IF(AND($GP206=2,SUM($HB206:HG206)&lt;&gt;1),IF($GE206=1,1,),)</f>
        <v>0</v>
      </c>
      <c r="HI206" s="517">
        <f>IF(AND($GP206=2,SUM($HB206:HH206)&lt;&gt;1),IF($GJ206&gt;=0.1,1,),)</f>
        <v>0</v>
      </c>
      <c r="HJ206" s="517">
        <f>IF(AND(SUM($HB206:HI206)&lt;&gt;1,$GP206=2,$GI206&gt;0),1,)</f>
        <v>0</v>
      </c>
      <c r="HK206" s="517">
        <f t="shared" si="682"/>
        <v>0</v>
      </c>
      <c r="HL206" s="517">
        <f t="shared" si="683"/>
        <v>0</v>
      </c>
      <c r="HM206" s="517">
        <f>IF(AND($GP206=3,SUM($HK206:HL206)&lt;&gt;1),IF(AND($GE206=1,$GJ206&gt;=0.1),1,),)</f>
        <v>0</v>
      </c>
      <c r="HN206" s="517">
        <f>IF(AND($GP206=3,SUM($HK206:HM206)&lt;&gt;1),IF(AND($GE206=1,$GJ206&gt;=0.05),1,),)</f>
        <v>0</v>
      </c>
      <c r="HO206" s="517">
        <f>IF(AND($GP206=3,SUM($HK206:HN206)&lt;&gt;1),IF(AND($GE206=1,$GI206&gt;0),1,),)</f>
        <v>0</v>
      </c>
      <c r="HP206" s="517">
        <f>IF(AND($GP206=3,SUM($HK206:HO206)&lt;&gt;1),IF($GJ206&gt;=0.1,1,),)</f>
        <v>0</v>
      </c>
      <c r="HQ206" s="517">
        <f>IF(AND($GP206=3,SUM($HK206:HP206)&lt;&gt;1),IF($GE206=1,1,),)</f>
        <v>0</v>
      </c>
      <c r="HR206" s="517">
        <f>IF(AND($GP206=3,SUM($HK206:HQ206)&lt;&gt;1),IF($GJ206&gt;=0.05,1,),)</f>
        <v>0</v>
      </c>
      <c r="HS206" s="517">
        <f>IF(AND(SUM($HK206:HR206)&lt;&gt;1,$GP206=3,$GF206=1,$GI206&gt;0),1,)</f>
        <v>0</v>
      </c>
      <c r="HT206" s="831"/>
      <c r="HU206" s="520">
        <f t="shared" si="684"/>
        <v>0</v>
      </c>
      <c r="HV206" s="521">
        <f t="shared" si="685"/>
        <v>0</v>
      </c>
      <c r="HW206" s="521">
        <f t="shared" si="686"/>
        <v>0</v>
      </c>
      <c r="HX206" s="521">
        <f t="shared" si="687"/>
        <v>0</v>
      </c>
      <c r="HY206" s="521">
        <f t="shared" si="688"/>
        <v>0</v>
      </c>
      <c r="HZ206" s="521">
        <f t="shared" si="689"/>
        <v>0</v>
      </c>
      <c r="IA206" s="521">
        <f t="shared" si="690"/>
        <v>0</v>
      </c>
      <c r="IB206" s="521">
        <f t="shared" si="691"/>
        <v>0</v>
      </c>
      <c r="IC206" s="521">
        <f t="shared" si="692"/>
        <v>0</v>
      </c>
      <c r="ID206" s="521">
        <f t="shared" si="693"/>
        <v>0</v>
      </c>
      <c r="IE206" s="521">
        <f t="shared" si="694"/>
        <v>0</v>
      </c>
      <c r="IF206" s="521">
        <f t="shared" si="695"/>
        <v>0</v>
      </c>
      <c r="IG206" s="521">
        <f t="shared" si="696"/>
        <v>0</v>
      </c>
      <c r="IH206" s="521">
        <f t="shared" si="697"/>
        <v>0</v>
      </c>
      <c r="II206" s="521">
        <f t="shared" si="698"/>
        <v>0</v>
      </c>
      <c r="IJ206" s="521">
        <f t="shared" si="699"/>
        <v>0</v>
      </c>
      <c r="IK206" s="521">
        <f t="shared" si="700"/>
        <v>0</v>
      </c>
      <c r="IL206" s="521">
        <f t="shared" si="701"/>
        <v>0</v>
      </c>
      <c r="IM206" s="521">
        <f t="shared" si="702"/>
        <v>0</v>
      </c>
      <c r="IN206" s="521">
        <f t="shared" ref="IN206:IN213" si="853">IF($H206=1,EH206*$IN$5,0)</f>
        <v>0</v>
      </c>
      <c r="IO206" s="521">
        <f t="shared" ref="IO206:IO213" si="854">IF($H206=1,EI206*$IO$5,0)</f>
        <v>0</v>
      </c>
      <c r="IP206" s="521">
        <f t="shared" ref="IP206:IP213" si="855">IF($H206=1,EJ206*$IP$5,0)</f>
        <v>0</v>
      </c>
      <c r="IQ206" s="521">
        <f t="shared" ref="IQ206:IQ213" si="856">IF($H206=1,EK206*$IQ$5,0)</f>
        <v>0</v>
      </c>
      <c r="IR206" s="521">
        <f t="shared" ref="IR206:IR213" si="857">IF($H206=1,EL206*$IR$5,0)</f>
        <v>0</v>
      </c>
      <c r="IS206" s="521">
        <f t="shared" ref="IS206:IS213" si="858">IF($H206=1,EM206*$IS$5,0)</f>
        <v>0</v>
      </c>
      <c r="IT206" s="521">
        <f t="shared" ref="IT206:IT213" si="859">IF($H206=1,EN206*$IT$5,0)</f>
        <v>0</v>
      </c>
      <c r="IU206" s="521">
        <f t="shared" ref="IU206:IU213" si="860">IF($H206=1,EO206*$IU$5,0)</f>
        <v>0</v>
      </c>
      <c r="IV206" s="521">
        <f t="shared" ref="IV206:IV213" si="861">IF($H206=1,EP206*$IV$5,0)</f>
        <v>0</v>
      </c>
      <c r="IW206" s="823">
        <f t="shared" ref="IW206:IW213" si="862">IF($H206=1,EQ206*$IW$5,0)</f>
        <v>0</v>
      </c>
      <c r="IX206" s="521">
        <f t="shared" ref="IX206:IX213" si="863">IF($ER206=1,IF($H206=1,ER206*IX$5,0),)</f>
        <v>0</v>
      </c>
      <c r="IY206" s="521">
        <f t="shared" ref="IY206:IY213" si="864">IF($ES206=1,IF($H206=1,$ES206*IY$5,0),)</f>
        <v>0</v>
      </c>
      <c r="IZ206" s="823">
        <f t="shared" si="703"/>
        <v>0</v>
      </c>
      <c r="JA206" s="521">
        <f t="shared" ref="JA206:JA213" si="865">IF($EU206=1,IF($H206=1,$EU206*JA$5,0),)</f>
        <v>0</v>
      </c>
      <c r="JB206" s="521">
        <f t="shared" ref="JB206:JB213" si="866">IF($EV206=1,IF($H206=1,$EV206*JB$5,0),)</f>
        <v>0</v>
      </c>
      <c r="JC206" s="521">
        <f t="shared" ref="JC206:JC213" si="867">IF($H206=1,$EW206*JC$5,0)</f>
        <v>0</v>
      </c>
      <c r="JD206" s="521">
        <f t="shared" si="704"/>
        <v>0</v>
      </c>
      <c r="JE206" s="521">
        <f t="shared" si="705"/>
        <v>0</v>
      </c>
      <c r="JF206" s="521">
        <f t="shared" si="706"/>
        <v>0</v>
      </c>
      <c r="JG206" s="521">
        <f t="shared" si="707"/>
        <v>0</v>
      </c>
      <c r="JH206" s="521">
        <f t="shared" si="708"/>
        <v>0</v>
      </c>
      <c r="JI206" s="521">
        <f t="shared" si="709"/>
        <v>0</v>
      </c>
      <c r="JJ206" s="521">
        <f t="shared" si="710"/>
        <v>0</v>
      </c>
      <c r="JK206" s="521">
        <f t="shared" si="711"/>
        <v>0</v>
      </c>
      <c r="JL206" s="521">
        <f t="shared" si="712"/>
        <v>0</v>
      </c>
      <c r="JM206" s="521">
        <f t="shared" si="713"/>
        <v>0</v>
      </c>
      <c r="JN206" s="521">
        <f t="shared" si="714"/>
        <v>0</v>
      </c>
      <c r="JO206" s="521">
        <f t="shared" si="715"/>
        <v>0</v>
      </c>
      <c r="JP206" s="521">
        <f t="shared" si="716"/>
        <v>0</v>
      </c>
      <c r="JQ206" s="521">
        <f t="shared" si="717"/>
        <v>0</v>
      </c>
      <c r="JR206" s="521">
        <f t="shared" si="718"/>
        <v>0</v>
      </c>
      <c r="JS206" s="521">
        <f t="shared" si="719"/>
        <v>0</v>
      </c>
      <c r="JT206" s="521">
        <f t="shared" si="720"/>
        <v>0</v>
      </c>
      <c r="JU206" s="521">
        <f t="shared" si="721"/>
        <v>0</v>
      </c>
      <c r="JV206" s="521">
        <f t="shared" si="722"/>
        <v>0</v>
      </c>
      <c r="JW206" s="521">
        <f t="shared" si="723"/>
        <v>0</v>
      </c>
      <c r="JX206" s="521">
        <f t="shared" si="724"/>
        <v>0</v>
      </c>
      <c r="JY206" s="521">
        <f t="shared" si="725"/>
        <v>0</v>
      </c>
      <c r="JZ206" s="521">
        <f t="shared" si="726"/>
        <v>0</v>
      </c>
      <c r="KA206" s="521">
        <f t="shared" si="727"/>
        <v>0</v>
      </c>
      <c r="KB206" s="521">
        <f t="shared" si="728"/>
        <v>0</v>
      </c>
      <c r="KC206" s="521">
        <f t="shared" si="729"/>
        <v>0</v>
      </c>
      <c r="KD206" s="521">
        <f t="shared" si="730"/>
        <v>0</v>
      </c>
      <c r="KE206" s="521">
        <f t="shared" si="731"/>
        <v>0</v>
      </c>
      <c r="KF206" s="521">
        <f t="shared" ref="KF206:KF213" si="868">IF($H206=1,IF($FZ206&gt;=3,3,$FZ206*KF$5),0)</f>
        <v>0</v>
      </c>
      <c r="KG206" s="521">
        <f t="shared" si="732"/>
        <v>0</v>
      </c>
      <c r="KH206" s="521">
        <f t="shared" si="733"/>
        <v>0</v>
      </c>
      <c r="KI206" s="522">
        <f t="shared" si="734"/>
        <v>0</v>
      </c>
      <c r="KJ206" s="521">
        <f t="shared" ref="KJ206:KJ213" si="869">IF(F206=1,SUMIF($C$14:$C$213,C206,$H$14:$H$213),0)</f>
        <v>0</v>
      </c>
      <c r="KK206" s="760">
        <f>IF(H206=1,VLOOKUP(C206,'総括表 (A表)'!$E$12:$AW$542,42,FALSE),)</f>
        <v>0</v>
      </c>
      <c r="KL206" s="524">
        <f t="shared" si="735"/>
        <v>0</v>
      </c>
      <c r="KM206" s="521" t="str">
        <f t="shared" ref="KM206:KM213" si="870">IF((SUM($IN206:$IS206,$IU206:$IV206)&gt;0),IF($DF206=1,"○","×"),"")</f>
        <v/>
      </c>
      <c r="KN206" s="521" t="str">
        <f t="shared" ref="KN206:KN213" si="871">IF($DF206=1,IF(AND($GG206&gt;=0,$GH206&gt;0),"○","×"),"")</f>
        <v/>
      </c>
      <c r="KO206" s="521" t="str">
        <f t="shared" si="736"/>
        <v/>
      </c>
      <c r="KP206" s="521" t="str">
        <f t="shared" ref="KP206:KP213" si="872">IF(SUM($EY206,$FA206)&gt;0,IF($DH206=1,"○","×"),"")</f>
        <v/>
      </c>
      <c r="KQ206" s="521" t="str">
        <f t="shared" ref="KQ206:KQ213" si="873">IF(SUM($FC206)&gt;0,IF($DI206=1,"○","×"),"")</f>
        <v/>
      </c>
      <c r="KR206" s="521" t="str">
        <f t="shared" ref="KR206:KR213" si="874">IF(SUM($FF206)&gt;0,IF($DJ206=1,"○","×"),"")</f>
        <v/>
      </c>
      <c r="KS206" s="521" t="str">
        <f t="shared" ref="KS206:KS213" si="875">IF(SUM($FJ206,$FL206)&gt;0,IF($DK206=1,"○","×"),"")</f>
        <v/>
      </c>
      <c r="KT206" s="521" t="str">
        <f t="shared" ref="KT206:KT213" si="876">IF(SUM($FM206:$FO206)&gt;0,IF($DL206=1,"○","×"),"")</f>
        <v/>
      </c>
      <c r="KU206" s="760" t="str">
        <f t="shared" ref="KU206:KU213" si="877">IF($FP206=1,IF($DM206=1,"○","×"),"")</f>
        <v/>
      </c>
      <c r="KV206" s="521" t="str">
        <f t="shared" ref="KV206:KV213" si="878">IF((SUM($DO206:$DU206)&gt;0),IF(AND(OR(S206=1,T206=1),$CP206=1),"○",""),"")</f>
        <v/>
      </c>
      <c r="KW206" s="520">
        <f t="shared" ref="KW206:KW213" si="879">IF(AND($S206=1,$AA206=2),1,0)</f>
        <v>0</v>
      </c>
      <c r="KX206" s="521" t="str">
        <f t="shared" si="737"/>
        <v/>
      </c>
      <c r="KY206" s="525">
        <f t="shared" ref="KY206:KY213" si="880">IF(AND($S206=1,$AR206&lt;&gt;""),IF($AP206&lt;&gt;1,IF(AND(5&lt;=BN206,BN206&lt;=20),"○",IF(OR(AND(4&lt;=BN206,BN206&lt;=24),OR(AN206=30,AN206=31)),"△","×")),IF(AND(AP206=1,5&lt;=BO206,BO206&lt;=20),"中古○",IF(AND(4&lt;=BO206,BO206&lt;=24),"中古△","×"))),)</f>
        <v>0</v>
      </c>
      <c r="KZ206" s="521" t="str">
        <f t="shared" ref="KZ206:KZ213" si="881">IF(AR206&lt;&gt;"",IF(AW206&gt;0,"○","×"),"")</f>
        <v/>
      </c>
      <c r="LA206" s="760" t="str">
        <f t="shared" ref="LA206:LA213" si="882">IF(AND($H206=1,$S206=1),IF($CY206&lt;=0,"△",IF(OR($DC206-$CY206&gt;=4,$DD206&gt;=0.3),"○","×")),"")</f>
        <v/>
      </c>
      <c r="LB206" s="526" t="str">
        <f t="shared" ref="LB206:LB213" si="883">IF(COUNTIF($KX206:$LA206,"×")&gt;=1,"×",IF(COUNTIF($KM206:$KV206,"×")&gt;=1,"×","○"))</f>
        <v>○</v>
      </c>
      <c r="LC206" s="520">
        <f t="shared" si="738"/>
        <v>0</v>
      </c>
      <c r="LD206" s="527">
        <f t="shared" si="739"/>
        <v>0</v>
      </c>
      <c r="LE206" s="527" t="str">
        <f t="shared" si="740"/>
        <v/>
      </c>
      <c r="LF206" s="761" t="str">
        <f t="shared" si="741"/>
        <v/>
      </c>
      <c r="LG206" s="735" t="str">
        <f t="shared" ref="LG206:LG213" si="884">IF($AA206&gt;0,IF(SUMIFS($LI$14:$LI$213,$E$14:$E$213,E206)&lt;SUMIFS($LJ$14:$LJ$213,$E$14:$E$213,E206),$LF206*SUMIFS($LI$14:$LI$213,$E$14:$E$213,E206)/SUMIFS($LJ$14:$LJ$213,$E$14:$E$213,E206),$LF206))</f>
        <v/>
      </c>
      <c r="LH206" s="530" t="str">
        <f t="shared" ref="LH206:LH213" si="885">IF($BC206&lt;=$LG206,"○","×")</f>
        <v>○</v>
      </c>
      <c r="LI206" s="736">
        <f t="shared" ref="LI206:LI213" si="886">IF(AND($S206=1,$AA206=2),1000000,IF(AND($S206=1,$AA206=1),15000000,0))</f>
        <v>0</v>
      </c>
      <c r="LJ206" s="761">
        <f t="shared" ref="LJ206:LJ213" si="887">IF($S206=1,SUMIF($E$14:$E$213,$E206,$LF$14:$LF$213),0)</f>
        <v>0</v>
      </c>
      <c r="LK206" s="532">
        <f t="shared" si="742"/>
        <v>0</v>
      </c>
      <c r="LL206" s="533" t="str">
        <f t="shared" si="743"/>
        <v>○</v>
      </c>
      <c r="LM206" s="600">
        <f t="shared" ref="LM206:LM213" si="888">IF(AND($H206=1,$S206=1),SUMIF($E$14:$E$213,E206,$BB$14:$BB$213),0)</f>
        <v>0</v>
      </c>
      <c r="LN206" s="602" t="str">
        <f t="shared" si="744"/>
        <v>○</v>
      </c>
      <c r="LO206" s="608">
        <f t="shared" ref="LO206:LO213" si="889">IF(AND($T206=1,$AA206=2),1,0)</f>
        <v>0</v>
      </c>
      <c r="LP206" s="521" t="str">
        <f t="shared" ref="LP206:LP213" si="890">IF(AND($T206=1,$AR206&lt;&gt;""),IF($BZ206&gt;=500000,"○","×"),"")</f>
        <v/>
      </c>
      <c r="LQ206" s="607">
        <f t="shared" ref="LQ206:LQ213" si="891">IF(AND($T206=1,$AR206&lt;&gt;""),IF($AP206&lt;&gt;1,IF(AND(5&lt;=CH206,CH206&lt;=20),"○",IF(OR(AND(4&lt;=CH206,
CH206&lt;=24),OR(AN206=30,AN206=31)),"△","×")),IF(AND(AP206=1,5&lt;=CI206,CI206&lt;=20),
"中古○",IF(AND(4&lt;=CI206,CI206&lt;=24),"中古△","×"))),)</f>
        <v>0</v>
      </c>
      <c r="LR206" s="521" t="str">
        <f t="shared" ref="LR206:LR213" si="892">IF(AND($T206=1,$AR206&lt;&gt;""),IF($BY206&gt;0,"○","×"),"")</f>
        <v/>
      </c>
      <c r="LS206" s="519" t="str">
        <f t="shared" ref="LS206:LS213" si="893">IF(AND($H206=1,$T206=1),IF($CY206&lt;=0,"△",IF(OR($CY206-$DE206&gt;=4,$DD206&gt;=0.3),"○","×")),"")</f>
        <v/>
      </c>
      <c r="LT206" s="526" t="str">
        <f t="shared" ref="LT206:LT213" si="894">IF(COUNTIF($LP206:$LS206,"×")&gt;=1,"×",IF(COUNTIF($KM206:$KV206,"×")&gt;=1,"×","○"))</f>
        <v>○</v>
      </c>
      <c r="LU206" s="601" t="str">
        <f t="shared" si="745"/>
        <v/>
      </c>
      <c r="LV206" s="601">
        <f t="shared" si="746"/>
        <v>0</v>
      </c>
      <c r="LW206" s="761">
        <f t="shared" ref="LW206:LW213" si="895">IF(AND($T206=1,$MI206&lt;=84,$MI206&gt;=48),ROUNDDOWN(CA206*3/7,0),IF(AND($T206=1,$MI206&gt;=36,$MI206&lt;48),ROUNDDOWN(CA206*$MI206/84*0.75,0),0))</f>
        <v>0</v>
      </c>
      <c r="LX206" s="735">
        <f t="shared" ref="LX206:LX213" si="896">IF(CA206&gt;0,IF(SUMIFS($LZ$14:$LZ$213,$E$14:$E$213,E206)&lt;SUMIFS($MA$14:$MA$213,$E$14:$E$213,E206),$LW206*SUMIFS($LZ$14:$LZ$213,$E$14:$E$213,E206)/SUMIFS($MA$14:$MA$213,$E$14:$E$213,E206),$LW206),)</f>
        <v>0</v>
      </c>
      <c r="LY206" s="530" t="str">
        <f t="shared" ref="LY206:LY213" si="897">IF($CB206&lt;=$LX206,"○","×")</f>
        <v>○</v>
      </c>
      <c r="LZ206" s="736">
        <f t="shared" ref="LZ206:LZ213" si="898">IF(AND($T206=1,H206=1),IF(AA206=2,1000000,15000000),)</f>
        <v>0</v>
      </c>
      <c r="MA206" s="761">
        <f t="shared" ref="MA206:MA213" si="899">IF(AND($H206=1,$T206=1),SUMIF($E$14:$E$213,$E206,$LW$14:$LW$213),0)</f>
        <v>0</v>
      </c>
      <c r="MB206" s="532">
        <f t="shared" ref="MB206:MB213" si="900">IF(AND($H206=1,$T206=1),SUMIF($E$14:$E$213,$E206,$CC$14:$CC$213),0)</f>
        <v>0</v>
      </c>
      <c r="MC206" s="533" t="str">
        <f t="shared" si="747"/>
        <v>○</v>
      </c>
      <c r="MD206" s="473">
        <f>IF(AND($H206=1,$T206=1),SUMIF($E$14:$E$213,E206,$CA$14:CA405),0)</f>
        <v>0</v>
      </c>
      <c r="ME206" s="856" t="str">
        <f t="shared" ref="ME206:ME213" si="901">IF(OR($LT206="×",$LY206="×",$MC206="×"),"×","○")</f>
        <v>○</v>
      </c>
      <c r="MF206" s="869" t="str">
        <f t="shared" si="748"/>
        <v/>
      </c>
      <c r="MG206" s="870" t="str">
        <f t="shared" ref="MG206:MG213" si="902">IF(AND($H206=1,AE206&gt;0,$AC206=2),DATEDIF($AE206,$AF$2,"Yd"),"")</f>
        <v/>
      </c>
      <c r="MH206" s="871" t="str">
        <f t="shared" ref="MH206:MH213" si="903">IF(AND($H206=1,AE206&gt;0,$AC206=2,$MG206&gt;0),$MF206+1,MF206)</f>
        <v/>
      </c>
      <c r="MI206" s="872" t="str">
        <f t="shared" si="749"/>
        <v/>
      </c>
      <c r="MJ206" s="873" t="str">
        <f t="shared" ref="MJ206:MJ213" si="904">IF(AND($BR206&gt;0,$BS206&gt;0),DATEDIF($BR206,$BS206+1,"Y"),"")</f>
        <v/>
      </c>
      <c r="MK206" s="874">
        <f t="shared" ref="MK206:MK213" si="905">IFERROR(ROUND($DC206*(1.3*((CK206-(CZ206+MJ206))/3)),0),0)</f>
        <v>0</v>
      </c>
    </row>
    <row r="207" spans="1:349" s="739" customFormat="1" ht="18.649999999999999" customHeight="1">
      <c r="A207" s="610">
        <f t="shared" si="815"/>
        <v>0</v>
      </c>
      <c r="B207" s="610">
        <f t="shared" si="816"/>
        <v>0</v>
      </c>
      <c r="C207" s="610">
        <f t="shared" si="817"/>
        <v>0</v>
      </c>
      <c r="D207" s="610">
        <f t="shared" si="818"/>
        <v>0</v>
      </c>
      <c r="E207" s="610">
        <f t="shared" si="819"/>
        <v>0</v>
      </c>
      <c r="F207" s="610">
        <f t="shared" si="820"/>
        <v>0</v>
      </c>
      <c r="G207" s="610">
        <f t="shared" si="821"/>
        <v>0</v>
      </c>
      <c r="H207" s="610">
        <f t="shared" si="822"/>
        <v>0</v>
      </c>
      <c r="I207" s="611">
        <f t="shared" si="832"/>
        <v>194</v>
      </c>
      <c r="J207" s="719"/>
      <c r="K207" s="720"/>
      <c r="L207" s="720"/>
      <c r="M207" s="720"/>
      <c r="N207" s="924"/>
      <c r="O207" s="918"/>
      <c r="P207" s="742"/>
      <c r="Q207" s="637">
        <f t="shared" ref="Q207:Q213" si="906">IFERROR(IF($P207=1,"都市農業地域",IF($P207=2,"平地農業地域",IF($P207=3,"中間農業地域",IF($P207=4,"山間農業地域",0)))),0)</f>
        <v>0</v>
      </c>
      <c r="R207" s="723"/>
      <c r="S207" s="724"/>
      <c r="T207" s="724"/>
      <c r="U207" s="724"/>
      <c r="V207" s="762">
        <f t="shared" si="823"/>
        <v>0</v>
      </c>
      <c r="W207" s="741"/>
      <c r="X207" s="745"/>
      <c r="Y207" s="745"/>
      <c r="Z207" s="741"/>
      <c r="AA207" s="639" t="str">
        <f t="shared" ref="AA207:AA213" si="907">IF($AC207="","",IF($AC207=5,2,1))</f>
        <v/>
      </c>
      <c r="AB207" s="640" t="str">
        <f t="shared" ref="AB207:AB213" si="908">IF($AC207=5,"100万円",IF(OR($S207=1,$T207=1),"1,500万円",""))</f>
        <v/>
      </c>
      <c r="AC207" s="731"/>
      <c r="AD207" s="641">
        <f t="shared" ref="AD207:AD213" si="909">IFERROR(IF($AC207=1,"認定農業者",IF($AC207=2,"認定就農者",IF($AC207=3,"集落営農組織(任意組織)",IF($AC207=4,"市町村基本構想に示す目標水準を達成している農業者",IF($AC207=5,"市町村が認める者",0))))),0)</f>
        <v>0</v>
      </c>
      <c r="AE207" s="729"/>
      <c r="AF207" s="728">
        <f>'整理番号表 （R6時） '!$AC207</f>
        <v>0</v>
      </c>
      <c r="AG207" s="730">
        <f t="shared" si="824"/>
        <v>0</v>
      </c>
      <c r="AH207" s="731"/>
      <c r="AI207" s="731"/>
      <c r="AJ207" s="639">
        <f>IF(AI207&lt;&gt;0,VLOOKUP(AI207,'整理番号表 （R6時） '!$B$20:$F$47,2,FALSE),)</f>
        <v>0</v>
      </c>
      <c r="AK207" s="733"/>
      <c r="AL207" s="733"/>
      <c r="AM207" s="733"/>
      <c r="AN207" s="752"/>
      <c r="AO207" s="644" t="str">
        <f>IF(AND($S207=1,$AN207&lt;&gt;0),VLOOKUP(AN207,'整理番号表 （R6時） '!$P$6:$Q$39,2,FALSE),IF(AND($T207=1,$AN207&gt;0,$AN207&lt;=8),VLOOKUP($AN207,'整理番号表 （R6時） '!$P$6:$Q$13,2,FALSE),IF($AN207&gt;=9,"ﾘｰｽは1～8の数字を選択","")))</f>
        <v/>
      </c>
      <c r="AP207" s="865"/>
      <c r="AQ207" s="645">
        <f t="shared" ref="AQ207:AQ213" si="910">IF(AR207&lt;&gt;"",IF(OR(Z207&lt;&gt;Z206,W207&lt;&gt;W206),1,AQ206+1),0)</f>
        <v>0</v>
      </c>
      <c r="AR207" s="810"/>
      <c r="AS207" s="741"/>
      <c r="AT207" s="756"/>
      <c r="AU207" s="757"/>
      <c r="AV207" s="755"/>
      <c r="AW207" s="752"/>
      <c r="AX207" s="751">
        <f>IF(AW207&lt;&gt;0,VLOOKUP(AW207,'整理番号表 （R6時） '!$P$43:$R$49,2,FALSE),)</f>
        <v>0</v>
      </c>
      <c r="AY207" s="758"/>
      <c r="AZ207" s="757"/>
      <c r="BA207" s="755"/>
      <c r="BB207" s="754"/>
      <c r="BC207" s="759">
        <f t="shared" ref="BC207:BC213" si="911">IF($LG207&gt;0,IFERROR(ROUNDDOWN($LG207,-3),0),"")</f>
        <v>0</v>
      </c>
      <c r="BD207" s="763">
        <f t="shared" si="833"/>
        <v>0</v>
      </c>
      <c r="BE207" s="759">
        <f t="shared" ref="BE207:BE213" si="912">$BB207-BD207-SUM($BF207:$BH207)</f>
        <v>0</v>
      </c>
      <c r="BF207" s="508"/>
      <c r="BG207" s="508"/>
      <c r="BH207" s="508"/>
      <c r="BI207" s="509"/>
      <c r="BJ207" s="770" t="str">
        <f t="shared" ref="BJ207:BJ213" si="913">IF(BB207&gt;0,IF(AND(BA207=1,BI207="控除不可"),"該当なし",IF(AND(OR(BA207=1,BA207=2),BI207="80%控除対象"),ROUNDDOWN(BB207*8/110,0),IF(AND(BA207=1,BI207="全額控除"),ROUNDDOWN(BB207*10/110,0),IF(OR(BA207=2,BA207=3),"該当なし","含税額")))),"")</f>
        <v/>
      </c>
      <c r="BK207" s="772" t="str">
        <f t="shared" ref="BK207:BK213" si="914">IF(BB207&gt;0,IF(AND(BA207=1,BI207="控除不可"),"",IF(AND(OR(BA207=1,BA207=2),BI207="80%控除対象"),ROUNDDOWN(BD207*8/102,0),IF(AND(BA207=1,BI207="全額控除"),ROUNDDOWN(BD207*10/100,0),IF(BA207=2,"","")))),"")</f>
        <v/>
      </c>
      <c r="BL207" s="648">
        <f t="shared" ref="BL207:BL213" si="915">IF(BB207&lt;&gt;0,BD207/BB207,)</f>
        <v>0</v>
      </c>
      <c r="BM207" s="836"/>
      <c r="BN207" s="748"/>
      <c r="BO207" s="593"/>
      <c r="BP207" s="902"/>
      <c r="BQ207" s="756"/>
      <c r="BR207" s="756"/>
      <c r="BS207" s="756"/>
      <c r="BT207" s="929" t="str">
        <f t="shared" si="825"/>
        <v/>
      </c>
      <c r="BU207" s="911"/>
      <c r="BV207" s="752"/>
      <c r="BW207" s="751">
        <f>IF(BV207&lt;&gt;0,VLOOKUP(BV207,'整理番号表 （R6時） '!$P$43:$R$49,2,FALSE),)</f>
        <v>0</v>
      </c>
      <c r="BX207" s="758"/>
      <c r="BY207" s="757"/>
      <c r="BZ207" s="759" t="str">
        <f t="shared" ref="BZ207:BZ213" si="916">IFERROR(IF($T207=1,ROUNDDOWN(CA207*1.1,-3),""),0)</f>
        <v/>
      </c>
      <c r="CA207" s="712"/>
      <c r="CB207" s="759">
        <f t="shared" ref="CB207:CB213" si="917">IF($LX207&gt;0,IFERROR(ROUNDDOWN($LX207,-3),0),0)</f>
        <v>0</v>
      </c>
      <c r="CC207" s="763" t="str">
        <f t="shared" si="834"/>
        <v/>
      </c>
      <c r="CD207" s="754"/>
      <c r="CE207" s="754"/>
      <c r="CF207" s="759">
        <f t="shared" ref="CF207:CF213" si="918">IFERROR(BZ207-CC207-SUM(CD207,CE207),0)</f>
        <v>0</v>
      </c>
      <c r="CG207" s="748"/>
      <c r="CH207" s="748"/>
      <c r="CI207" s="622"/>
      <c r="CJ207" s="853"/>
      <c r="CK207" s="854"/>
      <c r="CL207" s="665" t="str">
        <f t="shared" ref="CL207:CL213" si="919">IF(AND($MJ207&gt;=3,$CJ207&gt;=ROUNDDOWN($DC207*1.3,4),BT207&lt;&gt;""),1,"")</f>
        <v/>
      </c>
      <c r="CM207" s="666" t="str">
        <f t="shared" si="835"/>
        <v/>
      </c>
      <c r="CN207" s="744"/>
      <c r="CO207" s="496"/>
      <c r="CP207" s="762" t="str">
        <f t="shared" si="836"/>
        <v/>
      </c>
      <c r="CQ207" s="740"/>
      <c r="CR207" s="749"/>
      <c r="CS207" s="740"/>
      <c r="CT207" s="740"/>
      <c r="CU207" s="740"/>
      <c r="CV207" s="649" t="str">
        <f t="shared" ref="CV207:CV213" si="920">IF(CU207&lt;&gt;"",IF(CQ207&gt;0,IF(CR207=6,ROUNDDOWN((CU207-CQ207)/ABS(CQ207),2),IF(CR207=5,ROUNDDOWN((CU207-CQ207)/ABS(CQ207)*3/4,2),"")),"-"),"")</f>
        <v/>
      </c>
      <c r="CW207" s="547">
        <f t="shared" ref="CW207:CW213" si="921">IF(CQ207&gt;0,IF(CR207=6,ROUNDDOWN((CU207-CQ207),2),IF(CR207=5,ROUNDDOWN((CU207-CQ207)*3/4,2),"")),IF(CU207&gt;0,CU207,0))</f>
        <v>0</v>
      </c>
      <c r="CX207" s="762" t="str">
        <f t="shared" si="837"/>
        <v/>
      </c>
      <c r="CY207" s="715"/>
      <c r="CZ207" s="740"/>
      <c r="DA207" s="715"/>
      <c r="DB207" s="715"/>
      <c r="DC207" s="714"/>
      <c r="DD207" s="649" t="str">
        <f t="shared" ref="DD207:DD213" si="922">IF(DC207&lt;&gt;"",IF(CY207&gt;0,IF(CZ207=6,ROUNDDOWN((DC207-CY207)/ABS(CY207),2),IF(CZ207=5,ROUNDDOWN((DC207-CY207)/ABS(CY207)*3/4,2),"")),"-"),"")</f>
        <v/>
      </c>
      <c r="DE207" s="547" t="str">
        <f t="shared" ref="DE207:DE213" si="923">IF(CY207&gt;0,IF(OR($CZ207=5,$CZ207=6),ROUNDDOWN((DC207-CY207),2),IF(DC207&gt;0,DC207,0)),"")</f>
        <v/>
      </c>
      <c r="DF207" s="762">
        <f t="shared" ref="DF207:DF213" si="924">IF(OR(EH207=1,EI207=1,EJ207=1,EK207=1,EL207=1,EM207=1,EO207=1,EP207=1),1,)</f>
        <v>0</v>
      </c>
      <c r="DG207" s="762" t="str">
        <f t="shared" ref="DG207:DG213" si="925">IF(OR(ES207=1,ET207=1),1,"")</f>
        <v/>
      </c>
      <c r="DH207" s="762">
        <f t="shared" ref="DH207:DH213" si="926">IF(OR(EY207=1,FA207=1),1,)</f>
        <v>0</v>
      </c>
      <c r="DI207" s="762">
        <f t="shared" ref="DI207:DI213" si="927">IF(FC207=1,1,)</f>
        <v>0</v>
      </c>
      <c r="DJ207" s="762">
        <f t="shared" ref="DJ207:DJ213" si="928">IF(FF207=1,1,)</f>
        <v>0</v>
      </c>
      <c r="DK207" s="762">
        <f t="shared" ref="DK207:DK213" si="929">IF(OR(FJ207=1,FL207=1),1,0)</f>
        <v>0</v>
      </c>
      <c r="DL207" s="762">
        <f t="shared" ref="DL207:DL213" si="930">IF(OR(FM207=1,FN207=1,FO207=1),1,)</f>
        <v>0</v>
      </c>
      <c r="DM207" s="762" t="str">
        <f t="shared" ref="DM207:DM213" si="931">IF($FP207&lt;&gt;1,"",1)</f>
        <v/>
      </c>
      <c r="DN207" s="855"/>
      <c r="DO207" s="661">
        <f t="shared" si="830"/>
        <v>0</v>
      </c>
      <c r="DP207" s="336">
        <f t="shared" si="830"/>
        <v>0</v>
      </c>
      <c r="DQ207" s="336">
        <f t="shared" si="830"/>
        <v>0</v>
      </c>
      <c r="DR207" s="336">
        <f t="shared" si="830"/>
        <v>0</v>
      </c>
      <c r="DS207" s="336">
        <f t="shared" si="830"/>
        <v>0</v>
      </c>
      <c r="DT207" s="336">
        <f t="shared" si="830"/>
        <v>0</v>
      </c>
      <c r="DU207" s="336">
        <f t="shared" si="838"/>
        <v>0</v>
      </c>
      <c r="DV207" s="336">
        <f t="shared" si="831"/>
        <v>0</v>
      </c>
      <c r="DW207" s="336">
        <f t="shared" si="831"/>
        <v>0</v>
      </c>
      <c r="DX207" s="336">
        <f t="shared" si="831"/>
        <v>0</v>
      </c>
      <c r="DY207" s="336">
        <f t="shared" si="831"/>
        <v>0</v>
      </c>
      <c r="DZ207" s="336">
        <f t="shared" si="831"/>
        <v>0</v>
      </c>
      <c r="EA207" s="336">
        <f t="shared" si="831"/>
        <v>0</v>
      </c>
      <c r="EB207" s="336">
        <f t="shared" si="839"/>
        <v>0</v>
      </c>
      <c r="EC207" s="336">
        <f t="shared" si="840"/>
        <v>0</v>
      </c>
      <c r="ED207" s="336">
        <f t="shared" si="841"/>
        <v>0</v>
      </c>
      <c r="EE207" s="336">
        <f t="shared" si="842"/>
        <v>0</v>
      </c>
      <c r="EF207" s="336">
        <f t="shared" si="843"/>
        <v>0</v>
      </c>
      <c r="EG207" s="390">
        <f t="shared" si="844"/>
        <v>0</v>
      </c>
      <c r="EH207" s="650">
        <f t="shared" ref="EH207:EH213" si="932">IF($AA207=1,IF(SUM(GQ207,HB207,HK207)&gt;0,1,),)</f>
        <v>0</v>
      </c>
      <c r="EI207" s="650">
        <f>IF($AA207=1,IF(SUM($EH207:EH207)&lt;&gt;1,IF(SUM(GR207,HC207,HL207)&gt;0,1,),),)</f>
        <v>0</v>
      </c>
      <c r="EJ207" s="650">
        <f>IF($AA207=1,IF(SUM($EH207:EI207)&lt;&gt;1,IF(SUM(GS207,HD207,HM207)&gt;0,1,),),)</f>
        <v>0</v>
      </c>
      <c r="EK207" s="650">
        <f>IF($AA207=1,IF(SUM($EH207:EJ207)&lt;&gt;1,IF(SUM(GT207,HE207,HN207)&gt;0,1,),),)</f>
        <v>0</v>
      </c>
      <c r="EL207" s="650">
        <f>IF($AA207=1,IF(SUM($EH207:EK207)&lt;&gt;1,IF(SUM(GU207,GZ207,HF207,HO207)&gt;0,1,),),)</f>
        <v>0</v>
      </c>
      <c r="EM207" s="650">
        <f>IF($AA207=1,IF(SUM($EH207:EK207)&lt;&gt;1,IF(SUM(GV207,HG207,HP207)&gt;0,1,),),)</f>
        <v>0</v>
      </c>
      <c r="EN207" s="650">
        <f>IF($AA207=1,IF(SUM($EH207:EL207)&lt;&gt;1,IF(SUM(GW207,HH207,HQ207)&gt;0,1,),),)</f>
        <v>0</v>
      </c>
      <c r="EO207" s="650">
        <f>IF($AA207=1,IF(SUM($EH207:EM207)&lt;&gt;1,IF(SUM(GX207,HI207,HR207)&gt;0,1,),),)</f>
        <v>0</v>
      </c>
      <c r="EP207" s="650">
        <f>IF($AA207=1,IF(SUM($EH207:EO207)&lt;&gt;1,IF(SUM(GY207,HJ207,HS207,HA207)&gt;0,1,),),)</f>
        <v>0</v>
      </c>
      <c r="EQ207" s="818"/>
      <c r="ER207" s="818"/>
      <c r="ES207" s="818"/>
      <c r="ET207" s="818"/>
      <c r="EU207" s="818"/>
      <c r="EV207" s="818"/>
      <c r="EW207" s="59"/>
      <c r="EX207" s="59"/>
      <c r="EY207" s="59"/>
      <c r="EZ207" s="59"/>
      <c r="FA207" s="59"/>
      <c r="FB207" s="650">
        <f t="shared" si="845"/>
        <v>0</v>
      </c>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11"/>
      <c r="GB207" s="59"/>
      <c r="GC207" s="932"/>
      <c r="GD207" s="662"/>
      <c r="GE207" s="512"/>
      <c r="GF207" s="513"/>
      <c r="GG207" s="514"/>
      <c r="GH207" s="514"/>
      <c r="GI207" s="515">
        <f t="shared" si="846"/>
        <v>0</v>
      </c>
      <c r="GJ207" s="516">
        <f t="shared" si="847"/>
        <v>0</v>
      </c>
      <c r="GK207" s="517">
        <f t="shared" si="848"/>
        <v>0</v>
      </c>
      <c r="GL207" s="518">
        <f t="shared" si="849"/>
        <v>0</v>
      </c>
      <c r="GM207" s="518">
        <f t="shared" si="850"/>
        <v>0</v>
      </c>
      <c r="GN207" s="518">
        <f t="shared" si="851"/>
        <v>0</v>
      </c>
      <c r="GO207" s="518">
        <f t="shared" si="852"/>
        <v>0</v>
      </c>
      <c r="GP207" s="517">
        <f t="shared" ref="GP207:GP213" si="933">IF($GL207&lt;&gt;0,1,IF($GM207&lt;&gt;0,2,IF($GN207&lt;&gt;0,3,IF($GO207&lt;&gt;0,4,))))</f>
        <v>0</v>
      </c>
      <c r="GQ207" s="517">
        <f t="shared" ref="GQ207:GQ213" si="934">IF(AND($GF207&lt;&gt;1,$GI207&gt;=20),1,)</f>
        <v>0</v>
      </c>
      <c r="GR207" s="517">
        <f>IF($GF207&lt;&gt;1,IF(AND(SUM($GQ207:GQ207)&lt;&gt;1),IF($GI207&gt;=10,1,),),0)</f>
        <v>0</v>
      </c>
      <c r="GS207" s="517">
        <f>IF($GF207&lt;&gt;1,IF(AND(SUM($GQ207:GR207)&lt;&gt;1),IF(AND($GE207=1,$GI207&gt;=4),1,),),0)</f>
        <v>0</v>
      </c>
      <c r="GT207" s="517">
        <f>IF($GF207&lt;&gt;1,IF(AND(SUM($GQ207:GS207)&lt;&gt;1),IF(AND($GE207=1,$GI207&gt;=2),1,),),0)</f>
        <v>0</v>
      </c>
      <c r="GU207" s="517">
        <f>IF($GF207&lt;&gt;1,IF(AND(SUM($GQ207:GT207)&lt;&gt;1),IF(AND($GE207=1,$GI207&gt;0),1,),),0)</f>
        <v>0</v>
      </c>
      <c r="GV207" s="517">
        <f>IF($GF207&lt;&gt;1,IF(AND(SUM($GQ207:GU207)&lt;&gt;1),IF($GI207&gt;=4,1,),),0)</f>
        <v>0</v>
      </c>
      <c r="GW207" s="517">
        <f>IF($GF207&lt;&gt;1,IF(AND(SUM($GQ207:GV207)&lt;&gt;1),IF($GE207=1,1,),),0)</f>
        <v>0</v>
      </c>
      <c r="GX207" s="517">
        <f>IF($GF207&lt;&gt;1,IF(AND(SUM($GQ207:GW207)&lt;&gt;1),IF($GI207&gt;=2,1,),),0)</f>
        <v>0</v>
      </c>
      <c r="GY207" s="517">
        <f>IF($GF207&lt;&gt;1,IF(AND(SUM($GQ207:GX207)&lt;&gt;1),IF($GI207&gt;0,1,),),0)</f>
        <v>0</v>
      </c>
      <c r="GZ207" s="517">
        <f t="shared" ref="GZ207:GZ213" si="935">IF(AND($GP207=4,$GF207=1,$GE207=1,$GI207&gt;0),1,0)</f>
        <v>0</v>
      </c>
      <c r="HA207" s="517">
        <f>IF(AND(SUM($GZ207:GZ207)&lt;&gt;1,$GP207=4,$GF207=1,$GI207&gt;0),1,0)</f>
        <v>0</v>
      </c>
      <c r="HB207" s="517">
        <f t="shared" ref="HB207:HB213" si="936">IF(AND($GP207=2,$GH207&gt;=1,$GJ207&gt;=0.3),1,0)</f>
        <v>0</v>
      </c>
      <c r="HC207" s="517">
        <f t="shared" ref="HC207:HC213" si="937">IF(AND($GP207=2,SUM($HB207:$HB207)&lt;&gt;1),IF(AND($GH207&gt;=0.5,$GJ207&gt;=0.3),1,),0)</f>
        <v>0</v>
      </c>
      <c r="HD207" s="517">
        <f>IF(AND($GP207=2,SUM($HB207:HC207)&lt;&gt;1),IF(AND($GE207=1,$GJ207&gt;=0.2),1,),)</f>
        <v>0</v>
      </c>
      <c r="HE207" s="517">
        <f>IF(AND($GP207=2,SUM($HB207:HD207)&lt;&gt;1),IF(AND($GE207=1,$GJ207&gt;=0.1),1,),)</f>
        <v>0</v>
      </c>
      <c r="HF207" s="517">
        <f>IF(AND($GP207=2,SUM($HB207:HE207)&lt;&gt;1),IF(AND($GE207=1,$GI207&gt;0),1,),)</f>
        <v>0</v>
      </c>
      <c r="HG207" s="517">
        <f>IF(AND($GP207=2,SUM($HB207:HF207)&lt;&gt;1),IF($GJ207&gt;=0.2,1,),)</f>
        <v>0</v>
      </c>
      <c r="HH207" s="517">
        <f>IF(AND($GP207=2,SUM($HB207:HG207)&lt;&gt;1),IF($GE207=1,1,),)</f>
        <v>0</v>
      </c>
      <c r="HI207" s="517">
        <f>IF(AND($GP207=2,SUM($HB207:HH207)&lt;&gt;1),IF($GJ207&gt;=0.1,1,),)</f>
        <v>0</v>
      </c>
      <c r="HJ207" s="517">
        <f>IF(AND(SUM($HB207:HI207)&lt;&gt;1,$GP207=2,$GI207&gt;0),1,)</f>
        <v>0</v>
      </c>
      <c r="HK207" s="517">
        <f t="shared" ref="HK207:HK213" si="938">IF(AND($GP207=3,$GH207&gt;=3,$GJ207&gt;=0.15),1,)</f>
        <v>0</v>
      </c>
      <c r="HL207" s="517">
        <f t="shared" ref="HL207:HL213" si="939">IF(AND($GP207=3,SUM($HK207:$HK207)&lt;&gt;1),IF(AND($GH207&gt;=1.5,$GJ207&gt;=0.15),1,),)</f>
        <v>0</v>
      </c>
      <c r="HM207" s="517">
        <f>IF(AND($GP207=3,SUM($HK207:HL207)&lt;&gt;1),IF(AND($GE207=1,$GJ207&gt;=0.1),1,),)</f>
        <v>0</v>
      </c>
      <c r="HN207" s="517">
        <f>IF(AND($GP207=3,SUM($HK207:HM207)&lt;&gt;1),IF(AND($GE207=1,$GJ207&gt;=0.05),1,),)</f>
        <v>0</v>
      </c>
      <c r="HO207" s="517">
        <f>IF(AND($GP207=3,SUM($HK207:HN207)&lt;&gt;1),IF(AND($GE207=1,$GI207&gt;0),1,),)</f>
        <v>0</v>
      </c>
      <c r="HP207" s="517">
        <f>IF(AND($GP207=3,SUM($HK207:HO207)&lt;&gt;1),IF($GJ207&gt;=0.1,1,),)</f>
        <v>0</v>
      </c>
      <c r="HQ207" s="517">
        <f>IF(AND($GP207=3,SUM($HK207:HP207)&lt;&gt;1),IF($GE207=1,1,),)</f>
        <v>0</v>
      </c>
      <c r="HR207" s="517">
        <f>IF(AND($GP207=3,SUM($HK207:HQ207)&lt;&gt;1),IF($GJ207&gt;=0.05,1,),)</f>
        <v>0</v>
      </c>
      <c r="HS207" s="517">
        <f>IF(AND(SUM($HK207:HR207)&lt;&gt;1,$GP207=3,$GF207=1,$GI207&gt;0),1,)</f>
        <v>0</v>
      </c>
      <c r="HT207" s="831"/>
      <c r="HU207" s="520">
        <f t="shared" ref="HU207:HU213" si="940">IF($H207=1,DO207*HU$5,0)</f>
        <v>0</v>
      </c>
      <c r="HV207" s="521">
        <f t="shared" ref="HV207:HV213" si="941">IF($H207=1,DP207*HV$5,0)</f>
        <v>0</v>
      </c>
      <c r="HW207" s="521">
        <f t="shared" ref="HW207:HW213" si="942">IF($H207=1,DQ207*HW$5,0)</f>
        <v>0</v>
      </c>
      <c r="HX207" s="521">
        <f t="shared" ref="HX207:HX213" si="943">IF($H207=1,DR207*HX$5,0)</f>
        <v>0</v>
      </c>
      <c r="HY207" s="521">
        <f t="shared" ref="HY207:HY213" si="944">IF($H207=1,DS207*HY$5,0)</f>
        <v>0</v>
      </c>
      <c r="HZ207" s="521">
        <f t="shared" ref="HZ207:HZ213" si="945">IF($H207=1,DT207*HZ$5,0)</f>
        <v>0</v>
      </c>
      <c r="IA207" s="521">
        <f t="shared" ref="IA207:IA213" si="946">IF($H207=1,DU207*IA$5,0)</f>
        <v>0</v>
      </c>
      <c r="IB207" s="521">
        <f t="shared" ref="IB207:IB213" si="947">IF($H207=1,DV207*IB$5,0)</f>
        <v>0</v>
      </c>
      <c r="IC207" s="521">
        <f t="shared" ref="IC207:IC213" si="948">IF($H207=1,DW207*IC$5,0)</f>
        <v>0</v>
      </c>
      <c r="ID207" s="521">
        <f t="shared" ref="ID207:ID213" si="949">IF($H207=1,DX207*ID$5,0)</f>
        <v>0</v>
      </c>
      <c r="IE207" s="521">
        <f t="shared" ref="IE207:IE213" si="950">IF($H207=1,DY207*IE$5,0)</f>
        <v>0</v>
      </c>
      <c r="IF207" s="521">
        <f t="shared" ref="IF207:IF213" si="951">IF($H207=1,DZ207*IF$5,0)</f>
        <v>0</v>
      </c>
      <c r="IG207" s="521">
        <f t="shared" ref="IG207:IG213" si="952">IF($H207=1,EA207*IG$5,0)</f>
        <v>0</v>
      </c>
      <c r="IH207" s="521">
        <f t="shared" ref="IH207:IH213" si="953">IF($H207=1,EB207*IH$5,0)</f>
        <v>0</v>
      </c>
      <c r="II207" s="521">
        <f t="shared" ref="II207:II213" si="954">IF($H207=1,EC207*II$5,0)</f>
        <v>0</v>
      </c>
      <c r="IJ207" s="521">
        <f t="shared" ref="IJ207:IJ213" si="955">IF($H207=1,ED207*IJ$5,0)</f>
        <v>0</v>
      </c>
      <c r="IK207" s="521">
        <f t="shared" ref="IK207:IK213" si="956">IF($H207=1,EE207*IK$5,0)</f>
        <v>0</v>
      </c>
      <c r="IL207" s="521">
        <f t="shared" ref="IL207:IL213" si="957">IF($H207=1,EF207*IL$5,0)</f>
        <v>0</v>
      </c>
      <c r="IM207" s="521">
        <f t="shared" ref="IM207:IM213" si="958">IF($H207=1,EG207*IM$5,0)</f>
        <v>0</v>
      </c>
      <c r="IN207" s="521">
        <f t="shared" si="853"/>
        <v>0</v>
      </c>
      <c r="IO207" s="521">
        <f t="shared" si="854"/>
        <v>0</v>
      </c>
      <c r="IP207" s="521">
        <f t="shared" si="855"/>
        <v>0</v>
      </c>
      <c r="IQ207" s="521">
        <f t="shared" si="856"/>
        <v>0</v>
      </c>
      <c r="IR207" s="521">
        <f t="shared" si="857"/>
        <v>0</v>
      </c>
      <c r="IS207" s="521">
        <f t="shared" si="858"/>
        <v>0</v>
      </c>
      <c r="IT207" s="521">
        <f t="shared" si="859"/>
        <v>0</v>
      </c>
      <c r="IU207" s="521">
        <f t="shared" si="860"/>
        <v>0</v>
      </c>
      <c r="IV207" s="521">
        <f t="shared" si="861"/>
        <v>0</v>
      </c>
      <c r="IW207" s="823">
        <f t="shared" si="862"/>
        <v>0</v>
      </c>
      <c r="IX207" s="521">
        <f t="shared" si="863"/>
        <v>0</v>
      </c>
      <c r="IY207" s="521">
        <f t="shared" si="864"/>
        <v>0</v>
      </c>
      <c r="IZ207" s="823">
        <f t="shared" ref="IZ207:IZ213" si="959">ET207</f>
        <v>0</v>
      </c>
      <c r="JA207" s="521">
        <f t="shared" si="865"/>
        <v>0</v>
      </c>
      <c r="JB207" s="521">
        <f t="shared" si="866"/>
        <v>0</v>
      </c>
      <c r="JC207" s="521">
        <f t="shared" si="867"/>
        <v>0</v>
      </c>
      <c r="JD207" s="521">
        <f t="shared" ref="JD207:JD213" si="960">IF($H207=1,EX207*JD$5,0)</f>
        <v>0</v>
      </c>
      <c r="JE207" s="521">
        <f t="shared" ref="JE207:JE213" si="961">IF($H207=1,EY207*JE$5,0)</f>
        <v>0</v>
      </c>
      <c r="JF207" s="521">
        <f t="shared" ref="JF207:JF213" si="962">IF($H207=1,EZ207*JF$5,0)</f>
        <v>0</v>
      </c>
      <c r="JG207" s="521">
        <f t="shared" ref="JG207:JG213" si="963">IF($H207=1,FA207*JG$5,0)</f>
        <v>0</v>
      </c>
      <c r="JH207" s="521">
        <f t="shared" ref="JH207:JH213" si="964">IF($H207=1,FB207*JH$5,0)</f>
        <v>0</v>
      </c>
      <c r="JI207" s="521">
        <f t="shared" ref="JI207:JI213" si="965">IF($H207=1,FC207*JI$5,0)</f>
        <v>0</v>
      </c>
      <c r="JJ207" s="521">
        <f t="shared" ref="JJ207:JJ213" si="966">IF($H207=1,FD207*JJ$5,0)</f>
        <v>0</v>
      </c>
      <c r="JK207" s="521">
        <f t="shared" ref="JK207:JK213" si="967">IF($H207=1,FE207*JK$5,0)</f>
        <v>0</v>
      </c>
      <c r="JL207" s="521">
        <f t="shared" ref="JL207:JL213" si="968">IF($H207=1,FF207*JL$5,0)</f>
        <v>0</v>
      </c>
      <c r="JM207" s="521">
        <f t="shared" ref="JM207:JM213" si="969">IF($H207=1,FG207*JM$5,0)</f>
        <v>0</v>
      </c>
      <c r="JN207" s="521">
        <f t="shared" ref="JN207:JN213" si="970">IF($H207=1,FH207*JN$5,0)</f>
        <v>0</v>
      </c>
      <c r="JO207" s="521">
        <f t="shared" ref="JO207:JO213" si="971">IF($H207=1,FI207*JO$5,0)</f>
        <v>0</v>
      </c>
      <c r="JP207" s="521">
        <f t="shared" ref="JP207:JP213" si="972">IF($H207=1,FJ207*JP$5,0)</f>
        <v>0</v>
      </c>
      <c r="JQ207" s="521">
        <f t="shared" ref="JQ207:JQ213" si="973">IF($H207=1,FK207*JQ$5,0)</f>
        <v>0</v>
      </c>
      <c r="JR207" s="521">
        <f t="shared" ref="JR207:JR213" si="974">IF($H207=1,FL207*JR$5,0)</f>
        <v>0</v>
      </c>
      <c r="JS207" s="521">
        <f t="shared" ref="JS207:JS213" si="975">IF($H207=1,FM207*JS$5,0)</f>
        <v>0</v>
      </c>
      <c r="JT207" s="521">
        <f t="shared" ref="JT207:JT213" si="976">IF($H207=1,FN207*JT$5,0)</f>
        <v>0</v>
      </c>
      <c r="JU207" s="521">
        <f t="shared" ref="JU207:JU213" si="977">IF($H207=1,FO207*JU$5,0)</f>
        <v>0</v>
      </c>
      <c r="JV207" s="521">
        <f t="shared" ref="JV207:JV213" si="978">IF($H207=1,FP207*JV$5,0)</f>
        <v>0</v>
      </c>
      <c r="JW207" s="521">
        <f t="shared" ref="JW207:JW213" si="979">IF($H207=1,FQ207*JW$5,0)</f>
        <v>0</v>
      </c>
      <c r="JX207" s="521">
        <f t="shared" ref="JX207:JX213" si="980">IF($H207=1,FR207*JX$5,0)</f>
        <v>0</v>
      </c>
      <c r="JY207" s="521">
        <f t="shared" ref="JY207:JY213" si="981">IF($H207=1,FS207*JY$5,0)</f>
        <v>0</v>
      </c>
      <c r="JZ207" s="521">
        <f t="shared" ref="JZ207:JZ213" si="982">IF($H207=1,FT207*JZ$5,0)</f>
        <v>0</v>
      </c>
      <c r="KA207" s="521">
        <f t="shared" ref="KA207:KA213" si="983">IF($H207=1,FU207*KA$5,0)</f>
        <v>0</v>
      </c>
      <c r="KB207" s="521">
        <f t="shared" ref="KB207:KB213" si="984">IF($H207=1,FV207*KB$5,0)</f>
        <v>0</v>
      </c>
      <c r="KC207" s="521">
        <f t="shared" ref="KC207:KC213" si="985">IF($H207=1,FW207*KC$5,0)</f>
        <v>0</v>
      </c>
      <c r="KD207" s="521">
        <f t="shared" ref="KD207:KD213" si="986">IF($H207=1,FX207*KD$5,0)</f>
        <v>0</v>
      </c>
      <c r="KE207" s="521">
        <f t="shared" ref="KE207:KE213" si="987">IF($H207=1,FY207*KE$5,0)</f>
        <v>0</v>
      </c>
      <c r="KF207" s="521">
        <f t="shared" si="868"/>
        <v>0</v>
      </c>
      <c r="KG207" s="521">
        <f t="shared" ref="KG207:KG213" si="988">IF($H207=1,IF(GA207&lt;&gt;"",KG$5,0),0)</f>
        <v>0</v>
      </c>
      <c r="KH207" s="521">
        <f t="shared" ref="KH207:KH213" si="989">IF($H207=1,GB207*KH$5,0)</f>
        <v>0</v>
      </c>
      <c r="KI207" s="522">
        <f t="shared" ref="KI207:KI213" si="990">SUM(HU207:KH207)</f>
        <v>0</v>
      </c>
      <c r="KJ207" s="521">
        <f t="shared" si="869"/>
        <v>0</v>
      </c>
      <c r="KK207" s="760">
        <f>IF(H207=1,VLOOKUP(C207,'総括表 (A表)'!$E$12:$AW$542,42,FALSE),)</f>
        <v>0</v>
      </c>
      <c r="KL207" s="524">
        <f t="shared" ref="KL207:KL213" si="991">IF(KI207&gt;0,KI207+KK207,0)</f>
        <v>0</v>
      </c>
      <c r="KM207" s="521" t="str">
        <f t="shared" si="870"/>
        <v/>
      </c>
      <c r="KN207" s="521" t="str">
        <f t="shared" si="871"/>
        <v/>
      </c>
      <c r="KO207" s="521" t="str">
        <f t="shared" ref="KO207:KO213" si="992">IF($DG207=1,"○","")</f>
        <v/>
      </c>
      <c r="KP207" s="521" t="str">
        <f t="shared" si="872"/>
        <v/>
      </c>
      <c r="KQ207" s="521" t="str">
        <f t="shared" si="873"/>
        <v/>
      </c>
      <c r="KR207" s="521" t="str">
        <f t="shared" si="874"/>
        <v/>
      </c>
      <c r="KS207" s="521" t="str">
        <f t="shared" si="875"/>
        <v/>
      </c>
      <c r="KT207" s="521" t="str">
        <f t="shared" si="876"/>
        <v/>
      </c>
      <c r="KU207" s="760" t="str">
        <f t="shared" si="877"/>
        <v/>
      </c>
      <c r="KV207" s="521" t="str">
        <f t="shared" si="878"/>
        <v/>
      </c>
      <c r="KW207" s="520">
        <f t="shared" si="879"/>
        <v>0</v>
      </c>
      <c r="KX207" s="521" t="str">
        <f t="shared" ref="KX207:KX213" si="993">IF(AND($S207=1,$AR207&lt;&gt;""),IF($BB207&gt;=500000,"○","×"),"")</f>
        <v/>
      </c>
      <c r="KY207" s="525">
        <f t="shared" si="880"/>
        <v>0</v>
      </c>
      <c r="KZ207" s="521" t="str">
        <f t="shared" si="881"/>
        <v/>
      </c>
      <c r="LA207" s="760" t="str">
        <f t="shared" si="882"/>
        <v/>
      </c>
      <c r="LB207" s="526" t="str">
        <f t="shared" si="883"/>
        <v>○</v>
      </c>
      <c r="LC207" s="520">
        <f t="shared" ref="LC207:LC213" si="994">$BA207</f>
        <v>0</v>
      </c>
      <c r="LD207" s="527">
        <f t="shared" ref="LD207:LD213" si="995">$BB207</f>
        <v>0</v>
      </c>
      <c r="LE207" s="527" t="str">
        <f t="shared" ref="LE207:LE213" si="996">IF(LD207&gt;0,IF(AND(BA207=1,BI207="控除不可"),LD207,IF(AND(OR(BA207=1,BA207=2),BI207="80%控除対象"),ROUNDUP(LD207*102/110,0),IF(AND(BA207=1,BI207="全額控除"),ROUNDUP(LD207*100/110,0),IF(OR(BA207=2,BA207=3),LD207,LD207)))),"")</f>
        <v/>
      </c>
      <c r="LF207" s="761" t="str">
        <f t="shared" ref="LF207:LF213" si="997">IF($S207=1,ROUNDDOWN(LE207*3/10,0),"")</f>
        <v/>
      </c>
      <c r="LG207" s="735" t="str">
        <f t="shared" si="884"/>
        <v/>
      </c>
      <c r="LH207" s="530" t="str">
        <f t="shared" si="885"/>
        <v>○</v>
      </c>
      <c r="LI207" s="736">
        <f t="shared" si="886"/>
        <v>0</v>
      </c>
      <c r="LJ207" s="761">
        <f t="shared" si="887"/>
        <v>0</v>
      </c>
      <c r="LK207" s="532">
        <f t="shared" ref="LK207:LK213" si="998">IF(AND($H207=1,$S207=1),SUMIF($E$14:$E$213,$E207,$BD$14:$BD$213),0)</f>
        <v>0</v>
      </c>
      <c r="LL207" s="533" t="str">
        <f t="shared" ref="LL207:LL213" si="999">IF(AND(LK207&gt;0,LI207&lt;LK207),"×","○")</f>
        <v>○</v>
      </c>
      <c r="LM207" s="600">
        <f t="shared" si="888"/>
        <v>0</v>
      </c>
      <c r="LN207" s="602" t="str">
        <f t="shared" ref="LN207:LN213" si="1000">IF(OR($LB207="×",$LH207="×",$LL207="×"),"×","○")</f>
        <v>○</v>
      </c>
      <c r="LO207" s="608">
        <f t="shared" si="889"/>
        <v>0</v>
      </c>
      <c r="LP207" s="521" t="str">
        <f t="shared" si="890"/>
        <v/>
      </c>
      <c r="LQ207" s="607">
        <f t="shared" si="891"/>
        <v>0</v>
      </c>
      <c r="LR207" s="521" t="str">
        <f t="shared" si="892"/>
        <v/>
      </c>
      <c r="LS207" s="519" t="str">
        <f t="shared" si="893"/>
        <v/>
      </c>
      <c r="LT207" s="526" t="str">
        <f t="shared" si="894"/>
        <v>○</v>
      </c>
      <c r="LU207" s="601" t="str">
        <f t="shared" ref="LU207:LU213" si="1001">BZ207</f>
        <v/>
      </c>
      <c r="LV207" s="601">
        <f t="shared" ref="LV207:LV213" si="1002">CA207</f>
        <v>0</v>
      </c>
      <c r="LW207" s="761">
        <f t="shared" si="895"/>
        <v>0</v>
      </c>
      <c r="LX207" s="735">
        <f t="shared" si="896"/>
        <v>0</v>
      </c>
      <c r="LY207" s="530" t="str">
        <f t="shared" si="897"/>
        <v>○</v>
      </c>
      <c r="LZ207" s="736">
        <f t="shared" si="898"/>
        <v>0</v>
      </c>
      <c r="MA207" s="761">
        <f t="shared" si="899"/>
        <v>0</v>
      </c>
      <c r="MB207" s="532">
        <f t="shared" si="900"/>
        <v>0</v>
      </c>
      <c r="MC207" s="533" t="str">
        <f t="shared" ref="MC207:MC213" si="1003">IF(AND($MB207&gt;0,LZ207&lt;MB207),"×","○")</f>
        <v>○</v>
      </c>
      <c r="MD207" s="473">
        <f>IF(AND($H207=1,$T207=1),SUMIF($E$14:$E$213,E207,$CA$14:CA406),0)</f>
        <v>0</v>
      </c>
      <c r="ME207" s="856" t="str">
        <f t="shared" si="901"/>
        <v>○</v>
      </c>
      <c r="MF207" s="869" t="str">
        <f t="shared" ref="MF207:MF213" si="1004">IF(AND($H207=1,$AC207=2,$AE207&gt;0),DATEDIF($AE207,$AF$2,"Y"),"")</f>
        <v/>
      </c>
      <c r="MG207" s="870" t="str">
        <f t="shared" si="902"/>
        <v/>
      </c>
      <c r="MH207" s="871" t="str">
        <f t="shared" si="903"/>
        <v/>
      </c>
      <c r="MI207" s="872" t="str">
        <f t="shared" ref="MI207:MI213" si="1005">IF(AND($BR207&gt;0,$BS207&gt;0),DATEDIF($BR207,$BS207+15,"M"),"")</f>
        <v/>
      </c>
      <c r="MJ207" s="873" t="str">
        <f t="shared" si="904"/>
        <v/>
      </c>
      <c r="MK207" s="874">
        <f t="shared" si="905"/>
        <v>0</v>
      </c>
    </row>
    <row r="208" spans="1:349" s="739" customFormat="1" ht="18.649999999999999" customHeight="1">
      <c r="A208" s="610">
        <f t="shared" si="815"/>
        <v>0</v>
      </c>
      <c r="B208" s="610">
        <f t="shared" si="816"/>
        <v>0</v>
      </c>
      <c r="C208" s="610">
        <f t="shared" si="817"/>
        <v>0</v>
      </c>
      <c r="D208" s="610">
        <f t="shared" si="818"/>
        <v>0</v>
      </c>
      <c r="E208" s="610">
        <f t="shared" si="819"/>
        <v>0</v>
      </c>
      <c r="F208" s="610">
        <f t="shared" si="820"/>
        <v>0</v>
      </c>
      <c r="G208" s="610">
        <f t="shared" si="821"/>
        <v>0</v>
      </c>
      <c r="H208" s="610">
        <f t="shared" si="822"/>
        <v>0</v>
      </c>
      <c r="I208" s="611">
        <f t="shared" si="832"/>
        <v>195</v>
      </c>
      <c r="J208" s="719"/>
      <c r="K208" s="720"/>
      <c r="L208" s="720"/>
      <c r="M208" s="720"/>
      <c r="N208" s="924"/>
      <c r="O208" s="918"/>
      <c r="P208" s="742"/>
      <c r="Q208" s="637">
        <f t="shared" si="906"/>
        <v>0</v>
      </c>
      <c r="R208" s="723"/>
      <c r="S208" s="724"/>
      <c r="T208" s="724"/>
      <c r="U208" s="724"/>
      <c r="V208" s="762">
        <f t="shared" si="823"/>
        <v>0</v>
      </c>
      <c r="W208" s="741"/>
      <c r="X208" s="745"/>
      <c r="Y208" s="745"/>
      <c r="Z208" s="741"/>
      <c r="AA208" s="639" t="str">
        <f t="shared" si="907"/>
        <v/>
      </c>
      <c r="AB208" s="640" t="str">
        <f t="shared" si="908"/>
        <v/>
      </c>
      <c r="AC208" s="731"/>
      <c r="AD208" s="641">
        <f t="shared" si="909"/>
        <v>0</v>
      </c>
      <c r="AE208" s="729"/>
      <c r="AF208" s="728">
        <f>'整理番号表 （R6時） '!$AC208</f>
        <v>0</v>
      </c>
      <c r="AG208" s="730">
        <f t="shared" si="824"/>
        <v>0</v>
      </c>
      <c r="AH208" s="731"/>
      <c r="AI208" s="731"/>
      <c r="AJ208" s="639">
        <f>IF(AI208&lt;&gt;0,VLOOKUP(AI208,'整理番号表 （R6時） '!$B$20:$F$47,2,FALSE),)</f>
        <v>0</v>
      </c>
      <c r="AK208" s="733"/>
      <c r="AL208" s="733"/>
      <c r="AM208" s="733"/>
      <c r="AN208" s="752"/>
      <c r="AO208" s="644" t="str">
        <f>IF(AND($S208=1,$AN208&lt;&gt;0),VLOOKUP(AN208,'整理番号表 （R6時） '!$P$6:$Q$39,2,FALSE),IF(AND($T208=1,$AN208&gt;0,$AN208&lt;=8),VLOOKUP($AN208,'整理番号表 （R6時） '!$P$6:$Q$13,2,FALSE),IF($AN208&gt;=9,"ﾘｰｽは1～8の数字を選択","")))</f>
        <v/>
      </c>
      <c r="AP208" s="865"/>
      <c r="AQ208" s="645">
        <f t="shared" si="910"/>
        <v>0</v>
      </c>
      <c r="AR208" s="810"/>
      <c r="AS208" s="741"/>
      <c r="AT208" s="756"/>
      <c r="AU208" s="757"/>
      <c r="AV208" s="755"/>
      <c r="AW208" s="752"/>
      <c r="AX208" s="751">
        <f>IF(AW208&lt;&gt;0,VLOOKUP(AW208,'整理番号表 （R6時） '!$P$43:$R$49,2,FALSE),)</f>
        <v>0</v>
      </c>
      <c r="AY208" s="758"/>
      <c r="AZ208" s="757"/>
      <c r="BA208" s="755"/>
      <c r="BB208" s="754"/>
      <c r="BC208" s="759">
        <f t="shared" si="911"/>
        <v>0</v>
      </c>
      <c r="BD208" s="763">
        <f t="shared" si="833"/>
        <v>0</v>
      </c>
      <c r="BE208" s="759">
        <f t="shared" si="912"/>
        <v>0</v>
      </c>
      <c r="BF208" s="508"/>
      <c r="BG208" s="508"/>
      <c r="BH208" s="508"/>
      <c r="BI208" s="509"/>
      <c r="BJ208" s="770" t="str">
        <f t="shared" si="913"/>
        <v/>
      </c>
      <c r="BK208" s="772" t="str">
        <f t="shared" si="914"/>
        <v/>
      </c>
      <c r="BL208" s="648">
        <f t="shared" si="915"/>
        <v>0</v>
      </c>
      <c r="BM208" s="836"/>
      <c r="BN208" s="748"/>
      <c r="BO208" s="593"/>
      <c r="BP208" s="902"/>
      <c r="BQ208" s="756"/>
      <c r="BR208" s="756"/>
      <c r="BS208" s="756"/>
      <c r="BT208" s="929" t="str">
        <f t="shared" si="825"/>
        <v/>
      </c>
      <c r="BU208" s="911"/>
      <c r="BV208" s="752"/>
      <c r="BW208" s="751">
        <f>IF(BV208&lt;&gt;0,VLOOKUP(BV208,'整理番号表 （R6時） '!$P$43:$R$49,2,FALSE),)</f>
        <v>0</v>
      </c>
      <c r="BX208" s="758"/>
      <c r="BY208" s="757"/>
      <c r="BZ208" s="759" t="str">
        <f t="shared" si="916"/>
        <v/>
      </c>
      <c r="CA208" s="712"/>
      <c r="CB208" s="759">
        <f t="shared" si="917"/>
        <v>0</v>
      </c>
      <c r="CC208" s="763" t="str">
        <f t="shared" si="834"/>
        <v/>
      </c>
      <c r="CD208" s="754"/>
      <c r="CE208" s="754"/>
      <c r="CF208" s="759">
        <f t="shared" si="918"/>
        <v>0</v>
      </c>
      <c r="CG208" s="748"/>
      <c r="CH208" s="748"/>
      <c r="CI208" s="622"/>
      <c r="CJ208" s="853"/>
      <c r="CK208" s="854"/>
      <c r="CL208" s="665" t="str">
        <f t="shared" si="919"/>
        <v/>
      </c>
      <c r="CM208" s="666" t="str">
        <f t="shared" si="835"/>
        <v/>
      </c>
      <c r="CN208" s="744"/>
      <c r="CO208" s="496"/>
      <c r="CP208" s="762" t="str">
        <f t="shared" si="836"/>
        <v/>
      </c>
      <c r="CQ208" s="740"/>
      <c r="CR208" s="749"/>
      <c r="CS208" s="740"/>
      <c r="CT208" s="740"/>
      <c r="CU208" s="740"/>
      <c r="CV208" s="649" t="str">
        <f t="shared" si="920"/>
        <v/>
      </c>
      <c r="CW208" s="547">
        <f t="shared" si="921"/>
        <v>0</v>
      </c>
      <c r="CX208" s="762" t="str">
        <f t="shared" si="837"/>
        <v/>
      </c>
      <c r="CY208" s="715"/>
      <c r="CZ208" s="740"/>
      <c r="DA208" s="715"/>
      <c r="DB208" s="715"/>
      <c r="DC208" s="714"/>
      <c r="DD208" s="649" t="str">
        <f t="shared" si="922"/>
        <v/>
      </c>
      <c r="DE208" s="547" t="str">
        <f t="shared" si="923"/>
        <v/>
      </c>
      <c r="DF208" s="762">
        <f t="shared" si="924"/>
        <v>0</v>
      </c>
      <c r="DG208" s="762" t="str">
        <f t="shared" si="925"/>
        <v/>
      </c>
      <c r="DH208" s="762">
        <f t="shared" si="926"/>
        <v>0</v>
      </c>
      <c r="DI208" s="762">
        <f t="shared" si="927"/>
        <v>0</v>
      </c>
      <c r="DJ208" s="762">
        <f t="shared" si="928"/>
        <v>0</v>
      </c>
      <c r="DK208" s="762">
        <f t="shared" si="929"/>
        <v>0</v>
      </c>
      <c r="DL208" s="762">
        <f t="shared" si="930"/>
        <v>0</v>
      </c>
      <c r="DM208" s="762" t="str">
        <f t="shared" si="931"/>
        <v/>
      </c>
      <c r="DN208" s="855"/>
      <c r="DO208" s="661">
        <f t="shared" si="830"/>
        <v>0</v>
      </c>
      <c r="DP208" s="336">
        <f t="shared" si="830"/>
        <v>0</v>
      </c>
      <c r="DQ208" s="336">
        <f t="shared" si="830"/>
        <v>0</v>
      </c>
      <c r="DR208" s="336">
        <f t="shared" si="830"/>
        <v>0</v>
      </c>
      <c r="DS208" s="336">
        <f t="shared" si="830"/>
        <v>0</v>
      </c>
      <c r="DT208" s="336">
        <f t="shared" si="830"/>
        <v>0</v>
      </c>
      <c r="DU208" s="336">
        <f t="shared" si="838"/>
        <v>0</v>
      </c>
      <c r="DV208" s="336">
        <f t="shared" si="831"/>
        <v>0</v>
      </c>
      <c r="DW208" s="336">
        <f t="shared" si="831"/>
        <v>0</v>
      </c>
      <c r="DX208" s="336">
        <f t="shared" si="831"/>
        <v>0</v>
      </c>
      <c r="DY208" s="336">
        <f t="shared" si="831"/>
        <v>0</v>
      </c>
      <c r="DZ208" s="336">
        <f t="shared" si="831"/>
        <v>0</v>
      </c>
      <c r="EA208" s="336">
        <f t="shared" si="831"/>
        <v>0</v>
      </c>
      <c r="EB208" s="336">
        <f t="shared" si="839"/>
        <v>0</v>
      </c>
      <c r="EC208" s="336">
        <f t="shared" si="840"/>
        <v>0</v>
      </c>
      <c r="ED208" s="336">
        <f t="shared" si="841"/>
        <v>0</v>
      </c>
      <c r="EE208" s="336">
        <f t="shared" si="842"/>
        <v>0</v>
      </c>
      <c r="EF208" s="336">
        <f t="shared" si="843"/>
        <v>0</v>
      </c>
      <c r="EG208" s="390">
        <f t="shared" si="844"/>
        <v>0</v>
      </c>
      <c r="EH208" s="650">
        <f t="shared" si="932"/>
        <v>0</v>
      </c>
      <c r="EI208" s="650">
        <f>IF($AA208=1,IF(SUM($EH208:EH208)&lt;&gt;1,IF(SUM(GR208,HC208,HL208)&gt;0,1,),),)</f>
        <v>0</v>
      </c>
      <c r="EJ208" s="650">
        <f>IF($AA208=1,IF(SUM($EH208:EI208)&lt;&gt;1,IF(SUM(GS208,HD208,HM208)&gt;0,1,),),)</f>
        <v>0</v>
      </c>
      <c r="EK208" s="650">
        <f>IF($AA208=1,IF(SUM($EH208:EJ208)&lt;&gt;1,IF(SUM(GT208,HE208,HN208)&gt;0,1,),),)</f>
        <v>0</v>
      </c>
      <c r="EL208" s="650">
        <f>IF($AA208=1,IF(SUM($EH208:EK208)&lt;&gt;1,IF(SUM(GU208,GZ208,HF208,HO208)&gt;0,1,),),)</f>
        <v>0</v>
      </c>
      <c r="EM208" s="650">
        <f>IF($AA208=1,IF(SUM($EH208:EK208)&lt;&gt;1,IF(SUM(GV208,HG208,HP208)&gt;0,1,),),)</f>
        <v>0</v>
      </c>
      <c r="EN208" s="650">
        <f>IF($AA208=1,IF(SUM($EH208:EL208)&lt;&gt;1,IF(SUM(GW208,HH208,HQ208)&gt;0,1,),),)</f>
        <v>0</v>
      </c>
      <c r="EO208" s="650">
        <f>IF($AA208=1,IF(SUM($EH208:EM208)&lt;&gt;1,IF(SUM(GX208,HI208,HR208)&gt;0,1,),),)</f>
        <v>0</v>
      </c>
      <c r="EP208" s="650">
        <f>IF($AA208=1,IF(SUM($EH208:EO208)&lt;&gt;1,IF(SUM(GY208,HJ208,HS208,HA208)&gt;0,1,),),)</f>
        <v>0</v>
      </c>
      <c r="EQ208" s="818"/>
      <c r="ER208" s="818"/>
      <c r="ES208" s="818"/>
      <c r="ET208" s="818"/>
      <c r="EU208" s="818"/>
      <c r="EV208" s="818"/>
      <c r="EW208" s="59"/>
      <c r="EX208" s="59"/>
      <c r="EY208" s="59"/>
      <c r="EZ208" s="59"/>
      <c r="FA208" s="59"/>
      <c r="FB208" s="650">
        <f t="shared" si="845"/>
        <v>0</v>
      </c>
      <c r="FC208" s="59"/>
      <c r="FD208" s="59"/>
      <c r="FE208" s="59"/>
      <c r="FF208" s="59"/>
      <c r="FG208" s="59"/>
      <c r="FH208" s="59"/>
      <c r="FI208" s="59"/>
      <c r="FJ208" s="59"/>
      <c r="FK208" s="59"/>
      <c r="FL208" s="59"/>
      <c r="FM208" s="59"/>
      <c r="FN208" s="59"/>
      <c r="FO208" s="59"/>
      <c r="FP208" s="59"/>
      <c r="FQ208" s="59"/>
      <c r="FR208" s="59"/>
      <c r="FS208" s="59"/>
      <c r="FT208" s="59"/>
      <c r="FU208" s="59"/>
      <c r="FV208" s="59"/>
      <c r="FW208" s="59"/>
      <c r="FX208" s="59"/>
      <c r="FY208" s="59"/>
      <c r="FZ208" s="59"/>
      <c r="GA208" s="511"/>
      <c r="GB208" s="59"/>
      <c r="GC208" s="932"/>
      <c r="GD208" s="662"/>
      <c r="GE208" s="512"/>
      <c r="GF208" s="513"/>
      <c r="GG208" s="514"/>
      <c r="GH208" s="514"/>
      <c r="GI208" s="515">
        <f t="shared" si="846"/>
        <v>0</v>
      </c>
      <c r="GJ208" s="516">
        <f t="shared" si="847"/>
        <v>0</v>
      </c>
      <c r="GK208" s="517">
        <f t="shared" si="848"/>
        <v>0</v>
      </c>
      <c r="GL208" s="518">
        <f t="shared" si="849"/>
        <v>0</v>
      </c>
      <c r="GM208" s="518">
        <f t="shared" si="850"/>
        <v>0</v>
      </c>
      <c r="GN208" s="518">
        <f t="shared" si="851"/>
        <v>0</v>
      </c>
      <c r="GO208" s="518">
        <f t="shared" si="852"/>
        <v>0</v>
      </c>
      <c r="GP208" s="517">
        <f t="shared" si="933"/>
        <v>0</v>
      </c>
      <c r="GQ208" s="517">
        <f t="shared" si="934"/>
        <v>0</v>
      </c>
      <c r="GR208" s="517">
        <f>IF($GF208&lt;&gt;1,IF(AND(SUM($GQ208:GQ208)&lt;&gt;1),IF($GI208&gt;=10,1,),),0)</f>
        <v>0</v>
      </c>
      <c r="GS208" s="517">
        <f>IF($GF208&lt;&gt;1,IF(AND(SUM($GQ208:GR208)&lt;&gt;1),IF(AND($GE208=1,$GI208&gt;=4),1,),),0)</f>
        <v>0</v>
      </c>
      <c r="GT208" s="517">
        <f>IF($GF208&lt;&gt;1,IF(AND(SUM($GQ208:GS208)&lt;&gt;1),IF(AND($GE208=1,$GI208&gt;=2),1,),),0)</f>
        <v>0</v>
      </c>
      <c r="GU208" s="517">
        <f>IF($GF208&lt;&gt;1,IF(AND(SUM($GQ208:GT208)&lt;&gt;1),IF(AND($GE208=1,$GI208&gt;0),1,),),0)</f>
        <v>0</v>
      </c>
      <c r="GV208" s="517">
        <f>IF($GF208&lt;&gt;1,IF(AND(SUM($GQ208:GU208)&lt;&gt;1),IF($GI208&gt;=4,1,),),0)</f>
        <v>0</v>
      </c>
      <c r="GW208" s="517">
        <f>IF($GF208&lt;&gt;1,IF(AND(SUM($GQ208:GV208)&lt;&gt;1),IF($GE208=1,1,),),0)</f>
        <v>0</v>
      </c>
      <c r="GX208" s="517">
        <f>IF($GF208&lt;&gt;1,IF(AND(SUM($GQ208:GW208)&lt;&gt;1),IF($GI208&gt;=2,1,),),0)</f>
        <v>0</v>
      </c>
      <c r="GY208" s="517">
        <f>IF($GF208&lt;&gt;1,IF(AND(SUM($GQ208:GX208)&lt;&gt;1),IF($GI208&gt;0,1,),),0)</f>
        <v>0</v>
      </c>
      <c r="GZ208" s="517">
        <f t="shared" si="935"/>
        <v>0</v>
      </c>
      <c r="HA208" s="517">
        <f>IF(AND(SUM($GZ208:GZ208)&lt;&gt;1,$GP208=4,$GF208=1,$GI208&gt;0),1,0)</f>
        <v>0</v>
      </c>
      <c r="HB208" s="517">
        <f t="shared" si="936"/>
        <v>0</v>
      </c>
      <c r="HC208" s="517">
        <f t="shared" si="937"/>
        <v>0</v>
      </c>
      <c r="HD208" s="517">
        <f>IF(AND($GP208=2,SUM($HB208:HC208)&lt;&gt;1),IF(AND($GE208=1,$GJ208&gt;=0.2),1,),)</f>
        <v>0</v>
      </c>
      <c r="HE208" s="517">
        <f>IF(AND($GP208=2,SUM($HB208:HD208)&lt;&gt;1),IF(AND($GE208=1,$GJ208&gt;=0.1),1,),)</f>
        <v>0</v>
      </c>
      <c r="HF208" s="517">
        <f>IF(AND($GP208=2,SUM($HB208:HE208)&lt;&gt;1),IF(AND($GE208=1,$GI208&gt;0),1,),)</f>
        <v>0</v>
      </c>
      <c r="HG208" s="517">
        <f>IF(AND($GP208=2,SUM($HB208:HF208)&lt;&gt;1),IF($GJ208&gt;=0.2,1,),)</f>
        <v>0</v>
      </c>
      <c r="HH208" s="517">
        <f>IF(AND($GP208=2,SUM($HB208:HG208)&lt;&gt;1),IF($GE208=1,1,),)</f>
        <v>0</v>
      </c>
      <c r="HI208" s="517">
        <f>IF(AND($GP208=2,SUM($HB208:HH208)&lt;&gt;1),IF($GJ208&gt;=0.1,1,),)</f>
        <v>0</v>
      </c>
      <c r="HJ208" s="517">
        <f>IF(AND(SUM($HB208:HI208)&lt;&gt;1,$GP208=2,$GI208&gt;0),1,)</f>
        <v>0</v>
      </c>
      <c r="HK208" s="517">
        <f t="shared" si="938"/>
        <v>0</v>
      </c>
      <c r="HL208" s="517">
        <f t="shared" si="939"/>
        <v>0</v>
      </c>
      <c r="HM208" s="517">
        <f>IF(AND($GP208=3,SUM($HK208:HL208)&lt;&gt;1),IF(AND($GE208=1,$GJ208&gt;=0.1),1,),)</f>
        <v>0</v>
      </c>
      <c r="HN208" s="517">
        <f>IF(AND($GP208=3,SUM($HK208:HM208)&lt;&gt;1),IF(AND($GE208=1,$GJ208&gt;=0.05),1,),)</f>
        <v>0</v>
      </c>
      <c r="HO208" s="517">
        <f>IF(AND($GP208=3,SUM($HK208:HN208)&lt;&gt;1),IF(AND($GE208=1,$GI208&gt;0),1,),)</f>
        <v>0</v>
      </c>
      <c r="HP208" s="517">
        <f>IF(AND($GP208=3,SUM($HK208:HO208)&lt;&gt;1),IF($GJ208&gt;=0.1,1,),)</f>
        <v>0</v>
      </c>
      <c r="HQ208" s="517">
        <f>IF(AND($GP208=3,SUM($HK208:HP208)&lt;&gt;1),IF($GE208=1,1,),)</f>
        <v>0</v>
      </c>
      <c r="HR208" s="517">
        <f>IF(AND($GP208=3,SUM($HK208:HQ208)&lt;&gt;1),IF($GJ208&gt;=0.05,1,),)</f>
        <v>0</v>
      </c>
      <c r="HS208" s="517">
        <f>IF(AND(SUM($HK208:HR208)&lt;&gt;1,$GP208=3,$GF208=1,$GI208&gt;0),1,)</f>
        <v>0</v>
      </c>
      <c r="HT208" s="831"/>
      <c r="HU208" s="520">
        <f t="shared" si="940"/>
        <v>0</v>
      </c>
      <c r="HV208" s="521">
        <f t="shared" si="941"/>
        <v>0</v>
      </c>
      <c r="HW208" s="521">
        <f t="shared" si="942"/>
        <v>0</v>
      </c>
      <c r="HX208" s="521">
        <f t="shared" si="943"/>
        <v>0</v>
      </c>
      <c r="HY208" s="521">
        <f t="shared" si="944"/>
        <v>0</v>
      </c>
      <c r="HZ208" s="521">
        <f t="shared" si="945"/>
        <v>0</v>
      </c>
      <c r="IA208" s="521">
        <f t="shared" si="946"/>
        <v>0</v>
      </c>
      <c r="IB208" s="521">
        <f t="shared" si="947"/>
        <v>0</v>
      </c>
      <c r="IC208" s="521">
        <f t="shared" si="948"/>
        <v>0</v>
      </c>
      <c r="ID208" s="521">
        <f t="shared" si="949"/>
        <v>0</v>
      </c>
      <c r="IE208" s="521">
        <f t="shared" si="950"/>
        <v>0</v>
      </c>
      <c r="IF208" s="521">
        <f t="shared" si="951"/>
        <v>0</v>
      </c>
      <c r="IG208" s="521">
        <f t="shared" si="952"/>
        <v>0</v>
      </c>
      <c r="IH208" s="521">
        <f t="shared" si="953"/>
        <v>0</v>
      </c>
      <c r="II208" s="521">
        <f t="shared" si="954"/>
        <v>0</v>
      </c>
      <c r="IJ208" s="521">
        <f t="shared" si="955"/>
        <v>0</v>
      </c>
      <c r="IK208" s="521">
        <f t="shared" si="956"/>
        <v>0</v>
      </c>
      <c r="IL208" s="521">
        <f t="shared" si="957"/>
        <v>0</v>
      </c>
      <c r="IM208" s="521">
        <f t="shared" si="958"/>
        <v>0</v>
      </c>
      <c r="IN208" s="521">
        <f t="shared" si="853"/>
        <v>0</v>
      </c>
      <c r="IO208" s="521">
        <f t="shared" si="854"/>
        <v>0</v>
      </c>
      <c r="IP208" s="521">
        <f t="shared" si="855"/>
        <v>0</v>
      </c>
      <c r="IQ208" s="521">
        <f t="shared" si="856"/>
        <v>0</v>
      </c>
      <c r="IR208" s="521">
        <f t="shared" si="857"/>
        <v>0</v>
      </c>
      <c r="IS208" s="521">
        <f t="shared" si="858"/>
        <v>0</v>
      </c>
      <c r="IT208" s="521">
        <f t="shared" si="859"/>
        <v>0</v>
      </c>
      <c r="IU208" s="521">
        <f t="shared" si="860"/>
        <v>0</v>
      </c>
      <c r="IV208" s="521">
        <f t="shared" si="861"/>
        <v>0</v>
      </c>
      <c r="IW208" s="823">
        <f t="shared" si="862"/>
        <v>0</v>
      </c>
      <c r="IX208" s="521">
        <f t="shared" si="863"/>
        <v>0</v>
      </c>
      <c r="IY208" s="521">
        <f t="shared" si="864"/>
        <v>0</v>
      </c>
      <c r="IZ208" s="823">
        <f t="shared" si="959"/>
        <v>0</v>
      </c>
      <c r="JA208" s="521">
        <f t="shared" si="865"/>
        <v>0</v>
      </c>
      <c r="JB208" s="521">
        <f t="shared" si="866"/>
        <v>0</v>
      </c>
      <c r="JC208" s="521">
        <f t="shared" si="867"/>
        <v>0</v>
      </c>
      <c r="JD208" s="521">
        <f t="shared" si="960"/>
        <v>0</v>
      </c>
      <c r="JE208" s="521">
        <f t="shared" si="961"/>
        <v>0</v>
      </c>
      <c r="JF208" s="521">
        <f t="shared" si="962"/>
        <v>0</v>
      </c>
      <c r="JG208" s="521">
        <f t="shared" si="963"/>
        <v>0</v>
      </c>
      <c r="JH208" s="521">
        <f t="shared" si="964"/>
        <v>0</v>
      </c>
      <c r="JI208" s="521">
        <f t="shared" si="965"/>
        <v>0</v>
      </c>
      <c r="JJ208" s="521">
        <f t="shared" si="966"/>
        <v>0</v>
      </c>
      <c r="JK208" s="521">
        <f t="shared" si="967"/>
        <v>0</v>
      </c>
      <c r="JL208" s="521">
        <f t="shared" si="968"/>
        <v>0</v>
      </c>
      <c r="JM208" s="521">
        <f t="shared" si="969"/>
        <v>0</v>
      </c>
      <c r="JN208" s="521">
        <f t="shared" si="970"/>
        <v>0</v>
      </c>
      <c r="JO208" s="521">
        <f t="shared" si="971"/>
        <v>0</v>
      </c>
      <c r="JP208" s="521">
        <f t="shared" si="972"/>
        <v>0</v>
      </c>
      <c r="JQ208" s="521">
        <f t="shared" si="973"/>
        <v>0</v>
      </c>
      <c r="JR208" s="521">
        <f t="shared" si="974"/>
        <v>0</v>
      </c>
      <c r="JS208" s="521">
        <f t="shared" si="975"/>
        <v>0</v>
      </c>
      <c r="JT208" s="521">
        <f t="shared" si="976"/>
        <v>0</v>
      </c>
      <c r="JU208" s="521">
        <f t="shared" si="977"/>
        <v>0</v>
      </c>
      <c r="JV208" s="521">
        <f t="shared" si="978"/>
        <v>0</v>
      </c>
      <c r="JW208" s="521">
        <f t="shared" si="979"/>
        <v>0</v>
      </c>
      <c r="JX208" s="521">
        <f t="shared" si="980"/>
        <v>0</v>
      </c>
      <c r="JY208" s="521">
        <f t="shared" si="981"/>
        <v>0</v>
      </c>
      <c r="JZ208" s="521">
        <f t="shared" si="982"/>
        <v>0</v>
      </c>
      <c r="KA208" s="521">
        <f t="shared" si="983"/>
        <v>0</v>
      </c>
      <c r="KB208" s="521">
        <f t="shared" si="984"/>
        <v>0</v>
      </c>
      <c r="KC208" s="521">
        <f t="shared" si="985"/>
        <v>0</v>
      </c>
      <c r="KD208" s="521">
        <f t="shared" si="986"/>
        <v>0</v>
      </c>
      <c r="KE208" s="521">
        <f t="shared" si="987"/>
        <v>0</v>
      </c>
      <c r="KF208" s="521">
        <f t="shared" si="868"/>
        <v>0</v>
      </c>
      <c r="KG208" s="521">
        <f t="shared" si="988"/>
        <v>0</v>
      </c>
      <c r="KH208" s="521">
        <f t="shared" si="989"/>
        <v>0</v>
      </c>
      <c r="KI208" s="522">
        <f t="shared" si="990"/>
        <v>0</v>
      </c>
      <c r="KJ208" s="521">
        <f t="shared" si="869"/>
        <v>0</v>
      </c>
      <c r="KK208" s="760">
        <f>IF(H208=1,VLOOKUP(C208,'総括表 (A表)'!$E$12:$AW$542,42,FALSE),)</f>
        <v>0</v>
      </c>
      <c r="KL208" s="524">
        <f t="shared" si="991"/>
        <v>0</v>
      </c>
      <c r="KM208" s="521" t="str">
        <f t="shared" si="870"/>
        <v/>
      </c>
      <c r="KN208" s="521" t="str">
        <f t="shared" si="871"/>
        <v/>
      </c>
      <c r="KO208" s="521" t="str">
        <f t="shared" si="992"/>
        <v/>
      </c>
      <c r="KP208" s="521" t="str">
        <f t="shared" si="872"/>
        <v/>
      </c>
      <c r="KQ208" s="521" t="str">
        <f t="shared" si="873"/>
        <v/>
      </c>
      <c r="KR208" s="521" t="str">
        <f t="shared" si="874"/>
        <v/>
      </c>
      <c r="KS208" s="521" t="str">
        <f t="shared" si="875"/>
        <v/>
      </c>
      <c r="KT208" s="521" t="str">
        <f t="shared" si="876"/>
        <v/>
      </c>
      <c r="KU208" s="760" t="str">
        <f t="shared" si="877"/>
        <v/>
      </c>
      <c r="KV208" s="521" t="str">
        <f t="shared" si="878"/>
        <v/>
      </c>
      <c r="KW208" s="520">
        <f t="shared" si="879"/>
        <v>0</v>
      </c>
      <c r="KX208" s="521" t="str">
        <f t="shared" si="993"/>
        <v/>
      </c>
      <c r="KY208" s="525">
        <f t="shared" si="880"/>
        <v>0</v>
      </c>
      <c r="KZ208" s="521" t="str">
        <f t="shared" si="881"/>
        <v/>
      </c>
      <c r="LA208" s="760" t="str">
        <f t="shared" si="882"/>
        <v/>
      </c>
      <c r="LB208" s="526" t="str">
        <f t="shared" si="883"/>
        <v>○</v>
      </c>
      <c r="LC208" s="520">
        <f t="shared" si="994"/>
        <v>0</v>
      </c>
      <c r="LD208" s="527">
        <f t="shared" si="995"/>
        <v>0</v>
      </c>
      <c r="LE208" s="527" t="str">
        <f t="shared" si="996"/>
        <v/>
      </c>
      <c r="LF208" s="761" t="str">
        <f t="shared" si="997"/>
        <v/>
      </c>
      <c r="LG208" s="735" t="str">
        <f t="shared" si="884"/>
        <v/>
      </c>
      <c r="LH208" s="530" t="str">
        <f t="shared" si="885"/>
        <v>○</v>
      </c>
      <c r="LI208" s="736">
        <f t="shared" si="886"/>
        <v>0</v>
      </c>
      <c r="LJ208" s="761">
        <f t="shared" si="887"/>
        <v>0</v>
      </c>
      <c r="LK208" s="532">
        <f t="shared" si="998"/>
        <v>0</v>
      </c>
      <c r="LL208" s="533" t="str">
        <f t="shared" si="999"/>
        <v>○</v>
      </c>
      <c r="LM208" s="600">
        <f t="shared" si="888"/>
        <v>0</v>
      </c>
      <c r="LN208" s="602" t="str">
        <f t="shared" si="1000"/>
        <v>○</v>
      </c>
      <c r="LO208" s="608">
        <f t="shared" si="889"/>
        <v>0</v>
      </c>
      <c r="LP208" s="521" t="str">
        <f t="shared" si="890"/>
        <v/>
      </c>
      <c r="LQ208" s="607">
        <f t="shared" si="891"/>
        <v>0</v>
      </c>
      <c r="LR208" s="521" t="str">
        <f t="shared" si="892"/>
        <v/>
      </c>
      <c r="LS208" s="519" t="str">
        <f t="shared" si="893"/>
        <v/>
      </c>
      <c r="LT208" s="526" t="str">
        <f t="shared" si="894"/>
        <v>○</v>
      </c>
      <c r="LU208" s="601" t="str">
        <f t="shared" si="1001"/>
        <v/>
      </c>
      <c r="LV208" s="601">
        <f t="shared" si="1002"/>
        <v>0</v>
      </c>
      <c r="LW208" s="761">
        <f t="shared" si="895"/>
        <v>0</v>
      </c>
      <c r="LX208" s="735">
        <f t="shared" si="896"/>
        <v>0</v>
      </c>
      <c r="LY208" s="530" t="str">
        <f t="shared" si="897"/>
        <v>○</v>
      </c>
      <c r="LZ208" s="736">
        <f t="shared" si="898"/>
        <v>0</v>
      </c>
      <c r="MA208" s="761">
        <f t="shared" si="899"/>
        <v>0</v>
      </c>
      <c r="MB208" s="532">
        <f t="shared" si="900"/>
        <v>0</v>
      </c>
      <c r="MC208" s="533" t="str">
        <f t="shared" si="1003"/>
        <v>○</v>
      </c>
      <c r="MD208" s="473">
        <f>IF(AND($H208=1,$T208=1),SUMIF($E$14:$E$213,E208,$CA$14:CA407),0)</f>
        <v>0</v>
      </c>
      <c r="ME208" s="856" t="str">
        <f t="shared" si="901"/>
        <v>○</v>
      </c>
      <c r="MF208" s="869" t="str">
        <f t="shared" si="1004"/>
        <v/>
      </c>
      <c r="MG208" s="870" t="str">
        <f t="shared" si="902"/>
        <v/>
      </c>
      <c r="MH208" s="871" t="str">
        <f t="shared" si="903"/>
        <v/>
      </c>
      <c r="MI208" s="872" t="str">
        <f t="shared" si="1005"/>
        <v/>
      </c>
      <c r="MJ208" s="873" t="str">
        <f t="shared" si="904"/>
        <v/>
      </c>
      <c r="MK208" s="874">
        <f t="shared" si="905"/>
        <v>0</v>
      </c>
    </row>
    <row r="209" spans="1:349" s="739" customFormat="1" ht="18.649999999999999" customHeight="1">
      <c r="A209" s="610">
        <f t="shared" si="815"/>
        <v>0</v>
      </c>
      <c r="B209" s="610">
        <f t="shared" si="816"/>
        <v>0</v>
      </c>
      <c r="C209" s="610">
        <f t="shared" si="817"/>
        <v>0</v>
      </c>
      <c r="D209" s="610">
        <f t="shared" si="818"/>
        <v>0</v>
      </c>
      <c r="E209" s="610">
        <f t="shared" si="819"/>
        <v>0</v>
      </c>
      <c r="F209" s="610">
        <f t="shared" si="820"/>
        <v>0</v>
      </c>
      <c r="G209" s="610">
        <f t="shared" si="821"/>
        <v>0</v>
      </c>
      <c r="H209" s="610">
        <f t="shared" si="822"/>
        <v>0</v>
      </c>
      <c r="I209" s="611">
        <f t="shared" si="832"/>
        <v>196</v>
      </c>
      <c r="J209" s="719"/>
      <c r="K209" s="720"/>
      <c r="L209" s="720"/>
      <c r="M209" s="720"/>
      <c r="N209" s="924"/>
      <c r="O209" s="918"/>
      <c r="P209" s="742"/>
      <c r="Q209" s="637">
        <f t="shared" si="906"/>
        <v>0</v>
      </c>
      <c r="R209" s="723"/>
      <c r="S209" s="724"/>
      <c r="T209" s="724"/>
      <c r="U209" s="724"/>
      <c r="V209" s="762">
        <f t="shared" si="823"/>
        <v>0</v>
      </c>
      <c r="W209" s="741"/>
      <c r="X209" s="745"/>
      <c r="Y209" s="745"/>
      <c r="Z209" s="741"/>
      <c r="AA209" s="639" t="str">
        <f t="shared" si="907"/>
        <v/>
      </c>
      <c r="AB209" s="640" t="str">
        <f t="shared" si="908"/>
        <v/>
      </c>
      <c r="AC209" s="731"/>
      <c r="AD209" s="641">
        <f t="shared" si="909"/>
        <v>0</v>
      </c>
      <c r="AE209" s="729"/>
      <c r="AF209" s="728">
        <f>'整理番号表 （R6時） '!$AC209</f>
        <v>0</v>
      </c>
      <c r="AG209" s="730">
        <f t="shared" si="824"/>
        <v>0</v>
      </c>
      <c r="AH209" s="731"/>
      <c r="AI209" s="731"/>
      <c r="AJ209" s="639">
        <f>IF(AI209&lt;&gt;0,VLOOKUP(AI209,'整理番号表 （R6時） '!$B$20:$F$47,2,FALSE),)</f>
        <v>0</v>
      </c>
      <c r="AK209" s="733"/>
      <c r="AL209" s="733"/>
      <c r="AM209" s="733"/>
      <c r="AN209" s="752"/>
      <c r="AO209" s="644" t="str">
        <f>IF(AND($S209=1,$AN209&lt;&gt;0),VLOOKUP(AN209,'整理番号表 （R6時） '!$P$6:$Q$39,2,FALSE),IF(AND($T209=1,$AN209&gt;0,$AN209&lt;=8),VLOOKUP($AN209,'整理番号表 （R6時） '!$P$6:$Q$13,2,FALSE),IF($AN209&gt;=9,"ﾘｰｽは1～8の数字を選択","")))</f>
        <v/>
      </c>
      <c r="AP209" s="865"/>
      <c r="AQ209" s="645">
        <f t="shared" si="910"/>
        <v>0</v>
      </c>
      <c r="AR209" s="810"/>
      <c r="AS209" s="741"/>
      <c r="AT209" s="756"/>
      <c r="AU209" s="757"/>
      <c r="AV209" s="755"/>
      <c r="AW209" s="752"/>
      <c r="AX209" s="751">
        <f>IF(AW209&lt;&gt;0,VLOOKUP(AW209,'整理番号表 （R6時） '!$P$43:$R$49,2,FALSE),)</f>
        <v>0</v>
      </c>
      <c r="AY209" s="758"/>
      <c r="AZ209" s="757"/>
      <c r="BA209" s="755"/>
      <c r="BB209" s="754"/>
      <c r="BC209" s="759">
        <f t="shared" si="911"/>
        <v>0</v>
      </c>
      <c r="BD209" s="763">
        <f t="shared" si="833"/>
        <v>0</v>
      </c>
      <c r="BE209" s="759">
        <f t="shared" si="912"/>
        <v>0</v>
      </c>
      <c r="BF209" s="508"/>
      <c r="BG209" s="508"/>
      <c r="BH209" s="508"/>
      <c r="BI209" s="509"/>
      <c r="BJ209" s="770" t="str">
        <f t="shared" si="913"/>
        <v/>
      </c>
      <c r="BK209" s="772" t="str">
        <f t="shared" si="914"/>
        <v/>
      </c>
      <c r="BL209" s="648">
        <f t="shared" si="915"/>
        <v>0</v>
      </c>
      <c r="BM209" s="836"/>
      <c r="BN209" s="748"/>
      <c r="BO209" s="593"/>
      <c r="BP209" s="902"/>
      <c r="BQ209" s="756"/>
      <c r="BR209" s="756"/>
      <c r="BS209" s="756"/>
      <c r="BT209" s="929" t="str">
        <f t="shared" si="825"/>
        <v/>
      </c>
      <c r="BU209" s="911"/>
      <c r="BV209" s="752"/>
      <c r="BW209" s="751">
        <f>IF(BV209&lt;&gt;0,VLOOKUP(BV209,'整理番号表 （R6時） '!$P$43:$R$49,2,FALSE),)</f>
        <v>0</v>
      </c>
      <c r="BX209" s="758"/>
      <c r="BY209" s="757"/>
      <c r="BZ209" s="759" t="str">
        <f t="shared" si="916"/>
        <v/>
      </c>
      <c r="CA209" s="712"/>
      <c r="CB209" s="759">
        <f t="shared" si="917"/>
        <v>0</v>
      </c>
      <c r="CC209" s="763" t="str">
        <f t="shared" si="834"/>
        <v/>
      </c>
      <c r="CD209" s="754"/>
      <c r="CE209" s="754"/>
      <c r="CF209" s="759">
        <f t="shared" si="918"/>
        <v>0</v>
      </c>
      <c r="CG209" s="748"/>
      <c r="CH209" s="748"/>
      <c r="CI209" s="622"/>
      <c r="CJ209" s="853"/>
      <c r="CK209" s="854"/>
      <c r="CL209" s="665" t="str">
        <f t="shared" si="919"/>
        <v/>
      </c>
      <c r="CM209" s="666" t="str">
        <f t="shared" si="835"/>
        <v/>
      </c>
      <c r="CN209" s="744"/>
      <c r="CO209" s="496"/>
      <c r="CP209" s="762" t="str">
        <f t="shared" si="836"/>
        <v/>
      </c>
      <c r="CQ209" s="740"/>
      <c r="CR209" s="749"/>
      <c r="CS209" s="740"/>
      <c r="CT209" s="740"/>
      <c r="CU209" s="740"/>
      <c r="CV209" s="649" t="str">
        <f t="shared" si="920"/>
        <v/>
      </c>
      <c r="CW209" s="547">
        <f t="shared" si="921"/>
        <v>0</v>
      </c>
      <c r="CX209" s="762" t="str">
        <f t="shared" si="837"/>
        <v/>
      </c>
      <c r="CY209" s="715"/>
      <c r="CZ209" s="740"/>
      <c r="DA209" s="715"/>
      <c r="DB209" s="715"/>
      <c r="DC209" s="714"/>
      <c r="DD209" s="649" t="str">
        <f t="shared" si="922"/>
        <v/>
      </c>
      <c r="DE209" s="547" t="str">
        <f t="shared" si="923"/>
        <v/>
      </c>
      <c r="DF209" s="762">
        <f t="shared" si="924"/>
        <v>0</v>
      </c>
      <c r="DG209" s="762" t="str">
        <f t="shared" si="925"/>
        <v/>
      </c>
      <c r="DH209" s="762">
        <f t="shared" si="926"/>
        <v>0</v>
      </c>
      <c r="DI209" s="762">
        <f t="shared" si="927"/>
        <v>0</v>
      </c>
      <c r="DJ209" s="762">
        <f t="shared" si="928"/>
        <v>0</v>
      </c>
      <c r="DK209" s="762">
        <f t="shared" si="929"/>
        <v>0</v>
      </c>
      <c r="DL209" s="762">
        <f t="shared" si="930"/>
        <v>0</v>
      </c>
      <c r="DM209" s="762" t="str">
        <f t="shared" si="931"/>
        <v/>
      </c>
      <c r="DN209" s="855"/>
      <c r="DO209" s="661">
        <f t="shared" si="830"/>
        <v>0</v>
      </c>
      <c r="DP209" s="336">
        <f t="shared" si="830"/>
        <v>0</v>
      </c>
      <c r="DQ209" s="336">
        <f t="shared" si="830"/>
        <v>0</v>
      </c>
      <c r="DR209" s="336">
        <f t="shared" si="830"/>
        <v>0</v>
      </c>
      <c r="DS209" s="336">
        <f t="shared" si="830"/>
        <v>0</v>
      </c>
      <c r="DT209" s="336">
        <f t="shared" si="830"/>
        <v>0</v>
      </c>
      <c r="DU209" s="336">
        <f t="shared" si="838"/>
        <v>0</v>
      </c>
      <c r="DV209" s="336">
        <f t="shared" si="831"/>
        <v>0</v>
      </c>
      <c r="DW209" s="336">
        <f t="shared" si="831"/>
        <v>0</v>
      </c>
      <c r="DX209" s="336">
        <f t="shared" si="831"/>
        <v>0</v>
      </c>
      <c r="DY209" s="336">
        <f t="shared" si="831"/>
        <v>0</v>
      </c>
      <c r="DZ209" s="336">
        <f t="shared" si="831"/>
        <v>0</v>
      </c>
      <c r="EA209" s="336">
        <f t="shared" si="831"/>
        <v>0</v>
      </c>
      <c r="EB209" s="336">
        <f t="shared" si="839"/>
        <v>0</v>
      </c>
      <c r="EC209" s="336">
        <f t="shared" si="840"/>
        <v>0</v>
      </c>
      <c r="ED209" s="336">
        <f t="shared" si="841"/>
        <v>0</v>
      </c>
      <c r="EE209" s="336">
        <f t="shared" si="842"/>
        <v>0</v>
      </c>
      <c r="EF209" s="336">
        <f t="shared" si="843"/>
        <v>0</v>
      </c>
      <c r="EG209" s="390">
        <f t="shared" si="844"/>
        <v>0</v>
      </c>
      <c r="EH209" s="650">
        <f t="shared" si="932"/>
        <v>0</v>
      </c>
      <c r="EI209" s="650">
        <f>IF($AA209=1,IF(SUM($EH209:EH209)&lt;&gt;1,IF(SUM(GR209,HC209,HL209)&gt;0,1,),),)</f>
        <v>0</v>
      </c>
      <c r="EJ209" s="650">
        <f>IF($AA209=1,IF(SUM($EH209:EI209)&lt;&gt;1,IF(SUM(GS209,HD209,HM209)&gt;0,1,),),)</f>
        <v>0</v>
      </c>
      <c r="EK209" s="650">
        <f>IF($AA209=1,IF(SUM($EH209:EJ209)&lt;&gt;1,IF(SUM(GT209,HE209,HN209)&gt;0,1,),),)</f>
        <v>0</v>
      </c>
      <c r="EL209" s="650">
        <f>IF($AA209=1,IF(SUM($EH209:EK209)&lt;&gt;1,IF(SUM(GU209,GZ209,HF209,HO209)&gt;0,1,),),)</f>
        <v>0</v>
      </c>
      <c r="EM209" s="650">
        <f>IF($AA209=1,IF(SUM($EH209:EK209)&lt;&gt;1,IF(SUM(GV209,HG209,HP209)&gt;0,1,),),)</f>
        <v>0</v>
      </c>
      <c r="EN209" s="650">
        <f>IF($AA209=1,IF(SUM($EH209:EL209)&lt;&gt;1,IF(SUM(GW209,HH209,HQ209)&gt;0,1,),),)</f>
        <v>0</v>
      </c>
      <c r="EO209" s="650">
        <f>IF($AA209=1,IF(SUM($EH209:EM209)&lt;&gt;1,IF(SUM(GX209,HI209,HR209)&gt;0,1,),),)</f>
        <v>0</v>
      </c>
      <c r="EP209" s="650">
        <f>IF($AA209=1,IF(SUM($EH209:EO209)&lt;&gt;1,IF(SUM(GY209,HJ209,HS209,HA209)&gt;0,1,),),)</f>
        <v>0</v>
      </c>
      <c r="EQ209" s="818"/>
      <c r="ER209" s="818"/>
      <c r="ES209" s="818"/>
      <c r="ET209" s="818"/>
      <c r="EU209" s="818"/>
      <c r="EV209" s="818"/>
      <c r="EW209" s="59"/>
      <c r="EX209" s="59"/>
      <c r="EY209" s="59"/>
      <c r="EZ209" s="59"/>
      <c r="FA209" s="59"/>
      <c r="FB209" s="650">
        <f t="shared" si="845"/>
        <v>0</v>
      </c>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11"/>
      <c r="GB209" s="59"/>
      <c r="GC209" s="932"/>
      <c r="GD209" s="662"/>
      <c r="GE209" s="512"/>
      <c r="GF209" s="513"/>
      <c r="GG209" s="514"/>
      <c r="GH209" s="514"/>
      <c r="GI209" s="515">
        <f t="shared" si="846"/>
        <v>0</v>
      </c>
      <c r="GJ209" s="516">
        <f t="shared" si="847"/>
        <v>0</v>
      </c>
      <c r="GK209" s="517">
        <f t="shared" si="848"/>
        <v>0</v>
      </c>
      <c r="GL209" s="518">
        <f t="shared" si="849"/>
        <v>0</v>
      </c>
      <c r="GM209" s="518">
        <f t="shared" si="850"/>
        <v>0</v>
      </c>
      <c r="GN209" s="518">
        <f t="shared" si="851"/>
        <v>0</v>
      </c>
      <c r="GO209" s="518">
        <f t="shared" si="852"/>
        <v>0</v>
      </c>
      <c r="GP209" s="517">
        <f t="shared" si="933"/>
        <v>0</v>
      </c>
      <c r="GQ209" s="517">
        <f t="shared" si="934"/>
        <v>0</v>
      </c>
      <c r="GR209" s="517">
        <f>IF($GF209&lt;&gt;1,IF(AND(SUM($GQ209:GQ209)&lt;&gt;1),IF($GI209&gt;=10,1,),),0)</f>
        <v>0</v>
      </c>
      <c r="GS209" s="517">
        <f>IF($GF209&lt;&gt;1,IF(AND(SUM($GQ209:GR209)&lt;&gt;1),IF(AND($GE209=1,$GI209&gt;=4),1,),),0)</f>
        <v>0</v>
      </c>
      <c r="GT209" s="517">
        <f>IF($GF209&lt;&gt;1,IF(AND(SUM($GQ209:GS209)&lt;&gt;1),IF(AND($GE209=1,$GI209&gt;=2),1,),),0)</f>
        <v>0</v>
      </c>
      <c r="GU209" s="517">
        <f>IF($GF209&lt;&gt;1,IF(AND(SUM($GQ209:GT209)&lt;&gt;1),IF(AND($GE209=1,$GI209&gt;0),1,),),0)</f>
        <v>0</v>
      </c>
      <c r="GV209" s="517">
        <f>IF($GF209&lt;&gt;1,IF(AND(SUM($GQ209:GU209)&lt;&gt;1),IF($GI209&gt;=4,1,),),0)</f>
        <v>0</v>
      </c>
      <c r="GW209" s="517">
        <f>IF($GF209&lt;&gt;1,IF(AND(SUM($GQ209:GV209)&lt;&gt;1),IF($GE209=1,1,),),0)</f>
        <v>0</v>
      </c>
      <c r="GX209" s="517">
        <f>IF($GF209&lt;&gt;1,IF(AND(SUM($GQ209:GW209)&lt;&gt;1),IF($GI209&gt;=2,1,),),0)</f>
        <v>0</v>
      </c>
      <c r="GY209" s="517">
        <f>IF($GF209&lt;&gt;1,IF(AND(SUM($GQ209:GX209)&lt;&gt;1),IF($GI209&gt;0,1,),),0)</f>
        <v>0</v>
      </c>
      <c r="GZ209" s="517">
        <f t="shared" si="935"/>
        <v>0</v>
      </c>
      <c r="HA209" s="517">
        <f>IF(AND(SUM($GZ209:GZ209)&lt;&gt;1,$GP209=4,$GF209=1,$GI209&gt;0),1,0)</f>
        <v>0</v>
      </c>
      <c r="HB209" s="517">
        <f t="shared" si="936"/>
        <v>0</v>
      </c>
      <c r="HC209" s="517">
        <f t="shared" si="937"/>
        <v>0</v>
      </c>
      <c r="HD209" s="517">
        <f>IF(AND($GP209=2,SUM($HB209:HC209)&lt;&gt;1),IF(AND($GE209=1,$GJ209&gt;=0.2),1,),)</f>
        <v>0</v>
      </c>
      <c r="HE209" s="517">
        <f>IF(AND($GP209=2,SUM($HB209:HD209)&lt;&gt;1),IF(AND($GE209=1,$GJ209&gt;=0.1),1,),)</f>
        <v>0</v>
      </c>
      <c r="HF209" s="517">
        <f>IF(AND($GP209=2,SUM($HB209:HE209)&lt;&gt;1),IF(AND($GE209=1,$GI209&gt;0),1,),)</f>
        <v>0</v>
      </c>
      <c r="HG209" s="517">
        <f>IF(AND($GP209=2,SUM($HB209:HF209)&lt;&gt;1),IF($GJ209&gt;=0.2,1,),)</f>
        <v>0</v>
      </c>
      <c r="HH209" s="517">
        <f>IF(AND($GP209=2,SUM($HB209:HG209)&lt;&gt;1),IF($GE209=1,1,),)</f>
        <v>0</v>
      </c>
      <c r="HI209" s="517">
        <f>IF(AND($GP209=2,SUM($HB209:HH209)&lt;&gt;1),IF($GJ209&gt;=0.1,1,),)</f>
        <v>0</v>
      </c>
      <c r="HJ209" s="517">
        <f>IF(AND(SUM($HB209:HI209)&lt;&gt;1,$GP209=2,$GI209&gt;0),1,)</f>
        <v>0</v>
      </c>
      <c r="HK209" s="517">
        <f t="shared" si="938"/>
        <v>0</v>
      </c>
      <c r="HL209" s="517">
        <f t="shared" si="939"/>
        <v>0</v>
      </c>
      <c r="HM209" s="517">
        <f>IF(AND($GP209=3,SUM($HK209:HL209)&lt;&gt;1),IF(AND($GE209=1,$GJ209&gt;=0.1),1,),)</f>
        <v>0</v>
      </c>
      <c r="HN209" s="517">
        <f>IF(AND($GP209=3,SUM($HK209:HM209)&lt;&gt;1),IF(AND($GE209=1,$GJ209&gt;=0.05),1,),)</f>
        <v>0</v>
      </c>
      <c r="HO209" s="517">
        <f>IF(AND($GP209=3,SUM($HK209:HN209)&lt;&gt;1),IF(AND($GE209=1,$GI209&gt;0),1,),)</f>
        <v>0</v>
      </c>
      <c r="HP209" s="517">
        <f>IF(AND($GP209=3,SUM($HK209:HO209)&lt;&gt;1),IF($GJ209&gt;=0.1,1,),)</f>
        <v>0</v>
      </c>
      <c r="HQ209" s="517">
        <f>IF(AND($GP209=3,SUM($HK209:HP209)&lt;&gt;1),IF($GE209=1,1,),)</f>
        <v>0</v>
      </c>
      <c r="HR209" s="517">
        <f>IF(AND($GP209=3,SUM($HK209:HQ209)&lt;&gt;1),IF($GJ209&gt;=0.05,1,),)</f>
        <v>0</v>
      </c>
      <c r="HS209" s="517">
        <f>IF(AND(SUM($HK209:HR209)&lt;&gt;1,$GP209=3,$GF209=1,$GI209&gt;0),1,)</f>
        <v>0</v>
      </c>
      <c r="HT209" s="831"/>
      <c r="HU209" s="520">
        <f t="shared" si="940"/>
        <v>0</v>
      </c>
      <c r="HV209" s="521">
        <f t="shared" si="941"/>
        <v>0</v>
      </c>
      <c r="HW209" s="521">
        <f t="shared" si="942"/>
        <v>0</v>
      </c>
      <c r="HX209" s="521">
        <f t="shared" si="943"/>
        <v>0</v>
      </c>
      <c r="HY209" s="521">
        <f t="shared" si="944"/>
        <v>0</v>
      </c>
      <c r="HZ209" s="521">
        <f t="shared" si="945"/>
        <v>0</v>
      </c>
      <c r="IA209" s="521">
        <f t="shared" si="946"/>
        <v>0</v>
      </c>
      <c r="IB209" s="521">
        <f t="shared" si="947"/>
        <v>0</v>
      </c>
      <c r="IC209" s="521">
        <f t="shared" si="948"/>
        <v>0</v>
      </c>
      <c r="ID209" s="521">
        <f t="shared" si="949"/>
        <v>0</v>
      </c>
      <c r="IE209" s="521">
        <f t="shared" si="950"/>
        <v>0</v>
      </c>
      <c r="IF209" s="521">
        <f t="shared" si="951"/>
        <v>0</v>
      </c>
      <c r="IG209" s="521">
        <f t="shared" si="952"/>
        <v>0</v>
      </c>
      <c r="IH209" s="521">
        <f t="shared" si="953"/>
        <v>0</v>
      </c>
      <c r="II209" s="521">
        <f t="shared" si="954"/>
        <v>0</v>
      </c>
      <c r="IJ209" s="521">
        <f t="shared" si="955"/>
        <v>0</v>
      </c>
      <c r="IK209" s="521">
        <f t="shared" si="956"/>
        <v>0</v>
      </c>
      <c r="IL209" s="521">
        <f t="shared" si="957"/>
        <v>0</v>
      </c>
      <c r="IM209" s="521">
        <f t="shared" si="958"/>
        <v>0</v>
      </c>
      <c r="IN209" s="521">
        <f t="shared" si="853"/>
        <v>0</v>
      </c>
      <c r="IO209" s="521">
        <f t="shared" si="854"/>
        <v>0</v>
      </c>
      <c r="IP209" s="521">
        <f t="shared" si="855"/>
        <v>0</v>
      </c>
      <c r="IQ209" s="521">
        <f t="shared" si="856"/>
        <v>0</v>
      </c>
      <c r="IR209" s="521">
        <f t="shared" si="857"/>
        <v>0</v>
      </c>
      <c r="IS209" s="521">
        <f t="shared" si="858"/>
        <v>0</v>
      </c>
      <c r="IT209" s="521">
        <f t="shared" si="859"/>
        <v>0</v>
      </c>
      <c r="IU209" s="521">
        <f t="shared" si="860"/>
        <v>0</v>
      </c>
      <c r="IV209" s="521">
        <f t="shared" si="861"/>
        <v>0</v>
      </c>
      <c r="IW209" s="823">
        <f t="shared" si="862"/>
        <v>0</v>
      </c>
      <c r="IX209" s="521">
        <f t="shared" si="863"/>
        <v>0</v>
      </c>
      <c r="IY209" s="521">
        <f t="shared" si="864"/>
        <v>0</v>
      </c>
      <c r="IZ209" s="823">
        <f t="shared" si="959"/>
        <v>0</v>
      </c>
      <c r="JA209" s="521">
        <f t="shared" si="865"/>
        <v>0</v>
      </c>
      <c r="JB209" s="521">
        <f t="shared" si="866"/>
        <v>0</v>
      </c>
      <c r="JC209" s="521">
        <f t="shared" si="867"/>
        <v>0</v>
      </c>
      <c r="JD209" s="521">
        <f t="shared" si="960"/>
        <v>0</v>
      </c>
      <c r="JE209" s="521">
        <f t="shared" si="961"/>
        <v>0</v>
      </c>
      <c r="JF209" s="521">
        <f t="shared" si="962"/>
        <v>0</v>
      </c>
      <c r="JG209" s="521">
        <f t="shared" si="963"/>
        <v>0</v>
      </c>
      <c r="JH209" s="521">
        <f t="shared" si="964"/>
        <v>0</v>
      </c>
      <c r="JI209" s="521">
        <f t="shared" si="965"/>
        <v>0</v>
      </c>
      <c r="JJ209" s="521">
        <f t="shared" si="966"/>
        <v>0</v>
      </c>
      <c r="JK209" s="521">
        <f t="shared" si="967"/>
        <v>0</v>
      </c>
      <c r="JL209" s="521">
        <f t="shared" si="968"/>
        <v>0</v>
      </c>
      <c r="JM209" s="521">
        <f t="shared" si="969"/>
        <v>0</v>
      </c>
      <c r="JN209" s="521">
        <f t="shared" si="970"/>
        <v>0</v>
      </c>
      <c r="JO209" s="521">
        <f t="shared" si="971"/>
        <v>0</v>
      </c>
      <c r="JP209" s="521">
        <f t="shared" si="972"/>
        <v>0</v>
      </c>
      <c r="JQ209" s="521">
        <f t="shared" si="973"/>
        <v>0</v>
      </c>
      <c r="JR209" s="521">
        <f t="shared" si="974"/>
        <v>0</v>
      </c>
      <c r="JS209" s="521">
        <f t="shared" si="975"/>
        <v>0</v>
      </c>
      <c r="JT209" s="521">
        <f t="shared" si="976"/>
        <v>0</v>
      </c>
      <c r="JU209" s="521">
        <f t="shared" si="977"/>
        <v>0</v>
      </c>
      <c r="JV209" s="521">
        <f t="shared" si="978"/>
        <v>0</v>
      </c>
      <c r="JW209" s="521">
        <f t="shared" si="979"/>
        <v>0</v>
      </c>
      <c r="JX209" s="521">
        <f t="shared" si="980"/>
        <v>0</v>
      </c>
      <c r="JY209" s="521">
        <f t="shared" si="981"/>
        <v>0</v>
      </c>
      <c r="JZ209" s="521">
        <f t="shared" si="982"/>
        <v>0</v>
      </c>
      <c r="KA209" s="521">
        <f t="shared" si="983"/>
        <v>0</v>
      </c>
      <c r="KB209" s="521">
        <f t="shared" si="984"/>
        <v>0</v>
      </c>
      <c r="KC209" s="521">
        <f t="shared" si="985"/>
        <v>0</v>
      </c>
      <c r="KD209" s="521">
        <f t="shared" si="986"/>
        <v>0</v>
      </c>
      <c r="KE209" s="521">
        <f t="shared" si="987"/>
        <v>0</v>
      </c>
      <c r="KF209" s="521">
        <f t="shared" si="868"/>
        <v>0</v>
      </c>
      <c r="KG209" s="521">
        <f t="shared" si="988"/>
        <v>0</v>
      </c>
      <c r="KH209" s="521">
        <f t="shared" si="989"/>
        <v>0</v>
      </c>
      <c r="KI209" s="522">
        <f t="shared" si="990"/>
        <v>0</v>
      </c>
      <c r="KJ209" s="521">
        <f t="shared" si="869"/>
        <v>0</v>
      </c>
      <c r="KK209" s="760">
        <f>IF(H209=1,VLOOKUP(C209,'総括表 (A表)'!$E$12:$AW$542,42,FALSE),)</f>
        <v>0</v>
      </c>
      <c r="KL209" s="524">
        <f t="shared" si="991"/>
        <v>0</v>
      </c>
      <c r="KM209" s="521" t="str">
        <f t="shared" si="870"/>
        <v/>
      </c>
      <c r="KN209" s="521" t="str">
        <f t="shared" si="871"/>
        <v/>
      </c>
      <c r="KO209" s="521" t="str">
        <f t="shared" si="992"/>
        <v/>
      </c>
      <c r="KP209" s="521" t="str">
        <f t="shared" si="872"/>
        <v/>
      </c>
      <c r="KQ209" s="521" t="str">
        <f t="shared" si="873"/>
        <v/>
      </c>
      <c r="KR209" s="521" t="str">
        <f t="shared" si="874"/>
        <v/>
      </c>
      <c r="KS209" s="521" t="str">
        <f t="shared" si="875"/>
        <v/>
      </c>
      <c r="KT209" s="521" t="str">
        <f t="shared" si="876"/>
        <v/>
      </c>
      <c r="KU209" s="760" t="str">
        <f t="shared" si="877"/>
        <v/>
      </c>
      <c r="KV209" s="521" t="str">
        <f t="shared" si="878"/>
        <v/>
      </c>
      <c r="KW209" s="520">
        <f t="shared" si="879"/>
        <v>0</v>
      </c>
      <c r="KX209" s="521" t="str">
        <f t="shared" si="993"/>
        <v/>
      </c>
      <c r="KY209" s="525">
        <f t="shared" si="880"/>
        <v>0</v>
      </c>
      <c r="KZ209" s="521" t="str">
        <f t="shared" si="881"/>
        <v/>
      </c>
      <c r="LA209" s="760" t="str">
        <f t="shared" si="882"/>
        <v/>
      </c>
      <c r="LB209" s="526" t="str">
        <f t="shared" si="883"/>
        <v>○</v>
      </c>
      <c r="LC209" s="520">
        <f t="shared" si="994"/>
        <v>0</v>
      </c>
      <c r="LD209" s="527">
        <f t="shared" si="995"/>
        <v>0</v>
      </c>
      <c r="LE209" s="527" t="str">
        <f t="shared" si="996"/>
        <v/>
      </c>
      <c r="LF209" s="761" t="str">
        <f t="shared" si="997"/>
        <v/>
      </c>
      <c r="LG209" s="735" t="str">
        <f t="shared" si="884"/>
        <v/>
      </c>
      <c r="LH209" s="530" t="str">
        <f t="shared" si="885"/>
        <v>○</v>
      </c>
      <c r="LI209" s="736">
        <f t="shared" si="886"/>
        <v>0</v>
      </c>
      <c r="LJ209" s="761">
        <f t="shared" si="887"/>
        <v>0</v>
      </c>
      <c r="LK209" s="532">
        <f t="shared" si="998"/>
        <v>0</v>
      </c>
      <c r="LL209" s="533" t="str">
        <f t="shared" si="999"/>
        <v>○</v>
      </c>
      <c r="LM209" s="600">
        <f t="shared" si="888"/>
        <v>0</v>
      </c>
      <c r="LN209" s="602" t="str">
        <f t="shared" si="1000"/>
        <v>○</v>
      </c>
      <c r="LO209" s="608">
        <f t="shared" si="889"/>
        <v>0</v>
      </c>
      <c r="LP209" s="521" t="str">
        <f t="shared" si="890"/>
        <v/>
      </c>
      <c r="LQ209" s="607">
        <f t="shared" si="891"/>
        <v>0</v>
      </c>
      <c r="LR209" s="521" t="str">
        <f t="shared" si="892"/>
        <v/>
      </c>
      <c r="LS209" s="519" t="str">
        <f t="shared" si="893"/>
        <v/>
      </c>
      <c r="LT209" s="526" t="str">
        <f t="shared" si="894"/>
        <v>○</v>
      </c>
      <c r="LU209" s="601" t="str">
        <f t="shared" si="1001"/>
        <v/>
      </c>
      <c r="LV209" s="601">
        <f t="shared" si="1002"/>
        <v>0</v>
      </c>
      <c r="LW209" s="761">
        <f t="shared" si="895"/>
        <v>0</v>
      </c>
      <c r="LX209" s="735">
        <f t="shared" si="896"/>
        <v>0</v>
      </c>
      <c r="LY209" s="530" t="str">
        <f t="shared" si="897"/>
        <v>○</v>
      </c>
      <c r="LZ209" s="736">
        <f t="shared" si="898"/>
        <v>0</v>
      </c>
      <c r="MA209" s="761">
        <f t="shared" si="899"/>
        <v>0</v>
      </c>
      <c r="MB209" s="532">
        <f t="shared" si="900"/>
        <v>0</v>
      </c>
      <c r="MC209" s="533" t="str">
        <f t="shared" si="1003"/>
        <v>○</v>
      </c>
      <c r="MD209" s="473">
        <f>IF(AND($H209=1,$T209=1),SUMIF($E$14:$E$213,E209,$CA$14:CA408),0)</f>
        <v>0</v>
      </c>
      <c r="ME209" s="856" t="str">
        <f t="shared" si="901"/>
        <v>○</v>
      </c>
      <c r="MF209" s="869" t="str">
        <f t="shared" si="1004"/>
        <v/>
      </c>
      <c r="MG209" s="870" t="str">
        <f t="shared" si="902"/>
        <v/>
      </c>
      <c r="MH209" s="871" t="str">
        <f t="shared" si="903"/>
        <v/>
      </c>
      <c r="MI209" s="872" t="str">
        <f t="shared" si="1005"/>
        <v/>
      </c>
      <c r="MJ209" s="873" t="str">
        <f t="shared" si="904"/>
        <v/>
      </c>
      <c r="MK209" s="874">
        <f t="shared" si="905"/>
        <v>0</v>
      </c>
    </row>
    <row r="210" spans="1:349" s="739" customFormat="1" ht="18.649999999999999" customHeight="1">
      <c r="A210" s="610">
        <f t="shared" si="815"/>
        <v>0</v>
      </c>
      <c r="B210" s="610">
        <f t="shared" si="816"/>
        <v>0</v>
      </c>
      <c r="C210" s="610">
        <f t="shared" si="817"/>
        <v>0</v>
      </c>
      <c r="D210" s="610">
        <f t="shared" si="818"/>
        <v>0</v>
      </c>
      <c r="E210" s="610">
        <f t="shared" si="819"/>
        <v>0</v>
      </c>
      <c r="F210" s="610">
        <f t="shared" si="820"/>
        <v>0</v>
      </c>
      <c r="G210" s="610">
        <f t="shared" si="821"/>
        <v>0</v>
      </c>
      <c r="H210" s="610">
        <f t="shared" si="822"/>
        <v>0</v>
      </c>
      <c r="I210" s="611">
        <f t="shared" si="832"/>
        <v>197</v>
      </c>
      <c r="J210" s="719"/>
      <c r="K210" s="720"/>
      <c r="L210" s="720"/>
      <c r="M210" s="720"/>
      <c r="N210" s="924"/>
      <c r="O210" s="918"/>
      <c r="P210" s="742"/>
      <c r="Q210" s="637">
        <f t="shared" si="906"/>
        <v>0</v>
      </c>
      <c r="R210" s="723"/>
      <c r="S210" s="724"/>
      <c r="T210" s="724"/>
      <c r="U210" s="724"/>
      <c r="V210" s="762">
        <f t="shared" si="823"/>
        <v>0</v>
      </c>
      <c r="W210" s="741"/>
      <c r="X210" s="745"/>
      <c r="Y210" s="745"/>
      <c r="Z210" s="741"/>
      <c r="AA210" s="639" t="str">
        <f t="shared" si="907"/>
        <v/>
      </c>
      <c r="AB210" s="640" t="str">
        <f t="shared" si="908"/>
        <v/>
      </c>
      <c r="AC210" s="731"/>
      <c r="AD210" s="641">
        <f t="shared" si="909"/>
        <v>0</v>
      </c>
      <c r="AE210" s="729"/>
      <c r="AF210" s="728">
        <f>'整理番号表 （R6時） '!$AC210</f>
        <v>0</v>
      </c>
      <c r="AG210" s="730">
        <f t="shared" si="824"/>
        <v>0</v>
      </c>
      <c r="AH210" s="731"/>
      <c r="AI210" s="731"/>
      <c r="AJ210" s="639">
        <f>IF(AI210&lt;&gt;0,VLOOKUP(AI210,'整理番号表 （R6時） '!$B$20:$F$47,2,FALSE),)</f>
        <v>0</v>
      </c>
      <c r="AK210" s="733"/>
      <c r="AL210" s="733"/>
      <c r="AM210" s="733"/>
      <c r="AN210" s="752"/>
      <c r="AO210" s="644" t="str">
        <f>IF(AND($S210=1,$AN210&lt;&gt;0),VLOOKUP(AN210,'整理番号表 （R6時） '!$P$6:$Q$39,2,FALSE),IF(AND($T210=1,$AN210&gt;0,$AN210&lt;=8),VLOOKUP($AN210,'整理番号表 （R6時） '!$P$6:$Q$13,2,FALSE),IF($AN210&gt;=9,"ﾘｰｽは1～8の数字を選択","")))</f>
        <v/>
      </c>
      <c r="AP210" s="865"/>
      <c r="AQ210" s="645">
        <f t="shared" si="910"/>
        <v>0</v>
      </c>
      <c r="AR210" s="810"/>
      <c r="AS210" s="741"/>
      <c r="AT210" s="756"/>
      <c r="AU210" s="757"/>
      <c r="AV210" s="755"/>
      <c r="AW210" s="752"/>
      <c r="AX210" s="751">
        <f>IF(AW210&lt;&gt;0,VLOOKUP(AW210,'整理番号表 （R6時） '!$P$43:$R$49,2,FALSE),)</f>
        <v>0</v>
      </c>
      <c r="AY210" s="758"/>
      <c r="AZ210" s="757"/>
      <c r="BA210" s="755"/>
      <c r="BB210" s="754"/>
      <c r="BC210" s="759">
        <f t="shared" si="911"/>
        <v>0</v>
      </c>
      <c r="BD210" s="763">
        <f t="shared" si="833"/>
        <v>0</v>
      </c>
      <c r="BE210" s="759">
        <f t="shared" si="912"/>
        <v>0</v>
      </c>
      <c r="BF210" s="508"/>
      <c r="BG210" s="508"/>
      <c r="BH210" s="508"/>
      <c r="BI210" s="509"/>
      <c r="BJ210" s="770" t="str">
        <f t="shared" si="913"/>
        <v/>
      </c>
      <c r="BK210" s="772" t="str">
        <f t="shared" si="914"/>
        <v/>
      </c>
      <c r="BL210" s="648">
        <f t="shared" si="915"/>
        <v>0</v>
      </c>
      <c r="BM210" s="836"/>
      <c r="BN210" s="748"/>
      <c r="BO210" s="593"/>
      <c r="BP210" s="902"/>
      <c r="BQ210" s="756"/>
      <c r="BR210" s="756"/>
      <c r="BS210" s="756"/>
      <c r="BT210" s="929" t="str">
        <f t="shared" si="825"/>
        <v/>
      </c>
      <c r="BU210" s="911"/>
      <c r="BV210" s="752"/>
      <c r="BW210" s="751">
        <f>IF(BV210&lt;&gt;0,VLOOKUP(BV210,'整理番号表 （R6時） '!$P$43:$R$49,2,FALSE),)</f>
        <v>0</v>
      </c>
      <c r="BX210" s="758"/>
      <c r="BY210" s="757"/>
      <c r="BZ210" s="759" t="str">
        <f t="shared" si="916"/>
        <v/>
      </c>
      <c r="CA210" s="712"/>
      <c r="CB210" s="759">
        <f t="shared" si="917"/>
        <v>0</v>
      </c>
      <c r="CC210" s="763" t="str">
        <f t="shared" si="834"/>
        <v/>
      </c>
      <c r="CD210" s="754"/>
      <c r="CE210" s="754"/>
      <c r="CF210" s="759">
        <f t="shared" si="918"/>
        <v>0</v>
      </c>
      <c r="CG210" s="748"/>
      <c r="CH210" s="748"/>
      <c r="CI210" s="622"/>
      <c r="CJ210" s="853"/>
      <c r="CK210" s="854"/>
      <c r="CL210" s="665" t="str">
        <f t="shared" si="919"/>
        <v/>
      </c>
      <c r="CM210" s="666" t="str">
        <f t="shared" si="835"/>
        <v/>
      </c>
      <c r="CN210" s="744"/>
      <c r="CO210" s="496"/>
      <c r="CP210" s="762" t="str">
        <f t="shared" si="836"/>
        <v/>
      </c>
      <c r="CQ210" s="740"/>
      <c r="CR210" s="749"/>
      <c r="CS210" s="740"/>
      <c r="CT210" s="740"/>
      <c r="CU210" s="740"/>
      <c r="CV210" s="649" t="str">
        <f t="shared" si="920"/>
        <v/>
      </c>
      <c r="CW210" s="547">
        <f t="shared" si="921"/>
        <v>0</v>
      </c>
      <c r="CX210" s="762" t="str">
        <f t="shared" si="837"/>
        <v/>
      </c>
      <c r="CY210" s="715"/>
      <c r="CZ210" s="740"/>
      <c r="DA210" s="715"/>
      <c r="DB210" s="715"/>
      <c r="DC210" s="714"/>
      <c r="DD210" s="649" t="str">
        <f t="shared" si="922"/>
        <v/>
      </c>
      <c r="DE210" s="547" t="str">
        <f t="shared" si="923"/>
        <v/>
      </c>
      <c r="DF210" s="762">
        <f t="shared" si="924"/>
        <v>0</v>
      </c>
      <c r="DG210" s="762" t="str">
        <f t="shared" si="925"/>
        <v/>
      </c>
      <c r="DH210" s="762">
        <f t="shared" si="926"/>
        <v>0</v>
      </c>
      <c r="DI210" s="762">
        <f t="shared" si="927"/>
        <v>0</v>
      </c>
      <c r="DJ210" s="762">
        <f t="shared" si="928"/>
        <v>0</v>
      </c>
      <c r="DK210" s="762">
        <f t="shared" si="929"/>
        <v>0</v>
      </c>
      <c r="DL210" s="762">
        <f t="shared" si="930"/>
        <v>0</v>
      </c>
      <c r="DM210" s="762" t="str">
        <f t="shared" si="931"/>
        <v/>
      </c>
      <c r="DN210" s="855"/>
      <c r="DO210" s="661">
        <f t="shared" si="830"/>
        <v>0</v>
      </c>
      <c r="DP210" s="336">
        <f t="shared" si="830"/>
        <v>0</v>
      </c>
      <c r="DQ210" s="336">
        <f t="shared" si="830"/>
        <v>0</v>
      </c>
      <c r="DR210" s="336">
        <f t="shared" si="830"/>
        <v>0</v>
      </c>
      <c r="DS210" s="336">
        <f t="shared" si="830"/>
        <v>0</v>
      </c>
      <c r="DT210" s="336">
        <f t="shared" si="830"/>
        <v>0</v>
      </c>
      <c r="DU210" s="336">
        <f t="shared" si="838"/>
        <v>0</v>
      </c>
      <c r="DV210" s="336">
        <f t="shared" si="831"/>
        <v>0</v>
      </c>
      <c r="DW210" s="336">
        <f t="shared" si="831"/>
        <v>0</v>
      </c>
      <c r="DX210" s="336">
        <f t="shared" si="831"/>
        <v>0</v>
      </c>
      <c r="DY210" s="336">
        <f t="shared" si="831"/>
        <v>0</v>
      </c>
      <c r="DZ210" s="336">
        <f t="shared" si="831"/>
        <v>0</v>
      </c>
      <c r="EA210" s="336">
        <f t="shared" si="831"/>
        <v>0</v>
      </c>
      <c r="EB210" s="336">
        <f t="shared" si="839"/>
        <v>0</v>
      </c>
      <c r="EC210" s="336">
        <f t="shared" si="840"/>
        <v>0</v>
      </c>
      <c r="ED210" s="336">
        <f t="shared" si="841"/>
        <v>0</v>
      </c>
      <c r="EE210" s="336">
        <f t="shared" si="842"/>
        <v>0</v>
      </c>
      <c r="EF210" s="336">
        <f t="shared" si="843"/>
        <v>0</v>
      </c>
      <c r="EG210" s="390">
        <f t="shared" si="844"/>
        <v>0</v>
      </c>
      <c r="EH210" s="650">
        <f t="shared" si="932"/>
        <v>0</v>
      </c>
      <c r="EI210" s="650">
        <f>IF($AA210=1,IF(SUM($EH210:EH210)&lt;&gt;1,IF(SUM(GR210,HC210,HL210)&gt;0,1,),),)</f>
        <v>0</v>
      </c>
      <c r="EJ210" s="650">
        <f>IF($AA210=1,IF(SUM($EH210:EI210)&lt;&gt;1,IF(SUM(GS210,HD210,HM210)&gt;0,1,),),)</f>
        <v>0</v>
      </c>
      <c r="EK210" s="650">
        <f>IF($AA210=1,IF(SUM($EH210:EJ210)&lt;&gt;1,IF(SUM(GT210,HE210,HN210)&gt;0,1,),),)</f>
        <v>0</v>
      </c>
      <c r="EL210" s="650">
        <f>IF($AA210=1,IF(SUM($EH210:EK210)&lt;&gt;1,IF(SUM(GU210,GZ210,HF210,HO210)&gt;0,1,),),)</f>
        <v>0</v>
      </c>
      <c r="EM210" s="650">
        <f>IF($AA210=1,IF(SUM($EH210:EK210)&lt;&gt;1,IF(SUM(GV210,HG210,HP210)&gt;0,1,),),)</f>
        <v>0</v>
      </c>
      <c r="EN210" s="650">
        <f>IF($AA210=1,IF(SUM($EH210:EL210)&lt;&gt;1,IF(SUM(GW210,HH210,HQ210)&gt;0,1,),),)</f>
        <v>0</v>
      </c>
      <c r="EO210" s="650">
        <f>IF($AA210=1,IF(SUM($EH210:EM210)&lt;&gt;1,IF(SUM(GX210,HI210,HR210)&gt;0,1,),),)</f>
        <v>0</v>
      </c>
      <c r="EP210" s="650">
        <f>IF($AA210=1,IF(SUM($EH210:EO210)&lt;&gt;1,IF(SUM(GY210,HJ210,HS210,HA210)&gt;0,1,),),)</f>
        <v>0</v>
      </c>
      <c r="EQ210" s="818"/>
      <c r="ER210" s="818"/>
      <c r="ES210" s="818"/>
      <c r="ET210" s="818"/>
      <c r="EU210" s="818"/>
      <c r="EV210" s="818"/>
      <c r="EW210" s="59"/>
      <c r="EX210" s="59"/>
      <c r="EY210" s="59"/>
      <c r="EZ210" s="59"/>
      <c r="FA210" s="59"/>
      <c r="FB210" s="650">
        <f t="shared" si="845"/>
        <v>0</v>
      </c>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11"/>
      <c r="GB210" s="59"/>
      <c r="GC210" s="932"/>
      <c r="GD210" s="662"/>
      <c r="GE210" s="512"/>
      <c r="GF210" s="513"/>
      <c r="GG210" s="514"/>
      <c r="GH210" s="514"/>
      <c r="GI210" s="515">
        <f t="shared" si="846"/>
        <v>0</v>
      </c>
      <c r="GJ210" s="516">
        <f t="shared" si="847"/>
        <v>0</v>
      </c>
      <c r="GK210" s="517">
        <f t="shared" si="848"/>
        <v>0</v>
      </c>
      <c r="GL210" s="518">
        <f t="shared" si="849"/>
        <v>0</v>
      </c>
      <c r="GM210" s="518">
        <f t="shared" si="850"/>
        <v>0</v>
      </c>
      <c r="GN210" s="518">
        <f t="shared" si="851"/>
        <v>0</v>
      </c>
      <c r="GO210" s="518">
        <f t="shared" si="852"/>
        <v>0</v>
      </c>
      <c r="GP210" s="517">
        <f t="shared" si="933"/>
        <v>0</v>
      </c>
      <c r="GQ210" s="517">
        <f t="shared" si="934"/>
        <v>0</v>
      </c>
      <c r="GR210" s="517">
        <f>IF($GF210&lt;&gt;1,IF(AND(SUM($GQ210:GQ210)&lt;&gt;1),IF($GI210&gt;=10,1,),),0)</f>
        <v>0</v>
      </c>
      <c r="GS210" s="517">
        <f>IF($GF210&lt;&gt;1,IF(AND(SUM($GQ210:GR210)&lt;&gt;1),IF(AND($GE210=1,$GI210&gt;=4),1,),),0)</f>
        <v>0</v>
      </c>
      <c r="GT210" s="517">
        <f>IF($GF210&lt;&gt;1,IF(AND(SUM($GQ210:GS210)&lt;&gt;1),IF(AND($GE210=1,$GI210&gt;=2),1,),),0)</f>
        <v>0</v>
      </c>
      <c r="GU210" s="517">
        <f>IF($GF210&lt;&gt;1,IF(AND(SUM($GQ210:GT210)&lt;&gt;1),IF(AND($GE210=1,$GI210&gt;0),1,),),0)</f>
        <v>0</v>
      </c>
      <c r="GV210" s="517">
        <f>IF($GF210&lt;&gt;1,IF(AND(SUM($GQ210:GU210)&lt;&gt;1),IF($GI210&gt;=4,1,),),0)</f>
        <v>0</v>
      </c>
      <c r="GW210" s="517">
        <f>IF($GF210&lt;&gt;1,IF(AND(SUM($GQ210:GV210)&lt;&gt;1),IF($GE210=1,1,),),0)</f>
        <v>0</v>
      </c>
      <c r="GX210" s="517">
        <f>IF($GF210&lt;&gt;1,IF(AND(SUM($GQ210:GW210)&lt;&gt;1),IF($GI210&gt;=2,1,),),0)</f>
        <v>0</v>
      </c>
      <c r="GY210" s="517">
        <f>IF($GF210&lt;&gt;1,IF(AND(SUM($GQ210:GX210)&lt;&gt;1),IF($GI210&gt;0,1,),),0)</f>
        <v>0</v>
      </c>
      <c r="GZ210" s="517">
        <f t="shared" si="935"/>
        <v>0</v>
      </c>
      <c r="HA210" s="517">
        <f>IF(AND(SUM($GZ210:GZ210)&lt;&gt;1,$GP210=4,$GF210=1,$GI210&gt;0),1,0)</f>
        <v>0</v>
      </c>
      <c r="HB210" s="517">
        <f t="shared" si="936"/>
        <v>0</v>
      </c>
      <c r="HC210" s="517">
        <f t="shared" si="937"/>
        <v>0</v>
      </c>
      <c r="HD210" s="517">
        <f>IF(AND($GP210=2,SUM($HB210:HC210)&lt;&gt;1),IF(AND($GE210=1,$GJ210&gt;=0.2),1,),)</f>
        <v>0</v>
      </c>
      <c r="HE210" s="517">
        <f>IF(AND($GP210=2,SUM($HB210:HD210)&lt;&gt;1),IF(AND($GE210=1,$GJ210&gt;=0.1),1,),)</f>
        <v>0</v>
      </c>
      <c r="HF210" s="517">
        <f>IF(AND($GP210=2,SUM($HB210:HE210)&lt;&gt;1),IF(AND($GE210=1,$GI210&gt;0),1,),)</f>
        <v>0</v>
      </c>
      <c r="HG210" s="517">
        <f>IF(AND($GP210=2,SUM($HB210:HF210)&lt;&gt;1),IF($GJ210&gt;=0.2,1,),)</f>
        <v>0</v>
      </c>
      <c r="HH210" s="517">
        <f>IF(AND($GP210=2,SUM($HB210:HG210)&lt;&gt;1),IF($GE210=1,1,),)</f>
        <v>0</v>
      </c>
      <c r="HI210" s="517">
        <f>IF(AND($GP210=2,SUM($HB210:HH210)&lt;&gt;1),IF($GJ210&gt;=0.1,1,),)</f>
        <v>0</v>
      </c>
      <c r="HJ210" s="517">
        <f>IF(AND(SUM($HB210:HI210)&lt;&gt;1,$GP210=2,$GI210&gt;0),1,)</f>
        <v>0</v>
      </c>
      <c r="HK210" s="517">
        <f t="shared" si="938"/>
        <v>0</v>
      </c>
      <c r="HL210" s="517">
        <f t="shared" si="939"/>
        <v>0</v>
      </c>
      <c r="HM210" s="517">
        <f>IF(AND($GP210=3,SUM($HK210:HL210)&lt;&gt;1),IF(AND($GE210=1,$GJ210&gt;=0.1),1,),)</f>
        <v>0</v>
      </c>
      <c r="HN210" s="517">
        <f>IF(AND($GP210=3,SUM($HK210:HM210)&lt;&gt;1),IF(AND($GE210=1,$GJ210&gt;=0.05),1,),)</f>
        <v>0</v>
      </c>
      <c r="HO210" s="517">
        <f>IF(AND($GP210=3,SUM($HK210:HN210)&lt;&gt;1),IF(AND($GE210=1,$GI210&gt;0),1,),)</f>
        <v>0</v>
      </c>
      <c r="HP210" s="517">
        <f>IF(AND($GP210=3,SUM($HK210:HO210)&lt;&gt;1),IF($GJ210&gt;=0.1,1,),)</f>
        <v>0</v>
      </c>
      <c r="HQ210" s="517">
        <f>IF(AND($GP210=3,SUM($HK210:HP210)&lt;&gt;1),IF($GE210=1,1,),)</f>
        <v>0</v>
      </c>
      <c r="HR210" s="517">
        <f>IF(AND($GP210=3,SUM($HK210:HQ210)&lt;&gt;1),IF($GJ210&gt;=0.05,1,),)</f>
        <v>0</v>
      </c>
      <c r="HS210" s="517">
        <f>IF(AND(SUM($HK210:HR210)&lt;&gt;1,$GP210=3,$GF210=1,$GI210&gt;0),1,)</f>
        <v>0</v>
      </c>
      <c r="HT210" s="831"/>
      <c r="HU210" s="520">
        <f t="shared" si="940"/>
        <v>0</v>
      </c>
      <c r="HV210" s="521">
        <f t="shared" si="941"/>
        <v>0</v>
      </c>
      <c r="HW210" s="521">
        <f t="shared" si="942"/>
        <v>0</v>
      </c>
      <c r="HX210" s="521">
        <f t="shared" si="943"/>
        <v>0</v>
      </c>
      <c r="HY210" s="521">
        <f t="shared" si="944"/>
        <v>0</v>
      </c>
      <c r="HZ210" s="521">
        <f t="shared" si="945"/>
        <v>0</v>
      </c>
      <c r="IA210" s="521">
        <f t="shared" si="946"/>
        <v>0</v>
      </c>
      <c r="IB210" s="521">
        <f t="shared" si="947"/>
        <v>0</v>
      </c>
      <c r="IC210" s="521">
        <f t="shared" si="948"/>
        <v>0</v>
      </c>
      <c r="ID210" s="521">
        <f t="shared" si="949"/>
        <v>0</v>
      </c>
      <c r="IE210" s="521">
        <f t="shared" si="950"/>
        <v>0</v>
      </c>
      <c r="IF210" s="521">
        <f t="shared" si="951"/>
        <v>0</v>
      </c>
      <c r="IG210" s="521">
        <f t="shared" si="952"/>
        <v>0</v>
      </c>
      <c r="IH210" s="521">
        <f t="shared" si="953"/>
        <v>0</v>
      </c>
      <c r="II210" s="521">
        <f t="shared" si="954"/>
        <v>0</v>
      </c>
      <c r="IJ210" s="521">
        <f t="shared" si="955"/>
        <v>0</v>
      </c>
      <c r="IK210" s="521">
        <f t="shared" si="956"/>
        <v>0</v>
      </c>
      <c r="IL210" s="521">
        <f t="shared" si="957"/>
        <v>0</v>
      </c>
      <c r="IM210" s="521">
        <f t="shared" si="958"/>
        <v>0</v>
      </c>
      <c r="IN210" s="521">
        <f t="shared" si="853"/>
        <v>0</v>
      </c>
      <c r="IO210" s="521">
        <f t="shared" si="854"/>
        <v>0</v>
      </c>
      <c r="IP210" s="521">
        <f t="shared" si="855"/>
        <v>0</v>
      </c>
      <c r="IQ210" s="521">
        <f t="shared" si="856"/>
        <v>0</v>
      </c>
      <c r="IR210" s="521">
        <f t="shared" si="857"/>
        <v>0</v>
      </c>
      <c r="IS210" s="521">
        <f t="shared" si="858"/>
        <v>0</v>
      </c>
      <c r="IT210" s="521">
        <f t="shared" si="859"/>
        <v>0</v>
      </c>
      <c r="IU210" s="521">
        <f t="shared" si="860"/>
        <v>0</v>
      </c>
      <c r="IV210" s="521">
        <f t="shared" si="861"/>
        <v>0</v>
      </c>
      <c r="IW210" s="823">
        <f t="shared" si="862"/>
        <v>0</v>
      </c>
      <c r="IX210" s="521">
        <f t="shared" si="863"/>
        <v>0</v>
      </c>
      <c r="IY210" s="521">
        <f t="shared" si="864"/>
        <v>0</v>
      </c>
      <c r="IZ210" s="823">
        <f t="shared" si="959"/>
        <v>0</v>
      </c>
      <c r="JA210" s="521">
        <f t="shared" si="865"/>
        <v>0</v>
      </c>
      <c r="JB210" s="521">
        <f t="shared" si="866"/>
        <v>0</v>
      </c>
      <c r="JC210" s="521">
        <f t="shared" si="867"/>
        <v>0</v>
      </c>
      <c r="JD210" s="521">
        <f t="shared" si="960"/>
        <v>0</v>
      </c>
      <c r="JE210" s="521">
        <f t="shared" si="961"/>
        <v>0</v>
      </c>
      <c r="JF210" s="521">
        <f t="shared" si="962"/>
        <v>0</v>
      </c>
      <c r="JG210" s="521">
        <f t="shared" si="963"/>
        <v>0</v>
      </c>
      <c r="JH210" s="521">
        <f t="shared" si="964"/>
        <v>0</v>
      </c>
      <c r="JI210" s="521">
        <f t="shared" si="965"/>
        <v>0</v>
      </c>
      <c r="JJ210" s="521">
        <f t="shared" si="966"/>
        <v>0</v>
      </c>
      <c r="JK210" s="521">
        <f t="shared" si="967"/>
        <v>0</v>
      </c>
      <c r="JL210" s="521">
        <f t="shared" si="968"/>
        <v>0</v>
      </c>
      <c r="JM210" s="521">
        <f t="shared" si="969"/>
        <v>0</v>
      </c>
      <c r="JN210" s="521">
        <f t="shared" si="970"/>
        <v>0</v>
      </c>
      <c r="JO210" s="521">
        <f t="shared" si="971"/>
        <v>0</v>
      </c>
      <c r="JP210" s="521">
        <f t="shared" si="972"/>
        <v>0</v>
      </c>
      <c r="JQ210" s="521">
        <f t="shared" si="973"/>
        <v>0</v>
      </c>
      <c r="JR210" s="521">
        <f t="shared" si="974"/>
        <v>0</v>
      </c>
      <c r="JS210" s="521">
        <f t="shared" si="975"/>
        <v>0</v>
      </c>
      <c r="JT210" s="521">
        <f t="shared" si="976"/>
        <v>0</v>
      </c>
      <c r="JU210" s="521">
        <f t="shared" si="977"/>
        <v>0</v>
      </c>
      <c r="JV210" s="521">
        <f t="shared" si="978"/>
        <v>0</v>
      </c>
      <c r="JW210" s="521">
        <f t="shared" si="979"/>
        <v>0</v>
      </c>
      <c r="JX210" s="521">
        <f t="shared" si="980"/>
        <v>0</v>
      </c>
      <c r="JY210" s="521">
        <f t="shared" si="981"/>
        <v>0</v>
      </c>
      <c r="JZ210" s="521">
        <f t="shared" si="982"/>
        <v>0</v>
      </c>
      <c r="KA210" s="521">
        <f t="shared" si="983"/>
        <v>0</v>
      </c>
      <c r="KB210" s="521">
        <f t="shared" si="984"/>
        <v>0</v>
      </c>
      <c r="KC210" s="521">
        <f t="shared" si="985"/>
        <v>0</v>
      </c>
      <c r="KD210" s="521">
        <f t="shared" si="986"/>
        <v>0</v>
      </c>
      <c r="KE210" s="521">
        <f t="shared" si="987"/>
        <v>0</v>
      </c>
      <c r="KF210" s="521">
        <f t="shared" si="868"/>
        <v>0</v>
      </c>
      <c r="KG210" s="521">
        <f t="shared" si="988"/>
        <v>0</v>
      </c>
      <c r="KH210" s="521">
        <f t="shared" si="989"/>
        <v>0</v>
      </c>
      <c r="KI210" s="522">
        <f t="shared" si="990"/>
        <v>0</v>
      </c>
      <c r="KJ210" s="521">
        <f t="shared" si="869"/>
        <v>0</v>
      </c>
      <c r="KK210" s="760">
        <f>IF(H210=1,VLOOKUP(C210,'総括表 (A表)'!$E$12:$AW$542,42,FALSE),)</f>
        <v>0</v>
      </c>
      <c r="KL210" s="524">
        <f t="shared" si="991"/>
        <v>0</v>
      </c>
      <c r="KM210" s="521" t="str">
        <f t="shared" si="870"/>
        <v/>
      </c>
      <c r="KN210" s="521" t="str">
        <f t="shared" si="871"/>
        <v/>
      </c>
      <c r="KO210" s="521" t="str">
        <f t="shared" si="992"/>
        <v/>
      </c>
      <c r="KP210" s="521" t="str">
        <f t="shared" si="872"/>
        <v/>
      </c>
      <c r="KQ210" s="521" t="str">
        <f t="shared" si="873"/>
        <v/>
      </c>
      <c r="KR210" s="521" t="str">
        <f t="shared" si="874"/>
        <v/>
      </c>
      <c r="KS210" s="521" t="str">
        <f t="shared" si="875"/>
        <v/>
      </c>
      <c r="KT210" s="521" t="str">
        <f t="shared" si="876"/>
        <v/>
      </c>
      <c r="KU210" s="760" t="str">
        <f t="shared" si="877"/>
        <v/>
      </c>
      <c r="KV210" s="521" t="str">
        <f t="shared" si="878"/>
        <v/>
      </c>
      <c r="KW210" s="520">
        <f t="shared" si="879"/>
        <v>0</v>
      </c>
      <c r="KX210" s="521" t="str">
        <f t="shared" si="993"/>
        <v/>
      </c>
      <c r="KY210" s="525">
        <f t="shared" si="880"/>
        <v>0</v>
      </c>
      <c r="KZ210" s="521" t="str">
        <f t="shared" si="881"/>
        <v/>
      </c>
      <c r="LA210" s="760" t="str">
        <f t="shared" si="882"/>
        <v/>
      </c>
      <c r="LB210" s="526" t="str">
        <f t="shared" si="883"/>
        <v>○</v>
      </c>
      <c r="LC210" s="520">
        <f t="shared" si="994"/>
        <v>0</v>
      </c>
      <c r="LD210" s="527">
        <f t="shared" si="995"/>
        <v>0</v>
      </c>
      <c r="LE210" s="527" t="str">
        <f t="shared" si="996"/>
        <v/>
      </c>
      <c r="LF210" s="761" t="str">
        <f t="shared" si="997"/>
        <v/>
      </c>
      <c r="LG210" s="735" t="str">
        <f t="shared" si="884"/>
        <v/>
      </c>
      <c r="LH210" s="530" t="str">
        <f t="shared" si="885"/>
        <v>○</v>
      </c>
      <c r="LI210" s="736">
        <f t="shared" si="886"/>
        <v>0</v>
      </c>
      <c r="LJ210" s="761">
        <f t="shared" si="887"/>
        <v>0</v>
      </c>
      <c r="LK210" s="532">
        <f t="shared" si="998"/>
        <v>0</v>
      </c>
      <c r="LL210" s="533" t="str">
        <f t="shared" si="999"/>
        <v>○</v>
      </c>
      <c r="LM210" s="600">
        <f t="shared" si="888"/>
        <v>0</v>
      </c>
      <c r="LN210" s="602" t="str">
        <f t="shared" si="1000"/>
        <v>○</v>
      </c>
      <c r="LO210" s="608">
        <f t="shared" si="889"/>
        <v>0</v>
      </c>
      <c r="LP210" s="521" t="str">
        <f t="shared" si="890"/>
        <v/>
      </c>
      <c r="LQ210" s="607">
        <f t="shared" si="891"/>
        <v>0</v>
      </c>
      <c r="LR210" s="521" t="str">
        <f t="shared" si="892"/>
        <v/>
      </c>
      <c r="LS210" s="519" t="str">
        <f t="shared" si="893"/>
        <v/>
      </c>
      <c r="LT210" s="526" t="str">
        <f t="shared" si="894"/>
        <v>○</v>
      </c>
      <c r="LU210" s="601" t="str">
        <f t="shared" si="1001"/>
        <v/>
      </c>
      <c r="LV210" s="601">
        <f t="shared" si="1002"/>
        <v>0</v>
      </c>
      <c r="LW210" s="761">
        <f t="shared" si="895"/>
        <v>0</v>
      </c>
      <c r="LX210" s="735">
        <f t="shared" si="896"/>
        <v>0</v>
      </c>
      <c r="LY210" s="530" t="str">
        <f t="shared" si="897"/>
        <v>○</v>
      </c>
      <c r="LZ210" s="736">
        <f t="shared" si="898"/>
        <v>0</v>
      </c>
      <c r="MA210" s="761">
        <f t="shared" si="899"/>
        <v>0</v>
      </c>
      <c r="MB210" s="532">
        <f t="shared" si="900"/>
        <v>0</v>
      </c>
      <c r="MC210" s="533" t="str">
        <f t="shared" si="1003"/>
        <v>○</v>
      </c>
      <c r="MD210" s="473">
        <f>IF(AND($H210=1,$T210=1),SUMIF($E$14:$E$213,E210,$CA$14:CA409),0)</f>
        <v>0</v>
      </c>
      <c r="ME210" s="856" t="str">
        <f t="shared" si="901"/>
        <v>○</v>
      </c>
      <c r="MF210" s="869" t="str">
        <f t="shared" si="1004"/>
        <v/>
      </c>
      <c r="MG210" s="870" t="str">
        <f t="shared" si="902"/>
        <v/>
      </c>
      <c r="MH210" s="871" t="str">
        <f t="shared" si="903"/>
        <v/>
      </c>
      <c r="MI210" s="872" t="str">
        <f t="shared" si="1005"/>
        <v/>
      </c>
      <c r="MJ210" s="873" t="str">
        <f t="shared" si="904"/>
        <v/>
      </c>
      <c r="MK210" s="874">
        <f t="shared" si="905"/>
        <v>0</v>
      </c>
    </row>
    <row r="211" spans="1:349" s="739" customFormat="1" ht="18.649999999999999" customHeight="1">
      <c r="A211" s="610">
        <f t="shared" si="815"/>
        <v>0</v>
      </c>
      <c r="B211" s="610">
        <f t="shared" si="816"/>
        <v>0</v>
      </c>
      <c r="C211" s="610">
        <f t="shared" si="817"/>
        <v>0</v>
      </c>
      <c r="D211" s="610">
        <f t="shared" si="818"/>
        <v>0</v>
      </c>
      <c r="E211" s="610">
        <f t="shared" si="819"/>
        <v>0</v>
      </c>
      <c r="F211" s="610">
        <f t="shared" si="820"/>
        <v>0</v>
      </c>
      <c r="G211" s="610">
        <f t="shared" si="821"/>
        <v>0</v>
      </c>
      <c r="H211" s="610">
        <f t="shared" si="822"/>
        <v>0</v>
      </c>
      <c r="I211" s="611">
        <f t="shared" si="832"/>
        <v>198</v>
      </c>
      <c r="J211" s="719"/>
      <c r="K211" s="720"/>
      <c r="L211" s="720"/>
      <c r="M211" s="720"/>
      <c r="N211" s="924"/>
      <c r="O211" s="918"/>
      <c r="P211" s="742"/>
      <c r="Q211" s="637">
        <f t="shared" si="906"/>
        <v>0</v>
      </c>
      <c r="R211" s="723"/>
      <c r="S211" s="724"/>
      <c r="T211" s="724"/>
      <c r="U211" s="724"/>
      <c r="V211" s="762">
        <f t="shared" si="823"/>
        <v>0</v>
      </c>
      <c r="W211" s="741"/>
      <c r="X211" s="745"/>
      <c r="Y211" s="745"/>
      <c r="Z211" s="741"/>
      <c r="AA211" s="639" t="str">
        <f t="shared" si="907"/>
        <v/>
      </c>
      <c r="AB211" s="640" t="str">
        <f t="shared" si="908"/>
        <v/>
      </c>
      <c r="AC211" s="731"/>
      <c r="AD211" s="641">
        <f t="shared" si="909"/>
        <v>0</v>
      </c>
      <c r="AE211" s="729"/>
      <c r="AF211" s="728">
        <f>'整理番号表 （R6時） '!$AC211</f>
        <v>0</v>
      </c>
      <c r="AG211" s="730">
        <f t="shared" si="824"/>
        <v>0</v>
      </c>
      <c r="AH211" s="731"/>
      <c r="AI211" s="731"/>
      <c r="AJ211" s="639">
        <f>IF(AI211&lt;&gt;0,VLOOKUP(AI211,'整理番号表 （R6時） '!$B$20:$F$47,2,FALSE),)</f>
        <v>0</v>
      </c>
      <c r="AK211" s="733"/>
      <c r="AL211" s="733"/>
      <c r="AM211" s="733"/>
      <c r="AN211" s="752"/>
      <c r="AO211" s="644" t="str">
        <f>IF(AND($S211=1,$AN211&lt;&gt;0),VLOOKUP(AN211,'整理番号表 （R6時） '!$P$6:$Q$39,2,FALSE),IF(AND($T211=1,$AN211&gt;0,$AN211&lt;=8),VLOOKUP($AN211,'整理番号表 （R6時） '!$P$6:$Q$13,2,FALSE),IF($AN211&gt;=9,"ﾘｰｽは1～8の数字を選択","")))</f>
        <v/>
      </c>
      <c r="AP211" s="865"/>
      <c r="AQ211" s="645">
        <f t="shared" si="910"/>
        <v>0</v>
      </c>
      <c r="AR211" s="810"/>
      <c r="AS211" s="741"/>
      <c r="AT211" s="756"/>
      <c r="AU211" s="757"/>
      <c r="AV211" s="755"/>
      <c r="AW211" s="752"/>
      <c r="AX211" s="751">
        <f>IF(AW211&lt;&gt;0,VLOOKUP(AW211,'整理番号表 （R6時） '!$P$43:$R$49,2,FALSE),)</f>
        <v>0</v>
      </c>
      <c r="AY211" s="758"/>
      <c r="AZ211" s="757"/>
      <c r="BA211" s="755"/>
      <c r="BB211" s="754"/>
      <c r="BC211" s="759">
        <f t="shared" si="911"/>
        <v>0</v>
      </c>
      <c r="BD211" s="763">
        <f t="shared" si="833"/>
        <v>0</v>
      </c>
      <c r="BE211" s="759">
        <f t="shared" si="912"/>
        <v>0</v>
      </c>
      <c r="BF211" s="508"/>
      <c r="BG211" s="508"/>
      <c r="BH211" s="508"/>
      <c r="BI211" s="509"/>
      <c r="BJ211" s="770" t="str">
        <f t="shared" si="913"/>
        <v/>
      </c>
      <c r="BK211" s="772" t="str">
        <f t="shared" si="914"/>
        <v/>
      </c>
      <c r="BL211" s="648">
        <f t="shared" si="915"/>
        <v>0</v>
      </c>
      <c r="BM211" s="836"/>
      <c r="BN211" s="748"/>
      <c r="BO211" s="593"/>
      <c r="BP211" s="902"/>
      <c r="BQ211" s="756"/>
      <c r="BR211" s="756"/>
      <c r="BS211" s="756"/>
      <c r="BT211" s="929" t="str">
        <f t="shared" si="825"/>
        <v/>
      </c>
      <c r="BU211" s="911"/>
      <c r="BV211" s="752"/>
      <c r="BW211" s="751">
        <f>IF(BV211&lt;&gt;0,VLOOKUP(BV211,'整理番号表 （R6時） '!$P$43:$R$49,2,FALSE),)</f>
        <v>0</v>
      </c>
      <c r="BX211" s="758"/>
      <c r="BY211" s="757"/>
      <c r="BZ211" s="759" t="str">
        <f t="shared" si="916"/>
        <v/>
      </c>
      <c r="CA211" s="712"/>
      <c r="CB211" s="759">
        <f t="shared" si="917"/>
        <v>0</v>
      </c>
      <c r="CC211" s="763" t="str">
        <f t="shared" si="834"/>
        <v/>
      </c>
      <c r="CD211" s="754"/>
      <c r="CE211" s="754"/>
      <c r="CF211" s="759">
        <f t="shared" si="918"/>
        <v>0</v>
      </c>
      <c r="CG211" s="748"/>
      <c r="CH211" s="748"/>
      <c r="CI211" s="622"/>
      <c r="CJ211" s="853"/>
      <c r="CK211" s="854"/>
      <c r="CL211" s="665" t="str">
        <f t="shared" si="919"/>
        <v/>
      </c>
      <c r="CM211" s="666" t="str">
        <f t="shared" si="835"/>
        <v/>
      </c>
      <c r="CN211" s="744"/>
      <c r="CO211" s="496"/>
      <c r="CP211" s="762" t="str">
        <f t="shared" si="836"/>
        <v/>
      </c>
      <c r="CQ211" s="740"/>
      <c r="CR211" s="749"/>
      <c r="CS211" s="740"/>
      <c r="CT211" s="740"/>
      <c r="CU211" s="740"/>
      <c r="CV211" s="649" t="str">
        <f t="shared" si="920"/>
        <v/>
      </c>
      <c r="CW211" s="547">
        <f t="shared" si="921"/>
        <v>0</v>
      </c>
      <c r="CX211" s="762" t="str">
        <f t="shared" si="837"/>
        <v/>
      </c>
      <c r="CY211" s="715"/>
      <c r="CZ211" s="740"/>
      <c r="DA211" s="715"/>
      <c r="DB211" s="715"/>
      <c r="DC211" s="714"/>
      <c r="DD211" s="649" t="str">
        <f t="shared" si="922"/>
        <v/>
      </c>
      <c r="DE211" s="547" t="str">
        <f t="shared" si="923"/>
        <v/>
      </c>
      <c r="DF211" s="762">
        <f t="shared" si="924"/>
        <v>0</v>
      </c>
      <c r="DG211" s="762" t="str">
        <f t="shared" si="925"/>
        <v/>
      </c>
      <c r="DH211" s="762">
        <f t="shared" si="926"/>
        <v>0</v>
      </c>
      <c r="DI211" s="762">
        <f t="shared" si="927"/>
        <v>0</v>
      </c>
      <c r="DJ211" s="762">
        <f t="shared" si="928"/>
        <v>0</v>
      </c>
      <c r="DK211" s="762">
        <f t="shared" si="929"/>
        <v>0</v>
      </c>
      <c r="DL211" s="762">
        <f t="shared" si="930"/>
        <v>0</v>
      </c>
      <c r="DM211" s="762" t="str">
        <f t="shared" si="931"/>
        <v/>
      </c>
      <c r="DN211" s="855"/>
      <c r="DO211" s="661">
        <f t="shared" si="830"/>
        <v>0</v>
      </c>
      <c r="DP211" s="336">
        <f t="shared" si="830"/>
        <v>0</v>
      </c>
      <c r="DQ211" s="336">
        <f t="shared" si="830"/>
        <v>0</v>
      </c>
      <c r="DR211" s="336">
        <f t="shared" si="830"/>
        <v>0</v>
      </c>
      <c r="DS211" s="336">
        <f t="shared" si="830"/>
        <v>0</v>
      </c>
      <c r="DT211" s="336">
        <f t="shared" si="830"/>
        <v>0</v>
      </c>
      <c r="DU211" s="336">
        <f t="shared" si="838"/>
        <v>0</v>
      </c>
      <c r="DV211" s="336">
        <f t="shared" si="831"/>
        <v>0</v>
      </c>
      <c r="DW211" s="336">
        <f t="shared" si="831"/>
        <v>0</v>
      </c>
      <c r="DX211" s="336">
        <f t="shared" si="831"/>
        <v>0</v>
      </c>
      <c r="DY211" s="336">
        <f t="shared" si="831"/>
        <v>0</v>
      </c>
      <c r="DZ211" s="336">
        <f t="shared" si="831"/>
        <v>0</v>
      </c>
      <c r="EA211" s="336">
        <f t="shared" si="831"/>
        <v>0</v>
      </c>
      <c r="EB211" s="336">
        <f t="shared" si="839"/>
        <v>0</v>
      </c>
      <c r="EC211" s="336">
        <f t="shared" si="840"/>
        <v>0</v>
      </c>
      <c r="ED211" s="336">
        <f t="shared" si="841"/>
        <v>0</v>
      </c>
      <c r="EE211" s="336">
        <f t="shared" si="842"/>
        <v>0</v>
      </c>
      <c r="EF211" s="336">
        <f t="shared" si="843"/>
        <v>0</v>
      </c>
      <c r="EG211" s="390">
        <f t="shared" si="844"/>
        <v>0</v>
      </c>
      <c r="EH211" s="650">
        <f t="shared" si="932"/>
        <v>0</v>
      </c>
      <c r="EI211" s="650">
        <f>IF($AA211=1,IF(SUM($EH211:EH211)&lt;&gt;1,IF(SUM(GR211,HC211,HL211)&gt;0,1,),),)</f>
        <v>0</v>
      </c>
      <c r="EJ211" s="650">
        <f>IF($AA211=1,IF(SUM($EH211:EI211)&lt;&gt;1,IF(SUM(GS211,HD211,HM211)&gt;0,1,),),)</f>
        <v>0</v>
      </c>
      <c r="EK211" s="650">
        <f>IF($AA211=1,IF(SUM($EH211:EJ211)&lt;&gt;1,IF(SUM(GT211,HE211,HN211)&gt;0,1,),),)</f>
        <v>0</v>
      </c>
      <c r="EL211" s="650">
        <f>IF($AA211=1,IF(SUM($EH211:EK211)&lt;&gt;1,IF(SUM(GU211,GZ211,HF211,HO211)&gt;0,1,),),)</f>
        <v>0</v>
      </c>
      <c r="EM211" s="650">
        <f>IF($AA211=1,IF(SUM($EH211:EK211)&lt;&gt;1,IF(SUM(GV211,HG211,HP211)&gt;0,1,),),)</f>
        <v>0</v>
      </c>
      <c r="EN211" s="650">
        <f>IF($AA211=1,IF(SUM($EH211:EL211)&lt;&gt;1,IF(SUM(GW211,HH211,HQ211)&gt;0,1,),),)</f>
        <v>0</v>
      </c>
      <c r="EO211" s="650">
        <f>IF($AA211=1,IF(SUM($EH211:EM211)&lt;&gt;1,IF(SUM(GX211,HI211,HR211)&gt;0,1,),),)</f>
        <v>0</v>
      </c>
      <c r="EP211" s="650">
        <f>IF($AA211=1,IF(SUM($EH211:EO211)&lt;&gt;1,IF(SUM(GY211,HJ211,HS211,HA211)&gt;0,1,),),)</f>
        <v>0</v>
      </c>
      <c r="EQ211" s="818"/>
      <c r="ER211" s="818"/>
      <c r="ES211" s="818"/>
      <c r="ET211" s="818"/>
      <c r="EU211" s="818"/>
      <c r="EV211" s="818"/>
      <c r="EW211" s="59"/>
      <c r="EX211" s="59"/>
      <c r="EY211" s="59"/>
      <c r="EZ211" s="59"/>
      <c r="FA211" s="59"/>
      <c r="FB211" s="650">
        <f t="shared" si="845"/>
        <v>0</v>
      </c>
      <c r="FC211" s="59"/>
      <c r="FD211" s="59"/>
      <c r="FE211" s="59"/>
      <c r="FF211" s="59"/>
      <c r="FG211" s="59"/>
      <c r="FH211" s="59"/>
      <c r="FI211" s="59"/>
      <c r="FJ211" s="59"/>
      <c r="FK211" s="59"/>
      <c r="FL211" s="59"/>
      <c r="FM211" s="59"/>
      <c r="FN211" s="59"/>
      <c r="FO211" s="59"/>
      <c r="FP211" s="59"/>
      <c r="FQ211" s="59"/>
      <c r="FR211" s="59"/>
      <c r="FS211" s="59"/>
      <c r="FT211" s="59"/>
      <c r="FU211" s="59"/>
      <c r="FV211" s="59"/>
      <c r="FW211" s="59"/>
      <c r="FX211" s="59"/>
      <c r="FY211" s="59"/>
      <c r="FZ211" s="59"/>
      <c r="GA211" s="511"/>
      <c r="GB211" s="59"/>
      <c r="GC211" s="932"/>
      <c r="GD211" s="662"/>
      <c r="GE211" s="512"/>
      <c r="GF211" s="513"/>
      <c r="GG211" s="514"/>
      <c r="GH211" s="514"/>
      <c r="GI211" s="515">
        <f t="shared" si="846"/>
        <v>0</v>
      </c>
      <c r="GJ211" s="516">
        <f t="shared" si="847"/>
        <v>0</v>
      </c>
      <c r="GK211" s="517">
        <f t="shared" si="848"/>
        <v>0</v>
      </c>
      <c r="GL211" s="518">
        <f t="shared" si="849"/>
        <v>0</v>
      </c>
      <c r="GM211" s="518">
        <f t="shared" si="850"/>
        <v>0</v>
      </c>
      <c r="GN211" s="518">
        <f t="shared" si="851"/>
        <v>0</v>
      </c>
      <c r="GO211" s="518">
        <f t="shared" si="852"/>
        <v>0</v>
      </c>
      <c r="GP211" s="517">
        <f t="shared" si="933"/>
        <v>0</v>
      </c>
      <c r="GQ211" s="517">
        <f t="shared" si="934"/>
        <v>0</v>
      </c>
      <c r="GR211" s="517">
        <f>IF($GF211&lt;&gt;1,IF(AND(SUM($GQ211:GQ211)&lt;&gt;1),IF($GI211&gt;=10,1,),),0)</f>
        <v>0</v>
      </c>
      <c r="GS211" s="517">
        <f>IF($GF211&lt;&gt;1,IF(AND(SUM($GQ211:GR211)&lt;&gt;1),IF(AND($GE211=1,$GI211&gt;=4),1,),),0)</f>
        <v>0</v>
      </c>
      <c r="GT211" s="517">
        <f>IF($GF211&lt;&gt;1,IF(AND(SUM($GQ211:GS211)&lt;&gt;1),IF(AND($GE211=1,$GI211&gt;=2),1,),),0)</f>
        <v>0</v>
      </c>
      <c r="GU211" s="517">
        <f>IF($GF211&lt;&gt;1,IF(AND(SUM($GQ211:GT211)&lt;&gt;1),IF(AND($GE211=1,$GI211&gt;0),1,),),0)</f>
        <v>0</v>
      </c>
      <c r="GV211" s="517">
        <f>IF($GF211&lt;&gt;1,IF(AND(SUM($GQ211:GU211)&lt;&gt;1),IF($GI211&gt;=4,1,),),0)</f>
        <v>0</v>
      </c>
      <c r="GW211" s="517">
        <f>IF($GF211&lt;&gt;1,IF(AND(SUM($GQ211:GV211)&lt;&gt;1),IF($GE211=1,1,),),0)</f>
        <v>0</v>
      </c>
      <c r="GX211" s="517">
        <f>IF($GF211&lt;&gt;1,IF(AND(SUM($GQ211:GW211)&lt;&gt;1),IF($GI211&gt;=2,1,),),0)</f>
        <v>0</v>
      </c>
      <c r="GY211" s="517">
        <f>IF($GF211&lt;&gt;1,IF(AND(SUM($GQ211:GX211)&lt;&gt;1),IF($GI211&gt;0,1,),),0)</f>
        <v>0</v>
      </c>
      <c r="GZ211" s="517">
        <f t="shared" si="935"/>
        <v>0</v>
      </c>
      <c r="HA211" s="517">
        <f>IF(AND(SUM($GZ211:GZ211)&lt;&gt;1,$GP211=4,$GF211=1,$GI211&gt;0),1,0)</f>
        <v>0</v>
      </c>
      <c r="HB211" s="517">
        <f t="shared" si="936"/>
        <v>0</v>
      </c>
      <c r="HC211" s="517">
        <f t="shared" si="937"/>
        <v>0</v>
      </c>
      <c r="HD211" s="517">
        <f>IF(AND($GP211=2,SUM($HB211:HC211)&lt;&gt;1),IF(AND($GE211=1,$GJ211&gt;=0.2),1,),)</f>
        <v>0</v>
      </c>
      <c r="HE211" s="517">
        <f>IF(AND($GP211=2,SUM($HB211:HD211)&lt;&gt;1),IF(AND($GE211=1,$GJ211&gt;=0.1),1,),)</f>
        <v>0</v>
      </c>
      <c r="HF211" s="517">
        <f>IF(AND($GP211=2,SUM($HB211:HE211)&lt;&gt;1),IF(AND($GE211=1,$GI211&gt;0),1,),)</f>
        <v>0</v>
      </c>
      <c r="HG211" s="517">
        <f>IF(AND($GP211=2,SUM($HB211:HF211)&lt;&gt;1),IF($GJ211&gt;=0.2,1,),)</f>
        <v>0</v>
      </c>
      <c r="HH211" s="517">
        <f>IF(AND($GP211=2,SUM($HB211:HG211)&lt;&gt;1),IF($GE211=1,1,),)</f>
        <v>0</v>
      </c>
      <c r="HI211" s="517">
        <f>IF(AND($GP211=2,SUM($HB211:HH211)&lt;&gt;1),IF($GJ211&gt;=0.1,1,),)</f>
        <v>0</v>
      </c>
      <c r="HJ211" s="517">
        <f>IF(AND(SUM($HB211:HI211)&lt;&gt;1,$GP211=2,$GI211&gt;0),1,)</f>
        <v>0</v>
      </c>
      <c r="HK211" s="517">
        <f t="shared" si="938"/>
        <v>0</v>
      </c>
      <c r="HL211" s="517">
        <f t="shared" si="939"/>
        <v>0</v>
      </c>
      <c r="HM211" s="517">
        <f>IF(AND($GP211=3,SUM($HK211:HL211)&lt;&gt;1),IF(AND($GE211=1,$GJ211&gt;=0.1),1,),)</f>
        <v>0</v>
      </c>
      <c r="HN211" s="517">
        <f>IF(AND($GP211=3,SUM($HK211:HM211)&lt;&gt;1),IF(AND($GE211=1,$GJ211&gt;=0.05),1,),)</f>
        <v>0</v>
      </c>
      <c r="HO211" s="517">
        <f>IF(AND($GP211=3,SUM($HK211:HN211)&lt;&gt;1),IF(AND($GE211=1,$GI211&gt;0),1,),)</f>
        <v>0</v>
      </c>
      <c r="HP211" s="517">
        <f>IF(AND($GP211=3,SUM($HK211:HO211)&lt;&gt;1),IF($GJ211&gt;=0.1,1,),)</f>
        <v>0</v>
      </c>
      <c r="HQ211" s="517">
        <f>IF(AND($GP211=3,SUM($HK211:HP211)&lt;&gt;1),IF($GE211=1,1,),)</f>
        <v>0</v>
      </c>
      <c r="HR211" s="517">
        <f>IF(AND($GP211=3,SUM($HK211:HQ211)&lt;&gt;1),IF($GJ211&gt;=0.05,1,),)</f>
        <v>0</v>
      </c>
      <c r="HS211" s="517">
        <f>IF(AND(SUM($HK211:HR211)&lt;&gt;1,$GP211=3,$GF211=1,$GI211&gt;0),1,)</f>
        <v>0</v>
      </c>
      <c r="HT211" s="831"/>
      <c r="HU211" s="520">
        <f t="shared" si="940"/>
        <v>0</v>
      </c>
      <c r="HV211" s="521">
        <f t="shared" si="941"/>
        <v>0</v>
      </c>
      <c r="HW211" s="521">
        <f t="shared" si="942"/>
        <v>0</v>
      </c>
      <c r="HX211" s="521">
        <f t="shared" si="943"/>
        <v>0</v>
      </c>
      <c r="HY211" s="521">
        <f t="shared" si="944"/>
        <v>0</v>
      </c>
      <c r="HZ211" s="521">
        <f t="shared" si="945"/>
        <v>0</v>
      </c>
      <c r="IA211" s="521">
        <f t="shared" si="946"/>
        <v>0</v>
      </c>
      <c r="IB211" s="521">
        <f t="shared" si="947"/>
        <v>0</v>
      </c>
      <c r="IC211" s="521">
        <f t="shared" si="948"/>
        <v>0</v>
      </c>
      <c r="ID211" s="521">
        <f t="shared" si="949"/>
        <v>0</v>
      </c>
      <c r="IE211" s="521">
        <f t="shared" si="950"/>
        <v>0</v>
      </c>
      <c r="IF211" s="521">
        <f t="shared" si="951"/>
        <v>0</v>
      </c>
      <c r="IG211" s="521">
        <f t="shared" si="952"/>
        <v>0</v>
      </c>
      <c r="IH211" s="521">
        <f t="shared" si="953"/>
        <v>0</v>
      </c>
      <c r="II211" s="521">
        <f t="shared" si="954"/>
        <v>0</v>
      </c>
      <c r="IJ211" s="521">
        <f t="shared" si="955"/>
        <v>0</v>
      </c>
      <c r="IK211" s="521">
        <f t="shared" si="956"/>
        <v>0</v>
      </c>
      <c r="IL211" s="521">
        <f t="shared" si="957"/>
        <v>0</v>
      </c>
      <c r="IM211" s="521">
        <f t="shared" si="958"/>
        <v>0</v>
      </c>
      <c r="IN211" s="521">
        <f t="shared" si="853"/>
        <v>0</v>
      </c>
      <c r="IO211" s="521">
        <f t="shared" si="854"/>
        <v>0</v>
      </c>
      <c r="IP211" s="521">
        <f t="shared" si="855"/>
        <v>0</v>
      </c>
      <c r="IQ211" s="521">
        <f t="shared" si="856"/>
        <v>0</v>
      </c>
      <c r="IR211" s="521">
        <f t="shared" si="857"/>
        <v>0</v>
      </c>
      <c r="IS211" s="521">
        <f t="shared" si="858"/>
        <v>0</v>
      </c>
      <c r="IT211" s="521">
        <f t="shared" si="859"/>
        <v>0</v>
      </c>
      <c r="IU211" s="521">
        <f t="shared" si="860"/>
        <v>0</v>
      </c>
      <c r="IV211" s="521">
        <f t="shared" si="861"/>
        <v>0</v>
      </c>
      <c r="IW211" s="823">
        <f t="shared" si="862"/>
        <v>0</v>
      </c>
      <c r="IX211" s="521">
        <f t="shared" si="863"/>
        <v>0</v>
      </c>
      <c r="IY211" s="521">
        <f t="shared" si="864"/>
        <v>0</v>
      </c>
      <c r="IZ211" s="823">
        <f t="shared" si="959"/>
        <v>0</v>
      </c>
      <c r="JA211" s="521">
        <f t="shared" si="865"/>
        <v>0</v>
      </c>
      <c r="JB211" s="521">
        <f t="shared" si="866"/>
        <v>0</v>
      </c>
      <c r="JC211" s="521">
        <f t="shared" si="867"/>
        <v>0</v>
      </c>
      <c r="JD211" s="521">
        <f t="shared" si="960"/>
        <v>0</v>
      </c>
      <c r="JE211" s="521">
        <f t="shared" si="961"/>
        <v>0</v>
      </c>
      <c r="JF211" s="521">
        <f t="shared" si="962"/>
        <v>0</v>
      </c>
      <c r="JG211" s="521">
        <f t="shared" si="963"/>
        <v>0</v>
      </c>
      <c r="JH211" s="521">
        <f t="shared" si="964"/>
        <v>0</v>
      </c>
      <c r="JI211" s="521">
        <f t="shared" si="965"/>
        <v>0</v>
      </c>
      <c r="JJ211" s="521">
        <f t="shared" si="966"/>
        <v>0</v>
      </c>
      <c r="JK211" s="521">
        <f t="shared" si="967"/>
        <v>0</v>
      </c>
      <c r="JL211" s="521">
        <f t="shared" si="968"/>
        <v>0</v>
      </c>
      <c r="JM211" s="521">
        <f t="shared" si="969"/>
        <v>0</v>
      </c>
      <c r="JN211" s="521">
        <f t="shared" si="970"/>
        <v>0</v>
      </c>
      <c r="JO211" s="521">
        <f t="shared" si="971"/>
        <v>0</v>
      </c>
      <c r="JP211" s="521">
        <f t="shared" si="972"/>
        <v>0</v>
      </c>
      <c r="JQ211" s="521">
        <f t="shared" si="973"/>
        <v>0</v>
      </c>
      <c r="JR211" s="521">
        <f t="shared" si="974"/>
        <v>0</v>
      </c>
      <c r="JS211" s="521">
        <f t="shared" si="975"/>
        <v>0</v>
      </c>
      <c r="JT211" s="521">
        <f t="shared" si="976"/>
        <v>0</v>
      </c>
      <c r="JU211" s="521">
        <f t="shared" si="977"/>
        <v>0</v>
      </c>
      <c r="JV211" s="521">
        <f t="shared" si="978"/>
        <v>0</v>
      </c>
      <c r="JW211" s="521">
        <f t="shared" si="979"/>
        <v>0</v>
      </c>
      <c r="JX211" s="521">
        <f t="shared" si="980"/>
        <v>0</v>
      </c>
      <c r="JY211" s="521">
        <f t="shared" si="981"/>
        <v>0</v>
      </c>
      <c r="JZ211" s="521">
        <f t="shared" si="982"/>
        <v>0</v>
      </c>
      <c r="KA211" s="521">
        <f t="shared" si="983"/>
        <v>0</v>
      </c>
      <c r="KB211" s="521">
        <f t="shared" si="984"/>
        <v>0</v>
      </c>
      <c r="KC211" s="521">
        <f t="shared" si="985"/>
        <v>0</v>
      </c>
      <c r="KD211" s="521">
        <f t="shared" si="986"/>
        <v>0</v>
      </c>
      <c r="KE211" s="521">
        <f t="shared" si="987"/>
        <v>0</v>
      </c>
      <c r="KF211" s="521">
        <f t="shared" si="868"/>
        <v>0</v>
      </c>
      <c r="KG211" s="521">
        <f t="shared" si="988"/>
        <v>0</v>
      </c>
      <c r="KH211" s="521">
        <f t="shared" si="989"/>
        <v>0</v>
      </c>
      <c r="KI211" s="522">
        <f t="shared" si="990"/>
        <v>0</v>
      </c>
      <c r="KJ211" s="521">
        <f t="shared" si="869"/>
        <v>0</v>
      </c>
      <c r="KK211" s="760">
        <f>IF(H211=1,VLOOKUP(C211,'総括表 (A表)'!$E$12:$AW$542,42,FALSE),)</f>
        <v>0</v>
      </c>
      <c r="KL211" s="524">
        <f t="shared" si="991"/>
        <v>0</v>
      </c>
      <c r="KM211" s="521" t="str">
        <f t="shared" si="870"/>
        <v/>
      </c>
      <c r="KN211" s="521" t="str">
        <f t="shared" si="871"/>
        <v/>
      </c>
      <c r="KO211" s="521" t="str">
        <f t="shared" si="992"/>
        <v/>
      </c>
      <c r="KP211" s="521" t="str">
        <f t="shared" si="872"/>
        <v/>
      </c>
      <c r="KQ211" s="521" t="str">
        <f t="shared" si="873"/>
        <v/>
      </c>
      <c r="KR211" s="521" t="str">
        <f t="shared" si="874"/>
        <v/>
      </c>
      <c r="KS211" s="521" t="str">
        <f t="shared" si="875"/>
        <v/>
      </c>
      <c r="KT211" s="521" t="str">
        <f t="shared" si="876"/>
        <v/>
      </c>
      <c r="KU211" s="760" t="str">
        <f t="shared" si="877"/>
        <v/>
      </c>
      <c r="KV211" s="521" t="str">
        <f t="shared" si="878"/>
        <v/>
      </c>
      <c r="KW211" s="520">
        <f t="shared" si="879"/>
        <v>0</v>
      </c>
      <c r="KX211" s="521" t="str">
        <f t="shared" si="993"/>
        <v/>
      </c>
      <c r="KY211" s="525">
        <f t="shared" si="880"/>
        <v>0</v>
      </c>
      <c r="KZ211" s="521" t="str">
        <f t="shared" si="881"/>
        <v/>
      </c>
      <c r="LA211" s="760" t="str">
        <f t="shared" si="882"/>
        <v/>
      </c>
      <c r="LB211" s="526" t="str">
        <f t="shared" si="883"/>
        <v>○</v>
      </c>
      <c r="LC211" s="520">
        <f t="shared" si="994"/>
        <v>0</v>
      </c>
      <c r="LD211" s="527">
        <f t="shared" si="995"/>
        <v>0</v>
      </c>
      <c r="LE211" s="527" t="str">
        <f t="shared" si="996"/>
        <v/>
      </c>
      <c r="LF211" s="761" t="str">
        <f t="shared" si="997"/>
        <v/>
      </c>
      <c r="LG211" s="735" t="str">
        <f t="shared" si="884"/>
        <v/>
      </c>
      <c r="LH211" s="530" t="str">
        <f t="shared" si="885"/>
        <v>○</v>
      </c>
      <c r="LI211" s="736">
        <f t="shared" si="886"/>
        <v>0</v>
      </c>
      <c r="LJ211" s="761">
        <f t="shared" si="887"/>
        <v>0</v>
      </c>
      <c r="LK211" s="532">
        <f t="shared" si="998"/>
        <v>0</v>
      </c>
      <c r="LL211" s="533" t="str">
        <f t="shared" si="999"/>
        <v>○</v>
      </c>
      <c r="LM211" s="600">
        <f t="shared" si="888"/>
        <v>0</v>
      </c>
      <c r="LN211" s="602" t="str">
        <f t="shared" si="1000"/>
        <v>○</v>
      </c>
      <c r="LO211" s="608">
        <f t="shared" si="889"/>
        <v>0</v>
      </c>
      <c r="LP211" s="521" t="str">
        <f t="shared" si="890"/>
        <v/>
      </c>
      <c r="LQ211" s="607">
        <f t="shared" si="891"/>
        <v>0</v>
      </c>
      <c r="LR211" s="521" t="str">
        <f t="shared" si="892"/>
        <v/>
      </c>
      <c r="LS211" s="519" t="str">
        <f t="shared" si="893"/>
        <v/>
      </c>
      <c r="LT211" s="526" t="str">
        <f t="shared" si="894"/>
        <v>○</v>
      </c>
      <c r="LU211" s="601" t="str">
        <f t="shared" si="1001"/>
        <v/>
      </c>
      <c r="LV211" s="601">
        <f t="shared" si="1002"/>
        <v>0</v>
      </c>
      <c r="LW211" s="761">
        <f t="shared" si="895"/>
        <v>0</v>
      </c>
      <c r="LX211" s="735">
        <f t="shared" si="896"/>
        <v>0</v>
      </c>
      <c r="LY211" s="530" t="str">
        <f t="shared" si="897"/>
        <v>○</v>
      </c>
      <c r="LZ211" s="736">
        <f t="shared" si="898"/>
        <v>0</v>
      </c>
      <c r="MA211" s="761">
        <f t="shared" si="899"/>
        <v>0</v>
      </c>
      <c r="MB211" s="532">
        <f t="shared" si="900"/>
        <v>0</v>
      </c>
      <c r="MC211" s="533" t="str">
        <f t="shared" si="1003"/>
        <v>○</v>
      </c>
      <c r="MD211" s="473">
        <f>IF(AND($H211=1,$T211=1),SUMIF($E$14:$E$213,E211,$CA$14:CA410),0)</f>
        <v>0</v>
      </c>
      <c r="ME211" s="856" t="str">
        <f t="shared" si="901"/>
        <v>○</v>
      </c>
      <c r="MF211" s="869" t="str">
        <f t="shared" si="1004"/>
        <v/>
      </c>
      <c r="MG211" s="870" t="str">
        <f t="shared" si="902"/>
        <v/>
      </c>
      <c r="MH211" s="871" t="str">
        <f t="shared" si="903"/>
        <v/>
      </c>
      <c r="MI211" s="872" t="str">
        <f t="shared" si="1005"/>
        <v/>
      </c>
      <c r="MJ211" s="873" t="str">
        <f t="shared" si="904"/>
        <v/>
      </c>
      <c r="MK211" s="874">
        <f t="shared" si="905"/>
        <v>0</v>
      </c>
    </row>
    <row r="212" spans="1:349" s="739" customFormat="1" ht="18.649999999999999" customHeight="1">
      <c r="A212" s="610">
        <f t="shared" si="815"/>
        <v>0</v>
      </c>
      <c r="B212" s="610">
        <f t="shared" si="816"/>
        <v>0</v>
      </c>
      <c r="C212" s="610">
        <f t="shared" si="817"/>
        <v>0</v>
      </c>
      <c r="D212" s="610">
        <f t="shared" si="818"/>
        <v>0</v>
      </c>
      <c r="E212" s="610">
        <f t="shared" si="819"/>
        <v>0</v>
      </c>
      <c r="F212" s="610">
        <f t="shared" si="820"/>
        <v>0</v>
      </c>
      <c r="G212" s="610">
        <f t="shared" si="821"/>
        <v>0</v>
      </c>
      <c r="H212" s="610">
        <f t="shared" si="822"/>
        <v>0</v>
      </c>
      <c r="I212" s="611">
        <f t="shared" si="832"/>
        <v>199</v>
      </c>
      <c r="J212" s="719"/>
      <c r="K212" s="720"/>
      <c r="L212" s="720"/>
      <c r="M212" s="720"/>
      <c r="N212" s="924"/>
      <c r="O212" s="918"/>
      <c r="P212" s="742"/>
      <c r="Q212" s="637">
        <f t="shared" si="906"/>
        <v>0</v>
      </c>
      <c r="R212" s="723"/>
      <c r="S212" s="724"/>
      <c r="T212" s="724"/>
      <c r="U212" s="724"/>
      <c r="V212" s="762">
        <f t="shared" si="823"/>
        <v>0</v>
      </c>
      <c r="W212" s="741"/>
      <c r="X212" s="745"/>
      <c r="Y212" s="745"/>
      <c r="Z212" s="741"/>
      <c r="AA212" s="639" t="str">
        <f t="shared" si="907"/>
        <v/>
      </c>
      <c r="AB212" s="640" t="str">
        <f t="shared" si="908"/>
        <v/>
      </c>
      <c r="AC212" s="731"/>
      <c r="AD212" s="641">
        <f t="shared" si="909"/>
        <v>0</v>
      </c>
      <c r="AE212" s="729"/>
      <c r="AF212" s="728">
        <f>'整理番号表 （R6時） '!$AC212</f>
        <v>0</v>
      </c>
      <c r="AG212" s="730">
        <f t="shared" si="824"/>
        <v>0</v>
      </c>
      <c r="AH212" s="731"/>
      <c r="AI212" s="731"/>
      <c r="AJ212" s="639">
        <f>IF(AI212&lt;&gt;0,VLOOKUP(AI212,'整理番号表 （R6時） '!$B$20:$F$47,2,FALSE),)</f>
        <v>0</v>
      </c>
      <c r="AK212" s="733"/>
      <c r="AL212" s="733"/>
      <c r="AM212" s="733"/>
      <c r="AN212" s="752"/>
      <c r="AO212" s="644" t="str">
        <f>IF(AND($S212=1,$AN212&lt;&gt;0),VLOOKUP(AN212,'整理番号表 （R6時） '!$P$6:$Q$39,2,FALSE),IF(AND($T212=1,$AN212&gt;0,$AN212&lt;=8),VLOOKUP($AN212,'整理番号表 （R6時） '!$P$6:$Q$13,2,FALSE),IF($AN212&gt;=9,"ﾘｰｽは1～8の数字を選択","")))</f>
        <v/>
      </c>
      <c r="AP212" s="865"/>
      <c r="AQ212" s="645">
        <f t="shared" si="910"/>
        <v>0</v>
      </c>
      <c r="AR212" s="810"/>
      <c r="AS212" s="741"/>
      <c r="AT212" s="756"/>
      <c r="AU212" s="757"/>
      <c r="AV212" s="755"/>
      <c r="AW212" s="752"/>
      <c r="AX212" s="751">
        <f>IF(AW212&lt;&gt;0,VLOOKUP(AW212,'整理番号表 （R6時） '!$P$43:$R$49,2,FALSE),)</f>
        <v>0</v>
      </c>
      <c r="AY212" s="758"/>
      <c r="AZ212" s="757"/>
      <c r="BA212" s="755"/>
      <c r="BB212" s="754"/>
      <c r="BC212" s="759">
        <f t="shared" si="911"/>
        <v>0</v>
      </c>
      <c r="BD212" s="763">
        <f t="shared" si="833"/>
        <v>0</v>
      </c>
      <c r="BE212" s="759">
        <f t="shared" si="912"/>
        <v>0</v>
      </c>
      <c r="BF212" s="508"/>
      <c r="BG212" s="508"/>
      <c r="BH212" s="508"/>
      <c r="BI212" s="509"/>
      <c r="BJ212" s="770" t="str">
        <f t="shared" si="913"/>
        <v/>
      </c>
      <c r="BK212" s="772" t="str">
        <f t="shared" si="914"/>
        <v/>
      </c>
      <c r="BL212" s="648">
        <f t="shared" si="915"/>
        <v>0</v>
      </c>
      <c r="BM212" s="836"/>
      <c r="BN212" s="748"/>
      <c r="BO212" s="593"/>
      <c r="BP212" s="902"/>
      <c r="BQ212" s="756"/>
      <c r="BR212" s="756"/>
      <c r="BS212" s="756"/>
      <c r="BT212" s="929" t="str">
        <f t="shared" si="825"/>
        <v/>
      </c>
      <c r="BU212" s="911"/>
      <c r="BV212" s="752"/>
      <c r="BW212" s="751">
        <f>IF(BV212&lt;&gt;0,VLOOKUP(BV212,'整理番号表 （R6時） '!$P$43:$R$49,2,FALSE),)</f>
        <v>0</v>
      </c>
      <c r="BX212" s="758"/>
      <c r="BY212" s="757"/>
      <c r="BZ212" s="759" t="str">
        <f t="shared" si="916"/>
        <v/>
      </c>
      <c r="CA212" s="712"/>
      <c r="CB212" s="759">
        <f t="shared" si="917"/>
        <v>0</v>
      </c>
      <c r="CC212" s="763" t="str">
        <f t="shared" si="834"/>
        <v/>
      </c>
      <c r="CD212" s="754"/>
      <c r="CE212" s="754"/>
      <c r="CF212" s="759">
        <f t="shared" si="918"/>
        <v>0</v>
      </c>
      <c r="CG212" s="748"/>
      <c r="CH212" s="748"/>
      <c r="CI212" s="622"/>
      <c r="CJ212" s="853"/>
      <c r="CK212" s="854"/>
      <c r="CL212" s="665" t="str">
        <f t="shared" si="919"/>
        <v/>
      </c>
      <c r="CM212" s="666" t="str">
        <f t="shared" si="835"/>
        <v/>
      </c>
      <c r="CN212" s="744"/>
      <c r="CO212" s="496"/>
      <c r="CP212" s="762" t="str">
        <f t="shared" si="836"/>
        <v/>
      </c>
      <c r="CQ212" s="740"/>
      <c r="CR212" s="749"/>
      <c r="CS212" s="740"/>
      <c r="CT212" s="740"/>
      <c r="CU212" s="740"/>
      <c r="CV212" s="649" t="str">
        <f t="shared" si="920"/>
        <v/>
      </c>
      <c r="CW212" s="547">
        <f t="shared" si="921"/>
        <v>0</v>
      </c>
      <c r="CX212" s="762" t="str">
        <f t="shared" si="837"/>
        <v/>
      </c>
      <c r="CY212" s="715"/>
      <c r="CZ212" s="740"/>
      <c r="DA212" s="715"/>
      <c r="DB212" s="715"/>
      <c r="DC212" s="714"/>
      <c r="DD212" s="649" t="str">
        <f t="shared" si="922"/>
        <v/>
      </c>
      <c r="DE212" s="547" t="str">
        <f t="shared" si="923"/>
        <v/>
      </c>
      <c r="DF212" s="762">
        <f t="shared" si="924"/>
        <v>0</v>
      </c>
      <c r="DG212" s="762" t="str">
        <f t="shared" si="925"/>
        <v/>
      </c>
      <c r="DH212" s="762">
        <f t="shared" si="926"/>
        <v>0</v>
      </c>
      <c r="DI212" s="762">
        <f t="shared" si="927"/>
        <v>0</v>
      </c>
      <c r="DJ212" s="762">
        <f t="shared" si="928"/>
        <v>0</v>
      </c>
      <c r="DK212" s="762">
        <f t="shared" si="929"/>
        <v>0</v>
      </c>
      <c r="DL212" s="762">
        <f t="shared" si="930"/>
        <v>0</v>
      </c>
      <c r="DM212" s="762" t="str">
        <f t="shared" si="931"/>
        <v/>
      </c>
      <c r="DN212" s="855"/>
      <c r="DO212" s="661">
        <f t="shared" si="830"/>
        <v>0</v>
      </c>
      <c r="DP212" s="336">
        <f t="shared" si="830"/>
        <v>0</v>
      </c>
      <c r="DQ212" s="336">
        <f t="shared" si="830"/>
        <v>0</v>
      </c>
      <c r="DR212" s="336">
        <f t="shared" si="830"/>
        <v>0</v>
      </c>
      <c r="DS212" s="336">
        <f t="shared" si="830"/>
        <v>0</v>
      </c>
      <c r="DT212" s="336">
        <f t="shared" si="830"/>
        <v>0</v>
      </c>
      <c r="DU212" s="336">
        <f t="shared" si="838"/>
        <v>0</v>
      </c>
      <c r="DV212" s="336">
        <f t="shared" si="831"/>
        <v>0</v>
      </c>
      <c r="DW212" s="336">
        <f t="shared" si="831"/>
        <v>0</v>
      </c>
      <c r="DX212" s="336">
        <f t="shared" si="831"/>
        <v>0</v>
      </c>
      <c r="DY212" s="336">
        <f t="shared" si="831"/>
        <v>0</v>
      </c>
      <c r="DZ212" s="336">
        <f t="shared" si="831"/>
        <v>0</v>
      </c>
      <c r="EA212" s="336">
        <f t="shared" si="831"/>
        <v>0</v>
      </c>
      <c r="EB212" s="336">
        <f t="shared" si="839"/>
        <v>0</v>
      </c>
      <c r="EC212" s="336">
        <f t="shared" si="840"/>
        <v>0</v>
      </c>
      <c r="ED212" s="336">
        <f t="shared" si="841"/>
        <v>0</v>
      </c>
      <c r="EE212" s="336">
        <f t="shared" si="842"/>
        <v>0</v>
      </c>
      <c r="EF212" s="336">
        <f t="shared" si="843"/>
        <v>0</v>
      </c>
      <c r="EG212" s="390">
        <f t="shared" si="844"/>
        <v>0</v>
      </c>
      <c r="EH212" s="650">
        <f t="shared" si="932"/>
        <v>0</v>
      </c>
      <c r="EI212" s="650">
        <f>IF($AA212=1,IF(SUM($EH212:EH212)&lt;&gt;1,IF(SUM(GR212,HC212,HL212)&gt;0,1,),),)</f>
        <v>0</v>
      </c>
      <c r="EJ212" s="650">
        <f>IF($AA212=1,IF(SUM($EH212:EI212)&lt;&gt;1,IF(SUM(GS212,HD212,HM212)&gt;0,1,),),)</f>
        <v>0</v>
      </c>
      <c r="EK212" s="650">
        <f>IF($AA212=1,IF(SUM($EH212:EJ212)&lt;&gt;1,IF(SUM(GT212,HE212,HN212)&gt;0,1,),),)</f>
        <v>0</v>
      </c>
      <c r="EL212" s="650">
        <f>IF($AA212=1,IF(SUM($EH212:EK212)&lt;&gt;1,IF(SUM(GU212,GZ212,HF212,HO212)&gt;0,1,),),)</f>
        <v>0</v>
      </c>
      <c r="EM212" s="650">
        <f>IF($AA212=1,IF(SUM($EH212:EK212)&lt;&gt;1,IF(SUM(GV212,HG212,HP212)&gt;0,1,),),)</f>
        <v>0</v>
      </c>
      <c r="EN212" s="650">
        <f>IF($AA212=1,IF(SUM($EH212:EL212)&lt;&gt;1,IF(SUM(GW212,HH212,HQ212)&gt;0,1,),),)</f>
        <v>0</v>
      </c>
      <c r="EO212" s="650">
        <f>IF($AA212=1,IF(SUM($EH212:EM212)&lt;&gt;1,IF(SUM(GX212,HI212,HR212)&gt;0,1,),),)</f>
        <v>0</v>
      </c>
      <c r="EP212" s="650">
        <f>IF($AA212=1,IF(SUM($EH212:EO212)&lt;&gt;1,IF(SUM(GY212,HJ212,HS212,HA212)&gt;0,1,),),)</f>
        <v>0</v>
      </c>
      <c r="EQ212" s="818"/>
      <c r="ER212" s="818"/>
      <c r="ES212" s="818"/>
      <c r="ET212" s="818"/>
      <c r="EU212" s="818"/>
      <c r="EV212" s="818"/>
      <c r="EW212" s="59"/>
      <c r="EX212" s="59"/>
      <c r="EY212" s="59"/>
      <c r="EZ212" s="59"/>
      <c r="FA212" s="59"/>
      <c r="FB212" s="650">
        <f t="shared" si="845"/>
        <v>0</v>
      </c>
      <c r="FC212" s="59"/>
      <c r="FD212" s="59"/>
      <c r="FE212" s="59"/>
      <c r="FF212" s="59"/>
      <c r="FG212" s="59"/>
      <c r="FH212" s="59"/>
      <c r="FI212" s="59"/>
      <c r="FJ212" s="59"/>
      <c r="FK212" s="59"/>
      <c r="FL212" s="59"/>
      <c r="FM212" s="59"/>
      <c r="FN212" s="59"/>
      <c r="FO212" s="59"/>
      <c r="FP212" s="59"/>
      <c r="FQ212" s="59"/>
      <c r="FR212" s="59"/>
      <c r="FS212" s="59"/>
      <c r="FT212" s="59"/>
      <c r="FU212" s="59"/>
      <c r="FV212" s="59"/>
      <c r="FW212" s="59"/>
      <c r="FX212" s="59"/>
      <c r="FY212" s="59"/>
      <c r="FZ212" s="59"/>
      <c r="GA212" s="511"/>
      <c r="GB212" s="59"/>
      <c r="GC212" s="932"/>
      <c r="GD212" s="662"/>
      <c r="GE212" s="512"/>
      <c r="GF212" s="513"/>
      <c r="GG212" s="514"/>
      <c r="GH212" s="514"/>
      <c r="GI212" s="515">
        <f t="shared" si="846"/>
        <v>0</v>
      </c>
      <c r="GJ212" s="516">
        <f t="shared" si="847"/>
        <v>0</v>
      </c>
      <c r="GK212" s="517">
        <f t="shared" si="848"/>
        <v>0</v>
      </c>
      <c r="GL212" s="518">
        <f t="shared" si="849"/>
        <v>0</v>
      </c>
      <c r="GM212" s="518">
        <f t="shared" si="850"/>
        <v>0</v>
      </c>
      <c r="GN212" s="518">
        <f t="shared" si="851"/>
        <v>0</v>
      </c>
      <c r="GO212" s="518">
        <f t="shared" si="852"/>
        <v>0</v>
      </c>
      <c r="GP212" s="517">
        <f t="shared" si="933"/>
        <v>0</v>
      </c>
      <c r="GQ212" s="517">
        <f t="shared" si="934"/>
        <v>0</v>
      </c>
      <c r="GR212" s="517">
        <f>IF($GF212&lt;&gt;1,IF(AND(SUM($GQ212:GQ212)&lt;&gt;1),IF($GI212&gt;=10,1,),),0)</f>
        <v>0</v>
      </c>
      <c r="GS212" s="517">
        <f>IF($GF212&lt;&gt;1,IF(AND(SUM($GQ212:GR212)&lt;&gt;1),IF(AND($GE212=1,$GI212&gt;=4),1,),),0)</f>
        <v>0</v>
      </c>
      <c r="GT212" s="517">
        <f>IF($GF212&lt;&gt;1,IF(AND(SUM($GQ212:GS212)&lt;&gt;1),IF(AND($GE212=1,$GI212&gt;=2),1,),),0)</f>
        <v>0</v>
      </c>
      <c r="GU212" s="517">
        <f>IF($GF212&lt;&gt;1,IF(AND(SUM($GQ212:GT212)&lt;&gt;1),IF(AND($GE212=1,$GI212&gt;0),1,),),0)</f>
        <v>0</v>
      </c>
      <c r="GV212" s="517">
        <f>IF($GF212&lt;&gt;1,IF(AND(SUM($GQ212:GU212)&lt;&gt;1),IF($GI212&gt;=4,1,),),0)</f>
        <v>0</v>
      </c>
      <c r="GW212" s="517">
        <f>IF($GF212&lt;&gt;1,IF(AND(SUM($GQ212:GV212)&lt;&gt;1),IF($GE212=1,1,),),0)</f>
        <v>0</v>
      </c>
      <c r="GX212" s="517">
        <f>IF($GF212&lt;&gt;1,IF(AND(SUM($GQ212:GW212)&lt;&gt;1),IF($GI212&gt;=2,1,),),0)</f>
        <v>0</v>
      </c>
      <c r="GY212" s="517">
        <f>IF($GF212&lt;&gt;1,IF(AND(SUM($GQ212:GX212)&lt;&gt;1),IF($GI212&gt;0,1,),),0)</f>
        <v>0</v>
      </c>
      <c r="GZ212" s="517">
        <f t="shared" si="935"/>
        <v>0</v>
      </c>
      <c r="HA212" s="517">
        <f>IF(AND(SUM($GZ212:GZ212)&lt;&gt;1,$GP212=4,$GF212=1,$GI212&gt;0),1,0)</f>
        <v>0</v>
      </c>
      <c r="HB212" s="517">
        <f t="shared" si="936"/>
        <v>0</v>
      </c>
      <c r="HC212" s="517">
        <f t="shared" si="937"/>
        <v>0</v>
      </c>
      <c r="HD212" s="517">
        <f>IF(AND($GP212=2,SUM($HB212:HC212)&lt;&gt;1),IF(AND($GE212=1,$GJ212&gt;=0.2),1,),)</f>
        <v>0</v>
      </c>
      <c r="HE212" s="517">
        <f>IF(AND($GP212=2,SUM($HB212:HD212)&lt;&gt;1),IF(AND($GE212=1,$GJ212&gt;=0.1),1,),)</f>
        <v>0</v>
      </c>
      <c r="HF212" s="517">
        <f>IF(AND($GP212=2,SUM($HB212:HE212)&lt;&gt;1),IF(AND($GE212=1,$GI212&gt;0),1,),)</f>
        <v>0</v>
      </c>
      <c r="HG212" s="517">
        <f>IF(AND($GP212=2,SUM($HB212:HF212)&lt;&gt;1),IF($GJ212&gt;=0.2,1,),)</f>
        <v>0</v>
      </c>
      <c r="HH212" s="517">
        <f>IF(AND($GP212=2,SUM($HB212:HG212)&lt;&gt;1),IF($GE212=1,1,),)</f>
        <v>0</v>
      </c>
      <c r="HI212" s="517">
        <f>IF(AND($GP212=2,SUM($HB212:HH212)&lt;&gt;1),IF($GJ212&gt;=0.1,1,),)</f>
        <v>0</v>
      </c>
      <c r="HJ212" s="517">
        <f>IF(AND(SUM($HB212:HI212)&lt;&gt;1,$GP212=2,$GI212&gt;0),1,)</f>
        <v>0</v>
      </c>
      <c r="HK212" s="517">
        <f t="shared" si="938"/>
        <v>0</v>
      </c>
      <c r="HL212" s="517">
        <f t="shared" si="939"/>
        <v>0</v>
      </c>
      <c r="HM212" s="517">
        <f>IF(AND($GP212=3,SUM($HK212:HL212)&lt;&gt;1),IF(AND($GE212=1,$GJ212&gt;=0.1),1,),)</f>
        <v>0</v>
      </c>
      <c r="HN212" s="517">
        <f>IF(AND($GP212=3,SUM($HK212:HM212)&lt;&gt;1),IF(AND($GE212=1,$GJ212&gt;=0.05),1,),)</f>
        <v>0</v>
      </c>
      <c r="HO212" s="517">
        <f>IF(AND($GP212=3,SUM($HK212:HN212)&lt;&gt;1),IF(AND($GE212=1,$GI212&gt;0),1,),)</f>
        <v>0</v>
      </c>
      <c r="HP212" s="517">
        <f>IF(AND($GP212=3,SUM($HK212:HO212)&lt;&gt;1),IF($GJ212&gt;=0.1,1,),)</f>
        <v>0</v>
      </c>
      <c r="HQ212" s="517">
        <f>IF(AND($GP212=3,SUM($HK212:HP212)&lt;&gt;1),IF($GE212=1,1,),)</f>
        <v>0</v>
      </c>
      <c r="HR212" s="517">
        <f>IF(AND($GP212=3,SUM($HK212:HQ212)&lt;&gt;1),IF($GJ212&gt;=0.05,1,),)</f>
        <v>0</v>
      </c>
      <c r="HS212" s="517">
        <f>IF(AND(SUM($HK212:HR212)&lt;&gt;1,$GP212=3,$GF212=1,$GI212&gt;0),1,)</f>
        <v>0</v>
      </c>
      <c r="HT212" s="831"/>
      <c r="HU212" s="520">
        <f t="shared" si="940"/>
        <v>0</v>
      </c>
      <c r="HV212" s="521">
        <f t="shared" si="941"/>
        <v>0</v>
      </c>
      <c r="HW212" s="521">
        <f t="shared" si="942"/>
        <v>0</v>
      </c>
      <c r="HX212" s="521">
        <f t="shared" si="943"/>
        <v>0</v>
      </c>
      <c r="HY212" s="521">
        <f t="shared" si="944"/>
        <v>0</v>
      </c>
      <c r="HZ212" s="521">
        <f t="shared" si="945"/>
        <v>0</v>
      </c>
      <c r="IA212" s="521">
        <f t="shared" si="946"/>
        <v>0</v>
      </c>
      <c r="IB212" s="521">
        <f t="shared" si="947"/>
        <v>0</v>
      </c>
      <c r="IC212" s="521">
        <f t="shared" si="948"/>
        <v>0</v>
      </c>
      <c r="ID212" s="521">
        <f t="shared" si="949"/>
        <v>0</v>
      </c>
      <c r="IE212" s="521">
        <f t="shared" si="950"/>
        <v>0</v>
      </c>
      <c r="IF212" s="521">
        <f t="shared" si="951"/>
        <v>0</v>
      </c>
      <c r="IG212" s="521">
        <f t="shared" si="952"/>
        <v>0</v>
      </c>
      <c r="IH212" s="521">
        <f t="shared" si="953"/>
        <v>0</v>
      </c>
      <c r="II212" s="521">
        <f t="shared" si="954"/>
        <v>0</v>
      </c>
      <c r="IJ212" s="521">
        <f t="shared" si="955"/>
        <v>0</v>
      </c>
      <c r="IK212" s="521">
        <f t="shared" si="956"/>
        <v>0</v>
      </c>
      <c r="IL212" s="521">
        <f t="shared" si="957"/>
        <v>0</v>
      </c>
      <c r="IM212" s="521">
        <f t="shared" si="958"/>
        <v>0</v>
      </c>
      <c r="IN212" s="521">
        <f t="shared" si="853"/>
        <v>0</v>
      </c>
      <c r="IO212" s="521">
        <f t="shared" si="854"/>
        <v>0</v>
      </c>
      <c r="IP212" s="521">
        <f t="shared" si="855"/>
        <v>0</v>
      </c>
      <c r="IQ212" s="521">
        <f t="shared" si="856"/>
        <v>0</v>
      </c>
      <c r="IR212" s="521">
        <f t="shared" si="857"/>
        <v>0</v>
      </c>
      <c r="IS212" s="521">
        <f t="shared" si="858"/>
        <v>0</v>
      </c>
      <c r="IT212" s="521">
        <f t="shared" si="859"/>
        <v>0</v>
      </c>
      <c r="IU212" s="521">
        <f t="shared" si="860"/>
        <v>0</v>
      </c>
      <c r="IV212" s="521">
        <f t="shared" si="861"/>
        <v>0</v>
      </c>
      <c r="IW212" s="823">
        <f t="shared" si="862"/>
        <v>0</v>
      </c>
      <c r="IX212" s="521">
        <f t="shared" si="863"/>
        <v>0</v>
      </c>
      <c r="IY212" s="521">
        <f t="shared" si="864"/>
        <v>0</v>
      </c>
      <c r="IZ212" s="823">
        <f t="shared" si="959"/>
        <v>0</v>
      </c>
      <c r="JA212" s="521">
        <f t="shared" si="865"/>
        <v>0</v>
      </c>
      <c r="JB212" s="521">
        <f t="shared" si="866"/>
        <v>0</v>
      </c>
      <c r="JC212" s="521">
        <f t="shared" si="867"/>
        <v>0</v>
      </c>
      <c r="JD212" s="521">
        <f t="shared" si="960"/>
        <v>0</v>
      </c>
      <c r="JE212" s="521">
        <f t="shared" si="961"/>
        <v>0</v>
      </c>
      <c r="JF212" s="521">
        <f t="shared" si="962"/>
        <v>0</v>
      </c>
      <c r="JG212" s="521">
        <f t="shared" si="963"/>
        <v>0</v>
      </c>
      <c r="JH212" s="521">
        <f t="shared" si="964"/>
        <v>0</v>
      </c>
      <c r="JI212" s="521">
        <f t="shared" si="965"/>
        <v>0</v>
      </c>
      <c r="JJ212" s="521">
        <f t="shared" si="966"/>
        <v>0</v>
      </c>
      <c r="JK212" s="521">
        <f t="shared" si="967"/>
        <v>0</v>
      </c>
      <c r="JL212" s="521">
        <f t="shared" si="968"/>
        <v>0</v>
      </c>
      <c r="JM212" s="521">
        <f t="shared" si="969"/>
        <v>0</v>
      </c>
      <c r="JN212" s="521">
        <f t="shared" si="970"/>
        <v>0</v>
      </c>
      <c r="JO212" s="521">
        <f t="shared" si="971"/>
        <v>0</v>
      </c>
      <c r="JP212" s="521">
        <f t="shared" si="972"/>
        <v>0</v>
      </c>
      <c r="JQ212" s="521">
        <f t="shared" si="973"/>
        <v>0</v>
      </c>
      <c r="JR212" s="521">
        <f t="shared" si="974"/>
        <v>0</v>
      </c>
      <c r="JS212" s="521">
        <f t="shared" si="975"/>
        <v>0</v>
      </c>
      <c r="JT212" s="521">
        <f t="shared" si="976"/>
        <v>0</v>
      </c>
      <c r="JU212" s="521">
        <f t="shared" si="977"/>
        <v>0</v>
      </c>
      <c r="JV212" s="521">
        <f t="shared" si="978"/>
        <v>0</v>
      </c>
      <c r="JW212" s="521">
        <f t="shared" si="979"/>
        <v>0</v>
      </c>
      <c r="JX212" s="521">
        <f t="shared" si="980"/>
        <v>0</v>
      </c>
      <c r="JY212" s="521">
        <f t="shared" si="981"/>
        <v>0</v>
      </c>
      <c r="JZ212" s="521">
        <f t="shared" si="982"/>
        <v>0</v>
      </c>
      <c r="KA212" s="521">
        <f t="shared" si="983"/>
        <v>0</v>
      </c>
      <c r="KB212" s="521">
        <f t="shared" si="984"/>
        <v>0</v>
      </c>
      <c r="KC212" s="521">
        <f t="shared" si="985"/>
        <v>0</v>
      </c>
      <c r="KD212" s="521">
        <f t="shared" si="986"/>
        <v>0</v>
      </c>
      <c r="KE212" s="521">
        <f t="shared" si="987"/>
        <v>0</v>
      </c>
      <c r="KF212" s="521">
        <f t="shared" si="868"/>
        <v>0</v>
      </c>
      <c r="KG212" s="521">
        <f t="shared" si="988"/>
        <v>0</v>
      </c>
      <c r="KH212" s="521">
        <f t="shared" si="989"/>
        <v>0</v>
      </c>
      <c r="KI212" s="522">
        <f t="shared" si="990"/>
        <v>0</v>
      </c>
      <c r="KJ212" s="521">
        <f t="shared" si="869"/>
        <v>0</v>
      </c>
      <c r="KK212" s="760">
        <f>IF(H212=1,VLOOKUP(C212,'総括表 (A表)'!$E$12:$AW$542,42,FALSE),)</f>
        <v>0</v>
      </c>
      <c r="KL212" s="524">
        <f t="shared" si="991"/>
        <v>0</v>
      </c>
      <c r="KM212" s="521" t="str">
        <f t="shared" si="870"/>
        <v/>
      </c>
      <c r="KN212" s="521" t="str">
        <f t="shared" si="871"/>
        <v/>
      </c>
      <c r="KO212" s="521" t="str">
        <f t="shared" si="992"/>
        <v/>
      </c>
      <c r="KP212" s="521" t="str">
        <f t="shared" si="872"/>
        <v/>
      </c>
      <c r="KQ212" s="521" t="str">
        <f t="shared" si="873"/>
        <v/>
      </c>
      <c r="KR212" s="521" t="str">
        <f t="shared" si="874"/>
        <v/>
      </c>
      <c r="KS212" s="521" t="str">
        <f t="shared" si="875"/>
        <v/>
      </c>
      <c r="KT212" s="521" t="str">
        <f t="shared" si="876"/>
        <v/>
      </c>
      <c r="KU212" s="760" t="str">
        <f t="shared" si="877"/>
        <v/>
      </c>
      <c r="KV212" s="521" t="str">
        <f t="shared" si="878"/>
        <v/>
      </c>
      <c r="KW212" s="520">
        <f t="shared" si="879"/>
        <v>0</v>
      </c>
      <c r="KX212" s="521" t="str">
        <f t="shared" si="993"/>
        <v/>
      </c>
      <c r="KY212" s="525">
        <f t="shared" si="880"/>
        <v>0</v>
      </c>
      <c r="KZ212" s="521" t="str">
        <f t="shared" si="881"/>
        <v/>
      </c>
      <c r="LA212" s="760" t="str">
        <f t="shared" si="882"/>
        <v/>
      </c>
      <c r="LB212" s="526" t="str">
        <f t="shared" si="883"/>
        <v>○</v>
      </c>
      <c r="LC212" s="520">
        <f t="shared" si="994"/>
        <v>0</v>
      </c>
      <c r="LD212" s="527">
        <f t="shared" si="995"/>
        <v>0</v>
      </c>
      <c r="LE212" s="527" t="str">
        <f t="shared" si="996"/>
        <v/>
      </c>
      <c r="LF212" s="761" t="str">
        <f t="shared" si="997"/>
        <v/>
      </c>
      <c r="LG212" s="735" t="str">
        <f t="shared" si="884"/>
        <v/>
      </c>
      <c r="LH212" s="530" t="str">
        <f t="shared" si="885"/>
        <v>○</v>
      </c>
      <c r="LI212" s="736">
        <f t="shared" si="886"/>
        <v>0</v>
      </c>
      <c r="LJ212" s="761">
        <f t="shared" si="887"/>
        <v>0</v>
      </c>
      <c r="LK212" s="532">
        <f t="shared" si="998"/>
        <v>0</v>
      </c>
      <c r="LL212" s="533" t="str">
        <f t="shared" si="999"/>
        <v>○</v>
      </c>
      <c r="LM212" s="600">
        <f t="shared" si="888"/>
        <v>0</v>
      </c>
      <c r="LN212" s="602" t="str">
        <f t="shared" si="1000"/>
        <v>○</v>
      </c>
      <c r="LO212" s="608">
        <f t="shared" si="889"/>
        <v>0</v>
      </c>
      <c r="LP212" s="521" t="str">
        <f t="shared" si="890"/>
        <v/>
      </c>
      <c r="LQ212" s="607">
        <f t="shared" si="891"/>
        <v>0</v>
      </c>
      <c r="LR212" s="521" t="str">
        <f t="shared" si="892"/>
        <v/>
      </c>
      <c r="LS212" s="519" t="str">
        <f t="shared" si="893"/>
        <v/>
      </c>
      <c r="LT212" s="526" t="str">
        <f t="shared" si="894"/>
        <v>○</v>
      </c>
      <c r="LU212" s="601" t="str">
        <f t="shared" si="1001"/>
        <v/>
      </c>
      <c r="LV212" s="601">
        <f t="shared" si="1002"/>
        <v>0</v>
      </c>
      <c r="LW212" s="761">
        <f t="shared" si="895"/>
        <v>0</v>
      </c>
      <c r="LX212" s="735">
        <f t="shared" si="896"/>
        <v>0</v>
      </c>
      <c r="LY212" s="530" t="str">
        <f t="shared" si="897"/>
        <v>○</v>
      </c>
      <c r="LZ212" s="736">
        <f t="shared" si="898"/>
        <v>0</v>
      </c>
      <c r="MA212" s="761">
        <f t="shared" si="899"/>
        <v>0</v>
      </c>
      <c r="MB212" s="532">
        <f t="shared" si="900"/>
        <v>0</v>
      </c>
      <c r="MC212" s="533" t="str">
        <f t="shared" si="1003"/>
        <v>○</v>
      </c>
      <c r="MD212" s="473">
        <f>IF(AND($H212=1,$T212=1),SUMIF($E$14:$E$213,E212,$CA$14:CA411),0)</f>
        <v>0</v>
      </c>
      <c r="ME212" s="856" t="str">
        <f t="shared" si="901"/>
        <v>○</v>
      </c>
      <c r="MF212" s="869" t="str">
        <f t="shared" si="1004"/>
        <v/>
      </c>
      <c r="MG212" s="870" t="str">
        <f t="shared" si="902"/>
        <v/>
      </c>
      <c r="MH212" s="871" t="str">
        <f t="shared" si="903"/>
        <v/>
      </c>
      <c r="MI212" s="872" t="str">
        <f t="shared" si="1005"/>
        <v/>
      </c>
      <c r="MJ212" s="873" t="str">
        <f t="shared" si="904"/>
        <v/>
      </c>
      <c r="MK212" s="874">
        <f t="shared" si="905"/>
        <v>0</v>
      </c>
    </row>
    <row r="213" spans="1:349" s="739" customFormat="1" ht="18.649999999999999" customHeight="1">
      <c r="A213" s="610">
        <f t="shared" si="815"/>
        <v>0</v>
      </c>
      <c r="B213" s="610">
        <f t="shared" si="816"/>
        <v>0</v>
      </c>
      <c r="C213" s="610">
        <f t="shared" si="817"/>
        <v>0</v>
      </c>
      <c r="D213" s="610">
        <f t="shared" si="818"/>
        <v>0</v>
      </c>
      <c r="E213" s="610">
        <f t="shared" si="819"/>
        <v>0</v>
      </c>
      <c r="F213" s="610">
        <f t="shared" si="820"/>
        <v>0</v>
      </c>
      <c r="G213" s="610">
        <f t="shared" si="821"/>
        <v>0</v>
      </c>
      <c r="H213" s="610">
        <f t="shared" si="822"/>
        <v>0</v>
      </c>
      <c r="I213" s="611">
        <f t="shared" si="832"/>
        <v>200</v>
      </c>
      <c r="J213" s="719"/>
      <c r="K213" s="720"/>
      <c r="L213" s="720"/>
      <c r="M213" s="720"/>
      <c r="N213" s="924"/>
      <c r="O213" s="918"/>
      <c r="P213" s="742"/>
      <c r="Q213" s="637">
        <f t="shared" si="906"/>
        <v>0</v>
      </c>
      <c r="R213" s="723"/>
      <c r="S213" s="724"/>
      <c r="T213" s="724"/>
      <c r="U213" s="724"/>
      <c r="V213" s="762">
        <f t="shared" si="823"/>
        <v>0</v>
      </c>
      <c r="W213" s="741"/>
      <c r="X213" s="745"/>
      <c r="Y213" s="745"/>
      <c r="Z213" s="741"/>
      <c r="AA213" s="639" t="str">
        <f t="shared" si="907"/>
        <v/>
      </c>
      <c r="AB213" s="640" t="str">
        <f t="shared" si="908"/>
        <v/>
      </c>
      <c r="AC213" s="731"/>
      <c r="AD213" s="641">
        <f t="shared" si="909"/>
        <v>0</v>
      </c>
      <c r="AE213" s="729"/>
      <c r="AF213" s="728">
        <f>'整理番号表 （R6時） '!$AC213</f>
        <v>0</v>
      </c>
      <c r="AG213" s="730">
        <f t="shared" si="824"/>
        <v>0</v>
      </c>
      <c r="AH213" s="731"/>
      <c r="AI213" s="731"/>
      <c r="AJ213" s="639">
        <f>IF(AI213&lt;&gt;0,VLOOKUP(AI213,'整理番号表 （R6時） '!$B$20:$F$47,2,FALSE),)</f>
        <v>0</v>
      </c>
      <c r="AK213" s="733"/>
      <c r="AL213" s="733"/>
      <c r="AM213" s="733"/>
      <c r="AN213" s="752"/>
      <c r="AO213" s="644" t="str">
        <f>IF(AND($S213=1,$AN213&lt;&gt;0),VLOOKUP(AN213,'整理番号表 （R6時） '!$P$6:$Q$39,2,FALSE),IF(AND($T213=1,$AN213&gt;0,$AN213&lt;=8),VLOOKUP($AN213,'整理番号表 （R6時） '!$P$6:$Q$13,2,FALSE),IF($AN213&gt;=9,"ﾘｰｽは1～8の数字を選択","")))</f>
        <v/>
      </c>
      <c r="AP213" s="865"/>
      <c r="AQ213" s="645">
        <f t="shared" si="910"/>
        <v>0</v>
      </c>
      <c r="AR213" s="810"/>
      <c r="AS213" s="741"/>
      <c r="AT213" s="756"/>
      <c r="AU213" s="757"/>
      <c r="AV213" s="755"/>
      <c r="AW213" s="752"/>
      <c r="AX213" s="751">
        <f>IF(AW213&lt;&gt;0,VLOOKUP(AW213,'整理番号表 （R6時） '!$P$43:$R$49,2,FALSE),)</f>
        <v>0</v>
      </c>
      <c r="AY213" s="758"/>
      <c r="AZ213" s="757"/>
      <c r="BA213" s="755"/>
      <c r="BB213" s="754"/>
      <c r="BC213" s="759">
        <f t="shared" si="911"/>
        <v>0</v>
      </c>
      <c r="BD213" s="763">
        <f t="shared" si="833"/>
        <v>0</v>
      </c>
      <c r="BE213" s="759">
        <f t="shared" si="912"/>
        <v>0</v>
      </c>
      <c r="BF213" s="508"/>
      <c r="BG213" s="508"/>
      <c r="BH213" s="508"/>
      <c r="BI213" s="509"/>
      <c r="BJ213" s="770" t="str">
        <f t="shared" si="913"/>
        <v/>
      </c>
      <c r="BK213" s="772" t="str">
        <f t="shared" si="914"/>
        <v/>
      </c>
      <c r="BL213" s="648">
        <f t="shared" si="915"/>
        <v>0</v>
      </c>
      <c r="BM213" s="836"/>
      <c r="BN213" s="748"/>
      <c r="BO213" s="593"/>
      <c r="BP213" s="902"/>
      <c r="BQ213" s="756"/>
      <c r="BR213" s="756"/>
      <c r="BS213" s="756"/>
      <c r="BT213" s="929" t="str">
        <f t="shared" si="825"/>
        <v/>
      </c>
      <c r="BU213" s="911"/>
      <c r="BV213" s="752"/>
      <c r="BW213" s="751">
        <f>IF(BV213&lt;&gt;0,VLOOKUP(BV213,'整理番号表 （R6時） '!$P$43:$R$49,2,FALSE),)</f>
        <v>0</v>
      </c>
      <c r="BX213" s="758"/>
      <c r="BY213" s="757"/>
      <c r="BZ213" s="759" t="str">
        <f t="shared" si="916"/>
        <v/>
      </c>
      <c r="CA213" s="712"/>
      <c r="CB213" s="759">
        <f t="shared" si="917"/>
        <v>0</v>
      </c>
      <c r="CC213" s="763" t="str">
        <f t="shared" si="834"/>
        <v/>
      </c>
      <c r="CD213" s="754"/>
      <c r="CE213" s="754"/>
      <c r="CF213" s="759">
        <f t="shared" si="918"/>
        <v>0</v>
      </c>
      <c r="CG213" s="748"/>
      <c r="CH213" s="748"/>
      <c r="CI213" s="622"/>
      <c r="CJ213" s="853"/>
      <c r="CK213" s="854"/>
      <c r="CL213" s="665" t="str">
        <f t="shared" si="919"/>
        <v/>
      </c>
      <c r="CM213" s="666" t="str">
        <f t="shared" si="835"/>
        <v/>
      </c>
      <c r="CN213" s="744"/>
      <c r="CO213" s="496"/>
      <c r="CP213" s="762" t="str">
        <f t="shared" si="836"/>
        <v/>
      </c>
      <c r="CQ213" s="740"/>
      <c r="CR213" s="749"/>
      <c r="CS213" s="740"/>
      <c r="CT213" s="740"/>
      <c r="CU213" s="740"/>
      <c r="CV213" s="649" t="str">
        <f t="shared" si="920"/>
        <v/>
      </c>
      <c r="CW213" s="547">
        <f t="shared" si="921"/>
        <v>0</v>
      </c>
      <c r="CX213" s="762" t="str">
        <f t="shared" si="837"/>
        <v/>
      </c>
      <c r="CY213" s="715"/>
      <c r="CZ213" s="740"/>
      <c r="DA213" s="715"/>
      <c r="DB213" s="715"/>
      <c r="DC213" s="714"/>
      <c r="DD213" s="649" t="str">
        <f t="shared" si="922"/>
        <v/>
      </c>
      <c r="DE213" s="547" t="str">
        <f t="shared" si="923"/>
        <v/>
      </c>
      <c r="DF213" s="762">
        <f t="shared" si="924"/>
        <v>0</v>
      </c>
      <c r="DG213" s="762" t="str">
        <f t="shared" si="925"/>
        <v/>
      </c>
      <c r="DH213" s="762">
        <f t="shared" si="926"/>
        <v>0</v>
      </c>
      <c r="DI213" s="762">
        <f t="shared" si="927"/>
        <v>0</v>
      </c>
      <c r="DJ213" s="762">
        <f t="shared" si="928"/>
        <v>0</v>
      </c>
      <c r="DK213" s="762">
        <f t="shared" si="929"/>
        <v>0</v>
      </c>
      <c r="DL213" s="762">
        <f t="shared" si="930"/>
        <v>0</v>
      </c>
      <c r="DM213" s="762" t="str">
        <f t="shared" si="931"/>
        <v/>
      </c>
      <c r="DN213" s="855"/>
      <c r="DO213" s="661">
        <f t="shared" si="830"/>
        <v>0</v>
      </c>
      <c r="DP213" s="336">
        <f t="shared" si="830"/>
        <v>0</v>
      </c>
      <c r="DQ213" s="336">
        <f t="shared" si="830"/>
        <v>0</v>
      </c>
      <c r="DR213" s="336">
        <f t="shared" si="830"/>
        <v>0</v>
      </c>
      <c r="DS213" s="336">
        <f t="shared" si="830"/>
        <v>0</v>
      </c>
      <c r="DT213" s="336">
        <f t="shared" si="830"/>
        <v>0</v>
      </c>
      <c r="DU213" s="336">
        <f t="shared" si="838"/>
        <v>0</v>
      </c>
      <c r="DV213" s="336">
        <f t="shared" si="831"/>
        <v>0</v>
      </c>
      <c r="DW213" s="336">
        <f t="shared" si="831"/>
        <v>0</v>
      </c>
      <c r="DX213" s="336">
        <f t="shared" si="831"/>
        <v>0</v>
      </c>
      <c r="DY213" s="336">
        <f t="shared" si="831"/>
        <v>0</v>
      </c>
      <c r="DZ213" s="336">
        <f t="shared" si="831"/>
        <v>0</v>
      </c>
      <c r="EA213" s="336">
        <f t="shared" si="831"/>
        <v>0</v>
      </c>
      <c r="EB213" s="336">
        <f t="shared" si="839"/>
        <v>0</v>
      </c>
      <c r="EC213" s="336">
        <f t="shared" si="840"/>
        <v>0</v>
      </c>
      <c r="ED213" s="336">
        <f t="shared" si="841"/>
        <v>0</v>
      </c>
      <c r="EE213" s="336">
        <f t="shared" si="842"/>
        <v>0</v>
      </c>
      <c r="EF213" s="336">
        <f t="shared" si="843"/>
        <v>0</v>
      </c>
      <c r="EG213" s="390">
        <f t="shared" si="844"/>
        <v>0</v>
      </c>
      <c r="EH213" s="650">
        <f t="shared" si="932"/>
        <v>0</v>
      </c>
      <c r="EI213" s="650">
        <f>IF($AA213=1,IF(SUM($EH213:EH213)&lt;&gt;1,IF(SUM(GR213,HC213,HL213)&gt;0,1,),),)</f>
        <v>0</v>
      </c>
      <c r="EJ213" s="650">
        <f>IF($AA213=1,IF(SUM($EH213:EI213)&lt;&gt;1,IF(SUM(GS213,HD213,HM213)&gt;0,1,),),)</f>
        <v>0</v>
      </c>
      <c r="EK213" s="650">
        <f>IF($AA213=1,IF(SUM($EH213:EJ213)&lt;&gt;1,IF(SUM(GT213,HE213,HN213)&gt;0,1,),),)</f>
        <v>0</v>
      </c>
      <c r="EL213" s="650">
        <f>IF($AA213=1,IF(SUM($EH213:EK213)&lt;&gt;1,IF(SUM(GU213,GZ213,HF213,HO213)&gt;0,1,),),)</f>
        <v>0</v>
      </c>
      <c r="EM213" s="650">
        <f>IF($AA213=1,IF(SUM($EH213:EK213)&lt;&gt;1,IF(SUM(GV213,HG213,HP213)&gt;0,1,),),)</f>
        <v>0</v>
      </c>
      <c r="EN213" s="650">
        <f>IF($AA213=1,IF(SUM($EH213:EL213)&lt;&gt;1,IF(SUM(GW213,HH213,HQ213)&gt;0,1,),),)</f>
        <v>0</v>
      </c>
      <c r="EO213" s="650">
        <f>IF($AA213=1,IF(SUM($EH213:EM213)&lt;&gt;1,IF(SUM(GX213,HI213,HR213)&gt;0,1,),),)</f>
        <v>0</v>
      </c>
      <c r="EP213" s="650">
        <f>IF($AA213=1,IF(SUM($EH213:EO213)&lt;&gt;1,IF(SUM(GY213,HJ213,HS213,HA213)&gt;0,1,),),)</f>
        <v>0</v>
      </c>
      <c r="EQ213" s="818"/>
      <c r="ER213" s="818"/>
      <c r="ES213" s="818"/>
      <c r="ET213" s="818"/>
      <c r="EU213" s="818"/>
      <c r="EV213" s="818"/>
      <c r="EW213" s="59"/>
      <c r="EX213" s="59"/>
      <c r="EY213" s="59"/>
      <c r="EZ213" s="59"/>
      <c r="FA213" s="59"/>
      <c r="FB213" s="650">
        <f t="shared" si="845"/>
        <v>0</v>
      </c>
      <c r="FC213" s="59"/>
      <c r="FD213" s="59"/>
      <c r="FE213" s="59"/>
      <c r="FF213" s="59"/>
      <c r="FG213" s="59"/>
      <c r="FH213" s="59"/>
      <c r="FI213" s="59"/>
      <c r="FJ213" s="59"/>
      <c r="FK213" s="59"/>
      <c r="FL213" s="59"/>
      <c r="FM213" s="59"/>
      <c r="FN213" s="59"/>
      <c r="FO213" s="59"/>
      <c r="FP213" s="59"/>
      <c r="FQ213" s="59"/>
      <c r="FR213" s="59"/>
      <c r="FS213" s="59"/>
      <c r="FT213" s="59"/>
      <c r="FU213" s="59"/>
      <c r="FV213" s="59"/>
      <c r="FW213" s="59"/>
      <c r="FX213" s="59"/>
      <c r="FY213" s="59"/>
      <c r="FZ213" s="59"/>
      <c r="GA213" s="511"/>
      <c r="GB213" s="59"/>
      <c r="GC213" s="932"/>
      <c r="GD213" s="662"/>
      <c r="GE213" s="512"/>
      <c r="GF213" s="513"/>
      <c r="GG213" s="514"/>
      <c r="GH213" s="514"/>
      <c r="GI213" s="515">
        <f t="shared" si="846"/>
        <v>0</v>
      </c>
      <c r="GJ213" s="516">
        <f t="shared" si="847"/>
        <v>0</v>
      </c>
      <c r="GK213" s="517">
        <f t="shared" si="848"/>
        <v>0</v>
      </c>
      <c r="GL213" s="518">
        <f t="shared" si="849"/>
        <v>0</v>
      </c>
      <c r="GM213" s="518">
        <f t="shared" si="850"/>
        <v>0</v>
      </c>
      <c r="GN213" s="518">
        <f t="shared" si="851"/>
        <v>0</v>
      </c>
      <c r="GO213" s="518">
        <f t="shared" si="852"/>
        <v>0</v>
      </c>
      <c r="GP213" s="517">
        <f t="shared" si="933"/>
        <v>0</v>
      </c>
      <c r="GQ213" s="517">
        <f t="shared" si="934"/>
        <v>0</v>
      </c>
      <c r="GR213" s="517">
        <f>IF($GF213&lt;&gt;1,IF(AND(SUM($GQ213:GQ213)&lt;&gt;1),IF($GI213&gt;=10,1,),),0)</f>
        <v>0</v>
      </c>
      <c r="GS213" s="517">
        <f>IF($GF213&lt;&gt;1,IF(AND(SUM($GQ213:GR213)&lt;&gt;1),IF(AND($GE213=1,$GI213&gt;=4),1,),),0)</f>
        <v>0</v>
      </c>
      <c r="GT213" s="517">
        <f>IF($GF213&lt;&gt;1,IF(AND(SUM($GQ213:GS213)&lt;&gt;1),IF(AND($GE213=1,$GI213&gt;=2),1,),),0)</f>
        <v>0</v>
      </c>
      <c r="GU213" s="517">
        <f>IF($GF213&lt;&gt;1,IF(AND(SUM($GQ213:GT213)&lt;&gt;1),IF(AND($GE213=1,$GI213&gt;0),1,),),0)</f>
        <v>0</v>
      </c>
      <c r="GV213" s="517">
        <f>IF($GF213&lt;&gt;1,IF(AND(SUM($GQ213:GU213)&lt;&gt;1),IF($GI213&gt;=4,1,),),0)</f>
        <v>0</v>
      </c>
      <c r="GW213" s="517">
        <f>IF($GF213&lt;&gt;1,IF(AND(SUM($GQ213:GV213)&lt;&gt;1),IF($GE213=1,1,),),0)</f>
        <v>0</v>
      </c>
      <c r="GX213" s="517">
        <f>IF($GF213&lt;&gt;1,IF(AND(SUM($GQ213:GW213)&lt;&gt;1),IF($GI213&gt;=2,1,),),0)</f>
        <v>0</v>
      </c>
      <c r="GY213" s="517">
        <f>IF($GF213&lt;&gt;1,IF(AND(SUM($GQ213:GX213)&lt;&gt;1),IF($GI213&gt;0,1,),),0)</f>
        <v>0</v>
      </c>
      <c r="GZ213" s="517">
        <f t="shared" si="935"/>
        <v>0</v>
      </c>
      <c r="HA213" s="517">
        <f>IF(AND(SUM($GZ213:GZ213)&lt;&gt;1,$GP213=4,$GF213=1,$GI213&gt;0),1,0)</f>
        <v>0</v>
      </c>
      <c r="HB213" s="517">
        <f t="shared" si="936"/>
        <v>0</v>
      </c>
      <c r="HC213" s="517">
        <f t="shared" si="937"/>
        <v>0</v>
      </c>
      <c r="HD213" s="517">
        <f>IF(AND($GP213=2,SUM($HB213:HC213)&lt;&gt;1),IF(AND($GE213=1,$GJ213&gt;=0.2),1,),)</f>
        <v>0</v>
      </c>
      <c r="HE213" s="517">
        <f>IF(AND($GP213=2,SUM($HB213:HD213)&lt;&gt;1),IF(AND($GE213=1,$GJ213&gt;=0.1),1,),)</f>
        <v>0</v>
      </c>
      <c r="HF213" s="517">
        <f>IF(AND($GP213=2,SUM($HB213:HE213)&lt;&gt;1),IF(AND($GE213=1,$GI213&gt;0),1,),)</f>
        <v>0</v>
      </c>
      <c r="HG213" s="517">
        <f>IF(AND($GP213=2,SUM($HB213:HF213)&lt;&gt;1),IF($GJ213&gt;=0.2,1,),)</f>
        <v>0</v>
      </c>
      <c r="HH213" s="517">
        <f>IF(AND($GP213=2,SUM($HB213:HG213)&lt;&gt;1),IF($GE213=1,1,),)</f>
        <v>0</v>
      </c>
      <c r="HI213" s="517">
        <f>IF(AND($GP213=2,SUM($HB213:HH213)&lt;&gt;1),IF($GJ213&gt;=0.1,1,),)</f>
        <v>0</v>
      </c>
      <c r="HJ213" s="517">
        <f>IF(AND(SUM($HB213:HI213)&lt;&gt;1,$GP213=2,$GI213&gt;0),1,)</f>
        <v>0</v>
      </c>
      <c r="HK213" s="517">
        <f t="shared" si="938"/>
        <v>0</v>
      </c>
      <c r="HL213" s="517">
        <f t="shared" si="939"/>
        <v>0</v>
      </c>
      <c r="HM213" s="517">
        <f>IF(AND($GP213=3,SUM($HK213:HL213)&lt;&gt;1),IF(AND($GE213=1,$GJ213&gt;=0.1),1,),)</f>
        <v>0</v>
      </c>
      <c r="HN213" s="517">
        <f>IF(AND($GP213=3,SUM($HK213:HM213)&lt;&gt;1),IF(AND($GE213=1,$GJ213&gt;=0.05),1,),)</f>
        <v>0</v>
      </c>
      <c r="HO213" s="517">
        <f>IF(AND($GP213=3,SUM($HK213:HN213)&lt;&gt;1),IF(AND($GE213=1,$GI213&gt;0),1,),)</f>
        <v>0</v>
      </c>
      <c r="HP213" s="517">
        <f>IF(AND($GP213=3,SUM($HK213:HO213)&lt;&gt;1),IF($GJ213&gt;=0.1,1,),)</f>
        <v>0</v>
      </c>
      <c r="HQ213" s="517">
        <f>IF(AND($GP213=3,SUM($HK213:HP213)&lt;&gt;1),IF($GE213=1,1,),)</f>
        <v>0</v>
      </c>
      <c r="HR213" s="517">
        <f>IF(AND($GP213=3,SUM($HK213:HQ213)&lt;&gt;1),IF($GJ213&gt;=0.05,1,),)</f>
        <v>0</v>
      </c>
      <c r="HS213" s="517">
        <f>IF(AND(SUM($HK213:HR213)&lt;&gt;1,$GP213=3,$GF213=1,$GI213&gt;0),1,)</f>
        <v>0</v>
      </c>
      <c r="HT213" s="831"/>
      <c r="HU213" s="520">
        <f t="shared" si="940"/>
        <v>0</v>
      </c>
      <c r="HV213" s="521">
        <f t="shared" si="941"/>
        <v>0</v>
      </c>
      <c r="HW213" s="521">
        <f t="shared" si="942"/>
        <v>0</v>
      </c>
      <c r="HX213" s="521">
        <f t="shared" si="943"/>
        <v>0</v>
      </c>
      <c r="HY213" s="521">
        <f t="shared" si="944"/>
        <v>0</v>
      </c>
      <c r="HZ213" s="521">
        <f t="shared" si="945"/>
        <v>0</v>
      </c>
      <c r="IA213" s="521">
        <f t="shared" si="946"/>
        <v>0</v>
      </c>
      <c r="IB213" s="521">
        <f t="shared" si="947"/>
        <v>0</v>
      </c>
      <c r="IC213" s="521">
        <f t="shared" si="948"/>
        <v>0</v>
      </c>
      <c r="ID213" s="521">
        <f t="shared" si="949"/>
        <v>0</v>
      </c>
      <c r="IE213" s="521">
        <f t="shared" si="950"/>
        <v>0</v>
      </c>
      <c r="IF213" s="521">
        <f t="shared" si="951"/>
        <v>0</v>
      </c>
      <c r="IG213" s="521">
        <f t="shared" si="952"/>
        <v>0</v>
      </c>
      <c r="IH213" s="521">
        <f t="shared" si="953"/>
        <v>0</v>
      </c>
      <c r="II213" s="521">
        <f t="shared" si="954"/>
        <v>0</v>
      </c>
      <c r="IJ213" s="521">
        <f t="shared" si="955"/>
        <v>0</v>
      </c>
      <c r="IK213" s="521">
        <f t="shared" si="956"/>
        <v>0</v>
      </c>
      <c r="IL213" s="521">
        <f t="shared" si="957"/>
        <v>0</v>
      </c>
      <c r="IM213" s="521">
        <f t="shared" si="958"/>
        <v>0</v>
      </c>
      <c r="IN213" s="521">
        <f t="shared" si="853"/>
        <v>0</v>
      </c>
      <c r="IO213" s="521">
        <f t="shared" si="854"/>
        <v>0</v>
      </c>
      <c r="IP213" s="521">
        <f t="shared" si="855"/>
        <v>0</v>
      </c>
      <c r="IQ213" s="521">
        <f t="shared" si="856"/>
        <v>0</v>
      </c>
      <c r="IR213" s="521">
        <f t="shared" si="857"/>
        <v>0</v>
      </c>
      <c r="IS213" s="521">
        <f t="shared" si="858"/>
        <v>0</v>
      </c>
      <c r="IT213" s="521">
        <f t="shared" si="859"/>
        <v>0</v>
      </c>
      <c r="IU213" s="521">
        <f t="shared" si="860"/>
        <v>0</v>
      </c>
      <c r="IV213" s="521">
        <f t="shared" si="861"/>
        <v>0</v>
      </c>
      <c r="IW213" s="823">
        <f t="shared" si="862"/>
        <v>0</v>
      </c>
      <c r="IX213" s="521">
        <f t="shared" si="863"/>
        <v>0</v>
      </c>
      <c r="IY213" s="521">
        <f t="shared" si="864"/>
        <v>0</v>
      </c>
      <c r="IZ213" s="823">
        <f t="shared" si="959"/>
        <v>0</v>
      </c>
      <c r="JA213" s="521">
        <f t="shared" si="865"/>
        <v>0</v>
      </c>
      <c r="JB213" s="521">
        <f t="shared" si="866"/>
        <v>0</v>
      </c>
      <c r="JC213" s="521">
        <f t="shared" si="867"/>
        <v>0</v>
      </c>
      <c r="JD213" s="521">
        <f t="shared" si="960"/>
        <v>0</v>
      </c>
      <c r="JE213" s="521">
        <f t="shared" si="961"/>
        <v>0</v>
      </c>
      <c r="JF213" s="521">
        <f t="shared" si="962"/>
        <v>0</v>
      </c>
      <c r="JG213" s="521">
        <f t="shared" si="963"/>
        <v>0</v>
      </c>
      <c r="JH213" s="521">
        <f t="shared" si="964"/>
        <v>0</v>
      </c>
      <c r="JI213" s="521">
        <f t="shared" si="965"/>
        <v>0</v>
      </c>
      <c r="JJ213" s="521">
        <f t="shared" si="966"/>
        <v>0</v>
      </c>
      <c r="JK213" s="521">
        <f t="shared" si="967"/>
        <v>0</v>
      </c>
      <c r="JL213" s="521">
        <f t="shared" si="968"/>
        <v>0</v>
      </c>
      <c r="JM213" s="521">
        <f t="shared" si="969"/>
        <v>0</v>
      </c>
      <c r="JN213" s="521">
        <f t="shared" si="970"/>
        <v>0</v>
      </c>
      <c r="JO213" s="521">
        <f t="shared" si="971"/>
        <v>0</v>
      </c>
      <c r="JP213" s="521">
        <f t="shared" si="972"/>
        <v>0</v>
      </c>
      <c r="JQ213" s="521">
        <f t="shared" si="973"/>
        <v>0</v>
      </c>
      <c r="JR213" s="521">
        <f t="shared" si="974"/>
        <v>0</v>
      </c>
      <c r="JS213" s="521">
        <f t="shared" si="975"/>
        <v>0</v>
      </c>
      <c r="JT213" s="521">
        <f t="shared" si="976"/>
        <v>0</v>
      </c>
      <c r="JU213" s="521">
        <f t="shared" si="977"/>
        <v>0</v>
      </c>
      <c r="JV213" s="521">
        <f t="shared" si="978"/>
        <v>0</v>
      </c>
      <c r="JW213" s="521">
        <f t="shared" si="979"/>
        <v>0</v>
      </c>
      <c r="JX213" s="521">
        <f t="shared" si="980"/>
        <v>0</v>
      </c>
      <c r="JY213" s="521">
        <f t="shared" si="981"/>
        <v>0</v>
      </c>
      <c r="JZ213" s="521">
        <f t="shared" si="982"/>
        <v>0</v>
      </c>
      <c r="KA213" s="521">
        <f t="shared" si="983"/>
        <v>0</v>
      </c>
      <c r="KB213" s="521">
        <f t="shared" si="984"/>
        <v>0</v>
      </c>
      <c r="KC213" s="521">
        <f t="shared" si="985"/>
        <v>0</v>
      </c>
      <c r="KD213" s="521">
        <f t="shared" si="986"/>
        <v>0</v>
      </c>
      <c r="KE213" s="521">
        <f t="shared" si="987"/>
        <v>0</v>
      </c>
      <c r="KF213" s="521">
        <f t="shared" si="868"/>
        <v>0</v>
      </c>
      <c r="KG213" s="521">
        <f t="shared" si="988"/>
        <v>0</v>
      </c>
      <c r="KH213" s="521">
        <f t="shared" si="989"/>
        <v>0</v>
      </c>
      <c r="KI213" s="522">
        <f t="shared" si="990"/>
        <v>0</v>
      </c>
      <c r="KJ213" s="521">
        <f t="shared" si="869"/>
        <v>0</v>
      </c>
      <c r="KK213" s="760">
        <f>IF(H213=1,VLOOKUP(C213,'総括表 (A表)'!$E$12:$AW$542,42,FALSE),)</f>
        <v>0</v>
      </c>
      <c r="KL213" s="524">
        <f t="shared" si="991"/>
        <v>0</v>
      </c>
      <c r="KM213" s="521" t="str">
        <f t="shared" si="870"/>
        <v/>
      </c>
      <c r="KN213" s="521" t="str">
        <f t="shared" si="871"/>
        <v/>
      </c>
      <c r="KO213" s="521" t="str">
        <f t="shared" si="992"/>
        <v/>
      </c>
      <c r="KP213" s="521" t="str">
        <f t="shared" si="872"/>
        <v/>
      </c>
      <c r="KQ213" s="521" t="str">
        <f t="shared" si="873"/>
        <v/>
      </c>
      <c r="KR213" s="521" t="str">
        <f t="shared" si="874"/>
        <v/>
      </c>
      <c r="KS213" s="521" t="str">
        <f t="shared" si="875"/>
        <v/>
      </c>
      <c r="KT213" s="521" t="str">
        <f t="shared" si="876"/>
        <v/>
      </c>
      <c r="KU213" s="760" t="str">
        <f t="shared" si="877"/>
        <v/>
      </c>
      <c r="KV213" s="521" t="str">
        <f t="shared" si="878"/>
        <v/>
      </c>
      <c r="KW213" s="520">
        <f t="shared" si="879"/>
        <v>0</v>
      </c>
      <c r="KX213" s="521" t="str">
        <f t="shared" si="993"/>
        <v/>
      </c>
      <c r="KY213" s="525">
        <f t="shared" si="880"/>
        <v>0</v>
      </c>
      <c r="KZ213" s="521" t="str">
        <f t="shared" si="881"/>
        <v/>
      </c>
      <c r="LA213" s="760" t="str">
        <f t="shared" si="882"/>
        <v/>
      </c>
      <c r="LB213" s="526" t="str">
        <f t="shared" si="883"/>
        <v>○</v>
      </c>
      <c r="LC213" s="520">
        <f t="shared" si="994"/>
        <v>0</v>
      </c>
      <c r="LD213" s="527">
        <f t="shared" si="995"/>
        <v>0</v>
      </c>
      <c r="LE213" s="527" t="str">
        <f t="shared" si="996"/>
        <v/>
      </c>
      <c r="LF213" s="761" t="str">
        <f t="shared" si="997"/>
        <v/>
      </c>
      <c r="LG213" s="735" t="str">
        <f t="shared" si="884"/>
        <v/>
      </c>
      <c r="LH213" s="530" t="str">
        <f t="shared" si="885"/>
        <v>○</v>
      </c>
      <c r="LI213" s="736">
        <f t="shared" si="886"/>
        <v>0</v>
      </c>
      <c r="LJ213" s="761">
        <f t="shared" si="887"/>
        <v>0</v>
      </c>
      <c r="LK213" s="532">
        <f t="shared" si="998"/>
        <v>0</v>
      </c>
      <c r="LL213" s="533" t="str">
        <f t="shared" si="999"/>
        <v>○</v>
      </c>
      <c r="LM213" s="600">
        <f t="shared" si="888"/>
        <v>0</v>
      </c>
      <c r="LN213" s="602" t="str">
        <f t="shared" si="1000"/>
        <v>○</v>
      </c>
      <c r="LO213" s="608">
        <f t="shared" si="889"/>
        <v>0</v>
      </c>
      <c r="LP213" s="521" t="str">
        <f t="shared" si="890"/>
        <v/>
      </c>
      <c r="LQ213" s="607">
        <f t="shared" si="891"/>
        <v>0</v>
      </c>
      <c r="LR213" s="521" t="str">
        <f t="shared" si="892"/>
        <v/>
      </c>
      <c r="LS213" s="519" t="str">
        <f t="shared" si="893"/>
        <v/>
      </c>
      <c r="LT213" s="526" t="str">
        <f t="shared" si="894"/>
        <v>○</v>
      </c>
      <c r="LU213" s="601" t="str">
        <f t="shared" si="1001"/>
        <v/>
      </c>
      <c r="LV213" s="601">
        <f t="shared" si="1002"/>
        <v>0</v>
      </c>
      <c r="LW213" s="761">
        <f t="shared" si="895"/>
        <v>0</v>
      </c>
      <c r="LX213" s="735">
        <f t="shared" si="896"/>
        <v>0</v>
      </c>
      <c r="LY213" s="530" t="str">
        <f t="shared" si="897"/>
        <v>○</v>
      </c>
      <c r="LZ213" s="736">
        <f t="shared" si="898"/>
        <v>0</v>
      </c>
      <c r="MA213" s="761">
        <f t="shared" si="899"/>
        <v>0</v>
      </c>
      <c r="MB213" s="532">
        <f t="shared" si="900"/>
        <v>0</v>
      </c>
      <c r="MC213" s="533" t="str">
        <f t="shared" si="1003"/>
        <v>○</v>
      </c>
      <c r="MD213" s="473">
        <f>IF(AND($H213=1,$T213=1),SUMIF($E$14:$E$213,E213,$CA$14:CA412),0)</f>
        <v>0</v>
      </c>
      <c r="ME213" s="856" t="str">
        <f t="shared" si="901"/>
        <v>○</v>
      </c>
      <c r="MF213" s="869" t="str">
        <f t="shared" si="1004"/>
        <v/>
      </c>
      <c r="MG213" s="870" t="str">
        <f t="shared" si="902"/>
        <v/>
      </c>
      <c r="MH213" s="871" t="str">
        <f t="shared" si="903"/>
        <v/>
      </c>
      <c r="MI213" s="872" t="str">
        <f t="shared" si="1005"/>
        <v/>
      </c>
      <c r="MJ213" s="873" t="str">
        <f t="shared" si="904"/>
        <v/>
      </c>
      <c r="MK213" s="874">
        <f t="shared" si="905"/>
        <v>0</v>
      </c>
    </row>
    <row r="214" spans="1:349" ht="12" customHeight="1">
      <c r="A214" s="334"/>
      <c r="B214" s="334"/>
      <c r="C214" s="334"/>
      <c r="D214" s="334"/>
      <c r="E214" s="334"/>
      <c r="F214" s="334"/>
      <c r="G214" s="334"/>
      <c r="H214" s="334"/>
      <c r="V214" s="6"/>
      <c r="W214" s="6"/>
      <c r="X214" s="6"/>
      <c r="Y214" s="6"/>
      <c r="Z214" s="6"/>
      <c r="AA214" s="307"/>
      <c r="AB214" s="627"/>
      <c r="AC214" s="307"/>
      <c r="AD214" s="307"/>
      <c r="AE214" s="307"/>
      <c r="AF214" s="307"/>
      <c r="AG214" s="307"/>
      <c r="AH214" s="307"/>
      <c r="AI214" s="307"/>
      <c r="AJ214" s="307"/>
      <c r="AK214" s="307"/>
      <c r="AL214" s="307"/>
      <c r="AM214" s="307"/>
      <c r="AO214" s="6"/>
      <c r="AQ214" s="6"/>
      <c r="BP214" s="737"/>
      <c r="BV214" s="737"/>
      <c r="BW214" s="737"/>
      <c r="BX214" s="737"/>
      <c r="BY214" s="737"/>
      <c r="CC214" s="739"/>
      <c r="CD214" s="739"/>
      <c r="CE214" s="739"/>
      <c r="CF214" s="739"/>
      <c r="CH214" s="737"/>
      <c r="CJ214" s="737"/>
      <c r="CK214" s="737"/>
      <c r="CP214" s="6"/>
      <c r="CQ214" s="6"/>
      <c r="CR214" s="6"/>
      <c r="CS214" s="6"/>
      <c r="CT214" s="6"/>
      <c r="CU214" s="6"/>
      <c r="CV214" s="6"/>
      <c r="CW214" s="308"/>
      <c r="CX214" s="308"/>
      <c r="CY214" s="308"/>
      <c r="CZ214" s="308"/>
      <c r="DA214" s="308"/>
      <c r="DB214" s="308"/>
      <c r="DC214" s="308"/>
      <c r="DD214" s="308"/>
      <c r="DE214" s="308"/>
      <c r="DF214" s="6"/>
      <c r="DG214" s="6"/>
      <c r="DH214" s="6"/>
      <c r="DI214" s="6"/>
      <c r="DJ214" s="6"/>
      <c r="DK214" s="6"/>
      <c r="DL214" s="6"/>
      <c r="DM214" s="6"/>
      <c r="DN214" s="6"/>
      <c r="DO214" s="105"/>
      <c r="DP214" s="105"/>
      <c r="DQ214" s="105"/>
      <c r="DR214" s="105"/>
      <c r="DS214" s="105"/>
      <c r="DT214" s="105"/>
      <c r="DU214" s="105"/>
      <c r="DV214" s="105"/>
      <c r="DW214" s="105"/>
      <c r="DX214" s="105"/>
      <c r="DY214" s="105"/>
      <c r="DZ214" s="105"/>
      <c r="EA214" s="105"/>
      <c r="EB214" s="105"/>
      <c r="EC214" s="105"/>
      <c r="ED214" s="105"/>
      <c r="EE214" s="105"/>
      <c r="EF214" s="105"/>
      <c r="EG214" s="105"/>
      <c r="EH214" s="102"/>
      <c r="EI214" s="102"/>
      <c r="EJ214" s="102"/>
      <c r="EK214" s="102"/>
      <c r="EL214" s="102"/>
      <c r="EM214" s="102"/>
      <c r="EN214" s="102"/>
      <c r="EO214" s="102"/>
      <c r="EP214" s="102"/>
      <c r="EQ214" s="812"/>
      <c r="ER214" s="102"/>
      <c r="ES214" s="102"/>
      <c r="ET214" s="819"/>
      <c r="EU214" s="102"/>
      <c r="EV214" s="102"/>
      <c r="EW214" s="102"/>
      <c r="EX214" s="102"/>
      <c r="EY214" s="102"/>
      <c r="EZ214" s="102"/>
      <c r="FA214" s="102"/>
      <c r="FB214" s="102"/>
      <c r="FC214" s="102"/>
      <c r="FD214" s="102"/>
      <c r="FE214" s="102"/>
      <c r="FF214" s="102"/>
      <c r="FG214" s="102"/>
      <c r="FH214" s="102"/>
      <c r="FI214" s="102"/>
      <c r="FJ214" s="102"/>
      <c r="FK214" s="102"/>
      <c r="FL214" s="102"/>
      <c r="FM214" s="102"/>
      <c r="FN214" s="102"/>
      <c r="FO214" s="102"/>
      <c r="FP214" s="102"/>
      <c r="FQ214" s="102"/>
      <c r="FR214" s="102"/>
      <c r="FS214" s="102"/>
      <c r="FT214" s="102"/>
      <c r="FU214" s="102"/>
      <c r="FV214" s="102"/>
      <c r="FW214" s="102"/>
      <c r="FX214" s="102"/>
      <c r="FY214" s="102"/>
      <c r="FZ214" s="102"/>
      <c r="GA214" s="102"/>
      <c r="GB214" s="102"/>
      <c r="GD214" s="102"/>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739"/>
      <c r="IX214" s="9"/>
      <c r="IY214" s="9"/>
      <c r="IZ214" s="73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739"/>
      <c r="LW214" s="9"/>
      <c r="LX214" s="9"/>
      <c r="LY214" s="9"/>
      <c r="LZ214" s="9"/>
      <c r="MA214" s="9"/>
      <c r="MB214" s="9"/>
      <c r="MC214" s="9"/>
      <c r="MD214" s="9"/>
      <c r="ME214" s="6"/>
    </row>
    <row r="215" spans="1:349" s="233" customFormat="1" ht="19.5" customHeight="1">
      <c r="A215" s="334"/>
      <c r="B215" s="334"/>
      <c r="C215" s="334"/>
      <c r="D215" s="334"/>
      <c r="E215" s="334"/>
      <c r="F215" s="334"/>
      <c r="G215" s="334"/>
      <c r="H215" s="334"/>
      <c r="I215" s="268"/>
      <c r="J215" s="472" t="s">
        <v>160</v>
      </c>
      <c r="K215" s="471" t="s">
        <v>99</v>
      </c>
      <c r="N215" s="232"/>
      <c r="O215" s="232"/>
      <c r="R215" s="232"/>
      <c r="S215" s="232"/>
      <c r="T215" s="232"/>
      <c r="U215" s="232"/>
      <c r="AA215" s="471"/>
      <c r="AB215" s="631"/>
      <c r="AC215" s="313"/>
      <c r="AD215" s="313"/>
      <c r="AE215" s="313"/>
      <c r="AF215" s="313"/>
      <c r="AG215" s="313"/>
      <c r="AH215" s="313"/>
      <c r="AI215" s="313"/>
      <c r="AJ215" s="313"/>
      <c r="AK215" s="313"/>
      <c r="AL215" s="313"/>
      <c r="AM215" s="313"/>
      <c r="AN215" s="232"/>
      <c r="AP215" s="312"/>
      <c r="AR215" s="900"/>
      <c r="AS215" s="6"/>
      <c r="AT215" s="76"/>
      <c r="AU215" s="76"/>
      <c r="AV215" s="6"/>
      <c r="AW215" s="6"/>
      <c r="AX215" s="6"/>
      <c r="AY215" s="6"/>
      <c r="AZ215" s="6"/>
      <c r="BA215" s="6"/>
      <c r="BB215" s="9"/>
      <c r="BC215" s="739"/>
      <c r="BD215" s="9"/>
      <c r="BE215" s="9"/>
      <c r="BF215" s="9"/>
      <c r="BG215" s="9"/>
      <c r="BH215" s="9"/>
      <c r="BI215" s="9"/>
      <c r="BJ215" s="765"/>
      <c r="BK215" s="765"/>
      <c r="BL215" s="77"/>
      <c r="BM215" s="717"/>
      <c r="BN215" s="6"/>
      <c r="BO215" s="6"/>
      <c r="BP215" s="737"/>
      <c r="BQ215" s="838"/>
      <c r="BR215" s="76"/>
      <c r="BS215" s="76"/>
      <c r="BT215" s="926"/>
      <c r="BU215" s="908"/>
      <c r="BV215" s="232"/>
      <c r="BW215" s="232"/>
      <c r="BX215" s="232"/>
      <c r="BY215" s="232"/>
      <c r="BZ215" s="106"/>
      <c r="CA215" s="717"/>
      <c r="CB215" s="106"/>
      <c r="CC215" s="739"/>
      <c r="CD215" s="739"/>
      <c r="CE215" s="739"/>
      <c r="CF215" s="739"/>
      <c r="CG215" s="99"/>
      <c r="CH215" s="737"/>
      <c r="CI215" s="445"/>
      <c r="CJ215" s="737"/>
      <c r="CK215" s="737"/>
      <c r="CL215" s="466"/>
      <c r="CM215" s="466"/>
      <c r="CN215" s="739"/>
      <c r="CO215" s="466"/>
      <c r="CW215" s="311"/>
      <c r="CX215" s="311"/>
      <c r="CY215" s="311"/>
      <c r="CZ215" s="311"/>
      <c r="DA215" s="311"/>
      <c r="DB215" s="311"/>
      <c r="DC215" s="311"/>
      <c r="DD215" s="311"/>
      <c r="DE215" s="311"/>
      <c r="DI215" s="310"/>
      <c r="DO215" s="309"/>
      <c r="DP215" s="309"/>
      <c r="DQ215" s="309"/>
      <c r="DR215" s="309"/>
      <c r="DS215" s="309"/>
      <c r="DT215" s="309"/>
      <c r="DU215" s="309"/>
      <c r="DV215" s="309"/>
      <c r="DW215" s="309"/>
      <c r="DX215" s="309"/>
      <c r="DY215" s="309"/>
      <c r="DZ215" s="309"/>
      <c r="EA215" s="309"/>
      <c r="EB215" s="309"/>
      <c r="EC215" s="309"/>
      <c r="ED215" s="309"/>
      <c r="EE215" s="309"/>
      <c r="EF215" s="309"/>
      <c r="EG215" s="309"/>
      <c r="EQ215" s="806"/>
      <c r="ET215" s="820"/>
      <c r="GD215" s="659"/>
      <c r="HT215" s="659"/>
      <c r="ME215" s="232"/>
      <c r="MF215" s="659"/>
      <c r="MG215" s="659"/>
      <c r="MH215" s="659"/>
      <c r="MI215" s="618"/>
    </row>
    <row r="216" spans="1:349" s="233" customFormat="1" ht="40.5" customHeight="1">
      <c r="A216" s="334"/>
      <c r="B216" s="334"/>
      <c r="C216" s="334"/>
      <c r="D216" s="334"/>
      <c r="E216" s="334"/>
      <c r="F216" s="334"/>
      <c r="G216" s="334"/>
      <c r="H216" s="334"/>
      <c r="I216" s="268"/>
      <c r="K216" s="1395" t="s">
        <v>198</v>
      </c>
      <c r="L216" s="1395"/>
      <c r="M216" s="1395"/>
      <c r="N216" s="1395"/>
      <c r="O216" s="1395"/>
      <c r="P216" s="1395"/>
      <c r="Q216" s="1395"/>
      <c r="R216" s="1395"/>
      <c r="S216" s="1395"/>
      <c r="T216" s="1395"/>
      <c r="U216" s="1395"/>
      <c r="V216" s="1395"/>
      <c r="W216" s="1395"/>
      <c r="X216" s="1395"/>
      <c r="Y216" s="1395"/>
      <c r="Z216" s="1395"/>
      <c r="AA216" s="1395"/>
      <c r="AB216" s="1395"/>
      <c r="AC216" s="1395"/>
      <c r="AD216" s="1395"/>
      <c r="AE216" s="1395"/>
      <c r="AF216" s="1395"/>
      <c r="AG216" s="1395"/>
      <c r="AH216" s="1395"/>
      <c r="AI216" s="1395"/>
      <c r="AJ216" s="1395"/>
      <c r="AK216" s="1395"/>
      <c r="AL216" s="1395"/>
      <c r="AM216" s="1395"/>
      <c r="AN216" s="1395"/>
      <c r="AO216" s="1395"/>
      <c r="AP216" s="1395"/>
      <c r="AQ216" s="1395"/>
      <c r="AR216" s="1395"/>
      <c r="AS216" s="6"/>
      <c r="AT216" s="76"/>
      <c r="AU216" s="76"/>
      <c r="AV216" s="6"/>
      <c r="AW216" s="6"/>
      <c r="AX216" s="6"/>
      <c r="AY216" s="6"/>
      <c r="AZ216" s="6"/>
      <c r="BA216" s="6"/>
      <c r="BB216" s="9"/>
      <c r="BC216" s="739"/>
      <c r="BD216" s="9"/>
      <c r="BE216" s="9"/>
      <c r="BF216" s="9"/>
      <c r="BG216" s="9"/>
      <c r="BH216" s="9"/>
      <c r="BI216" s="9"/>
      <c r="BJ216" s="765"/>
      <c r="BK216" s="765"/>
      <c r="BL216" s="77"/>
      <c r="BM216" s="717"/>
      <c r="BN216" s="6"/>
      <c r="BO216" s="6"/>
      <c r="BP216" s="737"/>
      <c r="BQ216" s="838"/>
      <c r="BR216" s="76"/>
      <c r="BS216" s="76"/>
      <c r="BT216" s="926"/>
      <c r="BU216" s="908"/>
      <c r="BV216" s="780"/>
      <c r="BW216" s="470"/>
      <c r="BX216" s="470"/>
      <c r="BY216" s="470"/>
      <c r="BZ216" s="106"/>
      <c r="CA216" s="717"/>
      <c r="CB216" s="106"/>
      <c r="CC216" s="739"/>
      <c r="CD216" s="739"/>
      <c r="CE216" s="739"/>
      <c r="CF216" s="739"/>
      <c r="CG216" s="99"/>
      <c r="CH216" s="737"/>
      <c r="CI216" s="445"/>
      <c r="CJ216" s="737"/>
      <c r="CK216" s="737"/>
      <c r="CL216" s="466"/>
      <c r="CM216" s="466"/>
      <c r="CN216" s="739"/>
      <c r="CO216" s="466"/>
      <c r="CP216" s="468"/>
      <c r="CQ216" s="468"/>
      <c r="CR216" s="468"/>
      <c r="CS216" s="468"/>
      <c r="CT216" s="468"/>
      <c r="CU216" s="468"/>
      <c r="CV216" s="468"/>
      <c r="CW216" s="469"/>
      <c r="CX216" s="469"/>
      <c r="CY216" s="469"/>
      <c r="CZ216" s="469"/>
      <c r="DA216" s="469"/>
      <c r="DB216" s="469"/>
      <c r="DC216" s="469"/>
      <c r="DD216" s="469"/>
      <c r="DE216" s="469"/>
      <c r="DF216" s="468"/>
      <c r="DG216" s="468"/>
      <c r="DH216" s="468"/>
      <c r="DI216" s="468"/>
      <c r="DJ216" s="468"/>
      <c r="DK216" s="468"/>
      <c r="DL216" s="468"/>
      <c r="DM216" s="468"/>
      <c r="DN216" s="468"/>
      <c r="DO216" s="309"/>
      <c r="DP216" s="309"/>
      <c r="DQ216" s="309"/>
      <c r="DR216" s="309"/>
      <c r="DS216" s="309"/>
      <c r="DT216" s="309"/>
      <c r="DU216" s="309"/>
      <c r="DV216" s="309"/>
      <c r="DW216" s="309"/>
      <c r="DX216" s="309"/>
      <c r="DY216" s="309"/>
      <c r="DZ216" s="309"/>
      <c r="EA216" s="309"/>
      <c r="EB216" s="309"/>
      <c r="EC216" s="309"/>
      <c r="ED216" s="309"/>
      <c r="EE216" s="309"/>
      <c r="EF216" s="309"/>
      <c r="EG216" s="309"/>
      <c r="EH216" s="468"/>
      <c r="EI216" s="468"/>
      <c r="EJ216" s="468"/>
      <c r="EK216" s="468"/>
      <c r="EL216" s="468"/>
      <c r="EM216" s="468"/>
      <c r="EN216" s="468"/>
      <c r="EO216" s="468"/>
      <c r="EP216" s="468"/>
      <c r="EQ216" s="468"/>
      <c r="ER216" s="468"/>
      <c r="ES216" s="468"/>
      <c r="ET216" s="821"/>
      <c r="EU216" s="468"/>
      <c r="EV216" s="468"/>
      <c r="EW216" s="468"/>
      <c r="EX216" s="468"/>
      <c r="EY216" s="468"/>
      <c r="EZ216" s="468"/>
      <c r="FA216" s="468"/>
      <c r="FB216" s="468"/>
      <c r="FC216" s="468"/>
      <c r="FD216" s="468"/>
      <c r="FE216" s="468"/>
      <c r="FF216" s="468"/>
      <c r="FG216" s="468"/>
      <c r="FH216" s="468"/>
      <c r="FI216" s="468"/>
      <c r="FJ216" s="468"/>
      <c r="FK216" s="468"/>
      <c r="FL216" s="468"/>
      <c r="FM216" s="468"/>
      <c r="FN216" s="468"/>
      <c r="FO216" s="468"/>
      <c r="FP216" s="468"/>
      <c r="FQ216" s="468"/>
      <c r="FR216" s="468"/>
      <c r="FS216" s="468"/>
      <c r="FT216" s="468"/>
      <c r="FU216" s="468"/>
      <c r="FV216" s="468"/>
      <c r="FW216" s="468"/>
      <c r="FX216" s="468"/>
      <c r="FY216" s="468"/>
      <c r="FZ216" s="468"/>
      <c r="GA216" s="468"/>
      <c r="GB216" s="468"/>
      <c r="GC216" s="468"/>
      <c r="GD216" s="829"/>
      <c r="HT216" s="659"/>
      <c r="ME216" s="232"/>
      <c r="MF216" s="659"/>
      <c r="MG216" s="659"/>
      <c r="MH216" s="659"/>
      <c r="MI216" s="618"/>
    </row>
    <row r="217" spans="1:349">
      <c r="J217" s="233"/>
      <c r="K217" s="236"/>
      <c r="L217" s="234"/>
      <c r="M217" s="234"/>
      <c r="N217" s="658"/>
      <c r="O217" s="658"/>
      <c r="P217" s="234"/>
      <c r="Q217" s="234"/>
      <c r="R217" s="658"/>
      <c r="S217" s="658"/>
      <c r="T217" s="658"/>
      <c r="U217" s="658"/>
      <c r="V217" s="234"/>
      <c r="W217" s="234"/>
      <c r="X217" s="234"/>
      <c r="Y217" s="234"/>
      <c r="Z217" s="234"/>
      <c r="AA217" s="235"/>
      <c r="AB217" s="632"/>
      <c r="BP217" s="737"/>
      <c r="BV217" s="737"/>
      <c r="BW217" s="737"/>
      <c r="BX217" s="737"/>
      <c r="BY217" s="737"/>
      <c r="CC217" s="739"/>
      <c r="CD217" s="739"/>
      <c r="CE217" s="739"/>
      <c r="CF217" s="739"/>
      <c r="CH217" s="737"/>
      <c r="CJ217" s="737"/>
      <c r="CK217" s="737"/>
      <c r="GC217" s="234"/>
    </row>
  </sheetData>
  <mergeCells count="307">
    <mergeCell ref="JJ9:JJ12"/>
    <mergeCell ref="KG9:KG12"/>
    <mergeCell ref="LN10:LN12"/>
    <mergeCell ref="LL10:LL12"/>
    <mergeCell ref="LM11:LM12"/>
    <mergeCell ref="LE11:LE12"/>
    <mergeCell ref="LG11:LG12"/>
    <mergeCell ref="LI11:LI12"/>
    <mergeCell ref="LC10:LG10"/>
    <mergeCell ref="KE10:KE12"/>
    <mergeCell ref="JZ10:JZ12"/>
    <mergeCell ref="LU10:LX10"/>
    <mergeCell ref="LI10:LK10"/>
    <mergeCell ref="LV11:LV12"/>
    <mergeCell ref="IN8:IV8"/>
    <mergeCell ref="IU10:IU12"/>
    <mergeCell ref="IN10:IN12"/>
    <mergeCell ref="ER9:ES11"/>
    <mergeCell ref="ET9:ET12"/>
    <mergeCell ref="EU9:EV11"/>
    <mergeCell ref="IR10:IR12"/>
    <mergeCell ref="KH9:KH12"/>
    <mergeCell ref="JT9:JT12"/>
    <mergeCell ref="JU9:JU12"/>
    <mergeCell ref="JV9:JV12"/>
    <mergeCell ref="KA9:KA12"/>
    <mergeCell ref="KC10:KC12"/>
    <mergeCell ref="IQ10:IQ12"/>
    <mergeCell ref="IO10:IO12"/>
    <mergeCell ref="GI10:GI12"/>
    <mergeCell ref="GZ11:HA11"/>
    <mergeCell ref="GQ11:GY11"/>
    <mergeCell ref="HU10:IA10"/>
    <mergeCell ref="HK11:HS11"/>
    <mergeCell ref="II10:IM10"/>
    <mergeCell ref="IB10:IH10"/>
    <mergeCell ref="FV10:FV12"/>
    <mergeCell ref="FP8:FT8"/>
    <mergeCell ref="MJ11:MJ12"/>
    <mergeCell ref="DN9:DN12"/>
    <mergeCell ref="KW9:LG9"/>
    <mergeCell ref="LO9:LX9"/>
    <mergeCell ref="LD11:LD12"/>
    <mergeCell ref="LC11:LC12"/>
    <mergeCell ref="LU11:LU12"/>
    <mergeCell ref="LX11:LX12"/>
    <mergeCell ref="LJ11:LJ12"/>
    <mergeCell ref="LK11:LK12"/>
    <mergeCell ref="KM11:KN11"/>
    <mergeCell ref="KO11:KO12"/>
    <mergeCell ref="KP11:KP12"/>
    <mergeCell ref="KQ11:KQ12"/>
    <mergeCell ref="KR11:KR12"/>
    <mergeCell ref="MF10:MH10"/>
    <mergeCell ref="MF11:MF12"/>
    <mergeCell ref="MG11:MG12"/>
    <mergeCell ref="MH11:MH12"/>
    <mergeCell ref="LY10:LY12"/>
    <mergeCell ref="MC10:MC12"/>
    <mergeCell ref="LZ11:LZ12"/>
    <mergeCell ref="LH10:LH12"/>
    <mergeCell ref="LT10:LT12"/>
    <mergeCell ref="KD8:KF8"/>
    <mergeCell ref="JW10:JW12"/>
    <mergeCell ref="JX10:JX12"/>
    <mergeCell ref="JY10:JY12"/>
    <mergeCell ref="KB10:KB12"/>
    <mergeCell ref="JC8:JG8"/>
    <mergeCell ref="JO8:JR8"/>
    <mergeCell ref="JH9:JH12"/>
    <mergeCell ref="JN9:JN12"/>
    <mergeCell ref="JK9:JK12"/>
    <mergeCell ref="JM9:JM12"/>
    <mergeCell ref="KA8:KC8"/>
    <mergeCell ref="JO9:JO12"/>
    <mergeCell ref="JP9:JP12"/>
    <mergeCell ref="JQ9:JQ12"/>
    <mergeCell ref="JR9:JR12"/>
    <mergeCell ref="JV8:JZ8"/>
    <mergeCell ref="JS8:JU8"/>
    <mergeCell ref="JS9:JS12"/>
    <mergeCell ref="JH8:JN8"/>
    <mergeCell ref="JE9:JE12"/>
    <mergeCell ref="JI9:JI12"/>
    <mergeCell ref="AV5:AX5"/>
    <mergeCell ref="CN7:CO10"/>
    <mergeCell ref="CO11:CO12"/>
    <mergeCell ref="CN11:CN12"/>
    <mergeCell ref="BV7:BY7"/>
    <mergeCell ref="BM8:BM12"/>
    <mergeCell ref="CP9:CW9"/>
    <mergeCell ref="CX9:DE10"/>
    <mergeCell ref="CH7:CI7"/>
    <mergeCell ref="CI8:CI9"/>
    <mergeCell ref="CH9:CH12"/>
    <mergeCell ref="CJ7:CM10"/>
    <mergeCell ref="CG8:CG12"/>
    <mergeCell ref="BT8:BT9"/>
    <mergeCell ref="BU8:BU9"/>
    <mergeCell ref="CC8:CC9"/>
    <mergeCell ref="BZ7:BZ9"/>
    <mergeCell ref="CD8:CD9"/>
    <mergeCell ref="AS6:BO6"/>
    <mergeCell ref="AS8:AS10"/>
    <mergeCell ref="BO10:BO12"/>
    <mergeCell ref="AX10:AX12"/>
    <mergeCell ref="AW9:AX9"/>
    <mergeCell ref="BE9:BE10"/>
    <mergeCell ref="J5:J12"/>
    <mergeCell ref="K5:K12"/>
    <mergeCell ref="L5:L12"/>
    <mergeCell ref="Q5:Q12"/>
    <mergeCell ref="AQ8:AQ12"/>
    <mergeCell ref="AA6:AB9"/>
    <mergeCell ref="AL11:AL12"/>
    <mergeCell ref="AM11:AM12"/>
    <mergeCell ref="V6:V12"/>
    <mergeCell ref="R6:R12"/>
    <mergeCell ref="X10:X12"/>
    <mergeCell ref="AO10:AO12"/>
    <mergeCell ref="W6:W12"/>
    <mergeCell ref="N8:N12"/>
    <mergeCell ref="O8:O12"/>
    <mergeCell ref="Y10:Y11"/>
    <mergeCell ref="M9:M12"/>
    <mergeCell ref="U6:U12"/>
    <mergeCell ref="AN6:AO9"/>
    <mergeCell ref="K216:AR216"/>
    <mergeCell ref="P5:P12"/>
    <mergeCell ref="AC11:AC12"/>
    <mergeCell ref="AD11:AD12"/>
    <mergeCell ref="AH11:AH12"/>
    <mergeCell ref="AC10:AH10"/>
    <mergeCell ref="AK6:AM10"/>
    <mergeCell ref="AE11:AG11"/>
    <mergeCell ref="R5:U5"/>
    <mergeCell ref="BL9:BL10"/>
    <mergeCell ref="BI8:BK10"/>
    <mergeCell ref="BK11:BK12"/>
    <mergeCell ref="BJ11:BJ12"/>
    <mergeCell ref="BH9:BH10"/>
    <mergeCell ref="BC9:BC10"/>
    <mergeCell ref="S6:T9"/>
    <mergeCell ref="S10:T11"/>
    <mergeCell ref="AI11:AI12"/>
    <mergeCell ref="AP6:AP12"/>
    <mergeCell ref="AJ11:AJ12"/>
    <mergeCell ref="X6:X9"/>
    <mergeCell ref="AR10:AR12"/>
    <mergeCell ref="AN10:AN12"/>
    <mergeCell ref="Z10:Z12"/>
    <mergeCell ref="BF8:BH8"/>
    <mergeCell ref="BF9:BF10"/>
    <mergeCell ref="BG9:BG10"/>
    <mergeCell ref="BI11:BI12"/>
    <mergeCell ref="AC6:AJ9"/>
    <mergeCell ref="AK11:AK12"/>
    <mergeCell ref="AA10:AA12"/>
    <mergeCell ref="AB10:AB12"/>
    <mergeCell ref="AI10:AJ10"/>
    <mergeCell ref="FX8:FZ8"/>
    <mergeCell ref="DH9:DH12"/>
    <mergeCell ref="DF9:DF12"/>
    <mergeCell ref="DM9:DM12"/>
    <mergeCell ref="DV10:EB10"/>
    <mergeCell ref="FS10:FS12"/>
    <mergeCell ref="FO9:FO12"/>
    <mergeCell ref="FM9:FM12"/>
    <mergeCell ref="DO10:DU10"/>
    <mergeCell ref="DO9:DU9"/>
    <mergeCell ref="EC10:EG10"/>
    <mergeCell ref="DV9:EG9"/>
    <mergeCell ref="FW10:FW12"/>
    <mergeCell ref="FY10:FY12"/>
    <mergeCell ref="FC9:FC12"/>
    <mergeCell ref="FU9:FU12"/>
    <mergeCell ref="FX9:FX12"/>
    <mergeCell ref="FT10:FT12"/>
    <mergeCell ref="EK10:EK12"/>
    <mergeCell ref="FE9:FE12"/>
    <mergeCell ref="EY9:EY12"/>
    <mergeCell ref="EZ9:EZ12"/>
    <mergeCell ref="EO10:EO12"/>
    <mergeCell ref="EP10:EP12"/>
    <mergeCell ref="GC5:GC12"/>
    <mergeCell ref="AT8:AT10"/>
    <mergeCell ref="AU8:AU10"/>
    <mergeCell ref="AV8:AV10"/>
    <mergeCell ref="BD9:BD10"/>
    <mergeCell ref="AW10:AW12"/>
    <mergeCell ref="FR10:FR12"/>
    <mergeCell ref="FB8:FH8"/>
    <mergeCell ref="AW7:AZ8"/>
    <mergeCell ref="BA7:BA12"/>
    <mergeCell ref="BB9:BB10"/>
    <mergeCell ref="DI9:DI12"/>
    <mergeCell ref="EH9:EP9"/>
    <mergeCell ref="EJ10:EJ12"/>
    <mergeCell ref="FH9:FH12"/>
    <mergeCell ref="EQ9:EQ12"/>
    <mergeCell ref="DK9:DK12"/>
    <mergeCell ref="FA9:FA12"/>
    <mergeCell ref="FB9:FB12"/>
    <mergeCell ref="EW8:FA8"/>
    <mergeCell ref="DG9:DG12"/>
    <mergeCell ref="EW9:EW12"/>
    <mergeCell ref="EX9:EX12"/>
    <mergeCell ref="CB8:CB9"/>
    <mergeCell ref="GE8:HS8"/>
    <mergeCell ref="GQ10:HS10"/>
    <mergeCell ref="GE9:GE12"/>
    <mergeCell ref="GL10:GP11"/>
    <mergeCell ref="GK11:GK12"/>
    <mergeCell ref="GF9:GF12"/>
    <mergeCell ref="GH10:GH12"/>
    <mergeCell ref="GQ9:HS9"/>
    <mergeCell ref="HB11:HJ11"/>
    <mergeCell ref="EI10:EI12"/>
    <mergeCell ref="EH10:EH12"/>
    <mergeCell ref="EH8:EP8"/>
    <mergeCell ref="EM10:EM12"/>
    <mergeCell ref="FD9:FD12"/>
    <mergeCell ref="EL10:EL12"/>
    <mergeCell ref="DL9:DL12"/>
    <mergeCell ref="BV8:BW9"/>
    <mergeCell ref="CP8:CW8"/>
    <mergeCell ref="DJ9:DJ12"/>
    <mergeCell ref="CF8:CF9"/>
    <mergeCell ref="CE8:CE9"/>
    <mergeCell ref="CA7:CA9"/>
    <mergeCell ref="CP5:DM7"/>
    <mergeCell ref="DF8:DN8"/>
    <mergeCell ref="CP10:CW10"/>
    <mergeCell ref="CI10:CI12"/>
    <mergeCell ref="CX8:DE8"/>
    <mergeCell ref="BN7:BO7"/>
    <mergeCell ref="BO8:BO9"/>
    <mergeCell ref="BN9:BN12"/>
    <mergeCell ref="GE5:HS7"/>
    <mergeCell ref="GG10:GG12"/>
    <mergeCell ref="FU8:FW8"/>
    <mergeCell ref="FQ10:FQ12"/>
    <mergeCell ref="FP9:FP12"/>
    <mergeCell ref="FN9:FN12"/>
    <mergeCell ref="FI9:FI12"/>
    <mergeCell ref="FF9:FF12"/>
    <mergeCell ref="FJ9:FJ12"/>
    <mergeCell ref="FI8:FL8"/>
    <mergeCell ref="FG9:FG12"/>
    <mergeCell ref="FK9:FK12"/>
    <mergeCell ref="GJ10:GJ12"/>
    <mergeCell ref="FM8:FO8"/>
    <mergeCell ref="GA9:GA12"/>
    <mergeCell ref="DO5:DY7"/>
    <mergeCell ref="DO8:EG8"/>
    <mergeCell ref="FZ10:FZ12"/>
    <mergeCell ref="EN10:EN12"/>
    <mergeCell ref="FL9:FL12"/>
    <mergeCell ref="GB9:GB12"/>
    <mergeCell ref="IN9:IV9"/>
    <mergeCell ref="IV10:IV12"/>
    <mergeCell ref="IS10:IS12"/>
    <mergeCell ref="IT10:IT12"/>
    <mergeCell ref="IW9:IW12"/>
    <mergeCell ref="KU11:KU12"/>
    <mergeCell ref="JC9:JC12"/>
    <mergeCell ref="IZ9:IZ12"/>
    <mergeCell ref="KV11:KV12"/>
    <mergeCell ref="KM10:KV10"/>
    <mergeCell ref="KS11:KS12"/>
    <mergeCell ref="JF9:JF12"/>
    <mergeCell ref="JG9:JG12"/>
    <mergeCell ref="JA9:JB10"/>
    <mergeCell ref="JB11:JB12"/>
    <mergeCell ref="JA11:JA12"/>
    <mergeCell ref="IY11:IY12"/>
    <mergeCell ref="IX11:IX12"/>
    <mergeCell ref="IP10:IP12"/>
    <mergeCell ref="KT11:KT12"/>
    <mergeCell ref="KF10:KF12"/>
    <mergeCell ref="JD9:JD12"/>
    <mergeCell ref="KD9:KD12"/>
    <mergeCell ref="JL9:JL12"/>
    <mergeCell ref="IW8:JB8"/>
    <mergeCell ref="EQ8:EV8"/>
    <mergeCell ref="IB9:IM9"/>
    <mergeCell ref="HU9:IA9"/>
    <mergeCell ref="HU8:IM8"/>
    <mergeCell ref="BP6:CO6"/>
    <mergeCell ref="MI11:MI12"/>
    <mergeCell ref="KW10:KW12"/>
    <mergeCell ref="KX10:KX12"/>
    <mergeCell ref="KY10:KY12"/>
    <mergeCell ref="KZ10:KZ12"/>
    <mergeCell ref="LA10:LA12"/>
    <mergeCell ref="LO10:LO12"/>
    <mergeCell ref="LP10:LP12"/>
    <mergeCell ref="LQ10:LQ12"/>
    <mergeCell ref="LR10:LR12"/>
    <mergeCell ref="LS10:LS12"/>
    <mergeCell ref="LB10:LB12"/>
    <mergeCell ref="MA11:MA12"/>
    <mergeCell ref="MB11:MB12"/>
    <mergeCell ref="MD11:MD12"/>
    <mergeCell ref="ME10:ME12"/>
    <mergeCell ref="IX9:IY10"/>
    <mergeCell ref="KM9:KU9"/>
  </mergeCells>
  <phoneticPr fontId="12"/>
  <conditionalFormatting sqref="N14:N213">
    <cfRule type="expression" dxfId="63" priority="16">
      <formula>$M14=1</formula>
    </cfRule>
  </conditionalFormatting>
  <conditionalFormatting sqref="S14:S213">
    <cfRule type="expression" dxfId="62" priority="1165">
      <formula>T14=1</formula>
    </cfRule>
  </conditionalFormatting>
  <conditionalFormatting sqref="T14:T22 T31:T213">
    <cfRule type="expression" dxfId="61" priority="1166">
      <formula>S14=1</formula>
    </cfRule>
  </conditionalFormatting>
  <conditionalFormatting sqref="T23:T30">
    <cfRule type="expression" dxfId="60" priority="1137">
      <formula>"S23=1"</formula>
    </cfRule>
  </conditionalFormatting>
  <conditionalFormatting sqref="AE14:AE213">
    <cfRule type="expression" dxfId="59" priority="1251">
      <formula>AND(FIND("認定就農者",AD14),H14=1)</formula>
    </cfRule>
  </conditionalFormatting>
  <conditionalFormatting sqref="AF14:AF213">
    <cfRule type="expression" dxfId="58" priority="1252">
      <formula>AND(FIND("認定就農者",AD14),H14=1)</formula>
    </cfRule>
  </conditionalFormatting>
  <conditionalFormatting sqref="AG14:AG213">
    <cfRule type="expression" dxfId="57" priority="1253">
      <formula>AND(FIND("認定就農者",AD14),H14=1)</formula>
    </cfRule>
  </conditionalFormatting>
  <conditionalFormatting sqref="AK14:AK213">
    <cfRule type="expression" dxfId="56" priority="7">
      <formula>T14=1</formula>
    </cfRule>
  </conditionalFormatting>
  <conditionalFormatting sqref="AL14:AL213">
    <cfRule type="expression" dxfId="55" priority="9">
      <formula>T14=1</formula>
    </cfRule>
  </conditionalFormatting>
  <conditionalFormatting sqref="AM14:AM213">
    <cfRule type="expression" dxfId="54" priority="8">
      <formula>T14=1</formula>
    </cfRule>
  </conditionalFormatting>
  <conditionalFormatting sqref="AS14:BO213">
    <cfRule type="expression" dxfId="53" priority="5">
      <formula>$T14=1</formula>
    </cfRule>
  </conditionalFormatting>
  <conditionalFormatting sqref="BI14:BI213">
    <cfRule type="expression" dxfId="52" priority="65">
      <formula>OR($BA14=2,$BA14=3)</formula>
    </cfRule>
  </conditionalFormatting>
  <conditionalFormatting sqref="BO14:BO213">
    <cfRule type="expression" dxfId="51" priority="64">
      <formula>$AP14&lt;&gt;1</formula>
    </cfRule>
  </conditionalFormatting>
  <conditionalFormatting sqref="BP20:BP21">
    <cfRule type="expression" dxfId="50" priority="4">
      <formula>$S20=1</formula>
    </cfRule>
  </conditionalFormatting>
  <conditionalFormatting sqref="BP15:BS17">
    <cfRule type="expression" dxfId="49" priority="11">
      <formula>$S15=1</formula>
    </cfRule>
  </conditionalFormatting>
  <conditionalFormatting sqref="BP14:CO14 BT14:BT213 LO14:ME213 BU15:BV30 BP18 BR18:BS18 BP19:BS19 BR20:BS21 BP22:BS30 BP31 BR31:BS31 BV31:BV33 BP32:BS213 BU34:BV213">
    <cfRule type="expression" dxfId="48" priority="1170">
      <formula>$S14=1</formula>
    </cfRule>
  </conditionalFormatting>
  <conditionalFormatting sqref="BQ31">
    <cfRule type="expression" dxfId="47" priority="1276">
      <formula>$S18=1</formula>
    </cfRule>
  </conditionalFormatting>
  <conditionalFormatting sqref="BW15:CO213">
    <cfRule type="expression" dxfId="46" priority="1">
      <formula>$S15=1</formula>
    </cfRule>
  </conditionalFormatting>
  <conditionalFormatting sqref="CI14:CI213">
    <cfRule type="expression" dxfId="45" priority="1284">
      <formula>$MJ$14&lt;$CI$14</formula>
    </cfRule>
    <cfRule type="expression" dxfId="44" priority="1283">
      <formula>$AP14&lt;&gt;1</formula>
    </cfRule>
  </conditionalFormatting>
  <conditionalFormatting sqref="CJ14:CO213">
    <cfRule type="expression" dxfId="43" priority="17">
      <formula>$CX14&lt;&gt;1</formula>
    </cfRule>
  </conditionalFormatting>
  <conditionalFormatting sqref="CQ14:CW213">
    <cfRule type="expression" dxfId="42" priority="43">
      <formula>$CP14&lt;&gt;1</formula>
    </cfRule>
  </conditionalFormatting>
  <conditionalFormatting sqref="CS14:CW213">
    <cfRule type="expression" dxfId="41" priority="1271">
      <formula>AND(OR($S14=1,$T14=1),$DN14&lt;&gt;1)</formula>
    </cfRule>
  </conditionalFormatting>
  <conditionalFormatting sqref="CY14:DE213">
    <cfRule type="expression" dxfId="40" priority="1272">
      <formula>AND(OR($S14=1,$T14=1),$CX14&lt;&gt;1)</formula>
    </cfRule>
  </conditionalFormatting>
  <conditionalFormatting sqref="DN14:DN213">
    <cfRule type="expression" dxfId="39" priority="19">
      <formula>OR(S14=1,T14=1)</formula>
    </cfRule>
  </conditionalFormatting>
  <conditionalFormatting sqref="DO14:EB213">
    <cfRule type="expression" dxfId="38" priority="1185">
      <formula>$FU14=1</formula>
    </cfRule>
  </conditionalFormatting>
  <conditionalFormatting sqref="EC14:EG213">
    <cfRule type="expression" dxfId="37" priority="775">
      <formula>$FU14&lt;&gt;1</formula>
    </cfRule>
  </conditionalFormatting>
  <conditionalFormatting sqref="EQ14:ES213">
    <cfRule type="expression" dxfId="36" priority="33">
      <formula>$ET14=1</formula>
    </cfRule>
  </conditionalFormatting>
  <conditionalFormatting sqref="ER14:ER213">
    <cfRule type="expression" dxfId="35" priority="39">
      <formula>$ES14=1</formula>
    </cfRule>
  </conditionalFormatting>
  <conditionalFormatting sqref="ES14:ES213">
    <cfRule type="expression" dxfId="34" priority="36">
      <formula>$ER14=1</formula>
    </cfRule>
  </conditionalFormatting>
  <conditionalFormatting sqref="ET14:EV213">
    <cfRule type="expression" dxfId="33" priority="40">
      <formula>$EQ14=1</formula>
    </cfRule>
  </conditionalFormatting>
  <conditionalFormatting sqref="EU14:EU213">
    <cfRule type="expression" dxfId="32" priority="35">
      <formula>$EV14=1</formula>
    </cfRule>
  </conditionalFormatting>
  <conditionalFormatting sqref="EU14:EV213">
    <cfRule type="expression" dxfId="31" priority="106">
      <formula>#REF!&lt;&gt;1</formula>
    </cfRule>
  </conditionalFormatting>
  <conditionalFormatting sqref="EV14:EV213">
    <cfRule type="expression" dxfId="30" priority="34">
      <formula>$EU14=1</formula>
    </cfRule>
    <cfRule type="expression" dxfId="29" priority="37">
      <formula>$ER14=1</formula>
    </cfRule>
  </conditionalFormatting>
  <conditionalFormatting sqref="EX14:EX213">
    <cfRule type="expression" dxfId="28" priority="230">
      <formula>$EY14=1</formula>
    </cfRule>
  </conditionalFormatting>
  <conditionalFormatting sqref="EX14:EY213">
    <cfRule type="expression" dxfId="27" priority="227">
      <formula>$EZ14=1</formula>
    </cfRule>
  </conditionalFormatting>
  <conditionalFormatting sqref="EX14:EZ213">
    <cfRule type="expression" dxfId="26" priority="224">
      <formula>$FA14=1</formula>
    </cfRule>
  </conditionalFormatting>
  <conditionalFormatting sqref="EY14:FA213">
    <cfRule type="expression" dxfId="25" priority="223">
      <formula>$EX14=1</formula>
    </cfRule>
  </conditionalFormatting>
  <conditionalFormatting sqref="EZ14:FA213">
    <cfRule type="expression" dxfId="24" priority="222">
      <formula>$EY14=1</formula>
    </cfRule>
  </conditionalFormatting>
  <conditionalFormatting sqref="FA14:FA213">
    <cfRule type="expression" dxfId="23" priority="221">
      <formula>$EZ14=1</formula>
    </cfRule>
  </conditionalFormatting>
  <conditionalFormatting sqref="FB14:FB213">
    <cfRule type="expression" dxfId="22" priority="220">
      <formula>$FC14=1</formula>
    </cfRule>
  </conditionalFormatting>
  <conditionalFormatting sqref="FC14:FC213">
    <cfRule type="expression" dxfId="21" priority="783">
      <formula>$FB14=1</formula>
    </cfRule>
  </conditionalFormatting>
  <conditionalFormatting sqref="FE14:FE213">
    <cfRule type="expression" dxfId="20" priority="781">
      <formula>$FF14=1</formula>
    </cfRule>
  </conditionalFormatting>
  <conditionalFormatting sqref="FF14:FF213">
    <cfRule type="expression" dxfId="19" priority="219">
      <formula>$FE14=1</formula>
    </cfRule>
  </conditionalFormatting>
  <conditionalFormatting sqref="FI14:FI213">
    <cfRule type="expression" dxfId="18" priority="780">
      <formula>$FJ14=1</formula>
    </cfRule>
  </conditionalFormatting>
  <conditionalFormatting sqref="FI14:FJ213">
    <cfRule type="expression" dxfId="17" priority="215">
      <formula>$FK14=1</formula>
    </cfRule>
  </conditionalFormatting>
  <conditionalFormatting sqref="FI14:FK213">
    <cfRule type="expression" dxfId="16" priority="212">
      <formula>$FL14=1</formula>
    </cfRule>
  </conditionalFormatting>
  <conditionalFormatting sqref="FJ14:FL213">
    <cfRule type="expression" dxfId="15" priority="211">
      <formula>$FI14=1</formula>
    </cfRule>
  </conditionalFormatting>
  <conditionalFormatting sqref="FK14:FL213">
    <cfRule type="expression" dxfId="14" priority="210">
      <formula>$FJ14=1</formula>
    </cfRule>
  </conditionalFormatting>
  <conditionalFormatting sqref="FL14:FL213">
    <cfRule type="expression" dxfId="13" priority="209">
      <formula>$FK14=1</formula>
    </cfRule>
  </conditionalFormatting>
  <conditionalFormatting sqref="FM14:FM213">
    <cfRule type="expression" dxfId="12" priority="305">
      <formula>$FN14=1</formula>
    </cfRule>
  </conditionalFormatting>
  <conditionalFormatting sqref="FM14:FN213">
    <cfRule type="expression" dxfId="11" priority="203">
      <formula>$FO14=1</formula>
    </cfRule>
  </conditionalFormatting>
  <conditionalFormatting sqref="FN14:FO213">
    <cfRule type="expression" dxfId="10" priority="259">
      <formula>$FM14=1</formula>
    </cfRule>
  </conditionalFormatting>
  <conditionalFormatting sqref="FO14:FO213">
    <cfRule type="expression" dxfId="9" priority="202">
      <formula>$FN14=1</formula>
    </cfRule>
  </conditionalFormatting>
  <conditionalFormatting sqref="FQ14:FT213">
    <cfRule type="expression" dxfId="8" priority="769">
      <formula>$FP14&lt;&gt;1</formula>
    </cfRule>
  </conditionalFormatting>
  <conditionalFormatting sqref="FU14:FU213">
    <cfRule type="expression" dxfId="7" priority="116">
      <formula>AF14&gt;7</formula>
    </cfRule>
    <cfRule type="expression" dxfId="6" priority="115">
      <formula>NOT(AC14=2)</formula>
    </cfRule>
  </conditionalFormatting>
  <conditionalFormatting sqref="FY14:FZ213">
    <cfRule type="expression" dxfId="5" priority="763">
      <formula>$FX14&lt;&gt;1</formula>
    </cfRule>
  </conditionalFormatting>
  <conditionalFormatting sqref="GE14:GE213">
    <cfRule type="expression" dxfId="4" priority="23">
      <formula>$CP14&lt;&gt;1</formula>
    </cfRule>
  </conditionalFormatting>
  <conditionalFormatting sqref="GF14:GF213">
    <cfRule type="expression" dxfId="3" priority="1279">
      <formula>$GP14&lt;&gt;4</formula>
    </cfRule>
    <cfRule type="expression" dxfId="2" priority="1280">
      <formula>$H14&lt;&gt;1</formula>
    </cfRule>
  </conditionalFormatting>
  <conditionalFormatting sqref="GG14:HS213">
    <cfRule type="expression" dxfId="1" priority="22">
      <formula>$CP14&lt;&gt;1</formula>
    </cfRule>
  </conditionalFormatting>
  <conditionalFormatting sqref="KW14:LN213">
    <cfRule type="expression" dxfId="0" priority="1168">
      <formula>$T14=1</formula>
    </cfRule>
  </conditionalFormatting>
  <dataValidations xWindow="838" yWindow="760" count="19">
    <dataValidation type="list" allowBlank="1" showInputMessage="1" showErrorMessage="1" sqref="GA14:GA213 GD14:GD213" xr:uid="{2E2D00D2-E8F5-4E9F-A1B3-9379257885E5}">
      <formula1>"ア,イ,ウ"</formula1>
    </dataValidation>
    <dataValidation type="list" allowBlank="1" showInputMessage="1" showErrorMessage="1" sqref="AH14:AH213" xr:uid="{075BF545-EEFC-4F40-BBD3-1636981AAB73}">
      <formula1>"　,法人,法人以外"</formula1>
    </dataValidation>
    <dataValidation type="list" allowBlank="1" showInputMessage="1" showErrorMessage="1" sqref="AC29:AC213 AC14:AC26" xr:uid="{58D778BD-5077-49C3-9DDD-219F69B2A537}">
      <formula1>"1,2,3,4,5"</formula1>
    </dataValidation>
    <dataValidation type="list" allowBlank="1" showInputMessage="1" showErrorMessage="1" sqref="AI14:AI213" xr:uid="{FF2A7253-C7C0-4398-8FA1-D118E484E3D0}">
      <formula1>"1,2,3,4,5,6,7,8,9,10,11,12,13,14"</formula1>
    </dataValidation>
    <dataValidation type="list" allowBlank="1" showInputMessage="1" showErrorMessage="1" sqref="GF14:GF213 BM14:BM213 CN14:CN213 CG14:CG213 AP14:AP213 FC14:FY213 EQ14:FA213 GB14:GB213 R14:T213" xr:uid="{9D84A6D7-82AB-4173-9864-AD621E732F10}">
      <formula1>"1"</formula1>
    </dataValidation>
    <dataValidation allowBlank="1" showInputMessage="1" showErrorMessage="1" prompt="入力単位は、ha又は頭数" sqref="GG14:GH213" xr:uid="{10E59BFE-FB6C-45EC-A177-FC4755480F4A}"/>
    <dataValidation type="whole" allowBlank="1" showInputMessage="1" showErrorMessage="1" sqref="FZ14:FZ213" xr:uid="{7EB8BC07-1D94-49C6-A4CC-77EF5423E3B0}">
      <formula1>1</formula1>
      <formula2>99999</formula2>
    </dataValidation>
    <dataValidation type="list" allowBlank="1" showInputMessage="1" showErrorMessage="1" prompt="農地中間管理機構からの賃借権等の設定を受けている場合は「１」を選択" sqref="GE14:GE213" xr:uid="{0665E32B-4E05-4733-9998-434394ADED5D}">
      <formula1>"1"</formula1>
    </dataValidation>
    <dataValidation type="list" allowBlank="1" showInputMessage="1" showErrorMessage="1" sqref="BA14:BA213" xr:uid="{6A5A60FD-58D6-4A8E-A9D6-E1D8ADC654DE}">
      <formula1>"1,2,3"</formula1>
    </dataValidation>
    <dataValidation type="list" allowBlank="1" showInputMessage="1" showErrorMessage="1" sqref="BI14:BI213" xr:uid="{22F55723-3E4E-45E3-83D9-6B1B4422C587}">
      <formula1>"全額控除,80%控除対象,控除不可"</formula1>
    </dataValidation>
    <dataValidation type="list" allowBlank="1" showInputMessage="1" showErrorMessage="1" sqref="P14:P213" xr:uid="{CDE0F9F8-BCEE-4888-ACAB-5703C21AB954}">
      <formula1>"1,2,3,4"</formula1>
    </dataValidation>
    <dataValidation type="list" allowBlank="1" showInputMessage="1" showErrorMessage="1" sqref="BV14:BV213 AW14:AW213" xr:uid="{12BB5DEE-95F6-41A6-B1F4-5CF5A77A5380}">
      <formula1>"1,2,3,4,5,6"</formula1>
    </dataValidation>
    <dataValidation type="list" allowBlank="1" showInputMessage="1" showErrorMessage="1" sqref="X14:X213" xr:uid="{EAEF5192-AEFD-41FF-AF10-64900D03F171}">
      <formula1>"10代,20代,30代,40代,50代,60代,70代,80代,90代以上"</formula1>
    </dataValidation>
    <dataValidation type="list" allowBlank="1" showInputMessage="1" showErrorMessage="1" sqref="CR14:CR213 CZ14:CZ213" xr:uid="{F14CFE07-7109-4D47-B9B2-6AAEEB56404A}">
      <formula1>"5,6"</formula1>
    </dataValidation>
    <dataValidation allowBlank="1" showErrorMessage="1" prompt="「輸出の取組」については、「輸出を行う」こととしてポイント化した場合に「1」を入力してください。" sqref="DM2:DN7 DN214:DN1048576 DN9:DN13 DM9:DM1048576" xr:uid="{E17789B2-651F-499A-8BEC-7E158D248551}"/>
    <dataValidation type="list" allowBlank="1" showInputMessage="1" showErrorMessage="1" promptTitle="選択欄" prompt="選択する場合１を記入" sqref="DN14:DN213" xr:uid="{9653E5AA-011D-4288-9503-891152BB3A25}">
      <formula1>"1"</formula1>
    </dataValidation>
    <dataValidation type="list" allowBlank="1" showInputMessage="1" showErrorMessage="1" sqref="M14:M213 U14:U213" xr:uid="{86A66C07-2D08-4570-8E5C-0A24C354BB52}">
      <formula1>"1,-"</formula1>
    </dataValidation>
    <dataValidation type="list" allowBlank="1" showInputMessage="1" showErrorMessage="1" sqref="AN14:AN16" xr:uid="{3C97BDFF-65E7-4EAB-A5C6-3954DD54777B}">
      <formula1>"1,2,3,4,5,6,7,8,9,10,11,12,13,14,15,16,17,18,19,20,21,22,23,24,25,26,27,28,29,30,31,32,33,34"</formula1>
    </dataValidation>
    <dataValidation type="list" allowBlank="1" showInputMessage="1" showErrorMessage="1" sqref="N14:O213" xr:uid="{F312BF58-3E84-4842-9203-43C0E0B10A94}">
      <formula1>"-,1"</formula1>
    </dataValidation>
  </dataValidations>
  <pageMargins left="0.43307086614173229" right="0.15748031496062992" top="0.74803149606299213" bottom="0.74803149606299213" header="0.31496062992125984" footer="0.31496062992125984"/>
  <pageSetup paperSize="8" scale="57" fitToWidth="0" orientation="landscape" r:id="rId1"/>
  <headerFooter alignWithMargins="0"/>
  <colBreaks count="5" manualBreakCount="5">
    <brk id="53" min="2" max="42" man="1"/>
    <brk id="87" min="2" max="42" man="1"/>
    <brk id="152" min="2" max="42" man="1"/>
    <brk id="228" min="2" max="42" man="1"/>
    <brk id="294" min="2" max="42" man="1"/>
  </colBreaks>
  <legacyDrawing r:id="rId2"/>
  <extLst>
    <ext xmlns:x14="http://schemas.microsoft.com/office/spreadsheetml/2009/9/main" uri="{CCE6A557-97BC-4b89-ADB6-D9C93CAAB3DF}">
      <x14:dataValidations xmlns:xm="http://schemas.microsoft.com/office/excel/2006/main" xWindow="838" yWindow="760" count="1">
        <x14:dataValidation type="list" allowBlank="1" showInputMessage="1" showErrorMessage="1" xr:uid="{244F996A-DF47-4904-A840-0EDA5D36C8B4}">
          <x14:formula1>
            <xm:f>'整理番号表 （R6時） '!$P$6:$P$39</xm:f>
          </x14:formula1>
          <xm:sqref>AN34:AN213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733B-9378-4BD0-AAEA-03F712B70244}">
  <dimension ref="A1:J28"/>
  <sheetViews>
    <sheetView showZeros="0" zoomScale="115" zoomScaleNormal="115" workbookViewId="0">
      <selection activeCell="G16" sqref="G16:G18"/>
    </sheetView>
  </sheetViews>
  <sheetFormatPr defaultColWidth="9" defaultRowHeight="12"/>
  <cols>
    <col min="1" max="1" width="3" style="265" customWidth="1"/>
    <col min="2" max="2" width="4.6328125" style="265" customWidth="1"/>
    <col min="3" max="3" width="9.36328125" style="265" customWidth="1"/>
    <col min="4" max="6" width="16.08984375" style="265" customWidth="1"/>
    <col min="7" max="7" width="15.6328125" style="265" customWidth="1"/>
    <col min="8" max="8" width="15.90625" style="265" customWidth="1"/>
    <col min="9" max="9" width="21.453125" style="265" customWidth="1"/>
    <col min="10" max="10" width="16" style="265" customWidth="1"/>
    <col min="11" max="11" width="13.90625" style="265" customWidth="1"/>
    <col min="12" max="12" width="10.6328125" style="265" customWidth="1"/>
    <col min="13" max="13" width="18.36328125" style="265" customWidth="1"/>
    <col min="14" max="16384" width="9" style="265"/>
  </cols>
  <sheetData>
    <row r="1" spans="1:10">
      <c r="A1" s="302" t="s">
        <v>625</v>
      </c>
    </row>
    <row r="2" spans="1:10">
      <c r="C2" s="358" t="s">
        <v>454</v>
      </c>
      <c r="D2" s="296"/>
    </row>
    <row r="3" spans="1:10" ht="12.5" thickBot="1">
      <c r="D3" s="1568"/>
      <c r="E3" s="1568"/>
    </row>
    <row r="4" spans="1:10" ht="13.5" customHeight="1" thickBot="1">
      <c r="B4" s="1570" t="s">
        <v>449</v>
      </c>
      <c r="C4" s="300" t="s">
        <v>1</v>
      </c>
      <c r="D4" s="1578" t="s">
        <v>363</v>
      </c>
      <c r="E4" s="1579"/>
    </row>
    <row r="5" spans="1:10" ht="26.5" customHeight="1">
      <c r="B5" s="1570"/>
      <c r="C5" s="299"/>
      <c r="D5" s="1574" t="s">
        <v>360</v>
      </c>
      <c r="E5" s="1576" t="s">
        <v>359</v>
      </c>
    </row>
    <row r="6" spans="1:10" s="298" customFormat="1" ht="26.5" customHeight="1">
      <c r="B6" s="1570"/>
      <c r="C6" s="299"/>
      <c r="D6" s="1574"/>
      <c r="E6" s="1576"/>
    </row>
    <row r="7" spans="1:10">
      <c r="A7" s="359">
        <v>1</v>
      </c>
      <c r="B7" s="359">
        <f>IFERROR(_xlfn.XLOOKUP(A7,'総括表 (A表)'!$B$12:$B$541,'総括表 (A表)'!$A$12:$A$541),)</f>
        <v>0</v>
      </c>
      <c r="C7" s="360">
        <f>IFERROR(VLOOKUP(B7,'総括表 (A表)'!$A$12:$Z$541,7,FALSE),)</f>
        <v>0</v>
      </c>
      <c r="D7" s="604">
        <f>IF($C7&gt;0,SUMIFS('総括表 (A表)'!$Y$12:$Y$541,'総括表 (A表)'!$A$12:$A$541,'附帯事務費 '!$B7),)</f>
        <v>0</v>
      </c>
      <c r="E7" s="362">
        <f>IF($C7&gt;0,SUMIFS('総括表 (A表)'!$Z$12:$Z$541,'総括表 (A表)'!$A$12:$A$541,'附帯事務費 '!$B7),)</f>
        <v>0</v>
      </c>
    </row>
    <row r="8" spans="1:10">
      <c r="A8" s="359">
        <v>2</v>
      </c>
      <c r="B8" s="359">
        <f>IFERROR(_xlfn.XLOOKUP(A8,'総括表 (A表)'!$B$12:$B$541,'総括表 (A表)'!$A$12:$A$541),)</f>
        <v>0</v>
      </c>
      <c r="C8" s="360">
        <f>IFERROR(VLOOKUP(B8,'総括表 (A表)'!$A$12:$Z$541,7,FALSE),)</f>
        <v>0</v>
      </c>
      <c r="D8" s="604">
        <f>IF($C8&gt;0,SUMIFS('総括表 (A表)'!$Y$12:$Y$541,'総括表 (A表)'!$A$12:$A$541,'附帯事務費 '!$B8),)</f>
        <v>0</v>
      </c>
      <c r="E8" s="362">
        <f>IF($C8&gt;0,SUMIFS('総括表 (A表)'!$Z$12:$Z$541,'総括表 (A表)'!$A$12:$A$541,'附帯事務費 '!$B8),)</f>
        <v>0</v>
      </c>
    </row>
    <row r="9" spans="1:10">
      <c r="A9" s="359">
        <v>3</v>
      </c>
      <c r="B9" s="359">
        <f>IFERROR(_xlfn.XLOOKUP(A9,'総括表 (A表)'!$B$12:$B$541,'総括表 (A表)'!$A$12:$A$541),)</f>
        <v>0</v>
      </c>
      <c r="C9" s="360">
        <f>IFERROR(VLOOKUP(B9,'総括表 (A表)'!$A$12:$Z$541,7,FALSE),)</f>
        <v>0</v>
      </c>
      <c r="D9" s="604">
        <f>IF($C9&gt;0,SUMIFS('総括表 (A表)'!$Y$12:$Y$541,'総括表 (A表)'!$A$12:$A$541,'附帯事務費 '!$B9),)</f>
        <v>0</v>
      </c>
      <c r="E9" s="362">
        <f>IF($C9&gt;0,SUMIFS('総括表 (A表)'!$Z$12:$Z$541,'総括表 (A表)'!$A$12:$A$541,'附帯事務費 '!$B9),)</f>
        <v>0</v>
      </c>
    </row>
    <row r="10" spans="1:10">
      <c r="A10" s="359">
        <v>4</v>
      </c>
      <c r="B10" s="359">
        <f>IFERROR(_xlfn.XLOOKUP(A10,'総括表 (A表)'!$B$12:$B$541,'総括表 (A表)'!$A$12:$A$541),)</f>
        <v>0</v>
      </c>
      <c r="C10" s="364">
        <f>IFERROR(VLOOKUP(B10,'総括表 (A表)'!$A$12:$Z$541,7,FALSE),)</f>
        <v>0</v>
      </c>
      <c r="D10" s="604">
        <f>IF($C10&gt;0,SUMIFS('総括表 (A表)'!$Y$12:$Y$541,'総括表 (A表)'!$A$12:$A$541,'附帯事務費 '!$B10),)</f>
        <v>0</v>
      </c>
      <c r="E10" s="362">
        <f>IF($C10&gt;0,SUMIFS('総括表 (A表)'!$Z$12:$Z$541,'総括表 (A表)'!$A$12:$A$541,'附帯事務費 '!$B10),)</f>
        <v>0</v>
      </c>
    </row>
    <row r="11" spans="1:10">
      <c r="A11" s="359">
        <v>5</v>
      </c>
      <c r="B11" s="359">
        <f>IFERROR(_xlfn.XLOOKUP(A11,'総括表 (A表)'!$B$12:$B$541,'総括表 (A表)'!$A$12:$A$541),)</f>
        <v>0</v>
      </c>
      <c r="C11" s="360">
        <f>IFERROR(VLOOKUP(B11,'総括表 (A表)'!$A$12:$Z$541,7,FALSE),)</f>
        <v>0</v>
      </c>
      <c r="D11" s="604">
        <f>IF($C11&gt;0,SUMIFS('総括表 (A表)'!$Y$12:$Y$541,'総括表 (A表)'!$A$12:$A$541,'附帯事務費 '!$B11),)</f>
        <v>0</v>
      </c>
      <c r="E11" s="362">
        <f>IF($C11&gt;0,SUMIFS('総括表 (A表)'!$Z$12:$Z$541,'総括表 (A表)'!$A$12:$A$541,'附帯事務費 '!$B11),)</f>
        <v>0</v>
      </c>
      <c r="G11" s="301" t="s">
        <v>364</v>
      </c>
    </row>
    <row r="12" spans="1:10">
      <c r="A12" s="359">
        <v>6</v>
      </c>
      <c r="B12" s="359">
        <f>IFERROR(_xlfn.XLOOKUP(A12,'総括表 (A表)'!$B$12:$B$541,'総括表 (A表)'!$A$12:$A$541),)</f>
        <v>0</v>
      </c>
      <c r="C12" s="366">
        <f>IFERROR(VLOOKUP(B12,'総括表 (A表)'!$A$12:$Z$541,7,FALSE),)</f>
        <v>0</v>
      </c>
      <c r="D12" s="604">
        <f>IF($C12&gt;0,SUMIFS('総括表 (A表)'!$Y$12:$Y$541,'総括表 (A表)'!$A$12:$A$541,'附帯事務費 '!$B12),)</f>
        <v>0</v>
      </c>
      <c r="E12" s="362">
        <f>IF($C12&gt;0,SUMIFS('総括表 (A表)'!$Z$12:$Z$541,'総括表 (A表)'!$A$12:$A$541,'附帯事務費 '!$B12),)</f>
        <v>0</v>
      </c>
      <c r="G12" s="1569" t="s">
        <v>362</v>
      </c>
    </row>
    <row r="13" spans="1:10">
      <c r="A13" s="359">
        <v>7</v>
      </c>
      <c r="B13" s="359">
        <f>IFERROR(_xlfn.XLOOKUP(A13,'総括表 (A表)'!$B$12:$B$541,'総括表 (A表)'!$A$12:$A$541),)</f>
        <v>0</v>
      </c>
      <c r="C13" s="360">
        <f>IFERROR(VLOOKUP(B13,'総括表 (A表)'!$A$12:$Z$541,7,FALSE),)</f>
        <v>0</v>
      </c>
      <c r="D13" s="604">
        <f>IF($C13&gt;0,SUMIFS('総括表 (A表)'!$Y$12:$Y$541,'総括表 (A表)'!$A$12:$A$541,'附帯事務費 '!$B13),)</f>
        <v>0</v>
      </c>
      <c r="E13" s="362">
        <f>IF($C13&gt;0,SUMIFS('総括表 (A表)'!$Z$12:$Z$541,'総括表 (A表)'!$A$12:$A$541,'附帯事務費 '!$B13),)</f>
        <v>0</v>
      </c>
      <c r="G13" s="1569"/>
    </row>
    <row r="14" spans="1:10" ht="12.5" thickBot="1">
      <c r="A14" s="359">
        <v>8</v>
      </c>
      <c r="B14" s="359">
        <f>IFERROR(_xlfn.XLOOKUP(A14,'総括表 (A表)'!$B$12:$B$541,'総括表 (A表)'!$A$12:$A$541),)</f>
        <v>0</v>
      </c>
      <c r="C14" s="368">
        <f>IFERROR(VLOOKUP(B14,'総括表 (A表)'!$A$12:$Z$541,7,FALSE),)</f>
        <v>0</v>
      </c>
      <c r="D14" s="606">
        <f>IF($C14&gt;0,SUMIFS('総括表 (A表)'!$Y$12:$Y$541,'総括表 (A表)'!$A$12:$A$541,'附帯事務費 '!$B14),)</f>
        <v>0</v>
      </c>
      <c r="E14" s="605">
        <f>IF($C14&gt;0,SUMIFS('総括表 (A表)'!$Z$12:$Z$541,'総括表 (A表)'!$A$12:$A$541,'附帯事務費 '!$B14),)</f>
        <v>0</v>
      </c>
      <c r="G14" s="1569"/>
    </row>
    <row r="15" spans="1:10">
      <c r="A15" s="350"/>
      <c r="B15" s="350"/>
      <c r="C15" s="356"/>
      <c r="D15" s="355"/>
      <c r="E15" s="355"/>
      <c r="F15" s="355"/>
      <c r="G15" s="356"/>
      <c r="H15" s="350"/>
      <c r="I15" s="357"/>
      <c r="J15" s="357"/>
    </row>
    <row r="16" spans="1:10">
      <c r="A16" s="350"/>
      <c r="B16" s="350"/>
      <c r="C16" s="356"/>
      <c r="D16" s="355"/>
      <c r="E16" s="355"/>
      <c r="F16" s="355"/>
      <c r="G16" s="1569" t="s">
        <v>361</v>
      </c>
      <c r="H16" s="350"/>
      <c r="I16" s="357"/>
      <c r="J16" s="357"/>
    </row>
    <row r="17" spans="1:9" ht="12.5" thickBot="1">
      <c r="C17" s="265" t="s">
        <v>453</v>
      </c>
      <c r="G17" s="1569"/>
    </row>
    <row r="18" spans="1:9">
      <c r="B18" s="1577"/>
      <c r="C18" s="300" t="s">
        <v>0</v>
      </c>
      <c r="D18" s="351" t="s">
        <v>360</v>
      </c>
      <c r="E18" s="1571" t="s">
        <v>363</v>
      </c>
      <c r="F18" s="1572"/>
      <c r="G18" s="1569"/>
    </row>
    <row r="19" spans="1:9">
      <c r="B19" s="1577"/>
      <c r="C19" s="299"/>
      <c r="D19" s="352"/>
      <c r="E19" s="1573" t="s">
        <v>360</v>
      </c>
      <c r="F19" s="1575" t="s">
        <v>359</v>
      </c>
    </row>
    <row r="20" spans="1:9">
      <c r="B20" s="1577"/>
      <c r="C20" s="299"/>
      <c r="D20" s="352"/>
      <c r="E20" s="1574"/>
      <c r="F20" s="1576"/>
    </row>
    <row r="21" spans="1:9">
      <c r="A21" s="359">
        <v>1</v>
      </c>
      <c r="B21" s="359">
        <f>IFERROR(_xlfn.XLOOKUP(A21,'総括表 (A表)'!$B$12:$B$541,'総括表 (A表)'!$A$12:$A$541),)</f>
        <v>0</v>
      </c>
      <c r="C21" s="297">
        <f>IFERROR(VLOOKUP(B21,'総括表 (A表)'!$F$12:$F$541,1,FALSE),)</f>
        <v>0</v>
      </c>
      <c r="D21" s="361">
        <f>IF($C21&gt;0,SUMIFS('総括表 (A表)'!#REF!,'総括表 (A表)'!$F$12:$F$541,C21),)</f>
        <v>0</v>
      </c>
      <c r="E21" s="372"/>
      <c r="F21" s="373"/>
      <c r="G21" s="296">
        <f>IF(AND(E21&gt;0,F21&gt;0),IF(OR(E21/D21&gt;0.017,F21/E21&gt;0.5),"×","〇"),)</f>
        <v>0</v>
      </c>
      <c r="H21" s="295">
        <f t="shared" ref="H21:H28" si="0">IF(E21&gt;0,IF(E21/D21&gt;0.017,"×","〇"),)</f>
        <v>0</v>
      </c>
      <c r="I21" s="295">
        <f t="shared" ref="I21:I28" si="1">IF(F21&gt;0,IF(F21/E21&gt;0.5,"×","〇"),)</f>
        <v>0</v>
      </c>
    </row>
    <row r="22" spans="1:9">
      <c r="A22" s="359">
        <v>2</v>
      </c>
      <c r="B22" s="359">
        <f>IFERROR(_xlfn.XLOOKUP(A22,'総括表 (A表)'!$B$12:$B$541,'総括表 (A表)'!$A$12:$A$541),)</f>
        <v>0</v>
      </c>
      <c r="C22" s="297">
        <f>IFERROR(VLOOKUP(B22,'総括表 (A表)'!$F$12:$F$541,1,FALSE),)</f>
        <v>0</v>
      </c>
      <c r="D22" s="361">
        <f>IF($C22&gt;0,SUMIFS('総括表 (A表)'!#REF!,'総括表 (A表)'!$F$12:$F$541,C22),)</f>
        <v>0</v>
      </c>
      <c r="E22" s="372"/>
      <c r="F22" s="373"/>
      <c r="G22" s="296">
        <f t="shared" ref="G22:G28" si="2">IF(AND(E22&gt;0,F22&gt;0),IF(OR(E22/D22&gt;0.017,F22/E22&gt;0.5),"×","〇"),)</f>
        <v>0</v>
      </c>
      <c r="H22" s="295">
        <f t="shared" si="0"/>
        <v>0</v>
      </c>
      <c r="I22" s="295">
        <f t="shared" si="1"/>
        <v>0</v>
      </c>
    </row>
    <row r="23" spans="1:9">
      <c r="A23" s="359">
        <v>3</v>
      </c>
      <c r="B23" s="359">
        <f>IFERROR(_xlfn.XLOOKUP(A23,'総括表 (A表)'!$B$12:$B$541,'総括表 (A表)'!$A$12:$A$541),)</f>
        <v>0</v>
      </c>
      <c r="C23" s="297">
        <f>IFERROR(VLOOKUP(B23,'総括表 (A表)'!$F$12:$F$541,1,FALSE),)</f>
        <v>0</v>
      </c>
      <c r="D23" s="363">
        <f>IF($C23&gt;0,SUMIFS('総括表 (A表)'!#REF!,'総括表 (A表)'!$F$12:$F$541,C23),)</f>
        <v>0</v>
      </c>
      <c r="E23" s="374"/>
      <c r="F23" s="375"/>
      <c r="G23" s="296">
        <f t="shared" si="2"/>
        <v>0</v>
      </c>
      <c r="H23" s="295">
        <f t="shared" si="0"/>
        <v>0</v>
      </c>
      <c r="I23" s="295">
        <f t="shared" si="1"/>
        <v>0</v>
      </c>
    </row>
    <row r="24" spans="1:9">
      <c r="A24" s="359">
        <v>4</v>
      </c>
      <c r="B24" s="359">
        <f>IFERROR(_xlfn.XLOOKUP(A24,'総括表 (A表)'!$B$12:$B$541,'総括表 (A表)'!$A$12:$A$541),)</f>
        <v>0</v>
      </c>
      <c r="C24" s="297">
        <f>IFERROR(VLOOKUP(B24,'総括表 (A表)'!$F$12:$F$541,1,FALSE),)</f>
        <v>0</v>
      </c>
      <c r="D24" s="365">
        <f>IF($C24&gt;0,SUMIFS('総括表 (A表)'!#REF!,'総括表 (A表)'!$F$12:$F$541,C24),)</f>
        <v>0</v>
      </c>
      <c r="E24" s="376"/>
      <c r="F24" s="377"/>
      <c r="G24" s="296">
        <f t="shared" si="2"/>
        <v>0</v>
      </c>
      <c r="H24" s="295">
        <f t="shared" si="0"/>
        <v>0</v>
      </c>
      <c r="I24" s="295">
        <f t="shared" si="1"/>
        <v>0</v>
      </c>
    </row>
    <row r="25" spans="1:9">
      <c r="A25" s="359">
        <v>5</v>
      </c>
      <c r="B25" s="359">
        <f>IFERROR(_xlfn.XLOOKUP(A25,'総括表 (A表)'!$B$12:$B$541,'総括表 (A表)'!$A$12:$A$541),)</f>
        <v>0</v>
      </c>
      <c r="C25" s="297">
        <f>IFERROR(VLOOKUP(B25,'総括表 (A表)'!$F$12:$F$541,1,FALSE),)</f>
        <v>0</v>
      </c>
      <c r="D25" s="363">
        <f>IF($C25&gt;0,SUMIFS('総括表 (A表)'!#REF!,'総括表 (A表)'!$F$12:$F$541,C25),)</f>
        <v>0</v>
      </c>
      <c r="E25" s="374"/>
      <c r="F25" s="375"/>
      <c r="G25" s="296">
        <f t="shared" si="2"/>
        <v>0</v>
      </c>
      <c r="H25" s="295">
        <f t="shared" si="0"/>
        <v>0</v>
      </c>
      <c r="I25" s="295">
        <f t="shared" si="1"/>
        <v>0</v>
      </c>
    </row>
    <row r="26" spans="1:9">
      <c r="A26" s="359">
        <v>6</v>
      </c>
      <c r="B26" s="359">
        <f>IFERROR(_xlfn.XLOOKUP(A26,'総括表 (A表)'!$B$12:$B$541,'総括表 (A表)'!$A$12:$A$541),)</f>
        <v>0</v>
      </c>
      <c r="C26" s="297">
        <f>IFERROR(VLOOKUP(B26,'総括表 (A表)'!$F$12:$F$541,1,FALSE),)</f>
        <v>0</v>
      </c>
      <c r="D26" s="367">
        <f>IF($C26&gt;0,SUMIFS('総括表 (A表)'!#REF!,'総括表 (A表)'!$F$12:$F$541,C26),)</f>
        <v>0</v>
      </c>
      <c r="E26" s="378"/>
      <c r="F26" s="379"/>
      <c r="G26" s="296">
        <f t="shared" si="2"/>
        <v>0</v>
      </c>
      <c r="H26" s="295">
        <f t="shared" si="0"/>
        <v>0</v>
      </c>
      <c r="I26" s="295">
        <f t="shared" si="1"/>
        <v>0</v>
      </c>
    </row>
    <row r="27" spans="1:9">
      <c r="A27" s="359">
        <v>7</v>
      </c>
      <c r="B27" s="359">
        <f>IFERROR(_xlfn.XLOOKUP(A27,'総括表 (A表)'!$B$12:$B$541,'総括表 (A表)'!$A$12:$A$541),)</f>
        <v>0</v>
      </c>
      <c r="C27" s="297">
        <f>IFERROR(VLOOKUP(B27,'総括表 (A表)'!$F$12:$F$541,1,FALSE),)</f>
        <v>0</v>
      </c>
      <c r="D27" s="363">
        <f>IF($C27&gt;0,SUMIFS('総括表 (A表)'!#REF!,'総括表 (A表)'!$F$12:$F$541,C27),)</f>
        <v>0</v>
      </c>
      <c r="E27" s="374"/>
      <c r="F27" s="375"/>
      <c r="G27" s="296">
        <f t="shared" si="2"/>
        <v>0</v>
      </c>
      <c r="H27" s="295">
        <f t="shared" si="0"/>
        <v>0</v>
      </c>
      <c r="I27" s="295">
        <f t="shared" si="1"/>
        <v>0</v>
      </c>
    </row>
    <row r="28" spans="1:9" ht="12.5" thickBot="1">
      <c r="A28" s="359">
        <v>8</v>
      </c>
      <c r="B28" s="359">
        <f>IFERROR(_xlfn.XLOOKUP(A28,'総括表 (A表)'!$B$12:$B$541,'総括表 (A表)'!$A$12:$A$541),)</f>
        <v>0</v>
      </c>
      <c r="C28" s="297">
        <f>IFERROR(VLOOKUP(B28,'総括表 (A表)'!$F$12:$F$541,1,FALSE),)</f>
        <v>0</v>
      </c>
      <c r="D28" s="369">
        <f>IF($C28&gt;0,SUMIFS('総括表 (A表)'!#REF!,'総括表 (A表)'!$F$12:$F$541,C28),)</f>
        <v>0</v>
      </c>
      <c r="E28" s="380"/>
      <c r="F28" s="381"/>
      <c r="G28" s="296">
        <f t="shared" si="2"/>
        <v>0</v>
      </c>
      <c r="H28" s="295">
        <f t="shared" si="0"/>
        <v>0</v>
      </c>
      <c r="I28" s="295">
        <f t="shared" si="1"/>
        <v>0</v>
      </c>
    </row>
  </sheetData>
  <mergeCells count="11">
    <mergeCell ref="E19:E20"/>
    <mergeCell ref="F19:F20"/>
    <mergeCell ref="B18:B20"/>
    <mergeCell ref="D4:E4"/>
    <mergeCell ref="D5:D6"/>
    <mergeCell ref="E5:E6"/>
    <mergeCell ref="D3:E3"/>
    <mergeCell ref="G12:G14"/>
    <mergeCell ref="G16:G18"/>
    <mergeCell ref="B4:B6"/>
    <mergeCell ref="E18:F18"/>
  </mergeCells>
  <phoneticPr fontId="12"/>
  <dataValidations count="1">
    <dataValidation type="custom" allowBlank="1" showInputMessage="1" showErrorMessage="1" error="千円未満は切り捨ててください。" sqref="F21:F28" xr:uid="{39316204-8381-4A2D-8B05-C6E2EDB6542E}">
      <formula1>MOD($F21,1000)=0</formula1>
    </dataValidation>
  </dataValidations>
  <pageMargins left="0.7" right="0.7" top="0.75" bottom="0.75" header="0.3" footer="0.3"/>
  <pageSetup paperSize="9" scale="92" orientation="portrait" horizontalDpi="90" verticalDpi="9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1D13-DF75-477F-880F-8DF0F48768D7}">
  <sheetPr>
    <tabColor rgb="FFFFCCFF"/>
  </sheetPr>
  <dimension ref="A2:T28"/>
  <sheetViews>
    <sheetView view="pageBreakPreview" zoomScaleNormal="100" zoomScaleSheetLayoutView="100" zoomScalePageLayoutView="145" workbookViewId="0">
      <selection activeCell="B10" sqref="B10:J12"/>
    </sheetView>
  </sheetViews>
  <sheetFormatPr defaultRowHeight="13"/>
  <cols>
    <col min="1" max="1" width="1.90625" customWidth="1"/>
  </cols>
  <sheetData>
    <row r="2" spans="1:10">
      <c r="A2" t="s">
        <v>464</v>
      </c>
    </row>
    <row r="4" spans="1:10" ht="13.5" customHeight="1">
      <c r="A4" t="s">
        <v>465</v>
      </c>
      <c r="B4" s="1582" t="s">
        <v>466</v>
      </c>
      <c r="C4" s="1582"/>
      <c r="D4" s="1582"/>
      <c r="E4" s="1582"/>
      <c r="F4" s="1582"/>
      <c r="G4" s="1582"/>
      <c r="H4" s="1582"/>
      <c r="I4" s="1582"/>
      <c r="J4" s="1582"/>
    </row>
    <row r="5" spans="1:10">
      <c r="A5" s="382"/>
      <c r="B5" s="1582"/>
      <c r="C5" s="1582"/>
      <c r="D5" s="1582"/>
      <c r="E5" s="1582"/>
      <c r="F5" s="1582"/>
      <c r="G5" s="1582"/>
      <c r="H5" s="1582"/>
      <c r="I5" s="1582"/>
      <c r="J5" s="1582"/>
    </row>
    <row r="6" spans="1:10">
      <c r="A6" s="382"/>
      <c r="B6" s="1582"/>
      <c r="C6" s="1582"/>
      <c r="D6" s="1582"/>
      <c r="E6" s="1582"/>
      <c r="F6" s="1582"/>
      <c r="G6" s="1582"/>
      <c r="H6" s="1582"/>
      <c r="I6" s="1582"/>
      <c r="J6" s="1582"/>
    </row>
    <row r="7" spans="1:10">
      <c r="A7" s="382"/>
      <c r="B7" s="1582"/>
      <c r="C7" s="1582"/>
      <c r="D7" s="1582"/>
      <c r="E7" s="1582"/>
      <c r="F7" s="1582"/>
      <c r="G7" s="1582"/>
      <c r="H7" s="1582"/>
      <c r="I7" s="1582"/>
      <c r="J7" s="1582"/>
    </row>
    <row r="8" spans="1:10">
      <c r="A8" s="382"/>
      <c r="B8" s="1582"/>
      <c r="C8" s="1582"/>
      <c r="D8" s="1582"/>
      <c r="E8" s="1582"/>
      <c r="F8" s="1582"/>
      <c r="G8" s="1582"/>
      <c r="H8" s="1582"/>
      <c r="I8" s="1582"/>
      <c r="J8" s="1582"/>
    </row>
    <row r="9" spans="1:10">
      <c r="B9" s="384"/>
      <c r="C9" s="384"/>
      <c r="D9" s="384"/>
      <c r="E9" s="384"/>
      <c r="F9" s="384"/>
      <c r="G9" s="384"/>
      <c r="H9" s="384"/>
      <c r="I9" s="384"/>
      <c r="J9" s="384"/>
    </row>
    <row r="10" spans="1:10">
      <c r="A10" t="s">
        <v>465</v>
      </c>
      <c r="B10" s="1582" t="s">
        <v>468</v>
      </c>
      <c r="C10" s="1582"/>
      <c r="D10" s="1582"/>
      <c r="E10" s="1582"/>
      <c r="F10" s="1582"/>
      <c r="G10" s="1582"/>
      <c r="H10" s="1582"/>
      <c r="I10" s="1582"/>
      <c r="J10" s="1582"/>
    </row>
    <row r="11" spans="1:10">
      <c r="B11" s="1582"/>
      <c r="C11" s="1582"/>
      <c r="D11" s="1582"/>
      <c r="E11" s="1582"/>
      <c r="F11" s="1582"/>
      <c r="G11" s="1582"/>
      <c r="H11" s="1582"/>
      <c r="I11" s="1582"/>
      <c r="J11" s="1582"/>
    </row>
    <row r="12" spans="1:10">
      <c r="B12" s="1582"/>
      <c r="C12" s="1582"/>
      <c r="D12" s="1582"/>
      <c r="E12" s="1582"/>
      <c r="F12" s="1582"/>
      <c r="G12" s="1582"/>
      <c r="H12" s="1582"/>
      <c r="I12" s="1582"/>
      <c r="J12" s="1582"/>
    </row>
    <row r="15" spans="1:10">
      <c r="B15" s="1583" t="s">
        <v>606</v>
      </c>
      <c r="C15" s="1583"/>
      <c r="D15" s="1583"/>
      <c r="E15" s="1583"/>
      <c r="F15" s="1583"/>
      <c r="G15" s="1583"/>
      <c r="H15" s="1583"/>
      <c r="I15" s="1583"/>
      <c r="J15" s="1583"/>
    </row>
    <row r="16" spans="1:10">
      <c r="B16" s="1583"/>
      <c r="C16" s="1583"/>
      <c r="D16" s="1583"/>
      <c r="E16" s="1583"/>
      <c r="F16" s="1583"/>
      <c r="G16" s="1583"/>
      <c r="H16" s="1583"/>
      <c r="I16" s="1583"/>
      <c r="J16" s="1583"/>
    </row>
    <row r="18" spans="1:20">
      <c r="A18" t="s">
        <v>465</v>
      </c>
      <c r="B18" t="s">
        <v>634</v>
      </c>
    </row>
    <row r="20" spans="1:20" ht="13" customHeight="1">
      <c r="B20" s="1581"/>
      <c r="C20" s="1581"/>
      <c r="D20" s="1581"/>
      <c r="E20" s="1581"/>
      <c r="F20" s="1581"/>
      <c r="G20" s="1581"/>
      <c r="H20" s="1581"/>
      <c r="I20" s="1581"/>
      <c r="J20" s="1581"/>
      <c r="L20" s="851"/>
      <c r="M20" s="852"/>
      <c r="N20" s="852"/>
      <c r="O20" s="852"/>
      <c r="P20" s="852"/>
      <c r="Q20" s="852"/>
      <c r="R20" s="852"/>
      <c r="S20" s="852"/>
      <c r="T20" s="852"/>
    </row>
    <row r="21" spans="1:20">
      <c r="B21" s="1581"/>
      <c r="C21" s="1581"/>
      <c r="D21" s="1581"/>
      <c r="E21" s="1581"/>
      <c r="F21" s="1581"/>
      <c r="G21" s="1581"/>
      <c r="H21" s="1581"/>
      <c r="I21" s="1581"/>
      <c r="J21" s="1581"/>
      <c r="L21" s="852"/>
      <c r="M21" s="852"/>
      <c r="N21" s="852"/>
      <c r="O21" s="852"/>
      <c r="P21" s="852"/>
      <c r="Q21" s="852"/>
      <c r="R21" s="852"/>
      <c r="S21" s="852"/>
      <c r="T21" s="852"/>
    </row>
    <row r="22" spans="1:20">
      <c r="B22" s="1581"/>
      <c r="C22" s="1581"/>
      <c r="D22" s="1581"/>
      <c r="E22" s="1581"/>
      <c r="F22" s="1581"/>
      <c r="G22" s="1581"/>
      <c r="H22" s="1581"/>
      <c r="I22" s="1581"/>
      <c r="J22" s="1581"/>
      <c r="L22" s="852"/>
      <c r="M22" s="852"/>
      <c r="N22" s="852"/>
      <c r="O22" s="852"/>
      <c r="P22" s="852"/>
      <c r="Q22" s="852"/>
      <c r="R22" s="852"/>
      <c r="S22" s="852"/>
      <c r="T22" s="852"/>
    </row>
    <row r="23" spans="1:20">
      <c r="B23" s="1581"/>
      <c r="C23" s="1581"/>
      <c r="D23" s="1581"/>
      <c r="E23" s="1581"/>
      <c r="F23" s="1581"/>
      <c r="G23" s="1581"/>
      <c r="H23" s="1581"/>
      <c r="I23" s="1581"/>
      <c r="J23" s="1581"/>
      <c r="L23" s="852"/>
      <c r="M23" s="852"/>
      <c r="N23" s="852"/>
      <c r="O23" s="852"/>
      <c r="P23" s="852"/>
      <c r="Q23" s="852"/>
      <c r="R23" s="852"/>
      <c r="S23" s="852"/>
      <c r="T23" s="852"/>
    </row>
    <row r="24" spans="1:20">
      <c r="B24" s="1581"/>
      <c r="C24" s="1581"/>
      <c r="D24" s="1581"/>
      <c r="E24" s="1581"/>
      <c r="F24" s="1581"/>
      <c r="G24" s="1581"/>
      <c r="H24" s="1581"/>
      <c r="I24" s="1581"/>
      <c r="J24" s="1581"/>
      <c r="L24" s="852"/>
      <c r="M24" s="852"/>
      <c r="N24" s="852"/>
      <c r="O24" s="852"/>
      <c r="P24" s="852"/>
      <c r="Q24" s="852"/>
      <c r="R24" s="852"/>
      <c r="S24" s="852"/>
      <c r="T24" s="852"/>
    </row>
    <row r="25" spans="1:20">
      <c r="B25" s="1581"/>
      <c r="C25" s="1581"/>
      <c r="D25" s="1581"/>
      <c r="E25" s="1581"/>
      <c r="F25" s="1581"/>
      <c r="G25" s="1581"/>
      <c r="H25" s="1581"/>
      <c r="I25" s="1581"/>
      <c r="J25" s="1581"/>
      <c r="L25" s="852"/>
      <c r="M25" s="852"/>
      <c r="N25" s="852"/>
      <c r="O25" s="852"/>
      <c r="P25" s="852"/>
      <c r="Q25" s="852"/>
      <c r="R25" s="852"/>
      <c r="S25" s="852"/>
      <c r="T25" s="852"/>
    </row>
    <row r="27" spans="1:20" ht="12.65" customHeight="1">
      <c r="B27" s="1580"/>
      <c r="C27" s="1580"/>
      <c r="D27" s="1580"/>
      <c r="E27" s="1580"/>
      <c r="F27" s="1580"/>
      <c r="G27" s="1580"/>
      <c r="H27" s="1580"/>
      <c r="I27" s="1580"/>
      <c r="J27" s="1580"/>
    </row>
    <row r="28" spans="1:20">
      <c r="B28" s="1580"/>
      <c r="C28" s="1580"/>
      <c r="D28" s="1580"/>
      <c r="E28" s="1580"/>
      <c r="F28" s="1580"/>
      <c r="G28" s="1580"/>
      <c r="H28" s="1580"/>
      <c r="I28" s="1580"/>
      <c r="J28" s="1580"/>
    </row>
  </sheetData>
  <mergeCells count="5">
    <mergeCell ref="B27:J28"/>
    <mergeCell ref="B20:J25"/>
    <mergeCell ref="B4:J8"/>
    <mergeCell ref="B10:J12"/>
    <mergeCell ref="B15:J16"/>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FFC3-5A9C-43B4-B853-E0D9FB0C5F5D}">
  <sheetPr>
    <pageSetUpPr fitToPage="1"/>
  </sheetPr>
  <dimension ref="A1:BA113"/>
  <sheetViews>
    <sheetView showGridLines="0" view="pageBreakPreview" topLeftCell="AA37" zoomScaleNormal="100" zoomScaleSheetLayoutView="100" workbookViewId="0">
      <selection activeCell="AN54" sqref="AN54"/>
    </sheetView>
  </sheetViews>
  <sheetFormatPr defaultColWidth="9" defaultRowHeight="11"/>
  <cols>
    <col min="1" max="1" width="1" style="100" customWidth="1"/>
    <col min="2" max="2" width="5.6328125" style="100" customWidth="1"/>
    <col min="3" max="6" width="5.08984375" style="100" customWidth="1"/>
    <col min="7" max="7" width="9.7265625" style="100" customWidth="1"/>
    <col min="8" max="9" width="13.453125" style="100" customWidth="1"/>
    <col min="10" max="14" width="10.90625" style="100" customWidth="1"/>
    <col min="15" max="15" width="3.453125" style="100" customWidth="1"/>
    <col min="16" max="16" width="4.7265625" style="100" customWidth="1"/>
    <col min="17" max="17" width="25.36328125" style="100" customWidth="1"/>
    <col min="18" max="18" width="9" style="100" customWidth="1"/>
    <col min="19" max="19" width="3.453125" style="100" customWidth="1"/>
    <col min="20" max="20" width="4.7265625" style="100" customWidth="1"/>
    <col min="21" max="21" width="20.36328125" style="100" customWidth="1"/>
    <col min="22" max="22" width="4.90625" style="100" customWidth="1"/>
    <col min="23" max="23" width="1.26953125" style="100" customWidth="1"/>
    <col min="24" max="24" width="2" style="237" customWidth="1"/>
    <col min="25" max="25" width="4.90625" style="325" customWidth="1"/>
    <col min="26" max="26" width="24.08984375" style="325" customWidth="1"/>
    <col min="27" max="37" width="4.7265625" style="100" customWidth="1"/>
    <col min="38" max="16384" width="9" style="100"/>
  </cols>
  <sheetData>
    <row r="1" spans="1:53" s="266" customFormat="1" ht="23.25" hidden="1" customHeight="1">
      <c r="A1" s="1612" t="s">
        <v>309</v>
      </c>
      <c r="B1" s="1612"/>
      <c r="C1" s="1612"/>
      <c r="D1" s="1612"/>
      <c r="E1" s="1612"/>
      <c r="F1" s="1612"/>
      <c r="G1" s="1612"/>
      <c r="H1" s="1612"/>
      <c r="I1" s="1612"/>
      <c r="J1" s="1612"/>
      <c r="K1" s="1612"/>
      <c r="L1" s="1612"/>
      <c r="M1" s="1612"/>
      <c r="N1" s="1612"/>
      <c r="O1" s="1613"/>
      <c r="P1" s="1613"/>
      <c r="Q1" s="1613"/>
      <c r="R1" s="1613"/>
      <c r="S1" s="1613"/>
      <c r="T1" s="1613"/>
      <c r="U1" s="1613"/>
      <c r="V1" s="1613"/>
      <c r="W1" s="1613"/>
      <c r="X1" s="1613"/>
      <c r="Y1" s="427"/>
      <c r="Z1" s="427"/>
      <c r="AA1" s="427"/>
      <c r="AB1" s="427"/>
      <c r="AC1" s="427"/>
      <c r="AD1" s="427"/>
      <c r="AE1" s="427"/>
      <c r="AF1" s="427"/>
      <c r="AG1" s="426"/>
      <c r="AH1" s="426"/>
      <c r="AI1" s="426"/>
      <c r="AJ1" s="426"/>
      <c r="AK1" s="426"/>
      <c r="AL1" s="426"/>
      <c r="AM1" s="426"/>
      <c r="AN1" s="426"/>
      <c r="AO1" s="426"/>
      <c r="AP1" s="426"/>
      <c r="AQ1" s="426"/>
      <c r="AR1" s="426"/>
      <c r="AS1" s="426"/>
      <c r="AT1" s="426"/>
      <c r="AU1" s="426"/>
      <c r="AV1" s="426"/>
      <c r="AW1" s="426"/>
      <c r="AX1" s="426"/>
      <c r="AY1" s="426"/>
      <c r="AZ1" s="426"/>
      <c r="BA1" s="425"/>
    </row>
    <row r="2" spans="1:53" ht="22" customHeight="1">
      <c r="B2" s="264" t="s">
        <v>528</v>
      </c>
      <c r="N2" s="263"/>
      <c r="P2" s="239"/>
      <c r="Q2" s="238"/>
      <c r="R2" s="238"/>
      <c r="S2" s="238"/>
      <c r="T2" s="239"/>
      <c r="U2" s="238"/>
      <c r="V2" s="238"/>
      <c r="W2" s="238"/>
      <c r="X2" s="238"/>
    </row>
    <row r="3" spans="1:53" ht="10.15" customHeight="1">
      <c r="P3" s="239"/>
      <c r="Q3" s="238"/>
      <c r="R3" s="238"/>
      <c r="S3" s="238"/>
      <c r="T3" s="239"/>
      <c r="U3" s="238"/>
      <c r="V3" s="238"/>
      <c r="W3" s="238"/>
      <c r="X3" s="238"/>
    </row>
    <row r="4" spans="1:53" ht="15" customHeight="1">
      <c r="B4" s="255" t="s">
        <v>308</v>
      </c>
      <c r="P4" s="240" t="s">
        <v>307</v>
      </c>
      <c r="Q4" s="240"/>
      <c r="R4" s="240"/>
      <c r="S4" s="240"/>
      <c r="T4" s="247" t="s">
        <v>306</v>
      </c>
      <c r="U4" s="240"/>
      <c r="V4" s="240"/>
      <c r="W4" s="240"/>
      <c r="X4" s="100"/>
      <c r="Y4" s="326" t="s">
        <v>469</v>
      </c>
      <c r="Z4" s="326"/>
    </row>
    <row r="5" spans="1:53" ht="15" customHeight="1">
      <c r="B5" s="414" t="s">
        <v>218</v>
      </c>
      <c r="C5" s="1393" t="s">
        <v>253</v>
      </c>
      <c r="D5" s="1393"/>
      <c r="E5" s="1393"/>
      <c r="F5" s="1393"/>
      <c r="G5" s="1393"/>
      <c r="H5" s="1393"/>
      <c r="I5" s="1614" t="s">
        <v>199</v>
      </c>
      <c r="J5" s="1614"/>
      <c r="K5" s="1614"/>
      <c r="L5" s="1614"/>
      <c r="M5" s="262"/>
      <c r="P5" s="414" t="s">
        <v>218</v>
      </c>
      <c r="Q5" s="414" t="s">
        <v>305</v>
      </c>
      <c r="R5" s="414" t="s">
        <v>199</v>
      </c>
      <c r="S5" s="241"/>
      <c r="T5" s="414" t="s">
        <v>218</v>
      </c>
      <c r="U5" s="414" t="s">
        <v>304</v>
      </c>
      <c r="V5" s="240"/>
      <c r="W5" s="241"/>
      <c r="X5" s="100"/>
      <c r="Y5" s="327" t="s">
        <v>218</v>
      </c>
      <c r="Z5" s="328" t="s">
        <v>365</v>
      </c>
    </row>
    <row r="6" spans="1:53" ht="15" customHeight="1">
      <c r="B6" s="1365">
        <v>1</v>
      </c>
      <c r="C6" s="1616" t="s">
        <v>486</v>
      </c>
      <c r="D6" s="1617"/>
      <c r="E6" s="1617"/>
      <c r="F6" s="1617"/>
      <c r="G6" s="1617"/>
      <c r="H6" s="1618"/>
      <c r="I6" s="1616" t="s">
        <v>527</v>
      </c>
      <c r="J6" s="1617"/>
      <c r="K6" s="1617"/>
      <c r="L6" s="1618"/>
      <c r="M6" s="262"/>
      <c r="P6" s="414">
        <v>1</v>
      </c>
      <c r="Q6" s="252" t="s">
        <v>303</v>
      </c>
      <c r="R6" s="1360" t="s">
        <v>302</v>
      </c>
      <c r="S6" s="242"/>
      <c r="T6" s="414">
        <v>1</v>
      </c>
      <c r="U6" s="415" t="s">
        <v>301</v>
      </c>
      <c r="V6" s="240"/>
      <c r="W6" s="241"/>
      <c r="X6" s="100"/>
      <c r="Y6" s="329">
        <v>1</v>
      </c>
      <c r="Z6" s="330" t="s">
        <v>366</v>
      </c>
    </row>
    <row r="7" spans="1:53" ht="15" customHeight="1">
      <c r="B7" s="1615"/>
      <c r="C7" s="1619"/>
      <c r="D7" s="1620"/>
      <c r="E7" s="1620"/>
      <c r="F7" s="1620"/>
      <c r="G7" s="1620"/>
      <c r="H7" s="1621"/>
      <c r="I7" s="1619"/>
      <c r="J7" s="1620"/>
      <c r="K7" s="1620"/>
      <c r="L7" s="1621"/>
      <c r="M7" s="262"/>
      <c r="P7" s="414">
        <v>2</v>
      </c>
      <c r="Q7" s="252" t="s">
        <v>300</v>
      </c>
      <c r="R7" s="1371"/>
      <c r="S7" s="242"/>
      <c r="T7" s="414">
        <v>2</v>
      </c>
      <c r="U7" s="415" t="s">
        <v>299</v>
      </c>
      <c r="V7" s="240"/>
      <c r="W7" s="241"/>
      <c r="X7" s="100"/>
      <c r="Y7" s="329">
        <v>2</v>
      </c>
      <c r="Z7" s="330" t="s">
        <v>367</v>
      </c>
    </row>
    <row r="8" spans="1:53" ht="20.5" customHeight="1">
      <c r="B8" s="491"/>
      <c r="C8" s="492"/>
      <c r="D8" s="492"/>
      <c r="E8" s="492"/>
      <c r="F8" s="492"/>
      <c r="G8" s="492"/>
      <c r="H8" s="492"/>
      <c r="I8" s="492"/>
      <c r="J8" s="492"/>
      <c r="K8" s="492"/>
      <c r="L8" s="492"/>
      <c r="M8" s="262"/>
      <c r="P8" s="414">
        <v>3</v>
      </c>
      <c r="Q8" s="252" t="s">
        <v>298</v>
      </c>
      <c r="R8" s="1371"/>
      <c r="S8" s="242"/>
      <c r="T8" s="414">
        <v>3</v>
      </c>
      <c r="U8" s="415" t="s">
        <v>297</v>
      </c>
      <c r="V8" s="240"/>
      <c r="W8" s="241"/>
      <c r="X8" s="100"/>
      <c r="Y8" s="329">
        <v>3</v>
      </c>
      <c r="Z8" s="330" t="s">
        <v>368</v>
      </c>
    </row>
    <row r="9" spans="1:53" ht="20.5" customHeight="1">
      <c r="B9" s="261" t="s">
        <v>283</v>
      </c>
      <c r="C9" s="261"/>
      <c r="P9" s="414">
        <v>4</v>
      </c>
      <c r="Q9" s="252" t="s">
        <v>296</v>
      </c>
      <c r="R9" s="1371"/>
      <c r="S9" s="242"/>
      <c r="T9" s="414">
        <v>4</v>
      </c>
      <c r="U9" s="415" t="s">
        <v>295</v>
      </c>
      <c r="V9" s="241"/>
      <c r="W9" s="241"/>
      <c r="X9" s="100"/>
      <c r="Y9" s="329">
        <v>4</v>
      </c>
      <c r="Z9" s="330" t="s">
        <v>369</v>
      </c>
    </row>
    <row r="10" spans="1:53" ht="15" customHeight="1">
      <c r="B10" s="261" t="s">
        <v>280</v>
      </c>
      <c r="C10" s="261"/>
      <c r="P10" s="414">
        <v>5</v>
      </c>
      <c r="Q10" s="252" t="s">
        <v>294</v>
      </c>
      <c r="R10" s="1371"/>
      <c r="S10" s="242"/>
      <c r="T10" s="414">
        <v>5</v>
      </c>
      <c r="U10" s="415" t="s">
        <v>293</v>
      </c>
      <c r="V10" s="240"/>
      <c r="W10" s="241"/>
      <c r="X10" s="100"/>
      <c r="Y10" s="329">
        <v>5</v>
      </c>
      <c r="Z10" s="330" t="s">
        <v>370</v>
      </c>
    </row>
    <row r="11" spans="1:53" ht="15" customHeight="1">
      <c r="B11" s="467" t="s">
        <v>218</v>
      </c>
      <c r="C11" s="256" t="s">
        <v>253</v>
      </c>
      <c r="D11" s="258"/>
      <c r="E11" s="258"/>
      <c r="F11" s="258"/>
      <c r="G11" s="258"/>
      <c r="H11" s="258"/>
      <c r="I11" s="258"/>
      <c r="J11" s="257"/>
      <c r="O11" s="262"/>
      <c r="P11" s="414">
        <v>6</v>
      </c>
      <c r="Q11" s="252" t="s">
        <v>292</v>
      </c>
      <c r="R11" s="1371"/>
      <c r="S11" s="242"/>
      <c r="T11" s="414">
        <v>6</v>
      </c>
      <c r="U11" s="415" t="s">
        <v>291</v>
      </c>
      <c r="V11" s="240"/>
      <c r="W11" s="241"/>
      <c r="X11" s="100"/>
      <c r="Y11" s="329">
        <v>6</v>
      </c>
      <c r="Z11" s="330" t="s">
        <v>371</v>
      </c>
    </row>
    <row r="12" spans="1:53" ht="15" customHeight="1">
      <c r="B12" s="467">
        <v>1</v>
      </c>
      <c r="C12" s="256" t="s">
        <v>276</v>
      </c>
      <c r="D12" s="258"/>
      <c r="E12" s="258"/>
      <c r="F12" s="258"/>
      <c r="G12" s="258"/>
      <c r="H12" s="258"/>
      <c r="I12" s="258"/>
      <c r="J12" s="257"/>
      <c r="O12" s="262"/>
      <c r="P12" s="414">
        <v>7</v>
      </c>
      <c r="Q12" s="252" t="s">
        <v>290</v>
      </c>
      <c r="R12" s="1371"/>
      <c r="S12" s="242"/>
      <c r="T12" s="414">
        <v>7</v>
      </c>
      <c r="U12" s="415" t="s">
        <v>289</v>
      </c>
      <c r="V12" s="240"/>
      <c r="W12" s="241"/>
      <c r="X12" s="100"/>
      <c r="Y12" s="329">
        <v>7</v>
      </c>
      <c r="Z12" s="330" t="s">
        <v>372</v>
      </c>
    </row>
    <row r="13" spans="1:53" ht="15" customHeight="1">
      <c r="B13" s="467">
        <v>2</v>
      </c>
      <c r="C13" s="256" t="s">
        <v>274</v>
      </c>
      <c r="D13" s="258"/>
      <c r="E13" s="258"/>
      <c r="F13" s="258"/>
      <c r="G13" s="258"/>
      <c r="H13" s="258"/>
      <c r="I13" s="258"/>
      <c r="J13" s="257"/>
      <c r="O13" s="262"/>
      <c r="P13" s="414">
        <v>8</v>
      </c>
      <c r="Q13" s="252" t="s">
        <v>288</v>
      </c>
      <c r="R13" s="1371"/>
      <c r="S13" s="242"/>
      <c r="T13" s="414">
        <v>8</v>
      </c>
      <c r="U13" s="415" t="s">
        <v>287</v>
      </c>
      <c r="V13" s="240"/>
      <c r="W13" s="241"/>
      <c r="X13" s="100"/>
      <c r="Y13" s="329">
        <v>8</v>
      </c>
      <c r="Z13" s="330" t="s">
        <v>373</v>
      </c>
    </row>
    <row r="14" spans="1:53" ht="15" customHeight="1">
      <c r="B14" s="467">
        <v>3</v>
      </c>
      <c r="C14" s="256" t="s">
        <v>271</v>
      </c>
      <c r="D14" s="258"/>
      <c r="E14" s="258"/>
      <c r="F14" s="258"/>
      <c r="G14" s="258"/>
      <c r="H14" s="258"/>
      <c r="I14" s="258"/>
      <c r="J14" s="257"/>
      <c r="O14" s="262"/>
      <c r="P14" s="414">
        <v>9</v>
      </c>
      <c r="Q14" s="252" t="s">
        <v>286</v>
      </c>
      <c r="R14" s="1360" t="s">
        <v>285</v>
      </c>
      <c r="S14" s="242"/>
      <c r="T14" s="414">
        <v>9</v>
      </c>
      <c r="U14" s="415" t="s">
        <v>284</v>
      </c>
      <c r="V14" s="240"/>
      <c r="W14" s="241"/>
      <c r="X14" s="100"/>
      <c r="Y14" s="329">
        <v>9</v>
      </c>
      <c r="Z14" s="330" t="s">
        <v>374</v>
      </c>
      <c r="AC14" s="100" t="str">
        <f>IF('個別表（B表）'!$MH14&gt;8,"",IF(AND('個別表（B表）'!H$14=1,'個別表（B表）'!$AE14&gt;0,'個別表（B表）'!$AC14=2,'個別表（B表）'!$MG14&gt;0),'個別表（B表）'!$MF14+1,'個別表（B表）'!$MF14))</f>
        <v/>
      </c>
    </row>
    <row r="15" spans="1:53" ht="15" customHeight="1">
      <c r="B15" s="329">
        <v>4</v>
      </c>
      <c r="C15" s="256" t="s">
        <v>526</v>
      </c>
      <c r="D15" s="303"/>
      <c r="E15" s="303"/>
      <c r="F15" s="303"/>
      <c r="G15" s="303"/>
      <c r="H15" s="303"/>
      <c r="I15" s="303"/>
      <c r="J15" s="304"/>
      <c r="O15" s="262"/>
      <c r="P15" s="414">
        <v>10</v>
      </c>
      <c r="Q15" s="252" t="s">
        <v>282</v>
      </c>
      <c r="R15" s="1371"/>
      <c r="S15" s="242"/>
      <c r="T15" s="414">
        <v>10</v>
      </c>
      <c r="U15" s="415" t="s">
        <v>281</v>
      </c>
      <c r="V15" s="240"/>
      <c r="W15" s="241"/>
      <c r="X15" s="100"/>
      <c r="Y15" s="331"/>
      <c r="AC15" s="100" t="str">
        <f>IF('個別表（B表）'!$MH15&gt;8,"",IF(AND('個別表（B表）'!H$14=1,'個別表（B表）'!$AE15&gt;0,'個別表（B表）'!$AC15=2,'個別表（B表）'!$MG15&gt;0),'個別表（B表）'!$MF15+1,'個別表（B表）'!$MF15))</f>
        <v/>
      </c>
    </row>
    <row r="16" spans="1:53" ht="15" customHeight="1">
      <c r="B16" s="329">
        <v>5</v>
      </c>
      <c r="C16" s="256" t="s">
        <v>487</v>
      </c>
      <c r="D16" s="303"/>
      <c r="E16" s="303"/>
      <c r="F16" s="303"/>
      <c r="G16" s="303"/>
      <c r="H16" s="303"/>
      <c r="I16" s="303"/>
      <c r="J16" s="304"/>
      <c r="P16" s="414">
        <v>11</v>
      </c>
      <c r="Q16" s="252" t="s">
        <v>279</v>
      </c>
      <c r="R16" s="1371"/>
      <c r="S16" s="242"/>
      <c r="T16" s="414">
        <v>11</v>
      </c>
      <c r="U16" s="415" t="s">
        <v>278</v>
      </c>
      <c r="V16" s="240"/>
      <c r="W16" s="241"/>
      <c r="X16" s="100"/>
      <c r="AC16" s="100" t="str">
        <f>IF('個別表（B表）'!$MH16&gt;8,"",IF(AND('個別表（B表）'!H$14=1,'個別表（B表）'!$AE16&gt;0,'個別表（B表）'!$AC16=2,'個別表（B表）'!$MG16&gt;0),'個別表（B表）'!$MF16+1,'個別表（B表）'!$MF16))</f>
        <v/>
      </c>
    </row>
    <row r="17" spans="2:29" ht="15" customHeight="1">
      <c r="P17" s="414">
        <v>12</v>
      </c>
      <c r="Q17" s="252" t="s">
        <v>277</v>
      </c>
      <c r="R17" s="1371"/>
      <c r="S17" s="242"/>
      <c r="T17" s="250"/>
      <c r="U17" s="260"/>
      <c r="V17" s="240"/>
      <c r="W17" s="240"/>
      <c r="X17" s="100"/>
      <c r="Y17" s="325" t="s">
        <v>470</v>
      </c>
      <c r="AC17" s="100" t="str">
        <f>IF('個別表（B表）'!$MH17&gt;8,"",IF(AND('個別表（B表）'!H$14=1,'個別表（B表）'!$AE17&gt;0,'個別表（B表）'!$AC17=2,'個別表（B表）'!$MG17&gt;0),'個別表（B表）'!$MF17+1,'個別表（B表）'!$MF17))</f>
        <v/>
      </c>
    </row>
    <row r="18" spans="2:29" ht="15" customHeight="1">
      <c r="B18" s="255" t="s">
        <v>256</v>
      </c>
      <c r="C18" s="240"/>
      <c r="D18" s="238"/>
      <c r="E18" s="238"/>
      <c r="F18" s="238"/>
      <c r="G18" s="238"/>
      <c r="H18" s="238"/>
      <c r="I18" s="238"/>
      <c r="J18" s="238"/>
      <c r="K18" s="238"/>
      <c r="L18" s="238"/>
      <c r="M18" s="238"/>
      <c r="N18" s="238"/>
      <c r="P18" s="414">
        <v>13</v>
      </c>
      <c r="Q18" s="252" t="s">
        <v>275</v>
      </c>
      <c r="R18" s="1599"/>
      <c r="S18" s="242"/>
      <c r="T18" s="241"/>
      <c r="U18" s="247"/>
      <c r="V18" s="240"/>
      <c r="W18" s="240"/>
      <c r="X18" s="238"/>
      <c r="Y18" s="327" t="s">
        <v>218</v>
      </c>
      <c r="Z18" s="328" t="s">
        <v>383</v>
      </c>
      <c r="AC18" s="100" t="str">
        <f>IF('個別表（B表）'!$MH18&gt;8,"",IF(AND('個別表（B表）'!H$14=1,'個別表（B表）'!$AE18&gt;0,'個別表（B表）'!$AC18=2,'個別表（B表）'!$MG18&gt;0),'個別表（B表）'!$MF18+1,'個別表（B表）'!$MF18))</f>
        <v/>
      </c>
    </row>
    <row r="19" spans="2:29" ht="18.649999999999999" customHeight="1">
      <c r="B19" s="413" t="s">
        <v>218</v>
      </c>
      <c r="C19" s="1600" t="s">
        <v>253</v>
      </c>
      <c r="D19" s="1601"/>
      <c r="E19" s="1601"/>
      <c r="F19" s="1602"/>
      <c r="G19" s="1603" t="s">
        <v>252</v>
      </c>
      <c r="H19" s="1604"/>
      <c r="I19" s="1604"/>
      <c r="J19" s="1604"/>
      <c r="K19" s="1604"/>
      <c r="L19" s="1604"/>
      <c r="M19" s="1604"/>
      <c r="N19" s="1605"/>
      <c r="P19" s="414">
        <v>14</v>
      </c>
      <c r="Q19" s="252" t="s">
        <v>273</v>
      </c>
      <c r="R19" s="1401" t="s">
        <v>272</v>
      </c>
      <c r="S19" s="242"/>
      <c r="T19" s="241"/>
      <c r="U19" s="247"/>
      <c r="V19" s="240"/>
      <c r="W19" s="240"/>
      <c r="X19" s="238"/>
      <c r="Y19" s="332">
        <v>1</v>
      </c>
      <c r="Z19" s="386" t="s">
        <v>380</v>
      </c>
      <c r="AC19" s="100" t="str">
        <f>IF('個別表（B表）'!$MH19&gt;8,"",IF(AND('個別表（B表）'!H$14=1,'個別表（B表）'!$AE19&gt;0,'個別表（B表）'!$AC19=2,'個別表（B表）'!$MG19&gt;0),'個別表（B表）'!$MF19+1,'個別表（B表）'!$MF19))</f>
        <v/>
      </c>
    </row>
    <row r="20" spans="2:29" ht="18.649999999999999" customHeight="1">
      <c r="B20" s="1584">
        <v>1</v>
      </c>
      <c r="C20" s="1606" t="s">
        <v>249</v>
      </c>
      <c r="D20" s="1607"/>
      <c r="E20" s="1607"/>
      <c r="F20" s="1608"/>
      <c r="G20" s="1592" t="s">
        <v>248</v>
      </c>
      <c r="H20" s="1593"/>
      <c r="I20" s="1593"/>
      <c r="J20" s="1593"/>
      <c r="K20" s="1593"/>
      <c r="L20" s="1593"/>
      <c r="M20" s="1593"/>
      <c r="N20" s="1594"/>
      <c r="P20" s="414">
        <v>15</v>
      </c>
      <c r="Q20" s="252" t="s">
        <v>270</v>
      </c>
      <c r="R20" s="1622"/>
      <c r="S20" s="242"/>
      <c r="T20" s="240"/>
      <c r="U20" s="240"/>
      <c r="V20" s="247"/>
      <c r="W20" s="247"/>
      <c r="X20" s="238"/>
      <c r="Y20" s="332">
        <v>2</v>
      </c>
      <c r="Z20" s="386" t="s">
        <v>381</v>
      </c>
      <c r="AC20" s="100" t="str">
        <f>IF('個別表（B表）'!$MH20&gt;8,"",IF(AND('個別表（B表）'!H$14=1,'個別表（B表）'!$AE20&gt;0,'個別表（B表）'!$AC20=2,'個別表（B表）'!$MG20&gt;0),'個別表（B表）'!$MF20+1,'個別表（B表）'!$MF20))</f>
        <v/>
      </c>
    </row>
    <row r="21" spans="2:29" ht="15" customHeight="1">
      <c r="B21" s="1585"/>
      <c r="C21" s="1609"/>
      <c r="D21" s="1610"/>
      <c r="E21" s="1610"/>
      <c r="F21" s="1611"/>
      <c r="G21" s="1595"/>
      <c r="H21" s="1596"/>
      <c r="I21" s="1596"/>
      <c r="J21" s="1596"/>
      <c r="K21" s="1596"/>
      <c r="L21" s="1596"/>
      <c r="M21" s="1596"/>
      <c r="N21" s="1597"/>
      <c r="P21" s="414">
        <v>16</v>
      </c>
      <c r="Q21" s="252" t="s">
        <v>269</v>
      </c>
      <c r="R21" s="1623"/>
      <c r="S21" s="242"/>
      <c r="T21" s="240" t="s">
        <v>268</v>
      </c>
      <c r="U21" s="240"/>
      <c r="V21" s="259"/>
      <c r="W21" s="259"/>
      <c r="X21" s="238"/>
      <c r="Y21" s="332">
        <v>3</v>
      </c>
      <c r="Z21" s="386" t="s">
        <v>472</v>
      </c>
      <c r="AC21" s="100" t="str">
        <f>IF('個別表（B表）'!$MH21&gt;8,"",IF(AND('個別表（B表）'!H$14=1,'個別表（B表）'!$AE21&gt;0,'個別表（B表）'!$AC21=2,'個別表（B表）'!$MG21&gt;0),'個別表（B表）'!$MF21+1,'個別表（B表）'!$MF21))</f>
        <v/>
      </c>
    </row>
    <row r="22" spans="2:29" ht="15" customHeight="1">
      <c r="B22" s="1584">
        <v>2</v>
      </c>
      <c r="C22" s="1606" t="s">
        <v>243</v>
      </c>
      <c r="D22" s="1607"/>
      <c r="E22" s="1607"/>
      <c r="F22" s="1608"/>
      <c r="G22" s="1592" t="s">
        <v>242</v>
      </c>
      <c r="H22" s="1593"/>
      <c r="I22" s="1593"/>
      <c r="J22" s="1593"/>
      <c r="K22" s="1593"/>
      <c r="L22" s="1593"/>
      <c r="M22" s="1593"/>
      <c r="N22" s="1594"/>
      <c r="P22" s="414">
        <v>17</v>
      </c>
      <c r="Q22" s="252" t="s">
        <v>267</v>
      </c>
      <c r="R22" s="1360" t="s">
        <v>266</v>
      </c>
      <c r="S22" s="242"/>
      <c r="T22" s="414" t="s">
        <v>218</v>
      </c>
      <c r="U22" s="253" t="s">
        <v>265</v>
      </c>
      <c r="V22" s="418"/>
      <c r="W22" s="254"/>
      <c r="X22" s="238"/>
      <c r="Y22" s="332">
        <v>4</v>
      </c>
      <c r="Z22" s="386" t="s">
        <v>471</v>
      </c>
      <c r="AC22" s="100" t="str">
        <f>IF('個別表（B表）'!$MH22&gt;8,"",IF(AND('個別表（B表）'!H$14=1,'個別表（B表）'!$AE22&gt;0,'個別表（B表）'!$AC22=2,'個別表（B表）'!$MG22&gt;0),'個別表（B表）'!$MF22+1,'個別表（B表）'!$MF22))</f>
        <v/>
      </c>
    </row>
    <row r="23" spans="2:29" ht="15" customHeight="1">
      <c r="B23" s="1585"/>
      <c r="C23" s="1609"/>
      <c r="D23" s="1610"/>
      <c r="E23" s="1610"/>
      <c r="F23" s="1611"/>
      <c r="G23" s="1595"/>
      <c r="H23" s="1596"/>
      <c r="I23" s="1596"/>
      <c r="J23" s="1596"/>
      <c r="K23" s="1596"/>
      <c r="L23" s="1596"/>
      <c r="M23" s="1596"/>
      <c r="N23" s="1597"/>
      <c r="P23" s="414">
        <v>18</v>
      </c>
      <c r="Q23" s="252" t="s">
        <v>264</v>
      </c>
      <c r="R23" s="1371"/>
      <c r="S23" s="242"/>
      <c r="T23" s="414">
        <v>1</v>
      </c>
      <c r="U23" s="253" t="s">
        <v>263</v>
      </c>
      <c r="V23" s="418"/>
      <c r="W23" s="254"/>
      <c r="X23" s="238"/>
      <c r="AC23" s="100" t="str">
        <f>IF('個別表（B表）'!$MH23&gt;8,"",IF(AND('個別表（B表）'!H$14=1,'個別表（B表）'!$AE23&gt;0,'個別表（B表）'!$AC23=2,'個別表（B表）'!$MG23&gt;0),'個別表（B表）'!$MF23+1,'個別表（B表）'!$MF23))</f>
        <v/>
      </c>
    </row>
    <row r="24" spans="2:29" ht="15" customHeight="1">
      <c r="B24" s="1584">
        <v>3</v>
      </c>
      <c r="C24" s="1606" t="s">
        <v>239</v>
      </c>
      <c r="D24" s="1607"/>
      <c r="E24" s="1607"/>
      <c r="F24" s="1608"/>
      <c r="G24" s="1592" t="s">
        <v>238</v>
      </c>
      <c r="H24" s="1593"/>
      <c r="I24" s="1593"/>
      <c r="J24" s="1593"/>
      <c r="K24" s="1593"/>
      <c r="L24" s="1593"/>
      <c r="M24" s="1593"/>
      <c r="N24" s="1594"/>
      <c r="P24" s="412">
        <v>19</v>
      </c>
      <c r="Q24" s="251" t="s">
        <v>262</v>
      </c>
      <c r="R24" s="1371"/>
      <c r="S24" s="242"/>
      <c r="T24" s="412">
        <v>2</v>
      </c>
      <c r="U24" s="424" t="s">
        <v>261</v>
      </c>
      <c r="V24" s="260"/>
      <c r="W24" s="423"/>
      <c r="X24" s="238"/>
      <c r="Y24" s="325" t="s">
        <v>375</v>
      </c>
      <c r="AC24" s="100" t="str">
        <f>IF('個別表（B表）'!$MH24&gt;8,"",IF(AND('個別表（B表）'!H$14=1,'個別表（B表）'!$AE24&gt;0,'個別表（B表）'!$AC24=2,'個別表（B表）'!$MG24&gt;0),'個別表（B表）'!$MF24+1,'個別表（B表）'!$MF24))</f>
        <v/>
      </c>
    </row>
    <row r="25" spans="2:29" ht="15" customHeight="1">
      <c r="B25" s="1585"/>
      <c r="C25" s="1609"/>
      <c r="D25" s="1610"/>
      <c r="E25" s="1610"/>
      <c r="F25" s="1611"/>
      <c r="G25" s="1595"/>
      <c r="H25" s="1596"/>
      <c r="I25" s="1596"/>
      <c r="J25" s="1596"/>
      <c r="K25" s="1596"/>
      <c r="L25" s="1596"/>
      <c r="M25" s="1596"/>
      <c r="N25" s="1597"/>
      <c r="P25" s="414">
        <v>20</v>
      </c>
      <c r="Q25" s="252" t="s">
        <v>260</v>
      </c>
      <c r="R25" s="1371"/>
      <c r="S25" s="242"/>
      <c r="T25" s="245">
        <v>3</v>
      </c>
      <c r="U25" s="253" t="s">
        <v>259</v>
      </c>
      <c r="V25" s="418"/>
      <c r="W25" s="254"/>
      <c r="X25" s="238"/>
      <c r="Y25" s="327" t="s">
        <v>218</v>
      </c>
      <c r="Z25" s="328" t="s">
        <v>253</v>
      </c>
      <c r="AC25" s="100" t="str">
        <f>IF('個別表（B表）'!$MH25&gt;8,"",IF(AND('個別表（B表）'!H$14=1,'個別表（B表）'!$AE25&gt;0,'個別表（B表）'!$AC25=2,'個別表（B表）'!$MG25&gt;0),'個別表（B表）'!$MF25+1,'個別表（B表）'!$MF25))</f>
        <v/>
      </c>
    </row>
    <row r="26" spans="2:29" ht="15" customHeight="1">
      <c r="B26" s="1584">
        <v>4</v>
      </c>
      <c r="C26" s="1586" t="s">
        <v>235</v>
      </c>
      <c r="D26" s="1587"/>
      <c r="E26" s="1587"/>
      <c r="F26" s="1588"/>
      <c r="G26" s="1592" t="s">
        <v>234</v>
      </c>
      <c r="H26" s="1593"/>
      <c r="I26" s="1593"/>
      <c r="J26" s="1593"/>
      <c r="K26" s="1593"/>
      <c r="L26" s="1593"/>
      <c r="M26" s="1593"/>
      <c r="N26" s="1594"/>
      <c r="O26" s="238"/>
      <c r="P26" s="421">
        <v>21</v>
      </c>
      <c r="Q26" s="422" t="s">
        <v>258</v>
      </c>
      <c r="R26" s="1371"/>
      <c r="S26" s="242"/>
      <c r="T26" s="421">
        <v>4</v>
      </c>
      <c r="U26" s="420" t="s">
        <v>257</v>
      </c>
      <c r="V26" s="259"/>
      <c r="W26" s="419"/>
      <c r="X26" s="238"/>
      <c r="Y26" s="332">
        <v>1</v>
      </c>
      <c r="Z26" s="333" t="s">
        <v>376</v>
      </c>
      <c r="AC26" s="100" t="str">
        <f>IF('個別表（B表）'!$MH26&gt;8,"",IF(AND('個別表（B表）'!H$14=1,'個別表（B表）'!$AE26&gt;0,'個別表（B表）'!$AC26=2,'個別表（B表）'!$MG26&gt;0),'個別表（B表）'!$MF26+1,'個別表（B表）'!$MF26))</f>
        <v/>
      </c>
    </row>
    <row r="27" spans="2:29" ht="15" customHeight="1">
      <c r="B27" s="1585"/>
      <c r="C27" s="1589"/>
      <c r="D27" s="1590"/>
      <c r="E27" s="1590"/>
      <c r="F27" s="1591"/>
      <c r="G27" s="1595"/>
      <c r="H27" s="1596"/>
      <c r="I27" s="1596"/>
      <c r="J27" s="1596"/>
      <c r="K27" s="1596"/>
      <c r="L27" s="1596"/>
      <c r="M27" s="1596"/>
      <c r="N27" s="1597"/>
      <c r="O27" s="416"/>
      <c r="P27" s="414">
        <v>22</v>
      </c>
      <c r="Q27" s="252" t="s">
        <v>255</v>
      </c>
      <c r="R27" s="1371"/>
      <c r="S27" s="242"/>
      <c r="T27" s="414">
        <v>5</v>
      </c>
      <c r="U27" s="253" t="s">
        <v>254</v>
      </c>
      <c r="V27" s="418"/>
      <c r="W27" s="254"/>
      <c r="X27" s="238"/>
      <c r="Y27" s="332">
        <v>2</v>
      </c>
      <c r="Z27" s="333" t="s">
        <v>377</v>
      </c>
      <c r="AC27" s="100" t="str">
        <f>IF('個別表（B表）'!$MH27&gt;8,"",IF(AND('個別表（B表）'!H$14=1,'個別表（B表）'!$AE27&gt;0,'個別表（B表）'!$AC27=2,'個別表（B表）'!$MG27&gt;0),'個別表（B表）'!$MF27+1,'個別表（B表）'!$MF27))</f>
        <v/>
      </c>
    </row>
    <row r="28" spans="2:29" ht="15" customHeight="1">
      <c r="B28" s="1584">
        <v>5</v>
      </c>
      <c r="C28" s="1586" t="s">
        <v>230</v>
      </c>
      <c r="D28" s="1587"/>
      <c r="E28" s="1587"/>
      <c r="F28" s="1588"/>
      <c r="G28" s="1592" t="s">
        <v>229</v>
      </c>
      <c r="H28" s="1593"/>
      <c r="I28" s="1593"/>
      <c r="J28" s="1593"/>
      <c r="K28" s="1593"/>
      <c r="L28" s="1593"/>
      <c r="M28" s="1593"/>
      <c r="N28" s="1594"/>
      <c r="O28" s="416"/>
      <c r="P28" s="414">
        <v>23</v>
      </c>
      <c r="Q28" s="252" t="s">
        <v>251</v>
      </c>
      <c r="R28" s="1371"/>
      <c r="S28" s="242"/>
      <c r="T28" s="414">
        <v>6</v>
      </c>
      <c r="U28" s="253" t="s">
        <v>250</v>
      </c>
      <c r="V28" s="418"/>
      <c r="W28" s="254"/>
      <c r="X28" s="238"/>
      <c r="Y28" s="332">
        <v>3</v>
      </c>
      <c r="Z28" s="333" t="s">
        <v>378</v>
      </c>
      <c r="AC28" s="100" t="str">
        <f>IF('個別表（B表）'!$MH28&gt;8,"",IF(AND('個別表（B表）'!H$14=1,'個別表（B表）'!$AE28&gt;0,'個別表（B表）'!$AC28=2,'個別表（B表）'!$MG28&gt;0),'個別表（B表）'!$MF28+1,'個別表（B表）'!$MF28))</f>
        <v/>
      </c>
    </row>
    <row r="29" spans="2:29" ht="15" customHeight="1">
      <c r="B29" s="1585"/>
      <c r="C29" s="1589"/>
      <c r="D29" s="1590"/>
      <c r="E29" s="1590"/>
      <c r="F29" s="1591"/>
      <c r="G29" s="1595"/>
      <c r="H29" s="1596"/>
      <c r="I29" s="1596"/>
      <c r="J29" s="1596"/>
      <c r="K29" s="1596"/>
      <c r="L29" s="1596"/>
      <c r="M29" s="1596"/>
      <c r="N29" s="1597"/>
      <c r="O29" s="416"/>
      <c r="P29" s="414">
        <v>24</v>
      </c>
      <c r="Q29" s="252" t="s">
        <v>247</v>
      </c>
      <c r="R29" s="1371"/>
      <c r="S29" s="242"/>
      <c r="T29" s="414">
        <v>7</v>
      </c>
      <c r="U29" s="253" t="s">
        <v>246</v>
      </c>
      <c r="V29" s="418"/>
      <c r="W29" s="254"/>
      <c r="X29" s="238"/>
      <c r="Y29" s="332">
        <v>4</v>
      </c>
      <c r="Z29" s="333" t="s">
        <v>379</v>
      </c>
      <c r="AC29" s="100" t="str">
        <f>IF('個別表（B表）'!$MH29&gt;8,"",IF(AND('個別表（B表）'!H$14=1,'個別表（B表）'!$AE29&gt;0,'個別表（B表）'!$AC29=2,'個別表（B表）'!$MG29&gt;0),'個別表（B表）'!$MF29+1,'個別表（B表）'!$MF29))</f>
        <v/>
      </c>
    </row>
    <row r="30" spans="2:29" ht="15" customHeight="1">
      <c r="B30" s="1584">
        <v>6</v>
      </c>
      <c r="C30" s="1586" t="s">
        <v>226</v>
      </c>
      <c r="D30" s="1587"/>
      <c r="E30" s="1587"/>
      <c r="F30" s="1588"/>
      <c r="G30" s="1592" t="s">
        <v>225</v>
      </c>
      <c r="H30" s="1593"/>
      <c r="I30" s="1593"/>
      <c r="J30" s="1593"/>
      <c r="K30" s="1593"/>
      <c r="L30" s="1593"/>
      <c r="M30" s="1593"/>
      <c r="N30" s="1594"/>
      <c r="O30" s="416"/>
      <c r="P30" s="414">
        <v>25</v>
      </c>
      <c r="Q30" s="252" t="s">
        <v>245</v>
      </c>
      <c r="R30" s="1599"/>
      <c r="S30" s="242"/>
      <c r="T30" s="414">
        <v>8</v>
      </c>
      <c r="U30" s="253" t="s">
        <v>244</v>
      </c>
      <c r="V30" s="417"/>
      <c r="W30" s="243"/>
      <c r="X30" s="238"/>
      <c r="AC30" s="100" t="str">
        <f>IF('個別表（B表）'!$MH30&gt;8,"",IF(AND('個別表（B表）'!H$14=1,'個別表（B表）'!$AE30&gt;0,'個別表（B表）'!$AC30=2,'個別表（B表）'!$MG30&gt;0),'個別表（B表）'!$MF30+1,'個別表（B表）'!$MF30))</f>
        <v/>
      </c>
    </row>
    <row r="31" spans="2:29" ht="15" customHeight="1">
      <c r="B31" s="1585"/>
      <c r="C31" s="1589"/>
      <c r="D31" s="1590"/>
      <c r="E31" s="1590"/>
      <c r="F31" s="1591"/>
      <c r="G31" s="1595"/>
      <c r="H31" s="1596"/>
      <c r="I31" s="1596"/>
      <c r="J31" s="1596"/>
      <c r="K31" s="1596"/>
      <c r="L31" s="1596"/>
      <c r="M31" s="1596"/>
      <c r="N31" s="1597"/>
      <c r="O31" s="416"/>
      <c r="P31" s="414">
        <v>26</v>
      </c>
      <c r="Q31" s="252" t="s">
        <v>241</v>
      </c>
      <c r="R31" s="1360" t="s">
        <v>201</v>
      </c>
      <c r="S31" s="242"/>
      <c r="T31" s="241"/>
      <c r="U31" s="247"/>
      <c r="V31" s="240"/>
      <c r="W31" s="240"/>
      <c r="X31" s="238"/>
      <c r="Y31" s="325" t="s">
        <v>382</v>
      </c>
      <c r="AC31" s="100" t="str">
        <f>IF('個別表（B表）'!$MH31&gt;8,"",IF(AND('個別表（B表）'!H$14=1,'個別表（B表）'!$AE31&gt;0,'個別表（B表）'!$AC31=2,'個別表（B表）'!$MG31&gt;0),'個別表（B表）'!$MF31+1,'個別表（B表）'!$MF31))</f>
        <v/>
      </c>
    </row>
    <row r="32" spans="2:29" ht="15" customHeight="1">
      <c r="B32" s="1584">
        <v>7</v>
      </c>
      <c r="C32" s="1586" t="s">
        <v>223</v>
      </c>
      <c r="D32" s="1587"/>
      <c r="E32" s="1587"/>
      <c r="F32" s="1588"/>
      <c r="G32" s="1592" t="s">
        <v>222</v>
      </c>
      <c r="H32" s="1593"/>
      <c r="I32" s="1593"/>
      <c r="J32" s="1593"/>
      <c r="K32" s="1593"/>
      <c r="L32" s="1593"/>
      <c r="M32" s="1593"/>
      <c r="N32" s="1594"/>
      <c r="O32" s="416"/>
      <c r="P32" s="414">
        <v>27</v>
      </c>
      <c r="Q32" s="252" t="s">
        <v>240</v>
      </c>
      <c r="R32" s="1371"/>
      <c r="S32" s="242"/>
      <c r="T32" s="241"/>
      <c r="U32" s="240"/>
      <c r="V32" s="240"/>
      <c r="W32" s="240"/>
      <c r="X32" s="238"/>
      <c r="Y32" s="327" t="s">
        <v>218</v>
      </c>
      <c r="Z32" s="328" t="s">
        <v>253</v>
      </c>
      <c r="AC32" s="100" t="str">
        <f>IF('個別表（B表）'!$MH32&gt;8,"",IF(AND('個別表（B表）'!H$14=1,'個別表（B表）'!$AE32&gt;0,'個別表（B表）'!$AC32=2,'個別表（B表）'!$MG32&gt;0),'個別表（B表）'!$MF32+1,'個別表（B表）'!$MF32))</f>
        <v/>
      </c>
    </row>
    <row r="33" spans="2:29" ht="15" customHeight="1">
      <c r="B33" s="1585"/>
      <c r="C33" s="1589"/>
      <c r="D33" s="1590"/>
      <c r="E33" s="1590"/>
      <c r="F33" s="1591"/>
      <c r="G33" s="1595"/>
      <c r="H33" s="1596"/>
      <c r="I33" s="1596"/>
      <c r="J33" s="1596"/>
      <c r="K33" s="1596"/>
      <c r="L33" s="1596"/>
      <c r="M33" s="1596"/>
      <c r="N33" s="1597"/>
      <c r="O33" s="416"/>
      <c r="P33" s="414">
        <v>28</v>
      </c>
      <c r="Q33" s="252" t="s">
        <v>237</v>
      </c>
      <c r="R33" s="1371"/>
      <c r="S33" s="242"/>
      <c r="T33" s="241"/>
      <c r="U33" s="240"/>
      <c r="V33" s="240"/>
      <c r="W33" s="240"/>
      <c r="X33" s="238"/>
      <c r="Y33" s="332">
        <v>1</v>
      </c>
      <c r="Z33" s="333" t="s">
        <v>622</v>
      </c>
      <c r="AC33" s="100" t="str">
        <f>IF('個別表（B表）'!$MH33&gt;8,"",IF(AND('個別表（B表）'!H$14=1,'個別表（B表）'!$AE33&gt;0,'個別表（B表）'!$AC33=2,'個別表（B表）'!$MG33&gt;0),'個別表（B表）'!$MF33+1,'個別表（B表）'!$MF33))</f>
        <v/>
      </c>
    </row>
    <row r="34" spans="2:29" ht="15" customHeight="1">
      <c r="B34" s="1584">
        <v>8</v>
      </c>
      <c r="C34" s="1586" t="s">
        <v>220</v>
      </c>
      <c r="D34" s="1587"/>
      <c r="E34" s="1587"/>
      <c r="F34" s="1588"/>
      <c r="G34" s="1592" t="s">
        <v>219</v>
      </c>
      <c r="H34" s="1593"/>
      <c r="I34" s="1593"/>
      <c r="J34" s="1593"/>
      <c r="K34" s="1593"/>
      <c r="L34" s="1593"/>
      <c r="M34" s="1593"/>
      <c r="N34" s="1594"/>
      <c r="O34" s="416"/>
      <c r="P34" s="414">
        <v>29</v>
      </c>
      <c r="Q34" s="252" t="s">
        <v>236</v>
      </c>
      <c r="R34" s="1599"/>
      <c r="S34" s="242"/>
      <c r="T34" s="241"/>
      <c r="U34" s="240"/>
      <c r="V34" s="240"/>
      <c r="W34" s="240"/>
      <c r="X34" s="238"/>
      <c r="Y34" s="332">
        <v>2</v>
      </c>
      <c r="Z34" s="333" t="s">
        <v>384</v>
      </c>
      <c r="AC34" s="100" t="str">
        <f>IF('個別表（B表）'!$MH34&gt;8,"",IF(AND('個別表（B表）'!H$14=1,'個別表（B表）'!$AE34&gt;0,'個別表（B表）'!$AC34=2,'個別表（B表）'!$MG34&gt;0),'個別表（B表）'!$MF34+1,'個別表（B表）'!$MF34))</f>
        <v/>
      </c>
    </row>
    <row r="35" spans="2:29" ht="15" customHeight="1">
      <c r="B35" s="1585"/>
      <c r="C35" s="1589"/>
      <c r="D35" s="1590"/>
      <c r="E35" s="1590"/>
      <c r="F35" s="1591"/>
      <c r="G35" s="1595"/>
      <c r="H35" s="1596"/>
      <c r="I35" s="1596"/>
      <c r="J35" s="1596"/>
      <c r="K35" s="1596"/>
      <c r="L35" s="1596"/>
      <c r="M35" s="1596"/>
      <c r="N35" s="1597"/>
      <c r="O35" s="416"/>
      <c r="P35" s="414">
        <v>30</v>
      </c>
      <c r="Q35" s="252" t="s">
        <v>233</v>
      </c>
      <c r="R35" s="1598" t="s">
        <v>232</v>
      </c>
      <c r="S35" s="242"/>
      <c r="T35" s="241"/>
      <c r="U35" s="240"/>
      <c r="V35" s="240"/>
      <c r="W35" s="240"/>
      <c r="X35" s="238"/>
      <c r="AC35" s="100" t="str">
        <f>IF('個別表（B表）'!$MH35&gt;8,"",IF(AND('個別表（B表）'!H$14=1,'個別表（B表）'!$AE35&gt;0,'個別表（B表）'!$AC35=2,'個別表（B表）'!$MG35&gt;0),'個別表（B表）'!$MF35+1,'個別表（B表）'!$MF35))</f>
        <v/>
      </c>
    </row>
    <row r="36" spans="2:29" ht="15" customHeight="1">
      <c r="B36" s="1584">
        <v>9</v>
      </c>
      <c r="C36" s="1586" t="s">
        <v>215</v>
      </c>
      <c r="D36" s="1587"/>
      <c r="E36" s="1587"/>
      <c r="F36" s="1588"/>
      <c r="G36" s="1592" t="s">
        <v>214</v>
      </c>
      <c r="H36" s="1593"/>
      <c r="I36" s="1593"/>
      <c r="J36" s="1593"/>
      <c r="K36" s="1593"/>
      <c r="L36" s="1593"/>
      <c r="M36" s="1593"/>
      <c r="N36" s="1594"/>
      <c r="O36" s="416"/>
      <c r="P36" s="414">
        <v>31</v>
      </c>
      <c r="Q36" s="252" t="s">
        <v>231</v>
      </c>
      <c r="R36" s="1598"/>
      <c r="S36" s="242"/>
      <c r="T36" s="241"/>
      <c r="U36" s="240"/>
      <c r="V36" s="240"/>
      <c r="W36" s="240"/>
      <c r="X36" s="238"/>
      <c r="AC36" s="100" t="str">
        <f>IF('個別表（B表）'!$MH36&gt;8,"",IF(AND('個別表（B表）'!H$14=1,'個別表（B表）'!$AE36&gt;0,'個別表（B表）'!$AC36=2,'個別表（B表）'!$MG36&gt;0),'個別表（B表）'!$MF36+1,'個別表（B表）'!$MF36))</f>
        <v/>
      </c>
    </row>
    <row r="37" spans="2:29" ht="15" customHeight="1">
      <c r="B37" s="1585"/>
      <c r="C37" s="1589"/>
      <c r="D37" s="1590"/>
      <c r="E37" s="1590"/>
      <c r="F37" s="1591"/>
      <c r="G37" s="1595"/>
      <c r="H37" s="1596"/>
      <c r="I37" s="1596"/>
      <c r="J37" s="1596"/>
      <c r="K37" s="1596"/>
      <c r="L37" s="1596"/>
      <c r="M37" s="1596"/>
      <c r="N37" s="1597"/>
      <c r="O37" s="416"/>
      <c r="P37" s="414">
        <v>32</v>
      </c>
      <c r="Q37" s="252" t="s">
        <v>228</v>
      </c>
      <c r="R37" s="1598"/>
      <c r="S37" s="242"/>
      <c r="T37" s="241"/>
      <c r="U37" s="240"/>
      <c r="V37" s="240"/>
      <c r="W37" s="240"/>
      <c r="X37" s="238"/>
      <c r="AC37" s="100" t="str">
        <f>IF('個別表（B表）'!$MH37&gt;8,"",IF(AND('個別表（B表）'!H$14=1,'個別表（B表）'!$AE37&gt;0,'個別表（B表）'!$AC37=2,'個別表（B表）'!$MG37&gt;0),'個別表（B表）'!$MF37+1,'個別表（B表）'!$MF37))</f>
        <v/>
      </c>
    </row>
    <row r="38" spans="2:29" ht="15" customHeight="1">
      <c r="B38" s="1584">
        <v>10</v>
      </c>
      <c r="C38" s="1586" t="s">
        <v>211</v>
      </c>
      <c r="D38" s="1587"/>
      <c r="E38" s="1587"/>
      <c r="F38" s="1588"/>
      <c r="G38" s="1592" t="s">
        <v>210</v>
      </c>
      <c r="H38" s="1593"/>
      <c r="I38" s="1593"/>
      <c r="J38" s="1593"/>
      <c r="K38" s="1593"/>
      <c r="L38" s="1593"/>
      <c r="M38" s="1593"/>
      <c r="N38" s="1594"/>
      <c r="O38" s="416"/>
      <c r="P38" s="414">
        <v>33</v>
      </c>
      <c r="Q38" s="252" t="s">
        <v>227</v>
      </c>
      <c r="R38" s="1598"/>
      <c r="S38" s="242"/>
      <c r="T38" s="241"/>
      <c r="U38" s="240"/>
      <c r="V38" s="240"/>
      <c r="W38" s="240"/>
      <c r="X38" s="238"/>
      <c r="AC38" s="100" t="str">
        <f>IF('個別表（B表）'!$MH38&gt;8,"",IF(AND('個別表（B表）'!H$14=1,'個別表（B表）'!$AE38&gt;0,'個別表（B表）'!$AC38=2,'個別表（B表）'!$MG38&gt;0),'個別表（B表）'!$MF38+1,'個別表（B表）'!$MF38))</f>
        <v/>
      </c>
    </row>
    <row r="39" spans="2:29" ht="15" customHeight="1">
      <c r="B39" s="1585"/>
      <c r="C39" s="1589"/>
      <c r="D39" s="1590"/>
      <c r="E39" s="1590"/>
      <c r="F39" s="1591"/>
      <c r="G39" s="1595"/>
      <c r="H39" s="1596"/>
      <c r="I39" s="1596"/>
      <c r="J39" s="1596"/>
      <c r="K39" s="1596"/>
      <c r="L39" s="1596"/>
      <c r="M39" s="1596"/>
      <c r="N39" s="1597"/>
      <c r="O39" s="416"/>
      <c r="P39" s="412">
        <v>34</v>
      </c>
      <c r="Q39" s="251" t="s">
        <v>224</v>
      </c>
      <c r="R39" s="1598"/>
      <c r="S39" s="242"/>
      <c r="T39" s="241"/>
      <c r="U39" s="240"/>
      <c r="V39" s="240"/>
      <c r="W39" s="240"/>
      <c r="X39" s="238"/>
      <c r="AC39" s="100" t="str">
        <f>IF('個別表（B表）'!$MH39&gt;8,"",IF(AND('個別表（B表）'!H$14=1,'個別表（B表）'!$AE39&gt;0,'個別表（B表）'!$AC39=2,'個別表（B表）'!$MG39&gt;0),'個別表（B表）'!$MF39+1,'個別表（B表）'!$MF39))</f>
        <v/>
      </c>
    </row>
    <row r="40" spans="2:29" ht="15" customHeight="1">
      <c r="B40" s="1584">
        <v>11</v>
      </c>
      <c r="C40" s="1586" t="s">
        <v>207</v>
      </c>
      <c r="D40" s="1587"/>
      <c r="E40" s="1587"/>
      <c r="F40" s="1588"/>
      <c r="G40" s="1592" t="s">
        <v>206</v>
      </c>
      <c r="H40" s="1593"/>
      <c r="I40" s="1593"/>
      <c r="J40" s="1593"/>
      <c r="K40" s="1593"/>
      <c r="L40" s="1593"/>
      <c r="M40" s="1593"/>
      <c r="N40" s="1594"/>
      <c r="O40" s="416"/>
      <c r="P40" s="250"/>
      <c r="Q40" s="249"/>
      <c r="R40" s="248"/>
      <c r="S40" s="242"/>
      <c r="T40" s="241"/>
      <c r="U40" s="240"/>
      <c r="V40" s="240"/>
      <c r="W40" s="240"/>
      <c r="X40" s="238"/>
      <c r="AC40" s="100" t="str">
        <f>IF('個別表（B表）'!$MH40&gt;8,"",IF(AND('個別表（B表）'!H$14=1,'個別表（B表）'!$AE40&gt;0,'個別表（B表）'!$AC40=2,'個別表（B表）'!$MG40&gt;0),'個別表（B表）'!$MF40+1,'個別表（B表）'!$MF40))</f>
        <v/>
      </c>
    </row>
    <row r="41" spans="2:29" ht="15" customHeight="1">
      <c r="B41" s="1585"/>
      <c r="C41" s="1589"/>
      <c r="D41" s="1590"/>
      <c r="E41" s="1590"/>
      <c r="F41" s="1591"/>
      <c r="G41" s="1595"/>
      <c r="H41" s="1596"/>
      <c r="I41" s="1596"/>
      <c r="J41" s="1596"/>
      <c r="K41" s="1596"/>
      <c r="L41" s="1596"/>
      <c r="M41" s="1596"/>
      <c r="N41" s="1597"/>
      <c r="O41" s="416"/>
      <c r="P41" s="247" t="s">
        <v>221</v>
      </c>
      <c r="Q41" s="240"/>
      <c r="R41" s="246"/>
      <c r="S41" s="242"/>
      <c r="T41" s="241"/>
      <c r="U41" s="240"/>
      <c r="V41" s="240"/>
      <c r="W41" s="240"/>
      <c r="X41" s="238"/>
      <c r="AC41" s="100" t="str">
        <f>IF('個別表（B表）'!$MH41&gt;8,"",IF(AND('個別表（B表）'!H$14=1,'個別表（B表）'!$AE41&gt;0,'個別表（B表）'!$AC41=2,'個別表（B表）'!$MG41&gt;0),'個別表（B表）'!$MF41+1,'個別表（B表）'!$MF41))</f>
        <v/>
      </c>
    </row>
    <row r="42" spans="2:29" ht="15" customHeight="1">
      <c r="B42" s="1584">
        <v>12</v>
      </c>
      <c r="C42" s="1586" t="s">
        <v>205</v>
      </c>
      <c r="D42" s="1587"/>
      <c r="E42" s="1587"/>
      <c r="F42" s="1588"/>
      <c r="G42" s="1592" t="s">
        <v>204</v>
      </c>
      <c r="H42" s="1593"/>
      <c r="I42" s="1593"/>
      <c r="J42" s="1593"/>
      <c r="K42" s="1593"/>
      <c r="L42" s="1593"/>
      <c r="M42" s="1593"/>
      <c r="N42" s="1594"/>
      <c r="O42" s="416"/>
      <c r="P42" s="414" t="s">
        <v>218</v>
      </c>
      <c r="Q42" s="245" t="s">
        <v>217</v>
      </c>
      <c r="R42" s="243"/>
      <c r="S42" s="242"/>
      <c r="T42" s="241"/>
      <c r="U42" s="240"/>
      <c r="V42" s="240"/>
      <c r="W42" s="240"/>
      <c r="X42" s="238"/>
      <c r="AC42" s="100" t="str">
        <f>IF('個別表（B表）'!$MH42&gt;8,"",IF(AND('個別表（B表）'!H$14=1,'個別表（B表）'!$AE42&gt;0,'個別表（B表）'!$AC42=2,'個別表（B表）'!$MG42&gt;0),'個別表（B表）'!$MF42+1,'個別表（B表）'!$MF42))</f>
        <v/>
      </c>
    </row>
    <row r="43" spans="2:29" ht="15" customHeight="1">
      <c r="B43" s="1585"/>
      <c r="C43" s="1589"/>
      <c r="D43" s="1590"/>
      <c r="E43" s="1590"/>
      <c r="F43" s="1591"/>
      <c r="G43" s="1595"/>
      <c r="H43" s="1596"/>
      <c r="I43" s="1596"/>
      <c r="J43" s="1596"/>
      <c r="K43" s="1596"/>
      <c r="L43" s="1596"/>
      <c r="M43" s="1596"/>
      <c r="N43" s="1597"/>
      <c r="O43" s="416"/>
      <c r="P43" s="414">
        <v>1</v>
      </c>
      <c r="Q43" s="244" t="s">
        <v>216</v>
      </c>
      <c r="R43" s="243"/>
      <c r="S43" s="242"/>
      <c r="T43" s="241"/>
      <c r="U43" s="240"/>
      <c r="V43" s="240"/>
      <c r="W43" s="240"/>
      <c r="X43" s="238"/>
      <c r="AC43" s="100" t="str">
        <f>IF('個別表（B表）'!$MH43&gt;8,"",IF(AND('個別表（B表）'!H$14=1,'個別表（B表）'!$AE43&gt;0,'個別表（B表）'!$AC43=2,'個別表（B表）'!$MG43&gt;0),'個別表（B表）'!$MF43+1,'個別表（B表）'!$MF43))</f>
        <v/>
      </c>
    </row>
    <row r="44" spans="2:29" ht="15" customHeight="1">
      <c r="B44" s="1584">
        <v>13</v>
      </c>
      <c r="C44" s="1586" t="s">
        <v>203</v>
      </c>
      <c r="D44" s="1587"/>
      <c r="E44" s="1587"/>
      <c r="F44" s="1588"/>
      <c r="G44" s="1592" t="s">
        <v>202</v>
      </c>
      <c r="H44" s="1593"/>
      <c r="I44" s="1593"/>
      <c r="J44" s="1593"/>
      <c r="K44" s="1593"/>
      <c r="L44" s="1593"/>
      <c r="M44" s="1593"/>
      <c r="N44" s="1594"/>
      <c r="O44" s="416"/>
      <c r="P44" s="414">
        <v>2</v>
      </c>
      <c r="Q44" s="244" t="s">
        <v>213</v>
      </c>
      <c r="R44" s="243"/>
      <c r="S44" s="242"/>
      <c r="T44" s="241"/>
      <c r="U44" s="240"/>
      <c r="V44" s="240"/>
      <c r="W44" s="240"/>
      <c r="X44" s="238"/>
      <c r="AC44" s="100" t="str">
        <f>IF('個別表（B表）'!$MH44&gt;8,"",IF(AND('個別表（B表）'!H$14=1,'個別表（B表）'!$AE44&gt;0,'個別表（B表）'!$AC44=2,'個別表（B表）'!$MG44&gt;0),'個別表（B表）'!$MF44+1,'個別表（B表）'!$MF44))</f>
        <v/>
      </c>
    </row>
    <row r="45" spans="2:29" ht="15" customHeight="1">
      <c r="B45" s="1585"/>
      <c r="C45" s="1589"/>
      <c r="D45" s="1590"/>
      <c r="E45" s="1590"/>
      <c r="F45" s="1591"/>
      <c r="G45" s="1595"/>
      <c r="H45" s="1596"/>
      <c r="I45" s="1596"/>
      <c r="J45" s="1596"/>
      <c r="K45" s="1596"/>
      <c r="L45" s="1596"/>
      <c r="M45" s="1596"/>
      <c r="N45" s="1597"/>
      <c r="O45" s="416"/>
      <c r="P45" s="414">
        <v>3</v>
      </c>
      <c r="Q45" s="244" t="s">
        <v>212</v>
      </c>
      <c r="R45" s="243"/>
      <c r="S45" s="242"/>
      <c r="T45" s="241"/>
      <c r="U45" s="240"/>
      <c r="V45" s="240"/>
      <c r="W45" s="240"/>
      <c r="X45" s="238"/>
      <c r="AC45" s="100" t="str">
        <f>IF('個別表（B表）'!$MH45&gt;8,"",IF(AND('個別表（B表）'!H$14=1,'個別表（B表）'!$AE45&gt;0,'個別表（B表）'!$AC45=2,'個別表（B表）'!$MG45&gt;0),'個別表（B表）'!$MF45+1,'個別表（B表）'!$MF45))</f>
        <v/>
      </c>
    </row>
    <row r="46" spans="2:29" ht="15" customHeight="1">
      <c r="B46" s="1584">
        <v>14</v>
      </c>
      <c r="C46" s="1586" t="s">
        <v>201</v>
      </c>
      <c r="D46" s="1587"/>
      <c r="E46" s="1587"/>
      <c r="F46" s="1588"/>
      <c r="G46" s="1592" t="s">
        <v>200</v>
      </c>
      <c r="H46" s="1593"/>
      <c r="I46" s="1593"/>
      <c r="J46" s="1593"/>
      <c r="K46" s="1593"/>
      <c r="L46" s="1593"/>
      <c r="M46" s="1593"/>
      <c r="N46" s="1594"/>
      <c r="O46" s="416"/>
      <c r="P46" s="414">
        <v>4</v>
      </c>
      <c r="Q46" s="244" t="s">
        <v>209</v>
      </c>
      <c r="R46" s="243"/>
      <c r="S46" s="242"/>
      <c r="T46" s="241"/>
      <c r="U46" s="240"/>
      <c r="V46" s="240"/>
      <c r="W46" s="240"/>
      <c r="X46" s="238"/>
      <c r="AC46" s="100" t="str">
        <f>IF('個別表（B表）'!$MH46&gt;8,"",IF(AND('個別表（B表）'!H$14=1,'個別表（B表）'!$AE46&gt;0,'個別表（B表）'!$AC46=2,'個別表（B表）'!$MG46&gt;0),'個別表（B表）'!$MF46+1,'個別表（B表）'!$MF46))</f>
        <v/>
      </c>
    </row>
    <row r="47" spans="2:29" ht="15" customHeight="1">
      <c r="B47" s="1585"/>
      <c r="C47" s="1589"/>
      <c r="D47" s="1590"/>
      <c r="E47" s="1590"/>
      <c r="F47" s="1591"/>
      <c r="G47" s="1595"/>
      <c r="H47" s="1596"/>
      <c r="I47" s="1596"/>
      <c r="J47" s="1596"/>
      <c r="K47" s="1596"/>
      <c r="L47" s="1596"/>
      <c r="M47" s="1596"/>
      <c r="N47" s="1597"/>
      <c r="O47" s="416"/>
      <c r="P47" s="414">
        <v>5</v>
      </c>
      <c r="Q47" s="244" t="s">
        <v>208</v>
      </c>
      <c r="R47" s="243"/>
      <c r="S47" s="242"/>
      <c r="T47" s="241"/>
      <c r="U47" s="240"/>
      <c r="V47" s="240"/>
      <c r="W47" s="240"/>
      <c r="X47" s="238"/>
      <c r="AC47" s="100" t="str">
        <f>IF('個別表（B表）'!$MH47&gt;8,"",IF(AND('個別表（B表）'!H$14=1,'個別表（B表）'!$AE47&gt;0,'個別表（B表）'!$AC47=2,'個別表（B表）'!$MG47&gt;0),'個別表（B表）'!$MF47+1,'個別表（B表）'!$MF47))</f>
        <v/>
      </c>
    </row>
    <row r="48" spans="2:29" ht="15" customHeight="1">
      <c r="O48" s="416"/>
      <c r="P48" s="414">
        <v>6</v>
      </c>
      <c r="Q48" s="244" t="s">
        <v>201</v>
      </c>
      <c r="R48" s="243"/>
      <c r="S48" s="242"/>
      <c r="T48" s="241"/>
      <c r="U48" s="240"/>
      <c r="V48" s="240"/>
      <c r="W48" s="240"/>
      <c r="X48" s="238"/>
      <c r="AC48" s="100" t="str">
        <f>IF('個別表（B表）'!$MH48&gt;8,"",IF(AND('個別表（B表）'!H$14=1,'個別表（B表）'!$AE48&gt;0,'個別表（B表）'!$AC48=2,'個別表（B表）'!$MG48&gt;0),'個別表（B表）'!$MF48+1,'個別表（B表）'!$MF48))</f>
        <v/>
      </c>
    </row>
    <row r="49" spans="2:29" s="325" customFormat="1" ht="15" customHeight="1">
      <c r="B49" s="100"/>
      <c r="C49" s="100"/>
      <c r="D49" s="100"/>
      <c r="E49" s="100"/>
      <c r="F49" s="100"/>
      <c r="G49" s="100"/>
      <c r="H49" s="100"/>
      <c r="I49" s="100"/>
      <c r="J49" s="100"/>
      <c r="K49" s="100"/>
      <c r="L49" s="100"/>
      <c r="M49" s="100"/>
      <c r="N49" s="100"/>
      <c r="O49" s="416"/>
      <c r="P49" s="100"/>
      <c r="Q49" s="100"/>
      <c r="R49" s="100"/>
      <c r="S49" s="242"/>
      <c r="T49" s="241"/>
      <c r="U49" s="240"/>
      <c r="V49" s="240"/>
      <c r="W49" s="240"/>
      <c r="X49" s="238"/>
      <c r="AC49" s="100" t="str">
        <f>IF('個別表（B表）'!$MH49&gt;8,"",IF(AND('個別表（B表）'!H$14=1,'個別表（B表）'!$AE49&gt;0,'個別表（B表）'!$AC49=2,'個別表（B表）'!$MG49&gt;0),'個別表（B表）'!$MF49+1,'個別表（B表）'!$MF49))</f>
        <v/>
      </c>
    </row>
    <row r="50" spans="2:29" s="325" customFormat="1" ht="15" customHeight="1">
      <c r="B50" s="100"/>
      <c r="C50" s="100"/>
      <c r="D50" s="100"/>
      <c r="E50" s="100"/>
      <c r="F50" s="100"/>
      <c r="G50" s="100"/>
      <c r="H50" s="100"/>
      <c r="I50" s="100"/>
      <c r="J50" s="100"/>
      <c r="K50" s="100"/>
      <c r="L50" s="100"/>
      <c r="M50" s="100"/>
      <c r="N50" s="100"/>
      <c r="O50" s="416"/>
      <c r="P50" s="100"/>
      <c r="Q50" s="100"/>
      <c r="R50" s="100"/>
      <c r="S50" s="242"/>
      <c r="T50" s="241"/>
      <c r="U50" s="240"/>
      <c r="V50" s="240"/>
      <c r="W50" s="240"/>
      <c r="X50" s="238"/>
      <c r="AC50" s="100" t="str">
        <f>IF('個別表（B表）'!$MH50&gt;8,"",IF(AND('個別表（B表）'!H$14=1,'個別表（B表）'!$AE50&gt;0,'個別表（B表）'!$AC50=2,'個別表（B表）'!$MG50&gt;0),'個別表（B表）'!$MF50+1,'個別表（B表）'!$MF50))</f>
        <v/>
      </c>
    </row>
    <row r="51" spans="2:29" s="325" customFormat="1" ht="15" customHeight="1">
      <c r="B51" s="100"/>
      <c r="C51" s="100"/>
      <c r="D51" s="100"/>
      <c r="E51" s="100"/>
      <c r="F51" s="100"/>
      <c r="G51" s="100"/>
      <c r="H51" s="100"/>
      <c r="I51" s="100"/>
      <c r="J51" s="100"/>
      <c r="K51" s="100"/>
      <c r="L51" s="100"/>
      <c r="M51" s="100"/>
      <c r="N51" s="100"/>
      <c r="O51" s="416"/>
      <c r="P51" s="100"/>
      <c r="Q51" s="100"/>
      <c r="R51" s="100"/>
      <c r="S51" s="242"/>
      <c r="T51" s="241"/>
      <c r="U51" s="240"/>
      <c r="V51" s="240"/>
      <c r="W51" s="240"/>
      <c r="X51" s="238"/>
      <c r="AC51" s="100" t="str">
        <f>IF('個別表（B表）'!$MH51&gt;8,"",IF(AND('個別表（B表）'!H$14=1,'個別表（B表）'!$AE51&gt;0,'個別表（B表）'!$AC51=2,'個別表（B表）'!$MG51&gt;0),'個別表（B表）'!$MF51+1,'個別表（B表）'!$MF51))</f>
        <v/>
      </c>
    </row>
    <row r="52" spans="2:29" s="325" customFormat="1" ht="15" customHeight="1">
      <c r="B52" s="100"/>
      <c r="C52" s="100"/>
      <c r="D52" s="100"/>
      <c r="E52" s="100"/>
      <c r="F52" s="100"/>
      <c r="G52" s="100"/>
      <c r="H52" s="100"/>
      <c r="I52" s="100"/>
      <c r="J52" s="100"/>
      <c r="K52" s="100"/>
      <c r="L52" s="100"/>
      <c r="M52" s="100"/>
      <c r="N52" s="100"/>
      <c r="O52" s="416"/>
      <c r="P52" s="100"/>
      <c r="Q52" s="100"/>
      <c r="R52" s="100"/>
      <c r="S52" s="241"/>
      <c r="T52" s="241"/>
      <c r="U52" s="240"/>
      <c r="V52" s="240"/>
      <c r="W52" s="240"/>
      <c r="X52" s="238"/>
      <c r="AC52" s="100" t="str">
        <f>IF('個別表（B表）'!$MH52&gt;8,"",IF(AND('個別表（B表）'!H$14=1,'個別表（B表）'!$AE52&gt;0,'個別表（B表）'!$AC52=2,'個別表（B表）'!$MG52&gt;0),'個別表（B表）'!$MF52+1,'個別表（B表）'!$MF52))</f>
        <v/>
      </c>
    </row>
    <row r="53" spans="2:29" s="325" customFormat="1" ht="15" customHeight="1">
      <c r="B53" s="100"/>
      <c r="C53" s="100"/>
      <c r="D53" s="100"/>
      <c r="E53" s="100"/>
      <c r="F53" s="100"/>
      <c r="G53" s="100"/>
      <c r="H53" s="100"/>
      <c r="I53" s="100"/>
      <c r="J53" s="100"/>
      <c r="K53" s="100"/>
      <c r="L53" s="100"/>
      <c r="M53" s="100"/>
      <c r="N53" s="100"/>
      <c r="O53" s="416"/>
      <c r="P53" s="100"/>
      <c r="Q53" s="100"/>
      <c r="R53" s="100"/>
      <c r="S53" s="241"/>
      <c r="T53" s="241"/>
      <c r="U53" s="240"/>
      <c r="V53" s="240"/>
      <c r="W53" s="240"/>
      <c r="X53" s="238"/>
      <c r="AC53" s="100" t="str">
        <f>IF('個別表（B表）'!$MH53&gt;8,"",IF(AND('個別表（B表）'!H$14=1,'個別表（B表）'!$AE53&gt;0,'個別表（B表）'!$AC53=2,'個別表（B表）'!$MG53&gt;0),'個別表（B表）'!$MF53+1,'個別表（B表）'!$MF53))</f>
        <v/>
      </c>
    </row>
    <row r="54" spans="2:29" s="325" customFormat="1" ht="15" customHeight="1">
      <c r="B54" s="100"/>
      <c r="C54" s="100"/>
      <c r="D54" s="100"/>
      <c r="E54" s="100"/>
      <c r="F54" s="100"/>
      <c r="G54" s="100"/>
      <c r="H54" s="100"/>
      <c r="I54" s="100"/>
      <c r="J54" s="100"/>
      <c r="K54" s="100"/>
      <c r="L54" s="100"/>
      <c r="M54" s="100"/>
      <c r="N54" s="100"/>
      <c r="O54" s="416"/>
      <c r="P54" s="100"/>
      <c r="Q54" s="100"/>
      <c r="R54" s="100"/>
      <c r="S54" s="241"/>
      <c r="T54" s="241"/>
      <c r="U54" s="240"/>
      <c r="V54" s="240"/>
      <c r="W54" s="240"/>
      <c r="X54" s="238"/>
      <c r="AC54" s="100" t="str">
        <f>IF('個別表（B表）'!$MH54&gt;8,"",IF(AND('個別表（B表）'!H$14=1,'個別表（B表）'!$AE54&gt;0,'個別表（B表）'!$AC54=2,'個別表（B表）'!$MG54&gt;0),'個別表（B表）'!$MF54+1,'個別表（B表）'!$MF54))</f>
        <v/>
      </c>
    </row>
    <row r="55" spans="2:29" s="325" customFormat="1" ht="15" customHeight="1">
      <c r="B55" s="100"/>
      <c r="C55" s="100"/>
      <c r="D55" s="100"/>
      <c r="E55" s="100"/>
      <c r="F55" s="100"/>
      <c r="G55" s="100"/>
      <c r="H55" s="100"/>
      <c r="I55" s="100"/>
      <c r="J55" s="100"/>
      <c r="K55" s="100"/>
      <c r="L55" s="100"/>
      <c r="M55" s="100"/>
      <c r="N55" s="100"/>
      <c r="O55" s="416"/>
      <c r="P55" s="100"/>
      <c r="Q55" s="100"/>
      <c r="R55" s="100"/>
      <c r="S55" s="241"/>
      <c r="T55" s="241"/>
      <c r="U55" s="240"/>
      <c r="V55" s="240"/>
      <c r="W55" s="240"/>
      <c r="X55" s="238"/>
      <c r="AC55" s="100" t="str">
        <f>IF('個別表（B表）'!$MH55&gt;8,"",IF(AND('個別表（B表）'!H$14=1,'個別表（B表）'!$AE55&gt;0,'個別表（B表）'!$AC55=2,'個別表（B表）'!$MG55&gt;0),'個別表（B表）'!$MF55+1,'個別表（B表）'!$MF55))</f>
        <v/>
      </c>
    </row>
    <row r="56" spans="2:29" s="325" customFormat="1" ht="15" customHeight="1">
      <c r="B56" s="100"/>
      <c r="C56" s="100"/>
      <c r="D56" s="100"/>
      <c r="E56" s="100"/>
      <c r="F56" s="100"/>
      <c r="G56" s="100"/>
      <c r="H56" s="100"/>
      <c r="I56" s="100"/>
      <c r="J56" s="100"/>
      <c r="K56" s="100"/>
      <c r="L56" s="100"/>
      <c r="M56" s="100"/>
      <c r="N56" s="100"/>
      <c r="O56" s="416"/>
      <c r="P56" s="100"/>
      <c r="Q56" s="100"/>
      <c r="R56" s="100"/>
      <c r="S56" s="241"/>
      <c r="T56" s="241"/>
      <c r="U56" s="240"/>
      <c r="V56" s="240"/>
      <c r="W56" s="240"/>
      <c r="X56" s="238"/>
      <c r="AC56" s="100" t="str">
        <f>IF('個別表（B表）'!$MH56&gt;8,"",IF(AND('個別表（B表）'!H$14=1,'個別表（B表）'!$AE56&gt;0,'個別表（B表）'!$AC56=2,'個別表（B表）'!$MG56&gt;0),'個別表（B表）'!$MF56+1,'個別表（B表）'!$MF56))</f>
        <v/>
      </c>
    </row>
    <row r="57" spans="2:29" s="325" customFormat="1" ht="15" customHeight="1">
      <c r="B57" s="100"/>
      <c r="C57" s="100"/>
      <c r="D57" s="100"/>
      <c r="E57" s="100"/>
      <c r="F57" s="100"/>
      <c r="G57" s="100"/>
      <c r="H57" s="100"/>
      <c r="I57" s="100"/>
      <c r="J57" s="100"/>
      <c r="K57" s="100"/>
      <c r="L57" s="100"/>
      <c r="M57" s="100"/>
      <c r="N57" s="100"/>
      <c r="O57" s="100"/>
      <c r="P57" s="100"/>
      <c r="Q57" s="100"/>
      <c r="R57" s="100"/>
      <c r="S57" s="241"/>
      <c r="T57" s="241"/>
      <c r="U57" s="240"/>
      <c r="V57" s="238"/>
      <c r="W57" s="238"/>
      <c r="X57" s="238"/>
      <c r="AC57" s="100" t="str">
        <f>IF('個別表（B表）'!$MH57&gt;8,"",IF(AND('個別表（B表）'!H$14=1,'個別表（B表）'!$AE57&gt;0,'個別表（B表）'!$AC57=2,'個別表（B表）'!$MG57&gt;0),'個別表（B表）'!$MF57+1,'個別表（B表）'!$MF57))</f>
        <v/>
      </c>
    </row>
    <row r="58" spans="2:29" s="325" customFormat="1" ht="15" customHeight="1">
      <c r="B58" s="100"/>
      <c r="C58" s="100"/>
      <c r="D58" s="100"/>
      <c r="E58" s="100"/>
      <c r="F58" s="100"/>
      <c r="G58" s="100"/>
      <c r="H58" s="100"/>
      <c r="I58" s="100"/>
      <c r="J58" s="100"/>
      <c r="K58" s="100"/>
      <c r="L58" s="100"/>
      <c r="M58" s="100"/>
      <c r="N58" s="100"/>
      <c r="O58" s="100"/>
      <c r="P58" s="100"/>
      <c r="Q58" s="100"/>
      <c r="R58" s="100"/>
      <c r="S58" s="100"/>
      <c r="T58" s="239"/>
      <c r="U58" s="238"/>
      <c r="V58" s="100"/>
      <c r="W58" s="100"/>
      <c r="X58" s="237"/>
      <c r="AC58" s="100" t="str">
        <f>IF('個別表（B表）'!$MH58&gt;8,"",IF(AND('個別表（B表）'!H$14=1,'個別表（B表）'!$AE58&gt;0,'個別表（B表）'!$AC58=2,'個別表（B表）'!$MG58&gt;0),'個別表（B表）'!$MF58+1,'個別表（B表）'!$MF58))</f>
        <v/>
      </c>
    </row>
    <row r="59" spans="2:29" s="325" customFormat="1" ht="15" customHeight="1">
      <c r="B59" s="100"/>
      <c r="C59" s="100"/>
      <c r="D59" s="100"/>
      <c r="E59" s="100"/>
      <c r="F59" s="100"/>
      <c r="G59" s="100"/>
      <c r="H59" s="100"/>
      <c r="I59" s="100"/>
      <c r="J59" s="100"/>
      <c r="K59" s="100"/>
      <c r="L59" s="100"/>
      <c r="M59" s="100"/>
      <c r="N59" s="100"/>
      <c r="O59" s="100"/>
      <c r="P59" s="100"/>
      <c r="Q59" s="100"/>
      <c r="R59" s="100"/>
      <c r="S59" s="100"/>
      <c r="T59" s="100"/>
      <c r="U59" s="100"/>
      <c r="V59" s="100"/>
      <c r="W59" s="100"/>
      <c r="X59" s="237"/>
      <c r="AC59" s="100" t="str">
        <f>IF('個別表（B表）'!$MH59&gt;8,"",IF(AND('個別表（B表）'!H$14=1,'個別表（B表）'!$AE59&gt;0,'個別表（B表）'!$AC59=2,'個別表（B表）'!$MG59&gt;0),'個別表（B表）'!$MF59+1,'個別表（B表）'!$MF59))</f>
        <v/>
      </c>
    </row>
    <row r="60" spans="2:29" s="325" customFormat="1" ht="1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237"/>
      <c r="AC60" s="100" t="str">
        <f>IF('個別表（B表）'!$MH60&gt;8,"",IF(AND('個別表（B表）'!H$14=1,'個別表（B表）'!$AE60&gt;0,'個別表（B表）'!$AC60=2,'個別表（B表）'!$MG60&gt;0),'個別表（B表）'!$MF60+1,'個別表（B表）'!$MF60))</f>
        <v/>
      </c>
    </row>
    <row r="61" spans="2:29" s="325" customFormat="1" ht="15" customHeight="1">
      <c r="B61" s="100"/>
      <c r="C61" s="100"/>
      <c r="D61" s="100"/>
      <c r="E61" s="100"/>
      <c r="F61" s="100"/>
      <c r="G61" s="100"/>
      <c r="H61" s="100"/>
      <c r="I61" s="100"/>
      <c r="J61" s="100"/>
      <c r="K61" s="100"/>
      <c r="L61" s="100"/>
      <c r="M61" s="100"/>
      <c r="N61" s="100"/>
      <c r="O61" s="100"/>
      <c r="P61" s="100"/>
      <c r="Q61" s="100"/>
      <c r="R61" s="100"/>
      <c r="S61" s="100"/>
      <c r="T61" s="100"/>
      <c r="U61" s="100"/>
      <c r="V61" s="100"/>
      <c r="W61" s="100"/>
      <c r="X61" s="237"/>
      <c r="AC61" s="100" t="str">
        <f>IF('個別表（B表）'!$MH61&gt;8,"",IF(AND('個別表（B表）'!H$14=1,'個別表（B表）'!$AE61&gt;0,'個別表（B表）'!$AC61=2,'個別表（B表）'!$MG61&gt;0),'個別表（B表）'!$MF61+1,'個別表（B表）'!$MF61))</f>
        <v/>
      </c>
    </row>
    <row r="62" spans="2:29">
      <c r="AC62" s="100" t="str">
        <f>IF('個別表（B表）'!$MH62&gt;8,"",IF(AND('個別表（B表）'!H$14=1,'個別表（B表）'!$AE62&gt;0,'個別表（B表）'!$AC62=2,'個別表（B表）'!$MG62&gt;0),'個別表（B表）'!$MF62+1,'個別表（B表）'!$MF62))</f>
        <v/>
      </c>
    </row>
    <row r="63" spans="2:29">
      <c r="AC63" s="100" t="str">
        <f>IF('個別表（B表）'!$MH63&gt;8,"",IF(AND('個別表（B表）'!H$14=1,'個別表（B表）'!$AE63&gt;0,'個別表（B表）'!$AC63=2,'個別表（B表）'!$MG63&gt;0),'個別表（B表）'!$MF63+1,'個別表（B表）'!$MF63))</f>
        <v/>
      </c>
    </row>
    <row r="64" spans="2:29">
      <c r="AC64" s="100" t="str">
        <f>IF('個別表（B表）'!$MH64&gt;8,"",IF(AND('個別表（B表）'!H$14=1,'個別表（B表）'!$AE64&gt;0,'個別表（B表）'!$AC64=2,'個別表（B表）'!$MG64&gt;0),'個別表（B表）'!$MF64+1,'個別表（B表）'!$MF64))</f>
        <v/>
      </c>
    </row>
    <row r="65" spans="29:29">
      <c r="AC65" s="100" t="str">
        <f>IF('個別表（B表）'!$MH65&gt;8,"",IF(AND('個別表（B表）'!H$14=1,'個別表（B表）'!$AE65&gt;0,'個別表（B表）'!$AC65=2,'個別表（B表）'!$MG65&gt;0),'個別表（B表）'!$MF65+1,'個別表（B表）'!$MF65))</f>
        <v/>
      </c>
    </row>
    <row r="66" spans="29:29">
      <c r="AC66" s="100" t="str">
        <f>IF('個別表（B表）'!$MH66&gt;8,"",IF(AND('個別表（B表）'!H$14=1,'個別表（B表）'!$AE66&gt;0,'個別表（B表）'!$AC66=2,'個別表（B表）'!$MG66&gt;0),'個別表（B表）'!$MF66+1,'個別表（B表）'!$MF66))</f>
        <v/>
      </c>
    </row>
    <row r="67" spans="29:29">
      <c r="AC67" s="100" t="str">
        <f>IF('個別表（B表）'!$MH67&gt;8,"",IF(AND('個別表（B表）'!H$14=1,'個別表（B表）'!$AE67&gt;0,'個別表（B表）'!$AC67=2,'個別表（B表）'!$MG67&gt;0),'個別表（B表）'!$MF67+1,'個別表（B表）'!$MF67))</f>
        <v/>
      </c>
    </row>
    <row r="68" spans="29:29">
      <c r="AC68" s="100" t="str">
        <f>IF('個別表（B表）'!$MH68&gt;8,"",IF(AND('個別表（B表）'!H$14=1,'個別表（B表）'!$AE68&gt;0,'個別表（B表）'!$AC68=2,'個別表（B表）'!$MG68&gt;0),'個別表（B表）'!$MF68+1,'個別表（B表）'!$MF68))</f>
        <v/>
      </c>
    </row>
    <row r="69" spans="29:29">
      <c r="AC69" s="100" t="str">
        <f>IF('個別表（B表）'!$MH69&gt;8,"",IF(AND('個別表（B表）'!H$14=1,'個別表（B表）'!$AE69&gt;0,'個別表（B表）'!$AC69=2,'個別表（B表）'!$MG69&gt;0),'個別表（B表）'!$MF69+1,'個別表（B表）'!$MF69))</f>
        <v/>
      </c>
    </row>
    <row r="70" spans="29:29">
      <c r="AC70" s="100" t="str">
        <f>IF('個別表（B表）'!$MH70&gt;8,"",IF(AND('個別表（B表）'!H$14=1,'個別表（B表）'!$AE70&gt;0,'個別表（B表）'!$AC70=2,'個別表（B表）'!$MG70&gt;0),'個別表（B表）'!$MF70+1,'個別表（B表）'!$MF70))</f>
        <v/>
      </c>
    </row>
    <row r="71" spans="29:29">
      <c r="AC71" s="100" t="str">
        <f>IF('個別表（B表）'!$MH71&gt;8,"",IF(AND('個別表（B表）'!H$14=1,'個別表（B表）'!$AE71&gt;0,'個別表（B表）'!$AC71=2,'個別表（B表）'!$MG71&gt;0),'個別表（B表）'!$MF71+1,'個別表（B表）'!$MF71))</f>
        <v/>
      </c>
    </row>
    <row r="72" spans="29:29">
      <c r="AC72" s="100" t="str">
        <f>IF('個別表（B表）'!$MH72&gt;8,"",IF(AND('個別表（B表）'!H$14=1,'個別表（B表）'!$AE72&gt;0,'個別表（B表）'!$AC72=2,'個別表（B表）'!$MG72&gt;0),'個別表（B表）'!$MF72+1,'個別表（B表）'!$MF72))</f>
        <v/>
      </c>
    </row>
    <row r="73" spans="29:29">
      <c r="AC73" s="100" t="str">
        <f>IF('個別表（B表）'!$MH73&gt;8,"",IF(AND('個別表（B表）'!H$14=1,'個別表（B表）'!$AE73&gt;0,'個別表（B表）'!$AC73=2,'個別表（B表）'!$MG73&gt;0),'個別表（B表）'!$MF73+1,'個別表（B表）'!$MF73))</f>
        <v/>
      </c>
    </row>
    <row r="74" spans="29:29">
      <c r="AC74" s="100" t="str">
        <f>IF('個別表（B表）'!$MH74&gt;8,"",IF(AND('個別表（B表）'!H$14=1,'個別表（B表）'!$AE74&gt;0,'個別表（B表）'!$AC74=2,'個別表（B表）'!$MG74&gt;0),'個別表（B表）'!$MF74+1,'個別表（B表）'!$MF74))</f>
        <v/>
      </c>
    </row>
    <row r="75" spans="29:29">
      <c r="AC75" s="100" t="str">
        <f>IF('個別表（B表）'!$MH75&gt;8,"",IF(AND('個別表（B表）'!H$14=1,'個別表（B表）'!$AE75&gt;0,'個別表（B表）'!$AC75=2,'個別表（B表）'!$MG75&gt;0),'個別表（B表）'!$MF75+1,'個別表（B表）'!$MF75))</f>
        <v/>
      </c>
    </row>
    <row r="76" spans="29:29">
      <c r="AC76" s="100" t="str">
        <f>IF('個別表（B表）'!$MH76&gt;8,"",IF(AND('個別表（B表）'!H$14=1,'個別表（B表）'!$AE76&gt;0,'個別表（B表）'!$AC76=2,'個別表（B表）'!$MG76&gt;0),'個別表（B表）'!$MF76+1,'個別表（B表）'!$MF76))</f>
        <v/>
      </c>
    </row>
    <row r="77" spans="29:29">
      <c r="AC77" s="100" t="str">
        <f>IF('個別表（B表）'!$MH77&gt;8,"",IF(AND('個別表（B表）'!H$14=1,'個別表（B表）'!$AE77&gt;0,'個別表（B表）'!$AC77=2,'個別表（B表）'!$MG77&gt;0),'個別表（B表）'!$MF77+1,'個別表（B表）'!$MF77))</f>
        <v/>
      </c>
    </row>
    <row r="78" spans="29:29">
      <c r="AC78" s="100" t="str">
        <f>IF('個別表（B表）'!$MH78&gt;8,"",IF(AND('個別表（B表）'!H$14=1,'個別表（B表）'!$AE78&gt;0,'個別表（B表）'!$AC78=2,'個別表（B表）'!$MG78&gt;0),'個別表（B表）'!$MF78+1,'個別表（B表）'!$MF78))</f>
        <v/>
      </c>
    </row>
    <row r="79" spans="29:29">
      <c r="AC79" s="100" t="str">
        <f>IF('個別表（B表）'!$MH79&gt;8,"",IF(AND('個別表（B表）'!H$14=1,'個別表（B表）'!$AE79&gt;0,'個別表（B表）'!$AC79=2,'個別表（B表）'!$MG79&gt;0),'個別表（B表）'!$MF79+1,'個別表（B表）'!$MF79))</f>
        <v/>
      </c>
    </row>
    <row r="80" spans="29:29">
      <c r="AC80" s="100" t="str">
        <f>IF('個別表（B表）'!$MH80&gt;8,"",IF(AND('個別表（B表）'!H$14=1,'個別表（B表）'!$AE80&gt;0,'個別表（B表）'!$AC80=2,'個別表（B表）'!$MG80&gt;0),'個別表（B表）'!$MF80+1,'個別表（B表）'!$MF80))</f>
        <v/>
      </c>
    </row>
    <row r="81" spans="29:29">
      <c r="AC81" s="100" t="str">
        <f>IF('個別表（B表）'!$MH81&gt;8,"",IF(AND('個別表（B表）'!H$14=1,'個別表（B表）'!$AE81&gt;0,'個別表（B表）'!$AC81=2,'個別表（B表）'!$MG81&gt;0),'個別表（B表）'!$MF81+1,'個別表（B表）'!$MF81))</f>
        <v/>
      </c>
    </row>
    <row r="82" spans="29:29">
      <c r="AC82" s="100" t="str">
        <f>IF('個別表（B表）'!$MH82&gt;8,"",IF(AND('個別表（B表）'!H$14=1,'個別表（B表）'!$AE82&gt;0,'個別表（B表）'!$AC82=2,'個別表（B表）'!$MG82&gt;0),'個別表（B表）'!$MF82+1,'個別表（B表）'!$MF82))</f>
        <v/>
      </c>
    </row>
    <row r="83" spans="29:29">
      <c r="AC83" s="100" t="str">
        <f>IF('個別表（B表）'!$MH83&gt;8,"",IF(AND('個別表（B表）'!H$14=1,'個別表（B表）'!$AE83&gt;0,'個別表（B表）'!$AC83=2,'個別表（B表）'!$MG83&gt;0),'個別表（B表）'!$MF83+1,'個別表（B表）'!$MF83))</f>
        <v/>
      </c>
    </row>
    <row r="84" spans="29:29">
      <c r="AC84" s="100" t="str">
        <f>IF('個別表（B表）'!$MH84&gt;8,"",IF(AND('個別表（B表）'!H$14=1,'個別表（B表）'!$AE84&gt;0,'個別表（B表）'!$AC84=2,'個別表（B表）'!$MG84&gt;0),'個別表（B表）'!$MF84+1,'個別表（B表）'!$MF84))</f>
        <v/>
      </c>
    </row>
    <row r="85" spans="29:29">
      <c r="AC85" s="100" t="str">
        <f>IF('個別表（B表）'!$MH85&gt;8,"",IF(AND('個別表（B表）'!H$14=1,'個別表（B表）'!$AE85&gt;0,'個別表（B表）'!$AC85=2,'個別表（B表）'!$MG85&gt;0),'個別表（B表）'!$MF85+1,'個別表（B表）'!$MF85))</f>
        <v/>
      </c>
    </row>
    <row r="86" spans="29:29">
      <c r="AC86" s="100" t="str">
        <f>IF('個別表（B表）'!$MH86&gt;8,"",IF(AND('個別表（B表）'!H$14=1,'個別表（B表）'!$AE86&gt;0,'個別表（B表）'!$AC86=2,'個別表（B表）'!$MG86&gt;0),'個別表（B表）'!$MF86+1,'個別表（B表）'!$MF86))</f>
        <v/>
      </c>
    </row>
    <row r="87" spans="29:29">
      <c r="AC87" s="100" t="str">
        <f>IF('個別表（B表）'!$MH87&gt;8,"",IF(AND('個別表（B表）'!H$14=1,'個別表（B表）'!$AE87&gt;0,'個別表（B表）'!$AC87=2,'個別表（B表）'!$MG87&gt;0),'個別表（B表）'!$MF87+1,'個別表（B表）'!$MF87))</f>
        <v/>
      </c>
    </row>
    <row r="88" spans="29:29">
      <c r="AC88" s="100" t="str">
        <f>IF('個別表（B表）'!$MH88&gt;8,"",IF(AND('個別表（B表）'!H$14=1,'個別表（B表）'!$AE88&gt;0,'個別表（B表）'!$AC88=2,'個別表（B表）'!$MG88&gt;0),'個別表（B表）'!$MF88+1,'個別表（B表）'!$MF88))</f>
        <v/>
      </c>
    </row>
    <row r="89" spans="29:29">
      <c r="AC89" s="100" t="str">
        <f>IF('個別表（B表）'!$MH89&gt;8,"",IF(AND('個別表（B表）'!H$14=1,'個別表（B表）'!$AE89&gt;0,'個別表（B表）'!$AC89=2,'個別表（B表）'!$MG89&gt;0),'個別表（B表）'!$MF89+1,'個別表（B表）'!$MF89))</f>
        <v/>
      </c>
    </row>
    <row r="90" spans="29:29">
      <c r="AC90" s="100" t="str">
        <f>IF('個別表（B表）'!$MH90&gt;8,"",IF(AND('個別表（B表）'!H$14=1,'個別表（B表）'!$AE90&gt;0,'個別表（B表）'!$AC90=2,'個別表（B表）'!$MG90&gt;0),'個別表（B表）'!$MF90+1,'個別表（B表）'!$MF90))</f>
        <v/>
      </c>
    </row>
    <row r="91" spans="29:29">
      <c r="AC91" s="100" t="str">
        <f>IF('個別表（B表）'!$MH91&gt;8,"",IF(AND('個別表（B表）'!H$14=1,'個別表（B表）'!$AE91&gt;0,'個別表（B表）'!$AC91=2,'個別表（B表）'!$MG91&gt;0),'個別表（B表）'!$MF91+1,'個別表（B表）'!$MF91))</f>
        <v/>
      </c>
    </row>
    <row r="92" spans="29:29">
      <c r="AC92" s="100" t="str">
        <f>IF('個別表（B表）'!$MH92&gt;8,"",IF(AND('個別表（B表）'!H$14=1,'個別表（B表）'!$AE92&gt;0,'個別表（B表）'!$AC92=2,'個別表（B表）'!$MG92&gt;0),'個別表（B表）'!$MF92+1,'個別表（B表）'!$MF92))</f>
        <v/>
      </c>
    </row>
    <row r="93" spans="29:29">
      <c r="AC93" s="100" t="str">
        <f>IF('個別表（B表）'!$MH93&gt;8,"",IF(AND('個別表（B表）'!H$14=1,'個別表（B表）'!$AE93&gt;0,'個別表（B表）'!$AC93=2,'個別表（B表）'!$MG93&gt;0),'個別表（B表）'!$MF93+1,'個別表（B表）'!$MF93))</f>
        <v/>
      </c>
    </row>
    <row r="94" spans="29:29">
      <c r="AC94" s="100" t="str">
        <f>IF('個別表（B表）'!$MH94&gt;8,"",IF(AND('個別表（B表）'!H$14=1,'個別表（B表）'!$AE94&gt;0,'個別表（B表）'!$AC94=2,'個別表（B表）'!$MG94&gt;0),'個別表（B表）'!$MF94+1,'個別表（B表）'!$MF94))</f>
        <v/>
      </c>
    </row>
    <row r="95" spans="29:29">
      <c r="AC95" s="100" t="str">
        <f>IF('個別表（B表）'!$MH95&gt;8,"",IF(AND('個別表（B表）'!H$14=1,'個別表（B表）'!$AE95&gt;0,'個別表（B表）'!$AC95=2,'個別表（B表）'!$MG95&gt;0),'個別表（B表）'!$MF95+1,'個別表（B表）'!$MF95))</f>
        <v/>
      </c>
    </row>
    <row r="96" spans="29:29">
      <c r="AC96" s="100" t="str">
        <f>IF('個別表（B表）'!$MH96&gt;8,"",IF(AND('個別表（B表）'!H$14=1,'個別表（B表）'!$AE96&gt;0,'個別表（B表）'!$AC96=2,'個別表（B表）'!$MG96&gt;0),'個別表（B表）'!$MF96+1,'個別表（B表）'!$MF96))</f>
        <v/>
      </c>
    </row>
    <row r="97" spans="29:29">
      <c r="AC97" s="100" t="str">
        <f>IF('個別表（B表）'!$MH97&gt;8,"",IF(AND('個別表（B表）'!H$14=1,'個別表（B表）'!$AE97&gt;0,'個別表（B表）'!$AC97=2,'個別表（B表）'!$MG97&gt;0),'個別表（B表）'!$MF97+1,'個別表（B表）'!$MF97))</f>
        <v/>
      </c>
    </row>
    <row r="98" spans="29:29">
      <c r="AC98" s="100" t="str">
        <f>IF('個別表（B表）'!$MH98&gt;8,"",IF(AND('個別表（B表）'!H$14=1,'個別表（B表）'!$AE98&gt;0,'個別表（B表）'!$AC98=2,'個別表（B表）'!$MG98&gt;0),'個別表（B表）'!$MF98+1,'個別表（B表）'!$MF98))</f>
        <v/>
      </c>
    </row>
    <row r="99" spans="29:29">
      <c r="AC99" s="100" t="str">
        <f>IF('個別表（B表）'!$MH99&gt;8,"",IF(AND('個別表（B表）'!H$14=1,'個別表（B表）'!$AE99&gt;0,'個別表（B表）'!$AC99=2,'個別表（B表）'!$MG99&gt;0),'個別表（B表）'!$MF99+1,'個別表（B表）'!$MF99))</f>
        <v/>
      </c>
    </row>
    <row r="100" spans="29:29">
      <c r="AC100" s="100" t="str">
        <f>IF('個別表（B表）'!$MH100&gt;8,"",IF(AND('個別表（B表）'!H$14=1,'個別表（B表）'!$AE100&gt;0,'個別表（B表）'!$AC100=2,'個別表（B表）'!$MG100&gt;0),'個別表（B表）'!$MF100+1,'個別表（B表）'!$MF100))</f>
        <v/>
      </c>
    </row>
    <row r="101" spans="29:29">
      <c r="AC101" s="100" t="str">
        <f>IF('個別表（B表）'!$MH101&gt;8,"",IF(AND('個別表（B表）'!H$14=1,'個別表（B表）'!$AE101&gt;0,'個別表（B表）'!$AC101=2,'個別表（B表）'!$MG101&gt;0),'個別表（B表）'!$MF101+1,'個別表（B表）'!$MF101))</f>
        <v/>
      </c>
    </row>
    <row r="102" spans="29:29">
      <c r="AC102" s="100" t="str">
        <f>IF('個別表（B表）'!$MH102&gt;8,"",IF(AND('個別表（B表）'!H$14=1,'個別表（B表）'!$AE102&gt;0,'個別表（B表）'!$AC102=2,'個別表（B表）'!$MG102&gt;0),'個別表（B表）'!$MF102+1,'個別表（B表）'!$MF102))</f>
        <v/>
      </c>
    </row>
    <row r="103" spans="29:29">
      <c r="AC103" s="100" t="str">
        <f>IF('個別表（B表）'!$MH103&gt;8,"",IF(AND('個別表（B表）'!H$14=1,'個別表（B表）'!$AE103&gt;0,'個別表（B表）'!$AC103=2,'個別表（B表）'!$MG103&gt;0),'個別表（B表）'!$MF103+1,'個別表（B表）'!$MF103))</f>
        <v/>
      </c>
    </row>
    <row r="104" spans="29:29">
      <c r="AC104" s="100" t="str">
        <f>IF('個別表（B表）'!$MH104&gt;8,"",IF(AND('個別表（B表）'!H$14=1,'個別表（B表）'!$AE104&gt;0,'個別表（B表）'!$AC104=2,'個別表（B表）'!$MG104&gt;0),'個別表（B表）'!$MF104+1,'個別表（B表）'!$MF104))</f>
        <v/>
      </c>
    </row>
    <row r="105" spans="29:29">
      <c r="AC105" s="100" t="str">
        <f>IF('個別表（B表）'!$MH105&gt;8,"",IF(AND('個別表（B表）'!H$14=1,'個別表（B表）'!$AE105&gt;0,'個別表（B表）'!$AC105=2,'個別表（B表）'!$MG105&gt;0),'個別表（B表）'!$MF105+1,'個別表（B表）'!$MF105))</f>
        <v/>
      </c>
    </row>
    <row r="106" spans="29:29">
      <c r="AC106" s="100" t="str">
        <f>IF('個別表（B表）'!$MH106&gt;8,"",IF(AND('個別表（B表）'!H$14=1,'個別表（B表）'!$AE106&gt;0,'個別表（B表）'!$AC106=2,'個別表（B表）'!$MG106&gt;0),'個別表（B表）'!$MF106+1,'個別表（B表）'!$MF106))</f>
        <v/>
      </c>
    </row>
    <row r="107" spans="29:29">
      <c r="AC107" s="100" t="str">
        <f>IF('個別表（B表）'!$MH107&gt;8,"",IF(AND('個別表（B表）'!H$14=1,'個別表（B表）'!$AE107&gt;0,'個別表（B表）'!$AC107=2,'個別表（B表）'!$MG107&gt;0),'個別表（B表）'!$MF107+1,'個別表（B表）'!$MF107))</f>
        <v/>
      </c>
    </row>
    <row r="108" spans="29:29">
      <c r="AC108" s="100" t="str">
        <f>IF('個別表（B表）'!$MH108&gt;8,"",IF(AND('個別表（B表）'!H$14=1,'個別表（B表）'!$AE108&gt;0,'個別表（B表）'!$AC108=2,'個別表（B表）'!$MG108&gt;0),'個別表（B表）'!$MF108+1,'個別表（B表）'!$MF108))</f>
        <v/>
      </c>
    </row>
    <row r="109" spans="29:29">
      <c r="AC109" s="100" t="str">
        <f>IF('個別表（B表）'!$MH109&gt;8,"",IF(AND('個別表（B表）'!H$14=1,'個別表（B表）'!$AE109&gt;0,'個別表（B表）'!$AC109=2,'個別表（B表）'!$MG109&gt;0),'個別表（B表）'!$MF109+1,'個別表（B表）'!$MF109))</f>
        <v/>
      </c>
    </row>
    <row r="110" spans="29:29">
      <c r="AC110" s="100" t="str">
        <f>IF('個別表（B表）'!$MH110&gt;8,"",IF(AND('個別表（B表）'!H$14=1,'個別表（B表）'!$AE110&gt;0,'個別表（B表）'!$AC110=2,'個別表（B表）'!$MG110&gt;0),'個別表（B表）'!$MF110+1,'個別表（B表）'!$MF110))</f>
        <v/>
      </c>
    </row>
    <row r="111" spans="29:29">
      <c r="AC111" s="100" t="str">
        <f>IF('個別表（B表）'!$MH111&gt;8,"",IF(AND('個別表（B表）'!H$14=1,'個別表（B表）'!$AE111&gt;0,'個別表（B表）'!$AC111=2,'個別表（B表）'!$MG111&gt;0),'個別表（B表）'!$MF111+1,'個別表（B表）'!$MF111))</f>
        <v/>
      </c>
    </row>
    <row r="112" spans="29:29">
      <c r="AC112" s="100" t="str">
        <f>IF('個別表（B表）'!$MH112&gt;8,"",IF(AND('個別表（B表）'!H$14=1,'個別表（B表）'!$AE112&gt;0,'個別表（B表）'!$AC112=2,'個別表（B表）'!$MG112&gt;0),'個別表（B表）'!$MF112+1,'個別表（B表）'!$MF112))</f>
        <v/>
      </c>
    </row>
    <row r="113" spans="29:29">
      <c r="AC113" s="100" t="str">
        <f>IF('個別表（B表）'!$MH113&gt;8,"",IF(AND('個別表（B表）'!H$14=1,'個別表（B表）'!$AE113&gt;0,'個別表（B表）'!$AC113=2,'個別表（B表）'!$MG113&gt;0),'個別表（B表）'!$MF113+1,'個別表（B表）'!$MF113))</f>
        <v/>
      </c>
    </row>
  </sheetData>
  <mergeCells count="56">
    <mergeCell ref="B20:B21"/>
    <mergeCell ref="A1:X1"/>
    <mergeCell ref="C5:H5"/>
    <mergeCell ref="I5:L5"/>
    <mergeCell ref="B6:B7"/>
    <mergeCell ref="C6:H7"/>
    <mergeCell ref="I6:L7"/>
    <mergeCell ref="R6:R13"/>
    <mergeCell ref="R14:R18"/>
    <mergeCell ref="R19:R21"/>
    <mergeCell ref="C20:F21"/>
    <mergeCell ref="G20:N21"/>
    <mergeCell ref="R22:R30"/>
    <mergeCell ref="C19:F19"/>
    <mergeCell ref="G19:N19"/>
    <mergeCell ref="B22:B23"/>
    <mergeCell ref="C22:F23"/>
    <mergeCell ref="G22:N23"/>
    <mergeCell ref="C24:F25"/>
    <mergeCell ref="G24:N25"/>
    <mergeCell ref="B24:B25"/>
    <mergeCell ref="G30:N31"/>
    <mergeCell ref="B26:B27"/>
    <mergeCell ref="C26:F27"/>
    <mergeCell ref="G26:N27"/>
    <mergeCell ref="B28:B29"/>
    <mergeCell ref="C28:F29"/>
    <mergeCell ref="G28:N29"/>
    <mergeCell ref="R35:R39"/>
    <mergeCell ref="B32:B33"/>
    <mergeCell ref="C32:F33"/>
    <mergeCell ref="G32:N33"/>
    <mergeCell ref="B34:B35"/>
    <mergeCell ref="C34:F35"/>
    <mergeCell ref="G34:N35"/>
    <mergeCell ref="B36:B37"/>
    <mergeCell ref="C36:F37"/>
    <mergeCell ref="G36:N37"/>
    <mergeCell ref="R31:R34"/>
    <mergeCell ref="B38:B39"/>
    <mergeCell ref="C38:F39"/>
    <mergeCell ref="G38:N39"/>
    <mergeCell ref="B30:B31"/>
    <mergeCell ref="C30:F31"/>
    <mergeCell ref="B40:B41"/>
    <mergeCell ref="C40:F41"/>
    <mergeCell ref="G40:N41"/>
    <mergeCell ref="B46:B47"/>
    <mergeCell ref="C46:F47"/>
    <mergeCell ref="G46:N47"/>
    <mergeCell ref="B42:B43"/>
    <mergeCell ref="C42:F43"/>
    <mergeCell ref="G42:N43"/>
    <mergeCell ref="B44:B45"/>
    <mergeCell ref="C44:F45"/>
    <mergeCell ref="G44:N45"/>
  </mergeCells>
  <phoneticPr fontId="12"/>
  <pageMargins left="0.98425196850393704" right="0.39370078740157483" top="0.19685039370078741" bottom="0.19685039370078741" header="0.51181102362204722" footer="0.51181102362204722"/>
  <pageSetup paperSize="8" scale="87"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別紙様式第３号別添１ ①</vt:lpstr>
      <vt:lpstr>別紙様式第３号別添１ ②</vt:lpstr>
      <vt:lpstr>別紙様式第３号別添１ ③</vt:lpstr>
      <vt:lpstr>別紙様式第３号別添１ ④</vt:lpstr>
      <vt:lpstr>別紙様式第３号別添１ ⑤</vt:lpstr>
      <vt:lpstr>総括表 (A表)</vt:lpstr>
      <vt:lpstr>個別表（B表）</vt:lpstr>
      <vt:lpstr>附帯事務費 </vt:lpstr>
      <vt:lpstr>注意事項（４月22日追記）</vt:lpstr>
      <vt:lpstr>整理番号表 （R6時） </vt:lpstr>
      <vt:lpstr>'個別表（B表）'!Print_Area</vt:lpstr>
      <vt:lpstr>'整理番号表 （R6時） '!Print_Area</vt:lpstr>
      <vt:lpstr>'総括表 (A表)'!Print_Area</vt:lpstr>
      <vt:lpstr>'注意事項（４月22日追記）'!Print_Area</vt:lpstr>
      <vt:lpstr>'附帯事務費 '!Print_Area</vt:lpstr>
      <vt:lpstr>'別紙様式第３号別添１ ①'!Print_Area</vt:lpstr>
      <vt:lpstr>'別紙様式第３号別添１ ②'!Print_Area</vt:lpstr>
      <vt:lpstr>'別紙様式第３号別添１ ③'!Print_Area</vt:lpstr>
      <vt:lpstr>'別紙様式第３号別添１ ④'!Print_Area</vt:lpstr>
      <vt:lpstr>'別紙様式第３号別添１ ⑤'!Print_Area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阿部 新(ABE Arata)</cp:lastModifiedBy>
  <cp:lastPrinted>2025-07-08T13:20:34Z</cp:lastPrinted>
  <dcterms:created xsi:type="dcterms:W3CDTF">2009-06-23T08:36:54Z</dcterms:created>
  <dcterms:modified xsi:type="dcterms:W3CDTF">2025-07-10T11:03:53Z</dcterms:modified>
</cp:coreProperties>
</file>